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1.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EGU NSPS\Demand-Side EE Team\Final Summer 2015\EE Tool\"/>
    </mc:Choice>
  </mc:AlternateContent>
  <bookViews>
    <workbookView xWindow="0" yWindow="0" windowWidth="19200" windowHeight="10995" tabRatio="850"/>
  </bookViews>
  <sheets>
    <sheet name="Description" sheetId="19" r:id="rId1"/>
    <sheet name="Summary" sheetId="26" r:id="rId2"/>
    <sheet name="Sales" sheetId="20" r:id="rId3"/>
    <sheet name="Savings_FirstYear" sheetId="25" r:id="rId4"/>
    <sheet name="Savings_Cumulative" sheetId="27" r:id="rId5"/>
    <sheet name="Costs_FirstYear" sheetId="21" r:id="rId6"/>
    <sheet name="Costs_Levelized" sheetId="22" r:id="rId7"/>
    <sheet name="Costs_Annualized" sheetId="23" r:id="rId8"/>
    <sheet name="Costs_Annual" sheetId="24" r:id="rId9"/>
    <sheet name="LevelizationSchedule" sheetId="17" r:id="rId10"/>
    <sheet name="RefTables" sheetId="7" r:id="rId11"/>
    <sheet name="ExpirationTable" sheetId="28" r:id="rId12"/>
    <sheet name="F861_2013_Sales" sheetId="4" r:id="rId13"/>
    <sheet name="F861_2013_EE" sheetId="5" r:id="rId14"/>
  </sheets>
  <definedNames>
    <definedName name="_xlnm._FilterDatabase" localSheetId="13" hidden="1">F861_2013_EE!$A$3:$X$794</definedName>
    <definedName name="_xlnm._FilterDatabase" localSheetId="12" hidden="1">F861_2013_Sales!$A$3:$X$3061</definedName>
    <definedName name="caseName">Description!$B$2</definedName>
    <definedName name="decaySchedule_range" localSheetId="4">RefTables!#REF!</definedName>
    <definedName name="decaySchedule_range">RefTables!#REF!</definedName>
    <definedName name="discount_rate">RefTables!$C$57</definedName>
    <definedName name="EE_ramp_rate">RefTables!$C$52</definedName>
    <definedName name="objective_savings_pcnt">RefTables!$C$47</definedName>
    <definedName name="_xlnm.Print_Area" localSheetId="0">Description!$B$2:$P$26</definedName>
    <definedName name="_xlnm.Print_Area" localSheetId="4">Savings_Cumulative!$B$4:$CA$63</definedName>
    <definedName name="_xlnm.Print_Area" localSheetId="3">Savings_FirstYear!$B$4:$E$63</definedName>
    <definedName name="_xlnm.Print_Area" localSheetId="1">Summary!$B$4:$S$23</definedName>
    <definedName name="_xlnm.Print_Titles" localSheetId="13">F861_2013_EE!$1:$3</definedName>
    <definedName name="_xlnm.Print_Titles" localSheetId="12">F861_2013_Sales!$1:$3</definedName>
    <definedName name="selectedState" localSheetId="4">#REF!</definedName>
    <definedName name="selectedState" localSheetId="3">#REF!</definedName>
    <definedName name="selectedState">#REF!</definedName>
  </definedNames>
  <calcPr calcId="152511"/>
</workbook>
</file>

<file path=xl/calcChain.xml><?xml version="1.0" encoding="utf-8"?>
<calcChain xmlns="http://schemas.openxmlformats.org/spreadsheetml/2006/main">
  <c r="K62" i="21" l="1"/>
  <c r="J62" i="21"/>
  <c r="I62" i="21"/>
  <c r="H62" i="21"/>
  <c r="G62" i="21"/>
  <c r="F62" i="21"/>
  <c r="E62" i="21"/>
  <c r="K61" i="21"/>
  <c r="J61" i="21"/>
  <c r="I61" i="21"/>
  <c r="H61" i="21"/>
  <c r="G61" i="21"/>
  <c r="F61" i="21"/>
  <c r="E61" i="21"/>
  <c r="K60" i="21"/>
  <c r="J60" i="21"/>
  <c r="I60" i="21"/>
  <c r="H60" i="21"/>
  <c r="G60" i="21"/>
  <c r="F60" i="21"/>
  <c r="E60" i="21"/>
  <c r="K59" i="21"/>
  <c r="J59" i="21"/>
  <c r="I59" i="21"/>
  <c r="H59" i="21"/>
  <c r="G59" i="21"/>
  <c r="F59" i="21"/>
  <c r="E59" i="21"/>
  <c r="K57" i="21"/>
  <c r="J57" i="21"/>
  <c r="I57" i="21"/>
  <c r="H57" i="21"/>
  <c r="G57" i="21"/>
  <c r="F57" i="21"/>
  <c r="E57" i="21"/>
  <c r="K56" i="21"/>
  <c r="J56" i="21"/>
  <c r="I56" i="21"/>
  <c r="H56" i="21"/>
  <c r="G56" i="21"/>
  <c r="F56" i="21"/>
  <c r="E56" i="21"/>
  <c r="K55" i="21"/>
  <c r="J55" i="21"/>
  <c r="I55" i="21"/>
  <c r="H55" i="21"/>
  <c r="G55" i="21"/>
  <c r="F55" i="21"/>
  <c r="E55" i="21"/>
  <c r="K54" i="21"/>
  <c r="J54" i="21"/>
  <c r="I54" i="21"/>
  <c r="H54" i="21"/>
  <c r="G54" i="21"/>
  <c r="F54" i="21"/>
  <c r="E54" i="21"/>
  <c r="K53" i="21"/>
  <c r="J53" i="21"/>
  <c r="I53" i="21"/>
  <c r="H53" i="21"/>
  <c r="G53" i="21"/>
  <c r="F53" i="21"/>
  <c r="E53" i="21"/>
  <c r="K52" i="21"/>
  <c r="J52" i="21"/>
  <c r="I52" i="21"/>
  <c r="H52" i="21"/>
  <c r="G52" i="21"/>
  <c r="F52" i="21"/>
  <c r="E52" i="21"/>
  <c r="K51" i="21"/>
  <c r="J51" i="21"/>
  <c r="I51" i="21"/>
  <c r="H51" i="21"/>
  <c r="G51" i="21"/>
  <c r="F51" i="21"/>
  <c r="E51" i="21"/>
  <c r="K50" i="21"/>
  <c r="J50" i="21"/>
  <c r="I50" i="21"/>
  <c r="H50" i="21"/>
  <c r="G50" i="21"/>
  <c r="F50" i="21"/>
  <c r="E50" i="21"/>
  <c r="K49" i="21"/>
  <c r="J49" i="21"/>
  <c r="I49" i="21"/>
  <c r="H49" i="21"/>
  <c r="G49" i="21"/>
  <c r="F49" i="21"/>
  <c r="E49" i="21"/>
  <c r="K48" i="21"/>
  <c r="J48" i="21"/>
  <c r="I48" i="21"/>
  <c r="H48" i="21"/>
  <c r="G48" i="21"/>
  <c r="F48" i="21"/>
  <c r="E48" i="21"/>
  <c r="K47" i="21"/>
  <c r="J47" i="21"/>
  <c r="I47" i="21"/>
  <c r="H47" i="21"/>
  <c r="G47" i="21"/>
  <c r="F47" i="21"/>
  <c r="E47" i="21"/>
  <c r="K46" i="21"/>
  <c r="J46" i="21"/>
  <c r="I46" i="21"/>
  <c r="H46" i="21"/>
  <c r="G46" i="21"/>
  <c r="F46" i="21"/>
  <c r="E46" i="21"/>
  <c r="K45" i="21"/>
  <c r="J45" i="21"/>
  <c r="I45" i="21"/>
  <c r="H45" i="21"/>
  <c r="G45" i="21"/>
  <c r="F45" i="21"/>
  <c r="E45" i="21"/>
  <c r="K44" i="21"/>
  <c r="J44" i="21"/>
  <c r="I44" i="21"/>
  <c r="H44" i="21"/>
  <c r="G44" i="21"/>
  <c r="F44" i="21"/>
  <c r="E44" i="21"/>
  <c r="K43" i="21"/>
  <c r="J43" i="21"/>
  <c r="I43" i="21"/>
  <c r="H43" i="21"/>
  <c r="G43" i="21"/>
  <c r="F43" i="21"/>
  <c r="E43" i="21"/>
  <c r="K42" i="21"/>
  <c r="J42" i="21"/>
  <c r="I42" i="21"/>
  <c r="H42" i="21"/>
  <c r="G42" i="21"/>
  <c r="F42" i="21"/>
  <c r="E42" i="21"/>
  <c r="K41" i="21"/>
  <c r="J41" i="21"/>
  <c r="I41" i="21"/>
  <c r="H41" i="21"/>
  <c r="G41" i="21"/>
  <c r="F41" i="21"/>
  <c r="E41" i="21"/>
  <c r="K40" i="21"/>
  <c r="J40" i="21"/>
  <c r="I40" i="21"/>
  <c r="H40" i="21"/>
  <c r="G40" i="21"/>
  <c r="F40" i="21"/>
  <c r="E40" i="21"/>
  <c r="K39" i="21"/>
  <c r="J39" i="21"/>
  <c r="I39" i="21"/>
  <c r="H39" i="21"/>
  <c r="G39" i="21"/>
  <c r="F39" i="21"/>
  <c r="E39" i="21"/>
  <c r="K38" i="21"/>
  <c r="J38" i="21"/>
  <c r="I38" i="21"/>
  <c r="H38" i="21"/>
  <c r="G38" i="21"/>
  <c r="F38" i="21"/>
  <c r="E38" i="21"/>
  <c r="K37" i="21"/>
  <c r="J37" i="21"/>
  <c r="I37" i="21"/>
  <c r="H37" i="21"/>
  <c r="G37" i="21"/>
  <c r="F37" i="21"/>
  <c r="E37" i="21"/>
  <c r="K36" i="21"/>
  <c r="J36" i="21"/>
  <c r="I36" i="21"/>
  <c r="H36" i="21"/>
  <c r="G36" i="21"/>
  <c r="F36" i="21"/>
  <c r="E36" i="21"/>
  <c r="K35" i="21"/>
  <c r="J35" i="21"/>
  <c r="I35" i="21"/>
  <c r="H35" i="21"/>
  <c r="G35" i="21"/>
  <c r="F35" i="21"/>
  <c r="E35" i="21"/>
  <c r="K34" i="21"/>
  <c r="J34" i="21"/>
  <c r="I34" i="21"/>
  <c r="H34" i="21"/>
  <c r="G34" i="21"/>
  <c r="F34" i="21"/>
  <c r="E34" i="21"/>
  <c r="K33" i="21"/>
  <c r="J33" i="21"/>
  <c r="I33" i="21"/>
  <c r="H33" i="21"/>
  <c r="G33" i="21"/>
  <c r="F33" i="21"/>
  <c r="E33" i="21"/>
  <c r="K32" i="21"/>
  <c r="J32" i="21"/>
  <c r="I32" i="21"/>
  <c r="H32" i="21"/>
  <c r="G32" i="21"/>
  <c r="F32" i="21"/>
  <c r="E32" i="21"/>
  <c r="K31" i="21"/>
  <c r="J31" i="21"/>
  <c r="I31" i="21"/>
  <c r="H31" i="21"/>
  <c r="G31" i="21"/>
  <c r="F31" i="21"/>
  <c r="E31" i="21"/>
  <c r="K30" i="21"/>
  <c r="J30" i="21"/>
  <c r="I30" i="21"/>
  <c r="H30" i="21"/>
  <c r="G30" i="21"/>
  <c r="F30" i="21"/>
  <c r="E30" i="21"/>
  <c r="K29" i="21"/>
  <c r="J29" i="21"/>
  <c r="I29" i="21"/>
  <c r="H29" i="21"/>
  <c r="G29" i="21"/>
  <c r="F29" i="21"/>
  <c r="E29" i="21"/>
  <c r="K28" i="21"/>
  <c r="J28" i="21"/>
  <c r="I28" i="21"/>
  <c r="H28" i="21"/>
  <c r="G28" i="21"/>
  <c r="F28" i="21"/>
  <c r="E28" i="21"/>
  <c r="K27" i="21"/>
  <c r="J27" i="21"/>
  <c r="I27" i="21"/>
  <c r="H27" i="21"/>
  <c r="G27" i="21"/>
  <c r="F27" i="21"/>
  <c r="E27" i="21"/>
  <c r="K26" i="21"/>
  <c r="J26" i="21"/>
  <c r="I26" i="21"/>
  <c r="H26" i="21"/>
  <c r="G26" i="21"/>
  <c r="F26" i="21"/>
  <c r="E26" i="21"/>
  <c r="K25" i="21"/>
  <c r="J25" i="21"/>
  <c r="I25" i="21"/>
  <c r="H25" i="21"/>
  <c r="G25" i="21"/>
  <c r="F25" i="21"/>
  <c r="E25" i="21"/>
  <c r="K24" i="21"/>
  <c r="J24" i="21"/>
  <c r="I24" i="21"/>
  <c r="H24" i="21"/>
  <c r="G24" i="21"/>
  <c r="F24" i="21"/>
  <c r="E24" i="21"/>
  <c r="K23" i="21"/>
  <c r="J23" i="21"/>
  <c r="I23" i="21"/>
  <c r="H23" i="21"/>
  <c r="G23" i="21"/>
  <c r="F23" i="21"/>
  <c r="E23" i="21"/>
  <c r="K22" i="21"/>
  <c r="J22" i="21"/>
  <c r="I22" i="21"/>
  <c r="H22" i="21"/>
  <c r="G22" i="21"/>
  <c r="F22" i="21"/>
  <c r="E22" i="21"/>
  <c r="K21" i="21"/>
  <c r="J21" i="21"/>
  <c r="I21" i="21"/>
  <c r="H21" i="21"/>
  <c r="G21" i="21"/>
  <c r="F21" i="21"/>
  <c r="E21" i="21"/>
  <c r="K20" i="21"/>
  <c r="J20" i="21"/>
  <c r="I20" i="21"/>
  <c r="H20" i="21"/>
  <c r="G20" i="21"/>
  <c r="F20" i="21"/>
  <c r="E20" i="21"/>
  <c r="K19" i="21"/>
  <c r="J19" i="21"/>
  <c r="I19" i="21"/>
  <c r="H19" i="21"/>
  <c r="G19" i="21"/>
  <c r="F19" i="21"/>
  <c r="E19" i="21"/>
  <c r="K18" i="21"/>
  <c r="J18" i="21"/>
  <c r="I18" i="21"/>
  <c r="H18" i="21"/>
  <c r="G18" i="21"/>
  <c r="F18" i="21"/>
  <c r="E18" i="21"/>
  <c r="K17" i="21"/>
  <c r="J17" i="21"/>
  <c r="I17" i="21"/>
  <c r="H17" i="21"/>
  <c r="G17" i="21"/>
  <c r="F17" i="21"/>
  <c r="E17" i="21"/>
  <c r="K16" i="21"/>
  <c r="J16" i="21"/>
  <c r="I16" i="21"/>
  <c r="H16" i="21"/>
  <c r="G16" i="21"/>
  <c r="F16" i="21"/>
  <c r="E16" i="21"/>
  <c r="K15" i="21"/>
  <c r="J15" i="21"/>
  <c r="I15" i="21"/>
  <c r="H15" i="21"/>
  <c r="G15" i="21"/>
  <c r="F15" i="21"/>
  <c r="E15" i="21"/>
  <c r="K14" i="21"/>
  <c r="J14" i="21"/>
  <c r="I14" i="21"/>
  <c r="H14" i="21"/>
  <c r="G14" i="21"/>
  <c r="F14" i="21"/>
  <c r="E14" i="21"/>
  <c r="K13" i="21"/>
  <c r="J13" i="21"/>
  <c r="I13" i="21"/>
  <c r="H13" i="21"/>
  <c r="G13" i="21"/>
  <c r="F13" i="21"/>
  <c r="E13" i="21"/>
  <c r="K12" i="21"/>
  <c r="J12" i="21"/>
  <c r="I12" i="21"/>
  <c r="H12" i="21"/>
  <c r="G12" i="21"/>
  <c r="F12" i="21"/>
  <c r="E12" i="21"/>
  <c r="K11" i="21"/>
  <c r="J11" i="21"/>
  <c r="I11" i="21"/>
  <c r="H11" i="21"/>
  <c r="G11" i="21"/>
  <c r="F11" i="21"/>
  <c r="E11" i="21"/>
  <c r="K10" i="21"/>
  <c r="J10" i="21"/>
  <c r="I10" i="21"/>
  <c r="H10" i="21"/>
  <c r="G10" i="21"/>
  <c r="F10" i="21"/>
  <c r="E10" i="21"/>
  <c r="K9" i="21"/>
  <c r="J9" i="21"/>
  <c r="I9" i="21"/>
  <c r="H9" i="21"/>
  <c r="G9" i="21"/>
  <c r="F9" i="21"/>
  <c r="E9" i="21"/>
  <c r="K8" i="21"/>
  <c r="J8" i="21"/>
  <c r="I8" i="21"/>
  <c r="H8" i="21"/>
  <c r="G8" i="21"/>
  <c r="F8" i="21"/>
  <c r="E8" i="21"/>
  <c r="K7" i="21"/>
  <c r="J7" i="21"/>
  <c r="I7" i="21"/>
  <c r="H7" i="21"/>
  <c r="G7" i="21"/>
  <c r="F7" i="21"/>
  <c r="E7" i="21"/>
  <c r="K6" i="21"/>
  <c r="J6" i="21"/>
  <c r="I6" i="21"/>
  <c r="H6" i="21"/>
  <c r="G6" i="21"/>
  <c r="F6" i="21"/>
  <c r="E6" i="21"/>
  <c r="F6" i="20" l="1"/>
  <c r="C28" i="7"/>
  <c r="C27" i="7"/>
  <c r="C26" i="7"/>
  <c r="C25" i="7"/>
  <c r="C24" i="7"/>
  <c r="C23" i="7"/>
  <c r="C22" i="7"/>
  <c r="C21" i="7"/>
  <c r="C20" i="7"/>
  <c r="C19" i="7"/>
  <c r="C18" i="7"/>
  <c r="C17" i="7"/>
  <c r="C16" i="7"/>
  <c r="C15" i="7"/>
  <c r="C14" i="7"/>
  <c r="C13" i="7"/>
  <c r="C12" i="7"/>
  <c r="C11" i="7"/>
  <c r="C10" i="7"/>
  <c r="C9" i="7"/>
  <c r="C8" i="7"/>
  <c r="C7" i="7"/>
  <c r="C6" i="7"/>
  <c r="D49" i="23" l="1"/>
  <c r="CB49" i="23" s="1"/>
  <c r="E49" i="23"/>
  <c r="CC49" i="23" s="1"/>
  <c r="F49" i="23"/>
  <c r="AR49" i="23" s="1"/>
  <c r="G49" i="23"/>
  <c r="AS49" i="23" s="1"/>
  <c r="H49" i="23"/>
  <c r="AT49" i="23" s="1"/>
  <c r="I49" i="23"/>
  <c r="AU49" i="23" s="1"/>
  <c r="J49" i="23"/>
  <c r="CH49" i="23" s="1"/>
  <c r="K49" i="23"/>
  <c r="CI49" i="23" s="1"/>
  <c r="L49" i="23"/>
  <c r="AX49" i="23" s="1"/>
  <c r="M49" i="23"/>
  <c r="CK49" i="23" s="1"/>
  <c r="N49" i="23"/>
  <c r="AZ49" i="23" s="1"/>
  <c r="O49" i="23"/>
  <c r="BA49" i="23" s="1"/>
  <c r="P49" i="23"/>
  <c r="BB49" i="23" s="1"/>
  <c r="Q49" i="23"/>
  <c r="BC49" i="23" s="1"/>
  <c r="R49" i="23"/>
  <c r="CP49" i="23" s="1"/>
  <c r="S49" i="23"/>
  <c r="BE49" i="23" s="1"/>
  <c r="T49" i="23"/>
  <c r="CR49" i="23" s="1"/>
  <c r="U49" i="23"/>
  <c r="V49" i="23"/>
  <c r="W49" i="23"/>
  <c r="X49" i="23"/>
  <c r="Y49" i="23"/>
  <c r="Z49" i="23"/>
  <c r="AA49" i="23"/>
  <c r="AB49" i="23"/>
  <c r="AC49" i="23"/>
  <c r="AD49" i="23"/>
  <c r="AE49" i="23"/>
  <c r="AF49" i="23"/>
  <c r="AG49" i="23"/>
  <c r="AH49" i="23"/>
  <c r="AI49" i="23"/>
  <c r="AJ49" i="23"/>
  <c r="AK49" i="23"/>
  <c r="AL49" i="23"/>
  <c r="AM49" i="23"/>
  <c r="AN49" i="23"/>
  <c r="AO49" i="23"/>
  <c r="D13" i="23"/>
  <c r="CB13" i="23" s="1"/>
  <c r="E13" i="23"/>
  <c r="CC13" i="23" s="1"/>
  <c r="F13" i="23"/>
  <c r="AR13" i="23" s="1"/>
  <c r="G13" i="23"/>
  <c r="AS13" i="23" s="1"/>
  <c r="H13" i="23"/>
  <c r="AT13" i="23" s="1"/>
  <c r="I13" i="23"/>
  <c r="CG13" i="23" s="1"/>
  <c r="J13" i="23"/>
  <c r="CH13" i="23" s="1"/>
  <c r="K13" i="23"/>
  <c r="CI13" i="23" s="1"/>
  <c r="L13" i="23"/>
  <c r="AX13" i="23" s="1"/>
  <c r="M13" i="23"/>
  <c r="CK13" i="23" s="1"/>
  <c r="N13" i="23"/>
  <c r="AZ13" i="23" s="1"/>
  <c r="O13" i="23"/>
  <c r="BA13" i="23" s="1"/>
  <c r="P13" i="23"/>
  <c r="CN13" i="23" s="1"/>
  <c r="Q13" i="23"/>
  <c r="CO13" i="23" s="1"/>
  <c r="R13" i="23"/>
  <c r="CP13" i="23" s="1"/>
  <c r="S13" i="23"/>
  <c r="CQ13" i="23" s="1"/>
  <c r="T13" i="23"/>
  <c r="BF13" i="23" s="1"/>
  <c r="U13" i="23"/>
  <c r="V13" i="23"/>
  <c r="W13" i="23"/>
  <c r="X13" i="23"/>
  <c r="Y13" i="23"/>
  <c r="Z13" i="23"/>
  <c r="AA13" i="23"/>
  <c r="AB13" i="23"/>
  <c r="AC13" i="23"/>
  <c r="AD13" i="23"/>
  <c r="AE13" i="23"/>
  <c r="AF13" i="23"/>
  <c r="AG13" i="23"/>
  <c r="AH13" i="23"/>
  <c r="AI13" i="23"/>
  <c r="AJ13" i="23"/>
  <c r="AK13" i="23"/>
  <c r="AL13" i="23"/>
  <c r="AM13" i="23"/>
  <c r="AN13" i="23"/>
  <c r="AO13" i="23"/>
  <c r="D13" i="22"/>
  <c r="AP13" i="22" s="1"/>
  <c r="E13" i="22"/>
  <c r="AQ13" i="22" s="1"/>
  <c r="F13" i="22"/>
  <c r="AR13" i="22" s="1"/>
  <c r="G13" i="22"/>
  <c r="AS13" i="22" s="1"/>
  <c r="H13" i="22"/>
  <c r="AT13" i="22" s="1"/>
  <c r="I13" i="22"/>
  <c r="CG13" i="22" s="1"/>
  <c r="J13" i="22"/>
  <c r="CH13" i="22" s="1"/>
  <c r="K13" i="22"/>
  <c r="CI13" i="22" s="1"/>
  <c r="L13" i="22"/>
  <c r="AX13" i="22" s="1"/>
  <c r="M13" i="22"/>
  <c r="AY13" i="22" s="1"/>
  <c r="N13" i="22"/>
  <c r="AZ13" i="22" s="1"/>
  <c r="O13" i="22"/>
  <c r="BA13" i="22" s="1"/>
  <c r="P13" i="22"/>
  <c r="BB13" i="22" s="1"/>
  <c r="Q13" i="22"/>
  <c r="CO13" i="22" s="1"/>
  <c r="R13" i="22"/>
  <c r="CP13" i="22" s="1"/>
  <c r="S13" i="22"/>
  <c r="CQ13" i="22" s="1"/>
  <c r="T13" i="22"/>
  <c r="BF13" i="22" s="1"/>
  <c r="U13" i="22"/>
  <c r="V13" i="22"/>
  <c r="W13" i="22"/>
  <c r="X13" i="22"/>
  <c r="Y13" i="22"/>
  <c r="Z13" i="22"/>
  <c r="AA13" i="22"/>
  <c r="AB13" i="22"/>
  <c r="AC13" i="22"/>
  <c r="AD13" i="22"/>
  <c r="AE13" i="22"/>
  <c r="AF13" i="22"/>
  <c r="AG13" i="22"/>
  <c r="AH13" i="22"/>
  <c r="AI13" i="22"/>
  <c r="AJ13" i="22"/>
  <c r="AK13" i="22"/>
  <c r="AL13" i="22"/>
  <c r="AM13" i="22"/>
  <c r="AN13" i="22"/>
  <c r="AO13" i="22"/>
  <c r="D49" i="22"/>
  <c r="CB49" i="22" s="1"/>
  <c r="E49" i="22"/>
  <c r="CC49" i="22" s="1"/>
  <c r="F49" i="22"/>
  <c r="AR49" i="22" s="1"/>
  <c r="G49" i="22"/>
  <c r="AS49" i="22" s="1"/>
  <c r="H49" i="22"/>
  <c r="CF49" i="22" s="1"/>
  <c r="I49" i="22"/>
  <c r="CG49" i="22" s="1"/>
  <c r="J49" i="22"/>
  <c r="CH49" i="22" s="1"/>
  <c r="K49" i="22"/>
  <c r="CI49" i="22" s="1"/>
  <c r="L49" i="22"/>
  <c r="AX49" i="22" s="1"/>
  <c r="M49" i="22"/>
  <c r="CK49" i="22" s="1"/>
  <c r="N49" i="22"/>
  <c r="AZ49" i="22" s="1"/>
  <c r="O49" i="22"/>
  <c r="BA49" i="22" s="1"/>
  <c r="P49" i="22"/>
  <c r="BB49" i="22" s="1"/>
  <c r="Q49" i="22"/>
  <c r="CO49" i="22" s="1"/>
  <c r="R49" i="22"/>
  <c r="CP49" i="22" s="1"/>
  <c r="S49" i="22"/>
  <c r="CQ49" i="22" s="1"/>
  <c r="T49" i="22"/>
  <c r="CR49" i="22" s="1"/>
  <c r="U49" i="22"/>
  <c r="V49" i="22"/>
  <c r="W49" i="22"/>
  <c r="X49" i="22"/>
  <c r="Y49" i="22"/>
  <c r="Z49" i="22"/>
  <c r="AA49" i="22"/>
  <c r="AB49" i="22"/>
  <c r="AC49" i="22"/>
  <c r="AD49" i="22"/>
  <c r="AE49" i="22"/>
  <c r="AF49" i="22"/>
  <c r="AG49" i="22"/>
  <c r="AH49" i="22"/>
  <c r="AI49" i="22"/>
  <c r="AJ49" i="22"/>
  <c r="AK49" i="22"/>
  <c r="AL49" i="22"/>
  <c r="AM49" i="22"/>
  <c r="AN49" i="22"/>
  <c r="AO49" i="22"/>
  <c r="CL49" i="23" l="1"/>
  <c r="BW13" i="23"/>
  <c r="DI13" i="23"/>
  <c r="BG13" i="23"/>
  <c r="CS13" i="23"/>
  <c r="BV49" i="23"/>
  <c r="DH49" i="23"/>
  <c r="BN13" i="23"/>
  <c r="CZ13" i="23"/>
  <c r="BM49" i="23"/>
  <c r="CY49" i="23"/>
  <c r="BU13" i="23"/>
  <c r="DG13" i="23"/>
  <c r="BT49" i="23"/>
  <c r="DF49" i="23"/>
  <c r="BT13" i="23"/>
  <c r="DF13" i="23"/>
  <c r="BL13" i="23"/>
  <c r="CX13" i="23"/>
  <c r="BS49" i="23"/>
  <c r="DE49" i="23"/>
  <c r="CA13" i="23"/>
  <c r="DM13" i="23"/>
  <c r="BK13" i="23"/>
  <c r="CW13" i="23"/>
  <c r="BZ49" i="23"/>
  <c r="DL49" i="23"/>
  <c r="BJ49" i="23"/>
  <c r="CV49" i="23"/>
  <c r="BZ13" i="23"/>
  <c r="DL13" i="23"/>
  <c r="BY49" i="23"/>
  <c r="DK49" i="23"/>
  <c r="BI49" i="23"/>
  <c r="CU49" i="23"/>
  <c r="BY13" i="23"/>
  <c r="DK13" i="23"/>
  <c r="BQ13" i="23"/>
  <c r="DC13" i="23"/>
  <c r="BI13" i="23"/>
  <c r="CU13" i="23"/>
  <c r="BX49" i="23"/>
  <c r="DJ49" i="23"/>
  <c r="BP49" i="23"/>
  <c r="DB49" i="23"/>
  <c r="BH49" i="23"/>
  <c r="CT49" i="23"/>
  <c r="BO13" i="23"/>
  <c r="DA13" i="23"/>
  <c r="BN49" i="23"/>
  <c r="CZ49" i="23"/>
  <c r="BV13" i="23"/>
  <c r="DH13" i="23"/>
  <c r="BU49" i="23"/>
  <c r="DG49" i="23"/>
  <c r="BM13" i="23"/>
  <c r="CY13" i="23"/>
  <c r="BL49" i="23"/>
  <c r="CX49" i="23"/>
  <c r="CA49" i="23"/>
  <c r="DM49" i="23"/>
  <c r="BK49" i="23"/>
  <c r="CW49" i="23"/>
  <c r="BS13" i="23"/>
  <c r="DE13" i="23"/>
  <c r="BR49" i="23"/>
  <c r="DD49" i="23"/>
  <c r="BR13" i="23"/>
  <c r="DD13" i="23"/>
  <c r="BJ13" i="23"/>
  <c r="CV13" i="23"/>
  <c r="BQ49" i="23"/>
  <c r="DC49" i="23"/>
  <c r="BX13" i="23"/>
  <c r="DJ13" i="23"/>
  <c r="BP13" i="23"/>
  <c r="DB13" i="23"/>
  <c r="BH13" i="23"/>
  <c r="CT13" i="23"/>
  <c r="BW49" i="23"/>
  <c r="DI49" i="23"/>
  <c r="BO49" i="23"/>
  <c r="DA49" i="23"/>
  <c r="BG49" i="23"/>
  <c r="CS49" i="23"/>
  <c r="BN13" i="22"/>
  <c r="CZ13" i="22"/>
  <c r="BU13" i="22"/>
  <c r="DG13" i="22"/>
  <c r="BT13" i="22"/>
  <c r="DF13" i="22"/>
  <c r="BX13" i="22"/>
  <c r="DJ13" i="22"/>
  <c r="BP13" i="22"/>
  <c r="DB13" i="22"/>
  <c r="BH13" i="22"/>
  <c r="CT13" i="22"/>
  <c r="BW13" i="22"/>
  <c r="DI13" i="22"/>
  <c r="BO13" i="22"/>
  <c r="DA13" i="22"/>
  <c r="BG13" i="22"/>
  <c r="CS13" i="22"/>
  <c r="BV13" i="22"/>
  <c r="DH13" i="22"/>
  <c r="BM13" i="22"/>
  <c r="CY13" i="22"/>
  <c r="BL13" i="22"/>
  <c r="CX13" i="22"/>
  <c r="CA13" i="22"/>
  <c r="DM13" i="22"/>
  <c r="BS13" i="22"/>
  <c r="DE13" i="22"/>
  <c r="BK13" i="22"/>
  <c r="CW13" i="22"/>
  <c r="BZ13" i="22"/>
  <c r="DL13" i="22"/>
  <c r="BR13" i="22"/>
  <c r="DD13" i="22"/>
  <c r="BJ13" i="22"/>
  <c r="CV13" i="22"/>
  <c r="BY13" i="22"/>
  <c r="DK13" i="22"/>
  <c r="BQ13" i="22"/>
  <c r="DC13" i="22"/>
  <c r="BI13" i="22"/>
  <c r="CU13" i="22"/>
  <c r="BJ49" i="22"/>
  <c r="CV49" i="22"/>
  <c r="BY49" i="22"/>
  <c r="DK49" i="22"/>
  <c r="BO49" i="22"/>
  <c r="DA49" i="22"/>
  <c r="BV49" i="22"/>
  <c r="DH49" i="22"/>
  <c r="BN49" i="22"/>
  <c r="CZ49" i="22"/>
  <c r="BH49" i="22"/>
  <c r="CT49" i="22"/>
  <c r="BG49" i="22"/>
  <c r="CS49" i="22"/>
  <c r="BM49" i="22"/>
  <c r="CY49" i="22"/>
  <c r="BR49" i="22"/>
  <c r="DD49" i="22"/>
  <c r="BI49" i="22"/>
  <c r="CU49" i="22"/>
  <c r="BX49" i="22"/>
  <c r="DJ49" i="22"/>
  <c r="BT49" i="22"/>
  <c r="DF49" i="22"/>
  <c r="BL49" i="22"/>
  <c r="CX49" i="22"/>
  <c r="BZ49" i="22"/>
  <c r="DL49" i="22"/>
  <c r="BQ49" i="22"/>
  <c r="DC49" i="22"/>
  <c r="BP49" i="22"/>
  <c r="DB49" i="22"/>
  <c r="BW49" i="22"/>
  <c r="DI49" i="22"/>
  <c r="BU49" i="22"/>
  <c r="DG49" i="22"/>
  <c r="CA49" i="22"/>
  <c r="DM49" i="22"/>
  <c r="BS49" i="22"/>
  <c r="DE49" i="22"/>
  <c r="BK49" i="22"/>
  <c r="CW49" i="22"/>
  <c r="BC13" i="23"/>
  <c r="AU49" i="22"/>
  <c r="CE49" i="23"/>
  <c r="CD49" i="23"/>
  <c r="CJ13" i="23"/>
  <c r="CM49" i="23"/>
  <c r="CJ13" i="22"/>
  <c r="CC13" i="22"/>
  <c r="CB13" i="22"/>
  <c r="CO49" i="23"/>
  <c r="CR13" i="23"/>
  <c r="BB13" i="23"/>
  <c r="CN49" i="23"/>
  <c r="CF13" i="23"/>
  <c r="BC49" i="22"/>
  <c r="CR13" i="22"/>
  <c r="AY13" i="23"/>
  <c r="AP13" i="23"/>
  <c r="CL13" i="23"/>
  <c r="AQ13" i="23"/>
  <c r="CD13" i="23"/>
  <c r="CJ49" i="22"/>
  <c r="AT49" i="22"/>
  <c r="CK13" i="22"/>
  <c r="CN49" i="22"/>
  <c r="CG49" i="23"/>
  <c r="CF49" i="23"/>
  <c r="AU13" i="23"/>
  <c r="AP49" i="23"/>
  <c r="CN13" i="22"/>
  <c r="CE49" i="22"/>
  <c r="CM13" i="22"/>
  <c r="BC13" i="22"/>
  <c r="BF49" i="22"/>
  <c r="CM49" i="22"/>
  <c r="CF13" i="22"/>
  <c r="CL49" i="22"/>
  <c r="CE13" i="22"/>
  <c r="AY49" i="23"/>
  <c r="AQ49" i="23"/>
  <c r="AW49" i="23"/>
  <c r="CJ49" i="23"/>
  <c r="BD49" i="23"/>
  <c r="CQ49" i="23"/>
  <c r="BF49" i="23"/>
  <c r="AV49" i="23"/>
  <c r="CE13" i="23"/>
  <c r="CM13" i="23"/>
  <c r="BE13" i="23"/>
  <c r="AW13" i="23"/>
  <c r="BD13" i="23"/>
  <c r="AV13" i="23"/>
  <c r="AQ49" i="22"/>
  <c r="CD13" i="22"/>
  <c r="AP49" i="22"/>
  <c r="CD49" i="22"/>
  <c r="AY49" i="22"/>
  <c r="CL13" i="22"/>
  <c r="AU13" i="22"/>
  <c r="BE13" i="22"/>
  <c r="AW13" i="22"/>
  <c r="BD13" i="22"/>
  <c r="AV13" i="22"/>
  <c r="BE49" i="22"/>
  <c r="AW49" i="22"/>
  <c r="BD49" i="22"/>
  <c r="AV49" i="22"/>
  <c r="D13" i="25" l="1"/>
  <c r="D49" i="25"/>
  <c r="I49" i="20"/>
  <c r="I13" i="20"/>
  <c r="K13" i="20" l="1"/>
  <c r="J13" i="20"/>
  <c r="AV13" i="20" s="1"/>
  <c r="K49" i="20"/>
  <c r="J49" i="20"/>
  <c r="AV49" i="20" s="1"/>
  <c r="E49" i="25"/>
  <c r="M49" i="25" s="1"/>
  <c r="E13" i="25"/>
  <c r="M13" i="25" s="1"/>
  <c r="D62" i="25"/>
  <c r="D61" i="25"/>
  <c r="D57" i="25"/>
  <c r="D56" i="25"/>
  <c r="D54" i="25"/>
  <c r="D53" i="25"/>
  <c r="D52" i="25"/>
  <c r="D51" i="25"/>
  <c r="D50"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2" i="25"/>
  <c r="D11" i="25"/>
  <c r="D10" i="25"/>
  <c r="D9" i="25"/>
  <c r="D8" i="25"/>
  <c r="D7" i="25"/>
  <c r="D6" i="25"/>
  <c r="D55" i="25"/>
  <c r="N49" i="25" l="1"/>
  <c r="L49" i="21"/>
  <c r="N13" i="25"/>
  <c r="L13" i="21"/>
  <c r="AS13" i="21"/>
  <c r="AT13" i="21"/>
  <c r="AU13" i="21"/>
  <c r="AV13" i="21"/>
  <c r="AR13" i="21"/>
  <c r="AW49" i="21"/>
  <c r="AX49" i="21"/>
  <c r="AV49" i="21"/>
  <c r="AT49" i="21"/>
  <c r="AU49" i="21"/>
  <c r="AS49" i="21"/>
  <c r="AR49" i="21"/>
  <c r="O13" i="25" l="1"/>
  <c r="M13" i="21"/>
  <c r="AY13" i="21" s="1"/>
  <c r="O49" i="25"/>
  <c r="M49" i="21"/>
  <c r="AY49" i="21" s="1"/>
  <c r="AQ49" i="21"/>
  <c r="AR49" i="25"/>
  <c r="AQ13" i="21"/>
  <c r="AR13" i="25"/>
  <c r="AX13" i="21"/>
  <c r="AW13" i="21"/>
  <c r="I32" i="20"/>
  <c r="I9" i="20"/>
  <c r="I7" i="20"/>
  <c r="I56" i="20"/>
  <c r="I57" i="20"/>
  <c r="I55" i="20"/>
  <c r="I35" i="20"/>
  <c r="I48" i="20"/>
  <c r="I42" i="7"/>
  <c r="H42" i="7"/>
  <c r="I41" i="7"/>
  <c r="H41" i="7"/>
  <c r="I40" i="7"/>
  <c r="H40" i="7"/>
  <c r="I39" i="7"/>
  <c r="H39" i="7"/>
  <c r="I38" i="7"/>
  <c r="H38" i="7"/>
  <c r="I37" i="7"/>
  <c r="H37" i="7"/>
  <c r="I36" i="7"/>
  <c r="H36" i="7"/>
  <c r="I35" i="7"/>
  <c r="H35" i="7"/>
  <c r="I34" i="7"/>
  <c r="H34" i="7"/>
  <c r="I62" i="20"/>
  <c r="I61" i="20"/>
  <c r="I54" i="20"/>
  <c r="I53" i="20"/>
  <c r="I52" i="20"/>
  <c r="I51" i="20"/>
  <c r="I50" i="20"/>
  <c r="I47" i="20"/>
  <c r="I46" i="20"/>
  <c r="I45" i="20"/>
  <c r="I44" i="20"/>
  <c r="I43" i="20"/>
  <c r="I42" i="20"/>
  <c r="I41" i="20"/>
  <c r="I40" i="20"/>
  <c r="I39" i="20"/>
  <c r="I38" i="20"/>
  <c r="I37" i="20"/>
  <c r="I36" i="20"/>
  <c r="I34" i="20"/>
  <c r="I33" i="20"/>
  <c r="I31" i="20"/>
  <c r="I30" i="20"/>
  <c r="I29" i="20"/>
  <c r="I28" i="20"/>
  <c r="I27" i="20"/>
  <c r="I26" i="20"/>
  <c r="I25" i="20"/>
  <c r="I24" i="20"/>
  <c r="I23" i="20"/>
  <c r="I22" i="20"/>
  <c r="I21" i="20"/>
  <c r="I20" i="20"/>
  <c r="I19" i="20"/>
  <c r="I18" i="20"/>
  <c r="I17" i="20"/>
  <c r="I16" i="20"/>
  <c r="I15" i="20"/>
  <c r="I14" i="20"/>
  <c r="I12" i="20"/>
  <c r="I11" i="20"/>
  <c r="I10" i="20"/>
  <c r="I8" i="20"/>
  <c r="I6" i="20"/>
  <c r="F42" i="7"/>
  <c r="F41" i="7"/>
  <c r="F40" i="7"/>
  <c r="F39" i="7"/>
  <c r="F38" i="7"/>
  <c r="F37" i="7"/>
  <c r="F36" i="7"/>
  <c r="F35" i="7"/>
  <c r="F34" i="7"/>
  <c r="E8" i="25" l="1"/>
  <c r="M8" i="25" s="1"/>
  <c r="K8" i="20"/>
  <c r="J8" i="20"/>
  <c r="AV8" i="20" s="1"/>
  <c r="E11" i="25"/>
  <c r="M11" i="25" s="1"/>
  <c r="K11" i="20"/>
  <c r="J11" i="20"/>
  <c r="AV11" i="20" s="1"/>
  <c r="E14" i="25"/>
  <c r="M14" i="25" s="1"/>
  <c r="K14" i="20"/>
  <c r="J14" i="20"/>
  <c r="AV14" i="20" s="1"/>
  <c r="E16" i="25"/>
  <c r="M16" i="25" s="1"/>
  <c r="K16" i="20"/>
  <c r="J16" i="20"/>
  <c r="AV16" i="20" s="1"/>
  <c r="E18" i="25"/>
  <c r="M18" i="25" s="1"/>
  <c r="K18" i="20"/>
  <c r="J18" i="20"/>
  <c r="AV18" i="20" s="1"/>
  <c r="E20" i="25"/>
  <c r="M20" i="25" s="1"/>
  <c r="K20" i="20"/>
  <c r="J20" i="20"/>
  <c r="AV20" i="20" s="1"/>
  <c r="E22" i="25"/>
  <c r="M22" i="25" s="1"/>
  <c r="K22" i="20"/>
  <c r="J22" i="20"/>
  <c r="AV22" i="20" s="1"/>
  <c r="E24" i="25"/>
  <c r="M24" i="25" s="1"/>
  <c r="K24" i="20"/>
  <c r="J24" i="20"/>
  <c r="AV24" i="20" s="1"/>
  <c r="E26" i="25"/>
  <c r="M26" i="25" s="1"/>
  <c r="K26" i="20"/>
  <c r="J26" i="20"/>
  <c r="AV26" i="20" s="1"/>
  <c r="E28" i="25"/>
  <c r="M28" i="25" s="1"/>
  <c r="K28" i="20"/>
  <c r="J28" i="20"/>
  <c r="AV28" i="20" s="1"/>
  <c r="E30" i="25"/>
  <c r="M30" i="25" s="1"/>
  <c r="K30" i="20"/>
  <c r="J30" i="20"/>
  <c r="AV30" i="20" s="1"/>
  <c r="E33" i="25"/>
  <c r="M33" i="25" s="1"/>
  <c r="K33" i="20"/>
  <c r="J33" i="20"/>
  <c r="AV33" i="20" s="1"/>
  <c r="E36" i="25"/>
  <c r="M36" i="25" s="1"/>
  <c r="K36" i="20"/>
  <c r="J36" i="20"/>
  <c r="AV36" i="20" s="1"/>
  <c r="E38" i="25"/>
  <c r="M38" i="25" s="1"/>
  <c r="K38" i="20"/>
  <c r="J38" i="20"/>
  <c r="AV38" i="20" s="1"/>
  <c r="E40" i="25"/>
  <c r="M40" i="25" s="1"/>
  <c r="K40" i="20"/>
  <c r="J40" i="20"/>
  <c r="AV40" i="20" s="1"/>
  <c r="E42" i="25"/>
  <c r="M42" i="25" s="1"/>
  <c r="K42" i="20"/>
  <c r="J42" i="20"/>
  <c r="AV42" i="20" s="1"/>
  <c r="E44" i="25"/>
  <c r="M44" i="25" s="1"/>
  <c r="K44" i="20"/>
  <c r="J44" i="20"/>
  <c r="AV44" i="20" s="1"/>
  <c r="E46" i="25"/>
  <c r="M46" i="25" s="1"/>
  <c r="K46" i="20"/>
  <c r="J46" i="20"/>
  <c r="AV46" i="20" s="1"/>
  <c r="E50" i="25"/>
  <c r="M50" i="25" s="1"/>
  <c r="K50" i="20"/>
  <c r="J50" i="20"/>
  <c r="AV50" i="20" s="1"/>
  <c r="E52" i="25"/>
  <c r="M52" i="25" s="1"/>
  <c r="K52" i="20"/>
  <c r="J52" i="20"/>
  <c r="AV52" i="20" s="1"/>
  <c r="E54" i="25"/>
  <c r="M54" i="25" s="1"/>
  <c r="K54" i="20"/>
  <c r="J54" i="20"/>
  <c r="AV54" i="20" s="1"/>
  <c r="E62" i="25"/>
  <c r="M62" i="25" s="1"/>
  <c r="K62" i="20"/>
  <c r="J62" i="20"/>
  <c r="AV62" i="20" s="1"/>
  <c r="E35" i="25"/>
  <c r="M35" i="25" s="1"/>
  <c r="K35" i="20"/>
  <c r="J35" i="20"/>
  <c r="AV35" i="20" s="1"/>
  <c r="E57" i="25"/>
  <c r="M57" i="25" s="1"/>
  <c r="K57" i="20"/>
  <c r="J57" i="20"/>
  <c r="AV57" i="20" s="1"/>
  <c r="E7" i="25"/>
  <c r="M7" i="25" s="1"/>
  <c r="K7" i="20"/>
  <c r="J7" i="20"/>
  <c r="AV7" i="20" s="1"/>
  <c r="E32" i="25"/>
  <c r="M32" i="25" s="1"/>
  <c r="K32" i="20"/>
  <c r="J32" i="20"/>
  <c r="AV32" i="20" s="1"/>
  <c r="E6" i="25"/>
  <c r="M6" i="25" s="1"/>
  <c r="J6" i="20"/>
  <c r="AV6" i="20" s="1"/>
  <c r="K6" i="20"/>
  <c r="E10" i="25"/>
  <c r="M10" i="25" s="1"/>
  <c r="K10" i="20"/>
  <c r="J10" i="20"/>
  <c r="AV10" i="20" s="1"/>
  <c r="E12" i="25"/>
  <c r="M12" i="25" s="1"/>
  <c r="K12" i="20"/>
  <c r="J12" i="20"/>
  <c r="AV12" i="20" s="1"/>
  <c r="E15" i="25"/>
  <c r="M15" i="25" s="1"/>
  <c r="K15" i="20"/>
  <c r="J15" i="20"/>
  <c r="AV15" i="20" s="1"/>
  <c r="E17" i="25"/>
  <c r="M17" i="25" s="1"/>
  <c r="K17" i="20"/>
  <c r="J17" i="20"/>
  <c r="AV17" i="20" s="1"/>
  <c r="E19" i="25"/>
  <c r="M19" i="25" s="1"/>
  <c r="K19" i="20"/>
  <c r="J19" i="20"/>
  <c r="AV19" i="20" s="1"/>
  <c r="E21" i="25"/>
  <c r="M21" i="25" s="1"/>
  <c r="K21" i="20"/>
  <c r="J21" i="20"/>
  <c r="AV21" i="20" s="1"/>
  <c r="E23" i="25"/>
  <c r="M23" i="25" s="1"/>
  <c r="K23" i="20"/>
  <c r="J23" i="20"/>
  <c r="AV23" i="20" s="1"/>
  <c r="E25" i="25"/>
  <c r="M25" i="25" s="1"/>
  <c r="K25" i="20"/>
  <c r="J25" i="20"/>
  <c r="AV25" i="20" s="1"/>
  <c r="E27" i="25"/>
  <c r="M27" i="25" s="1"/>
  <c r="K27" i="20"/>
  <c r="J27" i="20"/>
  <c r="AV27" i="20" s="1"/>
  <c r="E29" i="25"/>
  <c r="M29" i="25" s="1"/>
  <c r="K29" i="20"/>
  <c r="J29" i="20"/>
  <c r="AV29" i="20" s="1"/>
  <c r="E31" i="25"/>
  <c r="M31" i="25" s="1"/>
  <c r="K31" i="20"/>
  <c r="J31" i="20"/>
  <c r="AV31" i="20" s="1"/>
  <c r="E34" i="25"/>
  <c r="M34" i="25" s="1"/>
  <c r="K34" i="20"/>
  <c r="J34" i="20"/>
  <c r="AV34" i="20" s="1"/>
  <c r="E37" i="25"/>
  <c r="M37" i="25" s="1"/>
  <c r="K37" i="20"/>
  <c r="J37" i="20"/>
  <c r="AV37" i="20" s="1"/>
  <c r="E39" i="25"/>
  <c r="M39" i="25" s="1"/>
  <c r="K39" i="20"/>
  <c r="J39" i="20"/>
  <c r="AV39" i="20" s="1"/>
  <c r="E41" i="25"/>
  <c r="M41" i="25" s="1"/>
  <c r="K41" i="20"/>
  <c r="J41" i="20"/>
  <c r="AV41" i="20" s="1"/>
  <c r="E43" i="25"/>
  <c r="M43" i="25" s="1"/>
  <c r="K43" i="20"/>
  <c r="J43" i="20"/>
  <c r="AV43" i="20" s="1"/>
  <c r="E45" i="25"/>
  <c r="M45" i="25" s="1"/>
  <c r="K45" i="20"/>
  <c r="J45" i="20"/>
  <c r="AV45" i="20" s="1"/>
  <c r="E47" i="25"/>
  <c r="M47" i="25" s="1"/>
  <c r="K47" i="20"/>
  <c r="J47" i="20"/>
  <c r="AV47" i="20" s="1"/>
  <c r="E51" i="25"/>
  <c r="M51" i="25" s="1"/>
  <c r="K51" i="20"/>
  <c r="J51" i="20"/>
  <c r="AV51" i="20" s="1"/>
  <c r="E53" i="25"/>
  <c r="M53" i="25" s="1"/>
  <c r="K53" i="20"/>
  <c r="J53" i="20"/>
  <c r="AV53" i="20" s="1"/>
  <c r="E61" i="25"/>
  <c r="M61" i="25" s="1"/>
  <c r="K61" i="20"/>
  <c r="J61" i="20"/>
  <c r="AV61" i="20" s="1"/>
  <c r="E48" i="25"/>
  <c r="M48" i="25" s="1"/>
  <c r="K48" i="20"/>
  <c r="J48" i="20"/>
  <c r="AV48" i="20" s="1"/>
  <c r="E55" i="25"/>
  <c r="M55" i="25" s="1"/>
  <c r="K55" i="20"/>
  <c r="J55" i="20"/>
  <c r="AV55" i="20" s="1"/>
  <c r="E56" i="25"/>
  <c r="M56" i="25" s="1"/>
  <c r="K56" i="20"/>
  <c r="J56" i="20"/>
  <c r="AV56" i="20" s="1"/>
  <c r="E9" i="25"/>
  <c r="M9" i="25" s="1"/>
  <c r="K9" i="20"/>
  <c r="J9" i="20"/>
  <c r="AV9" i="20" s="1"/>
  <c r="P49" i="25"/>
  <c r="N49" i="21"/>
  <c r="AZ49" i="21" s="1"/>
  <c r="P13" i="25"/>
  <c r="N13" i="21"/>
  <c r="AZ13" i="21" s="1"/>
  <c r="AR29" i="25"/>
  <c r="AR22" i="25"/>
  <c r="AR10" i="25"/>
  <c r="AR19" i="25"/>
  <c r="AR27" i="25"/>
  <c r="AR61" i="25"/>
  <c r="AR56" i="25"/>
  <c r="AR11" i="25"/>
  <c r="AR20" i="25"/>
  <c r="AR28" i="25"/>
  <c r="AR38" i="25"/>
  <c r="AR7" i="25"/>
  <c r="AR12" i="25"/>
  <c r="AR32" i="25"/>
  <c r="AR23" i="25"/>
  <c r="AR31" i="25"/>
  <c r="AR41" i="25"/>
  <c r="AR51" i="25"/>
  <c r="AR48" i="25"/>
  <c r="AR24" i="25"/>
  <c r="AR33" i="25"/>
  <c r="AR35" i="25"/>
  <c r="CB13" i="24"/>
  <c r="AP13" i="24"/>
  <c r="D13" i="24" s="1"/>
  <c r="AR21" i="25"/>
  <c r="AR14" i="25"/>
  <c r="AR40" i="25"/>
  <c r="AR50" i="25"/>
  <c r="AR15" i="25"/>
  <c r="AR6" i="25"/>
  <c r="AR17" i="25"/>
  <c r="AR25" i="25"/>
  <c r="AR34" i="25"/>
  <c r="AR55" i="25"/>
  <c r="AR18" i="25"/>
  <c r="AR26" i="25"/>
  <c r="AR36" i="25"/>
  <c r="AR44" i="25"/>
  <c r="AR54" i="25"/>
  <c r="AR57" i="25"/>
  <c r="AP49" i="24"/>
  <c r="CB49" i="24"/>
  <c r="D59" i="25"/>
  <c r="D60" i="25"/>
  <c r="AR62" i="25"/>
  <c r="AR53" i="25"/>
  <c r="AR52" i="25"/>
  <c r="AR47" i="25"/>
  <c r="AR46" i="25"/>
  <c r="AR45" i="25"/>
  <c r="AR43" i="25"/>
  <c r="AR42" i="25"/>
  <c r="AR39" i="25"/>
  <c r="AR37" i="25"/>
  <c r="AR30" i="25"/>
  <c r="AR16" i="25"/>
  <c r="AR9" i="25"/>
  <c r="AR8" i="25"/>
  <c r="N9" i="25" l="1"/>
  <c r="L9" i="21"/>
  <c r="N55" i="25"/>
  <c r="L55" i="21"/>
  <c r="N61" i="25"/>
  <c r="L61" i="21"/>
  <c r="N51" i="25"/>
  <c r="L51" i="21"/>
  <c r="N45" i="25"/>
  <c r="L45" i="21"/>
  <c r="N41" i="25"/>
  <c r="L41" i="21"/>
  <c r="N37" i="25"/>
  <c r="L37" i="21"/>
  <c r="N31" i="25"/>
  <c r="L31" i="21"/>
  <c r="N27" i="25"/>
  <c r="L27" i="21"/>
  <c r="N23" i="25"/>
  <c r="L23" i="21"/>
  <c r="N19" i="25"/>
  <c r="L19" i="21"/>
  <c r="N15" i="25"/>
  <c r="L15" i="21"/>
  <c r="N10" i="25"/>
  <c r="L10" i="21"/>
  <c r="N32" i="25"/>
  <c r="L32" i="21"/>
  <c r="N57" i="25"/>
  <c r="L57" i="21"/>
  <c r="N62" i="25"/>
  <c r="L62" i="21"/>
  <c r="N52" i="25"/>
  <c r="L52" i="21"/>
  <c r="N46" i="25"/>
  <c r="L46" i="21"/>
  <c r="N42" i="25"/>
  <c r="L42" i="21"/>
  <c r="N38" i="25"/>
  <c r="L38" i="21"/>
  <c r="N33" i="25"/>
  <c r="L33" i="21"/>
  <c r="N28" i="25"/>
  <c r="L28" i="21"/>
  <c r="N24" i="25"/>
  <c r="L24" i="21"/>
  <c r="N20" i="25"/>
  <c r="L20" i="21"/>
  <c r="N16" i="25"/>
  <c r="L16" i="21"/>
  <c r="N11" i="25"/>
  <c r="L11" i="21"/>
  <c r="Q13" i="25"/>
  <c r="O13" i="21"/>
  <c r="Q49" i="25"/>
  <c r="O49" i="21"/>
  <c r="BA49" i="21" s="1"/>
  <c r="N56" i="25"/>
  <c r="L56" i="21"/>
  <c r="N48" i="25"/>
  <c r="L48" i="21"/>
  <c r="N53" i="25"/>
  <c r="L53" i="21"/>
  <c r="N47" i="25"/>
  <c r="L47" i="21"/>
  <c r="N43" i="25"/>
  <c r="L43" i="21"/>
  <c r="N39" i="25"/>
  <c r="L39" i="21"/>
  <c r="N34" i="25"/>
  <c r="L34" i="21"/>
  <c r="N29" i="25"/>
  <c r="L29" i="21"/>
  <c r="N25" i="25"/>
  <c r="L25" i="21"/>
  <c r="N21" i="25"/>
  <c r="L21" i="21"/>
  <c r="N17" i="25"/>
  <c r="L17" i="21"/>
  <c r="N12" i="25"/>
  <c r="L12" i="21"/>
  <c r="L6" i="21"/>
  <c r="N6" i="25"/>
  <c r="N7" i="25"/>
  <c r="L7" i="21"/>
  <c r="N35" i="25"/>
  <c r="L35" i="21"/>
  <c r="N54" i="25"/>
  <c r="L54" i="21"/>
  <c r="N50" i="25"/>
  <c r="L50" i="21"/>
  <c r="N44" i="25"/>
  <c r="L44" i="21"/>
  <c r="N40" i="25"/>
  <c r="L40" i="21"/>
  <c r="N36" i="25"/>
  <c r="L36" i="21"/>
  <c r="N30" i="25"/>
  <c r="L30" i="21"/>
  <c r="N26" i="25"/>
  <c r="L26" i="21"/>
  <c r="N22" i="25"/>
  <c r="L22" i="21"/>
  <c r="N18" i="25"/>
  <c r="L18" i="21"/>
  <c r="N14" i="25"/>
  <c r="L14" i="21"/>
  <c r="N8" i="25"/>
  <c r="L8" i="21"/>
  <c r="AR58" i="25"/>
  <c r="D49" i="24"/>
  <c r="BA13" i="21"/>
  <c r="O6" i="25" l="1"/>
  <c r="M6" i="21"/>
  <c r="O8" i="25"/>
  <c r="M8" i="21"/>
  <c r="O14" i="25"/>
  <c r="M14" i="21"/>
  <c r="O18" i="25"/>
  <c r="M18" i="21"/>
  <c r="O22" i="25"/>
  <c r="M22" i="21"/>
  <c r="O26" i="25"/>
  <c r="M26" i="21"/>
  <c r="O30" i="25"/>
  <c r="M30" i="21"/>
  <c r="O36" i="25"/>
  <c r="M36" i="21"/>
  <c r="O40" i="25"/>
  <c r="M40" i="21"/>
  <c r="O44" i="25"/>
  <c r="M44" i="21"/>
  <c r="O50" i="25"/>
  <c r="M50" i="21"/>
  <c r="O54" i="25"/>
  <c r="M54" i="21"/>
  <c r="O35" i="25"/>
  <c r="M35" i="21"/>
  <c r="O7" i="25"/>
  <c r="M7" i="21"/>
  <c r="O12" i="25"/>
  <c r="M12" i="21"/>
  <c r="O17" i="25"/>
  <c r="M17" i="21"/>
  <c r="O21" i="25"/>
  <c r="M21" i="21"/>
  <c r="O25" i="25"/>
  <c r="M25" i="21"/>
  <c r="O29" i="25"/>
  <c r="M29" i="21"/>
  <c r="O34" i="25"/>
  <c r="M34" i="21"/>
  <c r="O39" i="25"/>
  <c r="M39" i="21"/>
  <c r="O43" i="25"/>
  <c r="M43" i="21"/>
  <c r="O47" i="25"/>
  <c r="M47" i="21"/>
  <c r="O53" i="25"/>
  <c r="M53" i="21"/>
  <c r="O48" i="25"/>
  <c r="M48" i="21"/>
  <c r="O56" i="25"/>
  <c r="M56" i="21"/>
  <c r="R49" i="25"/>
  <c r="P49" i="21"/>
  <c r="BB49" i="21" s="1"/>
  <c r="R13" i="25"/>
  <c r="P13" i="21"/>
  <c r="BB13" i="21" s="1"/>
  <c r="O11" i="25"/>
  <c r="M11" i="21"/>
  <c r="O16" i="25"/>
  <c r="M16" i="21"/>
  <c r="O20" i="25"/>
  <c r="M20" i="21"/>
  <c r="O24" i="25"/>
  <c r="M24" i="21"/>
  <c r="O28" i="25"/>
  <c r="M28" i="21"/>
  <c r="O33" i="25"/>
  <c r="M33" i="21"/>
  <c r="O38" i="25"/>
  <c r="M38" i="21"/>
  <c r="O42" i="25"/>
  <c r="M42" i="21"/>
  <c r="O46" i="25"/>
  <c r="M46" i="21"/>
  <c r="O52" i="25"/>
  <c r="M52" i="21"/>
  <c r="O62" i="25"/>
  <c r="M62" i="21"/>
  <c r="O57" i="25"/>
  <c r="M57" i="21"/>
  <c r="O32" i="25"/>
  <c r="M32" i="21"/>
  <c r="O10" i="25"/>
  <c r="M10" i="21"/>
  <c r="O15" i="25"/>
  <c r="M15" i="21"/>
  <c r="O19" i="25"/>
  <c r="M19" i="21"/>
  <c r="O23" i="25"/>
  <c r="M23" i="21"/>
  <c r="O27" i="25"/>
  <c r="M27" i="21"/>
  <c r="O31" i="25"/>
  <c r="M31" i="21"/>
  <c r="O37" i="25"/>
  <c r="M37" i="21"/>
  <c r="O41" i="25"/>
  <c r="M41" i="21"/>
  <c r="O45" i="25"/>
  <c r="M45" i="21"/>
  <c r="O51" i="25"/>
  <c r="M51" i="21"/>
  <c r="O61" i="25"/>
  <c r="M61" i="21"/>
  <c r="O55" i="25"/>
  <c r="M55" i="21"/>
  <c r="O9" i="25"/>
  <c r="M9" i="21"/>
  <c r="P9" i="25" l="1"/>
  <c r="N9" i="21"/>
  <c r="P55" i="25"/>
  <c r="N55" i="21"/>
  <c r="P61" i="25"/>
  <c r="N61" i="21"/>
  <c r="P51" i="25"/>
  <c r="N51" i="21"/>
  <c r="P45" i="25"/>
  <c r="N45" i="21"/>
  <c r="P41" i="25"/>
  <c r="N41" i="21"/>
  <c r="P37" i="25"/>
  <c r="N37" i="21"/>
  <c r="P31" i="25"/>
  <c r="N31" i="21"/>
  <c r="P27" i="25"/>
  <c r="N27" i="21"/>
  <c r="P23" i="25"/>
  <c r="N23" i="21"/>
  <c r="P19" i="25"/>
  <c r="N19" i="21"/>
  <c r="P15" i="25"/>
  <c r="N15" i="21"/>
  <c r="P10" i="25"/>
  <c r="N10" i="21"/>
  <c r="P32" i="25"/>
  <c r="N32" i="21"/>
  <c r="P57" i="25"/>
  <c r="N57" i="21"/>
  <c r="P62" i="25"/>
  <c r="N62" i="21"/>
  <c r="P52" i="25"/>
  <c r="N52" i="21"/>
  <c r="P46" i="25"/>
  <c r="N46" i="21"/>
  <c r="P42" i="25"/>
  <c r="N42" i="21"/>
  <c r="P38" i="25"/>
  <c r="N38" i="21"/>
  <c r="P33" i="25"/>
  <c r="N33" i="21"/>
  <c r="P28" i="25"/>
  <c r="N28" i="21"/>
  <c r="P24" i="25"/>
  <c r="N24" i="21"/>
  <c r="P20" i="25"/>
  <c r="N20" i="21"/>
  <c r="P16" i="25"/>
  <c r="N16" i="21"/>
  <c r="P11" i="25"/>
  <c r="N11" i="21"/>
  <c r="S13" i="25"/>
  <c r="Q13" i="21"/>
  <c r="BC13" i="21" s="1"/>
  <c r="S49" i="25"/>
  <c r="Q49" i="21"/>
  <c r="BC49" i="21" s="1"/>
  <c r="P56" i="25"/>
  <c r="N56" i="21"/>
  <c r="P48" i="25"/>
  <c r="N48" i="21"/>
  <c r="P53" i="25"/>
  <c r="N53" i="21"/>
  <c r="P47" i="25"/>
  <c r="N47" i="21"/>
  <c r="P43" i="25"/>
  <c r="N43" i="21"/>
  <c r="P39" i="25"/>
  <c r="N39" i="21"/>
  <c r="P34" i="25"/>
  <c r="N34" i="21"/>
  <c r="P29" i="25"/>
  <c r="N29" i="21"/>
  <c r="P25" i="25"/>
  <c r="N25" i="21"/>
  <c r="P21" i="25"/>
  <c r="N21" i="21"/>
  <c r="P17" i="25"/>
  <c r="N17" i="21"/>
  <c r="P12" i="25"/>
  <c r="N12" i="21"/>
  <c r="P7" i="25"/>
  <c r="N7" i="21"/>
  <c r="P35" i="25"/>
  <c r="N35" i="21"/>
  <c r="P54" i="25"/>
  <c r="N54" i="21"/>
  <c r="P50" i="25"/>
  <c r="N50" i="21"/>
  <c r="P44" i="25"/>
  <c r="N44" i="21"/>
  <c r="P40" i="25"/>
  <c r="N40" i="21"/>
  <c r="P36" i="25"/>
  <c r="N36" i="21"/>
  <c r="P30" i="25"/>
  <c r="N30" i="21"/>
  <c r="P26" i="25"/>
  <c r="N26" i="21"/>
  <c r="P22" i="25"/>
  <c r="N22" i="21"/>
  <c r="P18" i="25"/>
  <c r="N18" i="21"/>
  <c r="P14" i="25"/>
  <c r="N14" i="21"/>
  <c r="P8" i="25"/>
  <c r="N8" i="21"/>
  <c r="P6" i="25"/>
  <c r="N6" i="21"/>
  <c r="D47" i="28"/>
  <c r="D48" i="28" s="1"/>
  <c r="D46" i="28"/>
  <c r="D44" i="28"/>
  <c r="D42" i="28"/>
  <c r="D40" i="28"/>
  <c r="D41" i="28" s="1"/>
  <c r="C14" i="28"/>
  <c r="C13" i="28" s="1"/>
  <c r="H39" i="28" s="1"/>
  <c r="H40" i="28" s="1"/>
  <c r="H41" i="28" s="1"/>
  <c r="H42" i="28" s="1"/>
  <c r="H43" i="28" s="1"/>
  <c r="H44" i="28" s="1"/>
  <c r="H45" i="28" s="1"/>
  <c r="E13" i="28"/>
  <c r="D13" i="28"/>
  <c r="E12" i="28"/>
  <c r="D12" i="28"/>
  <c r="E11" i="28"/>
  <c r="D11" i="28"/>
  <c r="E10" i="28"/>
  <c r="D10" i="28"/>
  <c r="F9" i="28"/>
  <c r="G9" i="28" s="1"/>
  <c r="Q6" i="25" l="1"/>
  <c r="O6" i="21"/>
  <c r="Q8" i="25"/>
  <c r="O8" i="21"/>
  <c r="Q14" i="25"/>
  <c r="O14" i="21"/>
  <c r="Q18" i="25"/>
  <c r="O18" i="21"/>
  <c r="Q22" i="25"/>
  <c r="O22" i="21"/>
  <c r="Q26" i="25"/>
  <c r="O26" i="21"/>
  <c r="Q30" i="25"/>
  <c r="O30" i="21"/>
  <c r="Q36" i="25"/>
  <c r="O36" i="21"/>
  <c r="Q40" i="25"/>
  <c r="O40" i="21"/>
  <c r="Q44" i="25"/>
  <c r="O44" i="21"/>
  <c r="Q50" i="25"/>
  <c r="O50" i="21"/>
  <c r="Q54" i="25"/>
  <c r="O54" i="21"/>
  <c r="Q35" i="25"/>
  <c r="O35" i="21"/>
  <c r="Q7" i="25"/>
  <c r="O7" i="21"/>
  <c r="Q12" i="25"/>
  <c r="O12" i="21"/>
  <c r="Q17" i="25"/>
  <c r="O17" i="21"/>
  <c r="Q21" i="25"/>
  <c r="O21" i="21"/>
  <c r="Q25" i="25"/>
  <c r="O25" i="21"/>
  <c r="Q29" i="25"/>
  <c r="O29" i="21"/>
  <c r="Q34" i="25"/>
  <c r="O34" i="21"/>
  <c r="Q39" i="25"/>
  <c r="O39" i="21"/>
  <c r="Q43" i="25"/>
  <c r="O43" i="21"/>
  <c r="Q47" i="25"/>
  <c r="O47" i="21"/>
  <c r="Q53" i="25"/>
  <c r="O53" i="21"/>
  <c r="Q48" i="25"/>
  <c r="O48" i="21"/>
  <c r="Q56" i="25"/>
  <c r="O56" i="21"/>
  <c r="T49" i="25"/>
  <c r="R49" i="21"/>
  <c r="BD49" i="21" s="1"/>
  <c r="T13" i="25"/>
  <c r="R13" i="21"/>
  <c r="BD13" i="21" s="1"/>
  <c r="Q11" i="25"/>
  <c r="O11" i="21"/>
  <c r="Q16" i="25"/>
  <c r="O16" i="21"/>
  <c r="Q20" i="25"/>
  <c r="O20" i="21"/>
  <c r="Q24" i="25"/>
  <c r="O24" i="21"/>
  <c r="Q28" i="25"/>
  <c r="O28" i="21"/>
  <c r="Q33" i="25"/>
  <c r="O33" i="21"/>
  <c r="Q38" i="25"/>
  <c r="O38" i="21"/>
  <c r="Q42" i="25"/>
  <c r="O42" i="21"/>
  <c r="Q46" i="25"/>
  <c r="O46" i="21"/>
  <c r="Q52" i="25"/>
  <c r="O52" i="21"/>
  <c r="Q62" i="25"/>
  <c r="O62" i="21"/>
  <c r="Q57" i="25"/>
  <c r="O57" i="21"/>
  <c r="Q32" i="25"/>
  <c r="O32" i="21"/>
  <c r="Q10" i="25"/>
  <c r="O10" i="21"/>
  <c r="Q15" i="25"/>
  <c r="O15" i="21"/>
  <c r="Q19" i="25"/>
  <c r="O19" i="21"/>
  <c r="Q23" i="25"/>
  <c r="O23" i="21"/>
  <c r="Q27" i="25"/>
  <c r="O27" i="21"/>
  <c r="Q31" i="25"/>
  <c r="O31" i="21"/>
  <c r="Q37" i="25"/>
  <c r="O37" i="21"/>
  <c r="Q41" i="25"/>
  <c r="O41" i="21"/>
  <c r="Q45" i="25"/>
  <c r="O45" i="21"/>
  <c r="Q51" i="25"/>
  <c r="O51" i="21"/>
  <c r="Q61" i="25"/>
  <c r="O61" i="21"/>
  <c r="Q55" i="25"/>
  <c r="O55" i="21"/>
  <c r="Q9" i="25"/>
  <c r="O9" i="21"/>
  <c r="C11" i="28"/>
  <c r="F39" i="28" s="1"/>
  <c r="F40" i="28" s="1"/>
  <c r="F41" i="28" s="1"/>
  <c r="F42" i="28" s="1"/>
  <c r="C12" i="28"/>
  <c r="G39" i="28" s="1"/>
  <c r="G40" i="28" s="1"/>
  <c r="G41" i="28" s="1"/>
  <c r="G42" i="28" s="1"/>
  <c r="G43" i="28" s="1"/>
  <c r="G44" i="28" s="1"/>
  <c r="I42" i="28"/>
  <c r="I44" i="28"/>
  <c r="C10" i="28"/>
  <c r="E39" i="28" s="1"/>
  <c r="E40" i="28" s="1"/>
  <c r="D43" i="28"/>
  <c r="I43" i="28" s="1"/>
  <c r="F10" i="28"/>
  <c r="I41" i="28"/>
  <c r="D45" i="28"/>
  <c r="I45" i="28" s="1"/>
  <c r="G13" i="28"/>
  <c r="G11" i="28"/>
  <c r="G10" i="28"/>
  <c r="G12" i="28"/>
  <c r="H9" i="28"/>
  <c r="H47" i="28"/>
  <c r="H46" i="28"/>
  <c r="F12" i="28"/>
  <c r="F11" i="28"/>
  <c r="I40" i="28"/>
  <c r="F13" i="28"/>
  <c r="D14" i="28" l="1"/>
  <c r="R9" i="25"/>
  <c r="P9" i="21"/>
  <c r="R55" i="25"/>
  <c r="P55" i="21"/>
  <c r="R61" i="25"/>
  <c r="P61" i="21"/>
  <c r="R51" i="25"/>
  <c r="P51" i="21"/>
  <c r="R45" i="25"/>
  <c r="P45" i="21"/>
  <c r="R41" i="25"/>
  <c r="P41" i="21"/>
  <c r="R37" i="25"/>
  <c r="P37" i="21"/>
  <c r="R31" i="25"/>
  <c r="P31" i="21"/>
  <c r="R27" i="25"/>
  <c r="P27" i="21"/>
  <c r="R23" i="25"/>
  <c r="P23" i="21"/>
  <c r="R19" i="25"/>
  <c r="P19" i="21"/>
  <c r="R15" i="25"/>
  <c r="P15" i="21"/>
  <c r="R10" i="25"/>
  <c r="P10" i="21"/>
  <c r="R32" i="25"/>
  <c r="P32" i="21"/>
  <c r="R57" i="25"/>
  <c r="P57" i="21"/>
  <c r="R62" i="25"/>
  <c r="P62" i="21"/>
  <c r="R52" i="25"/>
  <c r="P52" i="21"/>
  <c r="R46" i="25"/>
  <c r="P46" i="21"/>
  <c r="R42" i="25"/>
  <c r="P42" i="21"/>
  <c r="R38" i="25"/>
  <c r="P38" i="21"/>
  <c r="R33" i="25"/>
  <c r="P33" i="21"/>
  <c r="R28" i="25"/>
  <c r="P28" i="21"/>
  <c r="R24" i="25"/>
  <c r="P24" i="21"/>
  <c r="R20" i="25"/>
  <c r="P20" i="21"/>
  <c r="R16" i="25"/>
  <c r="P16" i="21"/>
  <c r="R11" i="25"/>
  <c r="P11" i="21"/>
  <c r="U13" i="25"/>
  <c r="S13" i="21"/>
  <c r="BE13" i="21" s="1"/>
  <c r="U49" i="25"/>
  <c r="S49" i="21"/>
  <c r="BE49" i="21" s="1"/>
  <c r="R56" i="25"/>
  <c r="P56" i="21"/>
  <c r="R48" i="25"/>
  <c r="P48" i="21"/>
  <c r="R53" i="25"/>
  <c r="P53" i="21"/>
  <c r="R47" i="25"/>
  <c r="P47" i="21"/>
  <c r="R43" i="25"/>
  <c r="P43" i="21"/>
  <c r="R39" i="25"/>
  <c r="P39" i="21"/>
  <c r="R34" i="25"/>
  <c r="P34" i="21"/>
  <c r="R29" i="25"/>
  <c r="P29" i="21"/>
  <c r="R25" i="25"/>
  <c r="P25" i="21"/>
  <c r="R21" i="25"/>
  <c r="P21" i="21"/>
  <c r="R17" i="25"/>
  <c r="P17" i="21"/>
  <c r="R12" i="25"/>
  <c r="P12" i="21"/>
  <c r="R7" i="25"/>
  <c r="P7" i="21"/>
  <c r="R35" i="25"/>
  <c r="P35" i="21"/>
  <c r="R54" i="25"/>
  <c r="P54" i="21"/>
  <c r="R50" i="25"/>
  <c r="P50" i="21"/>
  <c r="R44" i="25"/>
  <c r="P44" i="21"/>
  <c r="R40" i="25"/>
  <c r="P40" i="21"/>
  <c r="R36" i="25"/>
  <c r="P36" i="21"/>
  <c r="R30" i="25"/>
  <c r="P30" i="21"/>
  <c r="R26" i="25"/>
  <c r="P26" i="21"/>
  <c r="R22" i="25"/>
  <c r="P22" i="21"/>
  <c r="R18" i="25"/>
  <c r="P18" i="21"/>
  <c r="R14" i="25"/>
  <c r="P14" i="21"/>
  <c r="R8" i="25"/>
  <c r="P8" i="21"/>
  <c r="R6" i="25"/>
  <c r="P6" i="21"/>
  <c r="D15" i="28"/>
  <c r="CD65" i="25"/>
  <c r="CD6" i="25" s="1"/>
  <c r="D6" i="27" s="1"/>
  <c r="F14" i="28"/>
  <c r="E14" i="28"/>
  <c r="CE65" i="25" s="1"/>
  <c r="H12" i="28"/>
  <c r="I9" i="28"/>
  <c r="H11" i="28"/>
  <c r="H13" i="28"/>
  <c r="H10" i="28"/>
  <c r="G14" i="28"/>
  <c r="CG65" i="25" s="1"/>
  <c r="S6" i="25" l="1"/>
  <c r="Q6" i="21"/>
  <c r="S8" i="25"/>
  <c r="Q8" i="21"/>
  <c r="S14" i="25"/>
  <c r="Q14" i="21"/>
  <c r="S18" i="25"/>
  <c r="Q18" i="21"/>
  <c r="S22" i="25"/>
  <c r="Q22" i="21"/>
  <c r="S26" i="25"/>
  <c r="Q26" i="21"/>
  <c r="S30" i="25"/>
  <c r="Q30" i="21"/>
  <c r="S36" i="25"/>
  <c r="Q36" i="21"/>
  <c r="S40" i="25"/>
  <c r="Q40" i="21"/>
  <c r="S44" i="25"/>
  <c r="Q44" i="21"/>
  <c r="S50" i="25"/>
  <c r="Q50" i="21"/>
  <c r="S54" i="25"/>
  <c r="Q54" i="21"/>
  <c r="S35" i="25"/>
  <c r="Q35" i="21"/>
  <c r="S7" i="25"/>
  <c r="Q7" i="21"/>
  <c r="S12" i="25"/>
  <c r="Q12" i="21"/>
  <c r="S17" i="25"/>
  <c r="Q17" i="21"/>
  <c r="S21" i="25"/>
  <c r="Q21" i="21"/>
  <c r="S25" i="25"/>
  <c r="Q25" i="21"/>
  <c r="S29" i="25"/>
  <c r="Q29" i="21"/>
  <c r="S34" i="25"/>
  <c r="Q34" i="21"/>
  <c r="S39" i="25"/>
  <c r="Q39" i="21"/>
  <c r="S43" i="25"/>
  <c r="Q43" i="21"/>
  <c r="S47" i="25"/>
  <c r="Q47" i="21"/>
  <c r="S53" i="25"/>
  <c r="Q53" i="21"/>
  <c r="S48" i="25"/>
  <c r="Q48" i="21"/>
  <c r="S56" i="25"/>
  <c r="Q56" i="21"/>
  <c r="V49" i="25"/>
  <c r="T49" i="21"/>
  <c r="BF49" i="21" s="1"/>
  <c r="V13" i="25"/>
  <c r="T13" i="21"/>
  <c r="BF13" i="21" s="1"/>
  <c r="S11" i="25"/>
  <c r="Q11" i="21"/>
  <c r="S16" i="25"/>
  <c r="Q16" i="21"/>
  <c r="S20" i="25"/>
  <c r="Q20" i="21"/>
  <c r="S24" i="25"/>
  <c r="Q24" i="21"/>
  <c r="S28" i="25"/>
  <c r="Q28" i="21"/>
  <c r="S33" i="25"/>
  <c r="Q33" i="21"/>
  <c r="S38" i="25"/>
  <c r="Q38" i="21"/>
  <c r="S42" i="25"/>
  <c r="Q42" i="21"/>
  <c r="S46" i="25"/>
  <c r="Q46" i="21"/>
  <c r="S52" i="25"/>
  <c r="Q52" i="21"/>
  <c r="S62" i="25"/>
  <c r="Q62" i="21"/>
  <c r="S57" i="25"/>
  <c r="Q57" i="21"/>
  <c r="S32" i="25"/>
  <c r="Q32" i="21"/>
  <c r="S10" i="25"/>
  <c r="Q10" i="21"/>
  <c r="S15" i="25"/>
  <c r="Q15" i="21"/>
  <c r="S19" i="25"/>
  <c r="Q19" i="21"/>
  <c r="S23" i="25"/>
  <c r="Q23" i="21"/>
  <c r="S27" i="25"/>
  <c r="Q27" i="21"/>
  <c r="S31" i="25"/>
  <c r="Q31" i="21"/>
  <c r="S37" i="25"/>
  <c r="Q37" i="21"/>
  <c r="S41" i="25"/>
  <c r="Q41" i="21"/>
  <c r="S45" i="25"/>
  <c r="Q45" i="21"/>
  <c r="S51" i="25"/>
  <c r="Q51" i="21"/>
  <c r="S61" i="25"/>
  <c r="Q61" i="21"/>
  <c r="S55" i="25"/>
  <c r="Q55" i="21"/>
  <c r="S9" i="25"/>
  <c r="Q9" i="21"/>
  <c r="CD49" i="25"/>
  <c r="D49" i="27" s="1"/>
  <c r="CD13" i="25"/>
  <c r="D13" i="27" s="1"/>
  <c r="F15" i="28"/>
  <c r="CF65" i="25"/>
  <c r="E15" i="28"/>
  <c r="H14" i="28"/>
  <c r="CH65" i="25" s="1"/>
  <c r="I10" i="28"/>
  <c r="I12" i="28"/>
  <c r="J9" i="28"/>
  <c r="I13" i="28"/>
  <c r="I11" i="28"/>
  <c r="G15" i="28"/>
  <c r="T9" i="25" l="1"/>
  <c r="R9" i="21"/>
  <c r="T55" i="25"/>
  <c r="R55" i="21"/>
  <c r="T61" i="25"/>
  <c r="R61" i="21"/>
  <c r="T51" i="25"/>
  <c r="R51" i="21"/>
  <c r="T45" i="25"/>
  <c r="R45" i="21"/>
  <c r="T41" i="25"/>
  <c r="R41" i="21"/>
  <c r="T37" i="25"/>
  <c r="R37" i="21"/>
  <c r="T31" i="25"/>
  <c r="R31" i="21"/>
  <c r="T27" i="25"/>
  <c r="R27" i="21"/>
  <c r="T23" i="25"/>
  <c r="R23" i="21"/>
  <c r="T19" i="25"/>
  <c r="R19" i="21"/>
  <c r="T15" i="25"/>
  <c r="R15" i="21"/>
  <c r="T10" i="25"/>
  <c r="R10" i="21"/>
  <c r="T32" i="25"/>
  <c r="R32" i="21"/>
  <c r="T57" i="25"/>
  <c r="R57" i="21"/>
  <c r="T62" i="25"/>
  <c r="R62" i="21"/>
  <c r="T52" i="25"/>
  <c r="R52" i="21"/>
  <c r="T46" i="25"/>
  <c r="R46" i="21"/>
  <c r="T42" i="25"/>
  <c r="R42" i="21"/>
  <c r="T38" i="25"/>
  <c r="R38" i="21"/>
  <c r="T33" i="25"/>
  <c r="R33" i="21"/>
  <c r="T28" i="25"/>
  <c r="R28" i="21"/>
  <c r="T24" i="25"/>
  <c r="R24" i="21"/>
  <c r="T20" i="25"/>
  <c r="R20" i="21"/>
  <c r="T16" i="25"/>
  <c r="R16" i="21"/>
  <c r="T11" i="25"/>
  <c r="R11" i="21"/>
  <c r="W13" i="25"/>
  <c r="U13" i="21"/>
  <c r="BG13" i="21" s="1"/>
  <c r="W49" i="25"/>
  <c r="U49" i="21"/>
  <c r="BG49" i="21" s="1"/>
  <c r="T56" i="25"/>
  <c r="R56" i="21"/>
  <c r="T48" i="25"/>
  <c r="R48" i="21"/>
  <c r="T53" i="25"/>
  <c r="R53" i="21"/>
  <c r="T47" i="25"/>
  <c r="R47" i="21"/>
  <c r="T43" i="25"/>
  <c r="R43" i="21"/>
  <c r="T39" i="25"/>
  <c r="R39" i="21"/>
  <c r="T34" i="25"/>
  <c r="R34" i="21"/>
  <c r="T29" i="25"/>
  <c r="R29" i="21"/>
  <c r="T25" i="25"/>
  <c r="R25" i="21"/>
  <c r="T21" i="25"/>
  <c r="R21" i="21"/>
  <c r="T17" i="25"/>
  <c r="R17" i="21"/>
  <c r="T12" i="25"/>
  <c r="R12" i="21"/>
  <c r="T7" i="25"/>
  <c r="R7" i="21"/>
  <c r="T35" i="25"/>
  <c r="R35" i="21"/>
  <c r="T54" i="25"/>
  <c r="R54" i="21"/>
  <c r="T50" i="25"/>
  <c r="R50" i="21"/>
  <c r="T44" i="25"/>
  <c r="R44" i="21"/>
  <c r="T40" i="25"/>
  <c r="R40" i="21"/>
  <c r="T36" i="25"/>
  <c r="R36" i="21"/>
  <c r="T30" i="25"/>
  <c r="R30" i="21"/>
  <c r="T26" i="25"/>
  <c r="R26" i="21"/>
  <c r="T22" i="25"/>
  <c r="R22" i="21"/>
  <c r="T18" i="25"/>
  <c r="R18" i="21"/>
  <c r="T14" i="25"/>
  <c r="R14" i="21"/>
  <c r="T8" i="25"/>
  <c r="R8" i="21"/>
  <c r="T6" i="25"/>
  <c r="R6" i="21"/>
  <c r="H15" i="28"/>
  <c r="K9" i="28"/>
  <c r="J13" i="28"/>
  <c r="J10" i="28"/>
  <c r="J11" i="28"/>
  <c r="J12" i="28"/>
  <c r="I14" i="28"/>
  <c r="CI65" i="25" s="1"/>
  <c r="U6" i="25" l="1"/>
  <c r="S6" i="21"/>
  <c r="U8" i="25"/>
  <c r="S8" i="21"/>
  <c r="U14" i="25"/>
  <c r="S14" i="21"/>
  <c r="U18" i="25"/>
  <c r="S18" i="21"/>
  <c r="U22" i="25"/>
  <c r="S22" i="21"/>
  <c r="U26" i="25"/>
  <c r="S26" i="21"/>
  <c r="U30" i="25"/>
  <c r="S30" i="21"/>
  <c r="U36" i="25"/>
  <c r="S36" i="21"/>
  <c r="U40" i="25"/>
  <c r="S40" i="21"/>
  <c r="U44" i="25"/>
  <c r="S44" i="21"/>
  <c r="U50" i="25"/>
  <c r="S50" i="21"/>
  <c r="U54" i="25"/>
  <c r="S54" i="21"/>
  <c r="U35" i="25"/>
  <c r="S35" i="21"/>
  <c r="U7" i="25"/>
  <c r="S7" i="21"/>
  <c r="U12" i="25"/>
  <c r="S12" i="21"/>
  <c r="U17" i="25"/>
  <c r="S17" i="21"/>
  <c r="U21" i="25"/>
  <c r="S21" i="21"/>
  <c r="U25" i="25"/>
  <c r="S25" i="21"/>
  <c r="U29" i="25"/>
  <c r="S29" i="21"/>
  <c r="U34" i="25"/>
  <c r="S34" i="21"/>
  <c r="U39" i="25"/>
  <c r="S39" i="21"/>
  <c r="U43" i="25"/>
  <c r="S43" i="21"/>
  <c r="U47" i="25"/>
  <c r="S47" i="21"/>
  <c r="U53" i="25"/>
  <c r="S53" i="21"/>
  <c r="U48" i="25"/>
  <c r="S48" i="21"/>
  <c r="U56" i="25"/>
  <c r="S56" i="21"/>
  <c r="X49" i="25"/>
  <c r="V49" i="21"/>
  <c r="BH49" i="21" s="1"/>
  <c r="X13" i="25"/>
  <c r="V13" i="21"/>
  <c r="BH13" i="21" s="1"/>
  <c r="U11" i="25"/>
  <c r="S11" i="21"/>
  <c r="U16" i="25"/>
  <c r="S16" i="21"/>
  <c r="U20" i="25"/>
  <c r="S20" i="21"/>
  <c r="U24" i="25"/>
  <c r="S24" i="21"/>
  <c r="U28" i="25"/>
  <c r="S28" i="21"/>
  <c r="U33" i="25"/>
  <c r="S33" i="21"/>
  <c r="U38" i="25"/>
  <c r="S38" i="21"/>
  <c r="U42" i="25"/>
  <c r="S42" i="21"/>
  <c r="U46" i="25"/>
  <c r="S46" i="21"/>
  <c r="U52" i="25"/>
  <c r="S52" i="21"/>
  <c r="U62" i="25"/>
  <c r="S62" i="21"/>
  <c r="U57" i="25"/>
  <c r="S57" i="21"/>
  <c r="U32" i="25"/>
  <c r="S32" i="21"/>
  <c r="U10" i="25"/>
  <c r="S10" i="21"/>
  <c r="U15" i="25"/>
  <c r="S15" i="21"/>
  <c r="U19" i="25"/>
  <c r="S19" i="21"/>
  <c r="U23" i="25"/>
  <c r="S23" i="21"/>
  <c r="U27" i="25"/>
  <c r="S27" i="21"/>
  <c r="U31" i="25"/>
  <c r="S31" i="21"/>
  <c r="U37" i="25"/>
  <c r="S37" i="21"/>
  <c r="U41" i="25"/>
  <c r="S41" i="21"/>
  <c r="U45" i="25"/>
  <c r="S45" i="21"/>
  <c r="U51" i="25"/>
  <c r="S51" i="21"/>
  <c r="U61" i="25"/>
  <c r="S61" i="21"/>
  <c r="U55" i="25"/>
  <c r="S55" i="21"/>
  <c r="U9" i="25"/>
  <c r="S9" i="21"/>
  <c r="K11" i="28"/>
  <c r="L9" i="28"/>
  <c r="K13" i="28"/>
  <c r="K12" i="28"/>
  <c r="K10" i="28"/>
  <c r="J14" i="28"/>
  <c r="CJ65" i="25" s="1"/>
  <c r="I15" i="28"/>
  <c r="V9" i="25" l="1"/>
  <c r="T9" i="21"/>
  <c r="V55" i="25"/>
  <c r="T55" i="21"/>
  <c r="V61" i="25"/>
  <c r="T61" i="21"/>
  <c r="V51" i="25"/>
  <c r="T51" i="21"/>
  <c r="V45" i="25"/>
  <c r="T45" i="21"/>
  <c r="V41" i="25"/>
  <c r="T41" i="21"/>
  <c r="V37" i="25"/>
  <c r="T37" i="21"/>
  <c r="V31" i="25"/>
  <c r="T31" i="21"/>
  <c r="V27" i="25"/>
  <c r="T27" i="21"/>
  <c r="V23" i="25"/>
  <c r="T23" i="21"/>
  <c r="V19" i="25"/>
  <c r="T19" i="21"/>
  <c r="V15" i="25"/>
  <c r="T15" i="21"/>
  <c r="V10" i="25"/>
  <c r="T10" i="21"/>
  <c r="V32" i="25"/>
  <c r="T32" i="21"/>
  <c r="V57" i="25"/>
  <c r="T57" i="21"/>
  <c r="V62" i="25"/>
  <c r="T62" i="21"/>
  <c r="V52" i="25"/>
  <c r="T52" i="21"/>
  <c r="V46" i="25"/>
  <c r="T46" i="21"/>
  <c r="V42" i="25"/>
  <c r="T42" i="21"/>
  <c r="V38" i="25"/>
  <c r="T38" i="21"/>
  <c r="V33" i="25"/>
  <c r="T33" i="21"/>
  <c r="V28" i="25"/>
  <c r="T28" i="21"/>
  <c r="V24" i="25"/>
  <c r="T24" i="21"/>
  <c r="V20" i="25"/>
  <c r="T20" i="21"/>
  <c r="V16" i="25"/>
  <c r="T16" i="21"/>
  <c r="V11" i="25"/>
  <c r="T11" i="21"/>
  <c r="Y13" i="25"/>
  <c r="W13" i="21"/>
  <c r="BI13" i="21" s="1"/>
  <c r="Y49" i="25"/>
  <c r="W49" i="21"/>
  <c r="BI49" i="21" s="1"/>
  <c r="V56" i="25"/>
  <c r="T56" i="21"/>
  <c r="V48" i="25"/>
  <c r="T48" i="21"/>
  <c r="V53" i="25"/>
  <c r="T53" i="21"/>
  <c r="V47" i="25"/>
  <c r="T47" i="21"/>
  <c r="V43" i="25"/>
  <c r="T43" i="21"/>
  <c r="V39" i="25"/>
  <c r="T39" i="21"/>
  <c r="V34" i="25"/>
  <c r="T34" i="21"/>
  <c r="V29" i="25"/>
  <c r="T29" i="21"/>
  <c r="V25" i="25"/>
  <c r="T25" i="21"/>
  <c r="V21" i="25"/>
  <c r="T21" i="21"/>
  <c r="V17" i="25"/>
  <c r="T17" i="21"/>
  <c r="V12" i="25"/>
  <c r="T12" i="21"/>
  <c r="V7" i="25"/>
  <c r="T7" i="21"/>
  <c r="V35" i="25"/>
  <c r="T35" i="21"/>
  <c r="V54" i="25"/>
  <c r="T54" i="21"/>
  <c r="V50" i="25"/>
  <c r="T50" i="21"/>
  <c r="V44" i="25"/>
  <c r="T44" i="21"/>
  <c r="V40" i="25"/>
  <c r="T40" i="21"/>
  <c r="V36" i="25"/>
  <c r="T36" i="21"/>
  <c r="V30" i="25"/>
  <c r="T30" i="21"/>
  <c r="V26" i="25"/>
  <c r="T26" i="21"/>
  <c r="V22" i="25"/>
  <c r="T22" i="21"/>
  <c r="V18" i="25"/>
  <c r="T18" i="21"/>
  <c r="V14" i="25"/>
  <c r="T14" i="21"/>
  <c r="V8" i="25"/>
  <c r="T8" i="21"/>
  <c r="V6" i="25"/>
  <c r="T6" i="21"/>
  <c r="K14" i="28"/>
  <c r="CK65" i="25" s="1"/>
  <c r="J15" i="28"/>
  <c r="L12" i="28"/>
  <c r="L13" i="28"/>
  <c r="M9" i="28"/>
  <c r="L10" i="28"/>
  <c r="L11" i="28"/>
  <c r="W6" i="25" l="1"/>
  <c r="U6" i="21"/>
  <c r="W8" i="25"/>
  <c r="U8" i="21"/>
  <c r="W14" i="25"/>
  <c r="U14" i="21"/>
  <c r="W18" i="25"/>
  <c r="U18" i="21"/>
  <c r="W22" i="25"/>
  <c r="U22" i="21"/>
  <c r="W26" i="25"/>
  <c r="U26" i="21"/>
  <c r="W30" i="25"/>
  <c r="U30" i="21"/>
  <c r="W36" i="25"/>
  <c r="U36" i="21"/>
  <c r="W40" i="25"/>
  <c r="U40" i="21"/>
  <c r="W44" i="25"/>
  <c r="U44" i="21"/>
  <c r="W50" i="25"/>
  <c r="U50" i="21"/>
  <c r="W54" i="25"/>
  <c r="U54" i="21"/>
  <c r="W35" i="25"/>
  <c r="U35" i="21"/>
  <c r="W7" i="25"/>
  <c r="U7" i="21"/>
  <c r="W12" i="25"/>
  <c r="U12" i="21"/>
  <c r="W17" i="25"/>
  <c r="U17" i="21"/>
  <c r="W21" i="25"/>
  <c r="U21" i="21"/>
  <c r="W25" i="25"/>
  <c r="U25" i="21"/>
  <c r="W29" i="25"/>
  <c r="U29" i="21"/>
  <c r="W34" i="25"/>
  <c r="U34" i="21"/>
  <c r="W39" i="25"/>
  <c r="U39" i="21"/>
  <c r="W43" i="25"/>
  <c r="U43" i="21"/>
  <c r="W47" i="25"/>
  <c r="U47" i="21"/>
  <c r="W53" i="25"/>
  <c r="U53" i="21"/>
  <c r="W48" i="25"/>
  <c r="U48" i="21"/>
  <c r="W56" i="25"/>
  <c r="U56" i="21"/>
  <c r="Z49" i="25"/>
  <c r="X49" i="21"/>
  <c r="BJ49" i="21" s="1"/>
  <c r="Z13" i="25"/>
  <c r="X13" i="21"/>
  <c r="W11" i="25"/>
  <c r="U11" i="21"/>
  <c r="W16" i="25"/>
  <c r="U16" i="21"/>
  <c r="W20" i="25"/>
  <c r="U20" i="21"/>
  <c r="W24" i="25"/>
  <c r="U24" i="21"/>
  <c r="W28" i="25"/>
  <c r="U28" i="21"/>
  <c r="W33" i="25"/>
  <c r="U33" i="21"/>
  <c r="W38" i="25"/>
  <c r="U38" i="21"/>
  <c r="W42" i="25"/>
  <c r="U42" i="21"/>
  <c r="W46" i="25"/>
  <c r="U46" i="21"/>
  <c r="W52" i="25"/>
  <c r="U52" i="21"/>
  <c r="W62" i="25"/>
  <c r="U62" i="21"/>
  <c r="W57" i="25"/>
  <c r="U57" i="21"/>
  <c r="W32" i="25"/>
  <c r="U32" i="21"/>
  <c r="W10" i="25"/>
  <c r="U10" i="21"/>
  <c r="W15" i="25"/>
  <c r="U15" i="21"/>
  <c r="W19" i="25"/>
  <c r="U19" i="21"/>
  <c r="W23" i="25"/>
  <c r="U23" i="21"/>
  <c r="W27" i="25"/>
  <c r="U27" i="21"/>
  <c r="W31" i="25"/>
  <c r="U31" i="21"/>
  <c r="W37" i="25"/>
  <c r="U37" i="21"/>
  <c r="W41" i="25"/>
  <c r="U41" i="21"/>
  <c r="W45" i="25"/>
  <c r="U45" i="21"/>
  <c r="W51" i="25"/>
  <c r="U51" i="21"/>
  <c r="W61" i="25"/>
  <c r="U61" i="21"/>
  <c r="W55" i="25"/>
  <c r="U55" i="21"/>
  <c r="W9" i="25"/>
  <c r="U9" i="21"/>
  <c r="K15" i="28"/>
  <c r="BJ13" i="21"/>
  <c r="L14" i="28"/>
  <c r="CL65" i="25" s="1"/>
  <c r="M12" i="28"/>
  <c r="M13" i="28"/>
  <c r="M10" i="28"/>
  <c r="M11" i="28"/>
  <c r="N9" i="28"/>
  <c r="X9" i="25" l="1"/>
  <c r="V9" i="21"/>
  <c r="X55" i="25"/>
  <c r="V55" i="21"/>
  <c r="X61" i="25"/>
  <c r="V61" i="21"/>
  <c r="X51" i="25"/>
  <c r="V51" i="21"/>
  <c r="X45" i="25"/>
  <c r="V45" i="21"/>
  <c r="X41" i="25"/>
  <c r="V41" i="21"/>
  <c r="X37" i="25"/>
  <c r="V37" i="21"/>
  <c r="X31" i="25"/>
  <c r="V31" i="21"/>
  <c r="X27" i="25"/>
  <c r="V27" i="21"/>
  <c r="X23" i="25"/>
  <c r="V23" i="21"/>
  <c r="X19" i="25"/>
  <c r="V19" i="21"/>
  <c r="X15" i="25"/>
  <c r="V15" i="21"/>
  <c r="X10" i="25"/>
  <c r="V10" i="21"/>
  <c r="X32" i="25"/>
  <c r="V32" i="21"/>
  <c r="X57" i="25"/>
  <c r="V57" i="21"/>
  <c r="X62" i="25"/>
  <c r="V62" i="21"/>
  <c r="X52" i="25"/>
  <c r="V52" i="21"/>
  <c r="X46" i="25"/>
  <c r="V46" i="21"/>
  <c r="X42" i="25"/>
  <c r="V42" i="21"/>
  <c r="X38" i="25"/>
  <c r="V38" i="21"/>
  <c r="X33" i="25"/>
  <c r="V33" i="21"/>
  <c r="X28" i="25"/>
  <c r="V28" i="21"/>
  <c r="X24" i="25"/>
  <c r="V24" i="21"/>
  <c r="X20" i="25"/>
  <c r="V20" i="21"/>
  <c r="X16" i="25"/>
  <c r="V16" i="21"/>
  <c r="X11" i="25"/>
  <c r="V11" i="21"/>
  <c r="AA13" i="25"/>
  <c r="Y13" i="21"/>
  <c r="BK13" i="21" s="1"/>
  <c r="AA49" i="25"/>
  <c r="Y49" i="21"/>
  <c r="BK49" i="21" s="1"/>
  <c r="X56" i="25"/>
  <c r="V56" i="21"/>
  <c r="X48" i="25"/>
  <c r="V48" i="21"/>
  <c r="X53" i="25"/>
  <c r="V53" i="21"/>
  <c r="X47" i="25"/>
  <c r="V47" i="21"/>
  <c r="X43" i="25"/>
  <c r="V43" i="21"/>
  <c r="X39" i="25"/>
  <c r="V39" i="21"/>
  <c r="X34" i="25"/>
  <c r="V34" i="21"/>
  <c r="X29" i="25"/>
  <c r="V29" i="21"/>
  <c r="X25" i="25"/>
  <c r="V25" i="21"/>
  <c r="X21" i="25"/>
  <c r="V21" i="21"/>
  <c r="X17" i="25"/>
  <c r="V17" i="21"/>
  <c r="X12" i="25"/>
  <c r="V12" i="21"/>
  <c r="X7" i="25"/>
  <c r="V7" i="21"/>
  <c r="X35" i="25"/>
  <c r="V35" i="21"/>
  <c r="X54" i="25"/>
  <c r="V54" i="21"/>
  <c r="X50" i="25"/>
  <c r="V50" i="21"/>
  <c r="X44" i="25"/>
  <c r="V44" i="21"/>
  <c r="X40" i="25"/>
  <c r="V40" i="21"/>
  <c r="X36" i="25"/>
  <c r="V36" i="21"/>
  <c r="X30" i="25"/>
  <c r="V30" i="21"/>
  <c r="X26" i="25"/>
  <c r="V26" i="21"/>
  <c r="X22" i="25"/>
  <c r="V22" i="21"/>
  <c r="X18" i="25"/>
  <c r="V18" i="21"/>
  <c r="X14" i="25"/>
  <c r="V14" i="21"/>
  <c r="X8" i="25"/>
  <c r="V8" i="21"/>
  <c r="X6" i="25"/>
  <c r="V6" i="21"/>
  <c r="M14" i="28"/>
  <c r="O9" i="28"/>
  <c r="N13" i="28"/>
  <c r="N11" i="28"/>
  <c r="N10" i="28"/>
  <c r="N12" i="28"/>
  <c r="L15" i="28"/>
  <c r="Y6" i="25" l="1"/>
  <c r="W6" i="21"/>
  <c r="Y8" i="25"/>
  <c r="W8" i="21"/>
  <c r="Y14" i="25"/>
  <c r="W14" i="21"/>
  <c r="Y18" i="25"/>
  <c r="W18" i="21"/>
  <c r="Y22" i="25"/>
  <c r="W22" i="21"/>
  <c r="Y26" i="25"/>
  <c r="W26" i="21"/>
  <c r="Y30" i="25"/>
  <c r="W30" i="21"/>
  <c r="Y36" i="25"/>
  <c r="W36" i="21"/>
  <c r="Y40" i="25"/>
  <c r="W40" i="21"/>
  <c r="Y44" i="25"/>
  <c r="W44" i="21"/>
  <c r="Y50" i="25"/>
  <c r="W50" i="21"/>
  <c r="Y54" i="25"/>
  <c r="W54" i="21"/>
  <c r="Y35" i="25"/>
  <c r="W35" i="21"/>
  <c r="Y7" i="25"/>
  <c r="W7" i="21"/>
  <c r="Y12" i="25"/>
  <c r="W12" i="21"/>
  <c r="Y17" i="25"/>
  <c r="W17" i="21"/>
  <c r="Y21" i="25"/>
  <c r="W21" i="21"/>
  <c r="Y25" i="25"/>
  <c r="W25" i="21"/>
  <c r="Y29" i="25"/>
  <c r="W29" i="21"/>
  <c r="Y34" i="25"/>
  <c r="W34" i="21"/>
  <c r="Y39" i="25"/>
  <c r="W39" i="21"/>
  <c r="Y43" i="25"/>
  <c r="W43" i="21"/>
  <c r="Y47" i="25"/>
  <c r="W47" i="21"/>
  <c r="Y53" i="25"/>
  <c r="W53" i="21"/>
  <c r="Y48" i="25"/>
  <c r="W48" i="21"/>
  <c r="Y56" i="25"/>
  <c r="W56" i="21"/>
  <c r="AB49" i="25"/>
  <c r="Z49" i="21"/>
  <c r="BL49" i="21" s="1"/>
  <c r="AB13" i="25"/>
  <c r="Z13" i="21"/>
  <c r="BL13" i="21" s="1"/>
  <c r="Y11" i="25"/>
  <c r="W11" i="21"/>
  <c r="Y16" i="25"/>
  <c r="W16" i="21"/>
  <c r="Y20" i="25"/>
  <c r="W20" i="21"/>
  <c r="Y24" i="25"/>
  <c r="W24" i="21"/>
  <c r="Y28" i="25"/>
  <c r="W28" i="21"/>
  <c r="Y33" i="25"/>
  <c r="W33" i="21"/>
  <c r="Y38" i="25"/>
  <c r="W38" i="21"/>
  <c r="Y42" i="25"/>
  <c r="W42" i="21"/>
  <c r="Y46" i="25"/>
  <c r="W46" i="21"/>
  <c r="Y52" i="25"/>
  <c r="W52" i="21"/>
  <c r="Y62" i="25"/>
  <c r="W62" i="21"/>
  <c r="Y57" i="25"/>
  <c r="W57" i="21"/>
  <c r="Y32" i="25"/>
  <c r="W32" i="21"/>
  <c r="Y10" i="25"/>
  <c r="W10" i="21"/>
  <c r="Y15" i="25"/>
  <c r="W15" i="21"/>
  <c r="Y19" i="25"/>
  <c r="W19" i="21"/>
  <c r="Y23" i="25"/>
  <c r="W23" i="21"/>
  <c r="Y27" i="25"/>
  <c r="W27" i="21"/>
  <c r="Y31" i="25"/>
  <c r="W31" i="21"/>
  <c r="Y37" i="25"/>
  <c r="W37" i="21"/>
  <c r="Y41" i="25"/>
  <c r="W41" i="21"/>
  <c r="Y45" i="25"/>
  <c r="W45" i="21"/>
  <c r="Y51" i="25"/>
  <c r="W51" i="21"/>
  <c r="Y61" i="25"/>
  <c r="W61" i="21"/>
  <c r="Y55" i="25"/>
  <c r="W55" i="21"/>
  <c r="Y9" i="25"/>
  <c r="W9" i="21"/>
  <c r="M15" i="28"/>
  <c r="CM65" i="25"/>
  <c r="N14" i="28"/>
  <c r="O13" i="28"/>
  <c r="O10" i="28"/>
  <c r="O11" i="28"/>
  <c r="O12" i="28"/>
  <c r="P9" i="28"/>
  <c r="Z9" i="25" l="1"/>
  <c r="X9" i="21"/>
  <c r="Z55" i="25"/>
  <c r="X55" i="21"/>
  <c r="Z61" i="25"/>
  <c r="X61" i="21"/>
  <c r="Z51" i="25"/>
  <c r="X51" i="21"/>
  <c r="Z45" i="25"/>
  <c r="X45" i="21"/>
  <c r="Z41" i="25"/>
  <c r="X41" i="21"/>
  <c r="Z37" i="25"/>
  <c r="X37" i="21"/>
  <c r="Z31" i="25"/>
  <c r="X31" i="21"/>
  <c r="Z27" i="25"/>
  <c r="X27" i="21"/>
  <c r="Z23" i="25"/>
  <c r="X23" i="21"/>
  <c r="Z19" i="25"/>
  <c r="X19" i="21"/>
  <c r="Z15" i="25"/>
  <c r="X15" i="21"/>
  <c r="Z10" i="25"/>
  <c r="X10" i="21"/>
  <c r="Z32" i="25"/>
  <c r="X32" i="21"/>
  <c r="Z57" i="25"/>
  <c r="X57" i="21"/>
  <c r="Z62" i="25"/>
  <c r="X62" i="21"/>
  <c r="Z52" i="25"/>
  <c r="X52" i="21"/>
  <c r="Z46" i="25"/>
  <c r="X46" i="21"/>
  <c r="Z42" i="25"/>
  <c r="X42" i="21"/>
  <c r="Z38" i="25"/>
  <c r="X38" i="21"/>
  <c r="Z33" i="25"/>
  <c r="X33" i="21"/>
  <c r="Z28" i="25"/>
  <c r="X28" i="21"/>
  <c r="Z24" i="25"/>
  <c r="X24" i="21"/>
  <c r="Z20" i="25"/>
  <c r="X20" i="21"/>
  <c r="Z16" i="25"/>
  <c r="X16" i="21"/>
  <c r="Z11" i="25"/>
  <c r="X11" i="21"/>
  <c r="AC13" i="25"/>
  <c r="AA13" i="21"/>
  <c r="BM13" i="21" s="1"/>
  <c r="AC49" i="25"/>
  <c r="AA49" i="21"/>
  <c r="BM49" i="21" s="1"/>
  <c r="Z56" i="25"/>
  <c r="X56" i="21"/>
  <c r="Z48" i="25"/>
  <c r="X48" i="21"/>
  <c r="Z53" i="25"/>
  <c r="X53" i="21"/>
  <c r="Z47" i="25"/>
  <c r="X47" i="21"/>
  <c r="Z43" i="25"/>
  <c r="X43" i="21"/>
  <c r="Z39" i="25"/>
  <c r="X39" i="21"/>
  <c r="Z34" i="25"/>
  <c r="X34" i="21"/>
  <c r="Z29" i="25"/>
  <c r="X29" i="21"/>
  <c r="Z25" i="25"/>
  <c r="X25" i="21"/>
  <c r="Z21" i="25"/>
  <c r="X21" i="21"/>
  <c r="Z17" i="25"/>
  <c r="X17" i="21"/>
  <c r="Z12" i="25"/>
  <c r="X12" i="21"/>
  <c r="Z7" i="25"/>
  <c r="X7" i="21"/>
  <c r="Z35" i="25"/>
  <c r="X35" i="21"/>
  <c r="Z54" i="25"/>
  <c r="X54" i="21"/>
  <c r="Z50" i="25"/>
  <c r="X50" i="21"/>
  <c r="Z44" i="25"/>
  <c r="X44" i="21"/>
  <c r="Z40" i="25"/>
  <c r="X40" i="21"/>
  <c r="Z36" i="25"/>
  <c r="X36" i="21"/>
  <c r="Z30" i="25"/>
  <c r="X30" i="21"/>
  <c r="Z26" i="25"/>
  <c r="X26" i="21"/>
  <c r="Z22" i="25"/>
  <c r="X22" i="21"/>
  <c r="Z18" i="25"/>
  <c r="X18" i="21"/>
  <c r="Z14" i="25"/>
  <c r="X14" i="21"/>
  <c r="Z8" i="25"/>
  <c r="X8" i="21"/>
  <c r="Z6" i="25"/>
  <c r="X6" i="21"/>
  <c r="N15" i="28"/>
  <c r="CN65" i="25"/>
  <c r="P10" i="28"/>
  <c r="P12" i="28"/>
  <c r="Q9" i="28"/>
  <c r="P13" i="28"/>
  <c r="P11" i="28"/>
  <c r="O14" i="28"/>
  <c r="AA6" i="25" l="1"/>
  <c r="Y6" i="21"/>
  <c r="AA8" i="25"/>
  <c r="Y8" i="21"/>
  <c r="AA14" i="25"/>
  <c r="Y14" i="21"/>
  <c r="AA18" i="25"/>
  <c r="Y18" i="21"/>
  <c r="AA22" i="25"/>
  <c r="Y22" i="21"/>
  <c r="AA26" i="25"/>
  <c r="Y26" i="21"/>
  <c r="AA30" i="25"/>
  <c r="Y30" i="21"/>
  <c r="AA36" i="25"/>
  <c r="Y36" i="21"/>
  <c r="AA40" i="25"/>
  <c r="Y40" i="21"/>
  <c r="AA44" i="25"/>
  <c r="Y44" i="21"/>
  <c r="AA50" i="25"/>
  <c r="Y50" i="21"/>
  <c r="AA54" i="25"/>
  <c r="Y54" i="21"/>
  <c r="AA35" i="25"/>
  <c r="Y35" i="21"/>
  <c r="AA7" i="25"/>
  <c r="Y7" i="21"/>
  <c r="AA12" i="25"/>
  <c r="Y12" i="21"/>
  <c r="AA17" i="25"/>
  <c r="Y17" i="21"/>
  <c r="AA21" i="25"/>
  <c r="Y21" i="21"/>
  <c r="AA25" i="25"/>
  <c r="Y25" i="21"/>
  <c r="AA29" i="25"/>
  <c r="Y29" i="21"/>
  <c r="AA34" i="25"/>
  <c r="Y34" i="21"/>
  <c r="AA39" i="25"/>
  <c r="Y39" i="21"/>
  <c r="AA43" i="25"/>
  <c r="Y43" i="21"/>
  <c r="AA47" i="25"/>
  <c r="Y47" i="21"/>
  <c r="AA53" i="25"/>
  <c r="Y53" i="21"/>
  <c r="AA48" i="25"/>
  <c r="Y48" i="21"/>
  <c r="AA56" i="25"/>
  <c r="Y56" i="21"/>
  <c r="AD49" i="25"/>
  <c r="AB49" i="21"/>
  <c r="BN49" i="21" s="1"/>
  <c r="AD13" i="25"/>
  <c r="AB13" i="21"/>
  <c r="BN13" i="21" s="1"/>
  <c r="AA11" i="25"/>
  <c r="Y11" i="21"/>
  <c r="AA16" i="25"/>
  <c r="Y16" i="21"/>
  <c r="AA20" i="25"/>
  <c r="Y20" i="21"/>
  <c r="AA24" i="25"/>
  <c r="Y24" i="21"/>
  <c r="AA28" i="25"/>
  <c r="Y28" i="21"/>
  <c r="AA33" i="25"/>
  <c r="Y33" i="21"/>
  <c r="AA38" i="25"/>
  <c r="Y38" i="21"/>
  <c r="AA42" i="25"/>
  <c r="Y42" i="21"/>
  <c r="AA46" i="25"/>
  <c r="Y46" i="21"/>
  <c r="AA52" i="25"/>
  <c r="Y52" i="21"/>
  <c r="AA62" i="25"/>
  <c r="Y62" i="21"/>
  <c r="AA57" i="25"/>
  <c r="Y57" i="21"/>
  <c r="AA32" i="25"/>
  <c r="Y32" i="21"/>
  <c r="AA10" i="25"/>
  <c r="Y10" i="21"/>
  <c r="AA15" i="25"/>
  <c r="Y15" i="21"/>
  <c r="AA19" i="25"/>
  <c r="Y19" i="21"/>
  <c r="AA23" i="25"/>
  <c r="Y23" i="21"/>
  <c r="AA27" i="25"/>
  <c r="Y27" i="21"/>
  <c r="AA31" i="25"/>
  <c r="Y31" i="21"/>
  <c r="AA37" i="25"/>
  <c r="Y37" i="21"/>
  <c r="AA41" i="25"/>
  <c r="Y41" i="21"/>
  <c r="AA45" i="25"/>
  <c r="Y45" i="21"/>
  <c r="AA51" i="25"/>
  <c r="Y51" i="21"/>
  <c r="AA61" i="25"/>
  <c r="Y61" i="21"/>
  <c r="AA55" i="25"/>
  <c r="Y55" i="21"/>
  <c r="AA9" i="25"/>
  <c r="Y9" i="21"/>
  <c r="O15" i="28"/>
  <c r="CO65" i="25"/>
  <c r="Q10" i="28"/>
  <c r="Q12" i="28"/>
  <c r="R9" i="28"/>
  <c r="Q13" i="28"/>
  <c r="Q11" i="28"/>
  <c r="P14" i="28"/>
  <c r="AB9" i="25" l="1"/>
  <c r="Z9" i="21"/>
  <c r="AB55" i="25"/>
  <c r="Z55" i="21"/>
  <c r="AB61" i="25"/>
  <c r="Z61" i="21"/>
  <c r="AB51" i="25"/>
  <c r="Z51" i="21"/>
  <c r="AB45" i="25"/>
  <c r="Z45" i="21"/>
  <c r="AB41" i="25"/>
  <c r="Z41" i="21"/>
  <c r="AB37" i="25"/>
  <c r="Z37" i="21"/>
  <c r="AB31" i="25"/>
  <c r="Z31" i="21"/>
  <c r="AB27" i="25"/>
  <c r="Z27" i="21"/>
  <c r="AB23" i="25"/>
  <c r="Z23" i="21"/>
  <c r="AB19" i="25"/>
  <c r="Z19" i="21"/>
  <c r="AB15" i="25"/>
  <c r="Z15" i="21"/>
  <c r="AB10" i="25"/>
  <c r="Z10" i="21"/>
  <c r="AB32" i="25"/>
  <c r="Z32" i="21"/>
  <c r="AB57" i="25"/>
  <c r="Z57" i="21"/>
  <c r="AB62" i="25"/>
  <c r="Z62" i="21"/>
  <c r="AB52" i="25"/>
  <c r="Z52" i="21"/>
  <c r="AB46" i="25"/>
  <c r="Z46" i="21"/>
  <c r="AB42" i="25"/>
  <c r="Z42" i="21"/>
  <c r="AB38" i="25"/>
  <c r="Z38" i="21"/>
  <c r="AB33" i="25"/>
  <c r="Z33" i="21"/>
  <c r="AB28" i="25"/>
  <c r="Z28" i="21"/>
  <c r="AB24" i="25"/>
  <c r="Z24" i="21"/>
  <c r="AB20" i="25"/>
  <c r="Z20" i="21"/>
  <c r="AB16" i="25"/>
  <c r="Z16" i="21"/>
  <c r="AB11" i="25"/>
  <c r="Z11" i="21"/>
  <c r="AE13" i="25"/>
  <c r="AC13" i="21"/>
  <c r="BO13" i="21" s="1"/>
  <c r="AE49" i="25"/>
  <c r="AC49" i="21"/>
  <c r="BO49" i="21" s="1"/>
  <c r="AB56" i="25"/>
  <c r="Z56" i="21"/>
  <c r="AB48" i="25"/>
  <c r="Z48" i="21"/>
  <c r="AB53" i="25"/>
  <c r="Z53" i="21"/>
  <c r="AB47" i="25"/>
  <c r="Z47" i="21"/>
  <c r="AB43" i="25"/>
  <c r="Z43" i="21"/>
  <c r="AB39" i="25"/>
  <c r="Z39" i="21"/>
  <c r="AB34" i="25"/>
  <c r="Z34" i="21"/>
  <c r="AB29" i="25"/>
  <c r="Z29" i="21"/>
  <c r="AB25" i="25"/>
  <c r="Z25" i="21"/>
  <c r="AB21" i="25"/>
  <c r="Z21" i="21"/>
  <c r="AB17" i="25"/>
  <c r="Z17" i="21"/>
  <c r="AB12" i="25"/>
  <c r="Z12" i="21"/>
  <c r="AB7" i="25"/>
  <c r="Z7" i="21"/>
  <c r="AB35" i="25"/>
  <c r="Z35" i="21"/>
  <c r="AB54" i="25"/>
  <c r="Z54" i="21"/>
  <c r="AB50" i="25"/>
  <c r="Z50" i="21"/>
  <c r="AB44" i="25"/>
  <c r="Z44" i="21"/>
  <c r="AB40" i="25"/>
  <c r="Z40" i="21"/>
  <c r="AB36" i="25"/>
  <c r="Z36" i="21"/>
  <c r="AB30" i="25"/>
  <c r="Z30" i="21"/>
  <c r="AB26" i="25"/>
  <c r="Z26" i="21"/>
  <c r="AB22" i="25"/>
  <c r="Z22" i="21"/>
  <c r="AB18" i="25"/>
  <c r="Z18" i="21"/>
  <c r="AB14" i="25"/>
  <c r="Z14" i="21"/>
  <c r="AB8" i="25"/>
  <c r="Z8" i="21"/>
  <c r="AB6" i="25"/>
  <c r="Z6" i="21"/>
  <c r="P15" i="28"/>
  <c r="CP65" i="25"/>
  <c r="R11" i="28"/>
  <c r="R12" i="28"/>
  <c r="S9" i="28"/>
  <c r="R13" i="28"/>
  <c r="R10" i="28"/>
  <c r="Q14" i="28"/>
  <c r="AC6" i="25" l="1"/>
  <c r="AA6" i="21"/>
  <c r="AC8" i="25"/>
  <c r="AA8" i="21"/>
  <c r="AC14" i="25"/>
  <c r="AA14" i="21"/>
  <c r="AC18" i="25"/>
  <c r="AA18" i="21"/>
  <c r="AC22" i="25"/>
  <c r="AA22" i="21"/>
  <c r="AC26" i="25"/>
  <c r="AA26" i="21"/>
  <c r="AC30" i="25"/>
  <c r="AA30" i="21"/>
  <c r="AC36" i="25"/>
  <c r="AA36" i="21"/>
  <c r="AC40" i="25"/>
  <c r="AA40" i="21"/>
  <c r="AC44" i="25"/>
  <c r="AA44" i="21"/>
  <c r="AC50" i="25"/>
  <c r="AA50" i="21"/>
  <c r="AC54" i="25"/>
  <c r="AA54" i="21"/>
  <c r="AC35" i="25"/>
  <c r="AA35" i="21"/>
  <c r="AC7" i="25"/>
  <c r="AA7" i="21"/>
  <c r="AC12" i="25"/>
  <c r="AA12" i="21"/>
  <c r="AC17" i="25"/>
  <c r="AA17" i="21"/>
  <c r="AC21" i="25"/>
  <c r="AA21" i="21"/>
  <c r="AC25" i="25"/>
  <c r="AA25" i="21"/>
  <c r="AC29" i="25"/>
  <c r="AA29" i="21"/>
  <c r="AC34" i="25"/>
  <c r="AA34" i="21"/>
  <c r="AC39" i="25"/>
  <c r="AA39" i="21"/>
  <c r="AC43" i="25"/>
  <c r="AA43" i="21"/>
  <c r="AC47" i="25"/>
  <c r="AA47" i="21"/>
  <c r="AC53" i="25"/>
  <c r="AA53" i="21"/>
  <c r="AC48" i="25"/>
  <c r="AA48" i="21"/>
  <c r="AC56" i="25"/>
  <c r="AA56" i="21"/>
  <c r="AF49" i="25"/>
  <c r="AD49" i="21"/>
  <c r="BP49" i="21" s="1"/>
  <c r="AF13" i="25"/>
  <c r="AD13" i="21"/>
  <c r="BP13" i="21" s="1"/>
  <c r="AC11" i="25"/>
  <c r="AA11" i="21"/>
  <c r="AC16" i="25"/>
  <c r="AA16" i="21"/>
  <c r="AC20" i="25"/>
  <c r="AA20" i="21"/>
  <c r="AC24" i="25"/>
  <c r="AA24" i="21"/>
  <c r="AC28" i="25"/>
  <c r="AA28" i="21"/>
  <c r="AC33" i="25"/>
  <c r="AA33" i="21"/>
  <c r="AC38" i="25"/>
  <c r="AA38" i="21"/>
  <c r="AC42" i="25"/>
  <c r="AA42" i="21"/>
  <c r="AC46" i="25"/>
  <c r="AA46" i="21"/>
  <c r="AC52" i="25"/>
  <c r="AA52" i="21"/>
  <c r="AC62" i="25"/>
  <c r="AA62" i="21"/>
  <c r="AC57" i="25"/>
  <c r="AA57" i="21"/>
  <c r="AC32" i="25"/>
  <c r="AA32" i="21"/>
  <c r="AC10" i="25"/>
  <c r="AA10" i="21"/>
  <c r="AC15" i="25"/>
  <c r="AA15" i="21"/>
  <c r="AC19" i="25"/>
  <c r="AA19" i="21"/>
  <c r="AC23" i="25"/>
  <c r="AA23" i="21"/>
  <c r="AC27" i="25"/>
  <c r="AA27" i="21"/>
  <c r="AC31" i="25"/>
  <c r="AA31" i="21"/>
  <c r="AC37" i="25"/>
  <c r="AA37" i="21"/>
  <c r="AC41" i="25"/>
  <c r="AA41" i="21"/>
  <c r="AC45" i="25"/>
  <c r="AA45" i="21"/>
  <c r="AC51" i="25"/>
  <c r="AA51" i="21"/>
  <c r="AC61" i="25"/>
  <c r="AA61" i="21"/>
  <c r="AC55" i="25"/>
  <c r="AA55" i="21"/>
  <c r="AC9" i="25"/>
  <c r="AA9" i="21"/>
  <c r="Q15" i="28"/>
  <c r="CQ65" i="25"/>
  <c r="R14" i="28"/>
  <c r="S11" i="28"/>
  <c r="S13" i="28"/>
  <c r="S10" i="28"/>
  <c r="S12" i="28"/>
  <c r="T9" i="28"/>
  <c r="AD9" i="25" l="1"/>
  <c r="AB9" i="21"/>
  <c r="AD55" i="25"/>
  <c r="AB55" i="21"/>
  <c r="AD61" i="25"/>
  <c r="AB61" i="21"/>
  <c r="AD51" i="25"/>
  <c r="AB51" i="21"/>
  <c r="AD45" i="25"/>
  <c r="AB45" i="21"/>
  <c r="AD41" i="25"/>
  <c r="AB41" i="21"/>
  <c r="AD37" i="25"/>
  <c r="AB37" i="21"/>
  <c r="AD31" i="25"/>
  <c r="AB31" i="21"/>
  <c r="AD27" i="25"/>
  <c r="AB27" i="21"/>
  <c r="AD23" i="25"/>
  <c r="AB23" i="21"/>
  <c r="AD19" i="25"/>
  <c r="AB19" i="21"/>
  <c r="AD15" i="25"/>
  <c r="AB15" i="21"/>
  <c r="AD10" i="25"/>
  <c r="AB10" i="21"/>
  <c r="AD32" i="25"/>
  <c r="AB32" i="21"/>
  <c r="AD57" i="25"/>
  <c r="AB57" i="21"/>
  <c r="AD62" i="25"/>
  <c r="AB62" i="21"/>
  <c r="AD52" i="25"/>
  <c r="AB52" i="21"/>
  <c r="AD46" i="25"/>
  <c r="AB46" i="21"/>
  <c r="AD42" i="25"/>
  <c r="AB42" i="21"/>
  <c r="AD38" i="25"/>
  <c r="AB38" i="21"/>
  <c r="AD33" i="25"/>
  <c r="AB33" i="21"/>
  <c r="AD28" i="25"/>
  <c r="AB28" i="21"/>
  <c r="AD24" i="25"/>
  <c r="AB24" i="21"/>
  <c r="AD20" i="25"/>
  <c r="AB20" i="21"/>
  <c r="AD16" i="25"/>
  <c r="AB16" i="21"/>
  <c r="AD11" i="25"/>
  <c r="AB11" i="21"/>
  <c r="AG13" i="25"/>
  <c r="AE13" i="21"/>
  <c r="BQ13" i="21" s="1"/>
  <c r="AG49" i="25"/>
  <c r="AE49" i="21"/>
  <c r="BQ49" i="21" s="1"/>
  <c r="AD56" i="25"/>
  <c r="AB56" i="21"/>
  <c r="AD48" i="25"/>
  <c r="AB48" i="21"/>
  <c r="AD53" i="25"/>
  <c r="AB53" i="21"/>
  <c r="AD47" i="25"/>
  <c r="AB47" i="21"/>
  <c r="AD43" i="25"/>
  <c r="AB43" i="21"/>
  <c r="AD39" i="25"/>
  <c r="AB39" i="21"/>
  <c r="AD34" i="25"/>
  <c r="AB34" i="21"/>
  <c r="AD29" i="25"/>
  <c r="AB29" i="21"/>
  <c r="AD25" i="25"/>
  <c r="AB25" i="21"/>
  <c r="AD21" i="25"/>
  <c r="AB21" i="21"/>
  <c r="AD17" i="25"/>
  <c r="AB17" i="21"/>
  <c r="AD12" i="25"/>
  <c r="AB12" i="21"/>
  <c r="AD7" i="25"/>
  <c r="AB7" i="21"/>
  <c r="AD35" i="25"/>
  <c r="AB35" i="21"/>
  <c r="AD54" i="25"/>
  <c r="AB54" i="21"/>
  <c r="AD50" i="25"/>
  <c r="AB50" i="21"/>
  <c r="AD44" i="25"/>
  <c r="AB44" i="21"/>
  <c r="AD40" i="25"/>
  <c r="AB40" i="21"/>
  <c r="AD36" i="25"/>
  <c r="AB36" i="21"/>
  <c r="AD30" i="25"/>
  <c r="AB30" i="21"/>
  <c r="AD26" i="25"/>
  <c r="AB26" i="21"/>
  <c r="AD22" i="25"/>
  <c r="AB22" i="21"/>
  <c r="AD18" i="25"/>
  <c r="AB18" i="21"/>
  <c r="AD14" i="25"/>
  <c r="AB14" i="21"/>
  <c r="AD8" i="25"/>
  <c r="AB8" i="21"/>
  <c r="AD6" i="25"/>
  <c r="AB6" i="21"/>
  <c r="R15" i="28"/>
  <c r="CR65" i="25"/>
  <c r="S14" i="28"/>
  <c r="U9" i="28"/>
  <c r="T12" i="28"/>
  <c r="T13" i="28"/>
  <c r="T10" i="28"/>
  <c r="T11" i="28"/>
  <c r="AE6" i="25" l="1"/>
  <c r="AC6" i="21"/>
  <c r="AE8" i="25"/>
  <c r="AC8" i="21"/>
  <c r="AE14" i="25"/>
  <c r="AC14" i="21"/>
  <c r="AE18" i="25"/>
  <c r="AC18" i="21"/>
  <c r="AE22" i="25"/>
  <c r="AC22" i="21"/>
  <c r="AE26" i="25"/>
  <c r="AC26" i="21"/>
  <c r="AE30" i="25"/>
  <c r="AC30" i="21"/>
  <c r="AE36" i="25"/>
  <c r="AC36" i="21"/>
  <c r="AE40" i="25"/>
  <c r="AC40" i="21"/>
  <c r="AE44" i="25"/>
  <c r="AC44" i="21"/>
  <c r="AE50" i="25"/>
  <c r="AC50" i="21"/>
  <c r="AE54" i="25"/>
  <c r="AC54" i="21"/>
  <c r="AE35" i="25"/>
  <c r="AC35" i="21"/>
  <c r="AE7" i="25"/>
  <c r="AC7" i="21"/>
  <c r="AE12" i="25"/>
  <c r="AC12" i="21"/>
  <c r="AE17" i="25"/>
  <c r="AC17" i="21"/>
  <c r="AE21" i="25"/>
  <c r="AC21" i="21"/>
  <c r="AE25" i="25"/>
  <c r="AC25" i="21"/>
  <c r="AE29" i="25"/>
  <c r="AC29" i="21"/>
  <c r="AE34" i="25"/>
  <c r="AC34" i="21"/>
  <c r="AE39" i="25"/>
  <c r="AC39" i="21"/>
  <c r="AE43" i="25"/>
  <c r="AC43" i="21"/>
  <c r="AE47" i="25"/>
  <c r="AC47" i="21"/>
  <c r="AE53" i="25"/>
  <c r="AC53" i="21"/>
  <c r="AE48" i="25"/>
  <c r="AC48" i="21"/>
  <c r="AE56" i="25"/>
  <c r="AC56" i="21"/>
  <c r="AH49" i="25"/>
  <c r="AF49" i="21"/>
  <c r="BR49" i="21" s="1"/>
  <c r="AH13" i="25"/>
  <c r="AF13" i="21"/>
  <c r="BR13" i="21" s="1"/>
  <c r="AE11" i="25"/>
  <c r="AC11" i="21"/>
  <c r="AE16" i="25"/>
  <c r="AC16" i="21"/>
  <c r="AE20" i="25"/>
  <c r="AC20" i="21"/>
  <c r="AE24" i="25"/>
  <c r="AC24" i="21"/>
  <c r="AE28" i="25"/>
  <c r="AC28" i="21"/>
  <c r="AE33" i="25"/>
  <c r="AC33" i="21"/>
  <c r="AE38" i="25"/>
  <c r="AC38" i="21"/>
  <c r="AE42" i="25"/>
  <c r="AC42" i="21"/>
  <c r="AE46" i="25"/>
  <c r="AC46" i="21"/>
  <c r="AE52" i="25"/>
  <c r="AC52" i="21"/>
  <c r="AE62" i="25"/>
  <c r="AC62" i="21"/>
  <c r="AE57" i="25"/>
  <c r="AC57" i="21"/>
  <c r="AE32" i="25"/>
  <c r="AC32" i="21"/>
  <c r="AE10" i="25"/>
  <c r="AC10" i="21"/>
  <c r="AE15" i="25"/>
  <c r="AC15" i="21"/>
  <c r="AE19" i="25"/>
  <c r="AC19" i="21"/>
  <c r="AE23" i="25"/>
  <c r="AC23" i="21"/>
  <c r="AE27" i="25"/>
  <c r="AC27" i="21"/>
  <c r="AE31" i="25"/>
  <c r="AC31" i="21"/>
  <c r="AE37" i="25"/>
  <c r="AC37" i="21"/>
  <c r="AE41" i="25"/>
  <c r="AC41" i="21"/>
  <c r="AE45" i="25"/>
  <c r="AC45" i="21"/>
  <c r="AE51" i="25"/>
  <c r="AC51" i="21"/>
  <c r="AE61" i="25"/>
  <c r="AC61" i="21"/>
  <c r="AE55" i="25"/>
  <c r="AC55" i="21"/>
  <c r="AE9" i="25"/>
  <c r="AC9" i="21"/>
  <c r="S15" i="28"/>
  <c r="CS65" i="25"/>
  <c r="T14" i="28"/>
  <c r="U12" i="28"/>
  <c r="V9" i="28"/>
  <c r="U13" i="28"/>
  <c r="U10" i="28"/>
  <c r="U11" i="28"/>
  <c r="AF9" i="25" l="1"/>
  <c r="AD9" i="21"/>
  <c r="AF55" i="25"/>
  <c r="AD55" i="21"/>
  <c r="AF61" i="25"/>
  <c r="AD61" i="21"/>
  <c r="AF51" i="25"/>
  <c r="AD51" i="21"/>
  <c r="AF45" i="25"/>
  <c r="AD45" i="21"/>
  <c r="AF41" i="25"/>
  <c r="AD41" i="21"/>
  <c r="AF37" i="25"/>
  <c r="AD37" i="21"/>
  <c r="AF31" i="25"/>
  <c r="AD31" i="21"/>
  <c r="AF27" i="25"/>
  <c r="AD27" i="21"/>
  <c r="AF23" i="25"/>
  <c r="AD23" i="21"/>
  <c r="AF19" i="25"/>
  <c r="AD19" i="21"/>
  <c r="AF15" i="25"/>
  <c r="AD15" i="21"/>
  <c r="AF10" i="25"/>
  <c r="AD10" i="21"/>
  <c r="AF32" i="25"/>
  <c r="AD32" i="21"/>
  <c r="AF57" i="25"/>
  <c r="AD57" i="21"/>
  <c r="AF62" i="25"/>
  <c r="AD62" i="21"/>
  <c r="AF52" i="25"/>
  <c r="AD52" i="21"/>
  <c r="AF46" i="25"/>
  <c r="AD46" i="21"/>
  <c r="AF42" i="25"/>
  <c r="AD42" i="21"/>
  <c r="AF38" i="25"/>
  <c r="AD38" i="21"/>
  <c r="AF33" i="25"/>
  <c r="AD33" i="21"/>
  <c r="AF28" i="25"/>
  <c r="AD28" i="21"/>
  <c r="AF24" i="25"/>
  <c r="AD24" i="21"/>
  <c r="AF20" i="25"/>
  <c r="AD20" i="21"/>
  <c r="AF16" i="25"/>
  <c r="AD16" i="21"/>
  <c r="AF11" i="25"/>
  <c r="AD11" i="21"/>
  <c r="AI13" i="25"/>
  <c r="AG13" i="21"/>
  <c r="BS13" i="21" s="1"/>
  <c r="AI49" i="25"/>
  <c r="AG49" i="21"/>
  <c r="BS49" i="21" s="1"/>
  <c r="AF56" i="25"/>
  <c r="AD56" i="21"/>
  <c r="AF48" i="25"/>
  <c r="AD48" i="21"/>
  <c r="AF53" i="25"/>
  <c r="AD53" i="21"/>
  <c r="AF47" i="25"/>
  <c r="AD47" i="21"/>
  <c r="AF43" i="25"/>
  <c r="AD43" i="21"/>
  <c r="AF39" i="25"/>
  <c r="AD39" i="21"/>
  <c r="AF34" i="25"/>
  <c r="AD34" i="21"/>
  <c r="AF29" i="25"/>
  <c r="AD29" i="21"/>
  <c r="AF25" i="25"/>
  <c r="AD25" i="21"/>
  <c r="AF21" i="25"/>
  <c r="AD21" i="21"/>
  <c r="AF17" i="25"/>
  <c r="AD17" i="21"/>
  <c r="AF12" i="25"/>
  <c r="AD12" i="21"/>
  <c r="AF7" i="25"/>
  <c r="AD7" i="21"/>
  <c r="AF35" i="25"/>
  <c r="AD35" i="21"/>
  <c r="AF54" i="25"/>
  <c r="AD54" i="21"/>
  <c r="AF50" i="25"/>
  <c r="AD50" i="21"/>
  <c r="AF44" i="25"/>
  <c r="AD44" i="21"/>
  <c r="AF40" i="25"/>
  <c r="AD40" i="21"/>
  <c r="AF36" i="25"/>
  <c r="AD36" i="21"/>
  <c r="AF30" i="25"/>
  <c r="AD30" i="21"/>
  <c r="AF26" i="25"/>
  <c r="AD26" i="21"/>
  <c r="AF22" i="25"/>
  <c r="AD22" i="21"/>
  <c r="AF18" i="25"/>
  <c r="AD18" i="21"/>
  <c r="AF14" i="25"/>
  <c r="AD14" i="21"/>
  <c r="AF8" i="25"/>
  <c r="AD8" i="21"/>
  <c r="AF6" i="25"/>
  <c r="AD6" i="21"/>
  <c r="T15" i="28"/>
  <c r="CT65" i="25"/>
  <c r="U14" i="28"/>
  <c r="W9" i="28"/>
  <c r="V13" i="28"/>
  <c r="V11" i="28"/>
  <c r="V12" i="28"/>
  <c r="V10" i="28"/>
  <c r="AG6" i="25" l="1"/>
  <c r="AE6" i="21"/>
  <c r="AG8" i="25"/>
  <c r="AE8" i="21"/>
  <c r="AG14" i="25"/>
  <c r="AE14" i="21"/>
  <c r="AG18" i="25"/>
  <c r="AE18" i="21"/>
  <c r="AG22" i="25"/>
  <c r="AE22" i="21"/>
  <c r="AG26" i="25"/>
  <c r="AE26" i="21"/>
  <c r="AG30" i="25"/>
  <c r="AE30" i="21"/>
  <c r="AG36" i="25"/>
  <c r="AE36" i="21"/>
  <c r="AG40" i="25"/>
  <c r="AE40" i="21"/>
  <c r="AG44" i="25"/>
  <c r="AE44" i="21"/>
  <c r="AG50" i="25"/>
  <c r="AE50" i="21"/>
  <c r="AG54" i="25"/>
  <c r="AE54" i="21"/>
  <c r="AG35" i="25"/>
  <c r="AE35" i="21"/>
  <c r="AG7" i="25"/>
  <c r="AE7" i="21"/>
  <c r="AG12" i="25"/>
  <c r="AE12" i="21"/>
  <c r="AG17" i="25"/>
  <c r="AE17" i="21"/>
  <c r="AG21" i="25"/>
  <c r="AE21" i="21"/>
  <c r="AG25" i="25"/>
  <c r="AE25" i="21"/>
  <c r="AG29" i="25"/>
  <c r="AE29" i="21"/>
  <c r="AG34" i="25"/>
  <c r="AE34" i="21"/>
  <c r="AG39" i="25"/>
  <c r="AE39" i="21"/>
  <c r="AG43" i="25"/>
  <c r="AE43" i="21"/>
  <c r="AG47" i="25"/>
  <c r="AE47" i="21"/>
  <c r="AG53" i="25"/>
  <c r="AE53" i="21"/>
  <c r="AG48" i="25"/>
  <c r="AE48" i="21"/>
  <c r="AG56" i="25"/>
  <c r="AE56" i="21"/>
  <c r="AJ49" i="25"/>
  <c r="AH49" i="21"/>
  <c r="BT49" i="21" s="1"/>
  <c r="AJ13" i="25"/>
  <c r="AH13" i="21"/>
  <c r="BT13" i="21" s="1"/>
  <c r="AG11" i="25"/>
  <c r="AE11" i="21"/>
  <c r="AG16" i="25"/>
  <c r="AE16" i="21"/>
  <c r="AG20" i="25"/>
  <c r="AE20" i="21"/>
  <c r="AG24" i="25"/>
  <c r="AE24" i="21"/>
  <c r="AG28" i="25"/>
  <c r="AE28" i="21"/>
  <c r="AG33" i="25"/>
  <c r="AE33" i="21"/>
  <c r="AG38" i="25"/>
  <c r="AE38" i="21"/>
  <c r="AG42" i="25"/>
  <c r="AE42" i="21"/>
  <c r="AG46" i="25"/>
  <c r="AE46" i="21"/>
  <c r="AG52" i="25"/>
  <c r="AE52" i="21"/>
  <c r="AG62" i="25"/>
  <c r="AE62" i="21"/>
  <c r="AG57" i="25"/>
  <c r="AE57" i="21"/>
  <c r="AG32" i="25"/>
  <c r="AE32" i="21"/>
  <c r="AG10" i="25"/>
  <c r="AE10" i="21"/>
  <c r="AG15" i="25"/>
  <c r="AE15" i="21"/>
  <c r="AG19" i="25"/>
  <c r="AE19" i="21"/>
  <c r="AG23" i="25"/>
  <c r="AE23" i="21"/>
  <c r="AG27" i="25"/>
  <c r="AE27" i="21"/>
  <c r="AG31" i="25"/>
  <c r="AE31" i="21"/>
  <c r="AG37" i="25"/>
  <c r="AE37" i="21"/>
  <c r="AG41" i="25"/>
  <c r="AE41" i="21"/>
  <c r="AG45" i="25"/>
  <c r="AE45" i="21"/>
  <c r="AG51" i="25"/>
  <c r="AE51" i="21"/>
  <c r="AG61" i="25"/>
  <c r="AE61" i="21"/>
  <c r="AG55" i="25"/>
  <c r="AE55" i="21"/>
  <c r="AG9" i="25"/>
  <c r="AE9" i="21"/>
  <c r="U15" i="28"/>
  <c r="CU65" i="25"/>
  <c r="V14" i="28"/>
  <c r="W13" i="28"/>
  <c r="W11" i="28"/>
  <c r="W12" i="28"/>
  <c r="X9" i="28"/>
  <c r="W10" i="28"/>
  <c r="AH9" i="25" l="1"/>
  <c r="AF9" i="21"/>
  <c r="AH55" i="25"/>
  <c r="AF55" i="21"/>
  <c r="AH61" i="25"/>
  <c r="AF61" i="21"/>
  <c r="AH51" i="25"/>
  <c r="AF51" i="21"/>
  <c r="AH45" i="25"/>
  <c r="AF45" i="21"/>
  <c r="AH41" i="25"/>
  <c r="AF41" i="21"/>
  <c r="AH37" i="25"/>
  <c r="AF37" i="21"/>
  <c r="AH31" i="25"/>
  <c r="AF31" i="21"/>
  <c r="AH27" i="25"/>
  <c r="AF27" i="21"/>
  <c r="AH23" i="25"/>
  <c r="AF23" i="21"/>
  <c r="AH19" i="25"/>
  <c r="AF19" i="21"/>
  <c r="AH15" i="25"/>
  <c r="AF15" i="21"/>
  <c r="AH10" i="25"/>
  <c r="AF10" i="21"/>
  <c r="AH32" i="25"/>
  <c r="AF32" i="21"/>
  <c r="AH57" i="25"/>
  <c r="AF57" i="21"/>
  <c r="AH62" i="25"/>
  <c r="AF62" i="21"/>
  <c r="AH52" i="25"/>
  <c r="AF52" i="21"/>
  <c r="AH46" i="25"/>
  <c r="AF46" i="21"/>
  <c r="AH42" i="25"/>
  <c r="AF42" i="21"/>
  <c r="AH38" i="25"/>
  <c r="AF38" i="21"/>
  <c r="AH33" i="25"/>
  <c r="AF33" i="21"/>
  <c r="AH28" i="25"/>
  <c r="AF28" i="21"/>
  <c r="AH24" i="25"/>
  <c r="AF24" i="21"/>
  <c r="AH20" i="25"/>
  <c r="AF20" i="21"/>
  <c r="AH16" i="25"/>
  <c r="AF16" i="21"/>
  <c r="AH11" i="25"/>
  <c r="AF11" i="21"/>
  <c r="AK13" i="25"/>
  <c r="AI13" i="21"/>
  <c r="BU13" i="21" s="1"/>
  <c r="AK49" i="25"/>
  <c r="AI49" i="21"/>
  <c r="BU49" i="21" s="1"/>
  <c r="AH56" i="25"/>
  <c r="AF56" i="21"/>
  <c r="AH48" i="25"/>
  <c r="AF48" i="21"/>
  <c r="AH53" i="25"/>
  <c r="AF53" i="21"/>
  <c r="AH47" i="25"/>
  <c r="AF47" i="21"/>
  <c r="AH43" i="25"/>
  <c r="AF43" i="21"/>
  <c r="AH39" i="25"/>
  <c r="AF39" i="21"/>
  <c r="AH34" i="25"/>
  <c r="AF34" i="21"/>
  <c r="AH29" i="25"/>
  <c r="AF29" i="21"/>
  <c r="AH25" i="25"/>
  <c r="AF25" i="21"/>
  <c r="AH21" i="25"/>
  <c r="AF21" i="21"/>
  <c r="AH17" i="25"/>
  <c r="AF17" i="21"/>
  <c r="AH12" i="25"/>
  <c r="AF12" i="21"/>
  <c r="AH7" i="25"/>
  <c r="AF7" i="21"/>
  <c r="AH35" i="25"/>
  <c r="AF35" i="21"/>
  <c r="AH54" i="25"/>
  <c r="AF54" i="21"/>
  <c r="AH50" i="25"/>
  <c r="AF50" i="21"/>
  <c r="AH44" i="25"/>
  <c r="AF44" i="21"/>
  <c r="AH40" i="25"/>
  <c r="AF40" i="21"/>
  <c r="AH36" i="25"/>
  <c r="AF36" i="21"/>
  <c r="AH30" i="25"/>
  <c r="AF30" i="21"/>
  <c r="AH26" i="25"/>
  <c r="AF26" i="21"/>
  <c r="AH22" i="25"/>
  <c r="AF22" i="21"/>
  <c r="AH18" i="25"/>
  <c r="AF18" i="21"/>
  <c r="AH14" i="25"/>
  <c r="AF14" i="21"/>
  <c r="AH8" i="25"/>
  <c r="AF8" i="21"/>
  <c r="AH6" i="25"/>
  <c r="AF6" i="21"/>
  <c r="V15" i="28"/>
  <c r="CV65" i="25"/>
  <c r="W14" i="28"/>
  <c r="X10" i="28"/>
  <c r="X11" i="28"/>
  <c r="X12" i="28"/>
  <c r="Y9" i="28"/>
  <c r="X13" i="28"/>
  <c r="AI6" i="25" l="1"/>
  <c r="AG6" i="21"/>
  <c r="AI8" i="25"/>
  <c r="AG8" i="21"/>
  <c r="AI14" i="25"/>
  <c r="AG14" i="21"/>
  <c r="AI18" i="25"/>
  <c r="AG18" i="21"/>
  <c r="AI22" i="25"/>
  <c r="AG22" i="21"/>
  <c r="AI26" i="25"/>
  <c r="AG26" i="21"/>
  <c r="AI30" i="25"/>
  <c r="AG30" i="21"/>
  <c r="AI36" i="25"/>
  <c r="AG36" i="21"/>
  <c r="AI40" i="25"/>
  <c r="AG40" i="21"/>
  <c r="AI44" i="25"/>
  <c r="AG44" i="21"/>
  <c r="AI50" i="25"/>
  <c r="AG50" i="21"/>
  <c r="AI54" i="25"/>
  <c r="AG54" i="21"/>
  <c r="AI35" i="25"/>
  <c r="AG35" i="21"/>
  <c r="AI7" i="25"/>
  <c r="AG7" i="21"/>
  <c r="AI12" i="25"/>
  <c r="AG12" i="21"/>
  <c r="AI17" i="25"/>
  <c r="AG17" i="21"/>
  <c r="AI21" i="25"/>
  <c r="AG21" i="21"/>
  <c r="AI25" i="25"/>
  <c r="AG25" i="21"/>
  <c r="AI29" i="25"/>
  <c r="AG29" i="21"/>
  <c r="AI34" i="25"/>
  <c r="AG34" i="21"/>
  <c r="AI39" i="25"/>
  <c r="AG39" i="21"/>
  <c r="AI43" i="25"/>
  <c r="AG43" i="21"/>
  <c r="AI47" i="25"/>
  <c r="AG47" i="21"/>
  <c r="AI53" i="25"/>
  <c r="AG53" i="21"/>
  <c r="AI48" i="25"/>
  <c r="AG48" i="21"/>
  <c r="AI56" i="25"/>
  <c r="AG56" i="21"/>
  <c r="AL49" i="25"/>
  <c r="AJ49" i="21"/>
  <c r="BV49" i="21" s="1"/>
  <c r="AL13" i="25"/>
  <c r="AJ13" i="21"/>
  <c r="BV13" i="21" s="1"/>
  <c r="AI11" i="25"/>
  <c r="AG11" i="21"/>
  <c r="AI16" i="25"/>
  <c r="AG16" i="21"/>
  <c r="AI20" i="25"/>
  <c r="AG20" i="21"/>
  <c r="AI24" i="25"/>
  <c r="AG24" i="21"/>
  <c r="AI28" i="25"/>
  <c r="AG28" i="21"/>
  <c r="AI33" i="25"/>
  <c r="AG33" i="21"/>
  <c r="AI38" i="25"/>
  <c r="AG38" i="21"/>
  <c r="AI42" i="25"/>
  <c r="AG42" i="21"/>
  <c r="AI46" i="25"/>
  <c r="AG46" i="21"/>
  <c r="AI52" i="25"/>
  <c r="AG52" i="21"/>
  <c r="AI62" i="25"/>
  <c r="AG62" i="21"/>
  <c r="AI57" i="25"/>
  <c r="AG57" i="21"/>
  <c r="AI32" i="25"/>
  <c r="AG32" i="21"/>
  <c r="AI10" i="25"/>
  <c r="AG10" i="21"/>
  <c r="AI15" i="25"/>
  <c r="AG15" i="21"/>
  <c r="AI19" i="25"/>
  <c r="AG19" i="21"/>
  <c r="AI23" i="25"/>
  <c r="AG23" i="21"/>
  <c r="AI27" i="25"/>
  <c r="AG27" i="21"/>
  <c r="AI31" i="25"/>
  <c r="AG31" i="21"/>
  <c r="AI37" i="25"/>
  <c r="AG37" i="21"/>
  <c r="AI41" i="25"/>
  <c r="AG41" i="21"/>
  <c r="AI45" i="25"/>
  <c r="AG45" i="21"/>
  <c r="AI51" i="25"/>
  <c r="AG51" i="21"/>
  <c r="AI61" i="25"/>
  <c r="AG61" i="21"/>
  <c r="AI55" i="25"/>
  <c r="AG55" i="21"/>
  <c r="AI9" i="25"/>
  <c r="AG9" i="21"/>
  <c r="W15" i="28"/>
  <c r="CW65" i="25"/>
  <c r="Y10" i="28"/>
  <c r="Y12" i="28"/>
  <c r="Z9" i="28"/>
  <c r="Y11" i="28"/>
  <c r="Y13" i="28"/>
  <c r="X14" i="28"/>
  <c r="AJ9" i="25" l="1"/>
  <c r="AH9" i="21"/>
  <c r="AJ55" i="25"/>
  <c r="AH55" i="21"/>
  <c r="AJ61" i="25"/>
  <c r="AH61" i="21"/>
  <c r="AJ51" i="25"/>
  <c r="AH51" i="21"/>
  <c r="AJ45" i="25"/>
  <c r="AH45" i="21"/>
  <c r="AJ41" i="25"/>
  <c r="AH41" i="21"/>
  <c r="AJ37" i="25"/>
  <c r="AH37" i="21"/>
  <c r="AJ31" i="25"/>
  <c r="AH31" i="21"/>
  <c r="AJ27" i="25"/>
  <c r="AH27" i="21"/>
  <c r="AJ23" i="25"/>
  <c r="AH23" i="21"/>
  <c r="AJ19" i="25"/>
  <c r="AH19" i="21"/>
  <c r="AJ15" i="25"/>
  <c r="AH15" i="21"/>
  <c r="AJ10" i="25"/>
  <c r="AH10" i="21"/>
  <c r="AJ32" i="25"/>
  <c r="AH32" i="21"/>
  <c r="AJ57" i="25"/>
  <c r="AH57" i="21"/>
  <c r="AJ62" i="25"/>
  <c r="AH62" i="21"/>
  <c r="AJ52" i="25"/>
  <c r="AH52" i="21"/>
  <c r="AJ46" i="25"/>
  <c r="AH46" i="21"/>
  <c r="AJ42" i="25"/>
  <c r="AH42" i="21"/>
  <c r="AJ38" i="25"/>
  <c r="AH38" i="21"/>
  <c r="AJ33" i="25"/>
  <c r="AH33" i="21"/>
  <c r="AJ28" i="25"/>
  <c r="AH28" i="21"/>
  <c r="AJ24" i="25"/>
  <c r="AH24" i="21"/>
  <c r="AJ20" i="25"/>
  <c r="AH20" i="21"/>
  <c r="AJ16" i="25"/>
  <c r="AH16" i="21"/>
  <c r="AJ11" i="25"/>
  <c r="AH11" i="21"/>
  <c r="AM13" i="25"/>
  <c r="AK13" i="21"/>
  <c r="BW13" i="21" s="1"/>
  <c r="AM49" i="25"/>
  <c r="AK49" i="21"/>
  <c r="BW49" i="21" s="1"/>
  <c r="AJ56" i="25"/>
  <c r="AH56" i="21"/>
  <c r="AJ48" i="25"/>
  <c r="AH48" i="21"/>
  <c r="AJ53" i="25"/>
  <c r="AH53" i="21"/>
  <c r="AJ47" i="25"/>
  <c r="AH47" i="21"/>
  <c r="AJ43" i="25"/>
  <c r="AH43" i="21"/>
  <c r="AJ39" i="25"/>
  <c r="AH39" i="21"/>
  <c r="AJ34" i="25"/>
  <c r="AH34" i="21"/>
  <c r="AJ29" i="25"/>
  <c r="AH29" i="21"/>
  <c r="AJ25" i="25"/>
  <c r="AH25" i="21"/>
  <c r="AJ21" i="25"/>
  <c r="AH21" i="21"/>
  <c r="AJ17" i="25"/>
  <c r="AH17" i="21"/>
  <c r="AJ12" i="25"/>
  <c r="AH12" i="21"/>
  <c r="AJ7" i="25"/>
  <c r="AH7" i="21"/>
  <c r="AJ35" i="25"/>
  <c r="AH35" i="21"/>
  <c r="AJ54" i="25"/>
  <c r="AH54" i="21"/>
  <c r="AJ50" i="25"/>
  <c r="AH50" i="21"/>
  <c r="AJ44" i="25"/>
  <c r="AH44" i="21"/>
  <c r="AJ40" i="25"/>
  <c r="AH40" i="21"/>
  <c r="AJ36" i="25"/>
  <c r="AH36" i="21"/>
  <c r="AJ30" i="25"/>
  <c r="AH30" i="21"/>
  <c r="AJ26" i="25"/>
  <c r="AH26" i="21"/>
  <c r="AJ22" i="25"/>
  <c r="AH22" i="21"/>
  <c r="AJ18" i="25"/>
  <c r="AH18" i="21"/>
  <c r="AJ14" i="25"/>
  <c r="AH14" i="21"/>
  <c r="AJ8" i="25"/>
  <c r="AH8" i="21"/>
  <c r="AJ6" i="25"/>
  <c r="AH6" i="21"/>
  <c r="X15" i="28"/>
  <c r="CX65" i="25"/>
  <c r="AA9" i="28"/>
  <c r="Z13" i="28"/>
  <c r="Z12" i="28"/>
  <c r="Z10" i="28"/>
  <c r="Z11" i="28"/>
  <c r="Y14" i="28"/>
  <c r="AK6" i="25" l="1"/>
  <c r="AI6" i="21"/>
  <c r="AK8" i="25"/>
  <c r="AI8" i="21"/>
  <c r="AK14" i="25"/>
  <c r="AI14" i="21"/>
  <c r="AK18" i="25"/>
  <c r="AI18" i="21"/>
  <c r="AK22" i="25"/>
  <c r="AI22" i="21"/>
  <c r="AK26" i="25"/>
  <c r="AI26" i="21"/>
  <c r="AK30" i="25"/>
  <c r="AI30" i="21"/>
  <c r="AK36" i="25"/>
  <c r="AI36" i="21"/>
  <c r="AK40" i="25"/>
  <c r="AI40" i="21"/>
  <c r="AK44" i="25"/>
  <c r="AI44" i="21"/>
  <c r="AK50" i="25"/>
  <c r="AI50" i="21"/>
  <c r="AK54" i="25"/>
  <c r="AI54" i="21"/>
  <c r="AK35" i="25"/>
  <c r="AI35" i="21"/>
  <c r="AK7" i="25"/>
  <c r="AI7" i="21"/>
  <c r="AK12" i="25"/>
  <c r="AI12" i="21"/>
  <c r="AK17" i="25"/>
  <c r="AI17" i="21"/>
  <c r="AK21" i="25"/>
  <c r="AI21" i="21"/>
  <c r="AK25" i="25"/>
  <c r="AI25" i="21"/>
  <c r="AK29" i="25"/>
  <c r="AI29" i="21"/>
  <c r="AK34" i="25"/>
  <c r="AI34" i="21"/>
  <c r="AK39" i="25"/>
  <c r="AI39" i="21"/>
  <c r="AK43" i="25"/>
  <c r="AI43" i="21"/>
  <c r="AK47" i="25"/>
  <c r="AI47" i="21"/>
  <c r="AK53" i="25"/>
  <c r="AI53" i="21"/>
  <c r="AK48" i="25"/>
  <c r="AI48" i="21"/>
  <c r="AK56" i="25"/>
  <c r="AI56" i="21"/>
  <c r="AN49" i="25"/>
  <c r="AL49" i="21"/>
  <c r="BX49" i="21" s="1"/>
  <c r="AN13" i="25"/>
  <c r="AL13" i="21"/>
  <c r="BX13" i="21" s="1"/>
  <c r="AK11" i="25"/>
  <c r="AI11" i="21"/>
  <c r="AK16" i="25"/>
  <c r="AI16" i="21"/>
  <c r="AK20" i="25"/>
  <c r="AI20" i="21"/>
  <c r="AK24" i="25"/>
  <c r="AI24" i="21"/>
  <c r="AK28" i="25"/>
  <c r="AI28" i="21"/>
  <c r="AK33" i="25"/>
  <c r="AI33" i="21"/>
  <c r="AK38" i="25"/>
  <c r="AI38" i="21"/>
  <c r="AK42" i="25"/>
  <c r="AI42" i="21"/>
  <c r="AK46" i="25"/>
  <c r="AI46" i="21"/>
  <c r="AK52" i="25"/>
  <c r="AI52" i="21"/>
  <c r="AK62" i="25"/>
  <c r="AI62" i="21"/>
  <c r="AK57" i="25"/>
  <c r="AI57" i="21"/>
  <c r="AK32" i="25"/>
  <c r="AI32" i="21"/>
  <c r="AK10" i="25"/>
  <c r="AI10" i="21"/>
  <c r="AK15" i="25"/>
  <c r="AI15" i="21"/>
  <c r="AK19" i="25"/>
  <c r="AI19" i="21"/>
  <c r="AK23" i="25"/>
  <c r="AI23" i="21"/>
  <c r="AK27" i="25"/>
  <c r="AI27" i="21"/>
  <c r="AK31" i="25"/>
  <c r="AI31" i="21"/>
  <c r="AK37" i="25"/>
  <c r="AI37" i="21"/>
  <c r="AK41" i="25"/>
  <c r="AI41" i="21"/>
  <c r="AK45" i="25"/>
  <c r="AI45" i="21"/>
  <c r="AK51" i="25"/>
  <c r="AI51" i="21"/>
  <c r="AK61" i="25"/>
  <c r="AI61" i="21"/>
  <c r="AK55" i="25"/>
  <c r="AI55" i="21"/>
  <c r="AK9" i="25"/>
  <c r="AI9" i="21"/>
  <c r="Y15" i="28"/>
  <c r="CY65" i="25"/>
  <c r="Z14" i="28"/>
  <c r="AA11" i="28"/>
  <c r="AA13" i="28"/>
  <c r="AA10" i="28"/>
  <c r="AA12" i="28"/>
  <c r="AB9" i="28"/>
  <c r="AL9" i="25" l="1"/>
  <c r="AJ9" i="21"/>
  <c r="AL55" i="25"/>
  <c r="AJ55" i="21"/>
  <c r="AL61" i="25"/>
  <c r="AJ61" i="21"/>
  <c r="AL51" i="25"/>
  <c r="AJ51" i="21"/>
  <c r="AL45" i="25"/>
  <c r="AJ45" i="21"/>
  <c r="AL41" i="25"/>
  <c r="AJ41" i="21"/>
  <c r="AL37" i="25"/>
  <c r="AJ37" i="21"/>
  <c r="AL31" i="25"/>
  <c r="AJ31" i="21"/>
  <c r="AL27" i="25"/>
  <c r="AJ27" i="21"/>
  <c r="AL23" i="25"/>
  <c r="AJ23" i="21"/>
  <c r="AL19" i="25"/>
  <c r="AJ19" i="21"/>
  <c r="AL15" i="25"/>
  <c r="AJ15" i="21"/>
  <c r="AL10" i="25"/>
  <c r="AJ10" i="21"/>
  <c r="AL32" i="25"/>
  <c r="AJ32" i="21"/>
  <c r="AL57" i="25"/>
  <c r="AJ57" i="21"/>
  <c r="AL62" i="25"/>
  <c r="AJ62" i="21"/>
  <c r="AL52" i="25"/>
  <c r="AJ52" i="21"/>
  <c r="AL46" i="25"/>
  <c r="AJ46" i="21"/>
  <c r="AL42" i="25"/>
  <c r="AJ42" i="21"/>
  <c r="AL38" i="25"/>
  <c r="AJ38" i="21"/>
  <c r="AL33" i="25"/>
  <c r="AJ33" i="21"/>
  <c r="AL28" i="25"/>
  <c r="AJ28" i="21"/>
  <c r="AL24" i="25"/>
  <c r="AJ24" i="21"/>
  <c r="AL20" i="25"/>
  <c r="AJ20" i="21"/>
  <c r="AL16" i="25"/>
  <c r="AJ16" i="21"/>
  <c r="AL11" i="25"/>
  <c r="AJ11" i="21"/>
  <c r="AO13" i="25"/>
  <c r="AM13" i="21"/>
  <c r="BY13" i="21" s="1"/>
  <c r="AO49" i="25"/>
  <c r="AM49" i="21"/>
  <c r="BY49" i="21" s="1"/>
  <c r="AL56" i="25"/>
  <c r="AJ56" i="21"/>
  <c r="AL48" i="25"/>
  <c r="AJ48" i="21"/>
  <c r="AL53" i="25"/>
  <c r="AJ53" i="21"/>
  <c r="AL47" i="25"/>
  <c r="AJ47" i="21"/>
  <c r="AL43" i="25"/>
  <c r="AJ43" i="21"/>
  <c r="AL39" i="25"/>
  <c r="AJ39" i="21"/>
  <c r="AL34" i="25"/>
  <c r="AJ34" i="21"/>
  <c r="AL29" i="25"/>
  <c r="AJ29" i="21"/>
  <c r="AL25" i="25"/>
  <c r="AJ25" i="21"/>
  <c r="AL21" i="25"/>
  <c r="AJ21" i="21"/>
  <c r="AL17" i="25"/>
  <c r="AJ17" i="21"/>
  <c r="AL12" i="25"/>
  <c r="AJ12" i="21"/>
  <c r="AL7" i="25"/>
  <c r="AJ7" i="21"/>
  <c r="AL35" i="25"/>
  <c r="AJ35" i="21"/>
  <c r="AL54" i="25"/>
  <c r="AJ54" i="21"/>
  <c r="AL50" i="25"/>
  <c r="AJ50" i="21"/>
  <c r="AL44" i="25"/>
  <c r="AJ44" i="21"/>
  <c r="AL40" i="25"/>
  <c r="AJ40" i="21"/>
  <c r="AL36" i="25"/>
  <c r="AJ36" i="21"/>
  <c r="AL30" i="25"/>
  <c r="AJ30" i="21"/>
  <c r="AL26" i="25"/>
  <c r="AJ26" i="21"/>
  <c r="AL22" i="25"/>
  <c r="AJ22" i="21"/>
  <c r="AL18" i="25"/>
  <c r="AJ18" i="21"/>
  <c r="AL14" i="25"/>
  <c r="AJ14" i="21"/>
  <c r="AL8" i="25"/>
  <c r="AJ8" i="21"/>
  <c r="AL6" i="25"/>
  <c r="AJ6" i="21"/>
  <c r="Z15" i="28"/>
  <c r="CZ65" i="25"/>
  <c r="AA14" i="28"/>
  <c r="AB12" i="28"/>
  <c r="AB13" i="28"/>
  <c r="AB10" i="28"/>
  <c r="AC9" i="28"/>
  <c r="AB11" i="28"/>
  <c r="AM6" i="25" l="1"/>
  <c r="AK6" i="21"/>
  <c r="AM8" i="25"/>
  <c r="AK8" i="21"/>
  <c r="AM14" i="25"/>
  <c r="AK14" i="21"/>
  <c r="AM18" i="25"/>
  <c r="AK18" i="21"/>
  <c r="AM22" i="25"/>
  <c r="AK22" i="21"/>
  <c r="AM26" i="25"/>
  <c r="AK26" i="21"/>
  <c r="AM30" i="25"/>
  <c r="AK30" i="21"/>
  <c r="AM36" i="25"/>
  <c r="AK36" i="21"/>
  <c r="AM40" i="25"/>
  <c r="AK40" i="21"/>
  <c r="AM44" i="25"/>
  <c r="AK44" i="21"/>
  <c r="AM50" i="25"/>
  <c r="AK50" i="21"/>
  <c r="AM54" i="25"/>
  <c r="AK54" i="21"/>
  <c r="AM35" i="25"/>
  <c r="AK35" i="21"/>
  <c r="AM7" i="25"/>
  <c r="AK7" i="21"/>
  <c r="AM12" i="25"/>
  <c r="AK12" i="21"/>
  <c r="AM17" i="25"/>
  <c r="AK17" i="21"/>
  <c r="AM21" i="25"/>
  <c r="AK21" i="21"/>
  <c r="AM25" i="25"/>
  <c r="AK25" i="21"/>
  <c r="AM29" i="25"/>
  <c r="AK29" i="21"/>
  <c r="AM34" i="25"/>
  <c r="AK34" i="21"/>
  <c r="AM39" i="25"/>
  <c r="AK39" i="21"/>
  <c r="AM43" i="25"/>
  <c r="AK43" i="21"/>
  <c r="AM47" i="25"/>
  <c r="AK47" i="21"/>
  <c r="AM53" i="25"/>
  <c r="AK53" i="21"/>
  <c r="AM48" i="25"/>
  <c r="AK48" i="21"/>
  <c r="AM56" i="25"/>
  <c r="AK56" i="21"/>
  <c r="AP49" i="25"/>
  <c r="AN49" i="21"/>
  <c r="BZ49" i="21" s="1"/>
  <c r="AP13" i="25"/>
  <c r="AN13" i="21"/>
  <c r="BZ13" i="21" s="1"/>
  <c r="AM11" i="25"/>
  <c r="AK11" i="21"/>
  <c r="AM16" i="25"/>
  <c r="AK16" i="21"/>
  <c r="AM20" i="25"/>
  <c r="AK20" i="21"/>
  <c r="AM24" i="25"/>
  <c r="AK24" i="21"/>
  <c r="AM28" i="25"/>
  <c r="AK28" i="21"/>
  <c r="AM33" i="25"/>
  <c r="AK33" i="21"/>
  <c r="AM38" i="25"/>
  <c r="AK38" i="21"/>
  <c r="AM42" i="25"/>
  <c r="AK42" i="21"/>
  <c r="AM46" i="25"/>
  <c r="AK46" i="21"/>
  <c r="AM52" i="25"/>
  <c r="AK52" i="21"/>
  <c r="AM62" i="25"/>
  <c r="AK62" i="21"/>
  <c r="AM57" i="25"/>
  <c r="AK57" i="21"/>
  <c r="AM32" i="25"/>
  <c r="AK32" i="21"/>
  <c r="AM10" i="25"/>
  <c r="AK10" i="21"/>
  <c r="AM15" i="25"/>
  <c r="AK15" i="21"/>
  <c r="AM19" i="25"/>
  <c r="AK19" i="21"/>
  <c r="AM23" i="25"/>
  <c r="AK23" i="21"/>
  <c r="AM27" i="25"/>
  <c r="AK27" i="21"/>
  <c r="AM31" i="25"/>
  <c r="AK31" i="21"/>
  <c r="AM37" i="25"/>
  <c r="AK37" i="21"/>
  <c r="AM41" i="25"/>
  <c r="AK41" i="21"/>
  <c r="AM45" i="25"/>
  <c r="AK45" i="21"/>
  <c r="AM51" i="25"/>
  <c r="AK51" i="21"/>
  <c r="AM61" i="25"/>
  <c r="AK61" i="21"/>
  <c r="AM55" i="25"/>
  <c r="AK55" i="21"/>
  <c r="AM9" i="25"/>
  <c r="AK9" i="21"/>
  <c r="AA15" i="28"/>
  <c r="DA65" i="25"/>
  <c r="AB14" i="28"/>
  <c r="AC12" i="28"/>
  <c r="AC13" i="28"/>
  <c r="AC10" i="28"/>
  <c r="AC11" i="28"/>
  <c r="AD9" i="28"/>
  <c r="AN9" i="25" l="1"/>
  <c r="AL9" i="21"/>
  <c r="AN55" i="25"/>
  <c r="AL55" i="21"/>
  <c r="AN61" i="25"/>
  <c r="AL61" i="21"/>
  <c r="AN51" i="25"/>
  <c r="AL51" i="21"/>
  <c r="AN45" i="25"/>
  <c r="AL45" i="21"/>
  <c r="AN41" i="25"/>
  <c r="AL41" i="21"/>
  <c r="AN37" i="25"/>
  <c r="AL37" i="21"/>
  <c r="AN31" i="25"/>
  <c r="AL31" i="21"/>
  <c r="AN27" i="25"/>
  <c r="AL27" i="21"/>
  <c r="AN23" i="25"/>
  <c r="AL23" i="21"/>
  <c r="AN19" i="25"/>
  <c r="AL19" i="21"/>
  <c r="AN15" i="25"/>
  <c r="AL15" i="21"/>
  <c r="AN10" i="25"/>
  <c r="AL10" i="21"/>
  <c r="AN32" i="25"/>
  <c r="AL32" i="21"/>
  <c r="AN57" i="25"/>
  <c r="AL57" i="21"/>
  <c r="AN62" i="25"/>
  <c r="AL62" i="21"/>
  <c r="AN52" i="25"/>
  <c r="AL52" i="21"/>
  <c r="AN46" i="25"/>
  <c r="AL46" i="21"/>
  <c r="AN42" i="25"/>
  <c r="AL42" i="21"/>
  <c r="AN38" i="25"/>
  <c r="AL38" i="21"/>
  <c r="AN33" i="25"/>
  <c r="AL33" i="21"/>
  <c r="AN28" i="25"/>
  <c r="AL28" i="21"/>
  <c r="AN24" i="25"/>
  <c r="AL24" i="21"/>
  <c r="AN20" i="25"/>
  <c r="AL20" i="21"/>
  <c r="AN16" i="25"/>
  <c r="AL16" i="21"/>
  <c r="AN11" i="25"/>
  <c r="AL11" i="21"/>
  <c r="AQ13" i="25"/>
  <c r="AP13" i="21" s="1"/>
  <c r="AO13" i="21"/>
  <c r="CA13" i="21" s="1"/>
  <c r="AQ49" i="25"/>
  <c r="AP49" i="21" s="1"/>
  <c r="CB49" i="21" s="1"/>
  <c r="AO49" i="21"/>
  <c r="CA49" i="21" s="1"/>
  <c r="AN56" i="25"/>
  <c r="AL56" i="21"/>
  <c r="AN48" i="25"/>
  <c r="AL48" i="21"/>
  <c r="AN53" i="25"/>
  <c r="AL53" i="21"/>
  <c r="AN47" i="25"/>
  <c r="AL47" i="21"/>
  <c r="AN43" i="25"/>
  <c r="AL43" i="21"/>
  <c r="AN39" i="25"/>
  <c r="AL39" i="21"/>
  <c r="AN34" i="25"/>
  <c r="AL34" i="21"/>
  <c r="AN29" i="25"/>
  <c r="AL29" i="21"/>
  <c r="AN25" i="25"/>
  <c r="AL25" i="21"/>
  <c r="AN21" i="25"/>
  <c r="AL21" i="21"/>
  <c r="AN17" i="25"/>
  <c r="AL17" i="21"/>
  <c r="AN12" i="25"/>
  <c r="AL12" i="21"/>
  <c r="AN7" i="25"/>
  <c r="AL7" i="21"/>
  <c r="AN35" i="25"/>
  <c r="AL35" i="21"/>
  <c r="AN54" i="25"/>
  <c r="AL54" i="21"/>
  <c r="AN50" i="25"/>
  <c r="AL50" i="21"/>
  <c r="AN44" i="25"/>
  <c r="AL44" i="21"/>
  <c r="AN40" i="25"/>
  <c r="AL40" i="21"/>
  <c r="AN36" i="25"/>
  <c r="AL36" i="21"/>
  <c r="AN30" i="25"/>
  <c r="AL30" i="21"/>
  <c r="AN26" i="25"/>
  <c r="AL26" i="21"/>
  <c r="AN22" i="25"/>
  <c r="AL22" i="21"/>
  <c r="AN18" i="25"/>
  <c r="AL18" i="21"/>
  <c r="AN14" i="25"/>
  <c r="AL14" i="21"/>
  <c r="AN8" i="25"/>
  <c r="AL8" i="21"/>
  <c r="AN6" i="25"/>
  <c r="AL6" i="21"/>
  <c r="AB15" i="28"/>
  <c r="DB65" i="25"/>
  <c r="AC14" i="28"/>
  <c r="AE9" i="28"/>
  <c r="AD10" i="28"/>
  <c r="AD13" i="28"/>
  <c r="AD11" i="28"/>
  <c r="AD12" i="28"/>
  <c r="AO6" i="25" l="1"/>
  <c r="AM6" i="21"/>
  <c r="AO8" i="25"/>
  <c r="AM8" i="21"/>
  <c r="AO14" i="25"/>
  <c r="AM14" i="21"/>
  <c r="AO18" i="25"/>
  <c r="AM18" i="21"/>
  <c r="AO22" i="25"/>
  <c r="AM22" i="21"/>
  <c r="AO26" i="25"/>
  <c r="AM26" i="21"/>
  <c r="AO30" i="25"/>
  <c r="AM30" i="21"/>
  <c r="AO36" i="25"/>
  <c r="AM36" i="21"/>
  <c r="AO40" i="25"/>
  <c r="AM40" i="21"/>
  <c r="AO44" i="25"/>
  <c r="AM44" i="21"/>
  <c r="AO50" i="25"/>
  <c r="AM50" i="21"/>
  <c r="AO54" i="25"/>
  <c r="AM54" i="21"/>
  <c r="AO35" i="25"/>
  <c r="AM35" i="21"/>
  <c r="AO7" i="25"/>
  <c r="AM7" i="21"/>
  <c r="AO12" i="25"/>
  <c r="AM12" i="21"/>
  <c r="AO17" i="25"/>
  <c r="AM17" i="21"/>
  <c r="AO21" i="25"/>
  <c r="AM21" i="21"/>
  <c r="AO25" i="25"/>
  <c r="AM25" i="21"/>
  <c r="AO29" i="25"/>
  <c r="AM29" i="21"/>
  <c r="AO34" i="25"/>
  <c r="AM34" i="21"/>
  <c r="AO39" i="25"/>
  <c r="AM39" i="21"/>
  <c r="AO43" i="25"/>
  <c r="AM43" i="21"/>
  <c r="AO47" i="25"/>
  <c r="AM47" i="21"/>
  <c r="AO53" i="25"/>
  <c r="AM53" i="21"/>
  <c r="AO48" i="25"/>
  <c r="AM48" i="21"/>
  <c r="AO56" i="25"/>
  <c r="AM56" i="21"/>
  <c r="AO11" i="25"/>
  <c r="AM11" i="21"/>
  <c r="AO16" i="25"/>
  <c r="AM16" i="21"/>
  <c r="AO20" i="25"/>
  <c r="AM20" i="21"/>
  <c r="AO24" i="25"/>
  <c r="AM24" i="21"/>
  <c r="AO28" i="25"/>
  <c r="AM28" i="21"/>
  <c r="AO33" i="25"/>
  <c r="AM33" i="21"/>
  <c r="AO38" i="25"/>
  <c r="AM38" i="21"/>
  <c r="AO42" i="25"/>
  <c r="AM42" i="21"/>
  <c r="AO46" i="25"/>
  <c r="AM46" i="21"/>
  <c r="AO52" i="25"/>
  <c r="AM52" i="21"/>
  <c r="AO62" i="25"/>
  <c r="AM62" i="21"/>
  <c r="AO57" i="25"/>
  <c r="AM57" i="21"/>
  <c r="AO32" i="25"/>
  <c r="AM32" i="21"/>
  <c r="AO10" i="25"/>
  <c r="AM10" i="21"/>
  <c r="AO15" i="25"/>
  <c r="AM15" i="21"/>
  <c r="AO19" i="25"/>
  <c r="AM19" i="21"/>
  <c r="AO23" i="25"/>
  <c r="AM23" i="21"/>
  <c r="AO27" i="25"/>
  <c r="AM27" i="21"/>
  <c r="AO31" i="25"/>
  <c r="AM31" i="21"/>
  <c r="AO37" i="25"/>
  <c r="AM37" i="21"/>
  <c r="AO41" i="25"/>
  <c r="AM41" i="21"/>
  <c r="AO45" i="25"/>
  <c r="AM45" i="21"/>
  <c r="AO51" i="25"/>
  <c r="AM51" i="21"/>
  <c r="AO61" i="25"/>
  <c r="AM61" i="21"/>
  <c r="AO55" i="25"/>
  <c r="AM55" i="21"/>
  <c r="AO9" i="25"/>
  <c r="AM9" i="21"/>
  <c r="AC15" i="28"/>
  <c r="DC65" i="25"/>
  <c r="AD14" i="28"/>
  <c r="AE13" i="28"/>
  <c r="AE11" i="28"/>
  <c r="AE10" i="28"/>
  <c r="AE12" i="28"/>
  <c r="AF9" i="28"/>
  <c r="AP9" i="25" l="1"/>
  <c r="AN9" i="21"/>
  <c r="AP55" i="25"/>
  <c r="AN55" i="21"/>
  <c r="AP61" i="25"/>
  <c r="AN61" i="21"/>
  <c r="AP51" i="25"/>
  <c r="AN51" i="21"/>
  <c r="AP45" i="25"/>
  <c r="AN45" i="21"/>
  <c r="AP41" i="25"/>
  <c r="AN41" i="21"/>
  <c r="AP37" i="25"/>
  <c r="AN37" i="21"/>
  <c r="AP31" i="25"/>
  <c r="AN31" i="21"/>
  <c r="AP27" i="25"/>
  <c r="AN27" i="21"/>
  <c r="AP23" i="25"/>
  <c r="AN23" i="21"/>
  <c r="AP19" i="25"/>
  <c r="AN19" i="21"/>
  <c r="AP15" i="25"/>
  <c r="AN15" i="21"/>
  <c r="AP10" i="25"/>
  <c r="AN10" i="21"/>
  <c r="AP32" i="25"/>
  <c r="AN32" i="21"/>
  <c r="AP57" i="25"/>
  <c r="AN57" i="21"/>
  <c r="AP62" i="25"/>
  <c r="AN62" i="21"/>
  <c r="AP52" i="25"/>
  <c r="AN52" i="21"/>
  <c r="AP46" i="25"/>
  <c r="AN46" i="21"/>
  <c r="AP42" i="25"/>
  <c r="AN42" i="21"/>
  <c r="AP38" i="25"/>
  <c r="AN38" i="21"/>
  <c r="AP33" i="25"/>
  <c r="AN33" i="21"/>
  <c r="AP28" i="25"/>
  <c r="AN28" i="21"/>
  <c r="AP24" i="25"/>
  <c r="AN24" i="21"/>
  <c r="AP20" i="25"/>
  <c r="AN20" i="21"/>
  <c r="AP16" i="25"/>
  <c r="AN16" i="21"/>
  <c r="AP11" i="25"/>
  <c r="AN11" i="21"/>
  <c r="AP56" i="25"/>
  <c r="AN56" i="21"/>
  <c r="AP48" i="25"/>
  <c r="AN48" i="21"/>
  <c r="AP53" i="25"/>
  <c r="AN53" i="21"/>
  <c r="AP47" i="25"/>
  <c r="AN47" i="21"/>
  <c r="AP43" i="25"/>
  <c r="AN43" i="21"/>
  <c r="AP39" i="25"/>
  <c r="AN39" i="21"/>
  <c r="AP34" i="25"/>
  <c r="AN34" i="21"/>
  <c r="AP29" i="25"/>
  <c r="AN29" i="21"/>
  <c r="AP25" i="25"/>
  <c r="AN25" i="21"/>
  <c r="AP21" i="25"/>
  <c r="AN21" i="21"/>
  <c r="AP17" i="25"/>
  <c r="AN17" i="21"/>
  <c r="AP12" i="25"/>
  <c r="AN12" i="21"/>
  <c r="AP7" i="25"/>
  <c r="AN7" i="21"/>
  <c r="AP35" i="25"/>
  <c r="AN35" i="21"/>
  <c r="AP54" i="25"/>
  <c r="AN54" i="21"/>
  <c r="AP50" i="25"/>
  <c r="AN50" i="21"/>
  <c r="AP44" i="25"/>
  <c r="AN44" i="21"/>
  <c r="AP40" i="25"/>
  <c r="AN40" i="21"/>
  <c r="AP36" i="25"/>
  <c r="AN36" i="21"/>
  <c r="AP30" i="25"/>
  <c r="AN30" i="21"/>
  <c r="AP26" i="25"/>
  <c r="AN26" i="21"/>
  <c r="AP22" i="25"/>
  <c r="AN22" i="21"/>
  <c r="AP18" i="25"/>
  <c r="AN18" i="21"/>
  <c r="AP14" i="25"/>
  <c r="AN14" i="21"/>
  <c r="AP8" i="25"/>
  <c r="AN8" i="21"/>
  <c r="AP6" i="25"/>
  <c r="AN6" i="21"/>
  <c r="CB13" i="21"/>
  <c r="AD15" i="28"/>
  <c r="DD65" i="25"/>
  <c r="AE14" i="28"/>
  <c r="AF11" i="28"/>
  <c r="AF12" i="28"/>
  <c r="AG9" i="28"/>
  <c r="AF13" i="28"/>
  <c r="AF10" i="28"/>
  <c r="AQ6" i="25" l="1"/>
  <c r="AP6" i="21" s="1"/>
  <c r="AO6" i="21"/>
  <c r="AQ8" i="25"/>
  <c r="AP8" i="21" s="1"/>
  <c r="AO8" i="21"/>
  <c r="AQ14" i="25"/>
  <c r="AP14" i="21" s="1"/>
  <c r="AO14" i="21"/>
  <c r="AQ18" i="25"/>
  <c r="AP18" i="21" s="1"/>
  <c r="AO18" i="21"/>
  <c r="AQ22" i="25"/>
  <c r="AP22" i="21" s="1"/>
  <c r="AO22" i="21"/>
  <c r="AQ26" i="25"/>
  <c r="AP26" i="21" s="1"/>
  <c r="AO26" i="21"/>
  <c r="AQ30" i="25"/>
  <c r="AP30" i="21" s="1"/>
  <c r="AO30" i="21"/>
  <c r="AQ36" i="25"/>
  <c r="AP36" i="21" s="1"/>
  <c r="AO36" i="21"/>
  <c r="AQ40" i="25"/>
  <c r="AP40" i="21" s="1"/>
  <c r="AO40" i="21"/>
  <c r="AQ44" i="25"/>
  <c r="AP44" i="21" s="1"/>
  <c r="AO44" i="21"/>
  <c r="AQ50" i="25"/>
  <c r="AP50" i="21" s="1"/>
  <c r="AO50" i="21"/>
  <c r="AQ54" i="25"/>
  <c r="AP54" i="21" s="1"/>
  <c r="AO54" i="21"/>
  <c r="AQ35" i="25"/>
  <c r="AP35" i="21" s="1"/>
  <c r="AO35" i="21"/>
  <c r="AQ7" i="25"/>
  <c r="AP7" i="21" s="1"/>
  <c r="AO7" i="21"/>
  <c r="AQ12" i="25"/>
  <c r="AP12" i="21" s="1"/>
  <c r="AO12" i="21"/>
  <c r="AQ17" i="25"/>
  <c r="AP17" i="21" s="1"/>
  <c r="AO17" i="21"/>
  <c r="AQ21" i="25"/>
  <c r="AP21" i="21" s="1"/>
  <c r="AO21" i="21"/>
  <c r="AQ25" i="25"/>
  <c r="AP25" i="21" s="1"/>
  <c r="AO25" i="21"/>
  <c r="AQ29" i="25"/>
  <c r="AP29" i="21" s="1"/>
  <c r="AO29" i="21"/>
  <c r="AQ34" i="25"/>
  <c r="AP34" i="21" s="1"/>
  <c r="AO34" i="21"/>
  <c r="AQ39" i="25"/>
  <c r="AP39" i="21" s="1"/>
  <c r="AO39" i="21"/>
  <c r="AQ43" i="25"/>
  <c r="AP43" i="21" s="1"/>
  <c r="AO43" i="21"/>
  <c r="AQ47" i="25"/>
  <c r="AP47" i="21" s="1"/>
  <c r="AO47" i="21"/>
  <c r="AQ53" i="25"/>
  <c r="AP53" i="21" s="1"/>
  <c r="AO53" i="21"/>
  <c r="AQ48" i="25"/>
  <c r="AP48" i="21" s="1"/>
  <c r="AO48" i="21"/>
  <c r="AQ56" i="25"/>
  <c r="AP56" i="21" s="1"/>
  <c r="AO56" i="21"/>
  <c r="AQ11" i="25"/>
  <c r="AP11" i="21" s="1"/>
  <c r="AO11" i="21"/>
  <c r="AQ16" i="25"/>
  <c r="AP16" i="21" s="1"/>
  <c r="AO16" i="21"/>
  <c r="AQ20" i="25"/>
  <c r="AP20" i="21" s="1"/>
  <c r="AO20" i="21"/>
  <c r="AQ24" i="25"/>
  <c r="AP24" i="21" s="1"/>
  <c r="AO24" i="21"/>
  <c r="AQ28" i="25"/>
  <c r="AP28" i="21" s="1"/>
  <c r="AO28" i="21"/>
  <c r="AQ33" i="25"/>
  <c r="AP33" i="21" s="1"/>
  <c r="AO33" i="21"/>
  <c r="AQ38" i="25"/>
  <c r="AP38" i="21" s="1"/>
  <c r="AO38" i="21"/>
  <c r="AQ42" i="25"/>
  <c r="AP42" i="21" s="1"/>
  <c r="AO42" i="21"/>
  <c r="AQ46" i="25"/>
  <c r="AP46" i="21" s="1"/>
  <c r="AO46" i="21"/>
  <c r="AQ52" i="25"/>
  <c r="AP52" i="21" s="1"/>
  <c r="AO52" i="21"/>
  <c r="AQ62" i="25"/>
  <c r="AP62" i="21" s="1"/>
  <c r="AO62" i="21"/>
  <c r="AQ57" i="25"/>
  <c r="AP57" i="21" s="1"/>
  <c r="AO57" i="21"/>
  <c r="AQ32" i="25"/>
  <c r="AP32" i="21" s="1"/>
  <c r="AO32" i="21"/>
  <c r="AQ10" i="25"/>
  <c r="AP10" i="21" s="1"/>
  <c r="AO10" i="21"/>
  <c r="AQ15" i="25"/>
  <c r="AP15" i="21" s="1"/>
  <c r="AO15" i="21"/>
  <c r="AQ19" i="25"/>
  <c r="AP19" i="21" s="1"/>
  <c r="AO19" i="21"/>
  <c r="AQ23" i="25"/>
  <c r="AP23" i="21" s="1"/>
  <c r="AO23" i="21"/>
  <c r="AQ27" i="25"/>
  <c r="AP27" i="21" s="1"/>
  <c r="AO27" i="21"/>
  <c r="AQ31" i="25"/>
  <c r="AP31" i="21" s="1"/>
  <c r="AO31" i="21"/>
  <c r="AQ37" i="25"/>
  <c r="AP37" i="21" s="1"/>
  <c r="AO37" i="21"/>
  <c r="AQ41" i="25"/>
  <c r="AP41" i="21" s="1"/>
  <c r="AO41" i="21"/>
  <c r="AQ45" i="25"/>
  <c r="AP45" i="21" s="1"/>
  <c r="AO45" i="21"/>
  <c r="AQ51" i="25"/>
  <c r="AP51" i="21" s="1"/>
  <c r="AO51" i="21"/>
  <c r="AQ61" i="25"/>
  <c r="AP61" i="21" s="1"/>
  <c r="AO61" i="21"/>
  <c r="AQ55" i="25"/>
  <c r="AP55" i="21" s="1"/>
  <c r="AO55" i="21"/>
  <c r="AQ9" i="25"/>
  <c r="AP9" i="21" s="1"/>
  <c r="AO9" i="21"/>
  <c r="AE15" i="28"/>
  <c r="DE65" i="25"/>
  <c r="AF14" i="28"/>
  <c r="AG10" i="28"/>
  <c r="AG12" i="28"/>
  <c r="AH9" i="28"/>
  <c r="AG13" i="28"/>
  <c r="AG11" i="28"/>
  <c r="AF15" i="28" l="1"/>
  <c r="DF65" i="25"/>
  <c r="AH11" i="28"/>
  <c r="AI9" i="28"/>
  <c r="AH12" i="28"/>
  <c r="AH13" i="28"/>
  <c r="AH10" i="28"/>
  <c r="AG14" i="28"/>
  <c r="AG15" i="28" l="1"/>
  <c r="DG65" i="25"/>
  <c r="AH14" i="28"/>
  <c r="AI11" i="28"/>
  <c r="AI12" i="28"/>
  <c r="AJ9" i="28"/>
  <c r="AI13" i="28"/>
  <c r="AI10" i="28"/>
  <c r="AH15" i="28" l="1"/>
  <c r="DH65" i="25"/>
  <c r="AI14" i="28"/>
  <c r="AJ12" i="28"/>
  <c r="AJ13" i="28"/>
  <c r="AJ10" i="28"/>
  <c r="AJ11" i="28"/>
  <c r="AK9" i="28"/>
  <c r="AI15" i="28" l="1"/>
  <c r="DI65" i="25"/>
  <c r="AJ14" i="28"/>
  <c r="AK12" i="28"/>
  <c r="AL9" i="28"/>
  <c r="AK13" i="28"/>
  <c r="AK10" i="28"/>
  <c r="AK11" i="28"/>
  <c r="AJ15" i="28" l="1"/>
  <c r="DJ65" i="25"/>
  <c r="AK14" i="28"/>
  <c r="AM9" i="28"/>
  <c r="AL13" i="28"/>
  <c r="AL10" i="28"/>
  <c r="AL11" i="28"/>
  <c r="AL12" i="28"/>
  <c r="AK15" i="28" l="1"/>
  <c r="DK65" i="25"/>
  <c r="AL14" i="28"/>
  <c r="AM13" i="28"/>
  <c r="AM10" i="28"/>
  <c r="AM11" i="28"/>
  <c r="AM12" i="28"/>
  <c r="AN9" i="28"/>
  <c r="AO9" i="28" s="1"/>
  <c r="AL15" i="28" l="1"/>
  <c r="DL65" i="25"/>
  <c r="AO11" i="28"/>
  <c r="AO12" i="28"/>
  <c r="AO13" i="28"/>
  <c r="AP9" i="28"/>
  <c r="AO10" i="28"/>
  <c r="AO14" i="28" s="1"/>
  <c r="DO65" i="25" s="1"/>
  <c r="AN10" i="28"/>
  <c r="AN12" i="28"/>
  <c r="AN11" i="28"/>
  <c r="AN13" i="28"/>
  <c r="AM14" i="28"/>
  <c r="AM15" i="28" l="1"/>
  <c r="DM65" i="25"/>
  <c r="AQ9" i="28"/>
  <c r="AP11" i="28"/>
  <c r="AP13" i="28"/>
  <c r="AP12" i="28"/>
  <c r="AP10" i="28"/>
  <c r="AP14" i="28" s="1"/>
  <c r="AN14" i="28"/>
  <c r="AN15" i="28" l="1"/>
  <c r="DN65" i="25"/>
  <c r="AP15" i="28"/>
  <c r="AQ13" i="28"/>
  <c r="AR9" i="28"/>
  <c r="AQ12" i="28"/>
  <c r="AQ11" i="28"/>
  <c r="AQ10" i="28"/>
  <c r="AO15" i="28"/>
  <c r="A5" i="26"/>
  <c r="E11" i="26" s="1"/>
  <c r="E10" i="26" l="1"/>
  <c r="AQ14" i="28"/>
  <c r="AQ15" i="28" s="1"/>
  <c r="AR12" i="28"/>
  <c r="AR11" i="28"/>
  <c r="AR10" i="28"/>
  <c r="AS9" i="28"/>
  <c r="AR13" i="28"/>
  <c r="AO62" i="23"/>
  <c r="DM62" i="23" s="1"/>
  <c r="AN62" i="23"/>
  <c r="AM62" i="23"/>
  <c r="AL62" i="23"/>
  <c r="AK62" i="23"/>
  <c r="BW62" i="23" s="1"/>
  <c r="AJ62" i="23"/>
  <c r="AI62" i="23"/>
  <c r="AH62" i="23"/>
  <c r="BT62" i="23" s="1"/>
  <c r="AG62" i="23"/>
  <c r="AF62" i="23"/>
  <c r="AE62" i="23"/>
  <c r="AD62" i="23"/>
  <c r="AC62" i="23"/>
  <c r="DA62" i="23" s="1"/>
  <c r="AB62" i="23"/>
  <c r="AA62" i="23"/>
  <c r="CY62" i="23" s="1"/>
  <c r="Z62" i="23"/>
  <c r="Y62" i="23"/>
  <c r="X62" i="23"/>
  <c r="W62" i="23"/>
  <c r="V62" i="23"/>
  <c r="BH62" i="23" s="1"/>
  <c r="U62" i="23"/>
  <c r="T62" i="23"/>
  <c r="S62" i="23"/>
  <c r="R62" i="23"/>
  <c r="CP62" i="23" s="1"/>
  <c r="Q62" i="23"/>
  <c r="CO62" i="23" s="1"/>
  <c r="P62" i="23"/>
  <c r="O62" i="23"/>
  <c r="N62" i="23"/>
  <c r="M62" i="23"/>
  <c r="L62" i="23"/>
  <c r="K62" i="23"/>
  <c r="CI62" i="23" s="1"/>
  <c r="J62" i="23"/>
  <c r="AV62" i="23" s="1"/>
  <c r="I62" i="23"/>
  <c r="H62" i="23"/>
  <c r="CF62" i="23" s="1"/>
  <c r="G62" i="23"/>
  <c r="F62" i="23"/>
  <c r="CD62" i="23" s="1"/>
  <c r="E62" i="23"/>
  <c r="D62" i="23"/>
  <c r="AO61" i="23"/>
  <c r="DM61" i="23" s="1"/>
  <c r="AN61" i="23"/>
  <c r="AM61" i="23"/>
  <c r="AL61" i="23"/>
  <c r="DJ61" i="23" s="1"/>
  <c r="AK61" i="23"/>
  <c r="DI61" i="23" s="1"/>
  <c r="AJ61" i="23"/>
  <c r="AI61" i="23"/>
  <c r="AH61" i="23"/>
  <c r="BT61" i="23" s="1"/>
  <c r="AG61" i="23"/>
  <c r="AF61" i="23"/>
  <c r="DD61" i="23" s="1"/>
  <c r="AE61" i="23"/>
  <c r="AD61" i="23"/>
  <c r="AC61" i="23"/>
  <c r="BO61" i="23" s="1"/>
  <c r="AB61" i="23"/>
  <c r="CZ61" i="23" s="1"/>
  <c r="AA61" i="23"/>
  <c r="BM61" i="23" s="1"/>
  <c r="Z61" i="23"/>
  <c r="CX61" i="23" s="1"/>
  <c r="Y61" i="23"/>
  <c r="BK61" i="23" s="1"/>
  <c r="X61" i="23"/>
  <c r="W61" i="23"/>
  <c r="V61" i="23"/>
  <c r="BH61" i="23" s="1"/>
  <c r="U61" i="23"/>
  <c r="CS61" i="23" s="1"/>
  <c r="T61" i="23"/>
  <c r="S61" i="23"/>
  <c r="R61" i="23"/>
  <c r="Q61" i="23"/>
  <c r="CO61" i="23" s="1"/>
  <c r="P61" i="23"/>
  <c r="CN61" i="23" s="1"/>
  <c r="O61" i="23"/>
  <c r="N61" i="23"/>
  <c r="CL61" i="23" s="1"/>
  <c r="M61" i="23"/>
  <c r="AY61" i="23" s="1"/>
  <c r="L61" i="23"/>
  <c r="K61" i="23"/>
  <c r="J61" i="23"/>
  <c r="I61" i="23"/>
  <c r="AU61" i="23" s="1"/>
  <c r="H61" i="23"/>
  <c r="G61" i="23"/>
  <c r="F61" i="23"/>
  <c r="E61" i="23"/>
  <c r="AQ61" i="23" s="1"/>
  <c r="D61" i="23"/>
  <c r="AO60" i="23"/>
  <c r="AN60" i="23"/>
  <c r="AM60" i="23"/>
  <c r="AL60" i="23"/>
  <c r="BX60" i="23" s="1"/>
  <c r="AK60" i="23"/>
  <c r="AJ60" i="23"/>
  <c r="AI60" i="23"/>
  <c r="AH60" i="23"/>
  <c r="DF60" i="23" s="1"/>
  <c r="AG60" i="23"/>
  <c r="BS60" i="23" s="1"/>
  <c r="AF60" i="23"/>
  <c r="BR60" i="23" s="1"/>
  <c r="AE60" i="23"/>
  <c r="AD60" i="23"/>
  <c r="BP60" i="23" s="1"/>
  <c r="AC60" i="23"/>
  <c r="AB60" i="23"/>
  <c r="AA60" i="23"/>
  <c r="CY60" i="23" s="1"/>
  <c r="Z60" i="23"/>
  <c r="CX60" i="23" s="1"/>
  <c r="Y60" i="23"/>
  <c r="X60" i="23"/>
  <c r="BJ60" i="23" s="1"/>
  <c r="W60" i="23"/>
  <c r="V60" i="23"/>
  <c r="U60" i="23"/>
  <c r="T60" i="23"/>
  <c r="S60" i="23"/>
  <c r="CQ60" i="23" s="1"/>
  <c r="R60" i="23"/>
  <c r="Q60" i="23"/>
  <c r="BC60" i="23" s="1"/>
  <c r="P60" i="23"/>
  <c r="BB60" i="23" s="1"/>
  <c r="O60" i="23"/>
  <c r="N60" i="23"/>
  <c r="M60" i="23"/>
  <c r="AY60" i="23" s="1"/>
  <c r="L60" i="23"/>
  <c r="K60" i="23"/>
  <c r="J60" i="23"/>
  <c r="I60" i="23"/>
  <c r="H60" i="23"/>
  <c r="CF60" i="23" s="1"/>
  <c r="G60" i="23"/>
  <c r="F60" i="23"/>
  <c r="E60" i="23"/>
  <c r="D60" i="23"/>
  <c r="AO59" i="23"/>
  <c r="CA59" i="23" s="1"/>
  <c r="AN59" i="23"/>
  <c r="AM59" i="23"/>
  <c r="AL59" i="23"/>
  <c r="AK59" i="23"/>
  <c r="AJ59" i="23"/>
  <c r="AI59" i="23"/>
  <c r="BU59" i="23" s="1"/>
  <c r="AH59" i="23"/>
  <c r="AG59" i="23"/>
  <c r="DE59" i="23" s="1"/>
  <c r="AF59" i="23"/>
  <c r="AE59" i="23"/>
  <c r="DC59" i="23" s="1"/>
  <c r="AD59" i="23"/>
  <c r="DB59" i="23" s="1"/>
  <c r="AC59" i="23"/>
  <c r="AB59" i="23"/>
  <c r="AA59" i="23"/>
  <c r="Z59" i="23"/>
  <c r="Y59" i="23"/>
  <c r="CW59" i="23" s="1"/>
  <c r="X59" i="23"/>
  <c r="W59" i="23"/>
  <c r="V59" i="23"/>
  <c r="CT59" i="23" s="1"/>
  <c r="U59" i="23"/>
  <c r="T59" i="23"/>
  <c r="S59" i="23"/>
  <c r="R59" i="23"/>
  <c r="Q59" i="23"/>
  <c r="BC59" i="23" s="1"/>
  <c r="P59" i="23"/>
  <c r="O59" i="23"/>
  <c r="N59" i="23"/>
  <c r="M59" i="23"/>
  <c r="L59" i="23"/>
  <c r="AX59" i="23" s="1"/>
  <c r="K59" i="23"/>
  <c r="J59" i="23"/>
  <c r="CH59" i="23" s="1"/>
  <c r="I59" i="23"/>
  <c r="H59" i="23"/>
  <c r="G59" i="23"/>
  <c r="F59" i="23"/>
  <c r="E59" i="23"/>
  <c r="D59" i="23"/>
  <c r="CB59" i="23" s="1"/>
  <c r="AO57" i="23"/>
  <c r="CA57" i="23" s="1"/>
  <c r="AN57" i="23"/>
  <c r="AM57" i="23"/>
  <c r="AL57" i="23"/>
  <c r="AK57" i="23"/>
  <c r="AJ57" i="23"/>
  <c r="AI57" i="23"/>
  <c r="BU57" i="23" s="1"/>
  <c r="AH57" i="23"/>
  <c r="AG57" i="23"/>
  <c r="AF57" i="23"/>
  <c r="AE57" i="23"/>
  <c r="AD57" i="23"/>
  <c r="AC57" i="23"/>
  <c r="BO57" i="23" s="1"/>
  <c r="AB57" i="23"/>
  <c r="BN57" i="23" s="1"/>
  <c r="AA57" i="23"/>
  <c r="BM57" i="23" s="1"/>
  <c r="Z57" i="23"/>
  <c r="BL57" i="23" s="1"/>
  <c r="Y57" i="23"/>
  <c r="X57" i="23"/>
  <c r="W57" i="23"/>
  <c r="V57" i="23"/>
  <c r="U57" i="23"/>
  <c r="T57" i="23"/>
  <c r="BF57" i="23" s="1"/>
  <c r="S57" i="23"/>
  <c r="R57" i="23"/>
  <c r="CP57" i="23" s="1"/>
  <c r="Q57" i="23"/>
  <c r="P57" i="23"/>
  <c r="O57" i="23"/>
  <c r="N57" i="23"/>
  <c r="AZ57" i="23" s="1"/>
  <c r="M57" i="23"/>
  <c r="L57" i="23"/>
  <c r="CJ57" i="23" s="1"/>
  <c r="K57" i="23"/>
  <c r="J57" i="23"/>
  <c r="I57" i="23"/>
  <c r="CG57" i="23" s="1"/>
  <c r="H57" i="23"/>
  <c r="G57" i="23"/>
  <c r="CE57" i="23" s="1"/>
  <c r="F57" i="23"/>
  <c r="E57" i="23"/>
  <c r="D57" i="23"/>
  <c r="CB57" i="23" s="1"/>
  <c r="AO56" i="23"/>
  <c r="AN56" i="23"/>
  <c r="AM56" i="23"/>
  <c r="AL56" i="23"/>
  <c r="BX56" i="23" s="1"/>
  <c r="AK56" i="23"/>
  <c r="BW56" i="23" s="1"/>
  <c r="AJ56" i="23"/>
  <c r="BV56" i="23" s="1"/>
  <c r="AI56" i="23"/>
  <c r="AH56" i="23"/>
  <c r="DF56" i="23" s="1"/>
  <c r="AG56" i="23"/>
  <c r="AF56" i="23"/>
  <c r="AE56" i="23"/>
  <c r="BQ56" i="23" s="1"/>
  <c r="AD56" i="23"/>
  <c r="BP56" i="23" s="1"/>
  <c r="AC56" i="23"/>
  <c r="AB56" i="23"/>
  <c r="AA56" i="23"/>
  <c r="CY56" i="23" s="1"/>
  <c r="Z56" i="23"/>
  <c r="Y56" i="23"/>
  <c r="X56" i="23"/>
  <c r="W56" i="23"/>
  <c r="V56" i="23"/>
  <c r="BH56" i="23" s="1"/>
  <c r="U56" i="23"/>
  <c r="T56" i="23"/>
  <c r="BF56" i="23" s="1"/>
  <c r="S56" i="23"/>
  <c r="R56" i="23"/>
  <c r="CP56" i="23" s="1"/>
  <c r="Q56" i="23"/>
  <c r="P56" i="23"/>
  <c r="O56" i="23"/>
  <c r="BA56" i="23" s="1"/>
  <c r="N56" i="23"/>
  <c r="CL56" i="23" s="1"/>
  <c r="M56" i="23"/>
  <c r="L56" i="23"/>
  <c r="K56" i="23"/>
  <c r="CI56" i="23" s="1"/>
  <c r="J56" i="23"/>
  <c r="AV56" i="23" s="1"/>
  <c r="I56" i="23"/>
  <c r="H56" i="23"/>
  <c r="G56" i="23"/>
  <c r="F56" i="23"/>
  <c r="E56" i="23"/>
  <c r="D56" i="23"/>
  <c r="AO55" i="23"/>
  <c r="AN55" i="23"/>
  <c r="DL55" i="23" s="1"/>
  <c r="AM55" i="23"/>
  <c r="AL55" i="23"/>
  <c r="DJ55" i="23" s="1"/>
  <c r="AK55" i="23"/>
  <c r="AJ55" i="23"/>
  <c r="DH55" i="23" s="1"/>
  <c r="AI55" i="23"/>
  <c r="AH55" i="23"/>
  <c r="BT55" i="23" s="1"/>
  <c r="AG55" i="23"/>
  <c r="AF55" i="23"/>
  <c r="AE55" i="23"/>
  <c r="BQ55" i="23" s="1"/>
  <c r="AD55" i="23"/>
  <c r="AC55" i="23"/>
  <c r="AB55" i="23"/>
  <c r="AA55" i="23"/>
  <c r="Z55" i="23"/>
  <c r="Y55" i="23"/>
  <c r="BK55" i="23" s="1"/>
  <c r="X55" i="23"/>
  <c r="CV55" i="23" s="1"/>
  <c r="W55" i="23"/>
  <c r="CU55" i="23" s="1"/>
  <c r="V55" i="23"/>
  <c r="U55" i="23"/>
  <c r="BG55" i="23" s="1"/>
  <c r="T55" i="23"/>
  <c r="S55" i="23"/>
  <c r="R55" i="23"/>
  <c r="CP55" i="23" s="1"/>
  <c r="Q55" i="23"/>
  <c r="CO55" i="23" s="1"/>
  <c r="P55" i="23"/>
  <c r="BB55" i="23" s="1"/>
  <c r="O55" i="23"/>
  <c r="N55" i="23"/>
  <c r="AZ55" i="23" s="1"/>
  <c r="M55" i="23"/>
  <c r="L55" i="23"/>
  <c r="AX55" i="23" s="1"/>
  <c r="K55" i="23"/>
  <c r="J55" i="23"/>
  <c r="I55" i="23"/>
  <c r="H55" i="23"/>
  <c r="AT55" i="23" s="1"/>
  <c r="G55" i="23"/>
  <c r="AS55" i="23" s="1"/>
  <c r="F55" i="23"/>
  <c r="CD55" i="23" s="1"/>
  <c r="E55" i="23"/>
  <c r="AQ55" i="23" s="1"/>
  <c r="D55" i="23"/>
  <c r="AO54" i="23"/>
  <c r="AN54" i="23"/>
  <c r="AM54" i="23"/>
  <c r="AL54" i="23"/>
  <c r="BX54" i="23" s="1"/>
  <c r="AK54" i="23"/>
  <c r="AJ54" i="23"/>
  <c r="AI54" i="23"/>
  <c r="AH54" i="23"/>
  <c r="AG54" i="23"/>
  <c r="DE54" i="23" s="1"/>
  <c r="AF54" i="23"/>
  <c r="AE54" i="23"/>
  <c r="DC54" i="23" s="1"/>
  <c r="AD54" i="23"/>
  <c r="DB54" i="23" s="1"/>
  <c r="AC54" i="23"/>
  <c r="BO54" i="23" s="1"/>
  <c r="AB54" i="23"/>
  <c r="CZ54" i="23" s="1"/>
  <c r="AA54" i="23"/>
  <c r="CY54" i="23" s="1"/>
  <c r="Z54" i="23"/>
  <c r="Y54" i="23"/>
  <c r="X54" i="23"/>
  <c r="BJ54" i="23" s="1"/>
  <c r="W54" i="23"/>
  <c r="BI54" i="23" s="1"/>
  <c r="V54" i="23"/>
  <c r="U54" i="23"/>
  <c r="T54" i="23"/>
  <c r="S54" i="23"/>
  <c r="R54" i="23"/>
  <c r="Q54" i="23"/>
  <c r="CO54" i="23" s="1"/>
  <c r="P54" i="23"/>
  <c r="O54" i="23"/>
  <c r="N54" i="23"/>
  <c r="CL54" i="23" s="1"/>
  <c r="M54" i="23"/>
  <c r="CK54" i="23" s="1"/>
  <c r="L54" i="23"/>
  <c r="K54" i="23"/>
  <c r="J54" i="23"/>
  <c r="I54" i="23"/>
  <c r="H54" i="23"/>
  <c r="G54" i="23"/>
  <c r="AS54" i="23" s="1"/>
  <c r="F54" i="23"/>
  <c r="AR54" i="23" s="1"/>
  <c r="E54" i="23"/>
  <c r="D54" i="23"/>
  <c r="AO53" i="23"/>
  <c r="AN53" i="23"/>
  <c r="BZ53" i="23" s="1"/>
  <c r="AM53" i="23"/>
  <c r="BY53" i="23" s="1"/>
  <c r="AL53" i="23"/>
  <c r="BX53" i="23" s="1"/>
  <c r="AK53" i="23"/>
  <c r="AJ53" i="23"/>
  <c r="AI53" i="23"/>
  <c r="DG53" i="23" s="1"/>
  <c r="AH53" i="23"/>
  <c r="AG53" i="23"/>
  <c r="AF53" i="23"/>
  <c r="AE53" i="23"/>
  <c r="AD53" i="23"/>
  <c r="AC53" i="23"/>
  <c r="AB53" i="23"/>
  <c r="CZ53" i="23" s="1"/>
  <c r="AA53" i="23"/>
  <c r="BM53" i="23" s="1"/>
  <c r="Z53" i="23"/>
  <c r="BL53" i="23" s="1"/>
  <c r="Y53" i="23"/>
  <c r="BK53" i="23" s="1"/>
  <c r="X53" i="23"/>
  <c r="W53" i="23"/>
  <c r="V53" i="23"/>
  <c r="U53" i="23"/>
  <c r="T53" i="23"/>
  <c r="CR53" i="23" s="1"/>
  <c r="S53" i="23"/>
  <c r="CQ53" i="23" s="1"/>
  <c r="R53" i="23"/>
  <c r="BD53" i="23" s="1"/>
  <c r="Q53" i="23"/>
  <c r="BC53" i="23" s="1"/>
  <c r="P53" i="23"/>
  <c r="O53" i="23"/>
  <c r="N53" i="23"/>
  <c r="CL53" i="23" s="1"/>
  <c r="M53" i="23"/>
  <c r="L53" i="23"/>
  <c r="K53" i="23"/>
  <c r="J53" i="23"/>
  <c r="I53" i="23"/>
  <c r="H53" i="23"/>
  <c r="G53" i="23"/>
  <c r="F53" i="23"/>
  <c r="E53" i="23"/>
  <c r="D53" i="23"/>
  <c r="AO52" i="23"/>
  <c r="DM52" i="23" s="1"/>
  <c r="AN52" i="23"/>
  <c r="AM52" i="23"/>
  <c r="AL52" i="23"/>
  <c r="AK52" i="23"/>
  <c r="AJ52" i="23"/>
  <c r="AI52" i="23"/>
  <c r="AH52" i="23"/>
  <c r="BT52" i="23" s="1"/>
  <c r="AG52" i="23"/>
  <c r="BS52" i="23" s="1"/>
  <c r="AF52" i="23"/>
  <c r="AE52" i="23"/>
  <c r="AD52" i="23"/>
  <c r="AC52" i="23"/>
  <c r="DA52" i="23" s="1"/>
  <c r="AB52" i="23"/>
  <c r="BN52" i="23" s="1"/>
  <c r="AA52" i="23"/>
  <c r="Z52" i="23"/>
  <c r="BL52" i="23" s="1"/>
  <c r="Y52" i="23"/>
  <c r="X52" i="23"/>
  <c r="CV52" i="23" s="1"/>
  <c r="W52" i="23"/>
  <c r="V52" i="23"/>
  <c r="U52" i="23"/>
  <c r="T52" i="23"/>
  <c r="S52" i="23"/>
  <c r="BE52" i="23" s="1"/>
  <c r="R52" i="23"/>
  <c r="Q52" i="23"/>
  <c r="CO52" i="23" s="1"/>
  <c r="P52" i="23"/>
  <c r="O52" i="23"/>
  <c r="CM52" i="23" s="1"/>
  <c r="N52" i="23"/>
  <c r="M52" i="23"/>
  <c r="L52" i="23"/>
  <c r="K52" i="23"/>
  <c r="AW52" i="23" s="1"/>
  <c r="J52" i="23"/>
  <c r="CH52" i="23" s="1"/>
  <c r="I52" i="23"/>
  <c r="H52" i="23"/>
  <c r="CF52" i="23" s="1"/>
  <c r="G52" i="23"/>
  <c r="AS52" i="23" s="1"/>
  <c r="F52" i="23"/>
  <c r="E52" i="23"/>
  <c r="D52" i="23"/>
  <c r="CB52" i="23" s="1"/>
  <c r="AO51" i="23"/>
  <c r="AN51" i="23"/>
  <c r="AM51" i="23"/>
  <c r="AL51" i="23"/>
  <c r="AK51" i="23"/>
  <c r="AJ51" i="23"/>
  <c r="BV51" i="23" s="1"/>
  <c r="AI51" i="23"/>
  <c r="AH51" i="23"/>
  <c r="AG51" i="23"/>
  <c r="AF51" i="23"/>
  <c r="AE51" i="23"/>
  <c r="DC51" i="23" s="1"/>
  <c r="AD51" i="23"/>
  <c r="AC51" i="23"/>
  <c r="AB51" i="23"/>
  <c r="CZ51" i="23" s="1"/>
  <c r="AA51" i="23"/>
  <c r="CY51" i="23" s="1"/>
  <c r="Z51" i="23"/>
  <c r="BL51" i="23" s="1"/>
  <c r="Y51" i="23"/>
  <c r="BK51" i="23" s="1"/>
  <c r="X51" i="23"/>
  <c r="CV51" i="23" s="1"/>
  <c r="W51" i="23"/>
  <c r="V51" i="23"/>
  <c r="U51" i="23"/>
  <c r="T51" i="23"/>
  <c r="BF51" i="23" s="1"/>
  <c r="S51" i="23"/>
  <c r="CQ51" i="23" s="1"/>
  <c r="R51" i="23"/>
  <c r="Q51" i="23"/>
  <c r="P51" i="23"/>
  <c r="O51" i="23"/>
  <c r="N51" i="23"/>
  <c r="AZ51" i="23" s="1"/>
  <c r="M51" i="23"/>
  <c r="L51" i="23"/>
  <c r="AX51" i="23" s="1"/>
  <c r="K51" i="23"/>
  <c r="CI51" i="23" s="1"/>
  <c r="J51" i="23"/>
  <c r="I51" i="23"/>
  <c r="H51" i="23"/>
  <c r="CF51" i="23" s="1"/>
  <c r="G51" i="23"/>
  <c r="F51" i="23"/>
  <c r="AR51" i="23" s="1"/>
  <c r="E51" i="23"/>
  <c r="D51" i="23"/>
  <c r="AO50" i="23"/>
  <c r="AN50" i="23"/>
  <c r="DL50" i="23" s="1"/>
  <c r="AM50" i="23"/>
  <c r="DK50" i="23" s="1"/>
  <c r="AL50" i="23"/>
  <c r="AK50" i="23"/>
  <c r="AJ50" i="23"/>
  <c r="AI50" i="23"/>
  <c r="BU50" i="23" s="1"/>
  <c r="AH50" i="23"/>
  <c r="BT50" i="23" s="1"/>
  <c r="AG50" i="23"/>
  <c r="AF50" i="23"/>
  <c r="AE50" i="23"/>
  <c r="DC50" i="23" s="1"/>
  <c r="AD50" i="23"/>
  <c r="DB50" i="23" s="1"/>
  <c r="AC50" i="23"/>
  <c r="BO50" i="23" s="1"/>
  <c r="AB50" i="23"/>
  <c r="AA50" i="23"/>
  <c r="CY50" i="23" s="1"/>
  <c r="Z50" i="23"/>
  <c r="BL50" i="23" s="1"/>
  <c r="Y50" i="23"/>
  <c r="X50" i="23"/>
  <c r="W50" i="23"/>
  <c r="BI50" i="23" s="1"/>
  <c r="V50" i="23"/>
  <c r="U50" i="23"/>
  <c r="T50" i="23"/>
  <c r="BF50" i="23" s="1"/>
  <c r="S50" i="23"/>
  <c r="R50" i="23"/>
  <c r="Q50" i="23"/>
  <c r="CO50" i="23" s="1"/>
  <c r="P50" i="23"/>
  <c r="O50" i="23"/>
  <c r="CM50" i="23" s="1"/>
  <c r="N50" i="23"/>
  <c r="CL50" i="23" s="1"/>
  <c r="M50" i="23"/>
  <c r="CK50" i="23" s="1"/>
  <c r="L50" i="23"/>
  <c r="AX50" i="23" s="1"/>
  <c r="K50" i="23"/>
  <c r="CI50" i="23" s="1"/>
  <c r="J50" i="23"/>
  <c r="AV50" i="23" s="1"/>
  <c r="I50" i="23"/>
  <c r="H50" i="23"/>
  <c r="G50" i="23"/>
  <c r="CE50" i="23" s="1"/>
  <c r="F50" i="23"/>
  <c r="E50" i="23"/>
  <c r="D50" i="23"/>
  <c r="AO48" i="23"/>
  <c r="AN48" i="23"/>
  <c r="AM48" i="23"/>
  <c r="AL48" i="23"/>
  <c r="DJ48" i="23" s="1"/>
  <c r="AK48" i="23"/>
  <c r="BW48" i="23" s="1"/>
  <c r="AJ48" i="23"/>
  <c r="AI48" i="23"/>
  <c r="AH48" i="23"/>
  <c r="BT48" i="23" s="1"/>
  <c r="AG48" i="23"/>
  <c r="AF48" i="23"/>
  <c r="AE48" i="23"/>
  <c r="AD48" i="23"/>
  <c r="AC48" i="23"/>
  <c r="AB48" i="23"/>
  <c r="BN48" i="23" s="1"/>
  <c r="AA48" i="23"/>
  <c r="BM48" i="23" s="1"/>
  <c r="Z48" i="23"/>
  <c r="Y48" i="23"/>
  <c r="X48" i="23"/>
  <c r="BJ48" i="23" s="1"/>
  <c r="W48" i="23"/>
  <c r="V48" i="23"/>
  <c r="U48" i="23"/>
  <c r="BG48" i="23" s="1"/>
  <c r="T48" i="23"/>
  <c r="S48" i="23"/>
  <c r="CQ48" i="23" s="1"/>
  <c r="R48" i="23"/>
  <c r="Q48" i="23"/>
  <c r="P48" i="23"/>
  <c r="BB48" i="23" s="1"/>
  <c r="O48" i="23"/>
  <c r="N48" i="23"/>
  <c r="CL48" i="23" s="1"/>
  <c r="M48" i="23"/>
  <c r="L48" i="23"/>
  <c r="K48" i="23"/>
  <c r="CI48" i="23" s="1"/>
  <c r="J48" i="23"/>
  <c r="I48" i="23"/>
  <c r="H48" i="23"/>
  <c r="CF48" i="23" s="1"/>
  <c r="G48" i="23"/>
  <c r="F48" i="23"/>
  <c r="CD48" i="23" s="1"/>
  <c r="E48" i="23"/>
  <c r="AQ48" i="23" s="1"/>
  <c r="D48" i="23"/>
  <c r="AP48" i="23" s="1"/>
  <c r="AO47" i="23"/>
  <c r="AN47" i="23"/>
  <c r="AM47" i="23"/>
  <c r="BY47" i="23" s="1"/>
  <c r="AL47" i="23"/>
  <c r="DJ47" i="23" s="1"/>
  <c r="AK47" i="23"/>
  <c r="BW47" i="23" s="1"/>
  <c r="AJ47" i="23"/>
  <c r="AI47" i="23"/>
  <c r="AH47" i="23"/>
  <c r="DF47" i="23" s="1"/>
  <c r="AG47" i="23"/>
  <c r="AF47" i="23"/>
  <c r="AE47" i="23"/>
  <c r="AD47" i="23"/>
  <c r="AC47" i="23"/>
  <c r="AB47" i="23"/>
  <c r="AA47" i="23"/>
  <c r="Z47" i="23"/>
  <c r="CX47" i="23" s="1"/>
  <c r="Y47" i="23"/>
  <c r="CW47" i="23" s="1"/>
  <c r="X47" i="23"/>
  <c r="W47" i="23"/>
  <c r="V47" i="23"/>
  <c r="U47" i="23"/>
  <c r="T47" i="23"/>
  <c r="S47" i="23"/>
  <c r="R47" i="23"/>
  <c r="CP47" i="23" s="1"/>
  <c r="Q47" i="23"/>
  <c r="P47" i="23"/>
  <c r="O47" i="23"/>
  <c r="BA47" i="23" s="1"/>
  <c r="N47" i="23"/>
  <c r="M47" i="23"/>
  <c r="L47" i="23"/>
  <c r="K47" i="23"/>
  <c r="AW47" i="23" s="1"/>
  <c r="J47" i="23"/>
  <c r="I47" i="23"/>
  <c r="AU47" i="23" s="1"/>
  <c r="H47" i="23"/>
  <c r="G47" i="23"/>
  <c r="F47" i="23"/>
  <c r="CD47" i="23" s="1"/>
  <c r="E47" i="23"/>
  <c r="D47" i="23"/>
  <c r="AO46" i="23"/>
  <c r="AN46" i="23"/>
  <c r="AM46" i="23"/>
  <c r="AL46" i="23"/>
  <c r="AK46" i="23"/>
  <c r="DI46" i="23" s="1"/>
  <c r="AJ46" i="23"/>
  <c r="DH46" i="23" s="1"/>
  <c r="AI46" i="23"/>
  <c r="AH46" i="23"/>
  <c r="AG46" i="23"/>
  <c r="AF46" i="23"/>
  <c r="AE46" i="23"/>
  <c r="AD46" i="23"/>
  <c r="AC46" i="23"/>
  <c r="AB46" i="23"/>
  <c r="CZ46" i="23" s="1"/>
  <c r="AA46" i="23"/>
  <c r="CY46" i="23" s="1"/>
  <c r="Z46" i="23"/>
  <c r="Y46" i="23"/>
  <c r="X46" i="23"/>
  <c r="BJ46" i="23" s="1"/>
  <c r="W46" i="23"/>
  <c r="V46" i="23"/>
  <c r="U46" i="23"/>
  <c r="T46" i="23"/>
  <c r="BF46" i="23" s="1"/>
  <c r="S46" i="23"/>
  <c r="R46" i="23"/>
  <c r="CP46" i="23" s="1"/>
  <c r="Q46" i="23"/>
  <c r="P46" i="23"/>
  <c r="BB46" i="23" s="1"/>
  <c r="O46" i="23"/>
  <c r="N46" i="23"/>
  <c r="M46" i="23"/>
  <c r="L46" i="23"/>
  <c r="CJ46" i="23" s="1"/>
  <c r="K46" i="23"/>
  <c r="J46" i="23"/>
  <c r="AV46" i="23" s="1"/>
  <c r="I46" i="23"/>
  <c r="CG46" i="23" s="1"/>
  <c r="H46" i="23"/>
  <c r="AT46" i="23" s="1"/>
  <c r="G46" i="23"/>
  <c r="F46" i="23"/>
  <c r="E46" i="23"/>
  <c r="D46" i="23"/>
  <c r="AP46" i="23" s="1"/>
  <c r="AO45" i="23"/>
  <c r="AN45" i="23"/>
  <c r="AM45" i="23"/>
  <c r="AL45" i="23"/>
  <c r="AK45" i="23"/>
  <c r="AJ45" i="23"/>
  <c r="AI45" i="23"/>
  <c r="AH45" i="23"/>
  <c r="AG45" i="23"/>
  <c r="AF45" i="23"/>
  <c r="AE45" i="23"/>
  <c r="DC45" i="23" s="1"/>
  <c r="AD45" i="23"/>
  <c r="BP45" i="23" s="1"/>
  <c r="AC45" i="23"/>
  <c r="AB45" i="23"/>
  <c r="CZ45" i="23" s="1"/>
  <c r="AA45" i="23"/>
  <c r="BM45" i="23" s="1"/>
  <c r="Z45" i="23"/>
  <c r="Y45" i="23"/>
  <c r="CW45" i="23" s="1"/>
  <c r="X45" i="23"/>
  <c r="W45" i="23"/>
  <c r="V45" i="23"/>
  <c r="CT45" i="23" s="1"/>
  <c r="U45" i="23"/>
  <c r="BG45" i="23" s="1"/>
  <c r="T45" i="23"/>
  <c r="S45" i="23"/>
  <c r="R45" i="23"/>
  <c r="Q45" i="23"/>
  <c r="P45" i="23"/>
  <c r="O45" i="23"/>
  <c r="CM45" i="23" s="1"/>
  <c r="N45" i="23"/>
  <c r="CL45" i="23" s="1"/>
  <c r="M45" i="23"/>
  <c r="AY45" i="23" s="1"/>
  <c r="L45" i="23"/>
  <c r="CJ45" i="23" s="1"/>
  <c r="K45" i="23"/>
  <c r="CI45" i="23" s="1"/>
  <c r="J45" i="23"/>
  <c r="I45" i="23"/>
  <c r="H45" i="23"/>
  <c r="G45" i="23"/>
  <c r="F45" i="23"/>
  <c r="E45" i="23"/>
  <c r="CC45" i="23" s="1"/>
  <c r="D45" i="23"/>
  <c r="AO44" i="23"/>
  <c r="DM44" i="23" s="1"/>
  <c r="AN44" i="23"/>
  <c r="BZ44" i="23" s="1"/>
  <c r="AM44" i="23"/>
  <c r="AL44" i="23"/>
  <c r="AK44" i="23"/>
  <c r="AJ44" i="23"/>
  <c r="BV44" i="23" s="1"/>
  <c r="AI44" i="23"/>
  <c r="DG44" i="23" s="1"/>
  <c r="AH44" i="23"/>
  <c r="AG44" i="23"/>
  <c r="AF44" i="23"/>
  <c r="DD44" i="23" s="1"/>
  <c r="AE44" i="23"/>
  <c r="DC44" i="23" s="1"/>
  <c r="AD44" i="23"/>
  <c r="AC44" i="23"/>
  <c r="AB44" i="23"/>
  <c r="BN44" i="23" s="1"/>
  <c r="AA44" i="23"/>
  <c r="Z44" i="23"/>
  <c r="CX44" i="23" s="1"/>
  <c r="Y44" i="23"/>
  <c r="X44" i="23"/>
  <c r="BJ44" i="23" s="1"/>
  <c r="W44" i="23"/>
  <c r="V44" i="23"/>
  <c r="U44" i="23"/>
  <c r="T44" i="23"/>
  <c r="S44" i="23"/>
  <c r="R44" i="23"/>
  <c r="Q44" i="23"/>
  <c r="P44" i="23"/>
  <c r="CN44" i="23" s="1"/>
  <c r="O44" i="23"/>
  <c r="CM44" i="23" s="1"/>
  <c r="N44" i="23"/>
  <c r="M44" i="23"/>
  <c r="AY44" i="23" s="1"/>
  <c r="L44" i="23"/>
  <c r="CJ44" i="23" s="1"/>
  <c r="K44" i="23"/>
  <c r="J44" i="23"/>
  <c r="I44" i="23"/>
  <c r="H44" i="23"/>
  <c r="CF44" i="23" s="1"/>
  <c r="G44" i="23"/>
  <c r="F44" i="23"/>
  <c r="E44" i="23"/>
  <c r="AQ44" i="23" s="1"/>
  <c r="D44" i="23"/>
  <c r="AO43" i="23"/>
  <c r="AN43" i="23"/>
  <c r="AM43" i="23"/>
  <c r="AL43" i="23"/>
  <c r="BX43" i="23" s="1"/>
  <c r="AK43" i="23"/>
  <c r="AJ43" i="23"/>
  <c r="AI43" i="23"/>
  <c r="AH43" i="23"/>
  <c r="DF43" i="23" s="1"/>
  <c r="AG43" i="23"/>
  <c r="AF43" i="23"/>
  <c r="AE43" i="23"/>
  <c r="DC43" i="23" s="1"/>
  <c r="AD43" i="23"/>
  <c r="BP43" i="23" s="1"/>
  <c r="AC43" i="23"/>
  <c r="BO43" i="23" s="1"/>
  <c r="AB43" i="23"/>
  <c r="AA43" i="23"/>
  <c r="Z43" i="23"/>
  <c r="Y43" i="23"/>
  <c r="BK43" i="23" s="1"/>
  <c r="X43" i="23"/>
  <c r="W43" i="23"/>
  <c r="V43" i="23"/>
  <c r="U43" i="23"/>
  <c r="T43" i="23"/>
  <c r="S43" i="23"/>
  <c r="R43" i="23"/>
  <c r="Q43" i="23"/>
  <c r="P43" i="23"/>
  <c r="CN43" i="23" s="1"/>
  <c r="O43" i="23"/>
  <c r="CM43" i="23" s="1"/>
  <c r="N43" i="23"/>
  <c r="M43" i="23"/>
  <c r="CK43" i="23" s="1"/>
  <c r="L43" i="23"/>
  <c r="K43" i="23"/>
  <c r="J43" i="23"/>
  <c r="CH43" i="23" s="1"/>
  <c r="I43" i="23"/>
  <c r="AU43" i="23" s="1"/>
  <c r="H43" i="23"/>
  <c r="G43" i="23"/>
  <c r="F43" i="23"/>
  <c r="E43" i="23"/>
  <c r="AQ43" i="23" s="1"/>
  <c r="D43" i="23"/>
  <c r="AP43" i="23" s="1"/>
  <c r="AO42" i="23"/>
  <c r="AN42" i="23"/>
  <c r="AM42" i="23"/>
  <c r="AL42" i="23"/>
  <c r="AK42" i="23"/>
  <c r="BW42" i="23" s="1"/>
  <c r="AJ42" i="23"/>
  <c r="DH42" i="23" s="1"/>
  <c r="AI42" i="23"/>
  <c r="BU42" i="23" s="1"/>
  <c r="AH42" i="23"/>
  <c r="AG42" i="23"/>
  <c r="AF42" i="23"/>
  <c r="DD42" i="23" s="1"/>
  <c r="AE42" i="23"/>
  <c r="AD42" i="23"/>
  <c r="AC42" i="23"/>
  <c r="AB42" i="23"/>
  <c r="BN42" i="23" s="1"/>
  <c r="AA42" i="23"/>
  <c r="Z42" i="23"/>
  <c r="Y42" i="23"/>
  <c r="X42" i="23"/>
  <c r="CV42" i="23" s="1"/>
  <c r="W42" i="23"/>
  <c r="CU42" i="23" s="1"/>
  <c r="V42" i="23"/>
  <c r="U42" i="23"/>
  <c r="T42" i="23"/>
  <c r="BF42" i="23" s="1"/>
  <c r="S42" i="23"/>
  <c r="R42" i="23"/>
  <c r="Q42" i="23"/>
  <c r="P42" i="23"/>
  <c r="CN42" i="23" s="1"/>
  <c r="O42" i="23"/>
  <c r="CM42" i="23" s="1"/>
  <c r="N42" i="23"/>
  <c r="M42" i="23"/>
  <c r="L42" i="23"/>
  <c r="K42" i="23"/>
  <c r="J42" i="23"/>
  <c r="CH42" i="23" s="1"/>
  <c r="I42" i="23"/>
  <c r="H42" i="23"/>
  <c r="AT42" i="23" s="1"/>
  <c r="G42" i="23"/>
  <c r="AS42" i="23" s="1"/>
  <c r="F42" i="23"/>
  <c r="CD42" i="23" s="1"/>
  <c r="E42" i="23"/>
  <c r="AQ42" i="23" s="1"/>
  <c r="D42" i="23"/>
  <c r="AO41" i="23"/>
  <c r="AN41" i="23"/>
  <c r="DL41" i="23" s="1"/>
  <c r="AM41" i="23"/>
  <c r="DK41" i="23" s="1"/>
  <c r="AL41" i="23"/>
  <c r="AK41" i="23"/>
  <c r="AJ41" i="23"/>
  <c r="BV41" i="23" s="1"/>
  <c r="AI41" i="23"/>
  <c r="AH41" i="23"/>
  <c r="DF41" i="23" s="1"/>
  <c r="AG41" i="23"/>
  <c r="DE41" i="23" s="1"/>
  <c r="AF41" i="23"/>
  <c r="AE41" i="23"/>
  <c r="BQ41" i="23" s="1"/>
  <c r="AD41" i="23"/>
  <c r="DB41" i="23" s="1"/>
  <c r="AC41" i="23"/>
  <c r="AB41" i="23"/>
  <c r="BN41" i="23" s="1"/>
  <c r="AA41" i="23"/>
  <c r="Z41" i="23"/>
  <c r="CX41" i="23" s="1"/>
  <c r="Y41" i="23"/>
  <c r="X41" i="23"/>
  <c r="W41" i="23"/>
  <c r="V41" i="23"/>
  <c r="U41" i="23"/>
  <c r="T41" i="23"/>
  <c r="S41" i="23"/>
  <c r="BE41" i="23" s="1"/>
  <c r="R41" i="23"/>
  <c r="BD41" i="23" s="1"/>
  <c r="Q41" i="23"/>
  <c r="P41" i="23"/>
  <c r="O41" i="23"/>
  <c r="N41" i="23"/>
  <c r="M41" i="23"/>
  <c r="L41" i="23"/>
  <c r="K41" i="23"/>
  <c r="J41" i="23"/>
  <c r="CH41" i="23" s="1"/>
  <c r="I41" i="23"/>
  <c r="H41" i="23"/>
  <c r="G41" i="23"/>
  <c r="AS41" i="23" s="1"/>
  <c r="F41" i="23"/>
  <c r="AR41" i="23" s="1"/>
  <c r="E41" i="23"/>
  <c r="D41" i="23"/>
  <c r="AO40" i="23"/>
  <c r="DM40" i="23" s="1"/>
  <c r="AN40" i="23"/>
  <c r="AM40" i="23"/>
  <c r="AL40" i="23"/>
  <c r="AK40" i="23"/>
  <c r="BW40" i="23" s="1"/>
  <c r="AJ40" i="23"/>
  <c r="DH40" i="23" s="1"/>
  <c r="AI40" i="23"/>
  <c r="AH40" i="23"/>
  <c r="AG40" i="23"/>
  <c r="AF40" i="23"/>
  <c r="AE40" i="23"/>
  <c r="AD40" i="23"/>
  <c r="DB40" i="23" s="1"/>
  <c r="AC40" i="23"/>
  <c r="DA40" i="23" s="1"/>
  <c r="AB40" i="23"/>
  <c r="CZ40" i="23" s="1"/>
  <c r="AA40" i="23"/>
  <c r="Z40" i="23"/>
  <c r="Y40" i="23"/>
  <c r="CW40" i="23" s="1"/>
  <c r="X40" i="23"/>
  <c r="W40" i="23"/>
  <c r="V40" i="23"/>
  <c r="U40" i="23"/>
  <c r="BG40" i="23" s="1"/>
  <c r="T40" i="23"/>
  <c r="S40" i="23"/>
  <c r="BE40" i="23" s="1"/>
  <c r="R40" i="23"/>
  <c r="CP40" i="23" s="1"/>
  <c r="Q40" i="23"/>
  <c r="P40" i="23"/>
  <c r="O40" i="23"/>
  <c r="N40" i="23"/>
  <c r="CL40" i="23" s="1"/>
  <c r="M40" i="23"/>
  <c r="L40" i="23"/>
  <c r="K40" i="23"/>
  <c r="AW40" i="23" s="1"/>
  <c r="J40" i="23"/>
  <c r="CH40" i="23" s="1"/>
  <c r="I40" i="23"/>
  <c r="H40" i="23"/>
  <c r="G40" i="23"/>
  <c r="AS40" i="23" s="1"/>
  <c r="F40" i="23"/>
  <c r="E40" i="23"/>
  <c r="D40" i="23"/>
  <c r="AP40" i="23" s="1"/>
  <c r="AO39" i="23"/>
  <c r="AN39" i="23"/>
  <c r="AM39" i="23"/>
  <c r="AL39" i="23"/>
  <c r="AK39" i="23"/>
  <c r="DI39" i="23" s="1"/>
  <c r="AJ39" i="23"/>
  <c r="DH39" i="23" s="1"/>
  <c r="AI39" i="23"/>
  <c r="AH39" i="23"/>
  <c r="BT39" i="23" s="1"/>
  <c r="AG39" i="23"/>
  <c r="AF39" i="23"/>
  <c r="AE39" i="23"/>
  <c r="AD39" i="23"/>
  <c r="AC39" i="23"/>
  <c r="AB39" i="23"/>
  <c r="AA39" i="23"/>
  <c r="Z39" i="23"/>
  <c r="BL39" i="23" s="1"/>
  <c r="Y39" i="23"/>
  <c r="CW39" i="23" s="1"/>
  <c r="X39" i="23"/>
  <c r="W39" i="23"/>
  <c r="V39" i="23"/>
  <c r="BH39" i="23" s="1"/>
  <c r="U39" i="23"/>
  <c r="CS39" i="23" s="1"/>
  <c r="T39" i="23"/>
  <c r="S39" i="23"/>
  <c r="R39" i="23"/>
  <c r="CP39" i="23" s="1"/>
  <c r="Q39" i="23"/>
  <c r="BC39" i="23" s="1"/>
  <c r="P39" i="23"/>
  <c r="O39" i="23"/>
  <c r="CM39" i="23" s="1"/>
  <c r="N39" i="23"/>
  <c r="AZ39" i="23" s="1"/>
  <c r="M39" i="23"/>
  <c r="L39" i="23"/>
  <c r="AX39" i="23" s="1"/>
  <c r="K39" i="23"/>
  <c r="J39" i="23"/>
  <c r="CH39" i="23" s="1"/>
  <c r="I39" i="23"/>
  <c r="H39" i="23"/>
  <c r="G39" i="23"/>
  <c r="F39" i="23"/>
  <c r="AR39" i="23" s="1"/>
  <c r="E39" i="23"/>
  <c r="D39" i="23"/>
  <c r="AO38" i="23"/>
  <c r="DM38" i="23" s="1"/>
  <c r="AN38" i="23"/>
  <c r="DL38" i="23" s="1"/>
  <c r="AM38" i="23"/>
  <c r="BY38" i="23" s="1"/>
  <c r="AL38" i="23"/>
  <c r="AK38" i="23"/>
  <c r="BW38" i="23" s="1"/>
  <c r="AJ38" i="23"/>
  <c r="BV38" i="23" s="1"/>
  <c r="AI38" i="23"/>
  <c r="DG38" i="23" s="1"/>
  <c r="AH38" i="23"/>
  <c r="AG38" i="23"/>
  <c r="DE38" i="23" s="1"/>
  <c r="AF38" i="23"/>
  <c r="BR38" i="23" s="1"/>
  <c r="AE38" i="23"/>
  <c r="DC38" i="23" s="1"/>
  <c r="AD38" i="23"/>
  <c r="AC38" i="23"/>
  <c r="AB38" i="23"/>
  <c r="BN38" i="23" s="1"/>
  <c r="AA38" i="23"/>
  <c r="Z38" i="23"/>
  <c r="Y38" i="23"/>
  <c r="BK38" i="23" s="1"/>
  <c r="X38" i="23"/>
  <c r="W38" i="23"/>
  <c r="CU38" i="23" s="1"/>
  <c r="V38" i="23"/>
  <c r="U38" i="23"/>
  <c r="T38" i="23"/>
  <c r="S38" i="23"/>
  <c r="R38" i="23"/>
  <c r="BD38" i="23" s="1"/>
  <c r="Q38" i="23"/>
  <c r="BC38" i="23" s="1"/>
  <c r="P38" i="23"/>
  <c r="CN38" i="23" s="1"/>
  <c r="O38" i="23"/>
  <c r="N38" i="23"/>
  <c r="M38" i="23"/>
  <c r="L38" i="23"/>
  <c r="CJ38" i="23" s="1"/>
  <c r="K38" i="23"/>
  <c r="J38" i="23"/>
  <c r="I38" i="23"/>
  <c r="AU38" i="23" s="1"/>
  <c r="H38" i="23"/>
  <c r="CF38" i="23" s="1"/>
  <c r="G38" i="23"/>
  <c r="CE38" i="23" s="1"/>
  <c r="F38" i="23"/>
  <c r="E38" i="23"/>
  <c r="D38" i="23"/>
  <c r="AP38" i="23" s="1"/>
  <c r="AO37" i="23"/>
  <c r="AN37" i="23"/>
  <c r="BZ37" i="23" s="1"/>
  <c r="AM37" i="23"/>
  <c r="DK37" i="23" s="1"/>
  <c r="AL37" i="23"/>
  <c r="DJ37" i="23" s="1"/>
  <c r="AK37" i="23"/>
  <c r="AJ37" i="23"/>
  <c r="AI37" i="23"/>
  <c r="AH37" i="23"/>
  <c r="DF37" i="23" s="1"/>
  <c r="AG37" i="23"/>
  <c r="AF37" i="23"/>
  <c r="AE37" i="23"/>
  <c r="AD37" i="23"/>
  <c r="BP37" i="23" s="1"/>
  <c r="AC37" i="23"/>
  <c r="BO37" i="23" s="1"/>
  <c r="AB37" i="23"/>
  <c r="BN37" i="23" s="1"/>
  <c r="AA37" i="23"/>
  <c r="Z37" i="23"/>
  <c r="BL37" i="23" s="1"/>
  <c r="Y37" i="23"/>
  <c r="X37" i="23"/>
  <c r="W37" i="23"/>
  <c r="V37" i="23"/>
  <c r="BH37" i="23" s="1"/>
  <c r="U37" i="23"/>
  <c r="BG37" i="23" s="1"/>
  <c r="T37" i="23"/>
  <c r="S37" i="23"/>
  <c r="R37" i="23"/>
  <c r="BD37" i="23" s="1"/>
  <c r="Q37" i="23"/>
  <c r="P37" i="23"/>
  <c r="O37" i="23"/>
  <c r="N37" i="23"/>
  <c r="AZ37" i="23" s="1"/>
  <c r="M37" i="23"/>
  <c r="AY37" i="23" s="1"/>
  <c r="L37" i="23"/>
  <c r="K37" i="23"/>
  <c r="J37" i="23"/>
  <c r="I37" i="23"/>
  <c r="H37" i="23"/>
  <c r="G37" i="23"/>
  <c r="F37" i="23"/>
  <c r="E37" i="23"/>
  <c r="D37" i="23"/>
  <c r="AO36" i="23"/>
  <c r="AN36" i="23"/>
  <c r="DL36" i="23" s="1"/>
  <c r="AM36" i="23"/>
  <c r="AL36" i="23"/>
  <c r="DJ36" i="23" s="1"/>
  <c r="AK36" i="23"/>
  <c r="AJ36" i="23"/>
  <c r="AI36" i="23"/>
  <c r="BU36" i="23" s="1"/>
  <c r="AH36" i="23"/>
  <c r="AG36" i="23"/>
  <c r="AF36" i="23"/>
  <c r="DD36" i="23" s="1"/>
  <c r="AE36" i="23"/>
  <c r="AD36" i="23"/>
  <c r="DB36" i="23" s="1"/>
  <c r="AC36" i="23"/>
  <c r="AB36" i="23"/>
  <c r="AA36" i="23"/>
  <c r="BM36" i="23" s="1"/>
  <c r="Z36" i="23"/>
  <c r="Y36" i="23"/>
  <c r="CW36" i="23" s="1"/>
  <c r="X36" i="23"/>
  <c r="W36" i="23"/>
  <c r="V36" i="23"/>
  <c r="U36" i="23"/>
  <c r="BG36" i="23" s="1"/>
  <c r="T36" i="23"/>
  <c r="S36" i="23"/>
  <c r="BE36" i="23" s="1"/>
  <c r="R36" i="23"/>
  <c r="Q36" i="23"/>
  <c r="BC36" i="23" s="1"/>
  <c r="P36" i="23"/>
  <c r="O36" i="23"/>
  <c r="N36" i="23"/>
  <c r="M36" i="23"/>
  <c r="AY36" i="23" s="1"/>
  <c r="L36" i="23"/>
  <c r="K36" i="23"/>
  <c r="J36" i="23"/>
  <c r="CH36" i="23" s="1"/>
  <c r="I36" i="23"/>
  <c r="H36" i="23"/>
  <c r="G36" i="23"/>
  <c r="F36" i="23"/>
  <c r="E36" i="23"/>
  <c r="CC36" i="23" s="1"/>
  <c r="D36" i="23"/>
  <c r="AO35" i="23"/>
  <c r="AN35" i="23"/>
  <c r="AM35" i="23"/>
  <c r="AL35" i="23"/>
  <c r="BX35" i="23" s="1"/>
  <c r="AK35" i="23"/>
  <c r="BW35" i="23" s="1"/>
  <c r="AJ35" i="23"/>
  <c r="AI35" i="23"/>
  <c r="AH35" i="23"/>
  <c r="AG35" i="23"/>
  <c r="AF35" i="23"/>
  <c r="AE35" i="23"/>
  <c r="AD35" i="23"/>
  <c r="AC35" i="23"/>
  <c r="AB35" i="23"/>
  <c r="CZ35" i="23" s="1"/>
  <c r="AA35" i="23"/>
  <c r="Z35" i="23"/>
  <c r="BL35" i="23" s="1"/>
  <c r="Y35" i="23"/>
  <c r="X35" i="23"/>
  <c r="W35" i="23"/>
  <c r="BI35" i="23" s="1"/>
  <c r="V35" i="23"/>
  <c r="BH35" i="23" s="1"/>
  <c r="U35" i="23"/>
  <c r="T35" i="23"/>
  <c r="BF35" i="23" s="1"/>
  <c r="S35" i="23"/>
  <c r="BE35" i="23" s="1"/>
  <c r="R35" i="23"/>
  <c r="BD35" i="23" s="1"/>
  <c r="Q35" i="23"/>
  <c r="P35" i="23"/>
  <c r="O35" i="23"/>
  <c r="BA35" i="23" s="1"/>
  <c r="N35" i="23"/>
  <c r="M35" i="23"/>
  <c r="AY35" i="23" s="1"/>
  <c r="L35" i="23"/>
  <c r="K35" i="23"/>
  <c r="CI35" i="23" s="1"/>
  <c r="J35" i="23"/>
  <c r="I35" i="23"/>
  <c r="H35" i="23"/>
  <c r="G35" i="23"/>
  <c r="F35" i="23"/>
  <c r="AR35" i="23" s="1"/>
  <c r="E35" i="23"/>
  <c r="D35" i="23"/>
  <c r="AP35" i="23" s="1"/>
  <c r="AO34" i="23"/>
  <c r="CA34" i="23" s="1"/>
  <c r="AN34" i="23"/>
  <c r="BZ34" i="23" s="1"/>
  <c r="AM34" i="23"/>
  <c r="BY34" i="23" s="1"/>
  <c r="AL34" i="23"/>
  <c r="AK34" i="23"/>
  <c r="AJ34" i="23"/>
  <c r="DH34" i="23" s="1"/>
  <c r="AI34" i="23"/>
  <c r="DG34" i="23" s="1"/>
  <c r="AH34" i="23"/>
  <c r="DF34" i="23" s="1"/>
  <c r="AG34" i="23"/>
  <c r="AF34" i="23"/>
  <c r="BR34" i="23" s="1"/>
  <c r="AE34" i="23"/>
  <c r="BQ34" i="23" s="1"/>
  <c r="AD34" i="23"/>
  <c r="AC34" i="23"/>
  <c r="AB34" i="23"/>
  <c r="BN34" i="23" s="1"/>
  <c r="AA34" i="23"/>
  <c r="BM34" i="23" s="1"/>
  <c r="Z34" i="23"/>
  <c r="BL34" i="23" s="1"/>
  <c r="Y34" i="23"/>
  <c r="X34" i="23"/>
  <c r="BJ34" i="23" s="1"/>
  <c r="W34" i="23"/>
  <c r="CU34" i="23" s="1"/>
  <c r="V34" i="23"/>
  <c r="BH34" i="23" s="1"/>
  <c r="U34" i="23"/>
  <c r="T34" i="23"/>
  <c r="CR34" i="23" s="1"/>
  <c r="S34" i="23"/>
  <c r="R34" i="23"/>
  <c r="CP34" i="23" s="1"/>
  <c r="Q34" i="23"/>
  <c r="P34" i="23"/>
  <c r="CN34" i="23" s="1"/>
  <c r="O34" i="23"/>
  <c r="N34" i="23"/>
  <c r="M34" i="23"/>
  <c r="L34" i="23"/>
  <c r="CJ34" i="23" s="1"/>
  <c r="K34" i="23"/>
  <c r="CI34" i="23" s="1"/>
  <c r="J34" i="23"/>
  <c r="AV34" i="23" s="1"/>
  <c r="I34" i="23"/>
  <c r="AU34" i="23" s="1"/>
  <c r="H34" i="23"/>
  <c r="G34" i="23"/>
  <c r="F34" i="23"/>
  <c r="E34" i="23"/>
  <c r="D34" i="23"/>
  <c r="CB34" i="23" s="1"/>
  <c r="AO33" i="23"/>
  <c r="AN33" i="23"/>
  <c r="BZ33" i="23" s="1"/>
  <c r="AM33" i="23"/>
  <c r="AL33" i="23"/>
  <c r="AK33" i="23"/>
  <c r="BW33" i="23" s="1"/>
  <c r="AJ33" i="23"/>
  <c r="AI33" i="23"/>
  <c r="AH33" i="23"/>
  <c r="DF33" i="23" s="1"/>
  <c r="AG33" i="23"/>
  <c r="AF33" i="23"/>
  <c r="AE33" i="23"/>
  <c r="DC33" i="23" s="1"/>
  <c r="AD33" i="23"/>
  <c r="BP33" i="23" s="1"/>
  <c r="AC33" i="23"/>
  <c r="BO33" i="23" s="1"/>
  <c r="AB33" i="23"/>
  <c r="AA33" i="23"/>
  <c r="Z33" i="23"/>
  <c r="Y33" i="23"/>
  <c r="X33" i="23"/>
  <c r="W33" i="23"/>
  <c r="CU33" i="23" s="1"/>
  <c r="V33" i="23"/>
  <c r="BH33" i="23" s="1"/>
  <c r="U33" i="23"/>
  <c r="BG33" i="23" s="1"/>
  <c r="T33" i="23"/>
  <c r="BF33" i="23" s="1"/>
  <c r="S33" i="23"/>
  <c r="CQ33" i="23" s="1"/>
  <c r="R33" i="23"/>
  <c r="Q33" i="23"/>
  <c r="P33" i="23"/>
  <c r="O33" i="23"/>
  <c r="N33" i="23"/>
  <c r="AZ33" i="23" s="1"/>
  <c r="M33" i="23"/>
  <c r="L33" i="23"/>
  <c r="CJ33" i="23" s="1"/>
  <c r="K33" i="23"/>
  <c r="J33" i="23"/>
  <c r="CH33" i="23" s="1"/>
  <c r="I33" i="23"/>
  <c r="CG33" i="23" s="1"/>
  <c r="H33" i="23"/>
  <c r="AT33" i="23" s="1"/>
  <c r="G33" i="23"/>
  <c r="F33" i="23"/>
  <c r="CD33" i="23" s="1"/>
  <c r="E33" i="23"/>
  <c r="CC33" i="23" s="1"/>
  <c r="D33" i="23"/>
  <c r="AO32" i="23"/>
  <c r="DM32" i="23" s="1"/>
  <c r="AN32" i="23"/>
  <c r="BZ32" i="23" s="1"/>
  <c r="AM32" i="23"/>
  <c r="AL32" i="23"/>
  <c r="AK32" i="23"/>
  <c r="AJ32" i="23"/>
  <c r="AI32" i="23"/>
  <c r="DG32" i="23" s="1"/>
  <c r="AH32" i="23"/>
  <c r="AG32" i="23"/>
  <c r="AF32" i="23"/>
  <c r="BR32" i="23" s="1"/>
  <c r="AE32" i="23"/>
  <c r="AD32" i="23"/>
  <c r="AC32" i="23"/>
  <c r="AB32" i="23"/>
  <c r="CZ32" i="23" s="1"/>
  <c r="AA32" i="23"/>
  <c r="Z32" i="23"/>
  <c r="Y32" i="23"/>
  <c r="CW32" i="23" s="1"/>
  <c r="X32" i="23"/>
  <c r="BJ32" i="23" s="1"/>
  <c r="W32" i="23"/>
  <c r="V32" i="23"/>
  <c r="CT32" i="23" s="1"/>
  <c r="U32" i="23"/>
  <c r="T32" i="23"/>
  <c r="CR32" i="23" s="1"/>
  <c r="S32" i="23"/>
  <c r="R32" i="23"/>
  <c r="Q32" i="23"/>
  <c r="P32" i="23"/>
  <c r="O32" i="23"/>
  <c r="N32" i="23"/>
  <c r="M32" i="23"/>
  <c r="L32" i="23"/>
  <c r="K32" i="23"/>
  <c r="AW32" i="23" s="1"/>
  <c r="J32" i="23"/>
  <c r="I32" i="23"/>
  <c r="H32" i="23"/>
  <c r="G32" i="23"/>
  <c r="F32" i="23"/>
  <c r="CD32" i="23" s="1"/>
  <c r="E32" i="23"/>
  <c r="D32" i="23"/>
  <c r="CB32" i="23" s="1"/>
  <c r="AO31" i="23"/>
  <c r="AN31" i="23"/>
  <c r="AM31" i="23"/>
  <c r="BY31" i="23" s="1"/>
  <c r="AL31" i="23"/>
  <c r="BX31" i="23" s="1"/>
  <c r="AK31" i="23"/>
  <c r="DI31" i="23" s="1"/>
  <c r="AJ31" i="23"/>
  <c r="AI31" i="23"/>
  <c r="AH31" i="23"/>
  <c r="DF31" i="23" s="1"/>
  <c r="AG31" i="23"/>
  <c r="AF31" i="23"/>
  <c r="AE31" i="23"/>
  <c r="BQ31" i="23" s="1"/>
  <c r="AD31" i="23"/>
  <c r="DB31" i="23" s="1"/>
  <c r="AC31" i="23"/>
  <c r="AB31" i="23"/>
  <c r="AA31" i="23"/>
  <c r="Z31" i="23"/>
  <c r="Y31" i="23"/>
  <c r="X31" i="23"/>
  <c r="W31" i="23"/>
  <c r="BI31" i="23" s="1"/>
  <c r="V31" i="23"/>
  <c r="U31" i="23"/>
  <c r="T31" i="23"/>
  <c r="S31" i="23"/>
  <c r="BE31" i="23" s="1"/>
  <c r="R31" i="23"/>
  <c r="Q31" i="23"/>
  <c r="P31" i="23"/>
  <c r="O31" i="23"/>
  <c r="N31" i="23"/>
  <c r="CL31" i="23" s="1"/>
  <c r="M31" i="23"/>
  <c r="CK31" i="23" s="1"/>
  <c r="L31" i="23"/>
  <c r="AX31" i="23" s="1"/>
  <c r="K31" i="23"/>
  <c r="J31" i="23"/>
  <c r="I31" i="23"/>
  <c r="AU31" i="23" s="1"/>
  <c r="H31" i="23"/>
  <c r="G31" i="23"/>
  <c r="CE31" i="23" s="1"/>
  <c r="F31" i="23"/>
  <c r="E31" i="23"/>
  <c r="AQ31" i="23" s="1"/>
  <c r="D31" i="23"/>
  <c r="AO30" i="23"/>
  <c r="CA30" i="23" s="1"/>
  <c r="AN30" i="23"/>
  <c r="BZ30" i="23" s="1"/>
  <c r="AM30" i="23"/>
  <c r="BY30" i="23" s="1"/>
  <c r="AL30" i="23"/>
  <c r="BX30" i="23" s="1"/>
  <c r="AK30" i="23"/>
  <c r="AJ30" i="23"/>
  <c r="BV30" i="23" s="1"/>
  <c r="AI30" i="23"/>
  <c r="AH30" i="23"/>
  <c r="AG30" i="23"/>
  <c r="DE30" i="23" s="1"/>
  <c r="AF30" i="23"/>
  <c r="BR30" i="23" s="1"/>
  <c r="AE30" i="23"/>
  <c r="BQ30" i="23" s="1"/>
  <c r="AD30" i="23"/>
  <c r="BP30" i="23" s="1"/>
  <c r="AC30" i="23"/>
  <c r="DA30" i="23" s="1"/>
  <c r="AB30" i="23"/>
  <c r="BN30" i="23" s="1"/>
  <c r="AA30" i="23"/>
  <c r="Z30" i="23"/>
  <c r="BL30" i="23" s="1"/>
  <c r="Y30" i="23"/>
  <c r="CW30" i="23" s="1"/>
  <c r="X30" i="23"/>
  <c r="BJ30" i="23" s="1"/>
  <c r="W30" i="23"/>
  <c r="V30" i="23"/>
  <c r="BH30" i="23" s="1"/>
  <c r="U30" i="23"/>
  <c r="CS30" i="23" s="1"/>
  <c r="T30" i="23"/>
  <c r="BF30" i="23" s="1"/>
  <c r="S30" i="23"/>
  <c r="R30" i="23"/>
  <c r="Q30" i="23"/>
  <c r="BC30" i="23" s="1"/>
  <c r="P30" i="23"/>
  <c r="O30" i="23"/>
  <c r="N30" i="23"/>
  <c r="M30" i="23"/>
  <c r="L30" i="23"/>
  <c r="CJ30" i="23" s="1"/>
  <c r="K30" i="23"/>
  <c r="J30" i="23"/>
  <c r="I30" i="23"/>
  <c r="H30" i="23"/>
  <c r="G30" i="23"/>
  <c r="AS30" i="23" s="1"/>
  <c r="F30" i="23"/>
  <c r="E30" i="23"/>
  <c r="D30" i="23"/>
  <c r="AP30" i="23" s="1"/>
  <c r="AO29" i="23"/>
  <c r="AN29" i="23"/>
  <c r="DL29" i="23" s="1"/>
  <c r="AM29" i="23"/>
  <c r="BY29" i="23" s="1"/>
  <c r="AL29" i="23"/>
  <c r="AK29" i="23"/>
  <c r="BW29" i="23" s="1"/>
  <c r="AJ29" i="23"/>
  <c r="AI29" i="23"/>
  <c r="BU29" i="23" s="1"/>
  <c r="AH29" i="23"/>
  <c r="AG29" i="23"/>
  <c r="AF29" i="23"/>
  <c r="DD29" i="23" s="1"/>
  <c r="AE29" i="23"/>
  <c r="DC29" i="23" s="1"/>
  <c r="AD29" i="23"/>
  <c r="AC29" i="23"/>
  <c r="BO29" i="23" s="1"/>
  <c r="AB29" i="23"/>
  <c r="AA29" i="23"/>
  <c r="Z29" i="23"/>
  <c r="Y29" i="23"/>
  <c r="BK29" i="23" s="1"/>
  <c r="X29" i="23"/>
  <c r="W29" i="23"/>
  <c r="V29" i="23"/>
  <c r="U29" i="23"/>
  <c r="T29" i="23"/>
  <c r="S29" i="23"/>
  <c r="CQ29" i="23" s="1"/>
  <c r="R29" i="23"/>
  <c r="BD29" i="23" s="1"/>
  <c r="Q29" i="23"/>
  <c r="BC29" i="23" s="1"/>
  <c r="P29" i="23"/>
  <c r="O29" i="23"/>
  <c r="N29" i="23"/>
  <c r="M29" i="23"/>
  <c r="CK29" i="23" s="1"/>
  <c r="L29" i="23"/>
  <c r="K29" i="23"/>
  <c r="AW29" i="23" s="1"/>
  <c r="J29" i="23"/>
  <c r="CH29" i="23" s="1"/>
  <c r="I29" i="23"/>
  <c r="H29" i="23"/>
  <c r="G29" i="23"/>
  <c r="AS29" i="23" s="1"/>
  <c r="F29" i="23"/>
  <c r="E29" i="23"/>
  <c r="D29" i="23"/>
  <c r="AO28" i="23"/>
  <c r="AN28" i="23"/>
  <c r="BZ28" i="23" s="1"/>
  <c r="AM28" i="23"/>
  <c r="DK28" i="23" s="1"/>
  <c r="AL28" i="23"/>
  <c r="AK28" i="23"/>
  <c r="AJ28" i="23"/>
  <c r="BV28" i="23" s="1"/>
  <c r="AI28" i="23"/>
  <c r="AH28" i="23"/>
  <c r="DF28" i="23" s="1"/>
  <c r="AG28" i="23"/>
  <c r="AF28" i="23"/>
  <c r="AE28" i="23"/>
  <c r="AD28" i="23"/>
  <c r="AC28" i="23"/>
  <c r="BO28" i="23" s="1"/>
  <c r="AB28" i="23"/>
  <c r="CZ28" i="23" s="1"/>
  <c r="AA28" i="23"/>
  <c r="BM28" i="23" s="1"/>
  <c r="Z28" i="23"/>
  <c r="Y28" i="23"/>
  <c r="X28" i="23"/>
  <c r="BJ28" i="23" s="1"/>
  <c r="W28" i="23"/>
  <c r="V28" i="23"/>
  <c r="U28" i="23"/>
  <c r="T28" i="23"/>
  <c r="CR28" i="23" s="1"/>
  <c r="S28" i="23"/>
  <c r="CQ28" i="23" s="1"/>
  <c r="R28" i="23"/>
  <c r="Q28" i="23"/>
  <c r="P28" i="23"/>
  <c r="O28" i="23"/>
  <c r="BA28" i="23" s="1"/>
  <c r="N28" i="23"/>
  <c r="M28" i="23"/>
  <c r="CK28" i="23" s="1"/>
  <c r="L28" i="23"/>
  <c r="K28" i="23"/>
  <c r="CI28" i="23" s="1"/>
  <c r="J28" i="23"/>
  <c r="AV28" i="23" s="1"/>
  <c r="I28" i="23"/>
  <c r="H28" i="23"/>
  <c r="G28" i="23"/>
  <c r="CE28" i="23" s="1"/>
  <c r="F28" i="23"/>
  <c r="E28" i="23"/>
  <c r="CC28" i="23" s="1"/>
  <c r="D28" i="23"/>
  <c r="AO27" i="23"/>
  <c r="AN27" i="23"/>
  <c r="DL27" i="23" s="1"/>
  <c r="AM27" i="23"/>
  <c r="BY27" i="23" s="1"/>
  <c r="AL27" i="23"/>
  <c r="AK27" i="23"/>
  <c r="AJ27" i="23"/>
  <c r="AI27" i="23"/>
  <c r="BU27" i="23" s="1"/>
  <c r="AH27" i="23"/>
  <c r="DF27" i="23" s="1"/>
  <c r="AG27" i="23"/>
  <c r="AF27" i="23"/>
  <c r="AE27" i="23"/>
  <c r="AD27" i="23"/>
  <c r="DB27" i="23" s="1"/>
  <c r="AC27" i="23"/>
  <c r="AB27" i="23"/>
  <c r="AA27" i="23"/>
  <c r="CY27" i="23" s="1"/>
  <c r="Z27" i="23"/>
  <c r="Y27" i="23"/>
  <c r="X27" i="23"/>
  <c r="BJ27" i="23" s="1"/>
  <c r="W27" i="23"/>
  <c r="V27" i="23"/>
  <c r="BH27" i="23" s="1"/>
  <c r="U27" i="23"/>
  <c r="BG27" i="23" s="1"/>
  <c r="T27" i="23"/>
  <c r="S27" i="23"/>
  <c r="BE27" i="23" s="1"/>
  <c r="R27" i="23"/>
  <c r="BD27" i="23" s="1"/>
  <c r="Q27" i="23"/>
  <c r="BC27" i="23" s="1"/>
  <c r="P27" i="23"/>
  <c r="O27" i="23"/>
  <c r="N27" i="23"/>
  <c r="AZ27" i="23" s="1"/>
  <c r="M27" i="23"/>
  <c r="L27" i="23"/>
  <c r="K27" i="23"/>
  <c r="J27" i="23"/>
  <c r="AV27" i="23" s="1"/>
  <c r="I27" i="23"/>
  <c r="H27" i="23"/>
  <c r="G27" i="23"/>
  <c r="AS27" i="23" s="1"/>
  <c r="F27" i="23"/>
  <c r="AR27" i="23" s="1"/>
  <c r="E27" i="23"/>
  <c r="CC27" i="23" s="1"/>
  <c r="D27" i="23"/>
  <c r="AO26" i="23"/>
  <c r="DM26" i="23" s="1"/>
  <c r="AN26" i="23"/>
  <c r="BZ26" i="23" s="1"/>
  <c r="AM26" i="23"/>
  <c r="AL26" i="23"/>
  <c r="DJ26" i="23" s="1"/>
  <c r="AK26" i="23"/>
  <c r="DI26" i="23" s="1"/>
  <c r="AJ26" i="23"/>
  <c r="DH26" i="23" s="1"/>
  <c r="AI26" i="23"/>
  <c r="AH26" i="23"/>
  <c r="AG26" i="23"/>
  <c r="AF26" i="23"/>
  <c r="DD26" i="23" s="1"/>
  <c r="AE26" i="23"/>
  <c r="AD26" i="23"/>
  <c r="AC26" i="23"/>
  <c r="BO26" i="23" s="1"/>
  <c r="AB26" i="23"/>
  <c r="CZ26" i="23" s="1"/>
  <c r="AA26" i="23"/>
  <c r="Z26" i="23"/>
  <c r="BL26" i="23" s="1"/>
  <c r="Y26" i="23"/>
  <c r="X26" i="23"/>
  <c r="CV26" i="23" s="1"/>
  <c r="W26" i="23"/>
  <c r="V26" i="23"/>
  <c r="BH26" i="23" s="1"/>
  <c r="U26" i="23"/>
  <c r="T26" i="23"/>
  <c r="CR26" i="23" s="1"/>
  <c r="S26" i="23"/>
  <c r="R26" i="23"/>
  <c r="Q26" i="23"/>
  <c r="CO26" i="23" s="1"/>
  <c r="P26" i="23"/>
  <c r="CN26" i="23" s="1"/>
  <c r="O26" i="23"/>
  <c r="BA26" i="23" s="1"/>
  <c r="N26" i="23"/>
  <c r="AZ26" i="23" s="1"/>
  <c r="M26" i="23"/>
  <c r="AY26" i="23" s="1"/>
  <c r="L26" i="23"/>
  <c r="CJ26" i="23" s="1"/>
  <c r="K26" i="23"/>
  <c r="J26" i="23"/>
  <c r="I26" i="23"/>
  <c r="H26" i="23"/>
  <c r="G26" i="23"/>
  <c r="F26" i="23"/>
  <c r="E26" i="23"/>
  <c r="D26" i="23"/>
  <c r="AP26" i="23" s="1"/>
  <c r="AO25" i="23"/>
  <c r="CA25" i="23" s="1"/>
  <c r="AN25" i="23"/>
  <c r="AM25" i="23"/>
  <c r="AL25" i="23"/>
  <c r="AK25" i="23"/>
  <c r="DI25" i="23" s="1"/>
  <c r="AJ25" i="23"/>
  <c r="DH25" i="23" s="1"/>
  <c r="AI25" i="23"/>
  <c r="AH25" i="23"/>
  <c r="AG25" i="23"/>
  <c r="BS25" i="23" s="1"/>
  <c r="AF25" i="23"/>
  <c r="AE25" i="23"/>
  <c r="AD25" i="23"/>
  <c r="BP25" i="23" s="1"/>
  <c r="AC25" i="23"/>
  <c r="BO25" i="23" s="1"/>
  <c r="AB25" i="23"/>
  <c r="CZ25" i="23" s="1"/>
  <c r="AA25" i="23"/>
  <c r="CY25" i="23" s="1"/>
  <c r="Z25" i="23"/>
  <c r="CX25" i="23" s="1"/>
  <c r="Y25" i="23"/>
  <c r="X25" i="23"/>
  <c r="CV25" i="23" s="1"/>
  <c r="W25" i="23"/>
  <c r="CU25" i="23" s="1"/>
  <c r="V25" i="23"/>
  <c r="BH25" i="23" s="1"/>
  <c r="U25" i="23"/>
  <c r="T25" i="23"/>
  <c r="CR25" i="23" s="1"/>
  <c r="S25" i="23"/>
  <c r="R25" i="23"/>
  <c r="Q25" i="23"/>
  <c r="BC25" i="23" s="1"/>
  <c r="P25" i="23"/>
  <c r="BB25" i="23" s="1"/>
  <c r="O25" i="23"/>
  <c r="CM25" i="23" s="1"/>
  <c r="N25" i="23"/>
  <c r="CL25" i="23" s="1"/>
  <c r="M25" i="23"/>
  <c r="AY25" i="23" s="1"/>
  <c r="L25" i="23"/>
  <c r="K25" i="23"/>
  <c r="J25" i="23"/>
  <c r="AV25" i="23" s="1"/>
  <c r="I25" i="23"/>
  <c r="H25" i="23"/>
  <c r="G25" i="23"/>
  <c r="F25" i="23"/>
  <c r="E25" i="23"/>
  <c r="CC25" i="23" s="1"/>
  <c r="D25" i="23"/>
  <c r="AP25" i="23" s="1"/>
  <c r="AO24" i="23"/>
  <c r="AN24" i="23"/>
  <c r="AM24" i="23"/>
  <c r="AL24" i="23"/>
  <c r="DJ24" i="23" s="1"/>
  <c r="AK24" i="23"/>
  <c r="AJ24" i="23"/>
  <c r="BV24" i="23" s="1"/>
  <c r="AI24" i="23"/>
  <c r="DG24" i="23" s="1"/>
  <c r="AH24" i="23"/>
  <c r="BT24" i="23" s="1"/>
  <c r="AG24" i="23"/>
  <c r="DE24" i="23" s="1"/>
  <c r="AF24" i="23"/>
  <c r="DD24" i="23" s="1"/>
  <c r="AE24" i="23"/>
  <c r="AD24" i="23"/>
  <c r="AC24" i="23"/>
  <c r="BO24" i="23" s="1"/>
  <c r="AB24" i="23"/>
  <c r="CZ24" i="23" s="1"/>
  <c r="AA24" i="23"/>
  <c r="BM24" i="23" s="1"/>
  <c r="Z24" i="23"/>
  <c r="CX24" i="23" s="1"/>
  <c r="Y24" i="23"/>
  <c r="CW24" i="23" s="1"/>
  <c r="X24" i="23"/>
  <c r="W24" i="23"/>
  <c r="CU24" i="23" s="1"/>
  <c r="V24" i="23"/>
  <c r="U24" i="23"/>
  <c r="CS24" i="23" s="1"/>
  <c r="T24" i="23"/>
  <c r="S24" i="23"/>
  <c r="BE24" i="23" s="1"/>
  <c r="R24" i="23"/>
  <c r="Q24" i="23"/>
  <c r="P24" i="23"/>
  <c r="BB24" i="23" s="1"/>
  <c r="O24" i="23"/>
  <c r="CM24" i="23" s="1"/>
  <c r="N24" i="23"/>
  <c r="CL24" i="23" s="1"/>
  <c r="M24" i="23"/>
  <c r="AY24" i="23" s="1"/>
  <c r="L24" i="23"/>
  <c r="K24" i="23"/>
  <c r="AW24" i="23" s="1"/>
  <c r="J24" i="23"/>
  <c r="I24" i="23"/>
  <c r="H24" i="23"/>
  <c r="G24" i="23"/>
  <c r="F24" i="23"/>
  <c r="E24" i="23"/>
  <c r="CC24" i="23" s="1"/>
  <c r="D24" i="23"/>
  <c r="AP24" i="23" s="1"/>
  <c r="AO23" i="23"/>
  <c r="AN23" i="23"/>
  <c r="AM23" i="23"/>
  <c r="BY23" i="23" s="1"/>
  <c r="AL23" i="23"/>
  <c r="DJ23" i="23" s="1"/>
  <c r="AK23" i="23"/>
  <c r="AJ23" i="23"/>
  <c r="AI23" i="23"/>
  <c r="AH23" i="23"/>
  <c r="BT23" i="23" s="1"/>
  <c r="AG23" i="23"/>
  <c r="AF23" i="23"/>
  <c r="AE23" i="23"/>
  <c r="AD23" i="23"/>
  <c r="BP23" i="23" s="1"/>
  <c r="AC23" i="23"/>
  <c r="DA23" i="23" s="1"/>
  <c r="AB23" i="23"/>
  <c r="BN23" i="23" s="1"/>
  <c r="AA23" i="23"/>
  <c r="Z23" i="23"/>
  <c r="Y23" i="23"/>
  <c r="X23" i="23"/>
  <c r="W23" i="23"/>
  <c r="CU23" i="23" s="1"/>
  <c r="V23" i="23"/>
  <c r="BH23" i="23" s="1"/>
  <c r="U23" i="23"/>
  <c r="CS23" i="23" s="1"/>
  <c r="T23" i="23"/>
  <c r="BF23" i="23" s="1"/>
  <c r="S23" i="23"/>
  <c r="R23" i="23"/>
  <c r="Q23" i="23"/>
  <c r="CO23" i="23" s="1"/>
  <c r="P23" i="23"/>
  <c r="BB23" i="23" s="1"/>
  <c r="O23" i="23"/>
  <c r="N23" i="23"/>
  <c r="CL23" i="23" s="1"/>
  <c r="M23" i="23"/>
  <c r="L23" i="23"/>
  <c r="CJ23" i="23" s="1"/>
  <c r="K23" i="23"/>
  <c r="CI23" i="23" s="1"/>
  <c r="J23" i="23"/>
  <c r="CH23" i="23" s="1"/>
  <c r="I23" i="23"/>
  <c r="CG23" i="23" s="1"/>
  <c r="H23" i="23"/>
  <c r="G23" i="23"/>
  <c r="F23" i="23"/>
  <c r="AR23" i="23" s="1"/>
  <c r="E23" i="23"/>
  <c r="D23" i="23"/>
  <c r="AO22" i="23"/>
  <c r="DM22" i="23" s="1"/>
  <c r="AN22" i="23"/>
  <c r="AM22" i="23"/>
  <c r="BY22" i="23" s="1"/>
  <c r="AL22" i="23"/>
  <c r="DJ22" i="23" s="1"/>
  <c r="AK22" i="23"/>
  <c r="AJ22" i="23"/>
  <c r="DH22" i="23" s="1"/>
  <c r="AI22" i="23"/>
  <c r="DG22" i="23" s="1"/>
  <c r="AH22" i="23"/>
  <c r="DF22" i="23" s="1"/>
  <c r="AG22" i="23"/>
  <c r="BS22" i="23" s="1"/>
  <c r="AF22" i="23"/>
  <c r="AE22" i="23"/>
  <c r="DC22" i="23" s="1"/>
  <c r="AD22" i="23"/>
  <c r="AC22" i="23"/>
  <c r="BO22" i="23" s="1"/>
  <c r="AB22" i="23"/>
  <c r="CZ22" i="23" s="1"/>
  <c r="AA22" i="23"/>
  <c r="Z22" i="23"/>
  <c r="CX22" i="23" s="1"/>
  <c r="Y22" i="23"/>
  <c r="BK22" i="23" s="1"/>
  <c r="X22" i="23"/>
  <c r="CV22" i="23" s="1"/>
  <c r="W22" i="23"/>
  <c r="V22" i="23"/>
  <c r="BH22" i="23" s="1"/>
  <c r="U22" i="23"/>
  <c r="BG22" i="23" s="1"/>
  <c r="T22" i="23"/>
  <c r="CR22" i="23" s="1"/>
  <c r="S22" i="23"/>
  <c r="BE22" i="23" s="1"/>
  <c r="R22" i="23"/>
  <c r="Q22" i="23"/>
  <c r="CO22" i="23" s="1"/>
  <c r="P22" i="23"/>
  <c r="CN22" i="23" s="1"/>
  <c r="O22" i="23"/>
  <c r="N22" i="23"/>
  <c r="AZ22" i="23" s="1"/>
  <c r="M22" i="23"/>
  <c r="CK22" i="23" s="1"/>
  <c r="L22" i="23"/>
  <c r="AX22" i="23" s="1"/>
  <c r="K22" i="23"/>
  <c r="J22" i="23"/>
  <c r="I22" i="23"/>
  <c r="H22" i="23"/>
  <c r="AT22" i="23" s="1"/>
  <c r="G22" i="23"/>
  <c r="CE22" i="23" s="1"/>
  <c r="F22" i="23"/>
  <c r="E22" i="23"/>
  <c r="AQ22" i="23" s="1"/>
  <c r="D22" i="23"/>
  <c r="CB22" i="23" s="1"/>
  <c r="AO21" i="23"/>
  <c r="CA21" i="23" s="1"/>
  <c r="AN21" i="23"/>
  <c r="AM21" i="23"/>
  <c r="AL21" i="23"/>
  <c r="AK21" i="23"/>
  <c r="DI21" i="23" s="1"/>
  <c r="AJ21" i="23"/>
  <c r="DH21" i="23" s="1"/>
  <c r="AI21" i="23"/>
  <c r="AH21" i="23"/>
  <c r="DF21" i="23" s="1"/>
  <c r="AG21" i="23"/>
  <c r="BS21" i="23" s="1"/>
  <c r="AF21" i="23"/>
  <c r="AE21" i="23"/>
  <c r="DC21" i="23" s="1"/>
  <c r="AD21" i="23"/>
  <c r="AC21" i="23"/>
  <c r="DA21" i="23" s="1"/>
  <c r="AB21" i="23"/>
  <c r="BN21" i="23" s="1"/>
  <c r="AA21" i="23"/>
  <c r="CY21" i="23" s="1"/>
  <c r="Z21" i="23"/>
  <c r="CX21" i="23" s="1"/>
  <c r="Y21" i="23"/>
  <c r="BK21" i="23" s="1"/>
  <c r="X21" i="23"/>
  <c r="CV21" i="23" s="1"/>
  <c r="W21" i="23"/>
  <c r="CU21" i="23" s="1"/>
  <c r="V21" i="23"/>
  <c r="U21" i="23"/>
  <c r="T21" i="23"/>
  <c r="S21" i="23"/>
  <c r="CQ21" i="23" s="1"/>
  <c r="R21" i="23"/>
  <c r="BD21" i="23" s="1"/>
  <c r="Q21" i="23"/>
  <c r="CO21" i="23" s="1"/>
  <c r="P21" i="23"/>
  <c r="BB21" i="23" s="1"/>
  <c r="O21" i="23"/>
  <c r="BA21" i="23" s="1"/>
  <c r="N21" i="23"/>
  <c r="CL21" i="23" s="1"/>
  <c r="M21" i="23"/>
  <c r="L21" i="23"/>
  <c r="K21" i="23"/>
  <c r="J21" i="23"/>
  <c r="AV21" i="23" s="1"/>
  <c r="I21" i="23"/>
  <c r="CG21" i="23" s="1"/>
  <c r="H21" i="23"/>
  <c r="CF21" i="23" s="1"/>
  <c r="G21" i="23"/>
  <c r="CE21" i="23" s="1"/>
  <c r="F21" i="23"/>
  <c r="AR21" i="23" s="1"/>
  <c r="E21" i="23"/>
  <c r="D21" i="23"/>
  <c r="CB21" i="23" s="1"/>
  <c r="AO20" i="23"/>
  <c r="DM20" i="23" s="1"/>
  <c r="AN20" i="23"/>
  <c r="AM20" i="23"/>
  <c r="DK20" i="23" s="1"/>
  <c r="AL20" i="23"/>
  <c r="AK20" i="23"/>
  <c r="BW20" i="23" s="1"/>
  <c r="AJ20" i="23"/>
  <c r="BV20" i="23" s="1"/>
  <c r="AI20" i="23"/>
  <c r="AH20" i="23"/>
  <c r="AG20" i="23"/>
  <c r="BS20" i="23" s="1"/>
  <c r="AF20" i="23"/>
  <c r="AE20" i="23"/>
  <c r="AD20" i="23"/>
  <c r="BP20" i="23" s="1"/>
  <c r="AC20" i="23"/>
  <c r="DA20" i="23" s="1"/>
  <c r="AB20" i="23"/>
  <c r="BN20" i="23" s="1"/>
  <c r="AA20" i="23"/>
  <c r="Z20" i="23"/>
  <c r="CX20" i="23" s="1"/>
  <c r="Y20" i="23"/>
  <c r="X20" i="23"/>
  <c r="CV20" i="23" s="1"/>
  <c r="W20" i="23"/>
  <c r="V20" i="23"/>
  <c r="BH20" i="23" s="1"/>
  <c r="U20" i="23"/>
  <c r="T20" i="23"/>
  <c r="S20" i="23"/>
  <c r="R20" i="23"/>
  <c r="Q20" i="23"/>
  <c r="P20" i="23"/>
  <c r="CN20" i="23" s="1"/>
  <c r="O20" i="23"/>
  <c r="BA20" i="23" s="1"/>
  <c r="N20" i="23"/>
  <c r="M20" i="23"/>
  <c r="L20" i="23"/>
  <c r="K20" i="23"/>
  <c r="CI20" i="23" s="1"/>
  <c r="J20" i="23"/>
  <c r="I20" i="23"/>
  <c r="AU20" i="23" s="1"/>
  <c r="H20" i="23"/>
  <c r="CF20" i="23" s="1"/>
  <c r="G20" i="23"/>
  <c r="F20" i="23"/>
  <c r="AR20" i="23" s="1"/>
  <c r="E20" i="23"/>
  <c r="AQ20" i="23" s="1"/>
  <c r="D20" i="23"/>
  <c r="AO19" i="23"/>
  <c r="DM19" i="23" s="1"/>
  <c r="AN19" i="23"/>
  <c r="AM19" i="23"/>
  <c r="BY19" i="23" s="1"/>
  <c r="AL19" i="23"/>
  <c r="BX19" i="23" s="1"/>
  <c r="AK19" i="23"/>
  <c r="AJ19" i="23"/>
  <c r="DH19" i="23" s="1"/>
  <c r="AI19" i="23"/>
  <c r="BU19" i="23" s="1"/>
  <c r="AH19" i="23"/>
  <c r="DF19" i="23" s="1"/>
  <c r="AG19" i="23"/>
  <c r="BS19" i="23" s="1"/>
  <c r="AF19" i="23"/>
  <c r="AE19" i="23"/>
  <c r="DC19" i="23" s="1"/>
  <c r="AD19" i="23"/>
  <c r="BP19" i="23" s="1"/>
  <c r="AC19" i="23"/>
  <c r="AB19" i="23"/>
  <c r="AA19" i="23"/>
  <c r="BM19" i="23" s="1"/>
  <c r="Z19" i="23"/>
  <c r="CX19" i="23" s="1"/>
  <c r="Y19" i="23"/>
  <c r="X19" i="23"/>
  <c r="W19" i="23"/>
  <c r="BI19" i="23" s="1"/>
  <c r="V19" i="23"/>
  <c r="BH19" i="23" s="1"/>
  <c r="U19" i="23"/>
  <c r="CS19" i="23" s="1"/>
  <c r="T19" i="23"/>
  <c r="CR19" i="23" s="1"/>
  <c r="S19" i="23"/>
  <c r="BE19" i="23" s="1"/>
  <c r="R19" i="23"/>
  <c r="CP19" i="23" s="1"/>
  <c r="Q19" i="23"/>
  <c r="P19" i="23"/>
  <c r="O19" i="23"/>
  <c r="BA19" i="23" s="1"/>
  <c r="N19" i="23"/>
  <c r="AZ19" i="23" s="1"/>
  <c r="M19" i="23"/>
  <c r="AY19" i="23" s="1"/>
  <c r="L19" i="23"/>
  <c r="AX19" i="23" s="1"/>
  <c r="K19" i="23"/>
  <c r="AW19" i="23" s="1"/>
  <c r="J19" i="23"/>
  <c r="CH19" i="23" s="1"/>
  <c r="I19" i="23"/>
  <c r="H19" i="23"/>
  <c r="G19" i="23"/>
  <c r="AS19" i="23" s="1"/>
  <c r="F19" i="23"/>
  <c r="CD19" i="23" s="1"/>
  <c r="E19" i="23"/>
  <c r="CC19" i="23" s="1"/>
  <c r="D19" i="23"/>
  <c r="AO18" i="23"/>
  <c r="CA18" i="23" s="1"/>
  <c r="AN18" i="23"/>
  <c r="BZ18" i="23" s="1"/>
  <c r="AM18" i="23"/>
  <c r="AL18" i="23"/>
  <c r="BX18" i="23" s="1"/>
  <c r="AK18" i="23"/>
  <c r="DI18" i="23" s="1"/>
  <c r="AJ18" i="23"/>
  <c r="DH18" i="23" s="1"/>
  <c r="AI18" i="23"/>
  <c r="AH18" i="23"/>
  <c r="BT18" i="23" s="1"/>
  <c r="AG18" i="23"/>
  <c r="AF18" i="23"/>
  <c r="AE18" i="23"/>
  <c r="AD18" i="23"/>
  <c r="BP18" i="23" s="1"/>
  <c r="AC18" i="23"/>
  <c r="AB18" i="23"/>
  <c r="BN18" i="23" s="1"/>
  <c r="AA18" i="23"/>
  <c r="Z18" i="23"/>
  <c r="BL18" i="23" s="1"/>
  <c r="Y18" i="23"/>
  <c r="X18" i="23"/>
  <c r="W18" i="23"/>
  <c r="BI18" i="23" s="1"/>
  <c r="V18" i="23"/>
  <c r="BH18" i="23" s="1"/>
  <c r="U18" i="23"/>
  <c r="CS18" i="23" s="1"/>
  <c r="T18" i="23"/>
  <c r="CR18" i="23" s="1"/>
  <c r="S18" i="23"/>
  <c r="R18" i="23"/>
  <c r="BD18" i="23" s="1"/>
  <c r="Q18" i="23"/>
  <c r="P18" i="23"/>
  <c r="O18" i="23"/>
  <c r="CM18" i="23" s="1"/>
  <c r="N18" i="23"/>
  <c r="AZ18" i="23" s="1"/>
  <c r="M18" i="23"/>
  <c r="CK18" i="23" s="1"/>
  <c r="L18" i="23"/>
  <c r="AX18" i="23" s="1"/>
  <c r="K18" i="23"/>
  <c r="J18" i="23"/>
  <c r="AV18" i="23" s="1"/>
  <c r="I18" i="23"/>
  <c r="AU18" i="23" s="1"/>
  <c r="H18" i="23"/>
  <c r="CF18" i="23" s="1"/>
  <c r="G18" i="23"/>
  <c r="F18" i="23"/>
  <c r="AR18" i="23" s="1"/>
  <c r="E18" i="23"/>
  <c r="CC18" i="23" s="1"/>
  <c r="D18" i="23"/>
  <c r="CB18" i="23" s="1"/>
  <c r="AO17" i="23"/>
  <c r="AN17" i="23"/>
  <c r="DL17" i="23" s="1"/>
  <c r="AM17" i="23"/>
  <c r="AL17" i="23"/>
  <c r="AK17" i="23"/>
  <c r="BW17" i="23" s="1"/>
  <c r="AJ17" i="23"/>
  <c r="AI17" i="23"/>
  <c r="DG17" i="23" s="1"/>
  <c r="AH17" i="23"/>
  <c r="BT17" i="23" s="1"/>
  <c r="AG17" i="23"/>
  <c r="DE17" i="23" s="1"/>
  <c r="AF17" i="23"/>
  <c r="DD17" i="23" s="1"/>
  <c r="AE17" i="23"/>
  <c r="DC17" i="23" s="1"/>
  <c r="AD17" i="23"/>
  <c r="AC17" i="23"/>
  <c r="BO17" i="23" s="1"/>
  <c r="AB17" i="23"/>
  <c r="AA17" i="23"/>
  <c r="Z17" i="23"/>
  <c r="BL17" i="23" s="1"/>
  <c r="Y17" i="23"/>
  <c r="BK17" i="23" s="1"/>
  <c r="X17" i="23"/>
  <c r="CV17" i="23" s="1"/>
  <c r="W17" i="23"/>
  <c r="V17" i="23"/>
  <c r="U17" i="23"/>
  <c r="T17" i="23"/>
  <c r="S17" i="23"/>
  <c r="CQ17" i="23" s="1"/>
  <c r="R17" i="23"/>
  <c r="BD17" i="23" s="1"/>
  <c r="Q17" i="23"/>
  <c r="BC17" i="23" s="1"/>
  <c r="P17" i="23"/>
  <c r="CN17" i="23" s="1"/>
  <c r="O17" i="23"/>
  <c r="CM17" i="23" s="1"/>
  <c r="N17" i="23"/>
  <c r="M17" i="23"/>
  <c r="AY17" i="23" s="1"/>
  <c r="L17" i="23"/>
  <c r="K17" i="23"/>
  <c r="J17" i="23"/>
  <c r="CH17" i="23" s="1"/>
  <c r="I17" i="23"/>
  <c r="H17" i="23"/>
  <c r="CF17" i="23" s="1"/>
  <c r="G17" i="23"/>
  <c r="F17" i="23"/>
  <c r="E17" i="23"/>
  <c r="AQ17" i="23" s="1"/>
  <c r="D17" i="23"/>
  <c r="AO16" i="23"/>
  <c r="AN16" i="23"/>
  <c r="BZ16" i="23" s="1"/>
  <c r="AM16" i="23"/>
  <c r="BY16" i="23" s="1"/>
  <c r="AL16" i="23"/>
  <c r="BX16" i="23" s="1"/>
  <c r="AK16" i="23"/>
  <c r="BW16" i="23" s="1"/>
  <c r="AJ16" i="23"/>
  <c r="BV16" i="23" s="1"/>
  <c r="AI16" i="23"/>
  <c r="DG16" i="23" s="1"/>
  <c r="AH16" i="23"/>
  <c r="AG16" i="23"/>
  <c r="AF16" i="23"/>
  <c r="DD16" i="23" s="1"/>
  <c r="AE16" i="23"/>
  <c r="DC16" i="23" s="1"/>
  <c r="AD16" i="23"/>
  <c r="DB16" i="23" s="1"/>
  <c r="AC16" i="23"/>
  <c r="DA16" i="23" s="1"/>
  <c r="AB16" i="23"/>
  <c r="BN16" i="23" s="1"/>
  <c r="AA16" i="23"/>
  <c r="CY16" i="23" s="1"/>
  <c r="Z16" i="23"/>
  <c r="BL16" i="23" s="1"/>
  <c r="Y16" i="23"/>
  <c r="X16" i="23"/>
  <c r="BJ16" i="23" s="1"/>
  <c r="W16" i="23"/>
  <c r="BI16" i="23" s="1"/>
  <c r="V16" i="23"/>
  <c r="BH16" i="23" s="1"/>
  <c r="U16" i="23"/>
  <c r="T16" i="23"/>
  <c r="BF16" i="23" s="1"/>
  <c r="S16" i="23"/>
  <c r="CQ16" i="23" s="1"/>
  <c r="R16" i="23"/>
  <c r="CP16" i="23" s="1"/>
  <c r="Q16" i="23"/>
  <c r="P16" i="23"/>
  <c r="BB16" i="23" s="1"/>
  <c r="O16" i="23"/>
  <c r="N16" i="23"/>
  <c r="CL16" i="23" s="1"/>
  <c r="M16" i="23"/>
  <c r="CK16" i="23" s="1"/>
  <c r="L16" i="23"/>
  <c r="K16" i="23"/>
  <c r="J16" i="23"/>
  <c r="AV16" i="23" s="1"/>
  <c r="I16" i="23"/>
  <c r="H16" i="23"/>
  <c r="CF16" i="23" s="1"/>
  <c r="G16" i="23"/>
  <c r="AS16" i="23" s="1"/>
  <c r="F16" i="23"/>
  <c r="E16" i="23"/>
  <c r="D16" i="23"/>
  <c r="CB16" i="23" s="1"/>
  <c r="AO15" i="23"/>
  <c r="AN15" i="23"/>
  <c r="BZ15" i="23" s="1"/>
  <c r="AM15" i="23"/>
  <c r="AL15" i="23"/>
  <c r="DJ15" i="23" s="1"/>
  <c r="AK15" i="23"/>
  <c r="DI15" i="23" s="1"/>
  <c r="AJ15" i="23"/>
  <c r="BV15" i="23" s="1"/>
  <c r="AI15" i="23"/>
  <c r="AH15" i="23"/>
  <c r="AG15" i="23"/>
  <c r="AF15" i="23"/>
  <c r="DD15" i="23" s="1"/>
  <c r="AE15" i="23"/>
  <c r="AD15" i="23"/>
  <c r="DB15" i="23" s="1"/>
  <c r="AC15" i="23"/>
  <c r="AB15" i="23"/>
  <c r="BN15" i="23" s="1"/>
  <c r="AA15" i="23"/>
  <c r="BM15" i="23" s="1"/>
  <c r="Z15" i="23"/>
  <c r="BL15" i="23" s="1"/>
  <c r="Y15" i="23"/>
  <c r="CW15" i="23" s="1"/>
  <c r="X15" i="23"/>
  <c r="W15" i="23"/>
  <c r="BI15" i="23" s="1"/>
  <c r="V15" i="23"/>
  <c r="CT15" i="23" s="1"/>
  <c r="U15" i="23"/>
  <c r="CS15" i="23" s="1"/>
  <c r="T15" i="23"/>
  <c r="BF15" i="23" s="1"/>
  <c r="S15" i="23"/>
  <c r="R15" i="23"/>
  <c r="CP15" i="23" s="1"/>
  <c r="Q15" i="23"/>
  <c r="P15" i="23"/>
  <c r="BB15" i="23" s="1"/>
  <c r="O15" i="23"/>
  <c r="N15" i="23"/>
  <c r="CL15" i="23" s="1"/>
  <c r="M15" i="23"/>
  <c r="AY15" i="23" s="1"/>
  <c r="L15" i="23"/>
  <c r="AX15" i="23" s="1"/>
  <c r="K15" i="23"/>
  <c r="J15" i="23"/>
  <c r="CH15" i="23" s="1"/>
  <c r="I15" i="23"/>
  <c r="H15" i="23"/>
  <c r="AT15" i="23" s="1"/>
  <c r="G15" i="23"/>
  <c r="CE15" i="23" s="1"/>
  <c r="F15" i="23"/>
  <c r="CD15" i="23" s="1"/>
  <c r="E15" i="23"/>
  <c r="CC15" i="23" s="1"/>
  <c r="D15" i="23"/>
  <c r="AP15" i="23" s="1"/>
  <c r="AO14" i="23"/>
  <c r="DM14" i="23" s="1"/>
  <c r="AN14" i="23"/>
  <c r="DL14" i="23" s="1"/>
  <c r="AM14" i="23"/>
  <c r="BY14" i="23" s="1"/>
  <c r="AL14" i="23"/>
  <c r="DJ14" i="23" s="1"/>
  <c r="AK14" i="23"/>
  <c r="BW14" i="23" s="1"/>
  <c r="AJ14" i="23"/>
  <c r="BV14" i="23" s="1"/>
  <c r="AI14" i="23"/>
  <c r="DG14" i="23" s="1"/>
  <c r="AH14" i="23"/>
  <c r="AG14" i="23"/>
  <c r="BS14" i="23" s="1"/>
  <c r="AF14" i="23"/>
  <c r="AE14" i="23"/>
  <c r="BQ14" i="23" s="1"/>
  <c r="AD14" i="23"/>
  <c r="BP14" i="23" s="1"/>
  <c r="AC14" i="23"/>
  <c r="AB14" i="23"/>
  <c r="BN14" i="23" s="1"/>
  <c r="AA14" i="23"/>
  <c r="BM14" i="23" s="1"/>
  <c r="Z14" i="23"/>
  <c r="BL14" i="23" s="1"/>
  <c r="Y14" i="23"/>
  <c r="X14" i="23"/>
  <c r="BJ14" i="23" s="1"/>
  <c r="W14" i="23"/>
  <c r="BI14" i="23" s="1"/>
  <c r="V14" i="23"/>
  <c r="U14" i="23"/>
  <c r="BG14" i="23" s="1"/>
  <c r="T14" i="23"/>
  <c r="BF14" i="23" s="1"/>
  <c r="S14" i="23"/>
  <c r="CQ14" i="23" s="1"/>
  <c r="R14" i="23"/>
  <c r="CP14" i="23" s="1"/>
  <c r="Q14" i="23"/>
  <c r="CO14" i="23" s="1"/>
  <c r="P14" i="23"/>
  <c r="CN14" i="23" s="1"/>
  <c r="O14" i="23"/>
  <c r="BA14" i="23" s="1"/>
  <c r="N14" i="23"/>
  <c r="CL14" i="23" s="1"/>
  <c r="M14" i="23"/>
  <c r="L14" i="23"/>
  <c r="AX14" i="23" s="1"/>
  <c r="K14" i="23"/>
  <c r="AW14" i="23" s="1"/>
  <c r="J14" i="23"/>
  <c r="AV14" i="23" s="1"/>
  <c r="I14" i="23"/>
  <c r="CG14" i="23" s="1"/>
  <c r="H14" i="23"/>
  <c r="G14" i="23"/>
  <c r="AS14" i="23" s="1"/>
  <c r="F14" i="23"/>
  <c r="CD14" i="23" s="1"/>
  <c r="E14" i="23"/>
  <c r="CC14" i="23" s="1"/>
  <c r="D14" i="23"/>
  <c r="CB14" i="23" s="1"/>
  <c r="AO12" i="23"/>
  <c r="DM12" i="23" s="1"/>
  <c r="AN12" i="23"/>
  <c r="DL12" i="23" s="1"/>
  <c r="AM12" i="23"/>
  <c r="DK12" i="23" s="1"/>
  <c r="AL12" i="23"/>
  <c r="BX12" i="23" s="1"/>
  <c r="AK12" i="23"/>
  <c r="DI12" i="23" s="1"/>
  <c r="AJ12" i="23"/>
  <c r="DH12" i="23" s="1"/>
  <c r="AI12" i="23"/>
  <c r="AH12" i="23"/>
  <c r="BT12" i="23" s="1"/>
  <c r="AG12" i="23"/>
  <c r="BS12" i="23" s="1"/>
  <c r="AF12" i="23"/>
  <c r="AE12" i="23"/>
  <c r="AD12" i="23"/>
  <c r="BP12" i="23" s="1"/>
  <c r="AC12" i="23"/>
  <c r="BO12" i="23" s="1"/>
  <c r="AB12" i="23"/>
  <c r="CZ12" i="23" s="1"/>
  <c r="AA12" i="23"/>
  <c r="CY12" i="23" s="1"/>
  <c r="Z12" i="23"/>
  <c r="BL12" i="23" s="1"/>
  <c r="Y12" i="23"/>
  <c r="BK12" i="23" s="1"/>
  <c r="X12" i="23"/>
  <c r="CV12" i="23" s="1"/>
  <c r="W12" i="23"/>
  <c r="V12" i="23"/>
  <c r="BH12" i="23" s="1"/>
  <c r="U12" i="23"/>
  <c r="BG12" i="23" s="1"/>
  <c r="T12" i="23"/>
  <c r="CR12" i="23" s="1"/>
  <c r="S12" i="23"/>
  <c r="R12" i="23"/>
  <c r="BD12" i="23" s="1"/>
  <c r="Q12" i="23"/>
  <c r="BC12" i="23" s="1"/>
  <c r="P12" i="23"/>
  <c r="O12" i="23"/>
  <c r="BA12" i="23" s="1"/>
  <c r="N12" i="23"/>
  <c r="AZ12" i="23" s="1"/>
  <c r="M12" i="23"/>
  <c r="L12" i="23"/>
  <c r="AX12" i="23" s="1"/>
  <c r="K12" i="23"/>
  <c r="J12" i="23"/>
  <c r="AV12" i="23" s="1"/>
  <c r="I12" i="23"/>
  <c r="H12" i="23"/>
  <c r="AT12" i="23" s="1"/>
  <c r="G12" i="23"/>
  <c r="F12" i="23"/>
  <c r="CD12" i="23" s="1"/>
  <c r="E12" i="23"/>
  <c r="AQ12" i="23" s="1"/>
  <c r="D12" i="23"/>
  <c r="CB12" i="23" s="1"/>
  <c r="AO11" i="23"/>
  <c r="CA11" i="23" s="1"/>
  <c r="AN11" i="23"/>
  <c r="BZ11" i="23" s="1"/>
  <c r="AM11" i="23"/>
  <c r="DK11" i="23" s="1"/>
  <c r="AL11" i="23"/>
  <c r="BX11" i="23" s="1"/>
  <c r="AK11" i="23"/>
  <c r="DI11" i="23" s="1"/>
  <c r="AJ11" i="23"/>
  <c r="BV11" i="23" s="1"/>
  <c r="AI11" i="23"/>
  <c r="DG11" i="23" s="1"/>
  <c r="AH11" i="23"/>
  <c r="AG11" i="23"/>
  <c r="DE11" i="23" s="1"/>
  <c r="AF11" i="23"/>
  <c r="DD11" i="23" s="1"/>
  <c r="AE11" i="23"/>
  <c r="BQ11" i="23" s="1"/>
  <c r="AD11" i="23"/>
  <c r="AC11" i="23"/>
  <c r="BO11" i="23" s="1"/>
  <c r="AB11" i="23"/>
  <c r="BN11" i="23" s="1"/>
  <c r="AA11" i="23"/>
  <c r="BM11" i="23" s="1"/>
  <c r="Z11" i="23"/>
  <c r="CX11" i="23" s="1"/>
  <c r="Y11" i="23"/>
  <c r="X11" i="23"/>
  <c r="BJ11" i="23" s="1"/>
  <c r="W11" i="23"/>
  <c r="CU11" i="23" s="1"/>
  <c r="V11" i="23"/>
  <c r="CT11" i="23" s="1"/>
  <c r="U11" i="23"/>
  <c r="BG11" i="23" s="1"/>
  <c r="T11" i="23"/>
  <c r="CR11" i="23" s="1"/>
  <c r="S11" i="23"/>
  <c r="BE11" i="23" s="1"/>
  <c r="R11" i="23"/>
  <c r="BD11" i="23" s="1"/>
  <c r="Q11" i="23"/>
  <c r="CO11" i="23" s="1"/>
  <c r="P11" i="23"/>
  <c r="BB11" i="23" s="1"/>
  <c r="O11" i="23"/>
  <c r="CM11" i="23" s="1"/>
  <c r="N11" i="23"/>
  <c r="AZ11" i="23" s="1"/>
  <c r="M11" i="23"/>
  <c r="AY11" i="23" s="1"/>
  <c r="L11" i="23"/>
  <c r="K11" i="23"/>
  <c r="CI11" i="23" s="1"/>
  <c r="J11" i="23"/>
  <c r="AV11" i="23" s="1"/>
  <c r="I11" i="23"/>
  <c r="H11" i="23"/>
  <c r="AT11" i="23" s="1"/>
  <c r="G11" i="23"/>
  <c r="AS11" i="23" s="1"/>
  <c r="F11" i="23"/>
  <c r="CD11" i="23" s="1"/>
  <c r="E11" i="23"/>
  <c r="CC11" i="23" s="1"/>
  <c r="D11" i="23"/>
  <c r="CB11" i="23" s="1"/>
  <c r="AO10" i="23"/>
  <c r="AN10" i="23"/>
  <c r="BZ10" i="23" s="1"/>
  <c r="AM10" i="23"/>
  <c r="DK10" i="23" s="1"/>
  <c r="AL10" i="23"/>
  <c r="DJ10" i="23" s="1"/>
  <c r="AK10" i="23"/>
  <c r="DI10" i="23" s="1"/>
  <c r="AJ10" i="23"/>
  <c r="AI10" i="23"/>
  <c r="BU10" i="23" s="1"/>
  <c r="AH10" i="23"/>
  <c r="AG10" i="23"/>
  <c r="BS10" i="23" s="1"/>
  <c r="AF10" i="23"/>
  <c r="BR10" i="23" s="1"/>
  <c r="AE10" i="23"/>
  <c r="BQ10" i="23" s="1"/>
  <c r="AD10" i="23"/>
  <c r="BP10" i="23" s="1"/>
  <c r="AC10" i="23"/>
  <c r="DA10" i="23" s="1"/>
  <c r="AB10" i="23"/>
  <c r="CZ10" i="23" s="1"/>
  <c r="AA10" i="23"/>
  <c r="BM10" i="23" s="1"/>
  <c r="Z10" i="23"/>
  <c r="CX10" i="23" s="1"/>
  <c r="Y10" i="23"/>
  <c r="X10" i="23"/>
  <c r="CV10" i="23" s="1"/>
  <c r="W10" i="23"/>
  <c r="BI10" i="23" s="1"/>
  <c r="V10" i="23"/>
  <c r="CT10" i="23" s="1"/>
  <c r="U10" i="23"/>
  <c r="CS10" i="23" s="1"/>
  <c r="T10" i="23"/>
  <c r="S10" i="23"/>
  <c r="BE10" i="23" s="1"/>
  <c r="R10" i="23"/>
  <c r="CP10" i="23" s="1"/>
  <c r="Q10" i="23"/>
  <c r="BC10" i="23" s="1"/>
  <c r="P10" i="23"/>
  <c r="BB10" i="23" s="1"/>
  <c r="O10" i="23"/>
  <c r="BA10" i="23" s="1"/>
  <c r="N10" i="23"/>
  <c r="CL10" i="23" s="1"/>
  <c r="M10" i="23"/>
  <c r="L10" i="23"/>
  <c r="AX10" i="23" s="1"/>
  <c r="K10" i="23"/>
  <c r="AW10" i="23" s="1"/>
  <c r="J10" i="23"/>
  <c r="I10" i="23"/>
  <c r="H10" i="23"/>
  <c r="AT10" i="23" s="1"/>
  <c r="G10" i="23"/>
  <c r="CE10" i="23" s="1"/>
  <c r="F10" i="23"/>
  <c r="CD10" i="23" s="1"/>
  <c r="E10" i="23"/>
  <c r="CC10" i="23" s="1"/>
  <c r="D10" i="23"/>
  <c r="AO9" i="23"/>
  <c r="DM9" i="23" s="1"/>
  <c r="AN9" i="23"/>
  <c r="DL9" i="23" s="1"/>
  <c r="AM9" i="23"/>
  <c r="AL9" i="23"/>
  <c r="BX9" i="23" s="1"/>
  <c r="AK9" i="23"/>
  <c r="AJ9" i="23"/>
  <c r="BV9" i="23" s="1"/>
  <c r="AI9" i="23"/>
  <c r="BU9" i="23" s="1"/>
  <c r="AH9" i="23"/>
  <c r="AG9" i="23"/>
  <c r="DE9" i="23" s="1"/>
  <c r="AF9" i="23"/>
  <c r="BR9" i="23" s="1"/>
  <c r="AE9" i="23"/>
  <c r="AD9" i="23"/>
  <c r="BP9" i="23" s="1"/>
  <c r="AC9" i="23"/>
  <c r="DA9" i="23" s="1"/>
  <c r="AB9" i="23"/>
  <c r="CZ9" i="23" s="1"/>
  <c r="AA9" i="23"/>
  <c r="BM9" i="23" s="1"/>
  <c r="Z9" i="23"/>
  <c r="BL9" i="23" s="1"/>
  <c r="Y9" i="23"/>
  <c r="BK9" i="23" s="1"/>
  <c r="X9" i="23"/>
  <c r="CV9" i="23" s="1"/>
  <c r="W9" i="23"/>
  <c r="BI9" i="23" s="1"/>
  <c r="V9" i="23"/>
  <c r="BH9" i="23" s="1"/>
  <c r="U9" i="23"/>
  <c r="T9" i="23"/>
  <c r="BF9" i="23" s="1"/>
  <c r="S9" i="23"/>
  <c r="BE9" i="23" s="1"/>
  <c r="R9" i="23"/>
  <c r="Q9" i="23"/>
  <c r="P9" i="23"/>
  <c r="CN9" i="23" s="1"/>
  <c r="O9" i="23"/>
  <c r="BA9" i="23" s="1"/>
  <c r="N9" i="23"/>
  <c r="AZ9" i="23" s="1"/>
  <c r="M9" i="23"/>
  <c r="CK9" i="23" s="1"/>
  <c r="L9" i="23"/>
  <c r="AX9" i="23" s="1"/>
  <c r="K9" i="23"/>
  <c r="AW9" i="23" s="1"/>
  <c r="J9" i="23"/>
  <c r="I9" i="23"/>
  <c r="H9" i="23"/>
  <c r="CF9" i="23" s="1"/>
  <c r="G9" i="23"/>
  <c r="CE9" i="23" s="1"/>
  <c r="F9" i="23"/>
  <c r="AR9" i="23" s="1"/>
  <c r="E9" i="23"/>
  <c r="D9" i="23"/>
  <c r="AP9" i="23" s="1"/>
  <c r="AO8" i="23"/>
  <c r="CA8" i="23" s="1"/>
  <c r="AN8" i="23"/>
  <c r="DL8" i="23" s="1"/>
  <c r="AM8" i="23"/>
  <c r="DK8" i="23" s="1"/>
  <c r="AL8" i="23"/>
  <c r="BX8" i="23" s="1"/>
  <c r="AK8" i="23"/>
  <c r="BW8" i="23" s="1"/>
  <c r="AJ8" i="23"/>
  <c r="BV8" i="23" s="1"/>
  <c r="AI8" i="23"/>
  <c r="DG8" i="23" s="1"/>
  <c r="AH8" i="23"/>
  <c r="BT8" i="23" s="1"/>
  <c r="AG8" i="23"/>
  <c r="AF8" i="23"/>
  <c r="DD8" i="23" s="1"/>
  <c r="AE8" i="23"/>
  <c r="AD8" i="23"/>
  <c r="BP8" i="23" s="1"/>
  <c r="AC8" i="23"/>
  <c r="BO8" i="23" s="1"/>
  <c r="AB8" i="23"/>
  <c r="BN8" i="23" s="1"/>
  <c r="AA8" i="23"/>
  <c r="CY8" i="23" s="1"/>
  <c r="Z8" i="23"/>
  <c r="CX8" i="23" s="1"/>
  <c r="Y8" i="23"/>
  <c r="BK8" i="23" s="1"/>
  <c r="X8" i="23"/>
  <c r="CV8" i="23" s="1"/>
  <c r="W8" i="23"/>
  <c r="V8" i="23"/>
  <c r="BH8" i="23" s="1"/>
  <c r="U8" i="23"/>
  <c r="BG8" i="23" s="1"/>
  <c r="T8" i="23"/>
  <c r="BF8" i="23" s="1"/>
  <c r="S8" i="23"/>
  <c r="CQ8" i="23" s="1"/>
  <c r="R8" i="23"/>
  <c r="BD8" i="23" s="1"/>
  <c r="Q8" i="23"/>
  <c r="CO8" i="23" s="1"/>
  <c r="P8" i="23"/>
  <c r="BB8" i="23" s="1"/>
  <c r="O8" i="23"/>
  <c r="BA8" i="23" s="1"/>
  <c r="N8" i="23"/>
  <c r="AZ8" i="23" s="1"/>
  <c r="M8" i="23"/>
  <c r="CK8" i="23" s="1"/>
  <c r="L8" i="23"/>
  <c r="AX8" i="23" s="1"/>
  <c r="K8" i="23"/>
  <c r="CI8" i="23" s="1"/>
  <c r="J8" i="23"/>
  <c r="CH8" i="23" s="1"/>
  <c r="I8" i="23"/>
  <c r="AU8" i="23" s="1"/>
  <c r="H8" i="23"/>
  <c r="CF8" i="23" s="1"/>
  <c r="G8" i="23"/>
  <c r="F8" i="23"/>
  <c r="AR8" i="23" s="1"/>
  <c r="E8" i="23"/>
  <c r="CC8" i="23" s="1"/>
  <c r="D8" i="23"/>
  <c r="CB8" i="23" s="1"/>
  <c r="AO7" i="23"/>
  <c r="DM7" i="23" s="1"/>
  <c r="AN7" i="23"/>
  <c r="BZ7" i="23" s="1"/>
  <c r="AM7" i="23"/>
  <c r="BY7" i="23" s="1"/>
  <c r="AL7" i="23"/>
  <c r="DJ7" i="23" s="1"/>
  <c r="AK7" i="23"/>
  <c r="DI7" i="23" s="1"/>
  <c r="AJ7" i="23"/>
  <c r="DH7" i="23" s="1"/>
  <c r="AI7" i="23"/>
  <c r="BU7" i="23" s="1"/>
  <c r="AH7" i="23"/>
  <c r="AG7" i="23"/>
  <c r="DE7" i="23" s="1"/>
  <c r="AF7" i="23"/>
  <c r="DD7" i="23" s="1"/>
  <c r="AE7" i="23"/>
  <c r="AD7" i="23"/>
  <c r="DB7" i="23" s="1"/>
  <c r="AC7" i="23"/>
  <c r="DA7" i="23" s="1"/>
  <c r="AB7" i="23"/>
  <c r="CZ7" i="23" s="1"/>
  <c r="AA7" i="23"/>
  <c r="CY7" i="23" s="1"/>
  <c r="Z7" i="23"/>
  <c r="CX7" i="23" s="1"/>
  <c r="Y7" i="23"/>
  <c r="CW7" i="23" s="1"/>
  <c r="X7" i="23"/>
  <c r="BJ7" i="23" s="1"/>
  <c r="W7" i="23"/>
  <c r="BI7" i="23" s="1"/>
  <c r="V7" i="23"/>
  <c r="CT7" i="23" s="1"/>
  <c r="U7" i="23"/>
  <c r="BG7" i="23" s="1"/>
  <c r="T7" i="23"/>
  <c r="BF7" i="23" s="1"/>
  <c r="S7" i="23"/>
  <c r="R7" i="23"/>
  <c r="CP7" i="23" s="1"/>
  <c r="Q7" i="23"/>
  <c r="CO7" i="23" s="1"/>
  <c r="P7" i="23"/>
  <c r="CN7" i="23" s="1"/>
  <c r="O7" i="23"/>
  <c r="CM7" i="23" s="1"/>
  <c r="N7" i="23"/>
  <c r="AZ7" i="23" s="1"/>
  <c r="M7" i="23"/>
  <c r="AY7" i="23" s="1"/>
  <c r="L7" i="23"/>
  <c r="K7" i="23"/>
  <c r="J7" i="23"/>
  <c r="I7" i="23"/>
  <c r="H7" i="23"/>
  <c r="AT7" i="23" s="1"/>
  <c r="G7" i="23"/>
  <c r="AS7" i="23" s="1"/>
  <c r="F7" i="23"/>
  <c r="CD7" i="23" s="1"/>
  <c r="E7" i="23"/>
  <c r="AQ7" i="23" s="1"/>
  <c r="D7" i="23"/>
  <c r="CB7" i="23" s="1"/>
  <c r="AO6" i="23"/>
  <c r="AN6" i="23"/>
  <c r="AM6" i="23"/>
  <c r="BY6" i="23" s="1"/>
  <c r="AL6" i="23"/>
  <c r="DJ6" i="23" s="1"/>
  <c r="AK6" i="23"/>
  <c r="DI6" i="23" s="1"/>
  <c r="AJ6" i="23"/>
  <c r="AI6" i="23"/>
  <c r="DG6" i="23" s="1"/>
  <c r="AH6" i="23"/>
  <c r="AG6" i="23"/>
  <c r="AF6" i="23"/>
  <c r="AE6" i="23"/>
  <c r="DC6" i="23" s="1"/>
  <c r="AD6" i="23"/>
  <c r="DB6" i="23" s="1"/>
  <c r="AC6" i="23"/>
  <c r="AB6" i="23"/>
  <c r="BN6" i="23" s="1"/>
  <c r="AA6" i="23"/>
  <c r="BM6" i="23" s="1"/>
  <c r="Z6" i="23"/>
  <c r="Y6" i="23"/>
  <c r="X6" i="23"/>
  <c r="W6" i="23"/>
  <c r="BI6" i="23" s="1"/>
  <c r="V6" i="23"/>
  <c r="CT6" i="23" s="1"/>
  <c r="U6" i="23"/>
  <c r="BG6" i="23" s="1"/>
  <c r="T6" i="23"/>
  <c r="S6" i="23"/>
  <c r="CQ6" i="23" s="1"/>
  <c r="R6" i="23"/>
  <c r="CP6" i="23" s="1"/>
  <c r="Q6" i="23"/>
  <c r="P6" i="23"/>
  <c r="O6" i="23"/>
  <c r="BA6" i="23" s="1"/>
  <c r="N6" i="23"/>
  <c r="CL6" i="23" s="1"/>
  <c r="M6" i="23"/>
  <c r="L6" i="23"/>
  <c r="CJ6" i="23" s="1"/>
  <c r="K6" i="23"/>
  <c r="CI6" i="23" s="1"/>
  <c r="J6" i="23"/>
  <c r="AV6" i="23" s="1"/>
  <c r="I6" i="23"/>
  <c r="AU6" i="23" s="1"/>
  <c r="H6" i="23"/>
  <c r="CF6" i="23" s="1"/>
  <c r="G6" i="23"/>
  <c r="AS6" i="23" s="1"/>
  <c r="F6" i="23"/>
  <c r="CD6" i="23" s="1"/>
  <c r="E6" i="23"/>
  <c r="CC6" i="23" s="1"/>
  <c r="D6" i="23"/>
  <c r="CB6" i="23" s="1"/>
  <c r="DI62" i="23"/>
  <c r="AO62" i="22"/>
  <c r="DM62" i="22" s="1"/>
  <c r="AN62" i="22"/>
  <c r="AM62" i="22"/>
  <c r="AL62" i="22"/>
  <c r="AK62" i="22"/>
  <c r="AJ62" i="22"/>
  <c r="AI62" i="22"/>
  <c r="AH62" i="22"/>
  <c r="AG62" i="22"/>
  <c r="AF62" i="22"/>
  <c r="AE62" i="22"/>
  <c r="AD62" i="22"/>
  <c r="AC62" i="22"/>
  <c r="AB62" i="22"/>
  <c r="AA62" i="22"/>
  <c r="Z62" i="22"/>
  <c r="Y62" i="22"/>
  <c r="CW62" i="22" s="1"/>
  <c r="X62" i="22"/>
  <c r="CV62" i="22" s="1"/>
  <c r="W62" i="22"/>
  <c r="CU62" i="22" s="1"/>
  <c r="V62" i="22"/>
  <c r="U62" i="22"/>
  <c r="T62" i="22"/>
  <c r="S62" i="22"/>
  <c r="R62" i="22"/>
  <c r="Q62" i="22"/>
  <c r="P62" i="22"/>
  <c r="O62" i="22"/>
  <c r="N62" i="22"/>
  <c r="M62" i="22"/>
  <c r="L62" i="22"/>
  <c r="K62" i="22"/>
  <c r="J62" i="22"/>
  <c r="I62" i="22"/>
  <c r="CG62" i="22" s="1"/>
  <c r="H62" i="22"/>
  <c r="G62" i="22"/>
  <c r="F62" i="22"/>
  <c r="E62" i="22"/>
  <c r="D62" i="22"/>
  <c r="AO61" i="22"/>
  <c r="AN61" i="22"/>
  <c r="AM61" i="22"/>
  <c r="AL61" i="22"/>
  <c r="AK61" i="22"/>
  <c r="AJ61" i="22"/>
  <c r="AI61" i="22"/>
  <c r="AH61" i="22"/>
  <c r="AG61" i="22"/>
  <c r="AF61" i="22"/>
  <c r="AE61" i="22"/>
  <c r="DC61" i="22" s="1"/>
  <c r="AD61" i="22"/>
  <c r="AC61" i="22"/>
  <c r="DA61" i="22" s="1"/>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AO60" i="22"/>
  <c r="AN60" i="22"/>
  <c r="AM60" i="22"/>
  <c r="AL60" i="22"/>
  <c r="AK60" i="22"/>
  <c r="AJ60" i="22"/>
  <c r="DH60" i="22" s="1"/>
  <c r="AI60" i="22"/>
  <c r="DG60" i="22" s="1"/>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AO59" i="22"/>
  <c r="DM59" i="22" s="1"/>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CI59" i="22" s="1"/>
  <c r="J59" i="22"/>
  <c r="CH59" i="22" s="1"/>
  <c r="I59" i="22"/>
  <c r="CG59" i="22" s="1"/>
  <c r="H59" i="22"/>
  <c r="G59" i="22"/>
  <c r="F59" i="22"/>
  <c r="E59" i="22"/>
  <c r="D59"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CM57" i="22" s="1"/>
  <c r="N57" i="22"/>
  <c r="M57" i="22"/>
  <c r="L57" i="22"/>
  <c r="K57" i="22"/>
  <c r="J57" i="22"/>
  <c r="I57" i="22"/>
  <c r="H57" i="22"/>
  <c r="G57" i="22"/>
  <c r="F57" i="22"/>
  <c r="E57" i="22"/>
  <c r="D57" i="22"/>
  <c r="AO56" i="22"/>
  <c r="AN56" i="22"/>
  <c r="AM56" i="22"/>
  <c r="AL56" i="22"/>
  <c r="AK56" i="22"/>
  <c r="AJ56" i="22"/>
  <c r="AI56" i="22"/>
  <c r="AH56" i="22"/>
  <c r="AG56" i="22"/>
  <c r="AF56" i="22"/>
  <c r="AE56" i="22"/>
  <c r="AD56" i="22"/>
  <c r="AC56" i="22"/>
  <c r="AB56" i="22"/>
  <c r="AA56" i="22"/>
  <c r="Z56" i="22"/>
  <c r="Y56" i="22"/>
  <c r="X56" i="22"/>
  <c r="W56" i="22"/>
  <c r="V56" i="22"/>
  <c r="CT56" i="22" s="1"/>
  <c r="U56" i="22"/>
  <c r="CS56" i="22" s="1"/>
  <c r="T56" i="22"/>
  <c r="S56" i="22"/>
  <c r="R56" i="22"/>
  <c r="Q56" i="22"/>
  <c r="P56" i="22"/>
  <c r="O56" i="22"/>
  <c r="N56" i="22"/>
  <c r="M56" i="22"/>
  <c r="L56" i="22"/>
  <c r="K56" i="22"/>
  <c r="J56" i="22"/>
  <c r="I56" i="22"/>
  <c r="H56" i="22"/>
  <c r="G56" i="22"/>
  <c r="F56" i="22"/>
  <c r="E56" i="22"/>
  <c r="D56" i="22"/>
  <c r="AO55" i="22"/>
  <c r="AN55" i="22"/>
  <c r="AM55" i="22"/>
  <c r="AL55" i="22"/>
  <c r="AK55" i="22"/>
  <c r="AJ55" i="22"/>
  <c r="AI55" i="22"/>
  <c r="AH55" i="22"/>
  <c r="AG55" i="22"/>
  <c r="AF55" i="22"/>
  <c r="AE55" i="22"/>
  <c r="AD55" i="22"/>
  <c r="AC55" i="22"/>
  <c r="AB55" i="22"/>
  <c r="AA55" i="22"/>
  <c r="CY55" i="22" s="1"/>
  <c r="Z55" i="22"/>
  <c r="Y55" i="22"/>
  <c r="X55" i="22"/>
  <c r="W55" i="22"/>
  <c r="V55" i="22"/>
  <c r="U55" i="22"/>
  <c r="T55" i="22"/>
  <c r="S55" i="22"/>
  <c r="R55" i="22"/>
  <c r="Q55" i="22"/>
  <c r="P55" i="22"/>
  <c r="O55" i="22"/>
  <c r="N55" i="22"/>
  <c r="M55" i="22"/>
  <c r="L55" i="22"/>
  <c r="K55" i="22"/>
  <c r="J55" i="22"/>
  <c r="I55" i="22"/>
  <c r="H55" i="22"/>
  <c r="G55" i="22"/>
  <c r="F55" i="22"/>
  <c r="E55" i="22"/>
  <c r="D55" i="22"/>
  <c r="AO54" i="22"/>
  <c r="AN54" i="22"/>
  <c r="AM54" i="22"/>
  <c r="AL54" i="22"/>
  <c r="AK54" i="22"/>
  <c r="AJ54" i="22"/>
  <c r="AI54" i="22"/>
  <c r="DG54" i="22" s="1"/>
  <c r="AH54" i="22"/>
  <c r="DF54" i="22" s="1"/>
  <c r="AG54" i="22"/>
  <c r="DE54" i="22" s="1"/>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AO53" i="22"/>
  <c r="AN53" i="22"/>
  <c r="AM53" i="22"/>
  <c r="DK53" i="22" s="1"/>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CF53" i="22" s="1"/>
  <c r="G53" i="22"/>
  <c r="CE53" i="22" s="1"/>
  <c r="F53" i="22"/>
  <c r="E53" i="22"/>
  <c r="D53"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CK52" i="22" s="1"/>
  <c r="L52" i="22"/>
  <c r="K52" i="22"/>
  <c r="J52" i="22"/>
  <c r="I52" i="22"/>
  <c r="H52" i="22"/>
  <c r="G52" i="22"/>
  <c r="F52" i="22"/>
  <c r="E52" i="22"/>
  <c r="D52" i="22"/>
  <c r="AO51" i="22"/>
  <c r="AN51" i="22"/>
  <c r="AM51" i="22"/>
  <c r="AL51" i="22"/>
  <c r="AK51" i="22"/>
  <c r="AJ51" i="22"/>
  <c r="AI51" i="22"/>
  <c r="AH51" i="22"/>
  <c r="AG51" i="22"/>
  <c r="AF51" i="22"/>
  <c r="AE51" i="22"/>
  <c r="AD51" i="22"/>
  <c r="AC51" i="22"/>
  <c r="AB51" i="22"/>
  <c r="AA51" i="22"/>
  <c r="Z51" i="22"/>
  <c r="Y51" i="22"/>
  <c r="X51" i="22"/>
  <c r="W51" i="22"/>
  <c r="V51" i="22"/>
  <c r="U51" i="22"/>
  <c r="CS51" i="22" s="1"/>
  <c r="T51" i="22"/>
  <c r="CR51" i="22" s="1"/>
  <c r="S51" i="22"/>
  <c r="CQ51" i="22" s="1"/>
  <c r="R51" i="22"/>
  <c r="Q51" i="22"/>
  <c r="P51" i="22"/>
  <c r="O51" i="22"/>
  <c r="N51" i="22"/>
  <c r="M51" i="22"/>
  <c r="L51" i="22"/>
  <c r="K51" i="22"/>
  <c r="J51" i="22"/>
  <c r="I51" i="22"/>
  <c r="H51" i="22"/>
  <c r="G51" i="22"/>
  <c r="F51" i="22"/>
  <c r="E51" i="22"/>
  <c r="D51" i="22"/>
  <c r="AO50" i="22"/>
  <c r="AN50" i="22"/>
  <c r="AM50" i="22"/>
  <c r="AL50" i="22"/>
  <c r="AK50" i="22"/>
  <c r="AJ50" i="22"/>
  <c r="AI50" i="22"/>
  <c r="AH50" i="22"/>
  <c r="AG50" i="22"/>
  <c r="AF50" i="22"/>
  <c r="AE50" i="22"/>
  <c r="AD50" i="22"/>
  <c r="AC50" i="22"/>
  <c r="AB50" i="22"/>
  <c r="AA50" i="22"/>
  <c r="Z50" i="22"/>
  <c r="Y50" i="22"/>
  <c r="CW50" i="22" s="1"/>
  <c r="X50" i="22"/>
  <c r="W50" i="22"/>
  <c r="V50" i="22"/>
  <c r="U50" i="22"/>
  <c r="T50" i="22"/>
  <c r="S50" i="22"/>
  <c r="R50" i="22"/>
  <c r="Q50" i="22"/>
  <c r="P50" i="22"/>
  <c r="O50" i="22"/>
  <c r="N50" i="22"/>
  <c r="M50" i="22"/>
  <c r="L50" i="22"/>
  <c r="K50" i="22"/>
  <c r="J50" i="22"/>
  <c r="I50" i="22"/>
  <c r="H50" i="22"/>
  <c r="G50" i="22"/>
  <c r="F50" i="22"/>
  <c r="E50" i="22"/>
  <c r="D50" i="22"/>
  <c r="AO48" i="22"/>
  <c r="AN48" i="22"/>
  <c r="AM48" i="22"/>
  <c r="AL48" i="22"/>
  <c r="AK48" i="22"/>
  <c r="AJ48" i="22"/>
  <c r="AI48" i="22"/>
  <c r="AH48" i="22"/>
  <c r="AG48" i="22"/>
  <c r="AF48" i="22"/>
  <c r="DD48" i="22" s="1"/>
  <c r="AE48" i="22"/>
  <c r="DC48" i="22" s="1"/>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CP47" i="22" s="1"/>
  <c r="Q47" i="22"/>
  <c r="CO47" i="22" s="1"/>
  <c r="P47" i="22"/>
  <c r="O47" i="22"/>
  <c r="N47" i="22"/>
  <c r="M47" i="22"/>
  <c r="L47" i="22"/>
  <c r="K47" i="22"/>
  <c r="J47" i="22"/>
  <c r="I47" i="22"/>
  <c r="H47" i="22"/>
  <c r="G47" i="22"/>
  <c r="F47" i="22"/>
  <c r="E47" i="22"/>
  <c r="D47"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CM46" i="22" s="1"/>
  <c r="N46" i="22"/>
  <c r="CL46" i="22" s="1"/>
  <c r="M46" i="22"/>
  <c r="CK46" i="22" s="1"/>
  <c r="L46" i="22"/>
  <c r="K46" i="22"/>
  <c r="J46" i="22"/>
  <c r="I46" i="22"/>
  <c r="H46" i="22"/>
  <c r="G46" i="22"/>
  <c r="F46" i="22"/>
  <c r="E46" i="22"/>
  <c r="D46" i="22"/>
  <c r="AO45" i="22"/>
  <c r="AN45" i="22"/>
  <c r="AM45" i="22"/>
  <c r="AL45" i="22"/>
  <c r="AK45" i="22"/>
  <c r="AJ45" i="22"/>
  <c r="AI45" i="22"/>
  <c r="AH45" i="22"/>
  <c r="AG45" i="22"/>
  <c r="DE45" i="22" s="1"/>
  <c r="AF45" i="22"/>
  <c r="AE45" i="22"/>
  <c r="AD45" i="22"/>
  <c r="AC45" i="22"/>
  <c r="AB45" i="22"/>
  <c r="AA45" i="22"/>
  <c r="Z45" i="22"/>
  <c r="Y45" i="22"/>
  <c r="X45" i="22"/>
  <c r="W45" i="22"/>
  <c r="V45" i="22"/>
  <c r="U45" i="22"/>
  <c r="T45" i="22"/>
  <c r="S45" i="22"/>
  <c r="R45" i="22"/>
  <c r="Q45" i="22"/>
  <c r="CO45" i="22" s="1"/>
  <c r="P45" i="22"/>
  <c r="O45" i="22"/>
  <c r="CM45" i="22" s="1"/>
  <c r="N45" i="22"/>
  <c r="M45" i="22"/>
  <c r="L45" i="22"/>
  <c r="K45" i="22"/>
  <c r="J45" i="22"/>
  <c r="I45" i="22"/>
  <c r="H45" i="22"/>
  <c r="G45" i="22"/>
  <c r="F45" i="22"/>
  <c r="E45" i="22"/>
  <c r="D45"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CO44" i="22" s="1"/>
  <c r="P44" i="22"/>
  <c r="CN44" i="22" s="1"/>
  <c r="O44" i="22"/>
  <c r="N44" i="22"/>
  <c r="M44" i="22"/>
  <c r="L44" i="22"/>
  <c r="K44" i="22"/>
  <c r="J44" i="22"/>
  <c r="I44" i="22"/>
  <c r="H44" i="22"/>
  <c r="G44" i="22"/>
  <c r="F44" i="22"/>
  <c r="E44" i="22"/>
  <c r="D44" i="22"/>
  <c r="AO43" i="22"/>
  <c r="AN43" i="22"/>
  <c r="AM43" i="22"/>
  <c r="AL43" i="22"/>
  <c r="AK43" i="22"/>
  <c r="AJ43" i="22"/>
  <c r="AI43" i="22"/>
  <c r="AH43" i="22"/>
  <c r="AG43" i="22"/>
  <c r="AF43" i="22"/>
  <c r="AE43" i="22"/>
  <c r="AD43" i="22"/>
  <c r="AC43" i="22"/>
  <c r="AB43" i="22"/>
  <c r="AA43" i="22"/>
  <c r="Z43" i="22"/>
  <c r="Y43" i="22"/>
  <c r="X43" i="22"/>
  <c r="W43" i="22"/>
  <c r="V43" i="22"/>
  <c r="U43" i="22"/>
  <c r="T43" i="22"/>
  <c r="S43" i="22"/>
  <c r="CQ43" i="22" s="1"/>
  <c r="R43" i="22"/>
  <c r="CP43" i="22" s="1"/>
  <c r="Q43" i="22"/>
  <c r="CO43" i="22" s="1"/>
  <c r="P43" i="22"/>
  <c r="O43" i="22"/>
  <c r="N43" i="22"/>
  <c r="M43" i="22"/>
  <c r="L43" i="22"/>
  <c r="K43" i="22"/>
  <c r="J43" i="22"/>
  <c r="I43" i="22"/>
  <c r="H43" i="22"/>
  <c r="G43" i="22"/>
  <c r="F43" i="22"/>
  <c r="E43" i="22"/>
  <c r="D43" i="22"/>
  <c r="AO42" i="22"/>
  <c r="AN42" i="22"/>
  <c r="AM42" i="22"/>
  <c r="AL42" i="22"/>
  <c r="AK42" i="22"/>
  <c r="AJ42" i="22"/>
  <c r="AI42" i="22"/>
  <c r="AH42" i="22"/>
  <c r="AG42" i="22"/>
  <c r="AF42" i="22"/>
  <c r="AE42" i="22"/>
  <c r="AD42" i="22"/>
  <c r="AC42" i="22"/>
  <c r="AB42" i="22"/>
  <c r="AA42" i="22"/>
  <c r="Z42" i="22"/>
  <c r="Y42" i="22"/>
  <c r="X42" i="22"/>
  <c r="W42" i="22"/>
  <c r="V42" i="22"/>
  <c r="U42" i="22"/>
  <c r="T42" i="22"/>
  <c r="CR42" i="22" s="1"/>
  <c r="S42" i="22"/>
  <c r="CQ42" i="22" s="1"/>
  <c r="R42" i="22"/>
  <c r="Q42" i="22"/>
  <c r="P42" i="22"/>
  <c r="O42" i="22"/>
  <c r="N42" i="22"/>
  <c r="M42" i="22"/>
  <c r="L42" i="22"/>
  <c r="K42" i="22"/>
  <c r="J42" i="22"/>
  <c r="I42" i="22"/>
  <c r="H42" i="22"/>
  <c r="G42" i="22"/>
  <c r="F42" i="22"/>
  <c r="E42" i="22"/>
  <c r="D42" i="22"/>
  <c r="AO41" i="22"/>
  <c r="AN41" i="22"/>
  <c r="AM41" i="22"/>
  <c r="AL41" i="22"/>
  <c r="AK41" i="22"/>
  <c r="AJ41" i="22"/>
  <c r="AI41" i="22"/>
  <c r="AH41" i="22"/>
  <c r="AG41" i="22"/>
  <c r="AF41" i="22"/>
  <c r="AE41" i="22"/>
  <c r="AD41" i="22"/>
  <c r="AC41" i="22"/>
  <c r="AB41" i="22"/>
  <c r="AA41" i="22"/>
  <c r="Z41" i="22"/>
  <c r="Y41" i="22"/>
  <c r="X41" i="22"/>
  <c r="W41" i="22"/>
  <c r="CU41" i="22" s="1"/>
  <c r="V41" i="22"/>
  <c r="CT41" i="22" s="1"/>
  <c r="U41" i="22"/>
  <c r="CS41" i="22" s="1"/>
  <c r="T41" i="22"/>
  <c r="S41" i="22"/>
  <c r="R41" i="22"/>
  <c r="Q41" i="22"/>
  <c r="P41" i="22"/>
  <c r="O41" i="22"/>
  <c r="N41" i="22"/>
  <c r="M41" i="22"/>
  <c r="L41" i="22"/>
  <c r="K41" i="22"/>
  <c r="J41" i="22"/>
  <c r="I41" i="22"/>
  <c r="H41" i="22"/>
  <c r="G41" i="22"/>
  <c r="F41" i="22"/>
  <c r="E41" i="22"/>
  <c r="CC41" i="22" s="1"/>
  <c r="D41" i="22"/>
  <c r="AO40" i="22"/>
  <c r="AN40" i="22"/>
  <c r="AM40" i="22"/>
  <c r="AL40" i="22"/>
  <c r="AK40" i="22"/>
  <c r="AJ40" i="22"/>
  <c r="AI40" i="22"/>
  <c r="AH40" i="22"/>
  <c r="AG40" i="22"/>
  <c r="AF40" i="22"/>
  <c r="AE40" i="22"/>
  <c r="AD40" i="22"/>
  <c r="AC40" i="22"/>
  <c r="AB40" i="22"/>
  <c r="CZ40" i="22" s="1"/>
  <c r="AA40" i="22"/>
  <c r="CY40" i="22" s="1"/>
  <c r="Z40" i="22"/>
  <c r="Y40" i="22"/>
  <c r="X40" i="22"/>
  <c r="W40" i="22"/>
  <c r="V40" i="22"/>
  <c r="U40" i="22"/>
  <c r="T40" i="22"/>
  <c r="S40" i="22"/>
  <c r="R40" i="22"/>
  <c r="Q40" i="22"/>
  <c r="P40" i="22"/>
  <c r="O40" i="22"/>
  <c r="N40" i="22"/>
  <c r="M40" i="22"/>
  <c r="L40" i="22"/>
  <c r="K40" i="22"/>
  <c r="CI40" i="22" s="1"/>
  <c r="J40" i="22"/>
  <c r="I40" i="22"/>
  <c r="H40" i="22"/>
  <c r="G40" i="22"/>
  <c r="F40" i="22"/>
  <c r="E40" i="22"/>
  <c r="D40" i="22"/>
  <c r="AO39" i="22"/>
  <c r="AN39" i="22"/>
  <c r="AM39" i="22"/>
  <c r="AL39" i="22"/>
  <c r="AK39" i="22"/>
  <c r="AJ39" i="22"/>
  <c r="AI39" i="22"/>
  <c r="DG39" i="22" s="1"/>
  <c r="AH39" i="22"/>
  <c r="DF39" i="22" s="1"/>
  <c r="AG39" i="22"/>
  <c r="DE39" i="22" s="1"/>
  <c r="AF39" i="22"/>
  <c r="AE39" i="22"/>
  <c r="AD39" i="22"/>
  <c r="AC39" i="22"/>
  <c r="AB39" i="22"/>
  <c r="AA39" i="22"/>
  <c r="Z39" i="22"/>
  <c r="Y39" i="22"/>
  <c r="X39" i="22"/>
  <c r="W39" i="22"/>
  <c r="V39" i="22"/>
  <c r="U39" i="22"/>
  <c r="T39" i="22"/>
  <c r="S39" i="22"/>
  <c r="R39" i="22"/>
  <c r="Q39" i="22"/>
  <c r="CO39" i="22" s="1"/>
  <c r="P39" i="22"/>
  <c r="O39" i="22"/>
  <c r="N39" i="22"/>
  <c r="M39" i="22"/>
  <c r="L39" i="22"/>
  <c r="K39" i="22"/>
  <c r="J39" i="22"/>
  <c r="I39" i="22"/>
  <c r="H39" i="22"/>
  <c r="G39" i="22"/>
  <c r="F39" i="22"/>
  <c r="E39" i="22"/>
  <c r="D39" i="22"/>
  <c r="AO38" i="22"/>
  <c r="AN38" i="22"/>
  <c r="DL38" i="22" s="1"/>
  <c r="AM38" i="22"/>
  <c r="DK38" i="22" s="1"/>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CG38" i="22" s="1"/>
  <c r="H38" i="22"/>
  <c r="CF38" i="22" s="1"/>
  <c r="G38" i="22"/>
  <c r="F38" i="22"/>
  <c r="E38" i="22"/>
  <c r="D38"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CL37" i="22" s="1"/>
  <c r="M37" i="22"/>
  <c r="L37" i="22"/>
  <c r="K37" i="22"/>
  <c r="J37" i="22"/>
  <c r="I37" i="22"/>
  <c r="H37" i="22"/>
  <c r="G37" i="22"/>
  <c r="F37" i="22"/>
  <c r="E37" i="22"/>
  <c r="D37" i="22"/>
  <c r="AO36" i="22"/>
  <c r="AN36" i="22"/>
  <c r="AM36" i="22"/>
  <c r="AL36" i="22"/>
  <c r="AK36" i="22"/>
  <c r="AJ36" i="22"/>
  <c r="AI36" i="22"/>
  <c r="AH36" i="22"/>
  <c r="AG36" i="22"/>
  <c r="AF36" i="22"/>
  <c r="AE36" i="22"/>
  <c r="AD36" i="22"/>
  <c r="AC36" i="22"/>
  <c r="AB36" i="22"/>
  <c r="AA36" i="22"/>
  <c r="Z36" i="22"/>
  <c r="Y36" i="22"/>
  <c r="X36" i="22"/>
  <c r="W36" i="22"/>
  <c r="V36" i="22"/>
  <c r="U36" i="22"/>
  <c r="CS36" i="22" s="1"/>
  <c r="T36" i="22"/>
  <c r="CR36" i="22" s="1"/>
  <c r="S36" i="22"/>
  <c r="R36" i="22"/>
  <c r="Q36" i="22"/>
  <c r="P36" i="22"/>
  <c r="O36" i="22"/>
  <c r="N36" i="22"/>
  <c r="M36" i="22"/>
  <c r="L36" i="22"/>
  <c r="K36" i="22"/>
  <c r="J36" i="22"/>
  <c r="I36" i="22"/>
  <c r="H36" i="22"/>
  <c r="G36" i="22"/>
  <c r="F36" i="22"/>
  <c r="E36" i="22"/>
  <c r="D36" i="22"/>
  <c r="AO35" i="22"/>
  <c r="AN35" i="22"/>
  <c r="AM35" i="22"/>
  <c r="AL35" i="22"/>
  <c r="AK35" i="22"/>
  <c r="AJ35" i="22"/>
  <c r="AI35" i="22"/>
  <c r="AH35" i="22"/>
  <c r="AG35" i="22"/>
  <c r="AF35" i="22"/>
  <c r="AE35" i="22"/>
  <c r="AD35" i="22"/>
  <c r="AC35" i="22"/>
  <c r="AB35" i="22"/>
  <c r="AA35" i="22"/>
  <c r="Z35" i="22"/>
  <c r="CX35" i="22" s="1"/>
  <c r="Y35" i="22"/>
  <c r="CW35" i="22" s="1"/>
  <c r="X35" i="22"/>
  <c r="W35" i="22"/>
  <c r="V35" i="22"/>
  <c r="U35" i="22"/>
  <c r="T35" i="22"/>
  <c r="S35" i="22"/>
  <c r="R35" i="22"/>
  <c r="Q35" i="22"/>
  <c r="P35" i="22"/>
  <c r="O35" i="22"/>
  <c r="N35" i="22"/>
  <c r="M35" i="22"/>
  <c r="L35" i="22"/>
  <c r="K35" i="22"/>
  <c r="J35" i="22"/>
  <c r="I35" i="22"/>
  <c r="H35" i="22"/>
  <c r="G35" i="22"/>
  <c r="F35" i="22"/>
  <c r="E35" i="22"/>
  <c r="D35" i="22"/>
  <c r="AO34" i="22"/>
  <c r="AN34" i="22"/>
  <c r="AM34" i="22"/>
  <c r="AL34" i="22"/>
  <c r="AK34" i="22"/>
  <c r="AJ34" i="22"/>
  <c r="AI34" i="22"/>
  <c r="AH34" i="22"/>
  <c r="AG34" i="22"/>
  <c r="DE34" i="22" s="1"/>
  <c r="AF34" i="22"/>
  <c r="DD34" i="22" s="1"/>
  <c r="AE34" i="22"/>
  <c r="AD34" i="22"/>
  <c r="AC34" i="22"/>
  <c r="AB34" i="22"/>
  <c r="AA34" i="22"/>
  <c r="Z34" i="22"/>
  <c r="Y34" i="22"/>
  <c r="X34" i="22"/>
  <c r="W34" i="22"/>
  <c r="V34" i="22"/>
  <c r="BH34" i="22" s="1"/>
  <c r="U34" i="22"/>
  <c r="T34" i="22"/>
  <c r="S34" i="22"/>
  <c r="R34" i="22"/>
  <c r="Q34" i="22"/>
  <c r="P34" i="22"/>
  <c r="O34" i="22"/>
  <c r="N34" i="22"/>
  <c r="M34" i="22"/>
  <c r="L34" i="22"/>
  <c r="K34" i="22"/>
  <c r="J34" i="22"/>
  <c r="I34" i="22"/>
  <c r="H34" i="22"/>
  <c r="G34" i="22"/>
  <c r="F34" i="22"/>
  <c r="E34" i="22"/>
  <c r="D34" i="22"/>
  <c r="AO33" i="22"/>
  <c r="AN33" i="22"/>
  <c r="AM33" i="22"/>
  <c r="AL33" i="22"/>
  <c r="DJ33" i="22" s="1"/>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CE33" i="22" s="1"/>
  <c r="F33" i="22"/>
  <c r="CD33" i="22" s="1"/>
  <c r="E33" i="22"/>
  <c r="D33"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CJ32" i="22" s="1"/>
  <c r="K32" i="22"/>
  <c r="CI32" i="22" s="1"/>
  <c r="J32" i="22"/>
  <c r="I32" i="22"/>
  <c r="H32" i="22"/>
  <c r="G32" i="22"/>
  <c r="F32" i="22"/>
  <c r="E32" i="22"/>
  <c r="D32" i="22"/>
  <c r="AO31" i="22"/>
  <c r="AN31" i="22"/>
  <c r="AM31" i="22"/>
  <c r="AL31" i="22"/>
  <c r="AK31" i="22"/>
  <c r="AJ31" i="22"/>
  <c r="AI31" i="22"/>
  <c r="AH31" i="22"/>
  <c r="AG31" i="22"/>
  <c r="AF31" i="22"/>
  <c r="AE31" i="22"/>
  <c r="AD31" i="22"/>
  <c r="AC31" i="22"/>
  <c r="AB31" i="22"/>
  <c r="AA31" i="22"/>
  <c r="Z31" i="22"/>
  <c r="Y31" i="22"/>
  <c r="X31" i="22"/>
  <c r="W31" i="22"/>
  <c r="V31" i="22"/>
  <c r="U31" i="22"/>
  <c r="T31" i="22"/>
  <c r="S31" i="22"/>
  <c r="CQ31" i="22" s="1"/>
  <c r="R31" i="22"/>
  <c r="CP31" i="22" s="1"/>
  <c r="Q31" i="22"/>
  <c r="P31" i="22"/>
  <c r="O31" i="22"/>
  <c r="N31" i="22"/>
  <c r="M31" i="22"/>
  <c r="L31" i="22"/>
  <c r="K31" i="22"/>
  <c r="J31" i="22"/>
  <c r="I31" i="22"/>
  <c r="H31" i="22"/>
  <c r="G31" i="22"/>
  <c r="F31" i="22"/>
  <c r="E31" i="22"/>
  <c r="AQ31" i="22" s="1"/>
  <c r="D31" i="22"/>
  <c r="AO30" i="22"/>
  <c r="AN30" i="22"/>
  <c r="AM30" i="22"/>
  <c r="AL30" i="22"/>
  <c r="AK30" i="22"/>
  <c r="AJ30" i="22"/>
  <c r="AI30" i="22"/>
  <c r="AH30" i="22"/>
  <c r="AG30" i="22"/>
  <c r="AF30" i="22"/>
  <c r="AE30" i="22"/>
  <c r="AD30" i="22"/>
  <c r="AC30" i="22"/>
  <c r="AB30" i="22"/>
  <c r="AA30" i="22"/>
  <c r="Z30" i="22"/>
  <c r="Y30" i="22"/>
  <c r="CW30" i="22" s="1"/>
  <c r="X30" i="22"/>
  <c r="W30" i="22"/>
  <c r="V30" i="22"/>
  <c r="U30" i="22"/>
  <c r="T30" i="22"/>
  <c r="S30" i="22"/>
  <c r="R30" i="22"/>
  <c r="Q30" i="22"/>
  <c r="P30" i="22"/>
  <c r="O30" i="22"/>
  <c r="N30" i="22"/>
  <c r="M30" i="22"/>
  <c r="L30" i="22"/>
  <c r="K30" i="22"/>
  <c r="J30" i="22"/>
  <c r="I30" i="22"/>
  <c r="H30" i="22"/>
  <c r="G30" i="22"/>
  <c r="F30" i="22"/>
  <c r="E30" i="22"/>
  <c r="D30" i="22"/>
  <c r="AO29" i="22"/>
  <c r="AN29" i="22"/>
  <c r="DL29" i="22" s="1"/>
  <c r="AM29" i="22"/>
  <c r="DK29" i="22" s="1"/>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CL29" i="22" s="1"/>
  <c r="M29" i="22"/>
  <c r="CK29" i="22" s="1"/>
  <c r="L29" i="22"/>
  <c r="K29" i="22"/>
  <c r="J29" i="22"/>
  <c r="I29" i="22"/>
  <c r="H29" i="22"/>
  <c r="G29" i="22"/>
  <c r="F29" i="22"/>
  <c r="E29" i="22"/>
  <c r="D29" i="22"/>
  <c r="AO28" i="22"/>
  <c r="AN28" i="22"/>
  <c r="AM28" i="22"/>
  <c r="AL28" i="22"/>
  <c r="AK28" i="22"/>
  <c r="AJ28" i="22"/>
  <c r="AI28" i="22"/>
  <c r="AH28" i="22"/>
  <c r="AG28" i="22"/>
  <c r="AF28" i="22"/>
  <c r="AE28" i="22"/>
  <c r="AD28" i="22"/>
  <c r="AC28" i="22"/>
  <c r="AB28" i="22"/>
  <c r="CZ28" i="22" s="1"/>
  <c r="AA28" i="22"/>
  <c r="Z28" i="22"/>
  <c r="Y28" i="22"/>
  <c r="X28" i="22"/>
  <c r="W28" i="22"/>
  <c r="V28" i="22"/>
  <c r="U28" i="22"/>
  <c r="T28" i="22"/>
  <c r="S28" i="22"/>
  <c r="R28" i="22"/>
  <c r="Q28" i="22"/>
  <c r="P28" i="22"/>
  <c r="O28" i="22"/>
  <c r="N28" i="22"/>
  <c r="M28" i="22"/>
  <c r="L28" i="22"/>
  <c r="K28" i="22"/>
  <c r="J28" i="22"/>
  <c r="I28" i="22"/>
  <c r="H28" i="22"/>
  <c r="G28" i="22"/>
  <c r="F28" i="22"/>
  <c r="E28" i="22"/>
  <c r="D28" i="22"/>
  <c r="AO27" i="22"/>
  <c r="AN27" i="22"/>
  <c r="AM27" i="22"/>
  <c r="AL27" i="22"/>
  <c r="DJ27" i="22" s="1"/>
  <c r="AK27" i="22"/>
  <c r="AJ27" i="22"/>
  <c r="AI27" i="22"/>
  <c r="AH27" i="22"/>
  <c r="AG27" i="22"/>
  <c r="AF27" i="22"/>
  <c r="AE27" i="22"/>
  <c r="AD27" i="22"/>
  <c r="AC27" i="22"/>
  <c r="AB27" i="22"/>
  <c r="AA27" i="22"/>
  <c r="Z27" i="22"/>
  <c r="Y27" i="22"/>
  <c r="X27" i="22"/>
  <c r="W27" i="22"/>
  <c r="V27" i="22"/>
  <c r="U27" i="22"/>
  <c r="T27" i="22"/>
  <c r="S27" i="22"/>
  <c r="R27" i="22"/>
  <c r="Q27" i="22"/>
  <c r="P27" i="22"/>
  <c r="O27" i="22"/>
  <c r="N27" i="22"/>
  <c r="CL27" i="22" s="1"/>
  <c r="M27" i="22"/>
  <c r="L27" i="22"/>
  <c r="K27" i="22"/>
  <c r="J27" i="22"/>
  <c r="I27" i="22"/>
  <c r="H27" i="22"/>
  <c r="G27" i="22"/>
  <c r="F27" i="22"/>
  <c r="E27" i="22"/>
  <c r="D27" i="22"/>
  <c r="AO26" i="22"/>
  <c r="AN26" i="22"/>
  <c r="AM26" i="22"/>
  <c r="AL26" i="22"/>
  <c r="AK26" i="22"/>
  <c r="AJ26" i="22"/>
  <c r="AI26" i="22"/>
  <c r="AH26" i="22"/>
  <c r="AG26" i="22"/>
  <c r="AF26" i="22"/>
  <c r="AE26" i="22"/>
  <c r="AD26" i="22"/>
  <c r="AC26" i="22"/>
  <c r="DA26" i="22" s="1"/>
  <c r="AB26" i="22"/>
  <c r="CZ26" i="22" s="1"/>
  <c r="AA26" i="22"/>
  <c r="Z26" i="22"/>
  <c r="Y26" i="22"/>
  <c r="X26" i="22"/>
  <c r="W26" i="22"/>
  <c r="V26" i="22"/>
  <c r="U26" i="22"/>
  <c r="T26" i="22"/>
  <c r="S26" i="22"/>
  <c r="R26" i="22"/>
  <c r="Q26" i="22"/>
  <c r="P26" i="22"/>
  <c r="O26" i="22"/>
  <c r="N26" i="22"/>
  <c r="M26" i="22"/>
  <c r="L26" i="22"/>
  <c r="K26" i="22"/>
  <c r="J26" i="22"/>
  <c r="I26" i="22"/>
  <c r="CG26" i="22" s="1"/>
  <c r="H26" i="22"/>
  <c r="CF26" i="22" s="1"/>
  <c r="G26" i="22"/>
  <c r="F26" i="22"/>
  <c r="E26" i="22"/>
  <c r="D26" i="22"/>
  <c r="AO25" i="22"/>
  <c r="AN25" i="22"/>
  <c r="AM25" i="22"/>
  <c r="AL25" i="22"/>
  <c r="AK25" i="22"/>
  <c r="AJ25" i="22"/>
  <c r="AI25" i="22"/>
  <c r="AH25" i="22"/>
  <c r="AG25" i="22"/>
  <c r="AF25" i="22"/>
  <c r="AE25" i="22"/>
  <c r="AD25" i="22"/>
  <c r="AC25" i="22"/>
  <c r="AB25" i="22"/>
  <c r="AA25" i="22"/>
  <c r="Z25" i="22"/>
  <c r="CX25" i="22" s="1"/>
  <c r="Y25" i="22"/>
  <c r="CW25" i="22" s="1"/>
  <c r="X25" i="22"/>
  <c r="W25" i="22"/>
  <c r="V25" i="22"/>
  <c r="U25" i="22"/>
  <c r="T25" i="22"/>
  <c r="S25" i="22"/>
  <c r="R25" i="22"/>
  <c r="Q25" i="22"/>
  <c r="P25" i="22"/>
  <c r="O25" i="22"/>
  <c r="N25" i="22"/>
  <c r="M25" i="22"/>
  <c r="L25" i="22"/>
  <c r="K25" i="22"/>
  <c r="J25" i="22"/>
  <c r="I25" i="22"/>
  <c r="CG25" i="22" s="1"/>
  <c r="H25" i="22"/>
  <c r="G25" i="22"/>
  <c r="F25" i="22"/>
  <c r="E25" i="22"/>
  <c r="D25" i="22"/>
  <c r="AP25" i="22" s="1"/>
  <c r="AO24" i="22"/>
  <c r="AN24" i="22"/>
  <c r="AM24" i="22"/>
  <c r="AL24" i="22"/>
  <c r="AK24" i="22"/>
  <c r="AJ24" i="22"/>
  <c r="AI24" i="22"/>
  <c r="AH24" i="22"/>
  <c r="AG24" i="22"/>
  <c r="AF24" i="22"/>
  <c r="AE24" i="22"/>
  <c r="AD24" i="22"/>
  <c r="AC24" i="22"/>
  <c r="AB24" i="22"/>
  <c r="AA24" i="22"/>
  <c r="CY24" i="22" s="1"/>
  <c r="Z24" i="22"/>
  <c r="Y24" i="22"/>
  <c r="X24" i="22"/>
  <c r="W24" i="22"/>
  <c r="V24" i="22"/>
  <c r="U24" i="22"/>
  <c r="T24" i="22"/>
  <c r="S24" i="22"/>
  <c r="R24" i="22"/>
  <c r="Q24" i="22"/>
  <c r="P24" i="22"/>
  <c r="O24" i="22"/>
  <c r="N24" i="22"/>
  <c r="M24" i="22"/>
  <c r="L24" i="22"/>
  <c r="K24" i="22"/>
  <c r="J24" i="22"/>
  <c r="I24" i="22"/>
  <c r="CG24" i="22" s="1"/>
  <c r="H24" i="22"/>
  <c r="G24" i="22"/>
  <c r="F24" i="22"/>
  <c r="E24" i="22"/>
  <c r="D24" i="22"/>
  <c r="AO23" i="22"/>
  <c r="AN23" i="22"/>
  <c r="AM23" i="22"/>
  <c r="AL23" i="22"/>
  <c r="AK23" i="22"/>
  <c r="AJ23" i="22"/>
  <c r="AI23" i="22"/>
  <c r="AH23" i="22"/>
  <c r="AG23" i="22"/>
  <c r="AF23" i="22"/>
  <c r="AE23" i="22"/>
  <c r="AD23" i="22"/>
  <c r="AC23" i="22"/>
  <c r="DA23" i="22" s="1"/>
  <c r="AB23" i="22"/>
  <c r="AA23" i="22"/>
  <c r="Z23" i="22"/>
  <c r="Y23" i="22"/>
  <c r="X23" i="22"/>
  <c r="W23" i="22"/>
  <c r="V23" i="22"/>
  <c r="U23" i="22"/>
  <c r="T23" i="22"/>
  <c r="S23" i="22"/>
  <c r="R23" i="22"/>
  <c r="Q23" i="22"/>
  <c r="P23" i="22"/>
  <c r="O23" i="22"/>
  <c r="N23" i="22"/>
  <c r="M23" i="22"/>
  <c r="L23" i="22"/>
  <c r="CJ23" i="22" s="1"/>
  <c r="K23" i="22"/>
  <c r="CI23" i="22" s="1"/>
  <c r="J23" i="22"/>
  <c r="I23" i="22"/>
  <c r="H23" i="22"/>
  <c r="G23" i="22"/>
  <c r="F23" i="22"/>
  <c r="E23" i="22"/>
  <c r="D23" i="22"/>
  <c r="AO22" i="22"/>
  <c r="AN22" i="22"/>
  <c r="AM22" i="22"/>
  <c r="AL22" i="22"/>
  <c r="AK22" i="22"/>
  <c r="AJ22" i="22"/>
  <c r="AI22" i="22"/>
  <c r="AH22" i="22"/>
  <c r="AG22" i="22"/>
  <c r="AF22" i="22"/>
  <c r="AE22" i="22"/>
  <c r="AD22" i="22"/>
  <c r="AC22" i="22"/>
  <c r="DA22" i="22" s="1"/>
  <c r="AB22" i="22"/>
  <c r="AA22" i="22"/>
  <c r="Z22" i="22"/>
  <c r="Y22" i="22"/>
  <c r="X22" i="22"/>
  <c r="W22" i="22"/>
  <c r="V22" i="22"/>
  <c r="U22" i="22"/>
  <c r="T22" i="22"/>
  <c r="S22" i="22"/>
  <c r="R22" i="22"/>
  <c r="Q22" i="22"/>
  <c r="P22" i="22"/>
  <c r="O22" i="22"/>
  <c r="N22" i="22"/>
  <c r="M22" i="22"/>
  <c r="CK22" i="22" s="1"/>
  <c r="L22" i="22"/>
  <c r="CJ22" i="22" s="1"/>
  <c r="K22" i="22"/>
  <c r="J22" i="22"/>
  <c r="I22" i="22"/>
  <c r="H22" i="22"/>
  <c r="G22" i="22"/>
  <c r="F22" i="22"/>
  <c r="E22" i="22"/>
  <c r="D22" i="22"/>
  <c r="AO21" i="22"/>
  <c r="AN21" i="22"/>
  <c r="AM21" i="22"/>
  <c r="AL21" i="22"/>
  <c r="AK21" i="22"/>
  <c r="AJ21" i="22"/>
  <c r="AI21" i="22"/>
  <c r="AH21" i="22"/>
  <c r="AG21" i="22"/>
  <c r="DE21" i="22" s="1"/>
  <c r="AF21" i="22"/>
  <c r="AE21" i="22"/>
  <c r="AD21" i="22"/>
  <c r="AC21" i="22"/>
  <c r="AB21" i="22"/>
  <c r="AA21" i="22"/>
  <c r="Z21" i="22"/>
  <c r="Y21" i="22"/>
  <c r="X21" i="22"/>
  <c r="W21" i="22"/>
  <c r="V21" i="22"/>
  <c r="U21" i="22"/>
  <c r="T21" i="22"/>
  <c r="S21" i="22"/>
  <c r="R21" i="22"/>
  <c r="CP21" i="22" s="1"/>
  <c r="Q21" i="22"/>
  <c r="CO21" i="22" s="1"/>
  <c r="P21" i="22"/>
  <c r="O21" i="22"/>
  <c r="N21" i="22"/>
  <c r="M21" i="22"/>
  <c r="L21" i="22"/>
  <c r="K21" i="22"/>
  <c r="J21" i="22"/>
  <c r="I21" i="22"/>
  <c r="H21" i="22"/>
  <c r="G21" i="22"/>
  <c r="AS21" i="22" s="1"/>
  <c r="F21" i="22"/>
  <c r="E21" i="22"/>
  <c r="D21" i="22"/>
  <c r="AO20" i="22"/>
  <c r="AN20" i="22"/>
  <c r="AM20" i="22"/>
  <c r="DK20" i="22" s="1"/>
  <c r="AL20" i="22"/>
  <c r="DJ20" i="22" s="1"/>
  <c r="AK20" i="22"/>
  <c r="AJ20" i="22"/>
  <c r="AI20" i="22"/>
  <c r="AH20" i="22"/>
  <c r="AG20" i="22"/>
  <c r="AF20" i="22"/>
  <c r="AE20" i="22"/>
  <c r="AD20" i="22"/>
  <c r="AC20" i="22"/>
  <c r="AB20" i="22"/>
  <c r="AA20" i="22"/>
  <c r="Z20" i="22"/>
  <c r="Y20" i="22"/>
  <c r="X20" i="22"/>
  <c r="CV20" i="22" s="1"/>
  <c r="W20" i="22"/>
  <c r="CU20" i="22" s="1"/>
  <c r="V20" i="22"/>
  <c r="U20" i="22"/>
  <c r="T20" i="22"/>
  <c r="S20" i="22"/>
  <c r="R20" i="22"/>
  <c r="Q20" i="22"/>
  <c r="P20" i="22"/>
  <c r="O20" i="22"/>
  <c r="N20" i="22"/>
  <c r="M20" i="22"/>
  <c r="L20" i="22"/>
  <c r="K20" i="22"/>
  <c r="J20" i="22"/>
  <c r="I20" i="22"/>
  <c r="H20" i="22"/>
  <c r="G20" i="22"/>
  <c r="CE20" i="22" s="1"/>
  <c r="F20" i="22"/>
  <c r="E20" i="22"/>
  <c r="D20" i="22"/>
  <c r="AO19" i="22"/>
  <c r="AN19" i="22"/>
  <c r="AM19" i="22"/>
  <c r="AL19" i="22"/>
  <c r="AK19" i="22"/>
  <c r="AJ19" i="22"/>
  <c r="AI19" i="22"/>
  <c r="AH19" i="22"/>
  <c r="AG19" i="22"/>
  <c r="AF19" i="22"/>
  <c r="AE19" i="22"/>
  <c r="AD19" i="22"/>
  <c r="DB19" i="22" s="1"/>
  <c r="AC19" i="22"/>
  <c r="DA19" i="22" s="1"/>
  <c r="AB19" i="22"/>
  <c r="AA19" i="22"/>
  <c r="Z19" i="22"/>
  <c r="Y19" i="22"/>
  <c r="X19" i="22"/>
  <c r="W19" i="22"/>
  <c r="V19" i="22"/>
  <c r="U19" i="22"/>
  <c r="T19" i="22"/>
  <c r="S19" i="22"/>
  <c r="R19" i="22"/>
  <c r="Q19" i="22"/>
  <c r="P19" i="22"/>
  <c r="O19" i="22"/>
  <c r="N19" i="22"/>
  <c r="M19" i="22"/>
  <c r="CK19" i="22" s="1"/>
  <c r="L19" i="22"/>
  <c r="CJ19" i="22" s="1"/>
  <c r="K19" i="22"/>
  <c r="J19" i="22"/>
  <c r="I19" i="22"/>
  <c r="H19" i="22"/>
  <c r="G19" i="22"/>
  <c r="F19" i="22"/>
  <c r="E19" i="22"/>
  <c r="D19" i="22"/>
  <c r="AO18" i="22"/>
  <c r="AN18" i="22"/>
  <c r="AM18" i="22"/>
  <c r="AL18" i="22"/>
  <c r="AK18" i="22"/>
  <c r="AJ18" i="22"/>
  <c r="DH18" i="22" s="1"/>
  <c r="AI18" i="22"/>
  <c r="DG18" i="22" s="1"/>
  <c r="AH18" i="22"/>
  <c r="AG18" i="22"/>
  <c r="AF18" i="22"/>
  <c r="AE18" i="22"/>
  <c r="AD18" i="22"/>
  <c r="AC18" i="22"/>
  <c r="AB18" i="22"/>
  <c r="AA18" i="22"/>
  <c r="Z18" i="22"/>
  <c r="Y18" i="22"/>
  <c r="X18" i="22"/>
  <c r="W18" i="22"/>
  <c r="V18" i="22"/>
  <c r="U18" i="22"/>
  <c r="T18" i="22"/>
  <c r="S18" i="22"/>
  <c r="CQ18" i="22" s="1"/>
  <c r="R18" i="22"/>
  <c r="Q18" i="22"/>
  <c r="P18" i="22"/>
  <c r="O18" i="22"/>
  <c r="N18" i="22"/>
  <c r="M18" i="22"/>
  <c r="L18" i="22"/>
  <c r="K18" i="22"/>
  <c r="J18" i="22"/>
  <c r="I18" i="22"/>
  <c r="H18" i="22"/>
  <c r="G18" i="22"/>
  <c r="F18" i="22"/>
  <c r="E18" i="22"/>
  <c r="D18" i="22"/>
  <c r="CB18" i="22" s="1"/>
  <c r="AO17" i="22"/>
  <c r="DM17" i="22" s="1"/>
  <c r="AN17" i="22"/>
  <c r="AM17" i="22"/>
  <c r="AL17" i="22"/>
  <c r="AK17" i="22"/>
  <c r="AJ17" i="22"/>
  <c r="AI17" i="22"/>
  <c r="AH17" i="22"/>
  <c r="AG17" i="22"/>
  <c r="AF17" i="22"/>
  <c r="AE17" i="22"/>
  <c r="BQ17" i="22" s="1"/>
  <c r="AD17" i="22"/>
  <c r="AC17" i="22"/>
  <c r="AB17" i="22"/>
  <c r="AA17" i="22"/>
  <c r="Z17" i="22"/>
  <c r="Y17" i="22"/>
  <c r="CW17" i="22" s="1"/>
  <c r="X17" i="22"/>
  <c r="CV17" i="22" s="1"/>
  <c r="W17" i="22"/>
  <c r="V17" i="22"/>
  <c r="U17" i="22"/>
  <c r="T17" i="22"/>
  <c r="S17" i="22"/>
  <c r="R17" i="22"/>
  <c r="Q17" i="22"/>
  <c r="P17" i="22"/>
  <c r="O17" i="22"/>
  <c r="N17" i="22"/>
  <c r="M17" i="22"/>
  <c r="L17" i="22"/>
  <c r="K17" i="22"/>
  <c r="J17" i="22"/>
  <c r="CH17" i="22" s="1"/>
  <c r="I17" i="22"/>
  <c r="CG17" i="22" s="1"/>
  <c r="H17" i="22"/>
  <c r="G17" i="22"/>
  <c r="F17" i="22"/>
  <c r="E17" i="22"/>
  <c r="D17" i="22"/>
  <c r="AO16" i="22"/>
  <c r="AN16" i="22"/>
  <c r="AM16" i="22"/>
  <c r="AL16" i="22"/>
  <c r="AK16" i="22"/>
  <c r="AJ16" i="22"/>
  <c r="AI16" i="22"/>
  <c r="AH16" i="22"/>
  <c r="AG16" i="22"/>
  <c r="AF16" i="22"/>
  <c r="AE16" i="22"/>
  <c r="DC16" i="22" s="1"/>
  <c r="AD16" i="22"/>
  <c r="AC16" i="22"/>
  <c r="AB16" i="22"/>
  <c r="AA16" i="22"/>
  <c r="Z16" i="22"/>
  <c r="Y16" i="22"/>
  <c r="X16" i="22"/>
  <c r="W16" i="22"/>
  <c r="V16" i="22"/>
  <c r="U16" i="22"/>
  <c r="T16" i="22"/>
  <c r="S16" i="22"/>
  <c r="R16" i="22"/>
  <c r="Q16" i="22"/>
  <c r="P16" i="22"/>
  <c r="CN16" i="22" s="1"/>
  <c r="O16" i="22"/>
  <c r="CM16" i="22" s="1"/>
  <c r="N16" i="22"/>
  <c r="M16" i="22"/>
  <c r="L16" i="22"/>
  <c r="K16" i="22"/>
  <c r="J16" i="22"/>
  <c r="I16" i="22"/>
  <c r="H16" i="22"/>
  <c r="AT16" i="22" s="1"/>
  <c r="G16" i="22"/>
  <c r="F16" i="22"/>
  <c r="E16" i="22"/>
  <c r="D16" i="22"/>
  <c r="AO15" i="22"/>
  <c r="AN15" i="22"/>
  <c r="AM15" i="22"/>
  <c r="AL15" i="22"/>
  <c r="AK15" i="22"/>
  <c r="DI15" i="22" s="1"/>
  <c r="AJ15" i="22"/>
  <c r="DH15" i="22" s="1"/>
  <c r="AI15" i="22"/>
  <c r="AH15" i="22"/>
  <c r="AG15" i="22"/>
  <c r="AF15" i="22"/>
  <c r="AE15" i="22"/>
  <c r="AD15" i="22"/>
  <c r="AC15" i="22"/>
  <c r="AB15" i="22"/>
  <c r="AA15" i="22"/>
  <c r="Z15" i="22"/>
  <c r="Y15" i="22"/>
  <c r="X15" i="22"/>
  <c r="W15" i="22"/>
  <c r="V15" i="22"/>
  <c r="CT15" i="22" s="1"/>
  <c r="U15" i="22"/>
  <c r="CS15" i="22" s="1"/>
  <c r="T15" i="22"/>
  <c r="S15" i="22"/>
  <c r="R15" i="22"/>
  <c r="Q15" i="22"/>
  <c r="P15" i="22"/>
  <c r="O15" i="22"/>
  <c r="N15" i="22"/>
  <c r="M15" i="22"/>
  <c r="L15" i="22"/>
  <c r="K15" i="22"/>
  <c r="J15" i="22"/>
  <c r="I15" i="22"/>
  <c r="H15" i="22"/>
  <c r="G15" i="22"/>
  <c r="F15" i="22"/>
  <c r="E15" i="22"/>
  <c r="CC15" i="22" s="1"/>
  <c r="D15" i="22"/>
  <c r="AO14" i="22"/>
  <c r="AN14" i="22"/>
  <c r="AM14" i="22"/>
  <c r="AL14" i="22"/>
  <c r="AK14" i="22"/>
  <c r="AJ14" i="22"/>
  <c r="AI14" i="22"/>
  <c r="BU14" i="22" s="1"/>
  <c r="AH14" i="22"/>
  <c r="AG14" i="22"/>
  <c r="AF14" i="22"/>
  <c r="AE14" i="22"/>
  <c r="AD14" i="22"/>
  <c r="AC14" i="22"/>
  <c r="AB14" i="22"/>
  <c r="CZ14" i="22" s="1"/>
  <c r="AA14" i="22"/>
  <c r="CY14" i="22" s="1"/>
  <c r="Z14" i="22"/>
  <c r="Y14" i="22"/>
  <c r="X14" i="22"/>
  <c r="W14" i="22"/>
  <c r="V14" i="22"/>
  <c r="U14" i="22"/>
  <c r="T14" i="22"/>
  <c r="S14" i="22"/>
  <c r="R14" i="22"/>
  <c r="Q14" i="22"/>
  <c r="P14" i="22"/>
  <c r="O14" i="22"/>
  <c r="N14" i="22"/>
  <c r="M14" i="22"/>
  <c r="L14" i="22"/>
  <c r="K14" i="22"/>
  <c r="CI14" i="22" s="1"/>
  <c r="J14" i="22"/>
  <c r="CH14" i="22" s="1"/>
  <c r="I14" i="22"/>
  <c r="H14" i="22"/>
  <c r="G14" i="22"/>
  <c r="F14" i="22"/>
  <c r="E14" i="22"/>
  <c r="D14" i="22"/>
  <c r="AO12" i="22"/>
  <c r="AN12" i="22"/>
  <c r="AM12" i="22"/>
  <c r="AL12" i="22"/>
  <c r="AK12" i="22"/>
  <c r="AJ12" i="22"/>
  <c r="AI12" i="22"/>
  <c r="AH12" i="22"/>
  <c r="DF12" i="22" s="1"/>
  <c r="AG12" i="22"/>
  <c r="DE12" i="22" s="1"/>
  <c r="AF12" i="22"/>
  <c r="AE12" i="22"/>
  <c r="AD12" i="22"/>
  <c r="AC12" i="22"/>
  <c r="AB12" i="22"/>
  <c r="AA12" i="22"/>
  <c r="Z12" i="22"/>
  <c r="Y12" i="22"/>
  <c r="X12" i="22"/>
  <c r="W12" i="22"/>
  <c r="V12" i="22"/>
  <c r="U12" i="22"/>
  <c r="T12" i="22"/>
  <c r="S12" i="22"/>
  <c r="R12" i="22"/>
  <c r="Q12" i="22"/>
  <c r="CO12" i="22" s="1"/>
  <c r="P12" i="22"/>
  <c r="O12" i="22"/>
  <c r="N12" i="22"/>
  <c r="M12" i="22"/>
  <c r="L12" i="22"/>
  <c r="K12" i="22"/>
  <c r="J12" i="22"/>
  <c r="I12" i="22"/>
  <c r="H12" i="22"/>
  <c r="CF12" i="22" s="1"/>
  <c r="G12" i="22"/>
  <c r="F12" i="22"/>
  <c r="E12" i="22"/>
  <c r="D12" i="22"/>
  <c r="AO11" i="22"/>
  <c r="AN11" i="22"/>
  <c r="AM11" i="22"/>
  <c r="AL11" i="22"/>
  <c r="AK11" i="22"/>
  <c r="AJ11" i="22"/>
  <c r="AI11" i="22"/>
  <c r="AH11" i="22"/>
  <c r="AG11" i="22"/>
  <c r="AF11" i="22"/>
  <c r="DD11" i="22" s="1"/>
  <c r="AE11" i="22"/>
  <c r="AD11" i="22"/>
  <c r="DB11" i="22" s="1"/>
  <c r="AC11" i="22"/>
  <c r="AB11" i="22"/>
  <c r="AA11" i="22"/>
  <c r="Z11" i="22"/>
  <c r="Y11" i="22"/>
  <c r="X11" i="22"/>
  <c r="CV11" i="22" s="1"/>
  <c r="W11" i="22"/>
  <c r="CU11" i="22" s="1"/>
  <c r="V11" i="22"/>
  <c r="U11" i="22"/>
  <c r="T11" i="22"/>
  <c r="S11" i="22"/>
  <c r="R11" i="22"/>
  <c r="Q11" i="22"/>
  <c r="P11" i="22"/>
  <c r="O11" i="22"/>
  <c r="N11" i="22"/>
  <c r="M11" i="22"/>
  <c r="L11" i="22"/>
  <c r="K11" i="22"/>
  <c r="J11" i="22"/>
  <c r="I11" i="22"/>
  <c r="H11" i="22"/>
  <c r="CF11" i="22" s="1"/>
  <c r="G11" i="22"/>
  <c r="AS11" i="22" s="1"/>
  <c r="F11" i="22"/>
  <c r="CD11" i="22" s="1"/>
  <c r="E11" i="22"/>
  <c r="D11" i="22"/>
  <c r="AO10" i="22"/>
  <c r="AN10" i="22"/>
  <c r="AM10" i="22"/>
  <c r="AL10" i="22"/>
  <c r="DJ10" i="22" s="1"/>
  <c r="AK10" i="22"/>
  <c r="AJ10" i="22"/>
  <c r="AI10" i="22"/>
  <c r="AH10" i="22"/>
  <c r="AG10" i="22"/>
  <c r="AF10" i="22"/>
  <c r="AE10" i="22"/>
  <c r="AD10" i="22"/>
  <c r="AC10" i="22"/>
  <c r="DA10" i="22" s="1"/>
  <c r="AB10" i="22"/>
  <c r="CZ10" i="22" s="1"/>
  <c r="AA10" i="22"/>
  <c r="Z10" i="22"/>
  <c r="Y10" i="22"/>
  <c r="X10" i="22"/>
  <c r="W10" i="22"/>
  <c r="V10" i="22"/>
  <c r="U10" i="22"/>
  <c r="T10" i="22"/>
  <c r="S10" i="22"/>
  <c r="R10" i="22"/>
  <c r="Q10" i="22"/>
  <c r="P10" i="22"/>
  <c r="O10" i="22"/>
  <c r="N10" i="22"/>
  <c r="M10" i="22"/>
  <c r="L10" i="22"/>
  <c r="K10" i="22"/>
  <c r="J10" i="22"/>
  <c r="I10" i="22"/>
  <c r="H10" i="22"/>
  <c r="G10" i="22"/>
  <c r="F10" i="22"/>
  <c r="CD10" i="22" s="1"/>
  <c r="E10" i="22"/>
  <c r="D10" i="22"/>
  <c r="AO9" i="22"/>
  <c r="CA9" i="22" s="1"/>
  <c r="AN9" i="22"/>
  <c r="AM9" i="22"/>
  <c r="DK9" i="22" s="1"/>
  <c r="AL9" i="22"/>
  <c r="AK9" i="22"/>
  <c r="AJ9" i="22"/>
  <c r="DH9" i="22" s="1"/>
  <c r="AI9" i="22"/>
  <c r="AH9" i="22"/>
  <c r="AG9" i="22"/>
  <c r="AF9" i="22"/>
  <c r="AE9" i="22"/>
  <c r="AD9" i="22"/>
  <c r="AC9" i="22"/>
  <c r="AB9" i="22"/>
  <c r="CZ9" i="22" s="1"/>
  <c r="AA9" i="22"/>
  <c r="Z9" i="22"/>
  <c r="CX9" i="22" s="1"/>
  <c r="Y9" i="22"/>
  <c r="X9" i="22"/>
  <c r="W9" i="22"/>
  <c r="V9" i="22"/>
  <c r="U9" i="22"/>
  <c r="T9" i="22"/>
  <c r="CR9" i="22" s="1"/>
  <c r="S9" i="22"/>
  <c r="CQ9" i="22" s="1"/>
  <c r="R9" i="22"/>
  <c r="Q9" i="22"/>
  <c r="P9" i="22"/>
  <c r="O9" i="22"/>
  <c r="N9" i="22"/>
  <c r="M9" i="22"/>
  <c r="L9" i="22"/>
  <c r="K9" i="22"/>
  <c r="CI9" i="22" s="1"/>
  <c r="J9" i="22"/>
  <c r="I9" i="22"/>
  <c r="H9" i="22"/>
  <c r="G9" i="22"/>
  <c r="F9" i="22"/>
  <c r="E9" i="22"/>
  <c r="CC9" i="22" s="1"/>
  <c r="D9" i="22"/>
  <c r="AP9" i="22" s="1"/>
  <c r="AO8" i="22"/>
  <c r="AN8" i="22"/>
  <c r="AM8" i="22"/>
  <c r="AL8" i="22"/>
  <c r="AK8" i="22"/>
  <c r="AJ8" i="22"/>
  <c r="AI8" i="22"/>
  <c r="AH8" i="22"/>
  <c r="DF8" i="22" s="1"/>
  <c r="AG8" i="22"/>
  <c r="DE8" i="22" s="1"/>
  <c r="AF8" i="22"/>
  <c r="AE8" i="22"/>
  <c r="AD8" i="22"/>
  <c r="AC8" i="22"/>
  <c r="AB8" i="22"/>
  <c r="CZ8" i="22" s="1"/>
  <c r="AA8" i="22"/>
  <c r="Z8" i="22"/>
  <c r="Y8" i="22"/>
  <c r="X8" i="22"/>
  <c r="W8" i="22"/>
  <c r="V8" i="22"/>
  <c r="U8" i="22"/>
  <c r="T8" i="22"/>
  <c r="CR8" i="22" s="1"/>
  <c r="S8" i="22"/>
  <c r="R8" i="22"/>
  <c r="CP8" i="22" s="1"/>
  <c r="Q8" i="22"/>
  <c r="CO8" i="22" s="1"/>
  <c r="P8" i="22"/>
  <c r="O8" i="22"/>
  <c r="N8" i="22"/>
  <c r="M8" i="22"/>
  <c r="L8" i="22"/>
  <c r="K8" i="22"/>
  <c r="J8" i="22"/>
  <c r="CH8" i="22" s="1"/>
  <c r="I8" i="22"/>
  <c r="CG8" i="22" s="1"/>
  <c r="H8" i="22"/>
  <c r="G8" i="22"/>
  <c r="F8" i="22"/>
  <c r="E8" i="22"/>
  <c r="D8" i="22"/>
  <c r="AO7" i="22"/>
  <c r="DM7" i="22" s="1"/>
  <c r="AN7" i="22"/>
  <c r="AM7" i="22"/>
  <c r="AL7" i="22"/>
  <c r="AK7" i="22"/>
  <c r="AJ7" i="22"/>
  <c r="AI7" i="22"/>
  <c r="AH7" i="22"/>
  <c r="DF7" i="22" s="1"/>
  <c r="AG7" i="22"/>
  <c r="AF7" i="22"/>
  <c r="DD7" i="22" s="1"/>
  <c r="AE7" i="22"/>
  <c r="DC7" i="22" s="1"/>
  <c r="AD7" i="22"/>
  <c r="AC7" i="22"/>
  <c r="AB7" i="22"/>
  <c r="AA7" i="22"/>
  <c r="Z7" i="22"/>
  <c r="Y7" i="22"/>
  <c r="CW7" i="22" s="1"/>
  <c r="X7" i="22"/>
  <c r="CV7" i="22" s="1"/>
  <c r="W7" i="22"/>
  <c r="V7" i="22"/>
  <c r="U7" i="22"/>
  <c r="T7" i="22"/>
  <c r="S7" i="22"/>
  <c r="R7" i="22"/>
  <c r="Q7" i="22"/>
  <c r="P7" i="22"/>
  <c r="O7" i="22"/>
  <c r="CM7" i="22" s="1"/>
  <c r="N7" i="22"/>
  <c r="M7" i="22"/>
  <c r="L7" i="22"/>
  <c r="K7" i="22"/>
  <c r="CI7" i="22" s="1"/>
  <c r="J7" i="22"/>
  <c r="CH7" i="22" s="1"/>
  <c r="I7" i="22"/>
  <c r="H7" i="22"/>
  <c r="G7" i="22"/>
  <c r="F7" i="22"/>
  <c r="E7" i="22"/>
  <c r="D7" i="22"/>
  <c r="CB7" i="22" s="1"/>
  <c r="AO6" i="22"/>
  <c r="AN6" i="22"/>
  <c r="DL6" i="22" s="1"/>
  <c r="AM6" i="22"/>
  <c r="DK6" i="22" s="1"/>
  <c r="AL6" i="22"/>
  <c r="AK6" i="22"/>
  <c r="AJ6" i="22"/>
  <c r="AI6" i="22"/>
  <c r="AH6" i="22"/>
  <c r="AG6" i="22"/>
  <c r="AF6" i="22"/>
  <c r="AE6" i="22"/>
  <c r="DC6" i="22" s="1"/>
  <c r="AD6" i="22"/>
  <c r="DB6" i="22" s="1"/>
  <c r="AC6" i="22"/>
  <c r="AB6" i="22"/>
  <c r="AA6" i="22"/>
  <c r="Z6" i="22"/>
  <c r="Y6" i="22"/>
  <c r="X6" i="22"/>
  <c r="CV6" i="22" s="1"/>
  <c r="W6" i="22"/>
  <c r="V6" i="22"/>
  <c r="CT6" i="22" s="1"/>
  <c r="U6" i="22"/>
  <c r="CS6" i="22" s="1"/>
  <c r="T6" i="22"/>
  <c r="S6" i="22"/>
  <c r="R6" i="22"/>
  <c r="Q6" i="22"/>
  <c r="P6" i="22"/>
  <c r="CN6" i="22" s="1"/>
  <c r="O6" i="22"/>
  <c r="CM6" i="22" s="1"/>
  <c r="N6" i="22"/>
  <c r="M6" i="22"/>
  <c r="CK6" i="22" s="1"/>
  <c r="L6" i="22"/>
  <c r="K6" i="22"/>
  <c r="J6" i="22"/>
  <c r="I6" i="22"/>
  <c r="H6" i="22"/>
  <c r="G6" i="22"/>
  <c r="CE6" i="22" s="1"/>
  <c r="F6" i="22"/>
  <c r="CD6" i="22" s="1"/>
  <c r="E6" i="22"/>
  <c r="D6" i="22"/>
  <c r="T58" i="23" l="1"/>
  <c r="AR14" i="28"/>
  <c r="AR15" i="28" s="1"/>
  <c r="AT9" i="28"/>
  <c r="AS11" i="28"/>
  <c r="AS12" i="28"/>
  <c r="AS10" i="28"/>
  <c r="AS13" i="28"/>
  <c r="CW21" i="23"/>
  <c r="CE11" i="23"/>
  <c r="BU22" i="23"/>
  <c r="BR24" i="23"/>
  <c r="DM21" i="23"/>
  <c r="CO59" i="23"/>
  <c r="DA61" i="23"/>
  <c r="CI14" i="23"/>
  <c r="DM59" i="23"/>
  <c r="BL47" i="23"/>
  <c r="BS59" i="23"/>
  <c r="DH11" i="23"/>
  <c r="AQ10" i="23"/>
  <c r="CU16" i="23"/>
  <c r="BX37" i="23"/>
  <c r="BW61" i="23"/>
  <c r="BG10" i="23"/>
  <c r="CJ18" i="23"/>
  <c r="BR42" i="23"/>
  <c r="CC61" i="23"/>
  <c r="AQ15" i="23"/>
  <c r="BY28" i="23"/>
  <c r="BM60" i="23"/>
  <c r="BY12" i="23"/>
  <c r="BQ16" i="23"/>
  <c r="AW34" i="23"/>
  <c r="DD60" i="23"/>
  <c r="BZ14" i="23"/>
  <c r="DC11" i="23"/>
  <c r="AP16" i="23"/>
  <c r="CQ22" i="23"/>
  <c r="CE40" i="23"/>
  <c r="BE60" i="23"/>
  <c r="CO12" i="23"/>
  <c r="BS17" i="23"/>
  <c r="CO25" i="23"/>
  <c r="CT12" i="23"/>
  <c r="CH27" i="23"/>
  <c r="AP57" i="23"/>
  <c r="BG61" i="23"/>
  <c r="CA7" i="23"/>
  <c r="BG15" i="23"/>
  <c r="CK19" i="23"/>
  <c r="CK35" i="23"/>
  <c r="DK23" i="23"/>
  <c r="CU7" i="23"/>
  <c r="BW15" i="23"/>
  <c r="DI35" i="23"/>
  <c r="BK59" i="23"/>
  <c r="BW10" i="23"/>
  <c r="BU14" i="23"/>
  <c r="CE16" i="23"/>
  <c r="BS41" i="23"/>
  <c r="BF11" i="23"/>
  <c r="DB12" i="23"/>
  <c r="BT37" i="23"/>
  <c r="BL10" i="23"/>
  <c r="CP35" i="23"/>
  <c r="BJ55" i="23"/>
  <c r="BV40" i="23"/>
  <c r="AT44" i="23"/>
  <c r="DH44" i="23"/>
  <c r="BN51" i="23"/>
  <c r="AR10" i="23"/>
  <c r="CZ18" i="23"/>
  <c r="CJ22" i="23"/>
  <c r="AX34" i="23"/>
  <c r="CR46" i="23"/>
  <c r="CR51" i="23"/>
  <c r="CU31" i="23"/>
  <c r="CP37" i="23"/>
  <c r="CN46" i="23"/>
  <c r="CH56" i="23"/>
  <c r="CP17" i="23"/>
  <c r="AR19" i="23"/>
  <c r="AT62" i="23"/>
  <c r="BQ6" i="23"/>
  <c r="BX10" i="23"/>
  <c r="BR16" i="23"/>
  <c r="DB19" i="23"/>
  <c r="CF22" i="23"/>
  <c r="DG29" i="23"/>
  <c r="BD39" i="23"/>
  <c r="AU57" i="23"/>
  <c r="AT60" i="23"/>
  <c r="BL61" i="23"/>
  <c r="CR9" i="23"/>
  <c r="CP41" i="23"/>
  <c r="CM10" i="23"/>
  <c r="CS14" i="23"/>
  <c r="DL18" i="23"/>
  <c r="CS22" i="23"/>
  <c r="BJ26" i="23"/>
  <c r="AR33" i="23"/>
  <c r="BA39" i="23"/>
  <c r="AW45" i="23"/>
  <c r="CB9" i="23"/>
  <c r="AP11" i="23"/>
  <c r="BK24" i="23"/>
  <c r="DA26" i="23"/>
  <c r="DH30" i="23"/>
  <c r="BB42" i="23"/>
  <c r="CY45" i="23"/>
  <c r="CF55" i="23"/>
  <c r="CH6" i="23"/>
  <c r="BB9" i="23"/>
  <c r="CX15" i="23"/>
  <c r="CV16" i="23"/>
  <c r="AT18" i="23"/>
  <c r="BR26" i="23"/>
  <c r="AY29" i="23"/>
  <c r="BB34" i="23"/>
  <c r="CT37" i="23"/>
  <c r="AV39" i="23"/>
  <c r="CB40" i="23"/>
  <c r="CF46" i="23"/>
  <c r="DF50" i="23"/>
  <c r="BB7" i="23"/>
  <c r="AV8" i="23"/>
  <c r="CZ14" i="23"/>
  <c r="AV15" i="23"/>
  <c r="DF17" i="23"/>
  <c r="AT20" i="23"/>
  <c r="CB24" i="23"/>
  <c r="CP27" i="23"/>
  <c r="CX39" i="23"/>
  <c r="AV41" i="23"/>
  <c r="BZ55" i="23"/>
  <c r="BH59" i="23"/>
  <c r="BD62" i="23"/>
  <c r="CB26" i="23"/>
  <c r="CZ34" i="23"/>
  <c r="AX38" i="23"/>
  <c r="BL41" i="23"/>
  <c r="BN7" i="23"/>
  <c r="DB10" i="23"/>
  <c r="CL12" i="23"/>
  <c r="BD15" i="23"/>
  <c r="BV7" i="23"/>
  <c r="CR16" i="23"/>
  <c r="BB26" i="23"/>
  <c r="BP31" i="23"/>
  <c r="BR36" i="23"/>
  <c r="CB38" i="23"/>
  <c r="BN40" i="23"/>
  <c r="BP41" i="23"/>
  <c r="CB46" i="23"/>
  <c r="BN53" i="23"/>
  <c r="BD56" i="23"/>
  <c r="CQ32" i="23"/>
  <c r="BE32" i="23"/>
  <c r="AQ54" i="23"/>
  <c r="CC54" i="23"/>
  <c r="BW54" i="23"/>
  <c r="DI54" i="23"/>
  <c r="DK55" i="23"/>
  <c r="BY55" i="23"/>
  <c r="BO59" i="23"/>
  <c r="DA59" i="23"/>
  <c r="BD6" i="23"/>
  <c r="BB14" i="23"/>
  <c r="CV14" i="23"/>
  <c r="AZ21" i="23"/>
  <c r="AU23" i="23"/>
  <c r="DL30" i="23"/>
  <c r="BF32" i="23"/>
  <c r="CY57" i="23"/>
  <c r="DD9" i="23"/>
  <c r="CZ11" i="23"/>
  <c r="BB22" i="23"/>
  <c r="AV23" i="23"/>
  <c r="DH24" i="23"/>
  <c r="BT27" i="23"/>
  <c r="DH28" i="23"/>
  <c r="BN32" i="23"/>
  <c r="DB37" i="23"/>
  <c r="BJ42" i="23"/>
  <c r="BT47" i="23"/>
  <c r="BF53" i="23"/>
  <c r="BT56" i="23"/>
  <c r="CZ57" i="23"/>
  <c r="DG40" i="23"/>
  <c r="BU40" i="23"/>
  <c r="CI53" i="23"/>
  <c r="AW53" i="23"/>
  <c r="CQ57" i="23"/>
  <c r="BE57" i="23"/>
  <c r="BL6" i="23"/>
  <c r="CX6" i="23"/>
  <c r="AV10" i="23"/>
  <c r="CH10" i="23"/>
  <c r="DF10" i="23"/>
  <c r="BT10" i="23"/>
  <c r="AT14" i="23"/>
  <c r="CF14" i="23"/>
  <c r="DD18" i="23"/>
  <c r="BR18" i="23"/>
  <c r="CR24" i="23"/>
  <c r="BF24" i="23"/>
  <c r="CB28" i="23"/>
  <c r="AP28" i="23"/>
  <c r="AT30" i="23"/>
  <c r="CF30" i="23"/>
  <c r="BJ38" i="23"/>
  <c r="CV38" i="23"/>
  <c r="CJ40" i="23"/>
  <c r="AX40" i="23"/>
  <c r="BL43" i="23"/>
  <c r="CX43" i="23"/>
  <c r="CH47" i="23"/>
  <c r="AV47" i="23"/>
  <c r="BD52" i="23"/>
  <c r="CP52" i="23"/>
  <c r="CB53" i="23"/>
  <c r="AP53" i="23"/>
  <c r="CD59" i="23"/>
  <c r="AR59" i="23"/>
  <c r="BZ60" i="23"/>
  <c r="DL60" i="23"/>
  <c r="CR7" i="23"/>
  <c r="DJ12" i="23"/>
  <c r="BA18" i="23"/>
  <c r="CD21" i="23"/>
  <c r="BF28" i="23"/>
  <c r="CL33" i="23"/>
  <c r="CV34" i="23"/>
  <c r="AZ45" i="23"/>
  <c r="CV46" i="23"/>
  <c r="CY48" i="23"/>
  <c r="DJ54" i="23"/>
  <c r="CN55" i="23"/>
  <c r="BP59" i="23"/>
  <c r="CA10" i="23"/>
  <c r="DM10" i="23"/>
  <c r="BK19" i="23"/>
  <c r="CW19" i="23"/>
  <c r="BA38" i="23"/>
  <c r="CM38" i="23"/>
  <c r="CA47" i="23"/>
  <c r="DM47" i="23"/>
  <c r="AX11" i="23"/>
  <c r="CJ11" i="23"/>
  <c r="DD14" i="23"/>
  <c r="BR14" i="23"/>
  <c r="CN18" i="23"/>
  <c r="BB18" i="23"/>
  <c r="BH21" i="23"/>
  <c r="CT21" i="23"/>
  <c r="BZ22" i="23"/>
  <c r="DL22" i="23"/>
  <c r="BL23" i="23"/>
  <c r="CX23" i="23"/>
  <c r="AX24" i="23"/>
  <c r="CJ24" i="23"/>
  <c r="AT34" i="23"/>
  <c r="CF34" i="23"/>
  <c r="AR37" i="23"/>
  <c r="CD37" i="23"/>
  <c r="CL41" i="23"/>
  <c r="AZ41" i="23"/>
  <c r="BF44" i="23"/>
  <c r="CR44" i="23"/>
  <c r="DD46" i="23"/>
  <c r="BR46" i="23"/>
  <c r="CL59" i="23"/>
  <c r="AZ59" i="23"/>
  <c r="AP7" i="23"/>
  <c r="AR12" i="23"/>
  <c r="CT25" i="23"/>
  <c r="BN28" i="23"/>
  <c r="CV30" i="23"/>
  <c r="CT33" i="23"/>
  <c r="DD34" i="23"/>
  <c r="DD38" i="23"/>
  <c r="CF42" i="23"/>
  <c r="AV43" i="23"/>
  <c r="DE52" i="23"/>
  <c r="AY54" i="23"/>
  <c r="AX57" i="23"/>
  <c r="CN60" i="23"/>
  <c r="CW23" i="23"/>
  <c r="BK23" i="23"/>
  <c r="DE43" i="23"/>
  <c r="BS43" i="23"/>
  <c r="BA51" i="23"/>
  <c r="CM51" i="23"/>
  <c r="BT6" i="23"/>
  <c r="DF6" i="23"/>
  <c r="AX7" i="23"/>
  <c r="CJ7" i="23"/>
  <c r="DF15" i="23"/>
  <c r="BT15" i="23"/>
  <c r="CJ16" i="23"/>
  <c r="AX16" i="23"/>
  <c r="BJ18" i="23"/>
  <c r="CV18" i="23"/>
  <c r="BR22" i="23"/>
  <c r="DD22" i="23"/>
  <c r="BD23" i="23"/>
  <c r="CP23" i="23"/>
  <c r="AR25" i="23"/>
  <c r="CD25" i="23"/>
  <c r="DJ25" i="23"/>
  <c r="BX25" i="23"/>
  <c r="CF26" i="23"/>
  <c r="AT26" i="23"/>
  <c r="CX27" i="23"/>
  <c r="BL27" i="23"/>
  <c r="AX28" i="23"/>
  <c r="CJ28" i="23"/>
  <c r="BB30" i="23"/>
  <c r="CN30" i="23"/>
  <c r="DJ33" i="23"/>
  <c r="BX33" i="23"/>
  <c r="BF40" i="23"/>
  <c r="CR40" i="23"/>
  <c r="BH41" i="23"/>
  <c r="CT41" i="23"/>
  <c r="BX41" i="23"/>
  <c r="DJ41" i="23"/>
  <c r="BZ42" i="23"/>
  <c r="DL42" i="23"/>
  <c r="BD43" i="23"/>
  <c r="CP43" i="23"/>
  <c r="AP44" i="23"/>
  <c r="CB44" i="23"/>
  <c r="DL46" i="23"/>
  <c r="BZ46" i="23"/>
  <c r="DL51" i="23"/>
  <c r="BZ51" i="23"/>
  <c r="CT54" i="23"/>
  <c r="BH54" i="23"/>
  <c r="DD55" i="23"/>
  <c r="BR55" i="23"/>
  <c r="CX56" i="23"/>
  <c r="BL56" i="23"/>
  <c r="DH57" i="23"/>
  <c r="BV57" i="23"/>
  <c r="CP61" i="23"/>
  <c r="BD61" i="23"/>
  <c r="DF23" i="23"/>
  <c r="BN24" i="23"/>
  <c r="DB25" i="23"/>
  <c r="DL26" i="23"/>
  <c r="DD30" i="23"/>
  <c r="AP32" i="23"/>
  <c r="DB33" i="23"/>
  <c r="DL34" i="23"/>
  <c r="CL37" i="23"/>
  <c r="CD41" i="23"/>
  <c r="BD47" i="23"/>
  <c r="DF52" i="23"/>
  <c r="AZ54" i="23"/>
  <c r="CR57" i="23"/>
  <c r="DH14" i="23"/>
  <c r="AV17" i="23"/>
  <c r="AP34" i="23"/>
  <c r="DB43" i="23"/>
  <c r="CV7" i="23"/>
  <c r="CN11" i="23"/>
  <c r="CN16" i="23"/>
  <c r="BV18" i="23"/>
  <c r="BB20" i="23"/>
  <c r="AP22" i="23"/>
  <c r="CD23" i="23"/>
  <c r="AW35" i="23"/>
  <c r="DH38" i="23"/>
  <c r="CL39" i="23"/>
  <c r="CH50" i="23"/>
  <c r="CP8" i="23"/>
  <c r="CL19" i="23"/>
  <c r="BQ21" i="23"/>
  <c r="CD27" i="23"/>
  <c r="DL32" i="23"/>
  <c r="CX37" i="23"/>
  <c r="DC41" i="23"/>
  <c r="CT56" i="23"/>
  <c r="CJ14" i="23"/>
  <c r="BH15" i="23"/>
  <c r="CH21" i="23"/>
  <c r="BF22" i="23"/>
  <c r="CP29" i="23"/>
  <c r="AZ31" i="23"/>
  <c r="CZ42" i="23"/>
  <c r="BF8" i="22"/>
  <c r="BS8" i="22"/>
  <c r="AS53" i="22"/>
  <c r="CB25" i="22"/>
  <c r="AS33" i="22"/>
  <c r="AP7" i="22"/>
  <c r="BC45" i="22"/>
  <c r="AU8" i="22"/>
  <c r="BQ48" i="22"/>
  <c r="BV15" i="22"/>
  <c r="CE21" i="22"/>
  <c r="BP11" i="22"/>
  <c r="BJ17" i="22"/>
  <c r="BD7" i="23"/>
  <c r="BL8" i="23"/>
  <c r="CS8" i="23"/>
  <c r="CJ9" i="23"/>
  <c r="AW11" i="23"/>
  <c r="AT16" i="23"/>
  <c r="DA17" i="23"/>
  <c r="CJ19" i="23"/>
  <c r="BJ20" i="23"/>
  <c r="BT21" i="23"/>
  <c r="BV22" i="23"/>
  <c r="CT23" i="23"/>
  <c r="CN24" i="23"/>
  <c r="BP27" i="23"/>
  <c r="AX30" i="23"/>
  <c r="CW43" i="23"/>
  <c r="BR44" i="23"/>
  <c r="DL44" i="23"/>
  <c r="CS45" i="23"/>
  <c r="AW48" i="23"/>
  <c r="CX50" i="23"/>
  <c r="BQ51" i="23"/>
  <c r="CP53" i="23"/>
  <c r="DB60" i="23"/>
  <c r="BH6" i="23"/>
  <c r="AZ6" i="23"/>
  <c r="BR7" i="23"/>
  <c r="DF8" i="23"/>
  <c r="DH9" i="23"/>
  <c r="AP14" i="23"/>
  <c r="CT19" i="23"/>
  <c r="BL21" i="23"/>
  <c r="CP21" i="23"/>
  <c r="CL27" i="23"/>
  <c r="DA33" i="23"/>
  <c r="CZ38" i="23"/>
  <c r="CD39" i="23"/>
  <c r="BT41" i="23"/>
  <c r="BI42" i="23"/>
  <c r="AQ45" i="23"/>
  <c r="BV46" i="23"/>
  <c r="CG47" i="23"/>
  <c r="CJ51" i="23"/>
  <c r="DJ56" i="23"/>
  <c r="AP59" i="23"/>
  <c r="BN9" i="23"/>
  <c r="AZ10" i="23"/>
  <c r="BR11" i="23"/>
  <c r="CY11" i="23"/>
  <c r="CC12" i="23"/>
  <c r="CR14" i="23"/>
  <c r="DL15" i="23"/>
  <c r="BF18" i="23"/>
  <c r="DJ19" i="23"/>
  <c r="BN22" i="23"/>
  <c r="AX26" i="23"/>
  <c r="AV29" i="23"/>
  <c r="CB30" i="23"/>
  <c r="BB44" i="23"/>
  <c r="CA52" i="23"/>
  <c r="BV55" i="23"/>
  <c r="DC55" i="23"/>
  <c r="BM62" i="23"/>
  <c r="CO10" i="23"/>
  <c r="CH11" i="23"/>
  <c r="AP12" i="23"/>
  <c r="BP15" i="23"/>
  <c r="BX23" i="23"/>
  <c r="BL25" i="23"/>
  <c r="CR30" i="23"/>
  <c r="DJ31" i="23"/>
  <c r="BF34" i="23"/>
  <c r="CO39" i="23"/>
  <c r="BV42" i="23"/>
  <c r="DH51" i="23"/>
  <c r="DA54" i="23"/>
  <c r="CG61" i="23"/>
  <c r="BB61" i="23"/>
  <c r="G58" i="23"/>
  <c r="BD21" i="22"/>
  <c r="BV60" i="22"/>
  <c r="BJ7" i="22"/>
  <c r="BR11" i="22"/>
  <c r="BO22" i="22"/>
  <c r="BG36" i="22"/>
  <c r="AY46" i="22"/>
  <c r="AT53" i="22"/>
  <c r="BQ61" i="22"/>
  <c r="AR6" i="22"/>
  <c r="BK7" i="22"/>
  <c r="BT8" i="22"/>
  <c r="BN14" i="22"/>
  <c r="AU25" i="22"/>
  <c r="BU39" i="22"/>
  <c r="AZ46" i="22"/>
  <c r="BT54" i="22"/>
  <c r="BI62" i="22"/>
  <c r="AS6" i="22"/>
  <c r="BR7" i="22"/>
  <c r="AQ9" i="22"/>
  <c r="BN26" i="22"/>
  <c r="BM40" i="22"/>
  <c r="BC47" i="22"/>
  <c r="BU54" i="22"/>
  <c r="BJ62" i="22"/>
  <c r="AY6" i="22"/>
  <c r="BT7" i="22"/>
  <c r="BN9" i="22"/>
  <c r="BB16" i="22"/>
  <c r="BO26" i="22"/>
  <c r="BE42" i="22"/>
  <c r="BD47" i="22"/>
  <c r="BG56" i="22"/>
  <c r="BK62" i="22"/>
  <c r="BA6" i="22"/>
  <c r="BF42" i="22"/>
  <c r="CB9" i="22"/>
  <c r="BJ6" i="22"/>
  <c r="AV8" i="22"/>
  <c r="BN10" i="22"/>
  <c r="AP18" i="22"/>
  <c r="BZ29" i="22"/>
  <c r="BE43" i="22"/>
  <c r="BR48" i="22"/>
  <c r="AV59" i="22"/>
  <c r="AR10" i="22"/>
  <c r="AZ27" i="22"/>
  <c r="BH56" i="22"/>
  <c r="BQ6" i="22"/>
  <c r="BD8" i="22"/>
  <c r="AT11" i="22"/>
  <c r="BP19" i="22"/>
  <c r="BK30" i="22"/>
  <c r="BB44" i="22"/>
  <c r="BF51" i="22"/>
  <c r="BU60" i="22"/>
  <c r="CE11" i="22"/>
  <c r="BC9" i="23"/>
  <c r="CO9" i="23"/>
  <c r="CI15" i="23"/>
  <c r="AW15" i="23"/>
  <c r="BE15" i="23"/>
  <c r="CQ15" i="23"/>
  <c r="DG15" i="23"/>
  <c r="BU15" i="23"/>
  <c r="AS17" i="23"/>
  <c r="CE17" i="23"/>
  <c r="BY17" i="23"/>
  <c r="DK17" i="23"/>
  <c r="CO18" i="23"/>
  <c r="BC18" i="23"/>
  <c r="BG20" i="23"/>
  <c r="CS20" i="23"/>
  <c r="DK21" i="23"/>
  <c r="BY21" i="23"/>
  <c r="BW24" i="23"/>
  <c r="DI24" i="23"/>
  <c r="AU26" i="23"/>
  <c r="CG26" i="23"/>
  <c r="CW26" i="23"/>
  <c r="BK26" i="23"/>
  <c r="CI27" i="23"/>
  <c r="AW27" i="23"/>
  <c r="BI29" i="23"/>
  <c r="CU29" i="23"/>
  <c r="BM31" i="23"/>
  <c r="CY31" i="23"/>
  <c r="CE37" i="23"/>
  <c r="AS37" i="23"/>
  <c r="CM41" i="23"/>
  <c r="BA41" i="23"/>
  <c r="BO44" i="23"/>
  <c r="DA44" i="23"/>
  <c r="DI44" i="23"/>
  <c r="BW44" i="23"/>
  <c r="BK46" i="23"/>
  <c r="CW46" i="23"/>
  <c r="DK54" i="23"/>
  <c r="BY54" i="23"/>
  <c r="BG57" i="23"/>
  <c r="CS57" i="23"/>
  <c r="CQ61" i="23"/>
  <c r="BE61" i="23"/>
  <c r="CS7" i="23"/>
  <c r="BM12" i="23"/>
  <c r="CK26" i="23"/>
  <c r="BK32" i="23"/>
  <c r="DC56" i="23"/>
  <c r="DG19" i="23"/>
  <c r="CG20" i="23"/>
  <c r="BS24" i="23"/>
  <c r="CI29" i="23"/>
  <c r="CO36" i="23"/>
  <c r="CA44" i="23"/>
  <c r="BI8" i="23"/>
  <c r="CU8" i="23"/>
  <c r="BQ8" i="23"/>
  <c r="DC8" i="23"/>
  <c r="CG9" i="23"/>
  <c r="AU9" i="23"/>
  <c r="AS12" i="23"/>
  <c r="CE12" i="23"/>
  <c r="CU12" i="23"/>
  <c r="BI12" i="23"/>
  <c r="BQ12" i="23"/>
  <c r="DC12" i="23"/>
  <c r="BK14" i="23"/>
  <c r="CW14" i="23"/>
  <c r="CC16" i="23"/>
  <c r="AQ16" i="23"/>
  <c r="BG16" i="23"/>
  <c r="CS16" i="23"/>
  <c r="CU17" i="23"/>
  <c r="BI17" i="23"/>
  <c r="BK18" i="23"/>
  <c r="CW18" i="23"/>
  <c r="BS18" i="23"/>
  <c r="DE18" i="23"/>
  <c r="BM23" i="23"/>
  <c r="CY23" i="23"/>
  <c r="BW28" i="23"/>
  <c r="DI28" i="23"/>
  <c r="CM29" i="23"/>
  <c r="BA29" i="23"/>
  <c r="AU30" i="23"/>
  <c r="CG30" i="23"/>
  <c r="CI31" i="23"/>
  <c r="AW31" i="23"/>
  <c r="DG31" i="23"/>
  <c r="BU31" i="23"/>
  <c r="DE34" i="23"/>
  <c r="BS34" i="23"/>
  <c r="CY35" i="23"/>
  <c r="BM35" i="23"/>
  <c r="BU35" i="23"/>
  <c r="DG35" i="23"/>
  <c r="BW36" i="23"/>
  <c r="DI36" i="23"/>
  <c r="BA37" i="23"/>
  <c r="CM37" i="23"/>
  <c r="CK40" i="23"/>
  <c r="AY40" i="23"/>
  <c r="BI41" i="23"/>
  <c r="CU41" i="23"/>
  <c r="DM46" i="23"/>
  <c r="CA46" i="23"/>
  <c r="CK48" i="23"/>
  <c r="AY48" i="23"/>
  <c r="DA48" i="23"/>
  <c r="BO48" i="23"/>
  <c r="BM52" i="23"/>
  <c r="CY52" i="23"/>
  <c r="BK60" i="23"/>
  <c r="CW60" i="23"/>
  <c r="AQ62" i="23"/>
  <c r="CC62" i="23"/>
  <c r="BG62" i="23"/>
  <c r="CS62" i="23"/>
  <c r="BK7" i="23"/>
  <c r="BE17" i="23"/>
  <c r="BE33" i="23"/>
  <c r="BQ43" i="23"/>
  <c r="BA52" i="23"/>
  <c r="CE54" i="23"/>
  <c r="CE6" i="23"/>
  <c r="BS7" i="23"/>
  <c r="DC10" i="23"/>
  <c r="AQ14" i="23"/>
  <c r="DI14" i="23"/>
  <c r="BU17" i="23"/>
  <c r="CI19" i="23"/>
  <c r="AS31" i="23"/>
  <c r="BK40" i="23"/>
  <c r="CQ41" i="23"/>
  <c r="DG50" i="23"/>
  <c r="CO53" i="23"/>
  <c r="DM57" i="23"/>
  <c r="CG7" i="23"/>
  <c r="AU7" i="23"/>
  <c r="CC9" i="23"/>
  <c r="AQ9" i="23"/>
  <c r="BG9" i="23"/>
  <c r="CS9" i="23"/>
  <c r="CI12" i="23"/>
  <c r="AW12" i="23"/>
  <c r="BE12" i="23"/>
  <c r="CQ12" i="23"/>
  <c r="DG12" i="23"/>
  <c r="BU12" i="23"/>
  <c r="DK15" i="23"/>
  <c r="BY15" i="23"/>
  <c r="BK20" i="23"/>
  <c r="CW20" i="23"/>
  <c r="BA23" i="23"/>
  <c r="CM23" i="23"/>
  <c r="BC24" i="23"/>
  <c r="CO24" i="23"/>
  <c r="AW25" i="23"/>
  <c r="CI25" i="23"/>
  <c r="CQ25" i="23"/>
  <c r="BE25" i="23"/>
  <c r="DG25" i="23"/>
  <c r="BU25" i="23"/>
  <c r="CC26" i="23"/>
  <c r="AQ26" i="23"/>
  <c r="BG26" i="23"/>
  <c r="CS26" i="23"/>
  <c r="CM31" i="23"/>
  <c r="BA31" i="23"/>
  <c r="DE32" i="23"/>
  <c r="BS32" i="23"/>
  <c r="AY34" i="23"/>
  <c r="CK34" i="23"/>
  <c r="DA34" i="23"/>
  <c r="BO34" i="23"/>
  <c r="CE35" i="23"/>
  <c r="AS35" i="23"/>
  <c r="DC35" i="23"/>
  <c r="BQ35" i="23"/>
  <c r="DE36" i="23"/>
  <c r="BS36" i="23"/>
  <c r="CC38" i="23"/>
  <c r="AQ38" i="23"/>
  <c r="DC39" i="23"/>
  <c r="BQ39" i="23"/>
  <c r="CG40" i="23"/>
  <c r="AU40" i="23"/>
  <c r="BC40" i="23"/>
  <c r="CO40" i="23"/>
  <c r="DE40" i="23"/>
  <c r="BS40" i="23"/>
  <c r="CK46" i="23"/>
  <c r="AY46" i="23"/>
  <c r="DC52" i="23"/>
  <c r="BQ52" i="23"/>
  <c r="CG53" i="23"/>
  <c r="AU53" i="23"/>
  <c r="CA53" i="23"/>
  <c r="DM53" i="23"/>
  <c r="AW54" i="23"/>
  <c r="CI54" i="23"/>
  <c r="BE54" i="23"/>
  <c r="CQ54" i="23"/>
  <c r="BU54" i="23"/>
  <c r="DG54" i="23"/>
  <c r="AY55" i="23"/>
  <c r="CK55" i="23"/>
  <c r="DA55" i="23"/>
  <c r="BO55" i="23"/>
  <c r="BI56" i="23"/>
  <c r="CU56" i="23"/>
  <c r="DK56" i="23"/>
  <c r="BY56" i="23"/>
  <c r="BC57" i="23"/>
  <c r="CO57" i="23"/>
  <c r="AY9" i="23"/>
  <c r="BQ19" i="23"/>
  <c r="DE20" i="23"/>
  <c r="BM25" i="23"/>
  <c r="BY37" i="23"/>
  <c r="BY50" i="23"/>
  <c r="BS11" i="23"/>
  <c r="DM11" i="23"/>
  <c r="BW26" i="23"/>
  <c r="BE29" i="23"/>
  <c r="CM35" i="23"/>
  <c r="CS40" i="23"/>
  <c r="CA40" i="23"/>
  <c r="BW46" i="23"/>
  <c r="CE52" i="23"/>
  <c r="CW53" i="23"/>
  <c r="BM54" i="23"/>
  <c r="CC55" i="23"/>
  <c r="CM56" i="23"/>
  <c r="DI9" i="23"/>
  <c r="BW9" i="23"/>
  <c r="CG11" i="23"/>
  <c r="AU11" i="23"/>
  <c r="BK11" i="23"/>
  <c r="CW11" i="23"/>
  <c r="CK14" i="23"/>
  <c r="AY14" i="23"/>
  <c r="DA14" i="23"/>
  <c r="BO14" i="23"/>
  <c r="BA15" i="23"/>
  <c r="CM15" i="23"/>
  <c r="DC15" i="23"/>
  <c r="BQ15" i="23"/>
  <c r="CI17" i="23"/>
  <c r="AW17" i="23"/>
  <c r="BM17" i="23"/>
  <c r="CY17" i="23"/>
  <c r="BO18" i="23"/>
  <c r="DA18" i="23"/>
  <c r="BC20" i="23"/>
  <c r="CO20" i="23"/>
  <c r="CE23" i="23"/>
  <c r="AS23" i="23"/>
  <c r="BQ23" i="23"/>
  <c r="DC23" i="23"/>
  <c r="CG24" i="23"/>
  <c r="AU24" i="23"/>
  <c r="DM24" i="23"/>
  <c r="CA24" i="23"/>
  <c r="CY29" i="23"/>
  <c r="BM29" i="23"/>
  <c r="AU32" i="23"/>
  <c r="CG32" i="23"/>
  <c r="CO32" i="23"/>
  <c r="BC32" i="23"/>
  <c r="DG33" i="23"/>
  <c r="BU33" i="23"/>
  <c r="DK35" i="23"/>
  <c r="BY35" i="23"/>
  <c r="CG36" i="23"/>
  <c r="AU36" i="23"/>
  <c r="DM36" i="23"/>
  <c r="CA36" i="23"/>
  <c r="AS39" i="23"/>
  <c r="CE39" i="23"/>
  <c r="CU39" i="23"/>
  <c r="BI39" i="23"/>
  <c r="DK39" i="23"/>
  <c r="BY39" i="23"/>
  <c r="CI41" i="23"/>
  <c r="AW41" i="23"/>
  <c r="CY41" i="23"/>
  <c r="BM41" i="23"/>
  <c r="DG41" i="23"/>
  <c r="BU41" i="23"/>
  <c r="BI43" i="23"/>
  <c r="CU43" i="23"/>
  <c r="CQ45" i="23"/>
  <c r="BE45" i="23"/>
  <c r="BU45" i="23"/>
  <c r="DG45" i="23"/>
  <c r="AQ46" i="23"/>
  <c r="CC46" i="23"/>
  <c r="CS46" i="23"/>
  <c r="BG46" i="23"/>
  <c r="BO46" i="23"/>
  <c r="DA46" i="23"/>
  <c r="CQ50" i="23"/>
  <c r="BE50" i="23"/>
  <c r="CU52" i="23"/>
  <c r="BI52" i="23"/>
  <c r="DK52" i="23"/>
  <c r="BY52" i="23"/>
  <c r="BS53" i="23"/>
  <c r="DE53" i="23"/>
  <c r="AS56" i="23"/>
  <c r="CE56" i="23"/>
  <c r="CW57" i="23"/>
  <c r="BK57" i="23"/>
  <c r="DE57" i="23"/>
  <c r="BS57" i="23"/>
  <c r="CY59" i="23"/>
  <c r="BM59" i="23"/>
  <c r="BC11" i="23"/>
  <c r="BI23" i="23"/>
  <c r="BK36" i="23"/>
  <c r="BA43" i="23"/>
  <c r="CC48" i="23"/>
  <c r="BC7" i="23"/>
  <c r="AS15" i="23"/>
  <c r="CU19" i="23"/>
  <c r="CO30" i="23"/>
  <c r="CA32" i="23"/>
  <c r="BX55" i="23"/>
  <c r="BR61" i="23"/>
  <c r="BJ10" i="23"/>
  <c r="BD57" i="23"/>
  <c r="BI37" i="23"/>
  <c r="CU37" i="23"/>
  <c r="CO51" i="23"/>
  <c r="BC51" i="23"/>
  <c r="DG52" i="23"/>
  <c r="BU52" i="23"/>
  <c r="AY62" i="23"/>
  <c r="CK62" i="23"/>
  <c r="CC7" i="23"/>
  <c r="BY8" i="23"/>
  <c r="BS9" i="23"/>
  <c r="AY16" i="23"/>
  <c r="BS38" i="23"/>
  <c r="BM56" i="23"/>
  <c r="DJ20" i="23"/>
  <c r="BX20" i="23"/>
  <c r="BT26" i="23"/>
  <c r="DF26" i="23"/>
  <c r="BR59" i="23"/>
  <c r="DD59" i="23"/>
  <c r="BD60" i="23"/>
  <c r="CP60" i="23"/>
  <c r="BP62" i="23"/>
  <c r="DB62" i="23"/>
  <c r="CF7" i="23"/>
  <c r="CE8" i="23"/>
  <c r="BH10" i="23"/>
  <c r="BD16" i="23"/>
  <c r="DI16" i="23"/>
  <c r="BQ17" i="23"/>
  <c r="CX17" i="23"/>
  <c r="AP18" i="23"/>
  <c r="DM18" i="23"/>
  <c r="BO20" i="23"/>
  <c r="CM21" i="23"/>
  <c r="BG24" i="23"/>
  <c r="CT27" i="23"/>
  <c r="DK29" i="23"/>
  <c r="BK30" i="23"/>
  <c r="CZ30" i="23"/>
  <c r="CG34" i="23"/>
  <c r="DM34" i="23"/>
  <c r="AQ36" i="23"/>
  <c r="BV39" i="23"/>
  <c r="DI40" i="23"/>
  <c r="CR42" i="23"/>
  <c r="AT48" i="23"/>
  <c r="DI48" i="23"/>
  <c r="AS50" i="23"/>
  <c r="CU50" i="23"/>
  <c r="CJ55" i="23"/>
  <c r="DA57" i="23"/>
  <c r="DE60" i="23"/>
  <c r="CW9" i="23"/>
  <c r="AU14" i="23"/>
  <c r="CQ27" i="23"/>
  <c r="CL7" i="23"/>
  <c r="AS8" i="23"/>
  <c r="BW11" i="23"/>
  <c r="DE14" i="23"/>
  <c r="BO16" i="23"/>
  <c r="CG18" i="23"/>
  <c r="BC26" i="23"/>
  <c r="BM27" i="23"/>
  <c r="AQ28" i="23"/>
  <c r="BQ29" i="23"/>
  <c r="CK36" i="23"/>
  <c r="CS48" i="23"/>
  <c r="BA50" i="23"/>
  <c r="CY61" i="23"/>
  <c r="BX27" i="23"/>
  <c r="DJ27" i="23"/>
  <c r="CN28" i="23"/>
  <c r="BB28" i="23"/>
  <c r="BL29" i="23"/>
  <c r="CX29" i="23"/>
  <c r="DF29" i="23"/>
  <c r="BT29" i="23"/>
  <c r="CD31" i="23"/>
  <c r="AR31" i="23"/>
  <c r="CT31" i="23"/>
  <c r="BH31" i="23"/>
  <c r="AZ35" i="23"/>
  <c r="CL35" i="23"/>
  <c r="BP35" i="23"/>
  <c r="DB35" i="23"/>
  <c r="AT36" i="23"/>
  <c r="CF36" i="23"/>
  <c r="BB36" i="23"/>
  <c r="CN36" i="23"/>
  <c r="CV36" i="23"/>
  <c r="BJ36" i="23"/>
  <c r="CH37" i="23"/>
  <c r="AV37" i="23"/>
  <c r="CR38" i="23"/>
  <c r="BF38" i="23"/>
  <c r="DB39" i="23"/>
  <c r="BP39" i="23"/>
  <c r="DJ39" i="23"/>
  <c r="BX39" i="23"/>
  <c r="CD43" i="23"/>
  <c r="AR43" i="23"/>
  <c r="AZ43" i="23"/>
  <c r="CL43" i="23"/>
  <c r="CP50" i="23"/>
  <c r="BD50" i="23"/>
  <c r="CB51" i="23"/>
  <c r="AP51" i="23"/>
  <c r="DD53" i="23"/>
  <c r="BR53" i="23"/>
  <c r="CR55" i="23"/>
  <c r="BF55" i="23"/>
  <c r="BS26" i="23"/>
  <c r="DE26" i="23"/>
  <c r="CS28" i="23"/>
  <c r="BG28" i="23"/>
  <c r="DA36" i="23"/>
  <c r="BO36" i="23"/>
  <c r="DC37" i="23"/>
  <c r="BQ37" i="23"/>
  <c r="AQ40" i="23"/>
  <c r="CC40" i="23"/>
  <c r="CS44" i="23"/>
  <c r="BG44" i="23"/>
  <c r="AU55" i="23"/>
  <c r="CG55" i="23"/>
  <c r="CI61" i="23"/>
  <c r="AW61" i="23"/>
  <c r="CM12" i="23"/>
  <c r="AS21" i="23"/>
  <c r="CM8" i="23"/>
  <c r="CA9" i="23"/>
  <c r="AY28" i="23"/>
  <c r="DA28" i="23"/>
  <c r="BS30" i="23"/>
  <c r="DM30" i="23"/>
  <c r="BI33" i="23"/>
  <c r="CS36" i="23"/>
  <c r="CA38" i="23"/>
  <c r="BO40" i="23"/>
  <c r="CI47" i="23"/>
  <c r="BA54" i="23"/>
  <c r="CM54" i="23"/>
  <c r="DG61" i="23"/>
  <c r="BU61" i="23"/>
  <c r="AQ11" i="23"/>
  <c r="BA17" i="23"/>
  <c r="BI21" i="23"/>
  <c r="AW23" i="23"/>
  <c r="AQ24" i="23"/>
  <c r="CE29" i="23"/>
  <c r="CQ35" i="23"/>
  <c r="CW38" i="23"/>
  <c r="CE41" i="23"/>
  <c r="CC44" i="23"/>
  <c r="BQ50" i="23"/>
  <c r="BQ54" i="23"/>
  <c r="CO60" i="23"/>
  <c r="BO62" i="23"/>
  <c r="AF58" i="23"/>
  <c r="BH14" i="23"/>
  <c r="CT14" i="23"/>
  <c r="CF27" i="23"/>
  <c r="AT27" i="23"/>
  <c r="CJ29" i="23"/>
  <c r="AX29" i="23"/>
  <c r="CN35" i="23"/>
  <c r="BB35" i="23"/>
  <c r="DJ51" i="23"/>
  <c r="BX51" i="23"/>
  <c r="AP54" i="23"/>
  <c r="CB54" i="23"/>
  <c r="BV54" i="23"/>
  <c r="DH54" i="23"/>
  <c r="BH55" i="23"/>
  <c r="CT55" i="23"/>
  <c r="BN59" i="23"/>
  <c r="CZ59" i="23"/>
  <c r="AR60" i="23"/>
  <c r="CD60" i="23"/>
  <c r="AT61" i="23"/>
  <c r="CF61" i="23"/>
  <c r="BZ61" i="23"/>
  <c r="DL61" i="23"/>
  <c r="BL62" i="23"/>
  <c r="CX62" i="23"/>
  <c r="AO58" i="23"/>
  <c r="K58" i="23"/>
  <c r="AA58" i="23"/>
  <c r="AM58" i="23"/>
  <c r="CW6" i="22"/>
  <c r="BK6" i="22"/>
  <c r="DM6" i="22"/>
  <c r="CA6" i="22"/>
  <c r="DG7" i="22"/>
  <c r="BU7" i="22"/>
  <c r="CK8" i="22"/>
  <c r="AY8" i="22"/>
  <c r="CE9" i="22"/>
  <c r="AS9" i="22"/>
  <c r="CU9" i="22"/>
  <c r="BI9" i="22"/>
  <c r="CW10" i="22"/>
  <c r="BK10" i="22"/>
  <c r="CI11" i="22"/>
  <c r="AW11" i="22"/>
  <c r="DG11" i="22"/>
  <c r="BU11" i="22"/>
  <c r="DA12" i="22"/>
  <c r="BO12" i="22"/>
  <c r="CU14" i="22"/>
  <c r="BI14" i="22"/>
  <c r="CO15" i="22"/>
  <c r="BC15" i="22"/>
  <c r="DM15" i="22"/>
  <c r="CA15" i="22"/>
  <c r="CY16" i="22"/>
  <c r="BM16" i="22"/>
  <c r="CS17" i="22"/>
  <c r="BG17" i="22"/>
  <c r="CM18" i="22"/>
  <c r="BA18" i="22"/>
  <c r="DC18" i="22"/>
  <c r="BQ18" i="22"/>
  <c r="CW19" i="22"/>
  <c r="BK19" i="22"/>
  <c r="CQ20" i="22"/>
  <c r="BE20" i="22"/>
  <c r="CK21" i="22"/>
  <c r="AY21" i="22"/>
  <c r="CE22" i="22"/>
  <c r="AS22" i="22"/>
  <c r="DC22" i="22"/>
  <c r="BQ22" i="22"/>
  <c r="CO23" i="22"/>
  <c r="BC23" i="22"/>
  <c r="DE23" i="22"/>
  <c r="BS23" i="22"/>
  <c r="CI24" i="22"/>
  <c r="AW24" i="22"/>
  <c r="AQ25" i="22"/>
  <c r="CC25" i="22"/>
  <c r="CE26" i="22"/>
  <c r="AS26" i="22"/>
  <c r="CG27" i="22"/>
  <c r="AU27" i="22"/>
  <c r="CY36" i="22"/>
  <c r="BM36" i="22"/>
  <c r="AY29" i="22"/>
  <c r="AW7" i="22"/>
  <c r="AR11" i="22"/>
  <c r="AX23" i="22"/>
  <c r="BC6" i="22"/>
  <c r="CO6" i="22"/>
  <c r="CQ7" i="22"/>
  <c r="BE7" i="22"/>
  <c r="CS8" i="22"/>
  <c r="BG8" i="22"/>
  <c r="CO10" i="22"/>
  <c r="BC10" i="22"/>
  <c r="CQ11" i="22"/>
  <c r="BE11" i="22"/>
  <c r="CK12" i="22"/>
  <c r="AY12" i="22"/>
  <c r="DI12" i="22"/>
  <c r="BW12" i="22"/>
  <c r="DC14" i="22"/>
  <c r="BQ14" i="22"/>
  <c r="CW15" i="22"/>
  <c r="BK15" i="22"/>
  <c r="CQ16" i="22"/>
  <c r="BE16" i="22"/>
  <c r="CK17" i="22"/>
  <c r="AY17" i="22"/>
  <c r="DI17" i="22"/>
  <c r="BW17" i="22"/>
  <c r="DK18" i="22"/>
  <c r="BY18" i="22"/>
  <c r="DE19" i="22"/>
  <c r="BS19" i="22"/>
  <c r="DG20" i="22"/>
  <c r="BU20" i="22"/>
  <c r="DA21" i="22"/>
  <c r="BO21" i="22"/>
  <c r="CM22" i="22"/>
  <c r="BA22" i="22"/>
  <c r="CG23" i="22"/>
  <c r="AU23" i="22"/>
  <c r="DM23" i="22"/>
  <c r="CA23" i="22"/>
  <c r="DG24" i="22"/>
  <c r="BU24" i="22"/>
  <c r="DA25" i="22"/>
  <c r="BO25" i="22"/>
  <c r="DC26" i="22"/>
  <c r="BQ26" i="22"/>
  <c r="CW27" i="22"/>
  <c r="BK27" i="22"/>
  <c r="CI28" i="22"/>
  <c r="AW28" i="22"/>
  <c r="CY28" i="22"/>
  <c r="BM28" i="22"/>
  <c r="CS29" i="22"/>
  <c r="BG29" i="22"/>
  <c r="CE30" i="22"/>
  <c r="AS30" i="22"/>
  <c r="DC30" i="22"/>
  <c r="BQ30" i="22"/>
  <c r="CO31" i="22"/>
  <c r="BC31" i="22"/>
  <c r="DE31" i="22"/>
  <c r="BS31" i="22"/>
  <c r="CQ32" i="22"/>
  <c r="BE32" i="22"/>
  <c r="CC33" i="22"/>
  <c r="AQ33" i="22"/>
  <c r="DA33" i="22"/>
  <c r="BO33" i="22"/>
  <c r="CM34" i="22"/>
  <c r="BA34" i="22"/>
  <c r="DK34" i="22"/>
  <c r="BY34" i="22"/>
  <c r="CO35" i="22"/>
  <c r="BC35" i="22"/>
  <c r="DM35" i="22"/>
  <c r="CA35" i="22"/>
  <c r="DG36" i="22"/>
  <c r="BU36" i="22"/>
  <c r="CS37" i="22"/>
  <c r="BG37" i="22"/>
  <c r="CE38" i="22"/>
  <c r="AS38" i="22"/>
  <c r="CU38" i="22"/>
  <c r="BI38" i="22"/>
  <c r="CH6" i="22"/>
  <c r="AV6" i="22"/>
  <c r="CP6" i="22"/>
  <c r="BD6" i="22"/>
  <c r="CX6" i="22"/>
  <c r="BL6" i="22"/>
  <c r="DF6" i="22"/>
  <c r="BT6" i="22"/>
  <c r="CJ7" i="22"/>
  <c r="AX7" i="22"/>
  <c r="BN7" i="22"/>
  <c r="CZ7" i="22"/>
  <c r="DH7" i="22"/>
  <c r="BV7" i="22"/>
  <c r="CD8" i="22"/>
  <c r="AR8" i="22"/>
  <c r="CL8" i="22"/>
  <c r="AZ8" i="22"/>
  <c r="CT8" i="22"/>
  <c r="BH8" i="22"/>
  <c r="DB8" i="22"/>
  <c r="BP8" i="22"/>
  <c r="DJ8" i="22"/>
  <c r="BX8" i="22"/>
  <c r="CF9" i="22"/>
  <c r="AT9" i="22"/>
  <c r="CN9" i="22"/>
  <c r="BB9" i="22"/>
  <c r="CV9" i="22"/>
  <c r="BJ9" i="22"/>
  <c r="DD9" i="22"/>
  <c r="BR9" i="22"/>
  <c r="DL9" i="22"/>
  <c r="BZ9" i="22"/>
  <c r="CH10" i="22"/>
  <c r="AV10" i="22"/>
  <c r="CP10" i="22"/>
  <c r="BD10" i="22"/>
  <c r="CX10" i="22"/>
  <c r="BL10" i="22"/>
  <c r="DF10" i="22"/>
  <c r="BT10" i="22"/>
  <c r="CB11" i="22"/>
  <c r="AP11" i="22"/>
  <c r="CJ11" i="22"/>
  <c r="AX11" i="22"/>
  <c r="CR11" i="22"/>
  <c r="BF11" i="22"/>
  <c r="CZ11" i="22"/>
  <c r="BN11" i="22"/>
  <c r="DH11" i="22"/>
  <c r="BV11" i="22"/>
  <c r="CD12" i="22"/>
  <c r="AR12" i="22"/>
  <c r="CL12" i="22"/>
  <c r="AZ12" i="22"/>
  <c r="DB12" i="22"/>
  <c r="BP12" i="22"/>
  <c r="DJ12" i="22"/>
  <c r="BX12" i="22"/>
  <c r="CF14" i="22"/>
  <c r="AT14" i="22"/>
  <c r="CN14" i="22"/>
  <c r="BB14" i="22"/>
  <c r="CV14" i="22"/>
  <c r="BJ14" i="22"/>
  <c r="DD14" i="22"/>
  <c r="BR14" i="22"/>
  <c r="DL14" i="22"/>
  <c r="BZ14" i="22"/>
  <c r="CH15" i="22"/>
  <c r="AV15" i="22"/>
  <c r="CP15" i="22"/>
  <c r="BD15" i="22"/>
  <c r="CX15" i="22"/>
  <c r="BL15" i="22"/>
  <c r="DF15" i="22"/>
  <c r="BT15" i="22"/>
  <c r="CB16" i="22"/>
  <c r="AP16" i="22"/>
  <c r="CJ16" i="22"/>
  <c r="AX16" i="22"/>
  <c r="CR16" i="22"/>
  <c r="BF16" i="22"/>
  <c r="CZ16" i="22"/>
  <c r="BN16" i="22"/>
  <c r="DH16" i="22"/>
  <c r="BV16" i="22"/>
  <c r="CD17" i="22"/>
  <c r="AR17" i="22"/>
  <c r="CL17" i="22"/>
  <c r="AZ17" i="22"/>
  <c r="CT17" i="22"/>
  <c r="BH17" i="22"/>
  <c r="DB17" i="22"/>
  <c r="BP17" i="22"/>
  <c r="DJ17" i="22"/>
  <c r="BX17" i="22"/>
  <c r="CF18" i="22"/>
  <c r="AT18" i="22"/>
  <c r="CN18" i="22"/>
  <c r="BB18" i="22"/>
  <c r="CV18" i="22"/>
  <c r="BJ18" i="22"/>
  <c r="DD18" i="22"/>
  <c r="BR18" i="22"/>
  <c r="DL18" i="22"/>
  <c r="BZ18" i="22"/>
  <c r="CH19" i="22"/>
  <c r="AV19" i="22"/>
  <c r="CP19" i="22"/>
  <c r="BD19" i="22"/>
  <c r="CX19" i="22"/>
  <c r="BL19" i="22"/>
  <c r="DF19" i="22"/>
  <c r="BT19" i="22"/>
  <c r="CB20" i="22"/>
  <c r="AP20" i="22"/>
  <c r="CJ20" i="22"/>
  <c r="AX20" i="22"/>
  <c r="CR20" i="22"/>
  <c r="BF20" i="22"/>
  <c r="CZ20" i="22"/>
  <c r="BN20" i="22"/>
  <c r="DH20" i="22"/>
  <c r="BV20" i="22"/>
  <c r="CD21" i="22"/>
  <c r="AR21" i="22"/>
  <c r="CL21" i="22"/>
  <c r="AZ21" i="22"/>
  <c r="CT21" i="22"/>
  <c r="BH21" i="22"/>
  <c r="DB21" i="22"/>
  <c r="BP21" i="22"/>
  <c r="DJ21" i="22"/>
  <c r="BX21" i="22"/>
  <c r="CF22" i="22"/>
  <c r="AT22" i="22"/>
  <c r="CN22" i="22"/>
  <c r="BB22" i="22"/>
  <c r="CV22" i="22"/>
  <c r="BJ22" i="22"/>
  <c r="DD22" i="22"/>
  <c r="BR22" i="22"/>
  <c r="BZ22" i="22"/>
  <c r="DL22" i="22"/>
  <c r="CH23" i="22"/>
  <c r="AV23" i="22"/>
  <c r="CP23" i="22"/>
  <c r="BD23" i="22"/>
  <c r="CX23" i="22"/>
  <c r="BL23" i="22"/>
  <c r="DF23" i="22"/>
  <c r="BT23" i="22"/>
  <c r="CB24" i="22"/>
  <c r="AP24" i="22"/>
  <c r="CJ24" i="22"/>
  <c r="AX24" i="22"/>
  <c r="CR24" i="22"/>
  <c r="BF24" i="22"/>
  <c r="CZ24" i="22"/>
  <c r="BN24" i="22"/>
  <c r="DH24" i="22"/>
  <c r="BV24" i="22"/>
  <c r="BL9" i="22"/>
  <c r="AX19" i="22"/>
  <c r="BK35" i="22"/>
  <c r="DA8" i="22"/>
  <c r="BO8" i="22"/>
  <c r="DC9" i="22"/>
  <c r="BQ9" i="22"/>
  <c r="DE10" i="22"/>
  <c r="BS10" i="22"/>
  <c r="CY11" i="22"/>
  <c r="BM11" i="22"/>
  <c r="CS12" i="22"/>
  <c r="BG12" i="22"/>
  <c r="CM14" i="22"/>
  <c r="BA14" i="22"/>
  <c r="CG15" i="22"/>
  <c r="AU15" i="22"/>
  <c r="CI16" i="22"/>
  <c r="AW16" i="22"/>
  <c r="CC17" i="22"/>
  <c r="AQ17" i="22"/>
  <c r="DA17" i="22"/>
  <c r="BO17" i="22"/>
  <c r="CU18" i="22"/>
  <c r="BI18" i="22"/>
  <c r="CO19" i="22"/>
  <c r="BC19" i="22"/>
  <c r="CI20" i="22"/>
  <c r="AW20" i="22"/>
  <c r="CC21" i="22"/>
  <c r="AQ21" i="22"/>
  <c r="DI21" i="22"/>
  <c r="BW21" i="22"/>
  <c r="DK22" i="22"/>
  <c r="BY22" i="22"/>
  <c r="CS25" i="22"/>
  <c r="BG25" i="22"/>
  <c r="CM26" i="22"/>
  <c r="BA26" i="22"/>
  <c r="DK26" i="22"/>
  <c r="BY26" i="22"/>
  <c r="DM27" i="22"/>
  <c r="CA27" i="22"/>
  <c r="DG28" i="22"/>
  <c r="BU28" i="22"/>
  <c r="DA29" i="22"/>
  <c r="BO29" i="22"/>
  <c r="CM30" i="22"/>
  <c r="BA30" i="22"/>
  <c r="CG31" i="22"/>
  <c r="AU31" i="22"/>
  <c r="DG32" i="22"/>
  <c r="BU32" i="22"/>
  <c r="CS33" i="22"/>
  <c r="BG33" i="22"/>
  <c r="CE34" i="22"/>
  <c r="AS34" i="22"/>
  <c r="DC34" i="22"/>
  <c r="BQ34" i="22"/>
  <c r="CI36" i="22"/>
  <c r="AW36" i="22"/>
  <c r="CC37" i="22"/>
  <c r="AQ37" i="22"/>
  <c r="DA37" i="22"/>
  <c r="BO37" i="22"/>
  <c r="CM38" i="22"/>
  <c r="BA38" i="22"/>
  <c r="DC38" i="22"/>
  <c r="BQ38" i="22"/>
  <c r="AW32" i="22"/>
  <c r="BF7" i="22"/>
  <c r="CR7" i="22"/>
  <c r="CJ6" i="22"/>
  <c r="AX6" i="22"/>
  <c r="CZ6" i="22"/>
  <c r="BN6" i="22"/>
  <c r="CL7" i="22"/>
  <c r="AZ7" i="22"/>
  <c r="DJ7" i="22"/>
  <c r="BX7" i="22"/>
  <c r="CV8" i="22"/>
  <c r="BJ8" i="22"/>
  <c r="DL8" i="22"/>
  <c r="BZ8" i="22"/>
  <c r="CB10" i="22"/>
  <c r="AP10" i="22"/>
  <c r="DH10" i="22"/>
  <c r="BV10" i="22"/>
  <c r="CL11" i="22"/>
  <c r="AZ11" i="22"/>
  <c r="CT11" i="22"/>
  <c r="BH11" i="22"/>
  <c r="DJ11" i="22"/>
  <c r="BX11" i="22"/>
  <c r="CN12" i="22"/>
  <c r="BB12" i="22"/>
  <c r="DD12" i="22"/>
  <c r="BR12" i="22"/>
  <c r="DL12" i="22"/>
  <c r="BZ12" i="22"/>
  <c r="CP14" i="22"/>
  <c r="BD14" i="22"/>
  <c r="BT14" i="22"/>
  <c r="DF14" i="22"/>
  <c r="CJ15" i="22"/>
  <c r="AX15" i="22"/>
  <c r="CZ15" i="22"/>
  <c r="BN15" i="22"/>
  <c r="CD16" i="22"/>
  <c r="AR16" i="22"/>
  <c r="CT16" i="22"/>
  <c r="BH16" i="22"/>
  <c r="DJ16" i="22"/>
  <c r="BX16" i="22"/>
  <c r="CN17" i="22"/>
  <c r="BB17" i="22"/>
  <c r="BR17" i="22"/>
  <c r="DD17" i="22"/>
  <c r="CP18" i="22"/>
  <c r="BD18" i="22"/>
  <c r="CZ19" i="22"/>
  <c r="BN19" i="22"/>
  <c r="CD20" i="22"/>
  <c r="AR20" i="22"/>
  <c r="CT20" i="22"/>
  <c r="BH20" i="22"/>
  <c r="DB20" i="22"/>
  <c r="BP20" i="22"/>
  <c r="AT21" i="22"/>
  <c r="CF21" i="22"/>
  <c r="CV21" i="22"/>
  <c r="BJ21" i="22"/>
  <c r="DL21" i="22"/>
  <c r="BZ21" i="22"/>
  <c r="CP22" i="22"/>
  <c r="BD22" i="22"/>
  <c r="DF22" i="22"/>
  <c r="BT22" i="22"/>
  <c r="AP23" i="22"/>
  <c r="CB23" i="22"/>
  <c r="CZ23" i="22"/>
  <c r="BN23" i="22"/>
  <c r="CD24" i="22"/>
  <c r="AR24" i="22"/>
  <c r="CL24" i="22"/>
  <c r="AZ24" i="22"/>
  <c r="DB24" i="22"/>
  <c r="BP24" i="22"/>
  <c r="DJ24" i="22"/>
  <c r="BX24" i="22"/>
  <c r="CF25" i="22"/>
  <c r="AT25" i="22"/>
  <c r="CN25" i="22"/>
  <c r="BB25" i="22"/>
  <c r="DD25" i="22"/>
  <c r="BR25" i="22"/>
  <c r="DL25" i="22"/>
  <c r="BZ25" i="22"/>
  <c r="CH26" i="22"/>
  <c r="AV26" i="22"/>
  <c r="CP26" i="22"/>
  <c r="BD26" i="22"/>
  <c r="CX26" i="22"/>
  <c r="BL26" i="22"/>
  <c r="DF26" i="22"/>
  <c r="BT26" i="22"/>
  <c r="CB27" i="22"/>
  <c r="AP27" i="22"/>
  <c r="CJ27" i="22"/>
  <c r="AX27" i="22"/>
  <c r="CR27" i="22"/>
  <c r="BF27" i="22"/>
  <c r="BN27" i="22"/>
  <c r="CZ27" i="22"/>
  <c r="DH27" i="22"/>
  <c r="BV27" i="22"/>
  <c r="CD28" i="22"/>
  <c r="AR28" i="22"/>
  <c r="CL28" i="22"/>
  <c r="AZ28" i="22"/>
  <c r="CT28" i="22"/>
  <c r="BH28" i="22"/>
  <c r="DB28" i="22"/>
  <c r="BP28" i="22"/>
  <c r="DJ28" i="22"/>
  <c r="BX28" i="22"/>
  <c r="CF29" i="22"/>
  <c r="AT29" i="22"/>
  <c r="CN29" i="22"/>
  <c r="BB29" i="22"/>
  <c r="CV29" i="22"/>
  <c r="BJ29" i="22"/>
  <c r="CH30" i="22"/>
  <c r="AV30" i="22"/>
  <c r="CP30" i="22"/>
  <c r="BD30" i="22"/>
  <c r="CX30" i="22"/>
  <c r="BL30" i="22"/>
  <c r="DF30" i="22"/>
  <c r="BT30" i="22"/>
  <c r="AP31" i="22"/>
  <c r="CB31" i="22"/>
  <c r="CJ31" i="22"/>
  <c r="AX31" i="22"/>
  <c r="CR31" i="22"/>
  <c r="BF31" i="22"/>
  <c r="CZ31" i="22"/>
  <c r="BN31" i="22"/>
  <c r="DH31" i="22"/>
  <c r="BV31" i="22"/>
  <c r="CD32" i="22"/>
  <c r="AR32" i="22"/>
  <c r="CL32" i="22"/>
  <c r="AZ32" i="22"/>
  <c r="CT32" i="22"/>
  <c r="BH32" i="22"/>
  <c r="BP32" i="22"/>
  <c r="DB32" i="22"/>
  <c r="DJ32" i="22"/>
  <c r="BX32" i="22"/>
  <c r="CF33" i="22"/>
  <c r="AT33" i="22"/>
  <c r="CN33" i="22"/>
  <c r="BB33" i="22"/>
  <c r="CV33" i="22"/>
  <c r="BJ33" i="22"/>
  <c r="DD33" i="22"/>
  <c r="BR33" i="22"/>
  <c r="DL33" i="22"/>
  <c r="BZ33" i="22"/>
  <c r="CH34" i="22"/>
  <c r="AV34" i="22"/>
  <c r="CP34" i="22"/>
  <c r="BD34" i="22"/>
  <c r="BL34" i="22"/>
  <c r="CX34" i="22"/>
  <c r="DF34" i="22"/>
  <c r="BT34" i="22"/>
  <c r="CB35" i="22"/>
  <c r="AP35" i="22"/>
  <c r="CJ35" i="22"/>
  <c r="AX35" i="22"/>
  <c r="CR35" i="22"/>
  <c r="BF35" i="22"/>
  <c r="CZ35" i="22"/>
  <c r="BN35" i="22"/>
  <c r="DH35" i="22"/>
  <c r="BV35" i="22"/>
  <c r="CD36" i="22"/>
  <c r="AR36" i="22"/>
  <c r="CL36" i="22"/>
  <c r="AZ36" i="22"/>
  <c r="CT36" i="22"/>
  <c r="BH36" i="22"/>
  <c r="DB36" i="22"/>
  <c r="BP36" i="22"/>
  <c r="DJ36" i="22"/>
  <c r="BX36" i="22"/>
  <c r="CF37" i="22"/>
  <c r="AT37" i="22"/>
  <c r="CN37" i="22"/>
  <c r="BB37" i="22"/>
  <c r="CV37" i="22"/>
  <c r="BJ37" i="22"/>
  <c r="DD37" i="22"/>
  <c r="BR37" i="22"/>
  <c r="DL37" i="22"/>
  <c r="BZ37" i="22"/>
  <c r="CH38" i="22"/>
  <c r="AV38" i="22"/>
  <c r="CP38" i="22"/>
  <c r="BD38" i="22"/>
  <c r="CX38" i="22"/>
  <c r="BL38" i="22"/>
  <c r="DF38" i="22"/>
  <c r="BT38" i="22"/>
  <c r="AP39" i="22"/>
  <c r="CB39" i="22"/>
  <c r="CJ39" i="22"/>
  <c r="AX39" i="22"/>
  <c r="CR39" i="22"/>
  <c r="BF39" i="22"/>
  <c r="CZ39" i="22"/>
  <c r="BN39" i="22"/>
  <c r="DH39" i="22"/>
  <c r="BV39" i="22"/>
  <c r="CD40" i="22"/>
  <c r="AR40" i="22"/>
  <c r="CL40" i="22"/>
  <c r="AZ40" i="22"/>
  <c r="AT12" i="22"/>
  <c r="CG6" i="22"/>
  <c r="AU6" i="22"/>
  <c r="DE6" i="22"/>
  <c r="BS6" i="22"/>
  <c r="CY7" i="22"/>
  <c r="BM7" i="22"/>
  <c r="CC8" i="22"/>
  <c r="AQ8" i="22"/>
  <c r="DI8" i="22"/>
  <c r="BW8" i="22"/>
  <c r="CM9" i="22"/>
  <c r="BA9" i="22"/>
  <c r="CG10" i="22"/>
  <c r="AU10" i="22"/>
  <c r="DM10" i="22"/>
  <c r="CA10" i="22"/>
  <c r="CC12" i="22"/>
  <c r="AQ12" i="22"/>
  <c r="CE14" i="22"/>
  <c r="AS14" i="22"/>
  <c r="DK14" i="22"/>
  <c r="BY14" i="22"/>
  <c r="DE15" i="22"/>
  <c r="BS15" i="22"/>
  <c r="DG16" i="22"/>
  <c r="BU16" i="22"/>
  <c r="CE18" i="22"/>
  <c r="AS18" i="22"/>
  <c r="CG19" i="22"/>
  <c r="AU19" i="22"/>
  <c r="DM19" i="22"/>
  <c r="CA19" i="22"/>
  <c r="CY20" i="22"/>
  <c r="BM20" i="22"/>
  <c r="CS21" i="22"/>
  <c r="BG21" i="22"/>
  <c r="CU22" i="22"/>
  <c r="BI22" i="22"/>
  <c r="CW23" i="22"/>
  <c r="BK23" i="22"/>
  <c r="CQ24" i="22"/>
  <c r="BE24" i="22"/>
  <c r="CK25" i="22"/>
  <c r="AY25" i="22"/>
  <c r="DI25" i="22"/>
  <c r="BW25" i="22"/>
  <c r="CU26" i="22"/>
  <c r="BI26" i="22"/>
  <c r="CO27" i="22"/>
  <c r="BC27" i="22"/>
  <c r="DE27" i="22"/>
  <c r="BS27" i="22"/>
  <c r="CQ28" i="22"/>
  <c r="BE28" i="22"/>
  <c r="CC29" i="22"/>
  <c r="AQ29" i="22"/>
  <c r="DI29" i="22"/>
  <c r="BW29" i="22"/>
  <c r="CU30" i="22"/>
  <c r="BI30" i="22"/>
  <c r="DK30" i="22"/>
  <c r="BY30" i="22"/>
  <c r="CW31" i="22"/>
  <c r="BK31" i="22"/>
  <c r="DM31" i="22"/>
  <c r="CA31" i="22"/>
  <c r="CY32" i="22"/>
  <c r="BM32" i="22"/>
  <c r="CK33" i="22"/>
  <c r="AY33" i="22"/>
  <c r="DI33" i="22"/>
  <c r="BW33" i="22"/>
  <c r="CU34" i="22"/>
  <c r="BI34" i="22"/>
  <c r="CG35" i="22"/>
  <c r="AU35" i="22"/>
  <c r="DE35" i="22"/>
  <c r="BS35" i="22"/>
  <c r="CQ36" i="22"/>
  <c r="BE36" i="22"/>
  <c r="CK37" i="22"/>
  <c r="AY37" i="22"/>
  <c r="DI37" i="22"/>
  <c r="BW37" i="22"/>
  <c r="BM24" i="22"/>
  <c r="CT12" i="22"/>
  <c r="BH12" i="22"/>
  <c r="CB6" i="22"/>
  <c r="AP6" i="22"/>
  <c r="CR6" i="22"/>
  <c r="BF6" i="22"/>
  <c r="DH6" i="22"/>
  <c r="BV6" i="22"/>
  <c r="CD7" i="22"/>
  <c r="AR7" i="22"/>
  <c r="CT7" i="22"/>
  <c r="BH7" i="22"/>
  <c r="DB7" i="22"/>
  <c r="BP7" i="22"/>
  <c r="CF8" i="22"/>
  <c r="AT8" i="22"/>
  <c r="CN8" i="22"/>
  <c r="BB8" i="22"/>
  <c r="DD8" i="22"/>
  <c r="BR8" i="22"/>
  <c r="CH9" i="22"/>
  <c r="AV9" i="22"/>
  <c r="CP9" i="22"/>
  <c r="BD9" i="22"/>
  <c r="DF9" i="22"/>
  <c r="BT9" i="22"/>
  <c r="CJ10" i="22"/>
  <c r="AX10" i="22"/>
  <c r="CR10" i="22"/>
  <c r="BF10" i="22"/>
  <c r="CV12" i="22"/>
  <c r="BJ12" i="22"/>
  <c r="CX14" i="22"/>
  <c r="BL14" i="22"/>
  <c r="CB15" i="22"/>
  <c r="AP15" i="22"/>
  <c r="CR15" i="22"/>
  <c r="BF15" i="22"/>
  <c r="CL16" i="22"/>
  <c r="AZ16" i="22"/>
  <c r="DB16" i="22"/>
  <c r="BP16" i="22"/>
  <c r="CF17" i="22"/>
  <c r="AT17" i="22"/>
  <c r="DL17" i="22"/>
  <c r="BZ17" i="22"/>
  <c r="CH18" i="22"/>
  <c r="AV18" i="22"/>
  <c r="CX18" i="22"/>
  <c r="BL18" i="22"/>
  <c r="DF18" i="22"/>
  <c r="BT18" i="22"/>
  <c r="CB19" i="22"/>
  <c r="AP19" i="22"/>
  <c r="CR19" i="22"/>
  <c r="BF19" i="22"/>
  <c r="DH19" i="22"/>
  <c r="BV19" i="22"/>
  <c r="CL20" i="22"/>
  <c r="AZ20" i="22"/>
  <c r="CN21" i="22"/>
  <c r="BB21" i="22"/>
  <c r="DD21" i="22"/>
  <c r="BR21" i="22"/>
  <c r="CH22" i="22"/>
  <c r="AV22" i="22"/>
  <c r="CX22" i="22"/>
  <c r="BL22" i="22"/>
  <c r="CR23" i="22"/>
  <c r="BF23" i="22"/>
  <c r="DH23" i="22"/>
  <c r="BV23" i="22"/>
  <c r="CT24" i="22"/>
  <c r="BH24" i="22"/>
  <c r="CV25" i="22"/>
  <c r="BJ25" i="22"/>
  <c r="DD29" i="22"/>
  <c r="BR29" i="22"/>
  <c r="BY9" i="22"/>
  <c r="AV14" i="22"/>
  <c r="BX20" i="22"/>
  <c r="BY38" i="22"/>
  <c r="CD25" i="22"/>
  <c r="AR25" i="22"/>
  <c r="CL25" i="22"/>
  <c r="AZ25" i="22"/>
  <c r="CT25" i="22"/>
  <c r="BH25" i="22"/>
  <c r="DB25" i="22"/>
  <c r="BP25" i="22"/>
  <c r="DJ25" i="22"/>
  <c r="BX25" i="22"/>
  <c r="CN26" i="22"/>
  <c r="BB26" i="22"/>
  <c r="CV26" i="22"/>
  <c r="BJ26" i="22"/>
  <c r="DD26" i="22"/>
  <c r="BR26" i="22"/>
  <c r="DL26" i="22"/>
  <c r="BZ26" i="22"/>
  <c r="CH27" i="22"/>
  <c r="AV27" i="22"/>
  <c r="CP27" i="22"/>
  <c r="BD27" i="22"/>
  <c r="CX27" i="22"/>
  <c r="BL27" i="22"/>
  <c r="DF27" i="22"/>
  <c r="BT27" i="22"/>
  <c r="CB28" i="22"/>
  <c r="AP28" i="22"/>
  <c r="CJ28" i="22"/>
  <c r="AX28" i="22"/>
  <c r="CR28" i="22"/>
  <c r="BF28" i="22"/>
  <c r="DH28" i="22"/>
  <c r="BV28" i="22"/>
  <c r="CD29" i="22"/>
  <c r="AR29" i="22"/>
  <c r="CT29" i="22"/>
  <c r="BH29" i="22"/>
  <c r="DB29" i="22"/>
  <c r="BP29" i="22"/>
  <c r="DJ29" i="22"/>
  <c r="BX29" i="22"/>
  <c r="CF30" i="22"/>
  <c r="AT30" i="22"/>
  <c r="CN30" i="22"/>
  <c r="BB30" i="22"/>
  <c r="CV30" i="22"/>
  <c r="BJ30" i="22"/>
  <c r="DD30" i="22"/>
  <c r="BR30" i="22"/>
  <c r="DL30" i="22"/>
  <c r="BZ30" i="22"/>
  <c r="CH31" i="22"/>
  <c r="AV31" i="22"/>
  <c r="CX31" i="22"/>
  <c r="BL31" i="22"/>
  <c r="DF31" i="22"/>
  <c r="BT31" i="22"/>
  <c r="CB32" i="22"/>
  <c r="AP32" i="22"/>
  <c r="CR32" i="22"/>
  <c r="BF32" i="22"/>
  <c r="CZ32" i="22"/>
  <c r="BN32" i="22"/>
  <c r="DH32" i="22"/>
  <c r="BV32" i="22"/>
  <c r="CL33" i="22"/>
  <c r="AZ33" i="22"/>
  <c r="CT33" i="22"/>
  <c r="BH33" i="22"/>
  <c r="DB33" i="22"/>
  <c r="BP33" i="22"/>
  <c r="CF34" i="22"/>
  <c r="AT34" i="22"/>
  <c r="CN34" i="22"/>
  <c r="BB34" i="22"/>
  <c r="CV34" i="22"/>
  <c r="BJ34" i="22"/>
  <c r="DL34" i="22"/>
  <c r="BZ34" i="22"/>
  <c r="CH35" i="22"/>
  <c r="AV35" i="22"/>
  <c r="CP35" i="22"/>
  <c r="BD35" i="22"/>
  <c r="DF35" i="22"/>
  <c r="BT35" i="22"/>
  <c r="CB36" i="22"/>
  <c r="AP36" i="22"/>
  <c r="CJ36" i="22"/>
  <c r="AX36" i="22"/>
  <c r="CZ36" i="22"/>
  <c r="BN36" i="22"/>
  <c r="DH36" i="22"/>
  <c r="BV36" i="22"/>
  <c r="CD37" i="22"/>
  <c r="AR37" i="22"/>
  <c r="CT37" i="22"/>
  <c r="BH37" i="22"/>
  <c r="DB37" i="22"/>
  <c r="BP37" i="22"/>
  <c r="DJ37" i="22"/>
  <c r="BX37" i="22"/>
  <c r="CN38" i="22"/>
  <c r="BB38" i="22"/>
  <c r="CV38" i="22"/>
  <c r="BJ38" i="22"/>
  <c r="DD38" i="22"/>
  <c r="BR38" i="22"/>
  <c r="CH39" i="22"/>
  <c r="AV39" i="22"/>
  <c r="CP39" i="22"/>
  <c r="BD39" i="22"/>
  <c r="CX39" i="22"/>
  <c r="BL39" i="22"/>
  <c r="CB40" i="22"/>
  <c r="AP40" i="22"/>
  <c r="CJ40" i="22"/>
  <c r="AX40" i="22"/>
  <c r="CR40" i="22"/>
  <c r="BF40" i="22"/>
  <c r="DH40" i="22"/>
  <c r="BV40" i="22"/>
  <c r="CD41" i="22"/>
  <c r="AR41" i="22"/>
  <c r="CL41" i="22"/>
  <c r="AZ41" i="22"/>
  <c r="DB41" i="22"/>
  <c r="BP41" i="22"/>
  <c r="DJ41" i="22"/>
  <c r="BX41" i="22"/>
  <c r="CF42" i="22"/>
  <c r="AT42" i="22"/>
  <c r="CN42" i="22"/>
  <c r="BB42" i="22"/>
  <c r="CV42" i="22"/>
  <c r="BJ42" i="22"/>
  <c r="DD42" i="22"/>
  <c r="BR42" i="22"/>
  <c r="DL42" i="22"/>
  <c r="BZ42" i="22"/>
  <c r="CH43" i="22"/>
  <c r="AV43" i="22"/>
  <c r="CX43" i="22"/>
  <c r="BL43" i="22"/>
  <c r="DF43" i="22"/>
  <c r="BT43" i="22"/>
  <c r="CB44" i="22"/>
  <c r="AP44" i="22"/>
  <c r="CJ44" i="22"/>
  <c r="AX44" i="22"/>
  <c r="CR44" i="22"/>
  <c r="BF44" i="22"/>
  <c r="CZ44" i="22"/>
  <c r="BN44" i="22"/>
  <c r="DH44" i="22"/>
  <c r="BV44" i="22"/>
  <c r="CD45" i="22"/>
  <c r="AR45" i="22"/>
  <c r="CL45" i="22"/>
  <c r="AZ45" i="22"/>
  <c r="CT45" i="22"/>
  <c r="BH45" i="22"/>
  <c r="DB45" i="22"/>
  <c r="BP45" i="22"/>
  <c r="DJ45" i="22"/>
  <c r="BX45" i="22"/>
  <c r="CF46" i="22"/>
  <c r="AT46" i="22"/>
  <c r="CN46" i="22"/>
  <c r="BB46" i="22"/>
  <c r="CV46" i="22"/>
  <c r="BJ46" i="22"/>
  <c r="DD46" i="22"/>
  <c r="BR46" i="22"/>
  <c r="DL46" i="22"/>
  <c r="BZ46" i="22"/>
  <c r="CH47" i="22"/>
  <c r="AV47" i="22"/>
  <c r="CX47" i="22"/>
  <c r="BL47" i="22"/>
  <c r="DF47" i="22"/>
  <c r="BT47" i="22"/>
  <c r="CB48" i="22"/>
  <c r="AP48" i="22"/>
  <c r="CJ48" i="22"/>
  <c r="AX48" i="22"/>
  <c r="CR48" i="22"/>
  <c r="BF48" i="22"/>
  <c r="CZ48" i="22"/>
  <c r="BN48" i="22"/>
  <c r="DH48" i="22"/>
  <c r="BV48" i="22"/>
  <c r="CD50" i="22"/>
  <c r="AR50" i="22"/>
  <c r="CL50" i="22"/>
  <c r="AZ50" i="22"/>
  <c r="CT50" i="22"/>
  <c r="BH50" i="22"/>
  <c r="DB50" i="22"/>
  <c r="BP50" i="22"/>
  <c r="DJ50" i="22"/>
  <c r="BX50" i="22"/>
  <c r="CF51" i="22"/>
  <c r="AT51" i="22"/>
  <c r="CN51" i="22"/>
  <c r="BB51" i="22"/>
  <c r="CV51" i="22"/>
  <c r="BJ51" i="22"/>
  <c r="DD51" i="22"/>
  <c r="BR51" i="22"/>
  <c r="DL51" i="22"/>
  <c r="BZ51" i="22"/>
  <c r="CH52" i="22"/>
  <c r="AV52" i="22"/>
  <c r="CP52" i="22"/>
  <c r="BD52" i="22"/>
  <c r="CX52" i="22"/>
  <c r="BL52" i="22"/>
  <c r="DF52" i="22"/>
  <c r="BT52" i="22"/>
  <c r="CB53" i="22"/>
  <c r="AP53" i="22"/>
  <c r="CJ53" i="22"/>
  <c r="AX53" i="22"/>
  <c r="CR53" i="22"/>
  <c r="BF53" i="22"/>
  <c r="CZ53" i="22"/>
  <c r="BN53" i="22"/>
  <c r="DH53" i="22"/>
  <c r="BV53" i="22"/>
  <c r="CD54" i="22"/>
  <c r="AR54" i="22"/>
  <c r="CL54" i="22"/>
  <c r="AZ54" i="22"/>
  <c r="CT54" i="22"/>
  <c r="BH54" i="22"/>
  <c r="DB54" i="22"/>
  <c r="BP54" i="22"/>
  <c r="DJ54" i="22"/>
  <c r="BX54" i="22"/>
  <c r="CF55" i="22"/>
  <c r="AT55" i="22"/>
  <c r="CN55" i="22"/>
  <c r="BB55" i="22"/>
  <c r="CV55" i="22"/>
  <c r="BJ55" i="22"/>
  <c r="DD55" i="22"/>
  <c r="BR55" i="22"/>
  <c r="DL55" i="22"/>
  <c r="BZ55" i="22"/>
  <c r="CH56" i="22"/>
  <c r="AV56" i="22"/>
  <c r="CP56" i="22"/>
  <c r="BD56" i="22"/>
  <c r="CX56" i="22"/>
  <c r="BL56" i="22"/>
  <c r="DF56" i="22"/>
  <c r="BT56" i="22"/>
  <c r="CB57" i="22"/>
  <c r="AP57" i="22"/>
  <c r="CJ57" i="22"/>
  <c r="AX57" i="22"/>
  <c r="CR57" i="22"/>
  <c r="BF57" i="22"/>
  <c r="CZ57" i="22"/>
  <c r="BN57" i="22"/>
  <c r="DH57" i="22"/>
  <c r="BV57" i="22"/>
  <c r="CD59" i="22"/>
  <c r="AR59" i="22"/>
  <c r="CL59" i="22"/>
  <c r="AZ59" i="22"/>
  <c r="CT59" i="22"/>
  <c r="BH59" i="22"/>
  <c r="DB59" i="22"/>
  <c r="BP59" i="22"/>
  <c r="DJ59" i="22"/>
  <c r="BX59" i="22"/>
  <c r="CF60" i="22"/>
  <c r="AT60" i="22"/>
  <c r="CN60" i="22"/>
  <c r="BB60" i="22"/>
  <c r="CV60" i="22"/>
  <c r="BJ60" i="22"/>
  <c r="DD60" i="22"/>
  <c r="BR60" i="22"/>
  <c r="DL60" i="22"/>
  <c r="BZ60" i="22"/>
  <c r="CH61" i="22"/>
  <c r="AV61" i="22"/>
  <c r="CP61" i="22"/>
  <c r="BD61" i="22"/>
  <c r="CX61" i="22"/>
  <c r="BL61" i="22"/>
  <c r="DF61" i="22"/>
  <c r="BT61" i="22"/>
  <c r="CB62" i="22"/>
  <c r="AP62" i="22"/>
  <c r="CJ62" i="22"/>
  <c r="AX62" i="22"/>
  <c r="CR62" i="22"/>
  <c r="BF62" i="22"/>
  <c r="CZ62" i="22"/>
  <c r="BN62" i="22"/>
  <c r="DH62" i="22"/>
  <c r="BV62" i="22"/>
  <c r="BO10" i="22"/>
  <c r="AW14" i="22"/>
  <c r="BW15" i="22"/>
  <c r="BK17" i="22"/>
  <c r="AY19" i="22"/>
  <c r="BY20" i="22"/>
  <c r="AZ29" i="22"/>
  <c r="AX32" i="22"/>
  <c r="BL35" i="22"/>
  <c r="BZ38" i="22"/>
  <c r="CI6" i="22"/>
  <c r="AW6" i="22"/>
  <c r="BE6" i="22"/>
  <c r="CQ6" i="22"/>
  <c r="CY6" i="22"/>
  <c r="BM6" i="22"/>
  <c r="BU6" i="22"/>
  <c r="DG6" i="22"/>
  <c r="CC7" i="22"/>
  <c r="AQ7" i="22"/>
  <c r="AY7" i="22"/>
  <c r="CK7" i="22"/>
  <c r="CS7" i="22"/>
  <c r="BG7" i="22"/>
  <c r="BO7" i="22"/>
  <c r="DA7" i="22"/>
  <c r="DI7" i="22"/>
  <c r="BW7" i="22"/>
  <c r="AS8" i="22"/>
  <c r="CE8" i="22"/>
  <c r="CM8" i="22"/>
  <c r="BA8" i="22"/>
  <c r="CU8" i="22"/>
  <c r="BI8" i="22"/>
  <c r="DC8" i="22"/>
  <c r="BQ8" i="22"/>
  <c r="DK8" i="22"/>
  <c r="BY8" i="22"/>
  <c r="CG9" i="22"/>
  <c r="AU9" i="22"/>
  <c r="CO9" i="22"/>
  <c r="BC9" i="22"/>
  <c r="BK9" i="22"/>
  <c r="CW9" i="22"/>
  <c r="DE9" i="22"/>
  <c r="BS9" i="22"/>
  <c r="CI10" i="22"/>
  <c r="AW10" i="22"/>
  <c r="CQ10" i="22"/>
  <c r="BE10" i="22"/>
  <c r="CY10" i="22"/>
  <c r="BM10" i="22"/>
  <c r="DG10" i="22"/>
  <c r="BU10" i="22"/>
  <c r="CC11" i="22"/>
  <c r="AQ11" i="22"/>
  <c r="CK11" i="22"/>
  <c r="AY11" i="22"/>
  <c r="CS11" i="22"/>
  <c r="BG11" i="22"/>
  <c r="DA11" i="22"/>
  <c r="BO11" i="22"/>
  <c r="BW11" i="22"/>
  <c r="DI11" i="22"/>
  <c r="CE12" i="22"/>
  <c r="AS12" i="22"/>
  <c r="CM12" i="22"/>
  <c r="BA12" i="22"/>
  <c r="BI12" i="22"/>
  <c r="CU12" i="22"/>
  <c r="DC12" i="22"/>
  <c r="BQ12" i="22"/>
  <c r="DK12" i="22"/>
  <c r="BY12" i="22"/>
  <c r="AU14" i="22"/>
  <c r="CG14" i="22"/>
  <c r="CO14" i="22"/>
  <c r="BC14" i="22"/>
  <c r="CW14" i="22"/>
  <c r="BK14" i="22"/>
  <c r="DE14" i="22"/>
  <c r="BS14" i="22"/>
  <c r="DM14" i="22"/>
  <c r="CA14" i="22"/>
  <c r="AW15" i="22"/>
  <c r="CI15" i="22"/>
  <c r="CQ15" i="22"/>
  <c r="BE15" i="22"/>
  <c r="CY15" i="22"/>
  <c r="BM15" i="22"/>
  <c r="DG15" i="22"/>
  <c r="BU15" i="22"/>
  <c r="CC16" i="22"/>
  <c r="AQ16" i="22"/>
  <c r="AY16" i="22"/>
  <c r="CK16" i="22"/>
  <c r="CS16" i="22"/>
  <c r="BG16" i="22"/>
  <c r="DA16" i="22"/>
  <c r="BO16" i="22"/>
  <c r="BW16" i="22"/>
  <c r="DI16" i="22"/>
  <c r="CE17" i="22"/>
  <c r="AS17" i="22"/>
  <c r="CM17" i="22"/>
  <c r="BA17" i="22"/>
  <c r="CU17" i="22"/>
  <c r="BI17" i="22"/>
  <c r="DK17" i="22"/>
  <c r="BY17" i="22"/>
  <c r="CG18" i="22"/>
  <c r="AU18" i="22"/>
  <c r="CO18" i="22"/>
  <c r="BC18" i="22"/>
  <c r="BK18" i="22"/>
  <c r="CW18" i="22"/>
  <c r="DE18" i="22"/>
  <c r="BS18" i="22"/>
  <c r="DM18" i="22"/>
  <c r="CA18" i="22"/>
  <c r="CI19" i="22"/>
  <c r="AW19" i="22"/>
  <c r="BE19" i="22"/>
  <c r="CQ19" i="22"/>
  <c r="CY19" i="22"/>
  <c r="BM19" i="22"/>
  <c r="DG19" i="22"/>
  <c r="BU19" i="22"/>
  <c r="CC20" i="22"/>
  <c r="AQ20" i="22"/>
  <c r="AY20" i="22"/>
  <c r="CK20" i="22"/>
  <c r="CS20" i="22"/>
  <c r="BG20" i="22"/>
  <c r="DA20" i="22"/>
  <c r="BO20" i="22"/>
  <c r="DI20" i="22"/>
  <c r="BW20" i="22"/>
  <c r="CM21" i="22"/>
  <c r="BA21" i="22"/>
  <c r="CU21" i="22"/>
  <c r="BI21" i="22"/>
  <c r="DC21" i="22"/>
  <c r="BQ21" i="22"/>
  <c r="DK21" i="22"/>
  <c r="BY21" i="22"/>
  <c r="CG22" i="22"/>
  <c r="AU22" i="22"/>
  <c r="CO22" i="22"/>
  <c r="BC22" i="22"/>
  <c r="CW22" i="22"/>
  <c r="BK22" i="22"/>
  <c r="DE22" i="22"/>
  <c r="BS22" i="22"/>
  <c r="DM22" i="22"/>
  <c r="CA22" i="22"/>
  <c r="CQ23" i="22"/>
  <c r="BE23" i="22"/>
  <c r="CY23" i="22"/>
  <c r="BM23" i="22"/>
  <c r="DG23" i="22"/>
  <c r="BU23" i="22"/>
  <c r="CC24" i="22"/>
  <c r="AQ24" i="22"/>
  <c r="CK24" i="22"/>
  <c r="AY24" i="22"/>
  <c r="CS24" i="22"/>
  <c r="BG24" i="22"/>
  <c r="DA24" i="22"/>
  <c r="BO24" i="22"/>
  <c r="DI24" i="22"/>
  <c r="BW24" i="22"/>
  <c r="CE25" i="22"/>
  <c r="AS25" i="22"/>
  <c r="CM25" i="22"/>
  <c r="BA25" i="22"/>
  <c r="CU25" i="22"/>
  <c r="BI25" i="22"/>
  <c r="DC25" i="22"/>
  <c r="BQ25" i="22"/>
  <c r="DK25" i="22"/>
  <c r="BY25" i="22"/>
  <c r="CO26" i="22"/>
  <c r="BC26" i="22"/>
  <c r="CW26" i="22"/>
  <c r="BK26" i="22"/>
  <c r="DE26" i="22"/>
  <c r="BS26" i="22"/>
  <c r="DM26" i="22"/>
  <c r="CA26" i="22"/>
  <c r="CI27" i="22"/>
  <c r="AW27" i="22"/>
  <c r="CQ27" i="22"/>
  <c r="BE27" i="22"/>
  <c r="CY27" i="22"/>
  <c r="BM27" i="22"/>
  <c r="DG27" i="22"/>
  <c r="BU27" i="22"/>
  <c r="CC28" i="22"/>
  <c r="AQ28" i="22"/>
  <c r="CK28" i="22"/>
  <c r="AY28" i="22"/>
  <c r="CS28" i="22"/>
  <c r="BG28" i="22"/>
  <c r="DA28" i="22"/>
  <c r="BO28" i="22"/>
  <c r="DI28" i="22"/>
  <c r="BW28" i="22"/>
  <c r="CE29" i="22"/>
  <c r="AS29" i="22"/>
  <c r="CM29" i="22"/>
  <c r="BA29" i="22"/>
  <c r="CU29" i="22"/>
  <c r="BI29" i="22"/>
  <c r="DC29" i="22"/>
  <c r="BQ29" i="22"/>
  <c r="CG30" i="22"/>
  <c r="AU30" i="22"/>
  <c r="CO30" i="22"/>
  <c r="BC30" i="22"/>
  <c r="DE30" i="22"/>
  <c r="BS30" i="22"/>
  <c r="DM30" i="22"/>
  <c r="CA30" i="22"/>
  <c r="CI31" i="22"/>
  <c r="AW31" i="22"/>
  <c r="CY31" i="22"/>
  <c r="BM31" i="22"/>
  <c r="DG31" i="22"/>
  <c r="BU31" i="22"/>
  <c r="CC32" i="22"/>
  <c r="AQ32" i="22"/>
  <c r="CK32" i="22"/>
  <c r="AY32" i="22"/>
  <c r="CS32" i="22"/>
  <c r="BG32" i="22"/>
  <c r="DA32" i="22"/>
  <c r="BO32" i="22"/>
  <c r="DI32" i="22"/>
  <c r="BW32" i="22"/>
  <c r="CM33" i="22"/>
  <c r="BA33" i="22"/>
  <c r="CU33" i="22"/>
  <c r="BI33" i="22"/>
  <c r="DC33" i="22"/>
  <c r="BQ33" i="22"/>
  <c r="DK33" i="22"/>
  <c r="BY33" i="22"/>
  <c r="CG34" i="22"/>
  <c r="AU34" i="22"/>
  <c r="CO34" i="22"/>
  <c r="BC34" i="22"/>
  <c r="BK34" i="22"/>
  <c r="CW34" i="22"/>
  <c r="DM34" i="22"/>
  <c r="CA34" i="22"/>
  <c r="CI35" i="22"/>
  <c r="AW35" i="22"/>
  <c r="CQ35" i="22"/>
  <c r="BE35" i="22"/>
  <c r="CY35" i="22"/>
  <c r="BM35" i="22"/>
  <c r="DG35" i="22"/>
  <c r="BU35" i="22"/>
  <c r="CC36" i="22"/>
  <c r="AQ36" i="22"/>
  <c r="CK36" i="22"/>
  <c r="AY36" i="22"/>
  <c r="DA36" i="22"/>
  <c r="BO36" i="22"/>
  <c r="DI36" i="22"/>
  <c r="BW36" i="22"/>
  <c r="CE37" i="22"/>
  <c r="AS37" i="22"/>
  <c r="CM37" i="22"/>
  <c r="BA37" i="22"/>
  <c r="CU37" i="22"/>
  <c r="BI37" i="22"/>
  <c r="DC37" i="22"/>
  <c r="BQ37" i="22"/>
  <c r="DK37" i="22"/>
  <c r="BY37" i="22"/>
  <c r="CO38" i="22"/>
  <c r="BC38" i="22"/>
  <c r="CW38" i="22"/>
  <c r="BK38" i="22"/>
  <c r="DE38" i="22"/>
  <c r="BS38" i="22"/>
  <c r="DM38" i="22"/>
  <c r="CA38" i="22"/>
  <c r="CI39" i="22"/>
  <c r="AW39" i="22"/>
  <c r="CQ39" i="22"/>
  <c r="BE39" i="22"/>
  <c r="CY39" i="22"/>
  <c r="BM39" i="22"/>
  <c r="CC40" i="22"/>
  <c r="AQ40" i="22"/>
  <c r="CK40" i="22"/>
  <c r="AY40" i="22"/>
  <c r="CS40" i="22"/>
  <c r="BG40" i="22"/>
  <c r="DA40" i="22"/>
  <c r="BO40" i="22"/>
  <c r="DI40" i="22"/>
  <c r="BW40" i="22"/>
  <c r="CE41" i="22"/>
  <c r="AS41" i="22"/>
  <c r="CM41" i="22"/>
  <c r="BA41" i="22"/>
  <c r="DC41" i="22"/>
  <c r="BQ41" i="22"/>
  <c r="DK41" i="22"/>
  <c r="BY41" i="22"/>
  <c r="CG42" i="22"/>
  <c r="AU42" i="22"/>
  <c r="CO42" i="22"/>
  <c r="BC42" i="22"/>
  <c r="CW42" i="22"/>
  <c r="BK42" i="22"/>
  <c r="DE42" i="22"/>
  <c r="BS42" i="22"/>
  <c r="DM42" i="22"/>
  <c r="CA42" i="22"/>
  <c r="CI43" i="22"/>
  <c r="AW43" i="22"/>
  <c r="CY43" i="22"/>
  <c r="BM43" i="22"/>
  <c r="DG43" i="22"/>
  <c r="BU43" i="22"/>
  <c r="CC44" i="22"/>
  <c r="AQ44" i="22"/>
  <c r="CK44" i="22"/>
  <c r="AY44" i="22"/>
  <c r="CS44" i="22"/>
  <c r="BG44" i="22"/>
  <c r="DA44" i="22"/>
  <c r="BO44" i="22"/>
  <c r="DI44" i="22"/>
  <c r="BW44" i="22"/>
  <c r="CE45" i="22"/>
  <c r="AS45" i="22"/>
  <c r="CU45" i="22"/>
  <c r="BI45" i="22"/>
  <c r="DC45" i="22"/>
  <c r="BQ45" i="22"/>
  <c r="DK45" i="22"/>
  <c r="BY45" i="22"/>
  <c r="CG46" i="22"/>
  <c r="AU46" i="22"/>
  <c r="CO46" i="22"/>
  <c r="BC46" i="22"/>
  <c r="CW46" i="22"/>
  <c r="BK46" i="22"/>
  <c r="DE46" i="22"/>
  <c r="BS46" i="22"/>
  <c r="DM46" i="22"/>
  <c r="CA46" i="22"/>
  <c r="CI47" i="22"/>
  <c r="AW47" i="22"/>
  <c r="CQ47" i="22"/>
  <c r="BE47" i="22"/>
  <c r="CY47" i="22"/>
  <c r="BM47" i="22"/>
  <c r="DG47" i="22"/>
  <c r="BU47" i="22"/>
  <c r="CC48" i="22"/>
  <c r="AQ48" i="22"/>
  <c r="CK48" i="22"/>
  <c r="AY48" i="22"/>
  <c r="CS48" i="22"/>
  <c r="BG48" i="22"/>
  <c r="DA48" i="22"/>
  <c r="BO48" i="22"/>
  <c r="DI48" i="22"/>
  <c r="BW48" i="22"/>
  <c r="CE50" i="22"/>
  <c r="AS50" i="22"/>
  <c r="CM50" i="22"/>
  <c r="BA50" i="22"/>
  <c r="CU50" i="22"/>
  <c r="BI50" i="22"/>
  <c r="DC50" i="22"/>
  <c r="BQ50" i="22"/>
  <c r="DK50" i="22"/>
  <c r="BY50" i="22"/>
  <c r="CG51" i="22"/>
  <c r="AU51" i="22"/>
  <c r="CO51" i="22"/>
  <c r="BC51" i="22"/>
  <c r="CW51" i="22"/>
  <c r="BK51" i="22"/>
  <c r="DE51" i="22"/>
  <c r="BS51" i="22"/>
  <c r="DM51" i="22"/>
  <c r="CA51" i="22"/>
  <c r="CI52" i="22"/>
  <c r="AW52" i="22"/>
  <c r="CQ52" i="22"/>
  <c r="BE52" i="22"/>
  <c r="CY52" i="22"/>
  <c r="BM52" i="22"/>
  <c r="DG52" i="22"/>
  <c r="BU52" i="22"/>
  <c r="CC53" i="22"/>
  <c r="AQ53" i="22"/>
  <c r="CK53" i="22"/>
  <c r="AY53" i="22"/>
  <c r="CS53" i="22"/>
  <c r="BG53" i="22"/>
  <c r="DA53" i="22"/>
  <c r="BO53" i="22"/>
  <c r="DI53" i="22"/>
  <c r="BW53" i="22"/>
  <c r="CE54" i="22"/>
  <c r="AS54" i="22"/>
  <c r="CM54" i="22"/>
  <c r="BA54" i="22"/>
  <c r="CU54" i="22"/>
  <c r="BI54" i="22"/>
  <c r="DC54" i="22"/>
  <c r="BQ54" i="22"/>
  <c r="DK54" i="22"/>
  <c r="BY54" i="22"/>
  <c r="CG55" i="22"/>
  <c r="AU55" i="22"/>
  <c r="CO55" i="22"/>
  <c r="BC55" i="22"/>
  <c r="CW55" i="22"/>
  <c r="BK55" i="22"/>
  <c r="DE55" i="22"/>
  <c r="BS55" i="22"/>
  <c r="DM55" i="22"/>
  <c r="CA55" i="22"/>
  <c r="CI56" i="22"/>
  <c r="AW56" i="22"/>
  <c r="CQ56" i="22"/>
  <c r="BE56" i="22"/>
  <c r="CY56" i="22"/>
  <c r="BM56" i="22"/>
  <c r="DG56" i="22"/>
  <c r="BU56" i="22"/>
  <c r="CC57" i="22"/>
  <c r="AQ57" i="22"/>
  <c r="CK57" i="22"/>
  <c r="AY57" i="22"/>
  <c r="CS57" i="22"/>
  <c r="BG57" i="22"/>
  <c r="DA57" i="22"/>
  <c r="BO57" i="22"/>
  <c r="DI57" i="22"/>
  <c r="BW57" i="22"/>
  <c r="CE59" i="22"/>
  <c r="AS59" i="22"/>
  <c r="CM59" i="22"/>
  <c r="BA59" i="22"/>
  <c r="CU59" i="22"/>
  <c r="BI59" i="22"/>
  <c r="DC59" i="22"/>
  <c r="BQ59" i="22"/>
  <c r="DK59" i="22"/>
  <c r="BY59" i="22"/>
  <c r="CG60" i="22"/>
  <c r="AU60" i="22"/>
  <c r="CO60" i="22"/>
  <c r="BC60" i="22"/>
  <c r="CW60" i="22"/>
  <c r="BK60" i="22"/>
  <c r="DE60" i="22"/>
  <c r="BS60" i="22"/>
  <c r="DM60" i="22"/>
  <c r="CA60" i="22"/>
  <c r="CI61" i="22"/>
  <c r="AW61" i="22"/>
  <c r="CQ61" i="22"/>
  <c r="BE61" i="22"/>
  <c r="CY61" i="22"/>
  <c r="BM61" i="22"/>
  <c r="DG61" i="22"/>
  <c r="BU61" i="22"/>
  <c r="CC62" i="22"/>
  <c r="AQ62" i="22"/>
  <c r="CK62" i="22"/>
  <c r="AY62" i="22"/>
  <c r="CS62" i="22"/>
  <c r="BG62" i="22"/>
  <c r="DA62" i="22"/>
  <c r="BO62" i="22"/>
  <c r="DI62" i="22"/>
  <c r="BW62" i="22"/>
  <c r="BP6" i="22"/>
  <c r="AV7" i="22"/>
  <c r="BQ7" i="22"/>
  <c r="BC8" i="22"/>
  <c r="BV9" i="22"/>
  <c r="BX10" i="22"/>
  <c r="BM14" i="22"/>
  <c r="BA16" i="22"/>
  <c r="CA17" i="22"/>
  <c r="BO19" i="22"/>
  <c r="BC21" i="22"/>
  <c r="AW23" i="22"/>
  <c r="BY29" i="22"/>
  <c r="AR33" i="22"/>
  <c r="BF36" i="22"/>
  <c r="BT39" i="22"/>
  <c r="BD43" i="22"/>
  <c r="DM9" i="22"/>
  <c r="DI6" i="22"/>
  <c r="BW6" i="22"/>
  <c r="CU7" i="22"/>
  <c r="BI7" i="22"/>
  <c r="DG9" i="22"/>
  <c r="BU9" i="22"/>
  <c r="CK10" i="22"/>
  <c r="AY10" i="22"/>
  <c r="CS10" i="22"/>
  <c r="BG10" i="22"/>
  <c r="DI10" i="22"/>
  <c r="BW10" i="22"/>
  <c r="CM11" i="22"/>
  <c r="BA11" i="22"/>
  <c r="DC11" i="22"/>
  <c r="BQ11" i="22"/>
  <c r="CG12" i="22"/>
  <c r="AU12" i="22"/>
  <c r="CW12" i="22"/>
  <c r="BK12" i="22"/>
  <c r="DM12" i="22"/>
  <c r="CA12" i="22"/>
  <c r="CQ14" i="22"/>
  <c r="BE14" i="22"/>
  <c r="DA15" i="22"/>
  <c r="BO15" i="22"/>
  <c r="CU16" i="22"/>
  <c r="BI16" i="22"/>
  <c r="DK16" i="22"/>
  <c r="BY16" i="22"/>
  <c r="CO17" i="22"/>
  <c r="BC17" i="22"/>
  <c r="BS17" i="22"/>
  <c r="DE17" i="22"/>
  <c r="CI18" i="22"/>
  <c r="AW18" i="22"/>
  <c r="CC19" i="22"/>
  <c r="AQ19" i="22"/>
  <c r="CS19" i="22"/>
  <c r="BG19" i="22"/>
  <c r="DI19" i="22"/>
  <c r="BW19" i="22"/>
  <c r="CM20" i="22"/>
  <c r="BA20" i="22"/>
  <c r="DC20" i="22"/>
  <c r="BQ20" i="22"/>
  <c r="CI22" i="22"/>
  <c r="AW22" i="22"/>
  <c r="AQ23" i="22"/>
  <c r="CC23" i="22"/>
  <c r="CM24" i="22"/>
  <c r="BA24" i="22"/>
  <c r="DE25" i="22"/>
  <c r="BS25" i="22"/>
  <c r="CQ26" i="22"/>
  <c r="BE26" i="22"/>
  <c r="CC27" i="22"/>
  <c r="AQ27" i="22"/>
  <c r="BO27" i="22"/>
  <c r="DA27" i="22"/>
  <c r="CM28" i="22"/>
  <c r="BA28" i="22"/>
  <c r="DC28" i="22"/>
  <c r="BQ28" i="22"/>
  <c r="BC29" i="22"/>
  <c r="CO29" i="22"/>
  <c r="BS29" i="22"/>
  <c r="DE29" i="22"/>
  <c r="CQ30" i="22"/>
  <c r="BE30" i="22"/>
  <c r="CY30" i="22"/>
  <c r="BM30" i="22"/>
  <c r="CK31" i="22"/>
  <c r="AY31" i="22"/>
  <c r="BW31" i="22"/>
  <c r="DI31" i="22"/>
  <c r="CU32" i="22"/>
  <c r="BI32" i="22"/>
  <c r="AU33" i="22"/>
  <c r="CG33" i="22"/>
  <c r="DE33" i="22"/>
  <c r="BS33" i="22"/>
  <c r="CQ34" i="22"/>
  <c r="BE34" i="22"/>
  <c r="CC35" i="22"/>
  <c r="AQ35" i="22"/>
  <c r="BO35" i="22"/>
  <c r="DA35" i="22"/>
  <c r="CM36" i="22"/>
  <c r="BA36" i="22"/>
  <c r="DK36" i="22"/>
  <c r="BY36" i="22"/>
  <c r="DE37" i="22"/>
  <c r="BS37" i="22"/>
  <c r="CY38" i="22"/>
  <c r="BM38" i="22"/>
  <c r="CS39" i="22"/>
  <c r="BG39" i="22"/>
  <c r="CE40" i="22"/>
  <c r="AS40" i="22"/>
  <c r="DK40" i="22"/>
  <c r="BY40" i="22"/>
  <c r="CW41" i="22"/>
  <c r="BK41" i="22"/>
  <c r="DG42" i="22"/>
  <c r="BU42" i="22"/>
  <c r="CS43" i="22"/>
  <c r="BG43" i="22"/>
  <c r="CE44" i="22"/>
  <c r="AS44" i="22"/>
  <c r="DC44" i="22"/>
  <c r="BQ44" i="22"/>
  <c r="CL6" i="22"/>
  <c r="AZ6" i="22"/>
  <c r="DJ6" i="22"/>
  <c r="BX6" i="22"/>
  <c r="CF7" i="22"/>
  <c r="AT7" i="22"/>
  <c r="CN7" i="22"/>
  <c r="BB7" i="22"/>
  <c r="DL7" i="22"/>
  <c r="BZ7" i="22"/>
  <c r="CX8" i="22"/>
  <c r="BL8" i="22"/>
  <c r="CJ9" i="22"/>
  <c r="AX9" i="22"/>
  <c r="CL10" i="22"/>
  <c r="AZ10" i="22"/>
  <c r="CT10" i="22"/>
  <c r="BH10" i="22"/>
  <c r="DB10" i="22"/>
  <c r="BP10" i="22"/>
  <c r="CN11" i="22"/>
  <c r="BB11" i="22"/>
  <c r="DL11" i="22"/>
  <c r="BZ11" i="22"/>
  <c r="CH12" i="22"/>
  <c r="AV12" i="22"/>
  <c r="CP12" i="22"/>
  <c r="BD12" i="22"/>
  <c r="CX12" i="22"/>
  <c r="BL12" i="22"/>
  <c r="CB14" i="22"/>
  <c r="AP14" i="22"/>
  <c r="CJ14" i="22"/>
  <c r="AX14" i="22"/>
  <c r="CR14" i="22"/>
  <c r="BF14" i="22"/>
  <c r="BV14" i="22"/>
  <c r="DH14" i="22"/>
  <c r="CD15" i="22"/>
  <c r="AR15" i="22"/>
  <c r="CL15" i="22"/>
  <c r="AZ15" i="22"/>
  <c r="DB15" i="22"/>
  <c r="BP15" i="22"/>
  <c r="DJ15" i="22"/>
  <c r="BX15" i="22"/>
  <c r="CV16" i="22"/>
  <c r="BJ16" i="22"/>
  <c r="DD16" i="22"/>
  <c r="BR16" i="22"/>
  <c r="DL16" i="22"/>
  <c r="BZ16" i="22"/>
  <c r="CP17" i="22"/>
  <c r="BD17" i="22"/>
  <c r="CX17" i="22"/>
  <c r="BL17" i="22"/>
  <c r="DF17" i="22"/>
  <c r="BT17" i="22"/>
  <c r="CJ18" i="22"/>
  <c r="AX18" i="22"/>
  <c r="CR18" i="22"/>
  <c r="BF18" i="22"/>
  <c r="CZ18" i="22"/>
  <c r="BN18" i="22"/>
  <c r="CD19" i="22"/>
  <c r="AR19" i="22"/>
  <c r="CL19" i="22"/>
  <c r="AZ19" i="22"/>
  <c r="CT19" i="22"/>
  <c r="BH19" i="22"/>
  <c r="DJ19" i="22"/>
  <c r="BX19" i="22"/>
  <c r="CF20" i="22"/>
  <c r="AT20" i="22"/>
  <c r="CN20" i="22"/>
  <c r="BB20" i="22"/>
  <c r="DD20" i="22"/>
  <c r="BR20" i="22"/>
  <c r="DL20" i="22"/>
  <c r="BZ20" i="22"/>
  <c r="CH21" i="22"/>
  <c r="AV21" i="22"/>
  <c r="CX21" i="22"/>
  <c r="BL21" i="22"/>
  <c r="DF21" i="22"/>
  <c r="BT21" i="22"/>
  <c r="CB22" i="22"/>
  <c r="AP22" i="22"/>
  <c r="CR22" i="22"/>
  <c r="BF22" i="22"/>
  <c r="CZ22" i="22"/>
  <c r="BN22" i="22"/>
  <c r="DH22" i="22"/>
  <c r="BV22" i="22"/>
  <c r="CD23" i="22"/>
  <c r="AR23" i="22"/>
  <c r="CL23" i="22"/>
  <c r="AZ23" i="22"/>
  <c r="CT23" i="22"/>
  <c r="BH23" i="22"/>
  <c r="DB23" i="22"/>
  <c r="BP23" i="22"/>
  <c r="DJ23" i="22"/>
  <c r="BX23" i="22"/>
  <c r="CF24" i="22"/>
  <c r="AT24" i="22"/>
  <c r="CN24" i="22"/>
  <c r="BB24" i="22"/>
  <c r="CV24" i="22"/>
  <c r="BJ24" i="22"/>
  <c r="DD24" i="22"/>
  <c r="BR24" i="22"/>
  <c r="DL24" i="22"/>
  <c r="BZ24" i="22"/>
  <c r="CH25" i="22"/>
  <c r="AV25" i="22"/>
  <c r="CP25" i="22"/>
  <c r="BD25" i="22"/>
  <c r="DF25" i="22"/>
  <c r="BT25" i="22"/>
  <c r="CB26" i="22"/>
  <c r="AP26" i="22"/>
  <c r="CJ26" i="22"/>
  <c r="AX26" i="22"/>
  <c r="CR26" i="22"/>
  <c r="BF26" i="22"/>
  <c r="DH26" i="22"/>
  <c r="BV26" i="22"/>
  <c r="CD27" i="22"/>
  <c r="AR27" i="22"/>
  <c r="CT27" i="22"/>
  <c r="BH27" i="22"/>
  <c r="BP27" i="22"/>
  <c r="DB27" i="22"/>
  <c r="CF28" i="22"/>
  <c r="AT28" i="22"/>
  <c r="CN28" i="22"/>
  <c r="BB28" i="22"/>
  <c r="CV28" i="22"/>
  <c r="BJ28" i="22"/>
  <c r="DD28" i="22"/>
  <c r="BR28" i="22"/>
  <c r="DL28" i="22"/>
  <c r="BZ28" i="22"/>
  <c r="CH29" i="22"/>
  <c r="AV29" i="22"/>
  <c r="CP29" i="22"/>
  <c r="BD29" i="22"/>
  <c r="CX29" i="22"/>
  <c r="BL29" i="22"/>
  <c r="DF29" i="22"/>
  <c r="BT29" i="22"/>
  <c r="CB30" i="22"/>
  <c r="AP30" i="22"/>
  <c r="CJ30" i="22"/>
  <c r="AX30" i="22"/>
  <c r="CR30" i="22"/>
  <c r="BF30" i="22"/>
  <c r="CZ30" i="22"/>
  <c r="BN30" i="22"/>
  <c r="DH30" i="22"/>
  <c r="BV30" i="22"/>
  <c r="AR31" i="22"/>
  <c r="CD31" i="22"/>
  <c r="CL31" i="22"/>
  <c r="AZ31" i="22"/>
  <c r="CT31" i="22"/>
  <c r="BH31" i="22"/>
  <c r="DB31" i="22"/>
  <c r="BP31" i="22"/>
  <c r="DJ31" i="22"/>
  <c r="BX31" i="22"/>
  <c r="CF32" i="22"/>
  <c r="AT32" i="22"/>
  <c r="CN32" i="22"/>
  <c r="BB32" i="22"/>
  <c r="CV32" i="22"/>
  <c r="BJ32" i="22"/>
  <c r="DD32" i="22"/>
  <c r="BR32" i="22"/>
  <c r="DL32" i="22"/>
  <c r="BZ32" i="22"/>
  <c r="CH33" i="22"/>
  <c r="AV33" i="22"/>
  <c r="CP33" i="22"/>
  <c r="BD33" i="22"/>
  <c r="CX33" i="22"/>
  <c r="BL33" i="22"/>
  <c r="DF33" i="22"/>
  <c r="BT33" i="22"/>
  <c r="CB34" i="22"/>
  <c r="AP34" i="22"/>
  <c r="CJ34" i="22"/>
  <c r="AX34" i="22"/>
  <c r="CR34" i="22"/>
  <c r="BF34" i="22"/>
  <c r="CZ34" i="22"/>
  <c r="BN34" i="22"/>
  <c r="DH34" i="22"/>
  <c r="BV34" i="22"/>
  <c r="CD35" i="22"/>
  <c r="AR35" i="22"/>
  <c r="CL35" i="22"/>
  <c r="AZ35" i="22"/>
  <c r="CT35" i="22"/>
  <c r="BH35" i="22"/>
  <c r="DB35" i="22"/>
  <c r="BP35" i="22"/>
  <c r="DJ35" i="22"/>
  <c r="BX35" i="22"/>
  <c r="CF36" i="22"/>
  <c r="AT36" i="22"/>
  <c r="CN36" i="22"/>
  <c r="BB36" i="22"/>
  <c r="CV36" i="22"/>
  <c r="BJ36" i="22"/>
  <c r="BR36" i="22"/>
  <c r="DD36" i="22"/>
  <c r="DL36" i="22"/>
  <c r="BZ36" i="22"/>
  <c r="CH37" i="22"/>
  <c r="AV37" i="22"/>
  <c r="CP37" i="22"/>
  <c r="BD37" i="22"/>
  <c r="CX37" i="22"/>
  <c r="BL37" i="22"/>
  <c r="DF37" i="22"/>
  <c r="BT37" i="22"/>
  <c r="CB38" i="22"/>
  <c r="AP38" i="22"/>
  <c r="CJ38" i="22"/>
  <c r="AX38" i="22"/>
  <c r="CR38" i="22"/>
  <c r="BF38" i="22"/>
  <c r="CZ38" i="22"/>
  <c r="BN38" i="22"/>
  <c r="DH38" i="22"/>
  <c r="BV38" i="22"/>
  <c r="CD39" i="22"/>
  <c r="AR39" i="22"/>
  <c r="CL39" i="22"/>
  <c r="AZ39" i="22"/>
  <c r="CT39" i="22"/>
  <c r="BH39" i="22"/>
  <c r="DB39" i="22"/>
  <c r="BP39" i="22"/>
  <c r="DJ39" i="22"/>
  <c r="BX39" i="22"/>
  <c r="CF40" i="22"/>
  <c r="AT40" i="22"/>
  <c r="CN40" i="22"/>
  <c r="BB40" i="22"/>
  <c r="CV40" i="22"/>
  <c r="BJ40" i="22"/>
  <c r="DD40" i="22"/>
  <c r="BR40" i="22"/>
  <c r="DL40" i="22"/>
  <c r="BZ40" i="22"/>
  <c r="CH41" i="22"/>
  <c r="AV41" i="22"/>
  <c r="CP41" i="22"/>
  <c r="BD41" i="22"/>
  <c r="BB6" i="22"/>
  <c r="BA7" i="22"/>
  <c r="AW9" i="22"/>
  <c r="BC12" i="22"/>
  <c r="AQ15" i="22"/>
  <c r="BQ16" i="22"/>
  <c r="BE18" i="22"/>
  <c r="AS20" i="22"/>
  <c r="BS21" i="22"/>
  <c r="BO23" i="22"/>
  <c r="BL25" i="22"/>
  <c r="BX27" i="22"/>
  <c r="BX33" i="22"/>
  <c r="AZ37" i="22"/>
  <c r="BN40" i="22"/>
  <c r="BC44" i="22"/>
  <c r="DG14" i="22"/>
  <c r="CC31" i="22"/>
  <c r="CE7" i="22"/>
  <c r="AS7" i="22"/>
  <c r="DK7" i="22"/>
  <c r="BY7" i="22"/>
  <c r="CW8" i="22"/>
  <c r="BK8" i="22"/>
  <c r="DM8" i="22"/>
  <c r="CA8" i="22"/>
  <c r="CC10" i="22"/>
  <c r="AQ10" i="22"/>
  <c r="DK11" i="22"/>
  <c r="BY11" i="22"/>
  <c r="CE16" i="22"/>
  <c r="AS16" i="22"/>
  <c r="CY18" i="22"/>
  <c r="BM18" i="22"/>
  <c r="AU21" i="22"/>
  <c r="CG21" i="22"/>
  <c r="CQ22" i="22"/>
  <c r="BE22" i="22"/>
  <c r="CY22" i="22"/>
  <c r="BM22" i="22"/>
  <c r="CK23" i="22"/>
  <c r="AY23" i="22"/>
  <c r="DI23" i="22"/>
  <c r="BW23" i="22"/>
  <c r="CU24" i="22"/>
  <c r="BI24" i="22"/>
  <c r="DK24" i="22"/>
  <c r="BY24" i="22"/>
  <c r="CO25" i="22"/>
  <c r="BC25" i="22"/>
  <c r="DM25" i="22"/>
  <c r="CA25" i="22"/>
  <c r="CY26" i="22"/>
  <c r="BM26" i="22"/>
  <c r="CK27" i="22"/>
  <c r="AY27" i="22"/>
  <c r="AS28" i="22"/>
  <c r="CE28" i="22"/>
  <c r="DK28" i="22"/>
  <c r="BY28" i="22"/>
  <c r="DM29" i="22"/>
  <c r="CA29" i="22"/>
  <c r="DA31" i="22"/>
  <c r="BO31" i="22"/>
  <c r="CE32" i="22"/>
  <c r="AS32" i="22"/>
  <c r="BQ32" i="22"/>
  <c r="DC32" i="22"/>
  <c r="CO33" i="22"/>
  <c r="BC33" i="22"/>
  <c r="DM33" i="22"/>
  <c r="CA33" i="22"/>
  <c r="DG34" i="22"/>
  <c r="BU34" i="22"/>
  <c r="CS35" i="22"/>
  <c r="BG35" i="22"/>
  <c r="CE36" i="22"/>
  <c r="AS36" i="22"/>
  <c r="DC36" i="22"/>
  <c r="BQ36" i="22"/>
  <c r="BC37" i="22"/>
  <c r="CO37" i="22"/>
  <c r="DM37" i="22"/>
  <c r="CA37" i="22"/>
  <c r="CQ38" i="22"/>
  <c r="BE38" i="22"/>
  <c r="CK39" i="22"/>
  <c r="AY39" i="22"/>
  <c r="DI39" i="22"/>
  <c r="BW39" i="22"/>
  <c r="CU40" i="22"/>
  <c r="BI40" i="22"/>
  <c r="CO41" i="22"/>
  <c r="BC41" i="22"/>
  <c r="DM41" i="22"/>
  <c r="CA41" i="22"/>
  <c r="CC43" i="22"/>
  <c r="AQ43" i="22"/>
  <c r="DA43" i="22"/>
  <c r="BO43" i="22"/>
  <c r="CM44" i="22"/>
  <c r="BA44" i="22"/>
  <c r="DK44" i="22"/>
  <c r="BY44" i="22"/>
  <c r="BK25" i="22"/>
  <c r="CG7" i="22"/>
  <c r="AU7" i="22"/>
  <c r="CO7" i="22"/>
  <c r="BC7" i="22"/>
  <c r="DE7" i="22"/>
  <c r="BS7" i="22"/>
  <c r="CI8" i="22"/>
  <c r="AW8" i="22"/>
  <c r="DG8" i="22"/>
  <c r="BU8" i="22"/>
  <c r="CK9" i="22"/>
  <c r="AY9" i="22"/>
  <c r="DA9" i="22"/>
  <c r="BO9" i="22"/>
  <c r="DI9" i="22"/>
  <c r="BW9" i="22"/>
  <c r="CM10" i="22"/>
  <c r="BA10" i="22"/>
  <c r="CU10" i="22"/>
  <c r="BI10" i="22"/>
  <c r="DC10" i="22"/>
  <c r="BQ10" i="22"/>
  <c r="DK10" i="22"/>
  <c r="BY10" i="22"/>
  <c r="CO11" i="22"/>
  <c r="BC11" i="22"/>
  <c r="CW11" i="22"/>
  <c r="BK11" i="22"/>
  <c r="DE11" i="22"/>
  <c r="BS11" i="22"/>
  <c r="DM11" i="22"/>
  <c r="CA11" i="22"/>
  <c r="CI12" i="22"/>
  <c r="AW12" i="22"/>
  <c r="CQ12" i="22"/>
  <c r="BE12" i="22"/>
  <c r="CY12" i="22"/>
  <c r="BM12" i="22"/>
  <c r="DG12" i="22"/>
  <c r="BU12" i="22"/>
  <c r="CC14" i="22"/>
  <c r="AQ14" i="22"/>
  <c r="CK14" i="22"/>
  <c r="AY14" i="22"/>
  <c r="CS14" i="22"/>
  <c r="BG14" i="22"/>
  <c r="DA14" i="22"/>
  <c r="BO14" i="22"/>
  <c r="DI14" i="22"/>
  <c r="BW14" i="22"/>
  <c r="CE15" i="22"/>
  <c r="AS15" i="22"/>
  <c r="CM15" i="22"/>
  <c r="BA15" i="22"/>
  <c r="CU15" i="22"/>
  <c r="BI15" i="22"/>
  <c r="DC15" i="22"/>
  <c r="BQ15" i="22"/>
  <c r="DK15" i="22"/>
  <c r="BY15" i="22"/>
  <c r="CG16" i="22"/>
  <c r="AU16" i="22"/>
  <c r="CO16" i="22"/>
  <c r="BC16" i="22"/>
  <c r="CW16" i="22"/>
  <c r="BK16" i="22"/>
  <c r="DE16" i="22"/>
  <c r="BS16" i="22"/>
  <c r="DM16" i="22"/>
  <c r="CA16" i="22"/>
  <c r="CI17" i="22"/>
  <c r="AW17" i="22"/>
  <c r="CQ17" i="22"/>
  <c r="BE17" i="22"/>
  <c r="CY17" i="22"/>
  <c r="BM17" i="22"/>
  <c r="DG17" i="22"/>
  <c r="BU17" i="22"/>
  <c r="CC18" i="22"/>
  <c r="AQ18" i="22"/>
  <c r="CK18" i="22"/>
  <c r="AY18" i="22"/>
  <c r="CS18" i="22"/>
  <c r="BG18" i="22"/>
  <c r="DA18" i="22"/>
  <c r="BO18" i="22"/>
  <c r="DI18" i="22"/>
  <c r="BW18" i="22"/>
  <c r="CE19" i="22"/>
  <c r="AS19" i="22"/>
  <c r="CM19" i="22"/>
  <c r="BA19" i="22"/>
  <c r="CU19" i="22"/>
  <c r="BI19" i="22"/>
  <c r="DC19" i="22"/>
  <c r="BQ19" i="22"/>
  <c r="DK19" i="22"/>
  <c r="BY19" i="22"/>
  <c r="CG20" i="22"/>
  <c r="AU20" i="22"/>
  <c r="CO20" i="22"/>
  <c r="BC20" i="22"/>
  <c r="CW20" i="22"/>
  <c r="BK20" i="22"/>
  <c r="DE20" i="22"/>
  <c r="BS20" i="22"/>
  <c r="DM20" i="22"/>
  <c r="CA20" i="22"/>
  <c r="CI21" i="22"/>
  <c r="AW21" i="22"/>
  <c r="CQ21" i="22"/>
  <c r="BE21" i="22"/>
  <c r="CY21" i="22"/>
  <c r="BM21" i="22"/>
  <c r="DG21" i="22"/>
  <c r="BU21" i="22"/>
  <c r="AQ22" i="22"/>
  <c r="CC22" i="22"/>
  <c r="CS22" i="22"/>
  <c r="BG22" i="22"/>
  <c r="DI22" i="22"/>
  <c r="BW22" i="22"/>
  <c r="CE23" i="22"/>
  <c r="AS23" i="22"/>
  <c r="CM23" i="22"/>
  <c r="BA23" i="22"/>
  <c r="CU23" i="22"/>
  <c r="BI23" i="22"/>
  <c r="DC23" i="22"/>
  <c r="BQ23" i="22"/>
  <c r="DK23" i="22"/>
  <c r="BY23" i="22"/>
  <c r="CO24" i="22"/>
  <c r="BC24" i="22"/>
  <c r="CW24" i="22"/>
  <c r="BK24" i="22"/>
  <c r="DE24" i="22"/>
  <c r="BS24" i="22"/>
  <c r="DM24" i="22"/>
  <c r="CA24" i="22"/>
  <c r="CI25" i="22"/>
  <c r="AW25" i="22"/>
  <c r="CQ25" i="22"/>
  <c r="BE25" i="22"/>
  <c r="CY25" i="22"/>
  <c r="BM25" i="22"/>
  <c r="DG25" i="22"/>
  <c r="BU25" i="22"/>
  <c r="CC26" i="22"/>
  <c r="AQ26" i="22"/>
  <c r="CK26" i="22"/>
  <c r="AY26" i="22"/>
  <c r="CS26" i="22"/>
  <c r="BG26" i="22"/>
  <c r="DI26" i="22"/>
  <c r="BW26" i="22"/>
  <c r="CE27" i="22"/>
  <c r="AS27" i="22"/>
  <c r="CM27" i="22"/>
  <c r="BA27" i="22"/>
  <c r="CU27" i="22"/>
  <c r="BI27" i="22"/>
  <c r="DC27" i="22"/>
  <c r="BQ27" i="22"/>
  <c r="DK27" i="22"/>
  <c r="BY27" i="22"/>
  <c r="CG28" i="22"/>
  <c r="AU28" i="22"/>
  <c r="CO28" i="22"/>
  <c r="BC28" i="22"/>
  <c r="CW28" i="22"/>
  <c r="BK28" i="22"/>
  <c r="DE28" i="22"/>
  <c r="BS28" i="22"/>
  <c r="DM28" i="22"/>
  <c r="CA28" i="22"/>
  <c r="CI29" i="22"/>
  <c r="AW29" i="22"/>
  <c r="CQ29" i="22"/>
  <c r="BE29" i="22"/>
  <c r="CY29" i="22"/>
  <c r="BM29" i="22"/>
  <c r="DG29" i="22"/>
  <c r="BU29" i="22"/>
  <c r="CC30" i="22"/>
  <c r="AQ30" i="22"/>
  <c r="CK30" i="22"/>
  <c r="AY30" i="22"/>
  <c r="CS30" i="22"/>
  <c r="BG30" i="22"/>
  <c r="DA30" i="22"/>
  <c r="BO30" i="22"/>
  <c r="DI30" i="22"/>
  <c r="BW30" i="22"/>
  <c r="CE31" i="22"/>
  <c r="AS31" i="22"/>
  <c r="CM31" i="22"/>
  <c r="BA31" i="22"/>
  <c r="CU31" i="22"/>
  <c r="BI31" i="22"/>
  <c r="DC31" i="22"/>
  <c r="BQ31" i="22"/>
  <c r="DK31" i="22"/>
  <c r="BY31" i="22"/>
  <c r="CG32" i="22"/>
  <c r="AU32" i="22"/>
  <c r="CO32" i="22"/>
  <c r="BC32" i="22"/>
  <c r="CW32" i="22"/>
  <c r="BK32" i="22"/>
  <c r="DE32" i="22"/>
  <c r="BS32" i="22"/>
  <c r="DM32" i="22"/>
  <c r="CA32" i="22"/>
  <c r="CI33" i="22"/>
  <c r="AW33" i="22"/>
  <c r="CQ33" i="22"/>
  <c r="BE33" i="22"/>
  <c r="CY33" i="22"/>
  <c r="BM33" i="22"/>
  <c r="DG33" i="22"/>
  <c r="BU33" i="22"/>
  <c r="CC34" i="22"/>
  <c r="AQ34" i="22"/>
  <c r="CK34" i="22"/>
  <c r="AY34" i="22"/>
  <c r="CS34" i="22"/>
  <c r="BG34" i="22"/>
  <c r="DA34" i="22"/>
  <c r="BO34" i="22"/>
  <c r="DI34" i="22"/>
  <c r="BW34" i="22"/>
  <c r="AS35" i="22"/>
  <c r="CE35" i="22"/>
  <c r="CM35" i="22"/>
  <c r="BA35" i="22"/>
  <c r="CU35" i="22"/>
  <c r="BI35" i="22"/>
  <c r="DC35" i="22"/>
  <c r="BQ35" i="22"/>
  <c r="DK35" i="22"/>
  <c r="BY35" i="22"/>
  <c r="CG36" i="22"/>
  <c r="AU36" i="22"/>
  <c r="CO36" i="22"/>
  <c r="BC36" i="22"/>
  <c r="CW36" i="22"/>
  <c r="BK36" i="22"/>
  <c r="BS36" i="22"/>
  <c r="DE36" i="22"/>
  <c r="DM36" i="22"/>
  <c r="CA36" i="22"/>
  <c r="CI37" i="22"/>
  <c r="AW37" i="22"/>
  <c r="CQ37" i="22"/>
  <c r="BE37" i="22"/>
  <c r="CY37" i="22"/>
  <c r="BM37" i="22"/>
  <c r="DG37" i="22"/>
  <c r="BU37" i="22"/>
  <c r="CC38" i="22"/>
  <c r="AQ38" i="22"/>
  <c r="CK38" i="22"/>
  <c r="AY38" i="22"/>
  <c r="CS38" i="22"/>
  <c r="BG38" i="22"/>
  <c r="DA38" i="22"/>
  <c r="BO38" i="22"/>
  <c r="DI38" i="22"/>
  <c r="BW38" i="22"/>
  <c r="AS39" i="22"/>
  <c r="CE39" i="22"/>
  <c r="CM39" i="22"/>
  <c r="BA39" i="22"/>
  <c r="CU39" i="22"/>
  <c r="BI39" i="22"/>
  <c r="BQ39" i="22"/>
  <c r="DC39" i="22"/>
  <c r="DK39" i="22"/>
  <c r="BY39" i="22"/>
  <c r="CG40" i="22"/>
  <c r="AU40" i="22"/>
  <c r="CO40" i="22"/>
  <c r="BC40" i="22"/>
  <c r="CW40" i="22"/>
  <c r="BK40" i="22"/>
  <c r="DE40" i="22"/>
  <c r="BS40" i="22"/>
  <c r="DM40" i="22"/>
  <c r="CA40" i="22"/>
  <c r="CI41" i="22"/>
  <c r="AW41" i="22"/>
  <c r="CQ41" i="22"/>
  <c r="BE41" i="22"/>
  <c r="CY41" i="22"/>
  <c r="BM41" i="22"/>
  <c r="DG41" i="22"/>
  <c r="BU41" i="22"/>
  <c r="CC42" i="22"/>
  <c r="AQ42" i="22"/>
  <c r="AY42" i="22"/>
  <c r="CK42" i="22"/>
  <c r="CS42" i="22"/>
  <c r="BG42" i="22"/>
  <c r="DA42" i="22"/>
  <c r="BO42" i="22"/>
  <c r="DI42" i="22"/>
  <c r="BW42" i="22"/>
  <c r="CE43" i="22"/>
  <c r="AS43" i="22"/>
  <c r="CM43" i="22"/>
  <c r="BA43" i="22"/>
  <c r="CU43" i="22"/>
  <c r="BI43" i="22"/>
  <c r="DC43" i="22"/>
  <c r="BQ43" i="22"/>
  <c r="DK43" i="22"/>
  <c r="BY43" i="22"/>
  <c r="CG44" i="22"/>
  <c r="AU44" i="22"/>
  <c r="CW44" i="22"/>
  <c r="BK44" i="22"/>
  <c r="DE44" i="22"/>
  <c r="BS44" i="22"/>
  <c r="DM44" i="22"/>
  <c r="CA44" i="22"/>
  <c r="CI45" i="22"/>
  <c r="AW45" i="22"/>
  <c r="CQ45" i="22"/>
  <c r="BE45" i="22"/>
  <c r="CY45" i="22"/>
  <c r="BM45" i="22"/>
  <c r="DG45" i="22"/>
  <c r="BU45" i="22"/>
  <c r="CC46" i="22"/>
  <c r="AQ46" i="22"/>
  <c r="CS46" i="22"/>
  <c r="BG46" i="22"/>
  <c r="DA46" i="22"/>
  <c r="BO46" i="22"/>
  <c r="DI46" i="22"/>
  <c r="BW46" i="22"/>
  <c r="CE47" i="22"/>
  <c r="AS47" i="22"/>
  <c r="CM47" i="22"/>
  <c r="BA47" i="22"/>
  <c r="CU47" i="22"/>
  <c r="BI47" i="22"/>
  <c r="DC47" i="22"/>
  <c r="BQ47" i="22"/>
  <c r="DK47" i="22"/>
  <c r="BY47" i="22"/>
  <c r="CG48" i="22"/>
  <c r="AU48" i="22"/>
  <c r="CO48" i="22"/>
  <c r="BC48" i="22"/>
  <c r="CW48" i="22"/>
  <c r="BK48" i="22"/>
  <c r="DE48" i="22"/>
  <c r="BS48" i="22"/>
  <c r="DM48" i="22"/>
  <c r="CA48" i="22"/>
  <c r="CI50" i="22"/>
  <c r="AW50" i="22"/>
  <c r="CQ50" i="22"/>
  <c r="BE50" i="22"/>
  <c r="CY50" i="22"/>
  <c r="BM50" i="22"/>
  <c r="DG50" i="22"/>
  <c r="BU50" i="22"/>
  <c r="CC51" i="22"/>
  <c r="AQ51" i="22"/>
  <c r="CK51" i="22"/>
  <c r="AY51" i="22"/>
  <c r="DA51" i="22"/>
  <c r="BO51" i="22"/>
  <c r="DI51" i="22"/>
  <c r="BW51" i="22"/>
  <c r="CE52" i="22"/>
  <c r="AS52" i="22"/>
  <c r="CM52" i="22"/>
  <c r="BA52" i="22"/>
  <c r="CU52" i="22"/>
  <c r="BI52" i="22"/>
  <c r="DC52" i="22"/>
  <c r="BQ52" i="22"/>
  <c r="DK52" i="22"/>
  <c r="BY52" i="22"/>
  <c r="CG53" i="22"/>
  <c r="AU53" i="22"/>
  <c r="CO53" i="22"/>
  <c r="BC53" i="22"/>
  <c r="CW53" i="22"/>
  <c r="BK53" i="22"/>
  <c r="DE53" i="22"/>
  <c r="BS53" i="22"/>
  <c r="DM53" i="22"/>
  <c r="CA53" i="22"/>
  <c r="CI54" i="22"/>
  <c r="AW54" i="22"/>
  <c r="CQ54" i="22"/>
  <c r="BE54" i="22"/>
  <c r="CY54" i="22"/>
  <c r="BM54" i="22"/>
  <c r="CC55" i="22"/>
  <c r="AQ55" i="22"/>
  <c r="CK55" i="22"/>
  <c r="AY55" i="22"/>
  <c r="CS55" i="22"/>
  <c r="BG55" i="22"/>
  <c r="DA55" i="22"/>
  <c r="BO55" i="22"/>
  <c r="DI55" i="22"/>
  <c r="BW55" i="22"/>
  <c r="CE56" i="22"/>
  <c r="AS56" i="22"/>
  <c r="CM56" i="22"/>
  <c r="BA56" i="22"/>
  <c r="CU56" i="22"/>
  <c r="BI56" i="22"/>
  <c r="DC56" i="22"/>
  <c r="BQ56" i="22"/>
  <c r="DK56" i="22"/>
  <c r="BY56" i="22"/>
  <c r="CG57" i="22"/>
  <c r="AU57" i="22"/>
  <c r="CO57" i="22"/>
  <c r="BC57" i="22"/>
  <c r="CW57" i="22"/>
  <c r="BK57" i="22"/>
  <c r="DE57" i="22"/>
  <c r="BS57" i="22"/>
  <c r="DM57" i="22"/>
  <c r="CA57" i="22"/>
  <c r="CQ59" i="22"/>
  <c r="BE59" i="22"/>
  <c r="CY59" i="22"/>
  <c r="BM59" i="22"/>
  <c r="DG59" i="22"/>
  <c r="BU59" i="22"/>
  <c r="CC60" i="22"/>
  <c r="AQ60" i="22"/>
  <c r="CK60" i="22"/>
  <c r="AY60" i="22"/>
  <c r="CS60" i="22"/>
  <c r="BG60" i="22"/>
  <c r="DA60" i="22"/>
  <c r="BO60" i="22"/>
  <c r="DI60" i="22"/>
  <c r="BW60" i="22"/>
  <c r="CE61" i="22"/>
  <c r="AS61" i="22"/>
  <c r="CM61" i="22"/>
  <c r="BA61" i="22"/>
  <c r="BG6" i="22"/>
  <c r="BY6" i="22"/>
  <c r="CA7" i="22"/>
  <c r="BN8" i="22"/>
  <c r="BE9" i="22"/>
  <c r="BI11" i="22"/>
  <c r="BS12" i="22"/>
  <c r="BG15" i="22"/>
  <c r="AU17" i="22"/>
  <c r="BU18" i="22"/>
  <c r="BI20" i="22"/>
  <c r="AX22" i="22"/>
  <c r="AU24" i="22"/>
  <c r="AT26" i="22"/>
  <c r="BD31" i="22"/>
  <c r="BR34" i="22"/>
  <c r="AT38" i="22"/>
  <c r="BH41" i="22"/>
  <c r="BA45" i="22"/>
  <c r="CF16" i="22"/>
  <c r="CT34" i="22"/>
  <c r="CC6" i="22"/>
  <c r="AQ6" i="22"/>
  <c r="DA6" i="22"/>
  <c r="BO6" i="22"/>
  <c r="CY9" i="22"/>
  <c r="BM9" i="22"/>
  <c r="CK15" i="22"/>
  <c r="AY15" i="22"/>
  <c r="CW21" i="22"/>
  <c r="BK21" i="22"/>
  <c r="DM21" i="22"/>
  <c r="CA21" i="22"/>
  <c r="DG22" i="22"/>
  <c r="BU22" i="22"/>
  <c r="CS23" i="22"/>
  <c r="BG23" i="22"/>
  <c r="CE24" i="22"/>
  <c r="AS24" i="22"/>
  <c r="DC24" i="22"/>
  <c r="BQ24" i="22"/>
  <c r="AW26" i="22"/>
  <c r="CI26" i="22"/>
  <c r="BU26" i="22"/>
  <c r="DG26" i="22"/>
  <c r="CS27" i="22"/>
  <c r="BG27" i="22"/>
  <c r="DI27" i="22"/>
  <c r="BW27" i="22"/>
  <c r="BI28" i="22"/>
  <c r="CU28" i="22"/>
  <c r="CG29" i="22"/>
  <c r="AU29" i="22"/>
  <c r="CW29" i="22"/>
  <c r="BK29" i="22"/>
  <c r="AW30" i="22"/>
  <c r="CI30" i="22"/>
  <c r="DG30" i="22"/>
  <c r="BU30" i="22"/>
  <c r="BG31" i="22"/>
  <c r="CS31" i="22"/>
  <c r="CM32" i="22"/>
  <c r="BA32" i="22"/>
  <c r="DK32" i="22"/>
  <c r="BY32" i="22"/>
  <c r="BK33" i="22"/>
  <c r="CW33" i="22"/>
  <c r="CI34" i="22"/>
  <c r="AW34" i="22"/>
  <c r="CY34" i="22"/>
  <c r="BM34" i="22"/>
  <c r="CK35" i="22"/>
  <c r="AY35" i="22"/>
  <c r="DI35" i="22"/>
  <c r="BW35" i="22"/>
  <c r="CU36" i="22"/>
  <c r="BI36" i="22"/>
  <c r="CG37" i="22"/>
  <c r="AU37" i="22"/>
  <c r="CW37" i="22"/>
  <c r="BK37" i="22"/>
  <c r="CI38" i="22"/>
  <c r="AW38" i="22"/>
  <c r="DG38" i="22"/>
  <c r="BU38" i="22"/>
  <c r="AQ39" i="22"/>
  <c r="CC39" i="22"/>
  <c r="DA39" i="22"/>
  <c r="BO39" i="22"/>
  <c r="CM40" i="22"/>
  <c r="BA40" i="22"/>
  <c r="DC40" i="22"/>
  <c r="BQ40" i="22"/>
  <c r="CG41" i="22"/>
  <c r="AU41" i="22"/>
  <c r="DE41" i="22"/>
  <c r="BS41" i="22"/>
  <c r="CI42" i="22"/>
  <c r="AW42" i="22"/>
  <c r="CY42" i="22"/>
  <c r="BM42" i="22"/>
  <c r="CK43" i="22"/>
  <c r="AY43" i="22"/>
  <c r="DI43" i="22"/>
  <c r="BW43" i="22"/>
  <c r="CU44" i="22"/>
  <c r="BI44" i="22"/>
  <c r="CG45" i="22"/>
  <c r="AU45" i="22"/>
  <c r="CU6" i="22"/>
  <c r="BI6" i="22"/>
  <c r="CQ8" i="22"/>
  <c r="BE8" i="22"/>
  <c r="CY8" i="22"/>
  <c r="BM8" i="22"/>
  <c r="CS9" i="22"/>
  <c r="BG9" i="22"/>
  <c r="CE10" i="22"/>
  <c r="AS10" i="22"/>
  <c r="CG11" i="22"/>
  <c r="AU11" i="22"/>
  <c r="CF6" i="22"/>
  <c r="AT6" i="22"/>
  <c r="DD6" i="22"/>
  <c r="BR6" i="22"/>
  <c r="CP7" i="22"/>
  <c r="BD7" i="22"/>
  <c r="CX7" i="22"/>
  <c r="BL7" i="22"/>
  <c r="CB8" i="22"/>
  <c r="AP8" i="22"/>
  <c r="CJ8" i="22"/>
  <c r="AX8" i="22"/>
  <c r="DH8" i="22"/>
  <c r="BV8" i="22"/>
  <c r="AR9" i="22"/>
  <c r="CD9" i="22"/>
  <c r="AZ9" i="22"/>
  <c r="CL9" i="22"/>
  <c r="CT9" i="22"/>
  <c r="BH9" i="22"/>
  <c r="DB9" i="22"/>
  <c r="BP9" i="22"/>
  <c r="DJ9" i="22"/>
  <c r="BX9" i="22"/>
  <c r="CF10" i="22"/>
  <c r="AT10" i="22"/>
  <c r="CN10" i="22"/>
  <c r="BB10" i="22"/>
  <c r="CV10" i="22"/>
  <c r="BJ10" i="22"/>
  <c r="DD10" i="22"/>
  <c r="BR10" i="22"/>
  <c r="DL10" i="22"/>
  <c r="BZ10" i="22"/>
  <c r="AV11" i="22"/>
  <c r="CH11" i="22"/>
  <c r="CP11" i="22"/>
  <c r="BD11" i="22"/>
  <c r="CX11" i="22"/>
  <c r="BL11" i="22"/>
  <c r="BT11" i="22"/>
  <c r="DF11" i="22"/>
  <c r="CB12" i="22"/>
  <c r="AP12" i="22"/>
  <c r="CJ12" i="22"/>
  <c r="AX12" i="22"/>
  <c r="BF12" i="22"/>
  <c r="CR12" i="22"/>
  <c r="CZ12" i="22"/>
  <c r="BN12" i="22"/>
  <c r="DH12" i="22"/>
  <c r="BV12" i="22"/>
  <c r="CD14" i="22"/>
  <c r="AR14" i="22"/>
  <c r="CL14" i="22"/>
  <c r="AZ14" i="22"/>
  <c r="CT14" i="22"/>
  <c r="BH14" i="22"/>
  <c r="DB14" i="22"/>
  <c r="BP14" i="22"/>
  <c r="DJ14" i="22"/>
  <c r="BX14" i="22"/>
  <c r="CF15" i="22"/>
  <c r="AT15" i="22"/>
  <c r="CN15" i="22"/>
  <c r="BB15" i="22"/>
  <c r="CV15" i="22"/>
  <c r="BJ15" i="22"/>
  <c r="DD15" i="22"/>
  <c r="BR15" i="22"/>
  <c r="DL15" i="22"/>
  <c r="BZ15" i="22"/>
  <c r="AV16" i="22"/>
  <c r="CH16" i="22"/>
  <c r="CP16" i="22"/>
  <c r="BD16" i="22"/>
  <c r="CX16" i="22"/>
  <c r="BL16" i="22"/>
  <c r="DF16" i="22"/>
  <c r="BT16" i="22"/>
  <c r="CB17" i="22"/>
  <c r="AP17" i="22"/>
  <c r="CJ17" i="22"/>
  <c r="AX17" i="22"/>
  <c r="CR17" i="22"/>
  <c r="BF17" i="22"/>
  <c r="CZ17" i="22"/>
  <c r="BN17" i="22"/>
  <c r="DH17" i="22"/>
  <c r="BV17" i="22"/>
  <c r="CD18" i="22"/>
  <c r="AR18" i="22"/>
  <c r="CL18" i="22"/>
  <c r="AZ18" i="22"/>
  <c r="CT18" i="22"/>
  <c r="BH18" i="22"/>
  <c r="DB18" i="22"/>
  <c r="BP18" i="22"/>
  <c r="DJ18" i="22"/>
  <c r="BX18" i="22"/>
  <c r="CF19" i="22"/>
  <c r="AT19" i="22"/>
  <c r="CN19" i="22"/>
  <c r="BB19" i="22"/>
  <c r="CV19" i="22"/>
  <c r="BJ19" i="22"/>
  <c r="DD19" i="22"/>
  <c r="BR19" i="22"/>
  <c r="DL19" i="22"/>
  <c r="BZ19" i="22"/>
  <c r="CH20" i="22"/>
  <c r="AV20" i="22"/>
  <c r="CP20" i="22"/>
  <c r="BD20" i="22"/>
  <c r="CX20" i="22"/>
  <c r="BL20" i="22"/>
  <c r="DF20" i="22"/>
  <c r="BT20" i="22"/>
  <c r="CB21" i="22"/>
  <c r="AP21" i="22"/>
  <c r="CJ21" i="22"/>
  <c r="AX21" i="22"/>
  <c r="CR21" i="22"/>
  <c r="BF21" i="22"/>
  <c r="CZ21" i="22"/>
  <c r="BN21" i="22"/>
  <c r="DH21" i="22"/>
  <c r="BV21" i="22"/>
  <c r="AR22" i="22"/>
  <c r="CD22" i="22"/>
  <c r="AZ22" i="22"/>
  <c r="CL22" i="22"/>
  <c r="BH22" i="22"/>
  <c r="CT22" i="22"/>
  <c r="DB22" i="22"/>
  <c r="BP22" i="22"/>
  <c r="DJ22" i="22"/>
  <c r="BX22" i="22"/>
  <c r="CF23" i="22"/>
  <c r="AT23" i="22"/>
  <c r="CN23" i="22"/>
  <c r="BB23" i="22"/>
  <c r="CV23" i="22"/>
  <c r="BJ23" i="22"/>
  <c r="DD23" i="22"/>
  <c r="BR23" i="22"/>
  <c r="BZ23" i="22"/>
  <c r="DL23" i="22"/>
  <c r="CH24" i="22"/>
  <c r="AV24" i="22"/>
  <c r="CP24" i="22"/>
  <c r="BD24" i="22"/>
  <c r="CX24" i="22"/>
  <c r="BL24" i="22"/>
  <c r="DF24" i="22"/>
  <c r="BT24" i="22"/>
  <c r="CJ25" i="22"/>
  <c r="AX25" i="22"/>
  <c r="CR25" i="22"/>
  <c r="BF25" i="22"/>
  <c r="BN25" i="22"/>
  <c r="CZ25" i="22"/>
  <c r="DH25" i="22"/>
  <c r="BV25" i="22"/>
  <c r="CD26" i="22"/>
  <c r="AR26" i="22"/>
  <c r="CL26" i="22"/>
  <c r="AZ26" i="22"/>
  <c r="CT26" i="22"/>
  <c r="BH26" i="22"/>
  <c r="DB26" i="22"/>
  <c r="BP26" i="22"/>
  <c r="DJ26" i="22"/>
  <c r="BX26" i="22"/>
  <c r="CF27" i="22"/>
  <c r="AT27" i="22"/>
  <c r="CN27" i="22"/>
  <c r="BB27" i="22"/>
  <c r="CV27" i="22"/>
  <c r="BJ27" i="22"/>
  <c r="DD27" i="22"/>
  <c r="BR27" i="22"/>
  <c r="DL27" i="22"/>
  <c r="BZ27" i="22"/>
  <c r="CH28" i="22"/>
  <c r="AV28" i="22"/>
  <c r="CP28" i="22"/>
  <c r="BD28" i="22"/>
  <c r="CX28" i="22"/>
  <c r="BL28" i="22"/>
  <c r="DF28" i="22"/>
  <c r="BT28" i="22"/>
  <c r="CB29" i="22"/>
  <c r="AP29" i="22"/>
  <c r="CJ29" i="22"/>
  <c r="AX29" i="22"/>
  <c r="CR29" i="22"/>
  <c r="BF29" i="22"/>
  <c r="CZ29" i="22"/>
  <c r="BN29" i="22"/>
  <c r="DH29" i="22"/>
  <c r="BV29" i="22"/>
  <c r="CD30" i="22"/>
  <c r="AR30" i="22"/>
  <c r="CL30" i="22"/>
  <c r="AZ30" i="22"/>
  <c r="CT30" i="22"/>
  <c r="BH30" i="22"/>
  <c r="DB30" i="22"/>
  <c r="BP30" i="22"/>
  <c r="DJ30" i="22"/>
  <c r="BX30" i="22"/>
  <c r="CF31" i="22"/>
  <c r="AT31" i="22"/>
  <c r="CN31" i="22"/>
  <c r="BB31" i="22"/>
  <c r="CV31" i="22"/>
  <c r="BJ31" i="22"/>
  <c r="DD31" i="22"/>
  <c r="BR31" i="22"/>
  <c r="DL31" i="22"/>
  <c r="BZ31" i="22"/>
  <c r="CH32" i="22"/>
  <c r="AV32" i="22"/>
  <c r="CP32" i="22"/>
  <c r="BD32" i="22"/>
  <c r="CX32" i="22"/>
  <c r="BL32" i="22"/>
  <c r="DF32" i="22"/>
  <c r="BT32" i="22"/>
  <c r="CB33" i="22"/>
  <c r="AP33" i="22"/>
  <c r="CJ33" i="22"/>
  <c r="AX33" i="22"/>
  <c r="CR33" i="22"/>
  <c r="BF33" i="22"/>
  <c r="CZ33" i="22"/>
  <c r="BN33" i="22"/>
  <c r="DH33" i="22"/>
  <c r="BV33" i="22"/>
  <c r="CD34" i="22"/>
  <c r="AR34" i="22"/>
  <c r="CL34" i="22"/>
  <c r="AZ34" i="22"/>
  <c r="DB34" i="22"/>
  <c r="BP34" i="22"/>
  <c r="DJ34" i="22"/>
  <c r="BX34" i="22"/>
  <c r="CF35" i="22"/>
  <c r="AT35" i="22"/>
  <c r="CN35" i="22"/>
  <c r="BB35" i="22"/>
  <c r="CV35" i="22"/>
  <c r="BJ35" i="22"/>
  <c r="DD35" i="22"/>
  <c r="BR35" i="22"/>
  <c r="DL35" i="22"/>
  <c r="BZ35" i="22"/>
  <c r="CH36" i="22"/>
  <c r="AV36" i="22"/>
  <c r="CP36" i="22"/>
  <c r="BD36" i="22"/>
  <c r="CX36" i="22"/>
  <c r="BL36" i="22"/>
  <c r="BT36" i="22"/>
  <c r="DF36" i="22"/>
  <c r="CB37" i="22"/>
  <c r="AP37" i="22"/>
  <c r="CJ37" i="22"/>
  <c r="AX37" i="22"/>
  <c r="CR37" i="22"/>
  <c r="BF37" i="22"/>
  <c r="CZ37" i="22"/>
  <c r="BN37" i="22"/>
  <c r="BV37" i="22"/>
  <c r="DH37" i="22"/>
  <c r="CD38" i="22"/>
  <c r="AR38" i="22"/>
  <c r="CL38" i="22"/>
  <c r="AZ38" i="22"/>
  <c r="CT38" i="22"/>
  <c r="BH38" i="22"/>
  <c r="DB38" i="22"/>
  <c r="BP38" i="22"/>
  <c r="DJ38" i="22"/>
  <c r="BX38" i="22"/>
  <c r="CF39" i="22"/>
  <c r="AT39" i="22"/>
  <c r="CN39" i="22"/>
  <c r="BB39" i="22"/>
  <c r="CV39" i="22"/>
  <c r="BJ39" i="22"/>
  <c r="DD39" i="22"/>
  <c r="BR39" i="22"/>
  <c r="DL39" i="22"/>
  <c r="BZ39" i="22"/>
  <c r="CH40" i="22"/>
  <c r="AV40" i="22"/>
  <c r="CP40" i="22"/>
  <c r="BD40" i="22"/>
  <c r="CX40" i="22"/>
  <c r="BL40" i="22"/>
  <c r="DF40" i="22"/>
  <c r="BT40" i="22"/>
  <c r="CB41" i="22"/>
  <c r="AP41" i="22"/>
  <c r="CJ41" i="22"/>
  <c r="AX41" i="22"/>
  <c r="CR41" i="22"/>
  <c r="BF41" i="22"/>
  <c r="CZ41" i="22"/>
  <c r="BN41" i="22"/>
  <c r="DH41" i="22"/>
  <c r="BV41" i="22"/>
  <c r="CD42" i="22"/>
  <c r="AR42" i="22"/>
  <c r="CL42" i="22"/>
  <c r="AZ42" i="22"/>
  <c r="CT42" i="22"/>
  <c r="BH42" i="22"/>
  <c r="DB42" i="22"/>
  <c r="BP42" i="22"/>
  <c r="DJ42" i="22"/>
  <c r="BX42" i="22"/>
  <c r="CF43" i="22"/>
  <c r="AT43" i="22"/>
  <c r="CN43" i="22"/>
  <c r="BB43" i="22"/>
  <c r="CV43" i="22"/>
  <c r="BJ43" i="22"/>
  <c r="DD43" i="22"/>
  <c r="BR43" i="22"/>
  <c r="DL43" i="22"/>
  <c r="BZ43" i="22"/>
  <c r="CH44" i="22"/>
  <c r="AV44" i="22"/>
  <c r="CP44" i="22"/>
  <c r="BD44" i="22"/>
  <c r="CX44" i="22"/>
  <c r="BL44" i="22"/>
  <c r="DF44" i="22"/>
  <c r="BT44" i="22"/>
  <c r="CB45" i="22"/>
  <c r="AP45" i="22"/>
  <c r="CJ45" i="22"/>
  <c r="AX45" i="22"/>
  <c r="CR45" i="22"/>
  <c r="BF45" i="22"/>
  <c r="CZ45" i="22"/>
  <c r="BN45" i="22"/>
  <c r="DH45" i="22"/>
  <c r="BV45" i="22"/>
  <c r="CD46" i="22"/>
  <c r="AR46" i="22"/>
  <c r="CT46" i="22"/>
  <c r="BH46" i="22"/>
  <c r="DB46" i="22"/>
  <c r="BP46" i="22"/>
  <c r="DJ46" i="22"/>
  <c r="BX46" i="22"/>
  <c r="CF47" i="22"/>
  <c r="AT47" i="22"/>
  <c r="CN47" i="22"/>
  <c r="BB47" i="22"/>
  <c r="BJ47" i="22"/>
  <c r="CV47" i="22"/>
  <c r="BR47" i="22"/>
  <c r="DD47" i="22"/>
  <c r="DL47" i="22"/>
  <c r="BZ47" i="22"/>
  <c r="CH48" i="22"/>
  <c r="AV48" i="22"/>
  <c r="CP48" i="22"/>
  <c r="BD48" i="22"/>
  <c r="CX48" i="22"/>
  <c r="BL48" i="22"/>
  <c r="DF48" i="22"/>
  <c r="BT48" i="22"/>
  <c r="CB50" i="22"/>
  <c r="AP50" i="22"/>
  <c r="CJ50" i="22"/>
  <c r="AX50" i="22"/>
  <c r="CR50" i="22"/>
  <c r="BF50" i="22"/>
  <c r="CZ50" i="22"/>
  <c r="BN50" i="22"/>
  <c r="DH50" i="22"/>
  <c r="BV50" i="22"/>
  <c r="CD51" i="22"/>
  <c r="AR51" i="22"/>
  <c r="CL51" i="22"/>
  <c r="AZ51" i="22"/>
  <c r="CT51" i="22"/>
  <c r="BH51" i="22"/>
  <c r="DB51" i="22"/>
  <c r="BP51" i="22"/>
  <c r="BX51" i="22"/>
  <c r="DJ51" i="22"/>
  <c r="AT52" i="22"/>
  <c r="CF52" i="22"/>
  <c r="CN52" i="22"/>
  <c r="BB52" i="22"/>
  <c r="CV52" i="22"/>
  <c r="BJ52" i="22"/>
  <c r="DD52" i="22"/>
  <c r="BR52" i="22"/>
  <c r="DL52" i="22"/>
  <c r="BZ52" i="22"/>
  <c r="CH53" i="22"/>
  <c r="AV53" i="22"/>
  <c r="CP53" i="22"/>
  <c r="BD53" i="22"/>
  <c r="CX53" i="22"/>
  <c r="BL53" i="22"/>
  <c r="DF53" i="22"/>
  <c r="BT53" i="22"/>
  <c r="CB54" i="22"/>
  <c r="AP54" i="22"/>
  <c r="CJ54" i="22"/>
  <c r="AX54" i="22"/>
  <c r="CR54" i="22"/>
  <c r="BF54" i="22"/>
  <c r="CZ54" i="22"/>
  <c r="BN54" i="22"/>
  <c r="DH54" i="22"/>
  <c r="BV54" i="22"/>
  <c r="CD55" i="22"/>
  <c r="AR55" i="22"/>
  <c r="AZ55" i="22"/>
  <c r="CL55" i="22"/>
  <c r="BH55" i="22"/>
  <c r="CT55" i="22"/>
  <c r="DB55" i="22"/>
  <c r="BP55" i="22"/>
  <c r="DJ55" i="22"/>
  <c r="BX55" i="22"/>
  <c r="CF56" i="22"/>
  <c r="AT56" i="22"/>
  <c r="CN56" i="22"/>
  <c r="BB56" i="22"/>
  <c r="CV56" i="22"/>
  <c r="BJ56" i="22"/>
  <c r="DD56" i="22"/>
  <c r="BR56" i="22"/>
  <c r="DL56" i="22"/>
  <c r="BZ56" i="22"/>
  <c r="CH57" i="22"/>
  <c r="AV57" i="22"/>
  <c r="CP57" i="22"/>
  <c r="BD57" i="22"/>
  <c r="CX57" i="22"/>
  <c r="BL57" i="22"/>
  <c r="DF57" i="22"/>
  <c r="BT57" i="22"/>
  <c r="CB59" i="22"/>
  <c r="AP59" i="22"/>
  <c r="CJ59" i="22"/>
  <c r="AX59" i="22"/>
  <c r="CR59" i="22"/>
  <c r="BF59" i="22"/>
  <c r="BN59" i="22"/>
  <c r="CZ59" i="22"/>
  <c r="BV59" i="22"/>
  <c r="DH59" i="22"/>
  <c r="CD60" i="22"/>
  <c r="AR60" i="22"/>
  <c r="CL60" i="22"/>
  <c r="AZ60" i="22"/>
  <c r="CT60" i="22"/>
  <c r="BH60" i="22"/>
  <c r="DB60" i="22"/>
  <c r="BP60" i="22"/>
  <c r="DJ60" i="22"/>
  <c r="BX60" i="22"/>
  <c r="CF61" i="22"/>
  <c r="AT61" i="22"/>
  <c r="CN61" i="22"/>
  <c r="BB61" i="22"/>
  <c r="CV61" i="22"/>
  <c r="BJ61" i="22"/>
  <c r="DD61" i="22"/>
  <c r="BR61" i="22"/>
  <c r="DL61" i="22"/>
  <c r="BZ61" i="22"/>
  <c r="CH62" i="22"/>
  <c r="AV62" i="22"/>
  <c r="CP62" i="22"/>
  <c r="BD62" i="22"/>
  <c r="CX62" i="22"/>
  <c r="BL62" i="22"/>
  <c r="DF62" i="22"/>
  <c r="BT62" i="22"/>
  <c r="BH6" i="22"/>
  <c r="BZ6" i="22"/>
  <c r="BF9" i="22"/>
  <c r="BJ11" i="22"/>
  <c r="BT12" i="22"/>
  <c r="BH15" i="22"/>
  <c r="AV17" i="22"/>
  <c r="BV18" i="22"/>
  <c r="BJ20" i="22"/>
  <c r="AY22" i="22"/>
  <c r="AU26" i="22"/>
  <c r="BN28" i="22"/>
  <c r="BE31" i="22"/>
  <c r="BS34" i="22"/>
  <c r="AU38" i="22"/>
  <c r="BI41" i="22"/>
  <c r="BG51" i="22"/>
  <c r="AW59" i="22"/>
  <c r="DC17" i="22"/>
  <c r="CG39" i="22"/>
  <c r="AU39" i="22"/>
  <c r="CW39" i="22"/>
  <c r="BK39" i="22"/>
  <c r="DM39" i="22"/>
  <c r="CA39" i="22"/>
  <c r="CQ40" i="22"/>
  <c r="BE40" i="22"/>
  <c r="DG40" i="22"/>
  <c r="BU40" i="22"/>
  <c r="CK41" i="22"/>
  <c r="AY41" i="22"/>
  <c r="DA41" i="22"/>
  <c r="BO41" i="22"/>
  <c r="DI41" i="22"/>
  <c r="BW41" i="22"/>
  <c r="CE42" i="22"/>
  <c r="AS42" i="22"/>
  <c r="CM42" i="22"/>
  <c r="BA42" i="22"/>
  <c r="CU42" i="22"/>
  <c r="BI42" i="22"/>
  <c r="DC42" i="22"/>
  <c r="BQ42" i="22"/>
  <c r="DK42" i="22"/>
  <c r="BY42" i="22"/>
  <c r="CG43" i="22"/>
  <c r="AU43" i="22"/>
  <c r="CW43" i="22"/>
  <c r="BK43" i="22"/>
  <c r="DE43" i="22"/>
  <c r="BS43" i="22"/>
  <c r="DM43" i="22"/>
  <c r="CA43" i="22"/>
  <c r="AW44" i="22"/>
  <c r="CI44" i="22"/>
  <c r="CQ44" i="22"/>
  <c r="BE44" i="22"/>
  <c r="CY44" i="22"/>
  <c r="BM44" i="22"/>
  <c r="DG44" i="22"/>
  <c r="BU44" i="22"/>
  <c r="CC45" i="22"/>
  <c r="AQ45" i="22"/>
  <c r="CK45" i="22"/>
  <c r="AY45" i="22"/>
  <c r="CS45" i="22"/>
  <c r="BG45" i="22"/>
  <c r="DA45" i="22"/>
  <c r="BO45" i="22"/>
  <c r="DI45" i="22"/>
  <c r="BW45" i="22"/>
  <c r="CE46" i="22"/>
  <c r="AS46" i="22"/>
  <c r="CU46" i="22"/>
  <c r="BI46" i="22"/>
  <c r="DC46" i="22"/>
  <c r="BQ46" i="22"/>
  <c r="DK46" i="22"/>
  <c r="BY46" i="22"/>
  <c r="CG47" i="22"/>
  <c r="AU47" i="22"/>
  <c r="BK47" i="22"/>
  <c r="CW47" i="22"/>
  <c r="DE47" i="22"/>
  <c r="BS47" i="22"/>
  <c r="DM47" i="22"/>
  <c r="CA47" i="22"/>
  <c r="CI48" i="22"/>
  <c r="AW48" i="22"/>
  <c r="BE48" i="22"/>
  <c r="CQ48" i="22"/>
  <c r="CY48" i="22"/>
  <c r="BM48" i="22"/>
  <c r="DG48" i="22"/>
  <c r="BU48" i="22"/>
  <c r="CC50" i="22"/>
  <c r="AQ50" i="22"/>
  <c r="AY50" i="22"/>
  <c r="CK50" i="22"/>
  <c r="CS50" i="22"/>
  <c r="BG50" i="22"/>
  <c r="DA50" i="22"/>
  <c r="BO50" i="22"/>
  <c r="DI50" i="22"/>
  <c r="BW50" i="22"/>
  <c r="CE51" i="22"/>
  <c r="AS51" i="22"/>
  <c r="CM51" i="22"/>
  <c r="BA51" i="22"/>
  <c r="CU51" i="22"/>
  <c r="BI51" i="22"/>
  <c r="DC51" i="22"/>
  <c r="BQ51" i="22"/>
  <c r="BY51" i="22"/>
  <c r="DK51" i="22"/>
  <c r="CG52" i="22"/>
  <c r="AU52" i="22"/>
  <c r="CO52" i="22"/>
  <c r="BC52" i="22"/>
  <c r="CW52" i="22"/>
  <c r="BK52" i="22"/>
  <c r="BS52" i="22"/>
  <c r="DE52" i="22"/>
  <c r="DM52" i="22"/>
  <c r="CA52" i="22"/>
  <c r="CI53" i="22"/>
  <c r="AW53" i="22"/>
  <c r="CQ53" i="22"/>
  <c r="BE53" i="22"/>
  <c r="BM53" i="22"/>
  <c r="CY53" i="22"/>
  <c r="DG53" i="22"/>
  <c r="BU53" i="22"/>
  <c r="CC54" i="22"/>
  <c r="AQ54" i="22"/>
  <c r="CK54" i="22"/>
  <c r="AY54" i="22"/>
  <c r="CS54" i="22"/>
  <c r="BG54" i="22"/>
  <c r="DA54" i="22"/>
  <c r="BO54" i="22"/>
  <c r="DI54" i="22"/>
  <c r="BW54" i="22"/>
  <c r="CE55" i="22"/>
  <c r="AS55" i="22"/>
  <c r="BA55" i="22"/>
  <c r="CM55" i="22"/>
  <c r="CU55" i="22"/>
  <c r="BI55" i="22"/>
  <c r="DC55" i="22"/>
  <c r="BQ55" i="22"/>
  <c r="DK55" i="22"/>
  <c r="BY55" i="22"/>
  <c r="AU56" i="22"/>
  <c r="CG56" i="22"/>
  <c r="CO56" i="22"/>
  <c r="BC56" i="22"/>
  <c r="CW56" i="22"/>
  <c r="BK56" i="22"/>
  <c r="DE56" i="22"/>
  <c r="BS56" i="22"/>
  <c r="CA56" i="22"/>
  <c r="DM56" i="22"/>
  <c r="CI57" i="22"/>
  <c r="AW57" i="22"/>
  <c r="CQ57" i="22"/>
  <c r="BE57" i="22"/>
  <c r="CY57" i="22"/>
  <c r="BM57" i="22"/>
  <c r="DG57" i="22"/>
  <c r="BU57" i="22"/>
  <c r="CC59" i="22"/>
  <c r="AQ59" i="22"/>
  <c r="CK59" i="22"/>
  <c r="AY59" i="22"/>
  <c r="CS59" i="22"/>
  <c r="BG59" i="22"/>
  <c r="BO59" i="22"/>
  <c r="DA59" i="22"/>
  <c r="DI59" i="22"/>
  <c r="BW59" i="22"/>
  <c r="CE60" i="22"/>
  <c r="AS60" i="22"/>
  <c r="CM60" i="22"/>
  <c r="BA60" i="22"/>
  <c r="BI60" i="22"/>
  <c r="CU60" i="22"/>
  <c r="DC60" i="22"/>
  <c r="BQ60" i="22"/>
  <c r="DK60" i="22"/>
  <c r="BY60" i="22"/>
  <c r="CG61" i="22"/>
  <c r="AU61" i="22"/>
  <c r="BC61" i="22"/>
  <c r="CO61" i="22"/>
  <c r="CW61" i="22"/>
  <c r="BK61" i="22"/>
  <c r="DE61" i="22"/>
  <c r="BS61" i="22"/>
  <c r="DM61" i="22"/>
  <c r="CA61" i="22"/>
  <c r="CI62" i="22"/>
  <c r="AW62" i="22"/>
  <c r="CQ62" i="22"/>
  <c r="BE62" i="22"/>
  <c r="CY62" i="22"/>
  <c r="BM62" i="22"/>
  <c r="DG62" i="22"/>
  <c r="BU62" i="22"/>
  <c r="AW40" i="22"/>
  <c r="BS45" i="22"/>
  <c r="AY52" i="22"/>
  <c r="BM55" i="22"/>
  <c r="CA59" i="22"/>
  <c r="BH40" i="22"/>
  <c r="CT40" i="22"/>
  <c r="DB40" i="22"/>
  <c r="BP40" i="22"/>
  <c r="DJ40" i="22"/>
  <c r="BX40" i="22"/>
  <c r="CF41" i="22"/>
  <c r="AT41" i="22"/>
  <c r="CN41" i="22"/>
  <c r="BB41" i="22"/>
  <c r="CV41" i="22"/>
  <c r="BJ41" i="22"/>
  <c r="DD41" i="22"/>
  <c r="BR41" i="22"/>
  <c r="DL41" i="22"/>
  <c r="BZ41" i="22"/>
  <c r="AV42" i="22"/>
  <c r="CH42" i="22"/>
  <c r="CP42" i="22"/>
  <c r="BD42" i="22"/>
  <c r="BL42" i="22"/>
  <c r="CX42" i="22"/>
  <c r="DF42" i="22"/>
  <c r="BT42" i="22"/>
  <c r="AP43" i="22"/>
  <c r="CB43" i="22"/>
  <c r="CJ43" i="22"/>
  <c r="AX43" i="22"/>
  <c r="CR43" i="22"/>
  <c r="BF43" i="22"/>
  <c r="CZ43" i="22"/>
  <c r="BN43" i="22"/>
  <c r="DH43" i="22"/>
  <c r="BV43" i="22"/>
  <c r="CD44" i="22"/>
  <c r="AR44" i="22"/>
  <c r="CL44" i="22"/>
  <c r="AZ44" i="22"/>
  <c r="CT44" i="22"/>
  <c r="BH44" i="22"/>
  <c r="DB44" i="22"/>
  <c r="BP44" i="22"/>
  <c r="DJ44" i="22"/>
  <c r="BX44" i="22"/>
  <c r="CF45" i="22"/>
  <c r="AT45" i="22"/>
  <c r="CN45" i="22"/>
  <c r="BB45" i="22"/>
  <c r="CV45" i="22"/>
  <c r="BJ45" i="22"/>
  <c r="DD45" i="22"/>
  <c r="BR45" i="22"/>
  <c r="DL45" i="22"/>
  <c r="BZ45" i="22"/>
  <c r="CH46" i="22"/>
  <c r="AV46" i="22"/>
  <c r="CP46" i="22"/>
  <c r="BD46" i="22"/>
  <c r="CX46" i="22"/>
  <c r="BL46" i="22"/>
  <c r="DF46" i="22"/>
  <c r="BT46" i="22"/>
  <c r="CB47" i="22"/>
  <c r="AP47" i="22"/>
  <c r="CJ47" i="22"/>
  <c r="AX47" i="22"/>
  <c r="CR47" i="22"/>
  <c r="BF47" i="22"/>
  <c r="CZ47" i="22"/>
  <c r="BN47" i="22"/>
  <c r="DH47" i="22"/>
  <c r="BV47" i="22"/>
  <c r="CD48" i="22"/>
  <c r="AR48" i="22"/>
  <c r="CL48" i="22"/>
  <c r="AZ48" i="22"/>
  <c r="CT48" i="22"/>
  <c r="BH48" i="22"/>
  <c r="DB48" i="22"/>
  <c r="BP48" i="22"/>
  <c r="DJ48" i="22"/>
  <c r="BX48" i="22"/>
  <c r="CF50" i="22"/>
  <c r="AT50" i="22"/>
  <c r="CN50" i="22"/>
  <c r="BB50" i="22"/>
  <c r="CV50" i="22"/>
  <c r="BJ50" i="22"/>
  <c r="DD50" i="22"/>
  <c r="BR50" i="22"/>
  <c r="DL50" i="22"/>
  <c r="BZ50" i="22"/>
  <c r="CH51" i="22"/>
  <c r="AV51" i="22"/>
  <c r="CP51" i="22"/>
  <c r="BD51" i="22"/>
  <c r="CX51" i="22"/>
  <c r="BL51" i="22"/>
  <c r="DF51" i="22"/>
  <c r="BT51" i="22"/>
  <c r="CB52" i="22"/>
  <c r="AP52" i="22"/>
  <c r="CJ52" i="22"/>
  <c r="AX52" i="22"/>
  <c r="CR52" i="22"/>
  <c r="BF52" i="22"/>
  <c r="CZ52" i="22"/>
  <c r="BN52" i="22"/>
  <c r="DH52" i="22"/>
  <c r="BV52" i="22"/>
  <c r="CD53" i="22"/>
  <c r="AR53" i="22"/>
  <c r="CL53" i="22"/>
  <c r="AZ53" i="22"/>
  <c r="CT53" i="22"/>
  <c r="BH53" i="22"/>
  <c r="DB53" i="22"/>
  <c r="BP53" i="22"/>
  <c r="DJ53" i="22"/>
  <c r="BX53" i="22"/>
  <c r="CF54" i="22"/>
  <c r="AT54" i="22"/>
  <c r="CN54" i="22"/>
  <c r="BB54" i="22"/>
  <c r="CV54" i="22"/>
  <c r="BJ54" i="22"/>
  <c r="DD54" i="22"/>
  <c r="BR54" i="22"/>
  <c r="DL54" i="22"/>
  <c r="BZ54" i="22"/>
  <c r="CH55" i="22"/>
  <c r="AV55" i="22"/>
  <c r="CP55" i="22"/>
  <c r="BD55" i="22"/>
  <c r="CX55" i="22"/>
  <c r="BL55" i="22"/>
  <c r="DF55" i="22"/>
  <c r="BT55" i="22"/>
  <c r="CB56" i="22"/>
  <c r="AP56" i="22"/>
  <c r="CJ56" i="22"/>
  <c r="AX56" i="22"/>
  <c r="CR56" i="22"/>
  <c r="BF56" i="22"/>
  <c r="CZ56" i="22"/>
  <c r="BN56" i="22"/>
  <c r="DH56" i="22"/>
  <c r="BV56" i="22"/>
  <c r="CD57" i="22"/>
  <c r="AR57" i="22"/>
  <c r="CL57" i="22"/>
  <c r="AZ57" i="22"/>
  <c r="CT57" i="22"/>
  <c r="BH57" i="22"/>
  <c r="DB57" i="22"/>
  <c r="BP57" i="22"/>
  <c r="DJ57" i="22"/>
  <c r="BX57" i="22"/>
  <c r="CF59" i="22"/>
  <c r="AT59" i="22"/>
  <c r="CN59" i="22"/>
  <c r="BB59" i="22"/>
  <c r="CV59" i="22"/>
  <c r="BJ59" i="22"/>
  <c r="DD59" i="22"/>
  <c r="BR59" i="22"/>
  <c r="DL59" i="22"/>
  <c r="BZ59" i="22"/>
  <c r="CH60" i="22"/>
  <c r="AV60" i="22"/>
  <c r="CP60" i="22"/>
  <c r="BD60" i="22"/>
  <c r="CX60" i="22"/>
  <c r="BL60" i="22"/>
  <c r="DF60" i="22"/>
  <c r="BT60" i="22"/>
  <c r="CB61" i="22"/>
  <c r="AP61" i="22"/>
  <c r="CJ61" i="22"/>
  <c r="AX61" i="22"/>
  <c r="CR61" i="22"/>
  <c r="BF61" i="22"/>
  <c r="CZ61" i="22"/>
  <c r="BN61" i="22"/>
  <c r="DH61" i="22"/>
  <c r="BV61" i="22"/>
  <c r="CD62" i="22"/>
  <c r="AR62" i="22"/>
  <c r="CL62" i="22"/>
  <c r="AZ62" i="22"/>
  <c r="CT62" i="22"/>
  <c r="BH62" i="22"/>
  <c r="DB62" i="22"/>
  <c r="BP62" i="22"/>
  <c r="DJ62" i="22"/>
  <c r="BX62" i="22"/>
  <c r="BA46" i="22"/>
  <c r="CW45" i="22"/>
  <c r="BK45" i="22"/>
  <c r="DM45" i="22"/>
  <c r="CA45" i="22"/>
  <c r="CI46" i="22"/>
  <c r="AW46" i="22"/>
  <c r="CQ46" i="22"/>
  <c r="BE46" i="22"/>
  <c r="CY46" i="22"/>
  <c r="BM46" i="22"/>
  <c r="DG46" i="22"/>
  <c r="BU46" i="22"/>
  <c r="CC47" i="22"/>
  <c r="AQ47" i="22"/>
  <c r="CK47" i="22"/>
  <c r="AY47" i="22"/>
  <c r="CS47" i="22"/>
  <c r="BG47" i="22"/>
  <c r="DA47" i="22"/>
  <c r="BO47" i="22"/>
  <c r="DI47" i="22"/>
  <c r="BW47" i="22"/>
  <c r="CE48" i="22"/>
  <c r="AS48" i="22"/>
  <c r="CM48" i="22"/>
  <c r="BA48" i="22"/>
  <c r="CU48" i="22"/>
  <c r="BI48" i="22"/>
  <c r="DK48" i="22"/>
  <c r="BY48" i="22"/>
  <c r="CG50" i="22"/>
  <c r="AU50" i="22"/>
  <c r="CO50" i="22"/>
  <c r="BC50" i="22"/>
  <c r="DE50" i="22"/>
  <c r="BS50" i="22"/>
  <c r="DM50" i="22"/>
  <c r="CA50" i="22"/>
  <c r="CI51" i="22"/>
  <c r="AW51" i="22"/>
  <c r="CY51" i="22"/>
  <c r="BM51" i="22"/>
  <c r="DG51" i="22"/>
  <c r="BU51" i="22"/>
  <c r="CC52" i="22"/>
  <c r="AQ52" i="22"/>
  <c r="CS52" i="22"/>
  <c r="BG52" i="22"/>
  <c r="DA52" i="22"/>
  <c r="BO52" i="22"/>
  <c r="DI52" i="22"/>
  <c r="BW52" i="22"/>
  <c r="CM53" i="22"/>
  <c r="BA53" i="22"/>
  <c r="CU53" i="22"/>
  <c r="BI53" i="22"/>
  <c r="DC53" i="22"/>
  <c r="BQ53" i="22"/>
  <c r="CG54" i="22"/>
  <c r="AU54" i="22"/>
  <c r="CO54" i="22"/>
  <c r="BC54" i="22"/>
  <c r="CW54" i="22"/>
  <c r="BK54" i="22"/>
  <c r="DM54" i="22"/>
  <c r="CA54" i="22"/>
  <c r="CI55" i="22"/>
  <c r="AW55" i="22"/>
  <c r="CQ55" i="22"/>
  <c r="BE55" i="22"/>
  <c r="DG55" i="22"/>
  <c r="BU55" i="22"/>
  <c r="CC56" i="22"/>
  <c r="AQ56" i="22"/>
  <c r="CK56" i="22"/>
  <c r="AY56" i="22"/>
  <c r="DA56" i="22"/>
  <c r="BO56" i="22"/>
  <c r="DI56" i="22"/>
  <c r="BW56" i="22"/>
  <c r="CE57" i="22"/>
  <c r="AS57" i="22"/>
  <c r="CU57" i="22"/>
  <c r="BI57" i="22"/>
  <c r="DC57" i="22"/>
  <c r="BQ57" i="22"/>
  <c r="DK57" i="22"/>
  <c r="BY57" i="22"/>
  <c r="CO59" i="22"/>
  <c r="BC59" i="22"/>
  <c r="CW59" i="22"/>
  <c r="BK59" i="22"/>
  <c r="DE59" i="22"/>
  <c r="BS59" i="22"/>
  <c r="CI60" i="22"/>
  <c r="AW60" i="22"/>
  <c r="CQ60" i="22"/>
  <c r="BE60" i="22"/>
  <c r="CY60" i="22"/>
  <c r="BM60" i="22"/>
  <c r="CC61" i="22"/>
  <c r="AQ61" i="22"/>
  <c r="CK61" i="22"/>
  <c r="AY61" i="22"/>
  <c r="CS61" i="22"/>
  <c r="BG61" i="22"/>
  <c r="DI61" i="22"/>
  <c r="BW61" i="22"/>
  <c r="CE62" i="22"/>
  <c r="AS62" i="22"/>
  <c r="CM62" i="22"/>
  <c r="BA62" i="22"/>
  <c r="DC62" i="22"/>
  <c r="BQ62" i="22"/>
  <c r="DK62" i="22"/>
  <c r="BY62" i="22"/>
  <c r="BC39" i="22"/>
  <c r="AQ41" i="22"/>
  <c r="BK50" i="22"/>
  <c r="BY53" i="22"/>
  <c r="BA57" i="22"/>
  <c r="BO61" i="22"/>
  <c r="CX41" i="22"/>
  <c r="BL41" i="22"/>
  <c r="DF41" i="22"/>
  <c r="BT41" i="22"/>
  <c r="CB42" i="22"/>
  <c r="AP42" i="22"/>
  <c r="CJ42" i="22"/>
  <c r="AX42" i="22"/>
  <c r="CZ42" i="22"/>
  <c r="BN42" i="22"/>
  <c r="DH42" i="22"/>
  <c r="BV42" i="22"/>
  <c r="CD43" i="22"/>
  <c r="AR43" i="22"/>
  <c r="CL43" i="22"/>
  <c r="AZ43" i="22"/>
  <c r="CT43" i="22"/>
  <c r="BH43" i="22"/>
  <c r="DB43" i="22"/>
  <c r="BP43" i="22"/>
  <c r="DJ43" i="22"/>
  <c r="BX43" i="22"/>
  <c r="CF44" i="22"/>
  <c r="AT44" i="22"/>
  <c r="CV44" i="22"/>
  <c r="BJ44" i="22"/>
  <c r="DD44" i="22"/>
  <c r="BR44" i="22"/>
  <c r="DL44" i="22"/>
  <c r="BZ44" i="22"/>
  <c r="CH45" i="22"/>
  <c r="AV45" i="22"/>
  <c r="CP45" i="22"/>
  <c r="BD45" i="22"/>
  <c r="CX45" i="22"/>
  <c r="BL45" i="22"/>
  <c r="DF45" i="22"/>
  <c r="BT45" i="22"/>
  <c r="CB46" i="22"/>
  <c r="AP46" i="22"/>
  <c r="CJ46" i="22"/>
  <c r="AX46" i="22"/>
  <c r="CR46" i="22"/>
  <c r="BF46" i="22"/>
  <c r="CZ46" i="22"/>
  <c r="BN46" i="22"/>
  <c r="DH46" i="22"/>
  <c r="BV46" i="22"/>
  <c r="CD47" i="22"/>
  <c r="AR47" i="22"/>
  <c r="CL47" i="22"/>
  <c r="AZ47" i="22"/>
  <c r="CT47" i="22"/>
  <c r="BH47" i="22"/>
  <c r="DB47" i="22"/>
  <c r="BP47" i="22"/>
  <c r="DJ47" i="22"/>
  <c r="BX47" i="22"/>
  <c r="CF48" i="22"/>
  <c r="AT48" i="22"/>
  <c r="CN48" i="22"/>
  <c r="BB48" i="22"/>
  <c r="CV48" i="22"/>
  <c r="BJ48" i="22"/>
  <c r="DL48" i="22"/>
  <c r="BZ48" i="22"/>
  <c r="CH50" i="22"/>
  <c r="AV50" i="22"/>
  <c r="CP50" i="22"/>
  <c r="BD50" i="22"/>
  <c r="CX50" i="22"/>
  <c r="BL50" i="22"/>
  <c r="DF50" i="22"/>
  <c r="BT50" i="22"/>
  <c r="CB51" i="22"/>
  <c r="AP51" i="22"/>
  <c r="CJ51" i="22"/>
  <c r="AX51" i="22"/>
  <c r="CZ51" i="22"/>
  <c r="BN51" i="22"/>
  <c r="DH51" i="22"/>
  <c r="BV51" i="22"/>
  <c r="CD52" i="22"/>
  <c r="AR52" i="22"/>
  <c r="CL52" i="22"/>
  <c r="AZ52" i="22"/>
  <c r="CT52" i="22"/>
  <c r="BH52" i="22"/>
  <c r="DB52" i="22"/>
  <c r="BP52" i="22"/>
  <c r="DJ52" i="22"/>
  <c r="BX52" i="22"/>
  <c r="CN53" i="22"/>
  <c r="BB53" i="22"/>
  <c r="CV53" i="22"/>
  <c r="BJ53" i="22"/>
  <c r="DD53" i="22"/>
  <c r="BR53" i="22"/>
  <c r="DL53" i="22"/>
  <c r="BZ53" i="22"/>
  <c r="CH54" i="22"/>
  <c r="AV54" i="22"/>
  <c r="CP54" i="22"/>
  <c r="BD54" i="22"/>
  <c r="CX54" i="22"/>
  <c r="BL54" i="22"/>
  <c r="CB55" i="22"/>
  <c r="AP55" i="22"/>
  <c r="CJ55" i="22"/>
  <c r="AX55" i="22"/>
  <c r="CR55" i="22"/>
  <c r="BF55" i="22"/>
  <c r="CZ55" i="22"/>
  <c r="BN55" i="22"/>
  <c r="DH55" i="22"/>
  <c r="BV55" i="22"/>
  <c r="CD56" i="22"/>
  <c r="AR56" i="22"/>
  <c r="CL56" i="22"/>
  <c r="AZ56" i="22"/>
  <c r="DB56" i="22"/>
  <c r="BP56" i="22"/>
  <c r="DJ56" i="22"/>
  <c r="BX56" i="22"/>
  <c r="CF57" i="22"/>
  <c r="AT57" i="22"/>
  <c r="CN57" i="22"/>
  <c r="BB57" i="22"/>
  <c r="CV57" i="22"/>
  <c r="BJ57" i="22"/>
  <c r="DD57" i="22"/>
  <c r="BR57" i="22"/>
  <c r="DL57" i="22"/>
  <c r="BZ57" i="22"/>
  <c r="CP59" i="22"/>
  <c r="BD59" i="22"/>
  <c r="CX59" i="22"/>
  <c r="BL59" i="22"/>
  <c r="DF59" i="22"/>
  <c r="BT59" i="22"/>
  <c r="CB60" i="22"/>
  <c r="AP60" i="22"/>
  <c r="CJ60" i="22"/>
  <c r="AX60" i="22"/>
  <c r="CR60" i="22"/>
  <c r="BF60" i="22"/>
  <c r="CZ60" i="22"/>
  <c r="BN60" i="22"/>
  <c r="CD61" i="22"/>
  <c r="AR61" i="22"/>
  <c r="CL61" i="22"/>
  <c r="AZ61" i="22"/>
  <c r="CT61" i="22"/>
  <c r="BH61" i="22"/>
  <c r="DB61" i="22"/>
  <c r="BP61" i="22"/>
  <c r="DJ61" i="22"/>
  <c r="BX61" i="22"/>
  <c r="CF62" i="22"/>
  <c r="AT62" i="22"/>
  <c r="CN62" i="22"/>
  <c r="BB62" i="22"/>
  <c r="DD62" i="22"/>
  <c r="BR62" i="22"/>
  <c r="DL62" i="22"/>
  <c r="BZ62" i="22"/>
  <c r="BS39" i="22"/>
  <c r="BG41" i="22"/>
  <c r="BC43" i="22"/>
  <c r="BE51" i="22"/>
  <c r="BS54" i="22"/>
  <c r="AU59" i="22"/>
  <c r="AU62" i="22"/>
  <c r="CA62" i="22"/>
  <c r="CU61" i="22"/>
  <c r="BI61" i="22"/>
  <c r="DK61" i="22"/>
  <c r="BY61" i="22"/>
  <c r="CO62" i="22"/>
  <c r="BC62" i="22"/>
  <c r="DE62" i="22"/>
  <c r="BS62" i="22"/>
  <c r="CR17" i="23"/>
  <c r="BF17" i="23"/>
  <c r="DH17" i="23"/>
  <c r="BV17" i="23"/>
  <c r="AT6" i="23"/>
  <c r="H58" i="23"/>
  <c r="P58" i="23"/>
  <c r="BB6" i="23"/>
  <c r="CN6" i="23"/>
  <c r="CV6" i="23"/>
  <c r="X58" i="23"/>
  <c r="BJ6" i="23"/>
  <c r="DL6" i="23"/>
  <c r="BZ6" i="23"/>
  <c r="AN58" i="23"/>
  <c r="AV7" i="23"/>
  <c r="CH7" i="23"/>
  <c r="BT7" i="23"/>
  <c r="DF7" i="23"/>
  <c r="BT11" i="23"/>
  <c r="DF11" i="23"/>
  <c r="BJ15" i="23"/>
  <c r="CV15" i="23"/>
  <c r="DF16" i="23"/>
  <c r="BT16" i="23"/>
  <c r="AP17" i="23"/>
  <c r="CB17" i="23"/>
  <c r="AX17" i="23"/>
  <c r="CJ17" i="23"/>
  <c r="CP11" i="23"/>
  <c r="BR15" i="23"/>
  <c r="CF15" i="23"/>
  <c r="CL22" i="23"/>
  <c r="DF24" i="23"/>
  <c r="CR33" i="23"/>
  <c r="AR42" i="23"/>
  <c r="DD6" i="23"/>
  <c r="DH8" i="23"/>
  <c r="DD10" i="23"/>
  <c r="BU11" i="23"/>
  <c r="CQ11" i="23"/>
  <c r="BW12" i="23"/>
  <c r="AR14" i="23"/>
  <c r="DK14" i="23"/>
  <c r="CN15" i="23"/>
  <c r="AW20" i="23"/>
  <c r="AS22" i="23"/>
  <c r="BQ22" i="23"/>
  <c r="BU24" i="23"/>
  <c r="CQ24" i="23"/>
  <c r="CO27" i="23"/>
  <c r="CY28" i="23"/>
  <c r="DK30" i="23"/>
  <c r="CI32" i="23"/>
  <c r="BR6" i="23"/>
  <c r="AY8" i="23"/>
  <c r="CR8" i="23"/>
  <c r="DI8" i="23"/>
  <c r="DE10" i="23"/>
  <c r="BZ12" i="23"/>
  <c r="DA12" i="23"/>
  <c r="BK15" i="23"/>
  <c r="CU18" i="23"/>
  <c r="BW21" i="23"/>
  <c r="CM26" i="23"/>
  <c r="BT28" i="23"/>
  <c r="BN17" i="23"/>
  <c r="CZ17" i="23"/>
  <c r="BD20" i="23"/>
  <c r="CP20" i="23"/>
  <c r="BT20" i="23"/>
  <c r="DF20" i="23"/>
  <c r="DB22" i="23"/>
  <c r="BP22" i="23"/>
  <c r="CJ25" i="23"/>
  <c r="AX25" i="23"/>
  <c r="DB26" i="23"/>
  <c r="BP26" i="23"/>
  <c r="CX28" i="23"/>
  <c r="BL28" i="23"/>
  <c r="CB29" i="23"/>
  <c r="AP29" i="23"/>
  <c r="CZ29" i="23"/>
  <c r="BN29" i="23"/>
  <c r="CL30" i="23"/>
  <c r="AZ30" i="23"/>
  <c r="BL32" i="23"/>
  <c r="CX32" i="23"/>
  <c r="BF37" i="23"/>
  <c r="CR37" i="23"/>
  <c r="DF40" i="23"/>
  <c r="BT40" i="23"/>
  <c r="CR41" i="23"/>
  <c r="BF41" i="23"/>
  <c r="BP42" i="23"/>
  <c r="DB42" i="23"/>
  <c r="BZ43" i="23"/>
  <c r="DL43" i="23"/>
  <c r="CN47" i="23"/>
  <c r="BB47" i="23"/>
  <c r="CP48" i="23"/>
  <c r="BD48" i="23"/>
  <c r="AP50" i="23"/>
  <c r="CB50" i="23"/>
  <c r="CH16" i="23"/>
  <c r="Q58" i="23"/>
  <c r="CO6" i="23"/>
  <c r="Y58" i="23"/>
  <c r="CW6" i="23"/>
  <c r="AG58" i="23"/>
  <c r="BS6" i="23"/>
  <c r="DE6" i="23"/>
  <c r="CK12" i="23"/>
  <c r="AY12" i="23"/>
  <c r="CG15" i="23"/>
  <c r="AU15" i="23"/>
  <c r="DM15" i="23"/>
  <c r="CA15" i="23"/>
  <c r="CS17" i="23"/>
  <c r="BG17" i="23"/>
  <c r="DC18" i="23"/>
  <c r="BQ18" i="23"/>
  <c r="AU19" i="23"/>
  <c r="CG19" i="23"/>
  <c r="BE20" i="23"/>
  <c r="CQ20" i="23"/>
  <c r="DG20" i="23"/>
  <c r="BU20" i="23"/>
  <c r="CK21" i="23"/>
  <c r="AY21" i="23"/>
  <c r="BG21" i="23"/>
  <c r="CS21" i="23"/>
  <c r="BI22" i="23"/>
  <c r="CU22" i="23"/>
  <c r="BS27" i="23"/>
  <c r="DE27" i="23"/>
  <c r="DM27" i="23"/>
  <c r="CA27" i="23"/>
  <c r="BU28" i="23"/>
  <c r="DG28" i="23"/>
  <c r="CC29" i="23"/>
  <c r="AQ29" i="23"/>
  <c r="CS29" i="23"/>
  <c r="BG29" i="23"/>
  <c r="CM30" i="23"/>
  <c r="BA30" i="23"/>
  <c r="BI30" i="23"/>
  <c r="CU30" i="23"/>
  <c r="BK31" i="23"/>
  <c r="CW31" i="23"/>
  <c r="DM31" i="23"/>
  <c r="CA31" i="23"/>
  <c r="BK6" i="23"/>
  <c r="BL7" i="23"/>
  <c r="DK9" i="23"/>
  <c r="CX9" i="23"/>
  <c r="CE14" i="23"/>
  <c r="CA19" i="23"/>
  <c r="BL20" i="23"/>
  <c r="BX22" i="23"/>
  <c r="CY24" i="23"/>
  <c r="CB25" i="23"/>
  <c r="BW25" i="23"/>
  <c r="BX26" i="23"/>
  <c r="CT26" i="23"/>
  <c r="CG31" i="23"/>
  <c r="AV36" i="23"/>
  <c r="BB43" i="23"/>
  <c r="W58" i="23"/>
  <c r="AV20" i="23"/>
  <c r="CH20" i="23"/>
  <c r="DD23" i="23"/>
  <c r="BR23" i="23"/>
  <c r="BR27" i="23"/>
  <c r="DD27" i="23"/>
  <c r="AR30" i="23"/>
  <c r="CD30" i="23"/>
  <c r="CP32" i="23"/>
  <c r="BD32" i="23"/>
  <c r="BN33" i="23"/>
  <c r="CZ33" i="23"/>
  <c r="BR39" i="23"/>
  <c r="DD39" i="23"/>
  <c r="DJ42" i="23"/>
  <c r="BX42" i="23"/>
  <c r="DD47" i="23"/>
  <c r="BR47" i="23"/>
  <c r="DF48" i="23"/>
  <c r="I58" i="23"/>
  <c r="CG6" i="23"/>
  <c r="S58" i="23"/>
  <c r="CQ7" i="23"/>
  <c r="AI58" i="23"/>
  <c r="DG7" i="23"/>
  <c r="BQ9" i="23"/>
  <c r="DC9" i="23"/>
  <c r="CG10" i="23"/>
  <c r="AU10" i="23"/>
  <c r="BK10" i="23"/>
  <c r="CW10" i="23"/>
  <c r="BC15" i="23"/>
  <c r="CO15" i="23"/>
  <c r="BS15" i="23"/>
  <c r="DE15" i="23"/>
  <c r="CI16" i="23"/>
  <c r="AW16" i="23"/>
  <c r="CE18" i="23"/>
  <c r="AS18" i="23"/>
  <c r="BY18" i="23"/>
  <c r="DK18" i="23"/>
  <c r="CO19" i="23"/>
  <c r="BC19" i="23"/>
  <c r="CY20" i="23"/>
  <c r="BM20" i="23"/>
  <c r="CC21" i="23"/>
  <c r="AQ21" i="23"/>
  <c r="BA22" i="23"/>
  <c r="CM22" i="23"/>
  <c r="DE23" i="23"/>
  <c r="BS23" i="23"/>
  <c r="CA23" i="23"/>
  <c r="DM23" i="23"/>
  <c r="BG25" i="23"/>
  <c r="CS25" i="23"/>
  <c r="BI26" i="23"/>
  <c r="CU26" i="23"/>
  <c r="AU27" i="23"/>
  <c r="CG27" i="23"/>
  <c r="CW27" i="23"/>
  <c r="BK27" i="23"/>
  <c r="CO31" i="23"/>
  <c r="BC31" i="23"/>
  <c r="DE31" i="23"/>
  <c r="BS31" i="23"/>
  <c r="CI7" i="23"/>
  <c r="BM7" i="23"/>
  <c r="AP8" i="23"/>
  <c r="CZ8" i="23"/>
  <c r="CJ12" i="23"/>
  <c r="BX14" i="23"/>
  <c r="DB14" i="23"/>
  <c r="CZ21" i="23"/>
  <c r="DK22" i="23"/>
  <c r="CI24" i="23"/>
  <c r="AQ25" i="23"/>
  <c r="BV25" i="23"/>
  <c r="AW28" i="23"/>
  <c r="DC30" i="23"/>
  <c r="CD22" i="23"/>
  <c r="AR22" i="23"/>
  <c r="CD26" i="23"/>
  <c r="AR26" i="23"/>
  <c r="CR29" i="23"/>
  <c r="BF29" i="23"/>
  <c r="DH29" i="23"/>
  <c r="BV29" i="23"/>
  <c r="CH32" i="23"/>
  <c r="AV32" i="23"/>
  <c r="DF32" i="23"/>
  <c r="BT32" i="23"/>
  <c r="AT35" i="23"/>
  <c r="CF35" i="23"/>
  <c r="BL36" i="23"/>
  <c r="CX36" i="23"/>
  <c r="AT39" i="23"/>
  <c r="CF39" i="23"/>
  <c r="BL40" i="23"/>
  <c r="CX40" i="23"/>
  <c r="AX41" i="23"/>
  <c r="CJ41" i="23"/>
  <c r="CT42" i="23"/>
  <c r="BH42" i="23"/>
  <c r="BJ43" i="23"/>
  <c r="CV43" i="23"/>
  <c r="BZ47" i="23"/>
  <c r="DL47" i="23"/>
  <c r="AZ14" i="23"/>
  <c r="CX16" i="23"/>
  <c r="L58" i="23"/>
  <c r="DM6" i="23"/>
  <c r="AQ8" i="23"/>
  <c r="CJ8" i="23"/>
  <c r="DA8" i="23"/>
  <c r="BL11" i="23"/>
  <c r="DE19" i="23"/>
  <c r="AP21" i="23"/>
  <c r="BO21" i="23"/>
  <c r="BC23" i="23"/>
  <c r="CH28" i="23"/>
  <c r="CE30" i="23"/>
  <c r="D58" i="23"/>
  <c r="AP6" i="23"/>
  <c r="CR6" i="23"/>
  <c r="CZ6" i="23"/>
  <c r="AB58" i="23"/>
  <c r="AJ58" i="23"/>
  <c r="AV9" i="23"/>
  <c r="CH9" i="23"/>
  <c r="BF10" i="23"/>
  <c r="CR10" i="23"/>
  <c r="BV10" i="23"/>
  <c r="DH10" i="23"/>
  <c r="BP11" i="23"/>
  <c r="DB11" i="23"/>
  <c r="AR16" i="23"/>
  <c r="CD16" i="23"/>
  <c r="CB19" i="23"/>
  <c r="AP19" i="23"/>
  <c r="BZ21" i="23"/>
  <c r="DL21" i="23"/>
  <c r="BH24" i="23"/>
  <c r="CT24" i="23"/>
  <c r="DL25" i="23"/>
  <c r="BZ25" i="23"/>
  <c r="CD28" i="23"/>
  <c r="AR28" i="23"/>
  <c r="BH28" i="23"/>
  <c r="CT28" i="23"/>
  <c r="DJ28" i="23"/>
  <c r="BX28" i="23"/>
  <c r="BV35" i="23"/>
  <c r="DH35" i="23"/>
  <c r="AR40" i="23"/>
  <c r="CD40" i="23"/>
  <c r="BD42" i="23"/>
  <c r="CP42" i="23"/>
  <c r="DJ44" i="23"/>
  <c r="BX44" i="23"/>
  <c r="BR45" i="23"/>
  <c r="DD45" i="23"/>
  <c r="DL45" i="23"/>
  <c r="BZ45" i="23"/>
  <c r="CF59" i="23"/>
  <c r="AT59" i="23"/>
  <c r="CN59" i="23"/>
  <c r="BB59" i="23"/>
  <c r="DL59" i="23"/>
  <c r="BZ59" i="23"/>
  <c r="CH60" i="23"/>
  <c r="AV60" i="23"/>
  <c r="AZ62" i="23"/>
  <c r="CL62" i="23"/>
  <c r="DJ62" i="23"/>
  <c r="BX62" i="23"/>
  <c r="BM32" i="23"/>
  <c r="CY32" i="23"/>
  <c r="AY33" i="23"/>
  <c r="CK33" i="23"/>
  <c r="AS34" i="23"/>
  <c r="CE34" i="23"/>
  <c r="BA34" i="23"/>
  <c r="CM34" i="23"/>
  <c r="AU35" i="23"/>
  <c r="CG35" i="23"/>
  <c r="CI36" i="23"/>
  <c r="AW36" i="23"/>
  <c r="AQ37" i="23"/>
  <c r="CC37" i="23"/>
  <c r="DI37" i="23"/>
  <c r="BW37" i="23"/>
  <c r="CG39" i="23"/>
  <c r="AU39" i="23"/>
  <c r="DE39" i="23"/>
  <c r="BS39" i="23"/>
  <c r="DM39" i="23"/>
  <c r="CA39" i="23"/>
  <c r="CY40" i="23"/>
  <c r="BM40" i="23"/>
  <c r="BQ42" i="23"/>
  <c r="DC42" i="23"/>
  <c r="BY42" i="23"/>
  <c r="DK42" i="23"/>
  <c r="BC43" i="23"/>
  <c r="CO43" i="23"/>
  <c r="CA43" i="23"/>
  <c r="DM43" i="23"/>
  <c r="CI44" i="23"/>
  <c r="AW44" i="23"/>
  <c r="CQ44" i="23"/>
  <c r="BE44" i="23"/>
  <c r="CY44" i="23"/>
  <c r="BM44" i="23"/>
  <c r="DA45" i="23"/>
  <c r="BO45" i="23"/>
  <c r="BW45" i="23"/>
  <c r="DI45" i="23"/>
  <c r="BC47" i="23"/>
  <c r="CO47" i="23"/>
  <c r="BS47" i="23"/>
  <c r="DE47" i="23"/>
  <c r="CA12" i="23"/>
  <c r="DK34" i="23"/>
  <c r="CS37" i="23"/>
  <c r="BI38" i="23"/>
  <c r="DK38" i="23"/>
  <c r="BK39" i="23"/>
  <c r="CE42" i="23"/>
  <c r="BU44" i="23"/>
  <c r="DI56" i="23"/>
  <c r="J58" i="23"/>
  <c r="R58" i="23"/>
  <c r="Z58" i="23"/>
  <c r="AH58" i="23"/>
  <c r="BU32" i="23"/>
  <c r="AQ33" i="23"/>
  <c r="DA37" i="23"/>
  <c r="BQ38" i="23"/>
  <c r="BA42" i="23"/>
  <c r="AQ6" i="23"/>
  <c r="E58" i="23"/>
  <c r="M58" i="23"/>
  <c r="U58" i="23"/>
  <c r="AC58" i="23"/>
  <c r="AK58" i="23"/>
  <c r="BA7" i="23"/>
  <c r="O58" i="23"/>
  <c r="DC7" i="23"/>
  <c r="AE58" i="23"/>
  <c r="CM16" i="23"/>
  <c r="BA16" i="23"/>
  <c r="BO19" i="23"/>
  <c r="DA19" i="23"/>
  <c r="DI19" i="23"/>
  <c r="BW19" i="23"/>
  <c r="AS20" i="23"/>
  <c r="CE20" i="23"/>
  <c r="AY23" i="23"/>
  <c r="CK23" i="23"/>
  <c r="CY26" i="23"/>
  <c r="BM26" i="23"/>
  <c r="BW27" i="23"/>
  <c r="DI27" i="23"/>
  <c r="CU28" i="23"/>
  <c r="BI28" i="23"/>
  <c r="CE32" i="23"/>
  <c r="AS32" i="23"/>
  <c r="CM32" i="23"/>
  <c r="BA32" i="23"/>
  <c r="CW33" i="23"/>
  <c r="BK33" i="23"/>
  <c r="DA35" i="23"/>
  <c r="BO35" i="23"/>
  <c r="BE38" i="23"/>
  <c r="CQ38" i="23"/>
  <c r="CY38" i="23"/>
  <c r="BM38" i="23"/>
  <c r="CO41" i="23"/>
  <c r="BC41" i="23"/>
  <c r="CI42" i="23"/>
  <c r="AW42" i="23"/>
  <c r="BE42" i="23"/>
  <c r="CQ42" i="23"/>
  <c r="CI46" i="23"/>
  <c r="AW46" i="23"/>
  <c r="BU46" i="23"/>
  <c r="DG46" i="23"/>
  <c r="CK47" i="23"/>
  <c r="AY47" i="23"/>
  <c r="AS53" i="23"/>
  <c r="CE53" i="23"/>
  <c r="BU55" i="23"/>
  <c r="DG55" i="23"/>
  <c r="CK56" i="23"/>
  <c r="AY56" i="23"/>
  <c r="BG56" i="23"/>
  <c r="CS56" i="23"/>
  <c r="CG59" i="23"/>
  <c r="AU59" i="23"/>
  <c r="CI60" i="23"/>
  <c r="AW60" i="23"/>
  <c r="BU60" i="23"/>
  <c r="DG60" i="23"/>
  <c r="CE62" i="23"/>
  <c r="AS62" i="23"/>
  <c r="CW8" i="23"/>
  <c r="DE12" i="23"/>
  <c r="CY14" i="23"/>
  <c r="AU21" i="23"/>
  <c r="AS28" i="23"/>
  <c r="CG43" i="23"/>
  <c r="BW6" i="23"/>
  <c r="CS6" i="23"/>
  <c r="DK16" i="23"/>
  <c r="AQ19" i="23"/>
  <c r="DM25" i="23"/>
  <c r="DC34" i="23"/>
  <c r="CK37" i="23"/>
  <c r="AS38" i="23"/>
  <c r="CR50" i="23"/>
  <c r="BC52" i="23"/>
  <c r="BN54" i="23"/>
  <c r="CL55" i="23"/>
  <c r="BI55" i="23"/>
  <c r="CJ59" i="23"/>
  <c r="AW62" i="23"/>
  <c r="CH62" i="23"/>
  <c r="F58" i="23"/>
  <c r="N58" i="23"/>
  <c r="V58" i="23"/>
  <c r="AD58" i="23"/>
  <c r="AL58" i="23"/>
  <c r="BU53" i="23"/>
  <c r="DJ60" i="23"/>
  <c r="BZ56" i="23"/>
  <c r="DL56" i="23"/>
  <c r="DF57" i="23"/>
  <c r="BT57" i="23"/>
  <c r="DH59" i="23"/>
  <c r="BV59" i="23"/>
  <c r="AZ60" i="23"/>
  <c r="CL60" i="23"/>
  <c r="CT60" i="23"/>
  <c r="BH60" i="23"/>
  <c r="CV61" i="23"/>
  <c r="BJ61" i="23"/>
  <c r="BU48" i="23"/>
  <c r="DG48" i="23"/>
  <c r="AS51" i="23"/>
  <c r="CE51" i="23"/>
  <c r="CU51" i="23"/>
  <c r="BI51" i="23"/>
  <c r="BY51" i="23"/>
  <c r="DK51" i="23"/>
  <c r="AU52" i="23"/>
  <c r="CG52" i="23"/>
  <c r="CW52" i="23"/>
  <c r="BK52" i="23"/>
  <c r="CS54" i="23"/>
  <c r="BG54" i="23"/>
  <c r="CI57" i="23"/>
  <c r="AW57" i="23"/>
  <c r="CS59" i="23"/>
  <c r="BG59" i="23"/>
  <c r="DE61" i="23"/>
  <c r="BS61" i="23"/>
  <c r="DG62" i="23"/>
  <c r="BU62" i="23"/>
  <c r="DH6" i="23"/>
  <c r="BV6" i="23"/>
  <c r="CP9" i="23"/>
  <c r="BD9" i="23"/>
  <c r="DF9" i="23"/>
  <c r="BT9" i="23"/>
  <c r="AP10" i="23"/>
  <c r="CB10" i="23"/>
  <c r="CN12" i="23"/>
  <c r="BB12" i="23"/>
  <c r="DD12" i="23"/>
  <c r="BR12" i="23"/>
  <c r="DF14" i="23"/>
  <c r="BT14" i="23"/>
  <c r="CZ19" i="23"/>
  <c r="BN19" i="23"/>
  <c r="AZ20" i="23"/>
  <c r="CL20" i="23"/>
  <c r="BR21" i="23"/>
  <c r="DD21" i="23"/>
  <c r="CD24" i="23"/>
  <c r="AR24" i="23"/>
  <c r="BP24" i="23"/>
  <c r="DB24" i="23"/>
  <c r="CF25" i="23"/>
  <c r="AT25" i="23"/>
  <c r="BR25" i="23"/>
  <c r="DD25" i="23"/>
  <c r="AZ28" i="23"/>
  <c r="CL28" i="23"/>
  <c r="BP28" i="23"/>
  <c r="DB28" i="23"/>
  <c r="BD30" i="23"/>
  <c r="CP30" i="23"/>
  <c r="CB31" i="23"/>
  <c r="AP31" i="23"/>
  <c r="BF31" i="23"/>
  <c r="CR31" i="23"/>
  <c r="BN31" i="23"/>
  <c r="CZ31" i="23"/>
  <c r="BV31" i="23"/>
  <c r="DH31" i="23"/>
  <c r="AZ32" i="23"/>
  <c r="CL32" i="23"/>
  <c r="DB32" i="23"/>
  <c r="BP32" i="23"/>
  <c r="DJ32" i="23"/>
  <c r="BX32" i="23"/>
  <c r="CV33" i="23"/>
  <c r="BJ33" i="23"/>
  <c r="CJ35" i="23"/>
  <c r="AX35" i="23"/>
  <c r="CH38" i="23"/>
  <c r="AV38" i="23"/>
  <c r="BL38" i="23"/>
  <c r="CX38" i="23"/>
  <c r="DF38" i="23"/>
  <c r="BT38" i="23"/>
  <c r="CB39" i="23"/>
  <c r="AP39" i="23"/>
  <c r="BF39" i="23"/>
  <c r="CR39" i="23"/>
  <c r="BN39" i="23"/>
  <c r="CZ39" i="23"/>
  <c r="BH40" i="23"/>
  <c r="CT40" i="23"/>
  <c r="DJ40" i="23"/>
  <c r="BX40" i="23"/>
  <c r="DF42" i="23"/>
  <c r="BT42" i="23"/>
  <c r="CR43" i="23"/>
  <c r="BF43" i="23"/>
  <c r="BN43" i="23"/>
  <c r="CZ43" i="23"/>
  <c r="AR44" i="23"/>
  <c r="CD44" i="23"/>
  <c r="CL44" i="23"/>
  <c r="AZ44" i="23"/>
  <c r="CT44" i="23"/>
  <c r="BH44" i="23"/>
  <c r="DB44" i="23"/>
  <c r="BP44" i="23"/>
  <c r="CF45" i="23"/>
  <c r="AT45" i="23"/>
  <c r="CN45" i="23"/>
  <c r="BB45" i="23"/>
  <c r="CV45" i="23"/>
  <c r="BJ45" i="23"/>
  <c r="DF46" i="23"/>
  <c r="BT46" i="23"/>
  <c r="BH48" i="23"/>
  <c r="CT48" i="23"/>
  <c r="DB48" i="23"/>
  <c r="BP48" i="23"/>
  <c r="AT50" i="23"/>
  <c r="CF50" i="23"/>
  <c r="CV50" i="23"/>
  <c r="BJ50" i="23"/>
  <c r="AV51" i="23"/>
  <c r="CH51" i="23"/>
  <c r="BD51" i="23"/>
  <c r="CP51" i="23"/>
  <c r="DF51" i="23"/>
  <c r="BT51" i="23"/>
  <c r="CJ52" i="23"/>
  <c r="AX52" i="23"/>
  <c r="CR52" i="23"/>
  <c r="BF52" i="23"/>
  <c r="DH52" i="23"/>
  <c r="BV52" i="23"/>
  <c r="CD53" i="23"/>
  <c r="AR53" i="23"/>
  <c r="BH53" i="23"/>
  <c r="CT53" i="23"/>
  <c r="DB53" i="23"/>
  <c r="BP53" i="23"/>
  <c r="CF54" i="23"/>
  <c r="AT54" i="23"/>
  <c r="BB54" i="23"/>
  <c r="CN54" i="23"/>
  <c r="BR54" i="23"/>
  <c r="DD54" i="23"/>
  <c r="DL54" i="23"/>
  <c r="BZ54" i="23"/>
  <c r="CH55" i="23"/>
  <c r="AV55" i="23"/>
  <c r="CX55" i="23"/>
  <c r="BL55" i="23"/>
  <c r="CJ56" i="23"/>
  <c r="AX56" i="23"/>
  <c r="BN56" i="23"/>
  <c r="CZ56" i="23"/>
  <c r="AR57" i="23"/>
  <c r="CD57" i="23"/>
  <c r="CT57" i="23"/>
  <c r="BH57" i="23"/>
  <c r="BP57" i="23"/>
  <c r="DB57" i="23"/>
  <c r="DJ57" i="23"/>
  <c r="BX57" i="23"/>
  <c r="CP59" i="23"/>
  <c r="BD59" i="23"/>
  <c r="AP60" i="23"/>
  <c r="CB60" i="23"/>
  <c r="DH60" i="23"/>
  <c r="BV60" i="23"/>
  <c r="CD61" i="23"/>
  <c r="AR61" i="23"/>
  <c r="CN62" i="23"/>
  <c r="BB62" i="23"/>
  <c r="BJ62" i="23"/>
  <c r="CV62" i="23"/>
  <c r="DD62" i="23"/>
  <c r="BR62" i="23"/>
  <c r="DL62" i="23"/>
  <c r="BZ62" i="23"/>
  <c r="CN8" i="23"/>
  <c r="DJ11" i="23"/>
  <c r="CT20" i="23"/>
  <c r="AT21" i="23"/>
  <c r="BJ21" i="23"/>
  <c r="CB35" i="23"/>
  <c r="CR35" i="23"/>
  <c r="AZ53" i="23"/>
  <c r="CV54" i="23"/>
  <c r="BD55" i="23"/>
  <c r="CK6" i="23"/>
  <c r="AY6" i="23"/>
  <c r="DA6" i="23"/>
  <c r="BO6" i="23"/>
  <c r="DE8" i="23"/>
  <c r="BS8" i="23"/>
  <c r="AY10" i="23"/>
  <c r="CK10" i="23"/>
  <c r="AU12" i="23"/>
  <c r="CG12" i="23"/>
  <c r="DA15" i="23"/>
  <c r="BO15" i="23"/>
  <c r="AU17" i="23"/>
  <c r="CG17" i="23"/>
  <c r="CA17" i="23"/>
  <c r="DM17" i="23"/>
  <c r="CI22" i="23"/>
  <c r="AW22" i="23"/>
  <c r="CY22" i="23"/>
  <c r="BM22" i="23"/>
  <c r="AQ23" i="23"/>
  <c r="CC23" i="23"/>
  <c r="DI23" i="23"/>
  <c r="BW23" i="23"/>
  <c r="CG25" i="23"/>
  <c r="AU25" i="23"/>
  <c r="CW25" i="23"/>
  <c r="BK25" i="23"/>
  <c r="CI26" i="23"/>
  <c r="AW26" i="23"/>
  <c r="CQ26" i="23"/>
  <c r="BE26" i="23"/>
  <c r="CK27" i="23"/>
  <c r="AY27" i="23"/>
  <c r="BO27" i="23"/>
  <c r="DA27" i="23"/>
  <c r="BQ28" i="23"/>
  <c r="DC28" i="23"/>
  <c r="CG29" i="23"/>
  <c r="AU29" i="23"/>
  <c r="BS29" i="23"/>
  <c r="DE29" i="23"/>
  <c r="CA29" i="23"/>
  <c r="DM29" i="23"/>
  <c r="CS31" i="23"/>
  <c r="BG31" i="23"/>
  <c r="DA31" i="23"/>
  <c r="BO31" i="23"/>
  <c r="CU32" i="23"/>
  <c r="BI32" i="23"/>
  <c r="DC32" i="23"/>
  <c r="BQ32" i="23"/>
  <c r="DK32" i="23"/>
  <c r="BY32" i="23"/>
  <c r="CO33" i="23"/>
  <c r="BC33" i="23"/>
  <c r="DE33" i="23"/>
  <c r="BS33" i="23"/>
  <c r="DM33" i="23"/>
  <c r="CA33" i="23"/>
  <c r="CQ34" i="23"/>
  <c r="BE34" i="23"/>
  <c r="AQ35" i="23"/>
  <c r="CC35" i="23"/>
  <c r="BG35" i="23"/>
  <c r="CS35" i="23"/>
  <c r="AW38" i="23"/>
  <c r="CI38" i="23"/>
  <c r="DK40" i="23"/>
  <c r="BY40" i="23"/>
  <c r="AU41" i="23"/>
  <c r="CG41" i="23"/>
  <c r="CW41" i="23"/>
  <c r="BK41" i="23"/>
  <c r="CA41" i="23"/>
  <c r="DM41" i="23"/>
  <c r="BM42" i="23"/>
  <c r="CY42" i="23"/>
  <c r="CS43" i="23"/>
  <c r="BG43" i="23"/>
  <c r="BW43" i="23"/>
  <c r="DI43" i="23"/>
  <c r="AU45" i="23"/>
  <c r="CG45" i="23"/>
  <c r="BE46" i="23"/>
  <c r="CQ46" i="23"/>
  <c r="CC47" i="23"/>
  <c r="AQ47" i="23"/>
  <c r="CS47" i="23"/>
  <c r="BG47" i="23"/>
  <c r="BO47" i="23"/>
  <c r="DA47" i="23"/>
  <c r="CE48" i="23"/>
  <c r="AS48" i="23"/>
  <c r="BA48" i="23"/>
  <c r="CM48" i="23"/>
  <c r="CU48" i="23"/>
  <c r="BI48" i="23"/>
  <c r="BQ48" i="23"/>
  <c r="DC48" i="23"/>
  <c r="DK48" i="23"/>
  <c r="BY48" i="23"/>
  <c r="BU51" i="23"/>
  <c r="DG51" i="23"/>
  <c r="CK52" i="23"/>
  <c r="AY52" i="23"/>
  <c r="BA53" i="23"/>
  <c r="CM53" i="23"/>
  <c r="CU53" i="23"/>
  <c r="BI53" i="23"/>
  <c r="DC53" i="23"/>
  <c r="BQ53" i="23"/>
  <c r="CG54" i="23"/>
  <c r="AU54" i="23"/>
  <c r="AW55" i="23"/>
  <c r="CI55" i="23"/>
  <c r="BE55" i="23"/>
  <c r="CQ55" i="23"/>
  <c r="CY55" i="23"/>
  <c r="BM55" i="23"/>
  <c r="AQ56" i="23"/>
  <c r="CC56" i="23"/>
  <c r="BO56" i="23"/>
  <c r="DA56" i="23"/>
  <c r="CM57" i="23"/>
  <c r="BA57" i="23"/>
  <c r="CI59" i="23"/>
  <c r="AW59" i="23"/>
  <c r="BE59" i="23"/>
  <c r="CQ59" i="23"/>
  <c r="CC60" i="23"/>
  <c r="AQ60" i="23"/>
  <c r="BG60" i="23"/>
  <c r="CS60" i="23"/>
  <c r="BO60" i="23"/>
  <c r="DA60" i="23"/>
  <c r="BW60" i="23"/>
  <c r="DI60" i="23"/>
  <c r="AU62" i="23"/>
  <c r="CG62" i="23"/>
  <c r="CE7" i="23"/>
  <c r="BC8" i="23"/>
  <c r="CK15" i="23"/>
  <c r="BP16" i="23"/>
  <c r="CD20" i="23"/>
  <c r="AQ27" i="23"/>
  <c r="CC31" i="23"/>
  <c r="AR32" i="23"/>
  <c r="BH32" i="23"/>
  <c r="BD34" i="23"/>
  <c r="BT34" i="23"/>
  <c r="BU34" i="23"/>
  <c r="CY34" i="23"/>
  <c r="AV42" i="23"/>
  <c r="DG42" i="23"/>
  <c r="BD46" i="23"/>
  <c r="BM46" i="23"/>
  <c r="BC50" i="23"/>
  <c r="BZ50" i="23"/>
  <c r="BE51" i="23"/>
  <c r="CR56" i="23"/>
  <c r="CL11" i="23"/>
  <c r="BV19" i="23"/>
  <c r="BP40" i="23"/>
  <c r="CZ52" i="23"/>
  <c r="BH11" i="23"/>
  <c r="AZ40" i="23"/>
  <c r="BI11" i="23"/>
  <c r="CF12" i="23"/>
  <c r="BD14" i="23"/>
  <c r="DJ16" i="23"/>
  <c r="BF19" i="23"/>
  <c r="BC21" i="23"/>
  <c r="CN21" i="23"/>
  <c r="AZ24" i="23"/>
  <c r="BX24" i="23"/>
  <c r="CS27" i="23"/>
  <c r="BW31" i="23"/>
  <c r="CC43" i="23"/>
  <c r="DA43" i="23"/>
  <c r="AY43" i="23"/>
  <c r="AP52" i="23"/>
  <c r="BO52" i="23"/>
  <c r="BR8" i="23"/>
  <c r="BJ12" i="23"/>
  <c r="AZ16" i="23"/>
  <c r="BZ41" i="23"/>
  <c r="DH56" i="23"/>
  <c r="BJ25" i="23"/>
  <c r="CJ31" i="23"/>
  <c r="DJ53" i="23"/>
  <c r="AV59" i="23"/>
  <c r="CT61" i="23"/>
  <c r="AR11" i="23"/>
  <c r="BE14" i="23"/>
  <c r="CT16" i="23"/>
  <c r="BG19" i="23"/>
  <c r="DB20" i="23"/>
  <c r="BT22" i="23"/>
  <c r="CN25" i="23"/>
  <c r="DE25" i="23"/>
  <c r="CM28" i="23"/>
  <c r="AY31" i="23"/>
  <c r="AU33" i="23"/>
  <c r="BN35" i="23"/>
  <c r="BU38" i="23"/>
  <c r="CP38" i="23"/>
  <c r="CJ39" i="23"/>
  <c r="DI47" i="23"/>
  <c r="DF55" i="23"/>
  <c r="AZ61" i="23"/>
  <c r="BD28" i="23"/>
  <c r="CP28" i="23"/>
  <c r="CB33" i="23"/>
  <c r="AP33" i="23"/>
  <c r="DH33" i="23"/>
  <c r="BV33" i="23"/>
  <c r="BX34" i="23"/>
  <c r="DJ34" i="23"/>
  <c r="BJ35" i="23"/>
  <c r="CV35" i="23"/>
  <c r="DD35" i="23"/>
  <c r="BR35" i="23"/>
  <c r="BZ35" i="23"/>
  <c r="DL35" i="23"/>
  <c r="BD36" i="23"/>
  <c r="CP36" i="23"/>
  <c r="BT36" i="23"/>
  <c r="DF36" i="23"/>
  <c r="CN39" i="23"/>
  <c r="BB39" i="23"/>
  <c r="BJ39" i="23"/>
  <c r="CV39" i="23"/>
  <c r="BZ39" i="23"/>
  <c r="DL39" i="23"/>
  <c r="AP41" i="23"/>
  <c r="CB41" i="23"/>
  <c r="AZ42" i="23"/>
  <c r="CL42" i="23"/>
  <c r="CF43" i="23"/>
  <c r="AT43" i="23"/>
  <c r="DD43" i="23"/>
  <c r="BR43" i="23"/>
  <c r="AV44" i="23"/>
  <c r="CH44" i="23"/>
  <c r="CB45" i="23"/>
  <c r="AP45" i="23"/>
  <c r="BF45" i="23"/>
  <c r="CR45" i="23"/>
  <c r="DH45" i="23"/>
  <c r="BV45" i="23"/>
  <c r="AT47" i="23"/>
  <c r="CF47" i="23"/>
  <c r="BJ47" i="23"/>
  <c r="CV47" i="23"/>
  <c r="CH48" i="23"/>
  <c r="AV48" i="23"/>
  <c r="CX48" i="23"/>
  <c r="BL48" i="23"/>
  <c r="BN50" i="23"/>
  <c r="CZ50" i="23"/>
  <c r="DH50" i="23"/>
  <c r="BV50" i="23"/>
  <c r="DL52" i="23"/>
  <c r="BZ52" i="23"/>
  <c r="CJ54" i="23"/>
  <c r="AX54" i="23"/>
  <c r="CR54" i="23"/>
  <c r="BF54" i="23"/>
  <c r="BP55" i="23"/>
  <c r="DB55" i="23"/>
  <c r="CF56" i="23"/>
  <c r="AT56" i="23"/>
  <c r="DJ59" i="23"/>
  <c r="BX59" i="23"/>
  <c r="AV61" i="23"/>
  <c r="CH61" i="23"/>
  <c r="BM8" i="23"/>
  <c r="BZ17" i="23"/>
  <c r="CG22" i="23"/>
  <c r="AU22" i="23"/>
  <c r="BC22" i="23"/>
  <c r="CB23" i="23"/>
  <c r="AP23" i="23"/>
  <c r="DH23" i="23"/>
  <c r="BV23" i="23"/>
  <c r="AP27" i="23"/>
  <c r="CB27" i="23"/>
  <c r="AX27" i="23"/>
  <c r="CJ27" i="23"/>
  <c r="BF27" i="23"/>
  <c r="CR27" i="23"/>
  <c r="BN27" i="23"/>
  <c r="CZ27" i="23"/>
  <c r="BV27" i="23"/>
  <c r="DH27" i="23"/>
  <c r="CC30" i="23"/>
  <c r="AQ30" i="23"/>
  <c r="CK30" i="23"/>
  <c r="AY30" i="23"/>
  <c r="DI30" i="23"/>
  <c r="BW30" i="23"/>
  <c r="CD34" i="23"/>
  <c r="AR34" i="23"/>
  <c r="CL34" i="23"/>
  <c r="AZ34" i="23"/>
  <c r="BP34" i="23"/>
  <c r="DB34" i="23"/>
  <c r="CD36" i="23"/>
  <c r="AR36" i="23"/>
  <c r="CL36" i="23"/>
  <c r="AZ36" i="23"/>
  <c r="CT36" i="23"/>
  <c r="BH36" i="23"/>
  <c r="DL37" i="23"/>
  <c r="CC39" i="23"/>
  <c r="AQ39" i="23"/>
  <c r="CK39" i="23"/>
  <c r="AY39" i="23"/>
  <c r="DA39" i="23"/>
  <c r="BO39" i="23"/>
  <c r="CL47" i="23"/>
  <c r="AZ47" i="23"/>
  <c r="CT47" i="23"/>
  <c r="BH47" i="23"/>
  <c r="DB47" i="23"/>
  <c r="BP47" i="23"/>
  <c r="CE59" i="23"/>
  <c r="AS59" i="23"/>
  <c r="BA59" i="23"/>
  <c r="CM59" i="23"/>
  <c r="BI59" i="23"/>
  <c r="CU59" i="23"/>
  <c r="DK59" i="23"/>
  <c r="BY59" i="23"/>
  <c r="AR6" i="23"/>
  <c r="CU6" i="23"/>
  <c r="AR7" i="23"/>
  <c r="CK7" i="23"/>
  <c r="CT8" i="23"/>
  <c r="AS9" i="23"/>
  <c r="BY9" i="23"/>
  <c r="CI9" i="23"/>
  <c r="CT9" i="23"/>
  <c r="BN10" i="23"/>
  <c r="CI10" i="23"/>
  <c r="DF12" i="23"/>
  <c r="CB15" i="23"/>
  <c r="DH15" i="23"/>
  <c r="BB17" i="23"/>
  <c r="CO17" i="23"/>
  <c r="AW18" i="23"/>
  <c r="CI18" i="23"/>
  <c r="BE18" i="23"/>
  <c r="CQ18" i="23"/>
  <c r="BM18" i="23"/>
  <c r="CY18" i="23"/>
  <c r="BU18" i="23"/>
  <c r="DG18" i="23"/>
  <c r="AQ18" i="23"/>
  <c r="DB18" i="23"/>
  <c r="BD19" i="23"/>
  <c r="CQ19" i="23"/>
  <c r="AP20" i="23"/>
  <c r="CB20" i="23"/>
  <c r="AX20" i="23"/>
  <c r="CJ20" i="23"/>
  <c r="BF20" i="23"/>
  <c r="CR20" i="23"/>
  <c r="BY20" i="23"/>
  <c r="DH20" i="23"/>
  <c r="CH22" i="23"/>
  <c r="AV22" i="23"/>
  <c r="CP22" i="23"/>
  <c r="BD22" i="23"/>
  <c r="CC22" i="23"/>
  <c r="DE22" i="23"/>
  <c r="CR23" i="23"/>
  <c r="CE24" i="23"/>
  <c r="AS24" i="23"/>
  <c r="DC24" i="23"/>
  <c r="BQ24" i="23"/>
  <c r="DK24" i="23"/>
  <c r="BY24" i="23"/>
  <c r="CE25" i="23"/>
  <c r="AS25" i="23"/>
  <c r="DC25" i="23"/>
  <c r="BQ25" i="23"/>
  <c r="DK25" i="23"/>
  <c r="BY25" i="23"/>
  <c r="AV26" i="23"/>
  <c r="CH26" i="23"/>
  <c r="BD26" i="23"/>
  <c r="CP26" i="23"/>
  <c r="BZ27" i="23"/>
  <c r="AT28" i="23"/>
  <c r="CF28" i="23"/>
  <c r="BR28" i="23"/>
  <c r="DD28" i="23"/>
  <c r="BZ29" i="23"/>
  <c r="CC32" i="23"/>
  <c r="AQ32" i="23"/>
  <c r="CK32" i="23"/>
  <c r="AY32" i="23"/>
  <c r="CS32" i="23"/>
  <c r="BG32" i="23"/>
  <c r="DA32" i="23"/>
  <c r="BO32" i="23"/>
  <c r="DI32" i="23"/>
  <c r="BW32" i="23"/>
  <c r="CP33" i="23"/>
  <c r="BD33" i="23"/>
  <c r="CX33" i="23"/>
  <c r="BL33" i="23"/>
  <c r="AS36" i="23"/>
  <c r="CE36" i="23"/>
  <c r="BA36" i="23"/>
  <c r="CM36" i="23"/>
  <c r="BI36" i="23"/>
  <c r="CU36" i="23"/>
  <c r="BQ36" i="23"/>
  <c r="DC36" i="23"/>
  <c r="BY36" i="23"/>
  <c r="DK36" i="23"/>
  <c r="BP36" i="23"/>
  <c r="AS47" i="23"/>
  <c r="CE47" i="23"/>
  <c r="BI47" i="23"/>
  <c r="CU47" i="23"/>
  <c r="BQ47" i="23"/>
  <c r="DC47" i="23"/>
  <c r="BQ59" i="23"/>
  <c r="BC6" i="23"/>
  <c r="BU6" i="23"/>
  <c r="CM6" i="23"/>
  <c r="AT8" i="23"/>
  <c r="BE8" i="23"/>
  <c r="BZ8" i="23"/>
  <c r="AT9" i="23"/>
  <c r="BO9" i="23"/>
  <c r="BZ9" i="23"/>
  <c r="CU9" i="23"/>
  <c r="AS10" i="23"/>
  <c r="BD10" i="23"/>
  <c r="BO10" i="23"/>
  <c r="BY10" i="23"/>
  <c r="CJ10" i="23"/>
  <c r="CU10" i="23"/>
  <c r="CF11" i="23"/>
  <c r="DA11" i="23"/>
  <c r="DL11" i="23"/>
  <c r="BN12" i="23"/>
  <c r="CW12" i="23"/>
  <c r="CH14" i="23"/>
  <c r="DC14" i="23"/>
  <c r="AR15" i="23"/>
  <c r="CY15" i="23"/>
  <c r="BM16" i="23"/>
  <c r="CZ16" i="23"/>
  <c r="DL16" i="23"/>
  <c r="CC17" i="23"/>
  <c r="CD18" i="23"/>
  <c r="CP18" i="23"/>
  <c r="CE19" i="23"/>
  <c r="CK20" i="23"/>
  <c r="AY20" i="23"/>
  <c r="CC20" i="23"/>
  <c r="DI20" i="23"/>
  <c r="AT24" i="23"/>
  <c r="CF24" i="23"/>
  <c r="BJ24" i="23"/>
  <c r="CV24" i="23"/>
  <c r="BZ24" i="23"/>
  <c r="DL24" i="23"/>
  <c r="BA24" i="23"/>
  <c r="BA25" i="23"/>
  <c r="BU26" i="23"/>
  <c r="DG26" i="23"/>
  <c r="AU28" i="23"/>
  <c r="CG28" i="23"/>
  <c r="BC28" i="23"/>
  <c r="CO28" i="23"/>
  <c r="BK28" i="23"/>
  <c r="CW28" i="23"/>
  <c r="BS28" i="23"/>
  <c r="DE28" i="23"/>
  <c r="CA28" i="23"/>
  <c r="DM28" i="23"/>
  <c r="CI33" i="23"/>
  <c r="AW33" i="23"/>
  <c r="BM33" i="23"/>
  <c r="CY33" i="23"/>
  <c r="CZ37" i="23"/>
  <c r="CL8" i="23"/>
  <c r="DG9" i="23"/>
  <c r="CX12" i="23"/>
  <c r="BK16" i="23"/>
  <c r="CW16" i="23"/>
  <c r="BG18" i="23"/>
  <c r="AX23" i="23"/>
  <c r="DK27" i="23"/>
  <c r="BB37" i="23"/>
  <c r="CN37" i="23"/>
  <c r="BR37" i="23"/>
  <c r="DD37" i="23"/>
  <c r="AY41" i="23"/>
  <c r="CK41" i="23"/>
  <c r="BW41" i="23"/>
  <c r="DI41" i="23"/>
  <c r="AZ52" i="23"/>
  <c r="CL52" i="23"/>
  <c r="BX52" i="23"/>
  <c r="DJ52" i="23"/>
  <c r="AU56" i="23"/>
  <c r="CG56" i="23"/>
  <c r="BS56" i="23"/>
  <c r="DE56" i="23"/>
  <c r="CB61" i="23"/>
  <c r="AP61" i="23"/>
  <c r="CR61" i="23"/>
  <c r="BF61" i="23"/>
  <c r="BE6" i="23"/>
  <c r="CY6" i="23"/>
  <c r="AT17" i="23"/>
  <c r="DF18" i="23"/>
  <c r="DC20" i="23"/>
  <c r="BQ20" i="23"/>
  <c r="CJ21" i="23"/>
  <c r="AX21" i="23"/>
  <c r="CW22" i="23"/>
  <c r="BT25" i="23"/>
  <c r="DF25" i="23"/>
  <c r="CN27" i="23"/>
  <c r="BB27" i="23"/>
  <c r="CN29" i="23"/>
  <c r="BB29" i="23"/>
  <c r="BC37" i="23"/>
  <c r="CO37" i="23"/>
  <c r="BS37" i="23"/>
  <c r="DE37" i="23"/>
  <c r="AW6" i="23"/>
  <c r="BF6" i="23"/>
  <c r="BX6" i="23"/>
  <c r="BE7" i="23"/>
  <c r="BO7" i="23"/>
  <c r="BX7" i="23"/>
  <c r="DK7" i="23"/>
  <c r="CD8" i="23"/>
  <c r="DJ8" i="23"/>
  <c r="CD9" i="23"/>
  <c r="CY9" i="23"/>
  <c r="DJ9" i="23"/>
  <c r="CN10" i="23"/>
  <c r="CY10" i="23"/>
  <c r="BY11" i="23"/>
  <c r="BF12" i="23"/>
  <c r="CP12" i="23"/>
  <c r="CA14" i="23"/>
  <c r="CR15" i="23"/>
  <c r="BE16" i="23"/>
  <c r="BW18" i="23"/>
  <c r="CH18" i="23"/>
  <c r="DD20" i="23"/>
  <c r="BR20" i="23"/>
  <c r="DL20" i="23"/>
  <c r="BZ20" i="23"/>
  <c r="BV21" i="23"/>
  <c r="CV28" i="23"/>
  <c r="AV30" i="23"/>
  <c r="CH30" i="23"/>
  <c r="BT30" i="23"/>
  <c r="DF30" i="23"/>
  <c r="CH31" i="23"/>
  <c r="AV31" i="23"/>
  <c r="CP31" i="23"/>
  <c r="BD31" i="23"/>
  <c r="CX31" i="23"/>
  <c r="BL31" i="23"/>
  <c r="BT31" i="23"/>
  <c r="AV33" i="23"/>
  <c r="CT34" i="23"/>
  <c r="CO35" i="23"/>
  <c r="BC35" i="23"/>
  <c r="CW35" i="23"/>
  <c r="BK35" i="23"/>
  <c r="DE35" i="23"/>
  <c r="BS35" i="23"/>
  <c r="DM35" i="23"/>
  <c r="CA35" i="23"/>
  <c r="AU42" i="23"/>
  <c r="CG42" i="23"/>
  <c r="BC42" i="23"/>
  <c r="CO42" i="23"/>
  <c r="BK42" i="23"/>
  <c r="CW42" i="23"/>
  <c r="BS42" i="23"/>
  <c r="DE42" i="23"/>
  <c r="DM42" i="23"/>
  <c r="CA42" i="23"/>
  <c r="BE47" i="23"/>
  <c r="CQ47" i="23"/>
  <c r="BM47" i="23"/>
  <c r="CY47" i="23"/>
  <c r="DG47" i="23"/>
  <c r="BU47" i="23"/>
  <c r="AR47" i="23"/>
  <c r="CM47" i="23"/>
  <c r="CL9" i="23"/>
  <c r="CZ15" i="23"/>
  <c r="BC16" i="23"/>
  <c r="CO16" i="23"/>
  <c r="CA16" i="23"/>
  <c r="DM16" i="23"/>
  <c r="BR17" i="23"/>
  <c r="BT19" i="23"/>
  <c r="BQ27" i="23"/>
  <c r="DC27" i="23"/>
  <c r="AT37" i="23"/>
  <c r="CF37" i="23"/>
  <c r="BJ37" i="23"/>
  <c r="CV37" i="23"/>
  <c r="AQ41" i="23"/>
  <c r="CC41" i="23"/>
  <c r="BO41" i="23"/>
  <c r="DA41" i="23"/>
  <c r="AR52" i="23"/>
  <c r="CD52" i="23"/>
  <c r="BP52" i="23"/>
  <c r="DB52" i="23"/>
  <c r="BC56" i="23"/>
  <c r="CO56" i="23"/>
  <c r="CA56" i="23"/>
  <c r="DM56" i="23"/>
  <c r="CS11" i="23"/>
  <c r="CU14" i="23"/>
  <c r="CT18" i="23"/>
  <c r="CR21" i="23"/>
  <c r="BF21" i="23"/>
  <c r="DI22" i="23"/>
  <c r="BW22" i="23"/>
  <c r="AT23" i="23"/>
  <c r="CF23" i="23"/>
  <c r="BJ23" i="23"/>
  <c r="CV23" i="23"/>
  <c r="CP24" i="23"/>
  <c r="BD24" i="23"/>
  <c r="CV27" i="23"/>
  <c r="CF29" i="23"/>
  <c r="AT29" i="23"/>
  <c r="BR29" i="23"/>
  <c r="AU37" i="23"/>
  <c r="CG37" i="23"/>
  <c r="CA37" i="23"/>
  <c r="DM37" i="23"/>
  <c r="AX6" i="23"/>
  <c r="BP6" i="23"/>
  <c r="AW7" i="23"/>
  <c r="BP7" i="23"/>
  <c r="DL7" i="23"/>
  <c r="BJ8" i="23"/>
  <c r="BU8" i="23"/>
  <c r="BJ9" i="23"/>
  <c r="BA11" i="23"/>
  <c r="CK11" i="23"/>
  <c r="CV11" i="23"/>
  <c r="BC14" i="23"/>
  <c r="CM14" i="23"/>
  <c r="CX14" i="23"/>
  <c r="BX15" i="23"/>
  <c r="AR17" i="23"/>
  <c r="CD17" i="23"/>
  <c r="AZ17" i="23"/>
  <c r="CL17" i="23"/>
  <c r="BH17" i="23"/>
  <c r="CT17" i="23"/>
  <c r="BP17" i="23"/>
  <c r="DB17" i="23"/>
  <c r="BX17" i="23"/>
  <c r="DJ17" i="23"/>
  <c r="BJ17" i="23"/>
  <c r="CW17" i="23"/>
  <c r="DI17" i="23"/>
  <c r="AY18" i="23"/>
  <c r="DJ18" i="23"/>
  <c r="AT19" i="23"/>
  <c r="CF19" i="23"/>
  <c r="BB19" i="23"/>
  <c r="CN19" i="23"/>
  <c r="BJ19" i="23"/>
  <c r="CV19" i="23"/>
  <c r="BR19" i="23"/>
  <c r="DD19" i="23"/>
  <c r="BZ19" i="23"/>
  <c r="DL19" i="23"/>
  <c r="BL19" i="23"/>
  <c r="CY19" i="23"/>
  <c r="DK19" i="23"/>
  <c r="CZ20" i="23"/>
  <c r="DB21" i="23"/>
  <c r="BP21" i="23"/>
  <c r="DJ21" i="23"/>
  <c r="BX21" i="23"/>
  <c r="AY22" i="23"/>
  <c r="BL22" i="23"/>
  <c r="CZ23" i="23"/>
  <c r="BI24" i="23"/>
  <c r="AS26" i="23"/>
  <c r="CE26" i="23"/>
  <c r="BQ26" i="23"/>
  <c r="DC26" i="23"/>
  <c r="BY26" i="23"/>
  <c r="DK26" i="23"/>
  <c r="CX26" i="23"/>
  <c r="DL28" i="23"/>
  <c r="BG30" i="23"/>
  <c r="BX36" i="23"/>
  <c r="CI37" i="23"/>
  <c r="AW37" i="23"/>
  <c r="CQ37" i="23"/>
  <c r="BE37" i="23"/>
  <c r="CY37" i="23"/>
  <c r="BM37" i="23"/>
  <c r="DG37" i="23"/>
  <c r="BU37" i="23"/>
  <c r="BG39" i="23"/>
  <c r="AT40" i="23"/>
  <c r="CF40" i="23"/>
  <c r="BB40" i="23"/>
  <c r="CN40" i="23"/>
  <c r="BJ40" i="23"/>
  <c r="CV40" i="23"/>
  <c r="BR40" i="23"/>
  <c r="DD40" i="23"/>
  <c r="BZ40" i="23"/>
  <c r="DL40" i="23"/>
  <c r="AT41" i="23"/>
  <c r="CF41" i="23"/>
  <c r="BB41" i="23"/>
  <c r="CN41" i="23"/>
  <c r="BJ41" i="23"/>
  <c r="CV41" i="23"/>
  <c r="BR41" i="23"/>
  <c r="DD41" i="23"/>
  <c r="BC45" i="23"/>
  <c r="CO45" i="23"/>
  <c r="DE45" i="23"/>
  <c r="BS45" i="23"/>
  <c r="DM45" i="23"/>
  <c r="CA45" i="23"/>
  <c r="AR46" i="23"/>
  <c r="CD46" i="23"/>
  <c r="CL46" i="23"/>
  <c r="AZ46" i="23"/>
  <c r="BH46" i="23"/>
  <c r="CT46" i="23"/>
  <c r="BP46" i="23"/>
  <c r="DB46" i="23"/>
  <c r="DJ46" i="23"/>
  <c r="BX46" i="23"/>
  <c r="AP47" i="23"/>
  <c r="CB47" i="23"/>
  <c r="AX47" i="23"/>
  <c r="CJ47" i="23"/>
  <c r="BF47" i="23"/>
  <c r="CR47" i="23"/>
  <c r="BN47" i="23"/>
  <c r="CZ47" i="23"/>
  <c r="BV47" i="23"/>
  <c r="DH47" i="23"/>
  <c r="BX47" i="23"/>
  <c r="DG10" i="23"/>
  <c r="AU16" i="23"/>
  <c r="CG16" i="23"/>
  <c r="BS16" i="23"/>
  <c r="DE16" i="23"/>
  <c r="CI21" i="23"/>
  <c r="AW21" i="23"/>
  <c r="DG21" i="23"/>
  <c r="BU21" i="23"/>
  <c r="BE21" i="23"/>
  <c r="BA27" i="23"/>
  <c r="CM27" i="23"/>
  <c r="BI27" i="23"/>
  <c r="CU27" i="23"/>
  <c r="BO30" i="23"/>
  <c r="BG41" i="23"/>
  <c r="CS41" i="23"/>
  <c r="BH52" i="23"/>
  <c r="CT52" i="23"/>
  <c r="BK56" i="23"/>
  <c r="CW56" i="23"/>
  <c r="CJ61" i="23"/>
  <c r="AX61" i="23"/>
  <c r="DH61" i="23"/>
  <c r="BV61" i="23"/>
  <c r="BN61" i="23"/>
  <c r="BW7" i="23"/>
  <c r="AW8" i="23"/>
  <c r="CM9" i="23"/>
  <c r="AV19" i="23"/>
  <c r="CU20" i="23"/>
  <c r="BI20" i="23"/>
  <c r="BZ23" i="23"/>
  <c r="DL23" i="23"/>
  <c r="CH24" i="23"/>
  <c r="AV24" i="23"/>
  <c r="BD25" i="23"/>
  <c r="CP25" i="23"/>
  <c r="CE27" i="23"/>
  <c r="CV29" i="23"/>
  <c r="BJ29" i="23"/>
  <c r="BK37" i="23"/>
  <c r="CW37" i="23"/>
  <c r="CA6" i="23"/>
  <c r="DK6" i="23"/>
  <c r="BH7" i="23"/>
  <c r="BQ7" i="23"/>
  <c r="CG8" i="23"/>
  <c r="DB8" i="23"/>
  <c r="DM8" i="23"/>
  <c r="CQ9" i="23"/>
  <c r="DB9" i="23"/>
  <c r="CF10" i="23"/>
  <c r="CQ10" i="23"/>
  <c r="DL10" i="23"/>
  <c r="BV12" i="23"/>
  <c r="CH12" i="23"/>
  <c r="CS12" i="23"/>
  <c r="AZ15" i="23"/>
  <c r="CJ15" i="23"/>
  <c r="CU15" i="23"/>
  <c r="BU16" i="23"/>
  <c r="DH16" i="23"/>
  <c r="CK17" i="23"/>
  <c r="CL18" i="23"/>
  <c r="CX18" i="23"/>
  <c r="CM19" i="23"/>
  <c r="CM20" i="23"/>
  <c r="BM21" i="23"/>
  <c r="CA22" i="23"/>
  <c r="DA22" i="23"/>
  <c r="BE23" i="23"/>
  <c r="CQ23" i="23"/>
  <c r="BU23" i="23"/>
  <c r="DG23" i="23"/>
  <c r="CN23" i="23"/>
  <c r="BL24" i="23"/>
  <c r="BI25" i="23"/>
  <c r="CH25" i="23"/>
  <c r="CX30" i="23"/>
  <c r="BT33" i="23"/>
  <c r="AP37" i="23"/>
  <c r="CB37" i="23"/>
  <c r="AX37" i="23"/>
  <c r="CJ37" i="23"/>
  <c r="BV37" i="23"/>
  <c r="DH37" i="23"/>
  <c r="BW39" i="23"/>
  <c r="AV45" i="23"/>
  <c r="CH45" i="23"/>
  <c r="BD45" i="23"/>
  <c r="CP45" i="23"/>
  <c r="BL45" i="23"/>
  <c r="CX45" i="23"/>
  <c r="BT45" i="23"/>
  <c r="DF45" i="23"/>
  <c r="BK45" i="23"/>
  <c r="DK47" i="23"/>
  <c r="AU48" i="23"/>
  <c r="CG48" i="23"/>
  <c r="CO48" i="23"/>
  <c r="BC48" i="23"/>
  <c r="CW48" i="23"/>
  <c r="BK48" i="23"/>
  <c r="DE48" i="23"/>
  <c r="BS48" i="23"/>
  <c r="DM48" i="23"/>
  <c r="CA48" i="23"/>
  <c r="DE21" i="23"/>
  <c r="BJ22" i="23"/>
  <c r="CT22" i="23"/>
  <c r="AZ23" i="23"/>
  <c r="DB23" i="23"/>
  <c r="DA24" i="23"/>
  <c r="AZ25" i="23"/>
  <c r="DA25" i="23"/>
  <c r="BN26" i="23"/>
  <c r="CA26" i="23"/>
  <c r="CL26" i="23"/>
  <c r="DG27" i="23"/>
  <c r="CO29" i="23"/>
  <c r="DA29" i="23"/>
  <c r="AW30" i="23"/>
  <c r="CI30" i="23"/>
  <c r="BE30" i="23"/>
  <c r="CQ30" i="23"/>
  <c r="BM30" i="23"/>
  <c r="CY30" i="23"/>
  <c r="BU30" i="23"/>
  <c r="DG30" i="23"/>
  <c r="DB30" i="23"/>
  <c r="CQ31" i="23"/>
  <c r="DC31" i="23"/>
  <c r="AX32" i="23"/>
  <c r="CJ32" i="23"/>
  <c r="DH32" i="23"/>
  <c r="BV32" i="23"/>
  <c r="DD32" i="23"/>
  <c r="AQ34" i="23"/>
  <c r="CC34" i="23"/>
  <c r="BG34" i="23"/>
  <c r="CS34" i="23"/>
  <c r="BW34" i="23"/>
  <c r="DI34" i="23"/>
  <c r="BA40" i="23"/>
  <c r="CM40" i="23"/>
  <c r="BI40" i="23"/>
  <c r="CU40" i="23"/>
  <c r="BQ40" i="23"/>
  <c r="DC40" i="23"/>
  <c r="CB43" i="23"/>
  <c r="AS46" i="23"/>
  <c r="CE46" i="23"/>
  <c r="BA46" i="23"/>
  <c r="CM46" i="23"/>
  <c r="BI46" i="23"/>
  <c r="CU46" i="23"/>
  <c r="BQ46" i="23"/>
  <c r="DC46" i="23"/>
  <c r="BY46" i="23"/>
  <c r="DK46" i="23"/>
  <c r="BO23" i="23"/>
  <c r="BN25" i="23"/>
  <c r="BF26" i="23"/>
  <c r="CT30" i="23"/>
  <c r="CE33" i="23"/>
  <c r="AS33" i="23"/>
  <c r="CM33" i="23"/>
  <c r="BA33" i="23"/>
  <c r="DK33" i="23"/>
  <c r="BY33" i="23"/>
  <c r="AV35" i="23"/>
  <c r="CH35" i="23"/>
  <c r="BT35" i="23"/>
  <c r="DF35" i="23"/>
  <c r="AQ51" i="23"/>
  <c r="CC51" i="23"/>
  <c r="CK51" i="23"/>
  <c r="AY51" i="23"/>
  <c r="CS51" i="23"/>
  <c r="BG51" i="23"/>
  <c r="DA51" i="23"/>
  <c r="BO51" i="23"/>
  <c r="BW51" i="23"/>
  <c r="DI51" i="23"/>
  <c r="CA20" i="23"/>
  <c r="CK24" i="23"/>
  <c r="CK25" i="23"/>
  <c r="BE28" i="23"/>
  <c r="CF32" i="23"/>
  <c r="AT32" i="23"/>
  <c r="CN32" i="23"/>
  <c r="BB32" i="23"/>
  <c r="BB33" i="23"/>
  <c r="CN33" i="23"/>
  <c r="BR33" i="23"/>
  <c r="DD33" i="23"/>
  <c r="CF33" i="23"/>
  <c r="DL33" i="23"/>
  <c r="BC34" i="23"/>
  <c r="CO34" i="23"/>
  <c r="BK34" i="23"/>
  <c r="CW34" i="23"/>
  <c r="AY38" i="23"/>
  <c r="CK38" i="23"/>
  <c r="BG38" i="23"/>
  <c r="CS38" i="23"/>
  <c r="BO38" i="23"/>
  <c r="DA38" i="23"/>
  <c r="CB42" i="23"/>
  <c r="AP42" i="23"/>
  <c r="CJ42" i="23"/>
  <c r="AX42" i="23"/>
  <c r="AW43" i="23"/>
  <c r="CI43" i="23"/>
  <c r="BE43" i="23"/>
  <c r="CQ43" i="23"/>
  <c r="BM43" i="23"/>
  <c r="CY43" i="23"/>
  <c r="BU43" i="23"/>
  <c r="DG43" i="23"/>
  <c r="AU44" i="23"/>
  <c r="CG44" i="23"/>
  <c r="BC44" i="23"/>
  <c r="CO44" i="23"/>
  <c r="CW44" i="23"/>
  <c r="BK44" i="23"/>
  <c r="DE44" i="23"/>
  <c r="BS44" i="23"/>
  <c r="AX48" i="23"/>
  <c r="CJ48" i="23"/>
  <c r="CR48" i="23"/>
  <c r="BF48" i="23"/>
  <c r="DH48" i="23"/>
  <c r="BV48" i="23"/>
  <c r="CB48" i="23"/>
  <c r="AQ50" i="23"/>
  <c r="CC50" i="23"/>
  <c r="CS50" i="23"/>
  <c r="BG50" i="23"/>
  <c r="BW50" i="23"/>
  <c r="DI50" i="23"/>
  <c r="AY50" i="23"/>
  <c r="DA50" i="23"/>
  <c r="BG23" i="23"/>
  <c r="BF25" i="23"/>
  <c r="BV26" i="23"/>
  <c r="AR29" i="23"/>
  <c r="CD29" i="23"/>
  <c r="AZ29" i="23"/>
  <c r="CL29" i="23"/>
  <c r="BH29" i="23"/>
  <c r="CT29" i="23"/>
  <c r="BP29" i="23"/>
  <c r="DB29" i="23"/>
  <c r="BX29" i="23"/>
  <c r="DJ29" i="23"/>
  <c r="CW29" i="23"/>
  <c r="DI29" i="23"/>
  <c r="DJ30" i="23"/>
  <c r="AT31" i="23"/>
  <c r="CF31" i="23"/>
  <c r="BB31" i="23"/>
  <c r="CN31" i="23"/>
  <c r="BJ31" i="23"/>
  <c r="CV31" i="23"/>
  <c r="BR31" i="23"/>
  <c r="DD31" i="23"/>
  <c r="BZ31" i="23"/>
  <c r="DL31" i="23"/>
  <c r="DK31" i="23"/>
  <c r="CV32" i="23"/>
  <c r="BQ33" i="23"/>
  <c r="CX35" i="23"/>
  <c r="AR38" i="23"/>
  <c r="CD38" i="23"/>
  <c r="AZ38" i="23"/>
  <c r="CL38" i="23"/>
  <c r="BH38" i="23"/>
  <c r="CT38" i="23"/>
  <c r="BP38" i="23"/>
  <c r="DB38" i="23"/>
  <c r="BX38" i="23"/>
  <c r="DJ38" i="23"/>
  <c r="DI38" i="23"/>
  <c r="CJ43" i="23"/>
  <c r="AX43" i="23"/>
  <c r="DH43" i="23"/>
  <c r="BV43" i="23"/>
  <c r="CP44" i="23"/>
  <c r="BD44" i="23"/>
  <c r="DF44" i="23"/>
  <c r="BT44" i="23"/>
  <c r="BL44" i="23"/>
  <c r="CZ48" i="23"/>
  <c r="AX33" i="23"/>
  <c r="DI33" i="23"/>
  <c r="BI34" i="23"/>
  <c r="BV34" i="23"/>
  <c r="CH34" i="23"/>
  <c r="CD35" i="23"/>
  <c r="DJ35" i="23"/>
  <c r="BZ36" i="23"/>
  <c r="CY36" i="23"/>
  <c r="AT38" i="23"/>
  <c r="CG38" i="23"/>
  <c r="CT39" i="23"/>
  <c r="DF39" i="23"/>
  <c r="AV40" i="23"/>
  <c r="CI40" i="23"/>
  <c r="BY41" i="23"/>
  <c r="CZ41" i="23"/>
  <c r="BL42" i="23"/>
  <c r="CX42" i="23"/>
  <c r="CC42" i="23"/>
  <c r="DI42" i="23"/>
  <c r="BH45" i="23"/>
  <c r="DB45" i="23"/>
  <c r="AU46" i="23"/>
  <c r="AT51" i="23"/>
  <c r="BJ51" i="23"/>
  <c r="AQ53" i="23"/>
  <c r="CC53" i="23"/>
  <c r="CK53" i="23"/>
  <c r="AY53" i="23"/>
  <c r="BG53" i="23"/>
  <c r="CS53" i="23"/>
  <c r="DA53" i="23"/>
  <c r="BO53" i="23"/>
  <c r="DI53" i="23"/>
  <c r="BW53" i="23"/>
  <c r="CF57" i="23"/>
  <c r="AT57" i="23"/>
  <c r="CN57" i="23"/>
  <c r="BB57" i="23"/>
  <c r="CV57" i="23"/>
  <c r="BJ57" i="23"/>
  <c r="DD57" i="23"/>
  <c r="BR57" i="23"/>
  <c r="DL57" i="23"/>
  <c r="BZ57" i="23"/>
  <c r="CQ36" i="23"/>
  <c r="CK42" i="23"/>
  <c r="AY42" i="23"/>
  <c r="CS42" i="23"/>
  <c r="BG42" i="23"/>
  <c r="DA42" i="23"/>
  <c r="BO42" i="23"/>
  <c r="AR45" i="23"/>
  <c r="CD45" i="23"/>
  <c r="BX45" i="23"/>
  <c r="DJ45" i="23"/>
  <c r="AT53" i="23"/>
  <c r="CF53" i="23"/>
  <c r="CN53" i="23"/>
  <c r="BB53" i="23"/>
  <c r="CV53" i="23"/>
  <c r="BJ53" i="23"/>
  <c r="DL53" i="23"/>
  <c r="CW54" i="23"/>
  <c r="BK54" i="23"/>
  <c r="DM54" i="23"/>
  <c r="CA54" i="23"/>
  <c r="BS54" i="23"/>
  <c r="BS55" i="23"/>
  <c r="DE55" i="23"/>
  <c r="DM55" i="23"/>
  <c r="CA55" i="23"/>
  <c r="BC55" i="23"/>
  <c r="CW55" i="23"/>
  <c r="CE60" i="23"/>
  <c r="AS60" i="23"/>
  <c r="CM60" i="23"/>
  <c r="BA60" i="23"/>
  <c r="CU60" i="23"/>
  <c r="BI60" i="23"/>
  <c r="DC60" i="23"/>
  <c r="BQ60" i="23"/>
  <c r="DK60" i="23"/>
  <c r="BY60" i="23"/>
  <c r="CS33" i="23"/>
  <c r="CX34" i="23"/>
  <c r="CT35" i="23"/>
  <c r="AP36" i="23"/>
  <c r="CB36" i="23"/>
  <c r="AX36" i="23"/>
  <c r="CJ36" i="23"/>
  <c r="BF36" i="23"/>
  <c r="CR36" i="23"/>
  <c r="BN36" i="23"/>
  <c r="CZ36" i="23"/>
  <c r="BV36" i="23"/>
  <c r="DH36" i="23"/>
  <c r="BZ38" i="23"/>
  <c r="BH43" i="23"/>
  <c r="CT43" i="23"/>
  <c r="CE44" i="23"/>
  <c r="AS44" i="23"/>
  <c r="CU44" i="23"/>
  <c r="BI44" i="23"/>
  <c r="DK44" i="23"/>
  <c r="BY44" i="23"/>
  <c r="BA44" i="23"/>
  <c r="BQ44" i="23"/>
  <c r="CE45" i="23"/>
  <c r="AS45" i="23"/>
  <c r="CU45" i="23"/>
  <c r="BI45" i="23"/>
  <c r="DK45" i="23"/>
  <c r="BY45" i="23"/>
  <c r="BA45" i="23"/>
  <c r="BQ45" i="23"/>
  <c r="CO46" i="23"/>
  <c r="BC46" i="23"/>
  <c r="DE46" i="23"/>
  <c r="BS46" i="23"/>
  <c r="CN51" i="23"/>
  <c r="BB51" i="23"/>
  <c r="DD51" i="23"/>
  <c r="BR51" i="23"/>
  <c r="AV54" i="23"/>
  <c r="CH54" i="23"/>
  <c r="CP54" i="23"/>
  <c r="BD54" i="23"/>
  <c r="BL54" i="23"/>
  <c r="CX54" i="23"/>
  <c r="BT54" i="23"/>
  <c r="DF54" i="23"/>
  <c r="BC54" i="23"/>
  <c r="CE61" i="23"/>
  <c r="AS61" i="23"/>
  <c r="CM61" i="23"/>
  <c r="BA61" i="23"/>
  <c r="CU61" i="23"/>
  <c r="BI61" i="23"/>
  <c r="DC61" i="23"/>
  <c r="BQ61" i="23"/>
  <c r="DK61" i="23"/>
  <c r="BY61" i="23"/>
  <c r="CU35" i="23"/>
  <c r="DG36" i="23"/>
  <c r="BB38" i="23"/>
  <c r="CO38" i="23"/>
  <c r="AW39" i="23"/>
  <c r="CI39" i="23"/>
  <c r="BE39" i="23"/>
  <c r="CQ39" i="23"/>
  <c r="BM39" i="23"/>
  <c r="CY39" i="23"/>
  <c r="BU39" i="23"/>
  <c r="DG39" i="23"/>
  <c r="BD40" i="23"/>
  <c r="CQ40" i="23"/>
  <c r="DH41" i="23"/>
  <c r="CE43" i="23"/>
  <c r="AS43" i="23"/>
  <c r="BY43" i="23"/>
  <c r="DK43" i="23"/>
  <c r="DJ43" i="23"/>
  <c r="BL46" i="23"/>
  <c r="CX46" i="23"/>
  <c r="CH46" i="23"/>
  <c r="AU50" i="23"/>
  <c r="CG50" i="23"/>
  <c r="BK50" i="23"/>
  <c r="CW50" i="23"/>
  <c r="BS50" i="23"/>
  <c r="DE50" i="23"/>
  <c r="CA50" i="23"/>
  <c r="DM50" i="23"/>
  <c r="BT43" i="23"/>
  <c r="AX44" i="23"/>
  <c r="CZ44" i="23"/>
  <c r="AX45" i="23"/>
  <c r="AX46" i="23"/>
  <c r="AR48" i="23"/>
  <c r="BE48" i="23"/>
  <c r="CV48" i="23"/>
  <c r="BH51" i="23"/>
  <c r="CT51" i="23"/>
  <c r="BP51" i="23"/>
  <c r="DB51" i="23"/>
  <c r="CD51" i="23"/>
  <c r="CN52" i="23"/>
  <c r="BB52" i="23"/>
  <c r="DD52" i="23"/>
  <c r="BR52" i="23"/>
  <c r="BI57" i="23"/>
  <c r="CU57" i="23"/>
  <c r="DC57" i="23"/>
  <c r="BQ57" i="23"/>
  <c r="DK57" i="23"/>
  <c r="BY57" i="23"/>
  <c r="CB62" i="23"/>
  <c r="AP62" i="23"/>
  <c r="CJ62" i="23"/>
  <c r="AX62" i="23"/>
  <c r="CR62" i="23"/>
  <c r="BF62" i="23"/>
  <c r="CZ62" i="23"/>
  <c r="BN62" i="23"/>
  <c r="DH62" i="23"/>
  <c r="BV62" i="23"/>
  <c r="CD50" i="23"/>
  <c r="AR50" i="23"/>
  <c r="CT50" i="23"/>
  <c r="BH50" i="23"/>
  <c r="DJ50" i="23"/>
  <c r="BX50" i="23"/>
  <c r="AZ50" i="23"/>
  <c r="BP50" i="23"/>
  <c r="AU51" i="23"/>
  <c r="CG51" i="23"/>
  <c r="BS51" i="23"/>
  <c r="DE51" i="23"/>
  <c r="CA51" i="23"/>
  <c r="DM51" i="23"/>
  <c r="CW51" i="23"/>
  <c r="CD56" i="23"/>
  <c r="AR56" i="23"/>
  <c r="CH57" i="23"/>
  <c r="AV57" i="23"/>
  <c r="BA62" i="23"/>
  <c r="CM62" i="23"/>
  <c r="BI62" i="23"/>
  <c r="CU62" i="23"/>
  <c r="BQ62" i="23"/>
  <c r="DC62" i="23"/>
  <c r="BY62" i="23"/>
  <c r="DK62" i="23"/>
  <c r="BN45" i="23"/>
  <c r="BN46" i="23"/>
  <c r="BK47" i="23"/>
  <c r="BX48" i="23"/>
  <c r="AT52" i="23"/>
  <c r="BA55" i="23"/>
  <c r="CM55" i="23"/>
  <c r="AZ56" i="23"/>
  <c r="AS57" i="23"/>
  <c r="CX57" i="23"/>
  <c r="CX59" i="23"/>
  <c r="BL59" i="23"/>
  <c r="DF59" i="23"/>
  <c r="BT59" i="23"/>
  <c r="AX60" i="23"/>
  <c r="CJ60" i="23"/>
  <c r="CR60" i="23"/>
  <c r="BF60" i="23"/>
  <c r="CZ60" i="23"/>
  <c r="BN60" i="23"/>
  <c r="CK44" i="23"/>
  <c r="CV44" i="23"/>
  <c r="CK45" i="23"/>
  <c r="DD48" i="23"/>
  <c r="BR48" i="23"/>
  <c r="BZ48" i="23"/>
  <c r="DL48" i="23"/>
  <c r="AZ48" i="23"/>
  <c r="CN48" i="23"/>
  <c r="BB50" i="23"/>
  <c r="CN50" i="23"/>
  <c r="DD50" i="23"/>
  <c r="BR50" i="23"/>
  <c r="CL51" i="23"/>
  <c r="CC52" i="23"/>
  <c r="AQ52" i="23"/>
  <c r="CS52" i="23"/>
  <c r="BG52" i="23"/>
  <c r="DI52" i="23"/>
  <c r="BW52" i="23"/>
  <c r="BJ52" i="23"/>
  <c r="CE55" i="23"/>
  <c r="CN56" i="23"/>
  <c r="BB56" i="23"/>
  <c r="CV56" i="23"/>
  <c r="BJ56" i="23"/>
  <c r="DD56" i="23"/>
  <c r="BR56" i="23"/>
  <c r="DB56" i="23"/>
  <c r="AW50" i="23"/>
  <c r="AW51" i="23"/>
  <c r="CX51" i="23"/>
  <c r="AV52" i="23"/>
  <c r="CX52" i="23"/>
  <c r="BP54" i="23"/>
  <c r="CS55" i="23"/>
  <c r="AW56" i="23"/>
  <c r="BJ59" i="23"/>
  <c r="CV59" i="23"/>
  <c r="DB61" i="23"/>
  <c r="BP61" i="23"/>
  <c r="CA61" i="23"/>
  <c r="CA62" i="23"/>
  <c r="CQ52" i="23"/>
  <c r="AV53" i="23"/>
  <c r="CH53" i="23"/>
  <c r="BT53" i="23"/>
  <c r="DF53" i="23"/>
  <c r="CD54" i="23"/>
  <c r="CG60" i="23"/>
  <c r="AU60" i="23"/>
  <c r="DM60" i="23"/>
  <c r="CA60" i="23"/>
  <c r="BC61" i="23"/>
  <c r="CW62" i="23"/>
  <c r="BK62" i="23"/>
  <c r="DE62" i="23"/>
  <c r="BS62" i="23"/>
  <c r="BC62" i="23"/>
  <c r="BM50" i="23"/>
  <c r="BM51" i="23"/>
  <c r="CX53" i="23"/>
  <c r="AP55" i="23"/>
  <c r="CB55" i="23"/>
  <c r="BN55" i="23"/>
  <c r="CZ55" i="23"/>
  <c r="CQ56" i="23"/>
  <c r="BE56" i="23"/>
  <c r="DG56" i="23"/>
  <c r="BU56" i="23"/>
  <c r="CC57" i="23"/>
  <c r="AQ57" i="23"/>
  <c r="CK57" i="23"/>
  <c r="AY57" i="23"/>
  <c r="DI57" i="23"/>
  <c r="BW57" i="23"/>
  <c r="CR59" i="23"/>
  <c r="BF59" i="23"/>
  <c r="CW61" i="23"/>
  <c r="CT62" i="23"/>
  <c r="CJ50" i="23"/>
  <c r="CI52" i="23"/>
  <c r="CJ53" i="23"/>
  <c r="AX53" i="23"/>
  <c r="DH53" i="23"/>
  <c r="BV53" i="23"/>
  <c r="BE53" i="23"/>
  <c r="CY53" i="23"/>
  <c r="DK53" i="23"/>
  <c r="DI55" i="23"/>
  <c r="BW55" i="23"/>
  <c r="CB56" i="23"/>
  <c r="AP56" i="23"/>
  <c r="CC59" i="23"/>
  <c r="AQ59" i="23"/>
  <c r="CK59" i="23"/>
  <c r="AY59" i="23"/>
  <c r="DI59" i="23"/>
  <c r="BW59" i="23"/>
  <c r="BX61" i="23"/>
  <c r="CQ62" i="23"/>
  <c r="BE62" i="23"/>
  <c r="AR62" i="23"/>
  <c r="CU54" i="23"/>
  <c r="AR55" i="23"/>
  <c r="CL57" i="23"/>
  <c r="DG57" i="23"/>
  <c r="DG59" i="23"/>
  <c r="CK60" i="23"/>
  <c r="CV60" i="23"/>
  <c r="CK61" i="23"/>
  <c r="DF61" i="23"/>
  <c r="DF62" i="23"/>
  <c r="BT60" i="23"/>
  <c r="BL60" i="23"/>
  <c r="AC63" i="23" l="1"/>
  <c r="AD17" i="26" s="1"/>
  <c r="T63" i="23"/>
  <c r="U17" i="26" s="1"/>
  <c r="AG63" i="23"/>
  <c r="AH17" i="26" s="1"/>
  <c r="H63" i="23"/>
  <c r="I17" i="26" s="1"/>
  <c r="AA63" i="23"/>
  <c r="AB17" i="26" s="1"/>
  <c r="AD63" i="23"/>
  <c r="AE17" i="26" s="1"/>
  <c r="U63" i="23"/>
  <c r="V17" i="26" s="1"/>
  <c r="I63" i="23"/>
  <c r="J17" i="26" s="1"/>
  <c r="K63" i="23"/>
  <c r="L17" i="26" s="1"/>
  <c r="V63" i="23"/>
  <c r="W17" i="26" s="1"/>
  <c r="M63" i="23"/>
  <c r="N17" i="26" s="1"/>
  <c r="AH63" i="23"/>
  <c r="AI17" i="26" s="1"/>
  <c r="Y63" i="23"/>
  <c r="Z17" i="26" s="1"/>
  <c r="AO63" i="23"/>
  <c r="AP17" i="26" s="1"/>
  <c r="AL63" i="23"/>
  <c r="AM17" i="26" s="1"/>
  <c r="Z63" i="23"/>
  <c r="AA17" i="26" s="1"/>
  <c r="X63" i="23"/>
  <c r="Y17" i="26" s="1"/>
  <c r="O63" i="23"/>
  <c r="P17" i="26" s="1"/>
  <c r="J63" i="23"/>
  <c r="K17" i="26" s="1"/>
  <c r="AJ63" i="23"/>
  <c r="AK17" i="26" s="1"/>
  <c r="AI63" i="23"/>
  <c r="AJ17" i="26" s="1"/>
  <c r="W63" i="23"/>
  <c r="X17" i="26" s="1"/>
  <c r="AF63" i="23"/>
  <c r="AG17" i="26" s="1"/>
  <c r="N63" i="23"/>
  <c r="O17" i="26" s="1"/>
  <c r="E63" i="23"/>
  <c r="F17" i="26" s="1"/>
  <c r="Q63" i="23"/>
  <c r="R17" i="26" s="1"/>
  <c r="AB63" i="23"/>
  <c r="AC17" i="26" s="1"/>
  <c r="G63" i="23"/>
  <c r="H17" i="26" s="1"/>
  <c r="AE63" i="23"/>
  <c r="AF17" i="26" s="1"/>
  <c r="F63" i="23"/>
  <c r="G17" i="26" s="1"/>
  <c r="R63" i="23"/>
  <c r="S17" i="26" s="1"/>
  <c r="AK63" i="23"/>
  <c r="AL17" i="26" s="1"/>
  <c r="L63" i="23"/>
  <c r="M17" i="26" s="1"/>
  <c r="S63" i="23"/>
  <c r="T17" i="26" s="1"/>
  <c r="AN63" i="23"/>
  <c r="AO17" i="26" s="1"/>
  <c r="P63" i="23"/>
  <c r="Q17" i="26" s="1"/>
  <c r="AM63" i="23"/>
  <c r="AN17" i="26" s="1"/>
  <c r="D63" i="23"/>
  <c r="E17" i="26" s="1"/>
  <c r="AS14" i="28"/>
  <c r="AS15" i="28" s="1"/>
  <c r="AT11" i="28"/>
  <c r="AT10" i="28"/>
  <c r="AU9" i="28"/>
  <c r="AT13" i="28"/>
  <c r="AT12" i="28"/>
  <c r="CJ58" i="23"/>
  <c r="DC58" i="23"/>
  <c r="BH58" i="23"/>
  <c r="CF58" i="23"/>
  <c r="CX58" i="23"/>
  <c r="BI58" i="23"/>
  <c r="DI58" i="23"/>
  <c r="BA58" i="23"/>
  <c r="DB58" i="23"/>
  <c r="DG58" i="23"/>
  <c r="CP58" i="23"/>
  <c r="CQ58" i="23"/>
  <c r="DF58" i="23"/>
  <c r="AV58" i="23"/>
  <c r="BD58" i="23"/>
  <c r="AS58" i="23"/>
  <c r="CE58" i="23"/>
  <c r="BG58" i="23"/>
  <c r="BM58" i="23"/>
  <c r="AZ58" i="23"/>
  <c r="DJ58" i="23"/>
  <c r="CC58" i="23"/>
  <c r="CD58" i="23"/>
  <c r="CH58" i="23"/>
  <c r="CT58" i="23"/>
  <c r="CL58" i="23"/>
  <c r="CB58" i="23"/>
  <c r="BV58" i="23"/>
  <c r="BY58" i="23"/>
  <c r="BQ58" i="23"/>
  <c r="BN58" i="23"/>
  <c r="AU58" i="23"/>
  <c r="BL58" i="23"/>
  <c r="AR58" i="23"/>
  <c r="BJ58" i="23"/>
  <c r="AX58" i="23"/>
  <c r="BK58" i="23"/>
  <c r="CA58" i="23"/>
  <c r="BF58" i="23"/>
  <c r="AQ58" i="23"/>
  <c r="DM58" i="23"/>
  <c r="CI58" i="23"/>
  <c r="BT58" i="23"/>
  <c r="CV58" i="23"/>
  <c r="BP58" i="23"/>
  <c r="CO58" i="23"/>
  <c r="DK58" i="23"/>
  <c r="BX58" i="23"/>
  <c r="CZ58" i="23"/>
  <c r="DD58" i="23"/>
  <c r="AW58" i="23"/>
  <c r="CR58" i="23"/>
  <c r="CG58" i="23"/>
  <c r="DE58" i="23"/>
  <c r="CN58" i="23"/>
  <c r="BO58" i="23"/>
  <c r="BB58" i="23"/>
  <c r="CY58" i="23"/>
  <c r="DA58" i="23"/>
  <c r="DH58" i="23"/>
  <c r="AP58" i="23"/>
  <c r="BE58" i="23"/>
  <c r="BU58" i="23"/>
  <c r="AY58" i="23"/>
  <c r="BW58" i="23"/>
  <c r="CW58" i="23"/>
  <c r="BR58" i="23"/>
  <c r="BZ58" i="23"/>
  <c r="BS58" i="23"/>
  <c r="CM58" i="23"/>
  <c r="CS58" i="23"/>
  <c r="BC58" i="23"/>
  <c r="CU58" i="23"/>
  <c r="CK58" i="23"/>
  <c r="DL58" i="23"/>
  <c r="AT58" i="23"/>
  <c r="DE63" i="23" l="1"/>
  <c r="AH19" i="26" s="1"/>
  <c r="CC63" i="23"/>
  <c r="F19" i="26" s="1"/>
  <c r="BY63" i="23"/>
  <c r="AN18" i="26" s="1"/>
  <c r="AT63" i="23"/>
  <c r="I18" i="26" s="1"/>
  <c r="DH63" i="23"/>
  <c r="AK19" i="26" s="1"/>
  <c r="BV63" i="23"/>
  <c r="AK18" i="26" s="1"/>
  <c r="CF63" i="23"/>
  <c r="I19" i="26" s="1"/>
  <c r="DA63" i="23"/>
  <c r="AD19" i="26" s="1"/>
  <c r="CK63" i="23"/>
  <c r="N19" i="26" s="1"/>
  <c r="CI63" i="23"/>
  <c r="L19" i="26" s="1"/>
  <c r="CL63" i="23"/>
  <c r="O19" i="26" s="1"/>
  <c r="DG63" i="23"/>
  <c r="AJ19" i="26" s="1"/>
  <c r="CM63" i="23"/>
  <c r="P19" i="26" s="1"/>
  <c r="CA63" i="23"/>
  <c r="AP18" i="26" s="1"/>
  <c r="BI63" i="23"/>
  <c r="X18" i="26" s="1"/>
  <c r="BS63" i="23"/>
  <c r="AH18" i="26" s="1"/>
  <c r="BK63" i="23"/>
  <c r="Z18" i="26" s="1"/>
  <c r="CX63" i="23"/>
  <c r="AA19" i="26" s="1"/>
  <c r="AX63" i="23"/>
  <c r="M18" i="26" s="1"/>
  <c r="BR63" i="23"/>
  <c r="AG18" i="26" s="1"/>
  <c r="BJ63" i="23"/>
  <c r="Y18" i="26" s="1"/>
  <c r="BH63" i="23"/>
  <c r="W18" i="26" s="1"/>
  <c r="CY63" i="23"/>
  <c r="AB19" i="26" s="1"/>
  <c r="AR63" i="23"/>
  <c r="G18" i="26" s="1"/>
  <c r="BG63" i="23"/>
  <c r="V18" i="26" s="1"/>
  <c r="DC63" i="23"/>
  <c r="AF19" i="26" s="1"/>
  <c r="CU63" i="23"/>
  <c r="X19" i="26" s="1"/>
  <c r="BW63" i="23"/>
  <c r="AL18" i="26" s="1"/>
  <c r="BB63" i="23"/>
  <c r="Q18" i="26" s="1"/>
  <c r="CZ63" i="23"/>
  <c r="AC19" i="26" s="1"/>
  <c r="DM63" i="23"/>
  <c r="AP19" i="26" s="1"/>
  <c r="BL63" i="23"/>
  <c r="AA18" i="26" s="1"/>
  <c r="CT63" i="23"/>
  <c r="W19" i="26" s="1"/>
  <c r="CE63" i="23"/>
  <c r="H19" i="26" s="1"/>
  <c r="DB63" i="23"/>
  <c r="AE19" i="26" s="1"/>
  <c r="CJ63" i="23"/>
  <c r="M19" i="26" s="1"/>
  <c r="BE63" i="23"/>
  <c r="T18" i="26" s="1"/>
  <c r="BQ63" i="23"/>
  <c r="AF18" i="26" s="1"/>
  <c r="CG63" i="23"/>
  <c r="J19" i="26" s="1"/>
  <c r="DJ63" i="23"/>
  <c r="AM19" i="26" s="1"/>
  <c r="CR63" i="23"/>
  <c r="U19" i="26" s="1"/>
  <c r="AZ63" i="23"/>
  <c r="O18" i="26" s="1"/>
  <c r="AW63" i="23"/>
  <c r="L18" i="26" s="1"/>
  <c r="BM63" i="23"/>
  <c r="AB18" i="26" s="1"/>
  <c r="CW63" i="23"/>
  <c r="Z19" i="26" s="1"/>
  <c r="BC63" i="23"/>
  <c r="R18" i="26" s="1"/>
  <c r="BO63" i="23"/>
  <c r="AD18" i="26" s="1"/>
  <c r="AQ63" i="23"/>
  <c r="F18" i="26" s="1"/>
  <c r="AU63" i="23"/>
  <c r="J18" i="26" s="1"/>
  <c r="AS63" i="23"/>
  <c r="H18" i="26" s="1"/>
  <c r="BA63" i="23"/>
  <c r="P18" i="26" s="1"/>
  <c r="CO63" i="23"/>
  <c r="R19" i="26" s="1"/>
  <c r="AV63" i="23"/>
  <c r="K18" i="26" s="1"/>
  <c r="BP63" i="23"/>
  <c r="AE18" i="26" s="1"/>
  <c r="DF63" i="23"/>
  <c r="AI19" i="26" s="1"/>
  <c r="BZ63" i="23"/>
  <c r="AO18" i="26" s="1"/>
  <c r="CV63" i="23"/>
  <c r="Y19" i="26" s="1"/>
  <c r="CQ63" i="23"/>
  <c r="T19" i="26" s="1"/>
  <c r="DL63" i="23"/>
  <c r="AO19" i="26" s="1"/>
  <c r="BT63" i="23"/>
  <c r="AI18" i="26" s="1"/>
  <c r="CP63" i="23"/>
  <c r="S19" i="26" s="1"/>
  <c r="DD63" i="23"/>
  <c r="AG19" i="26" s="1"/>
  <c r="AY63" i="23"/>
  <c r="N18" i="26" s="1"/>
  <c r="BX63" i="23"/>
  <c r="AM18" i="26" s="1"/>
  <c r="CH63" i="23"/>
  <c r="K19" i="26" s="1"/>
  <c r="CS63" i="23"/>
  <c r="V19" i="26" s="1"/>
  <c r="BU63" i="23"/>
  <c r="AJ18" i="26" s="1"/>
  <c r="CN63" i="23"/>
  <c r="Q19" i="26" s="1"/>
  <c r="DK63" i="23"/>
  <c r="AN19" i="26" s="1"/>
  <c r="BF63" i="23"/>
  <c r="U18" i="26" s="1"/>
  <c r="BN63" i="23"/>
  <c r="AC18" i="26" s="1"/>
  <c r="CD63" i="23"/>
  <c r="G19" i="26" s="1"/>
  <c r="BD63" i="23"/>
  <c r="S18" i="26" s="1"/>
  <c r="DI63" i="23"/>
  <c r="AL19" i="26" s="1"/>
  <c r="AP63" i="23"/>
  <c r="E18" i="26" s="1"/>
  <c r="CB63" i="23"/>
  <c r="E19" i="26" s="1"/>
  <c r="AV9" i="28"/>
  <c r="AU10" i="28"/>
  <c r="AU13" i="28"/>
  <c r="AU12" i="28"/>
  <c r="AU11" i="28"/>
  <c r="AT14" i="28"/>
  <c r="AT15" i="28" s="1"/>
  <c r="D132" i="17"/>
  <c r="D52" i="17" l="1"/>
  <c r="D48" i="17"/>
  <c r="D44" i="17"/>
  <c r="D40" i="17"/>
  <c r="D36" i="17"/>
  <c r="D32" i="17"/>
  <c r="D28" i="17"/>
  <c r="D24" i="17"/>
  <c r="D20" i="17"/>
  <c r="D16" i="17"/>
  <c r="D46" i="17"/>
  <c r="D34" i="17"/>
  <c r="D26" i="17"/>
  <c r="D41" i="17"/>
  <c r="D25" i="17"/>
  <c r="D42" i="17"/>
  <c r="D22" i="17"/>
  <c r="D37" i="17"/>
  <c r="D21" i="17"/>
  <c r="D51" i="17"/>
  <c r="D47" i="17"/>
  <c r="D43" i="17"/>
  <c r="D39" i="17"/>
  <c r="D35" i="17"/>
  <c r="D31" i="17"/>
  <c r="D27" i="17"/>
  <c r="D23" i="17"/>
  <c r="D19" i="17"/>
  <c r="D50" i="17"/>
  <c r="D38" i="17"/>
  <c r="D30" i="17"/>
  <c r="D18" i="17"/>
  <c r="D45" i="17"/>
  <c r="D33" i="17"/>
  <c r="D17" i="17"/>
  <c r="D29" i="17"/>
  <c r="D49" i="17"/>
  <c r="C15" i="17"/>
  <c r="D15" i="17"/>
  <c r="AU14" i="28"/>
  <c r="AU15" i="28" s="1"/>
  <c r="AV10" i="28"/>
  <c r="AW9" i="28"/>
  <c r="AV13" i="28"/>
  <c r="AV12" i="28"/>
  <c r="AV11" i="28"/>
  <c r="AR55" i="21"/>
  <c r="AT39" i="21"/>
  <c r="AR34" i="21"/>
  <c r="AR30" i="21"/>
  <c r="AT23" i="21"/>
  <c r="AR18" i="21"/>
  <c r="AR14" i="21"/>
  <c r="AS56" i="21"/>
  <c r="AQ55" i="21"/>
  <c r="AS52" i="21"/>
  <c r="AQ51" i="21"/>
  <c r="AS47" i="21"/>
  <c r="AQ46" i="21"/>
  <c r="AS43" i="21"/>
  <c r="AQ42" i="21"/>
  <c r="AS39" i="21"/>
  <c r="AQ38" i="21"/>
  <c r="AS35" i="21"/>
  <c r="AQ34" i="21"/>
  <c r="AS31" i="21"/>
  <c r="AQ30" i="21"/>
  <c r="AS27" i="21"/>
  <c r="AQ26" i="21"/>
  <c r="AS23" i="21"/>
  <c r="AQ22" i="21"/>
  <c r="AS19" i="21"/>
  <c r="AQ18" i="21"/>
  <c r="AS15" i="21"/>
  <c r="AQ14" i="21"/>
  <c r="AS10" i="21"/>
  <c r="AQ9" i="21"/>
  <c r="AS6" i="21"/>
  <c r="AT61" i="21"/>
  <c r="AT57" i="21"/>
  <c r="AR56" i="21"/>
  <c r="AT53" i="21"/>
  <c r="AR52" i="21"/>
  <c r="AT48" i="21"/>
  <c r="AR47" i="21"/>
  <c r="AT44" i="21"/>
  <c r="AR43" i="21"/>
  <c r="AT40" i="21"/>
  <c r="AR39" i="21"/>
  <c r="AT36" i="21"/>
  <c r="AR35" i="21"/>
  <c r="AT32" i="21"/>
  <c r="AR31" i="21"/>
  <c r="AT28" i="21"/>
  <c r="AR27" i="21"/>
  <c r="AT24" i="21"/>
  <c r="AR23" i="21"/>
  <c r="AT20" i="21"/>
  <c r="AR19" i="21"/>
  <c r="AT16" i="21"/>
  <c r="AR15" i="21"/>
  <c r="AT11" i="21"/>
  <c r="AR10" i="21"/>
  <c r="AT7" i="21"/>
  <c r="AR6" i="21"/>
  <c r="AT52" i="21"/>
  <c r="AR46" i="21"/>
  <c r="AR38" i="21"/>
  <c r="AT19" i="21"/>
  <c r="AT15" i="21"/>
  <c r="AR9" i="21"/>
  <c r="AQ43" i="21"/>
  <c r="AQ39" i="21"/>
  <c r="AQ35" i="21"/>
  <c r="AQ31" i="21"/>
  <c r="AQ27" i="21"/>
  <c r="AQ23" i="21"/>
  <c r="AQ19" i="21"/>
  <c r="AQ15" i="21"/>
  <c r="AQ10" i="21"/>
  <c r="AQ6" i="21"/>
  <c r="AT50" i="21"/>
  <c r="AT45" i="21"/>
  <c r="AT41" i="21"/>
  <c r="AT37" i="21"/>
  <c r="AT33" i="21"/>
  <c r="AT29" i="21"/>
  <c r="AT25" i="21"/>
  <c r="AT21" i="21"/>
  <c r="AT17" i="21"/>
  <c r="AS62" i="21"/>
  <c r="AQ61" i="21"/>
  <c r="AQ57" i="21"/>
  <c r="AS54" i="21"/>
  <c r="AQ53" i="21"/>
  <c r="AS50" i="21"/>
  <c r="AQ48" i="21"/>
  <c r="AS45" i="21"/>
  <c r="AQ44" i="21"/>
  <c r="AS41" i="21"/>
  <c r="AQ40" i="21"/>
  <c r="AS37" i="21"/>
  <c r="AQ36" i="21"/>
  <c r="AS33" i="21"/>
  <c r="AQ32" i="21"/>
  <c r="AS29" i="21"/>
  <c r="AQ28" i="21"/>
  <c r="AS25" i="21"/>
  <c r="AQ24" i="21"/>
  <c r="AS21" i="21"/>
  <c r="AQ20" i="21"/>
  <c r="AS17" i="21"/>
  <c r="AQ16" i="21"/>
  <c r="AS12" i="21"/>
  <c r="AQ11" i="21"/>
  <c r="AS8" i="21"/>
  <c r="AQ7" i="21"/>
  <c r="AT56" i="21"/>
  <c r="AR51" i="21"/>
  <c r="AT43" i="21"/>
  <c r="AT35" i="21"/>
  <c r="AT27" i="21"/>
  <c r="AR22" i="21"/>
  <c r="AT10" i="21"/>
  <c r="AQ56" i="21"/>
  <c r="AQ52" i="21"/>
  <c r="AQ47" i="21"/>
  <c r="AS40" i="21"/>
  <c r="AS36" i="21"/>
  <c r="AS32" i="21"/>
  <c r="AS28" i="21"/>
  <c r="AS11" i="21"/>
  <c r="AS7" i="21"/>
  <c r="AT62" i="21"/>
  <c r="AT54" i="21"/>
  <c r="AT12" i="21"/>
  <c r="AT8" i="21"/>
  <c r="AR62" i="21"/>
  <c r="AT55" i="21"/>
  <c r="AR54" i="21"/>
  <c r="AT51" i="21"/>
  <c r="AR50" i="21"/>
  <c r="AT46" i="21"/>
  <c r="AR45" i="21"/>
  <c r="AT42" i="21"/>
  <c r="AR41" i="21"/>
  <c r="AT38" i="21"/>
  <c r="AR37" i="21"/>
  <c r="AT34" i="21"/>
  <c r="AR33" i="21"/>
  <c r="AT30" i="21"/>
  <c r="AR29" i="21"/>
  <c r="AT26" i="21"/>
  <c r="AR25" i="21"/>
  <c r="AT22" i="21"/>
  <c r="AR21" i="21"/>
  <c r="AT18" i="21"/>
  <c r="AR17" i="21"/>
  <c r="AT14" i="21"/>
  <c r="AR12" i="21"/>
  <c r="AT9" i="21"/>
  <c r="AR8" i="21"/>
  <c r="AT47" i="21"/>
  <c r="AR42" i="21"/>
  <c r="AT31" i="21"/>
  <c r="AR26" i="21"/>
  <c r="AT6" i="21"/>
  <c r="AS61" i="21"/>
  <c r="AS57" i="21"/>
  <c r="AS53" i="21"/>
  <c r="AS48" i="21"/>
  <c r="AS44" i="21"/>
  <c r="AS24" i="21"/>
  <c r="AS20" i="21"/>
  <c r="AS16" i="21"/>
  <c r="AR61" i="21"/>
  <c r="AR57" i="21"/>
  <c r="AR53" i="21"/>
  <c r="AR48" i="21"/>
  <c r="AR44" i="21"/>
  <c r="AR40" i="21"/>
  <c r="AR36" i="21"/>
  <c r="AR32" i="21"/>
  <c r="AR28" i="21"/>
  <c r="AR24" i="21"/>
  <c r="AR20" i="21"/>
  <c r="AR16" i="21"/>
  <c r="AR11" i="21"/>
  <c r="AR7" i="21"/>
  <c r="AQ62" i="21"/>
  <c r="AS55" i="21"/>
  <c r="AQ54" i="21"/>
  <c r="AS51" i="21"/>
  <c r="AQ50" i="21"/>
  <c r="AS46" i="21"/>
  <c r="AQ45" i="21"/>
  <c r="AS42" i="21"/>
  <c r="AQ41" i="21"/>
  <c r="AS38" i="21"/>
  <c r="AQ37" i="21"/>
  <c r="AS34" i="21"/>
  <c r="AQ33" i="21"/>
  <c r="AS30" i="21"/>
  <c r="AQ29" i="21"/>
  <c r="AS26" i="21"/>
  <c r="AQ25" i="21"/>
  <c r="AS22" i="21"/>
  <c r="AQ21" i="21"/>
  <c r="AS18" i="21"/>
  <c r="AQ17" i="21"/>
  <c r="AS14" i="21"/>
  <c r="AQ12" i="21"/>
  <c r="AS9" i="21"/>
  <c r="AQ8" i="21"/>
  <c r="AP14" i="24" l="1"/>
  <c r="CB14" i="24"/>
  <c r="AW11" i="28"/>
  <c r="AW12" i="28"/>
  <c r="AX9" i="28"/>
  <c r="AW13" i="28"/>
  <c r="AW10" i="28"/>
  <c r="AV14" i="28"/>
  <c r="AV15" i="28" s="1"/>
  <c r="D14" i="24" l="1"/>
  <c r="AW14" i="28"/>
  <c r="AW15" i="28" s="1"/>
  <c r="AX13" i="28"/>
  <c r="AX10" i="28"/>
  <c r="AX11" i="28"/>
  <c r="AX12" i="28"/>
  <c r="AY9" i="28"/>
  <c r="L61" i="20"/>
  <c r="M61" i="20" s="1"/>
  <c r="N61" i="20" s="1"/>
  <c r="O61" i="20" s="1"/>
  <c r="P61" i="20" s="1"/>
  <c r="Q61" i="20" s="1"/>
  <c r="R61" i="20" s="1"/>
  <c r="S61" i="20" s="1"/>
  <c r="T61" i="20" s="1"/>
  <c r="U61" i="20" s="1"/>
  <c r="V61" i="20" s="1"/>
  <c r="W61" i="20" s="1"/>
  <c r="X61" i="20" s="1"/>
  <c r="Y61" i="20" s="1"/>
  <c r="Z61" i="20" s="1"/>
  <c r="AA61" i="20" s="1"/>
  <c r="AB61" i="20" s="1"/>
  <c r="AC61" i="20" s="1"/>
  <c r="AD61" i="20" s="1"/>
  <c r="AE61" i="20" s="1"/>
  <c r="AF61" i="20" s="1"/>
  <c r="AG61" i="20" s="1"/>
  <c r="AH61" i="20" s="1"/>
  <c r="AI61" i="20" s="1"/>
  <c r="AJ61" i="20" s="1"/>
  <c r="AK61" i="20" s="1"/>
  <c r="AL61" i="20" s="1"/>
  <c r="AM61" i="20" s="1"/>
  <c r="AN61" i="20" s="1"/>
  <c r="AO61" i="20" s="1"/>
  <c r="AP61" i="20" s="1"/>
  <c r="AQ61" i="20" s="1"/>
  <c r="AR61" i="20" s="1"/>
  <c r="AS61" i="20" s="1"/>
  <c r="AT61" i="20" s="1"/>
  <c r="AU61" i="20" s="1"/>
  <c r="L62" i="20"/>
  <c r="M62" i="20" s="1"/>
  <c r="N62" i="20" s="1"/>
  <c r="O62" i="20" s="1"/>
  <c r="P62" i="20" s="1"/>
  <c r="Q62" i="20" s="1"/>
  <c r="R62" i="20" s="1"/>
  <c r="S62" i="20" s="1"/>
  <c r="T62" i="20" s="1"/>
  <c r="U62" i="20" s="1"/>
  <c r="V62" i="20" s="1"/>
  <c r="W62" i="20" s="1"/>
  <c r="X62" i="20" s="1"/>
  <c r="Y62" i="20" s="1"/>
  <c r="Z62" i="20" s="1"/>
  <c r="AA62" i="20" s="1"/>
  <c r="AB62" i="20" s="1"/>
  <c r="AC62" i="20" s="1"/>
  <c r="AD62" i="20" s="1"/>
  <c r="AE62" i="20" s="1"/>
  <c r="AF62" i="20" s="1"/>
  <c r="AG62" i="20" s="1"/>
  <c r="AH62" i="20" s="1"/>
  <c r="AI62" i="20" s="1"/>
  <c r="AJ62" i="20" s="1"/>
  <c r="AK62" i="20" s="1"/>
  <c r="AL62" i="20" s="1"/>
  <c r="AM62" i="20" s="1"/>
  <c r="AN62" i="20" s="1"/>
  <c r="AO62" i="20" s="1"/>
  <c r="AP62" i="20" s="1"/>
  <c r="AQ62" i="20" s="1"/>
  <c r="AR62" i="20" s="1"/>
  <c r="AS62" i="20" s="1"/>
  <c r="AT62" i="20" s="1"/>
  <c r="AU62" i="20" s="1"/>
  <c r="I60" i="20"/>
  <c r="I59" i="20"/>
  <c r="E60" i="25" l="1"/>
  <c r="M60" i="25" s="1"/>
  <c r="K60" i="20"/>
  <c r="J60" i="20"/>
  <c r="AV60" i="20" s="1"/>
  <c r="E59" i="25"/>
  <c r="M59" i="25" s="1"/>
  <c r="K59" i="20"/>
  <c r="J59" i="20"/>
  <c r="AV59" i="20" s="1"/>
  <c r="AQ60" i="21"/>
  <c r="AR60" i="21"/>
  <c r="AS60" i="21"/>
  <c r="AT60" i="21"/>
  <c r="AR59" i="21"/>
  <c r="AQ59" i="21"/>
  <c r="AS59" i="21"/>
  <c r="AT59" i="21"/>
  <c r="AR59" i="25"/>
  <c r="AR60" i="25"/>
  <c r="AU61" i="21"/>
  <c r="AU62" i="21"/>
  <c r="AU56" i="21"/>
  <c r="AU26" i="21"/>
  <c r="AU34" i="21"/>
  <c r="AY12" i="28"/>
  <c r="AY11" i="28"/>
  <c r="AY10" i="28"/>
  <c r="AY13" i="28"/>
  <c r="AZ9" i="28"/>
  <c r="AX14" i="28"/>
  <c r="AX15" i="28" s="1"/>
  <c r="D58" i="25"/>
  <c r="I58" i="20"/>
  <c r="N59" i="25" l="1"/>
  <c r="L59" i="21"/>
  <c r="N60" i="25"/>
  <c r="L60" i="21"/>
  <c r="D63" i="25"/>
  <c r="E58" i="25"/>
  <c r="CA23" i="21"/>
  <c r="BS23" i="21"/>
  <c r="BK23" i="21"/>
  <c r="BC23" i="21"/>
  <c r="BQ23" i="21"/>
  <c r="BA23" i="21"/>
  <c r="BF23" i="21"/>
  <c r="BU23" i="21"/>
  <c r="BT23" i="21"/>
  <c r="BZ23" i="21"/>
  <c r="BR23" i="21"/>
  <c r="BJ23" i="21"/>
  <c r="BB23" i="21"/>
  <c r="BY23" i="21"/>
  <c r="BI23" i="21"/>
  <c r="BV23" i="21"/>
  <c r="AX23" i="21"/>
  <c r="BM23" i="21"/>
  <c r="BD23" i="21"/>
  <c r="BX23" i="21"/>
  <c r="BP23" i="21"/>
  <c r="BH23" i="21"/>
  <c r="AZ23" i="21"/>
  <c r="BW23" i="21"/>
  <c r="BO23" i="21"/>
  <c r="BG23" i="21"/>
  <c r="AY23" i="21"/>
  <c r="BN23" i="21"/>
  <c r="BE23" i="21"/>
  <c r="CB23" i="21"/>
  <c r="BL23" i="21"/>
  <c r="AV62" i="21"/>
  <c r="AV61" i="21"/>
  <c r="AU39" i="21"/>
  <c r="AU11" i="21"/>
  <c r="AU8" i="21"/>
  <c r="AU51" i="21"/>
  <c r="AU23" i="21"/>
  <c r="AV23" i="21"/>
  <c r="AW23" i="21"/>
  <c r="AU20" i="21"/>
  <c r="AU45" i="21"/>
  <c r="AU30" i="21"/>
  <c r="AU55" i="21"/>
  <c r="AU59" i="21"/>
  <c r="AU7" i="21"/>
  <c r="AV7" i="21"/>
  <c r="AW7" i="21"/>
  <c r="AU32" i="21"/>
  <c r="AU28" i="21"/>
  <c r="AU43" i="21"/>
  <c r="AU53" i="21"/>
  <c r="AU24" i="21"/>
  <c r="AU17" i="21"/>
  <c r="AU22" i="21"/>
  <c r="AU18" i="21"/>
  <c r="AU60" i="21"/>
  <c r="AU16" i="21"/>
  <c r="AU52" i="21"/>
  <c r="AU41" i="21"/>
  <c r="AU42" i="21"/>
  <c r="AU6" i="21"/>
  <c r="AU12" i="21"/>
  <c r="AU57" i="21"/>
  <c r="AZ12" i="28"/>
  <c r="AZ11" i="28"/>
  <c r="AZ10" i="28"/>
  <c r="BA9" i="28"/>
  <c r="AZ13" i="28"/>
  <c r="AY14" i="28"/>
  <c r="AY15" i="28" s="1"/>
  <c r="I63" i="20"/>
  <c r="O60" i="25" l="1"/>
  <c r="M60" i="21"/>
  <c r="O59" i="25"/>
  <c r="M59" i="21"/>
  <c r="E63" i="25"/>
  <c r="AV56" i="21"/>
  <c r="AW61" i="21"/>
  <c r="AW62" i="21"/>
  <c r="AV20" i="21"/>
  <c r="AV45" i="21"/>
  <c r="AV30" i="21"/>
  <c r="AV8" i="21"/>
  <c r="AV24" i="21"/>
  <c r="AV18" i="21"/>
  <c r="AU31" i="21"/>
  <c r="AV55" i="21"/>
  <c r="AU48" i="21"/>
  <c r="AV6" i="21"/>
  <c r="AU21" i="21"/>
  <c r="AU44" i="21"/>
  <c r="AU9" i="21"/>
  <c r="AU14" i="21"/>
  <c r="AU36" i="21"/>
  <c r="AV51" i="21"/>
  <c r="AU38" i="21"/>
  <c r="AU15" i="21"/>
  <c r="AV59" i="21"/>
  <c r="AV52" i="21"/>
  <c r="AV53" i="21"/>
  <c r="AW56" i="21"/>
  <c r="AV42" i="21"/>
  <c r="AU40" i="21"/>
  <c r="AU50" i="21"/>
  <c r="AU10" i="21"/>
  <c r="AV60" i="21"/>
  <c r="AV32" i="21"/>
  <c r="AU35" i="21"/>
  <c r="AU46" i="21"/>
  <c r="AU25" i="21"/>
  <c r="AV22" i="21"/>
  <c r="AV26" i="21"/>
  <c r="AU37" i="21"/>
  <c r="AV17" i="21"/>
  <c r="AU54" i="21"/>
  <c r="AU33" i="21"/>
  <c r="AU29" i="21"/>
  <c r="AU19" i="21"/>
  <c r="AU47" i="21"/>
  <c r="AU27" i="21"/>
  <c r="AV34" i="21"/>
  <c r="AV57" i="21"/>
  <c r="BA11" i="28"/>
  <c r="BA12" i="28"/>
  <c r="BA10" i="28"/>
  <c r="BB9" i="28"/>
  <c r="BA13" i="28"/>
  <c r="AZ14" i="28"/>
  <c r="AZ15" i="28" s="1"/>
  <c r="P59" i="25" l="1"/>
  <c r="N59" i="21"/>
  <c r="P60" i="25"/>
  <c r="N60" i="21"/>
  <c r="AV16" i="21"/>
  <c r="AV28" i="21"/>
  <c r="AW34" i="21"/>
  <c r="AV40" i="21"/>
  <c r="AV54" i="21"/>
  <c r="AV35" i="21"/>
  <c r="AW51" i="21"/>
  <c r="AV44" i="21"/>
  <c r="AW20" i="21"/>
  <c r="AW30" i="21"/>
  <c r="AV19" i="21"/>
  <c r="AV10" i="21"/>
  <c r="AW42" i="21"/>
  <c r="AW59" i="21"/>
  <c r="AW17" i="21"/>
  <c r="AW22" i="21"/>
  <c r="AW32" i="21"/>
  <c r="AV36" i="21"/>
  <c r="AV21" i="21"/>
  <c r="AV31" i="21"/>
  <c r="AV37" i="21"/>
  <c r="AV25" i="21"/>
  <c r="AW8" i="21"/>
  <c r="AV14" i="21"/>
  <c r="AW6" i="21"/>
  <c r="AW18" i="21"/>
  <c r="AV39" i="21"/>
  <c r="AW55" i="21"/>
  <c r="AW53" i="21"/>
  <c r="AV38" i="21"/>
  <c r="AV47" i="21"/>
  <c r="AW52" i="21"/>
  <c r="AW26" i="21"/>
  <c r="AW45" i="21"/>
  <c r="AW16" i="21"/>
  <c r="AV29" i="21"/>
  <c r="AV50" i="21"/>
  <c r="AV15" i="21"/>
  <c r="AW57" i="21"/>
  <c r="AV27" i="21"/>
  <c r="AV33" i="21"/>
  <c r="AV41" i="21"/>
  <c r="AV43" i="21"/>
  <c r="AV12" i="21"/>
  <c r="AV46" i="21"/>
  <c r="AW60" i="21"/>
  <c r="AV11" i="21"/>
  <c r="AV9" i="21"/>
  <c r="AV48" i="21"/>
  <c r="AW24" i="21"/>
  <c r="BB11" i="28"/>
  <c r="BB10" i="28"/>
  <c r="BB13" i="28"/>
  <c r="BB12" i="28"/>
  <c r="BA14" i="28"/>
  <c r="BA15" i="28" s="1"/>
  <c r="CD62" i="25"/>
  <c r="D62" i="27" s="1"/>
  <c r="Q60" i="25" l="1"/>
  <c r="O60" i="21"/>
  <c r="Q59" i="25"/>
  <c r="O59" i="21"/>
  <c r="AP62" i="27"/>
  <c r="AW28" i="21"/>
  <c r="AW38" i="21"/>
  <c r="AX24" i="21"/>
  <c r="AX45" i="21"/>
  <c r="AX30" i="21"/>
  <c r="AW54" i="21"/>
  <c r="AW48" i="21"/>
  <c r="AW33" i="21"/>
  <c r="AW50" i="21"/>
  <c r="AX26" i="21"/>
  <c r="AX53" i="21"/>
  <c r="AX32" i="21"/>
  <c r="AX42" i="21"/>
  <c r="AX20" i="21"/>
  <c r="AW11" i="21"/>
  <c r="AW43" i="21"/>
  <c r="AW41" i="21"/>
  <c r="AW36" i="21"/>
  <c r="AX60" i="21"/>
  <c r="AW15" i="21"/>
  <c r="AW25" i="21"/>
  <c r="AX59" i="21"/>
  <c r="AW35" i="21"/>
  <c r="AW46" i="21"/>
  <c r="AW37" i="21"/>
  <c r="AW9" i="21"/>
  <c r="AW27" i="21"/>
  <c r="AW40" i="21"/>
  <c r="AW12" i="21"/>
  <c r="AW29" i="21"/>
  <c r="AX52" i="21"/>
  <c r="AW14" i="21"/>
  <c r="AW31" i="21"/>
  <c r="AX22" i="21"/>
  <c r="AW10" i="21"/>
  <c r="AW44" i="21"/>
  <c r="AW19" i="21"/>
  <c r="AW47" i="21"/>
  <c r="AW39" i="21"/>
  <c r="AW21" i="21"/>
  <c r="AX51" i="21"/>
  <c r="AX34" i="21"/>
  <c r="BB14" i="28"/>
  <c r="BB15" i="28" s="1"/>
  <c r="CD61" i="25"/>
  <c r="D61" i="27" s="1"/>
  <c r="R59" i="25" l="1"/>
  <c r="P59" i="21"/>
  <c r="R60" i="25"/>
  <c r="P60" i="21"/>
  <c r="AP61" i="27"/>
  <c r="AX28" i="21"/>
  <c r="AX44" i="21"/>
  <c r="AX46" i="21"/>
  <c r="AX43" i="21"/>
  <c r="AY32" i="21"/>
  <c r="AX33" i="21"/>
  <c r="AY45" i="21"/>
  <c r="AY51" i="21"/>
  <c r="AX25" i="21"/>
  <c r="AY42" i="21"/>
  <c r="AX21" i="21"/>
  <c r="AX40" i="21"/>
  <c r="AY53" i="21"/>
  <c r="AX48" i="21"/>
  <c r="AY24" i="21"/>
  <c r="AX31" i="21"/>
  <c r="AX37" i="21"/>
  <c r="AX50" i="21"/>
  <c r="AY52" i="21"/>
  <c r="AX27" i="21"/>
  <c r="AX35" i="21"/>
  <c r="AY60" i="21"/>
  <c r="AX36" i="21"/>
  <c r="AX41" i="21"/>
  <c r="AY30" i="21"/>
  <c r="AX39" i="21"/>
  <c r="AY34" i="21"/>
  <c r="AX47" i="21"/>
  <c r="AY22" i="21"/>
  <c r="AX29" i="21"/>
  <c r="AY59" i="21"/>
  <c r="AY20" i="21"/>
  <c r="AY26" i="21"/>
  <c r="AX54" i="21"/>
  <c r="AX38" i="21"/>
  <c r="S60" i="25" l="1"/>
  <c r="Q60" i="21"/>
  <c r="S59" i="25"/>
  <c r="Q59" i="21"/>
  <c r="AY28" i="21"/>
  <c r="AY29" i="21"/>
  <c r="AZ60" i="21"/>
  <c r="AY48" i="21"/>
  <c r="AZ22" i="21"/>
  <c r="AY37" i="21"/>
  <c r="AY25" i="21"/>
  <c r="AY31" i="21"/>
  <c r="AZ20" i="21"/>
  <c r="AY47" i="21"/>
  <c r="AY41" i="21"/>
  <c r="AY27" i="21"/>
  <c r="AY40" i="21"/>
  <c r="AZ51" i="21"/>
  <c r="AY43" i="21"/>
  <c r="AY54" i="21"/>
  <c r="AY50" i="21"/>
  <c r="AY44" i="21"/>
  <c r="AZ26" i="21"/>
  <c r="AY35" i="21"/>
  <c r="AZ53" i="21"/>
  <c r="AY38" i="21"/>
  <c r="AZ59" i="21"/>
  <c r="AZ34" i="21"/>
  <c r="AY36" i="21"/>
  <c r="AZ52" i="21"/>
  <c r="AZ24" i="21"/>
  <c r="AY21" i="21"/>
  <c r="AZ45" i="21"/>
  <c r="AY46" i="21"/>
  <c r="AY39" i="21"/>
  <c r="AZ42" i="21"/>
  <c r="AZ30" i="21"/>
  <c r="AZ32" i="21"/>
  <c r="AY33" i="21"/>
  <c r="T59" i="25" l="1"/>
  <c r="R59" i="21"/>
  <c r="T60" i="25"/>
  <c r="R60" i="21"/>
  <c r="AZ28" i="21"/>
  <c r="BA30" i="21"/>
  <c r="BA53" i="21"/>
  <c r="BA20" i="21"/>
  <c r="BA42" i="21"/>
  <c r="AZ21" i="21"/>
  <c r="BA34" i="21"/>
  <c r="AZ35" i="21"/>
  <c r="AZ54" i="21"/>
  <c r="AZ27" i="21"/>
  <c r="AZ31" i="21"/>
  <c r="AZ48" i="21"/>
  <c r="AZ36" i="21"/>
  <c r="BA22" i="21"/>
  <c r="AZ33" i="21"/>
  <c r="AZ39" i="21"/>
  <c r="BA24" i="21"/>
  <c r="BA59" i="21"/>
  <c r="BA26" i="21"/>
  <c r="AZ43" i="21"/>
  <c r="AZ41" i="21"/>
  <c r="AZ25" i="21"/>
  <c r="BA60" i="21"/>
  <c r="AZ50" i="21"/>
  <c r="BA45" i="21"/>
  <c r="AZ40" i="21"/>
  <c r="BA32" i="21"/>
  <c r="AZ46" i="21"/>
  <c r="BA52" i="21"/>
  <c r="AZ38" i="21"/>
  <c r="AZ44" i="21"/>
  <c r="BA51" i="21"/>
  <c r="AZ47" i="21"/>
  <c r="AZ37" i="21"/>
  <c r="AZ29" i="21"/>
  <c r="U60" i="25" l="1"/>
  <c r="S60" i="21"/>
  <c r="U59" i="25"/>
  <c r="S59" i="21"/>
  <c r="BA28" i="21"/>
  <c r="BA47" i="21"/>
  <c r="BA41" i="21"/>
  <c r="BA54" i="21"/>
  <c r="BB51" i="21"/>
  <c r="BA46" i="21"/>
  <c r="BA50" i="21"/>
  <c r="BA43" i="21"/>
  <c r="BA39" i="21"/>
  <c r="BA48" i="21"/>
  <c r="BA35" i="21"/>
  <c r="BB20" i="21"/>
  <c r="BB52" i="21"/>
  <c r="BB24" i="21"/>
  <c r="BA29" i="21"/>
  <c r="BA44" i="21"/>
  <c r="BB32" i="21"/>
  <c r="BB60" i="21"/>
  <c r="BB26" i="21"/>
  <c r="BA33" i="21"/>
  <c r="BA31" i="21"/>
  <c r="BB34" i="21"/>
  <c r="BB53" i="21"/>
  <c r="BB42" i="21"/>
  <c r="BB45" i="21"/>
  <c r="BA36" i="21"/>
  <c r="BA37" i="21"/>
  <c r="BA38" i="21"/>
  <c r="BA40" i="21"/>
  <c r="BA25" i="21"/>
  <c r="BB59" i="21"/>
  <c r="BB22" i="21"/>
  <c r="BA27" i="21"/>
  <c r="BA21" i="21"/>
  <c r="BB30" i="21"/>
  <c r="V59" i="25" l="1"/>
  <c r="T59" i="21"/>
  <c r="V60" i="25"/>
  <c r="T60" i="21"/>
  <c r="BB28" i="21"/>
  <c r="BB40" i="21"/>
  <c r="BC32" i="21"/>
  <c r="BC22" i="21"/>
  <c r="BB38" i="21"/>
  <c r="BC42" i="21"/>
  <c r="BB33" i="21"/>
  <c r="BB44" i="21"/>
  <c r="BC20" i="21"/>
  <c r="BB43" i="21"/>
  <c r="BB54" i="21"/>
  <c r="BC45" i="21"/>
  <c r="BC51" i="21"/>
  <c r="BC30" i="21"/>
  <c r="BC59" i="21"/>
  <c r="BB37" i="21"/>
  <c r="BC53" i="21"/>
  <c r="BC26" i="21"/>
  <c r="BB29" i="21"/>
  <c r="BB35" i="21"/>
  <c r="BB50" i="21"/>
  <c r="BB41" i="21"/>
  <c r="BB39" i="21"/>
  <c r="BB27" i="21"/>
  <c r="BB31" i="21"/>
  <c r="BC52" i="21"/>
  <c r="BB21" i="21"/>
  <c r="BB25" i="21"/>
  <c r="BB36" i="21"/>
  <c r="BC34" i="21"/>
  <c r="BC60" i="21"/>
  <c r="BC24" i="21"/>
  <c r="BB48" i="21"/>
  <c r="BB46" i="21"/>
  <c r="BB47" i="21"/>
  <c r="W60" i="25" l="1"/>
  <c r="U60" i="21"/>
  <c r="W59" i="25"/>
  <c r="U59" i="21"/>
  <c r="BC28" i="21"/>
  <c r="BC31" i="21"/>
  <c r="BD53" i="21"/>
  <c r="BD24" i="21"/>
  <c r="BC25" i="21"/>
  <c r="BC27" i="21"/>
  <c r="BC35" i="21"/>
  <c r="BC37" i="21"/>
  <c r="BD45" i="21"/>
  <c r="BC44" i="21"/>
  <c r="BD22" i="21"/>
  <c r="BC48" i="21"/>
  <c r="BC50" i="21"/>
  <c r="BD20" i="21"/>
  <c r="BC47" i="21"/>
  <c r="BD60" i="21"/>
  <c r="BC21" i="21"/>
  <c r="BC39" i="21"/>
  <c r="BC29" i="21"/>
  <c r="BD59" i="21"/>
  <c r="BC54" i="21"/>
  <c r="BC33" i="21"/>
  <c r="BD32" i="21"/>
  <c r="BC38" i="21"/>
  <c r="BC36" i="21"/>
  <c r="BD51" i="21"/>
  <c r="BC46" i="21"/>
  <c r="BD34" i="21"/>
  <c r="BD52" i="21"/>
  <c r="BC41" i="21"/>
  <c r="BD26" i="21"/>
  <c r="BD30" i="21"/>
  <c r="BC43" i="21"/>
  <c r="BD42" i="21"/>
  <c r="BC40" i="21"/>
  <c r="C21" i="19"/>
  <c r="C20" i="19"/>
  <c r="C19" i="19"/>
  <c r="X59" i="25" l="1"/>
  <c r="V59" i="21"/>
  <c r="X60" i="25"/>
  <c r="V60" i="21"/>
  <c r="BD28" i="21"/>
  <c r="BD43" i="21"/>
  <c r="BD36" i="21"/>
  <c r="BD21" i="21"/>
  <c r="BE45" i="21"/>
  <c r="BE30" i="21"/>
  <c r="BE34" i="21"/>
  <c r="BD38" i="21"/>
  <c r="BE59" i="21"/>
  <c r="BE60" i="21"/>
  <c r="BD48" i="21"/>
  <c r="BD37" i="21"/>
  <c r="BE24" i="21"/>
  <c r="BE52" i="21"/>
  <c r="BD54" i="21"/>
  <c r="BD50" i="21"/>
  <c r="BD25" i="21"/>
  <c r="BD40" i="21"/>
  <c r="BE26" i="21"/>
  <c r="BD46" i="21"/>
  <c r="BE32" i="21"/>
  <c r="BD29" i="21"/>
  <c r="BD47" i="21"/>
  <c r="BE22" i="21"/>
  <c r="BD35" i="21"/>
  <c r="BE53" i="21"/>
  <c r="BE42" i="21"/>
  <c r="BD41" i="21"/>
  <c r="BE51" i="21"/>
  <c r="BD33" i="21"/>
  <c r="BD39" i="21"/>
  <c r="BE20" i="21"/>
  <c r="BD44" i="21"/>
  <c r="BD27" i="21"/>
  <c r="BD31" i="21"/>
  <c r="AX15" i="21"/>
  <c r="AY7" i="21"/>
  <c r="BM7" i="21"/>
  <c r="BP7" i="21"/>
  <c r="AX7" i="21"/>
  <c r="BL7" i="21"/>
  <c r="BY7" i="21"/>
  <c r="BG7" i="21"/>
  <c r="AX10" i="21"/>
  <c r="CA7" i="21"/>
  <c r="BQ7" i="21"/>
  <c r="BB7" i="21"/>
  <c r="AX14" i="21"/>
  <c r="BS7" i="21"/>
  <c r="BI7" i="21"/>
  <c r="AX6" i="21"/>
  <c r="BC7" i="21"/>
  <c r="BE7" i="21"/>
  <c r="BN7" i="21"/>
  <c r="BX7" i="21"/>
  <c r="AZ7" i="21"/>
  <c r="BA7" i="21"/>
  <c r="CB7" i="21"/>
  <c r="BR7" i="21"/>
  <c r="BW7" i="21"/>
  <c r="BK7" i="21"/>
  <c r="BV7" i="21"/>
  <c r="BH7" i="21"/>
  <c r="BU7" i="21"/>
  <c r="BD7" i="21"/>
  <c r="BZ7" i="21"/>
  <c r="AX9" i="21"/>
  <c r="AX8" i="21"/>
  <c r="BF7" i="21"/>
  <c r="BT7" i="21"/>
  <c r="BJ7" i="21"/>
  <c r="BO7" i="21"/>
  <c r="Y60" i="25" l="1"/>
  <c r="W60" i="21"/>
  <c r="Y59" i="25"/>
  <c r="W59" i="21"/>
  <c r="BE28" i="21"/>
  <c r="BE44" i="21"/>
  <c r="BF32" i="21"/>
  <c r="BF59" i="21"/>
  <c r="BF20" i="21"/>
  <c r="BE41" i="21"/>
  <c r="BF22" i="21"/>
  <c r="BE46" i="21"/>
  <c r="BE50" i="21"/>
  <c r="BE37" i="21"/>
  <c r="BE38" i="21"/>
  <c r="BE21" i="21"/>
  <c r="BE35" i="21"/>
  <c r="BF24" i="21"/>
  <c r="BE31" i="21"/>
  <c r="BE39" i="21"/>
  <c r="BF42" i="21"/>
  <c r="BE47" i="21"/>
  <c r="BF26" i="21"/>
  <c r="BE54" i="21"/>
  <c r="BE48" i="21"/>
  <c r="BF34" i="21"/>
  <c r="BE36" i="21"/>
  <c r="BF45" i="21"/>
  <c r="BF51" i="21"/>
  <c r="BE25" i="21"/>
  <c r="BE27" i="21"/>
  <c r="BE33" i="21"/>
  <c r="BF53" i="21"/>
  <c r="BE29" i="21"/>
  <c r="BE40" i="21"/>
  <c r="BF52" i="21"/>
  <c r="BF60" i="21"/>
  <c r="BF30" i="21"/>
  <c r="BE43" i="21"/>
  <c r="AZ10" i="21"/>
  <c r="AY9" i="21"/>
  <c r="AX12" i="21"/>
  <c r="AY8" i="21"/>
  <c r="AY6" i="21"/>
  <c r="AX11" i="21"/>
  <c r="AY14" i="21"/>
  <c r="AY15" i="21"/>
  <c r="AZ15" i="21"/>
  <c r="AY10" i="21"/>
  <c r="Z59" i="25" l="1"/>
  <c r="X59" i="21"/>
  <c r="Z60" i="25"/>
  <c r="X60" i="21"/>
  <c r="BF28" i="21"/>
  <c r="BG60" i="21"/>
  <c r="BF48" i="21"/>
  <c r="BG20" i="21"/>
  <c r="BG52" i="21"/>
  <c r="BF33" i="21"/>
  <c r="BG45" i="21"/>
  <c r="BF54" i="21"/>
  <c r="BF39" i="21"/>
  <c r="BF21" i="21"/>
  <c r="BF46" i="21"/>
  <c r="BG59" i="21"/>
  <c r="BG53" i="21"/>
  <c r="BF35" i="21"/>
  <c r="BF43" i="21"/>
  <c r="BF40" i="21"/>
  <c r="BF27" i="21"/>
  <c r="BF36" i="21"/>
  <c r="BG26" i="21"/>
  <c r="BF31" i="21"/>
  <c r="BF38" i="21"/>
  <c r="BG22" i="21"/>
  <c r="BG32" i="21"/>
  <c r="BG42" i="21"/>
  <c r="BG51" i="21"/>
  <c r="BF50" i="21"/>
  <c r="BG30" i="21"/>
  <c r="BF29" i="21"/>
  <c r="BF25" i="21"/>
  <c r="BG34" i="21"/>
  <c r="BF47" i="21"/>
  <c r="BG24" i="21"/>
  <c r="BF37" i="21"/>
  <c r="BF41" i="21"/>
  <c r="BF44" i="21"/>
  <c r="AZ8" i="21"/>
  <c r="AY11" i="21"/>
  <c r="AZ6" i="21"/>
  <c r="AZ9" i="21"/>
  <c r="AZ14" i="21"/>
  <c r="BA10" i="21"/>
  <c r="BA15" i="21"/>
  <c r="AY12" i="21"/>
  <c r="AA60" i="25" l="1"/>
  <c r="Y60" i="21"/>
  <c r="AA59" i="25"/>
  <c r="Y59" i="21"/>
  <c r="BG28" i="21"/>
  <c r="BG37" i="21"/>
  <c r="BG38" i="21"/>
  <c r="BH52" i="21"/>
  <c r="BH24" i="21"/>
  <c r="BG29" i="21"/>
  <c r="BH42" i="21"/>
  <c r="BG31" i="21"/>
  <c r="BG40" i="21"/>
  <c r="BH59" i="21"/>
  <c r="BG54" i="21"/>
  <c r="BH20" i="21"/>
  <c r="BH51" i="21"/>
  <c r="BG39" i="21"/>
  <c r="BG44" i="21"/>
  <c r="BG47" i="21"/>
  <c r="BH30" i="21"/>
  <c r="BH32" i="21"/>
  <c r="BH26" i="21"/>
  <c r="BG43" i="21"/>
  <c r="BG46" i="21"/>
  <c r="BH45" i="21"/>
  <c r="BG48" i="21"/>
  <c r="BH53" i="21"/>
  <c r="BG25" i="21"/>
  <c r="BG27" i="21"/>
  <c r="BG41" i="21"/>
  <c r="BH34" i="21"/>
  <c r="BG50" i="21"/>
  <c r="BH22" i="21"/>
  <c r="BG36" i="21"/>
  <c r="BG35" i="21"/>
  <c r="BG21" i="21"/>
  <c r="BG33" i="21"/>
  <c r="BH60" i="21"/>
  <c r="BB15" i="21"/>
  <c r="BA14" i="21"/>
  <c r="BB10" i="21"/>
  <c r="AZ11" i="21"/>
  <c r="AZ12" i="21"/>
  <c r="BA9" i="21"/>
  <c r="BA6" i="21"/>
  <c r="BA8" i="21"/>
  <c r="AB59" i="25" l="1"/>
  <c r="Z59" i="21"/>
  <c r="AB60" i="25"/>
  <c r="Z60" i="21"/>
  <c r="BH28" i="21"/>
  <c r="BH21" i="21"/>
  <c r="BH46" i="21"/>
  <c r="BI24" i="21"/>
  <c r="BH35" i="21"/>
  <c r="BI34" i="21"/>
  <c r="BI53" i="21"/>
  <c r="BH43" i="21"/>
  <c r="BH47" i="21"/>
  <c r="BI20" i="21"/>
  <c r="BH31" i="21"/>
  <c r="BI52" i="21"/>
  <c r="BH50" i="21"/>
  <c r="BI30" i="21"/>
  <c r="BI60" i="21"/>
  <c r="BH36" i="21"/>
  <c r="BH41" i="21"/>
  <c r="BH48" i="21"/>
  <c r="BI26" i="21"/>
  <c r="BH44" i="21"/>
  <c r="BH54" i="21"/>
  <c r="BI42" i="21"/>
  <c r="BH38" i="21"/>
  <c r="BH40" i="21"/>
  <c r="BH25" i="21"/>
  <c r="BI51" i="21"/>
  <c r="BH33" i="21"/>
  <c r="BI22" i="21"/>
  <c r="BH27" i="21"/>
  <c r="BI45" i="21"/>
  <c r="BI32" i="21"/>
  <c r="BH39" i="21"/>
  <c r="BI59" i="21"/>
  <c r="BH29" i="21"/>
  <c r="BH37" i="21"/>
  <c r="BC10" i="21"/>
  <c r="AX62" i="21"/>
  <c r="BC15" i="21"/>
  <c r="BB6" i="21"/>
  <c r="AX61" i="21"/>
  <c r="BA11" i="21"/>
  <c r="BA12" i="21"/>
  <c r="AX56" i="21"/>
  <c r="BB8" i="21"/>
  <c r="BB14" i="21"/>
  <c r="BB9" i="21"/>
  <c r="AX57" i="21"/>
  <c r="I14" i="17"/>
  <c r="J14" i="17" s="1"/>
  <c r="K14" i="17" s="1"/>
  <c r="L14" i="17" s="1"/>
  <c r="M14" i="17" s="1"/>
  <c r="N14" i="17" s="1"/>
  <c r="O14" i="17" s="1"/>
  <c r="P14" i="17" s="1"/>
  <c r="Q14" i="17" s="1"/>
  <c r="R14" i="17" s="1"/>
  <c r="S14" i="17" s="1"/>
  <c r="T14" i="17" s="1"/>
  <c r="U14" i="17" s="1"/>
  <c r="V14" i="17" s="1"/>
  <c r="W14" i="17" s="1"/>
  <c r="X14" i="17" s="1"/>
  <c r="Y14" i="17" s="1"/>
  <c r="Z14" i="17" s="1"/>
  <c r="AA14" i="17" s="1"/>
  <c r="AB14" i="17" s="1"/>
  <c r="AC14" i="17" s="1"/>
  <c r="AD14" i="17" s="1"/>
  <c r="AE14" i="17" s="1"/>
  <c r="AF14" i="17" s="1"/>
  <c r="AG14" i="17" s="1"/>
  <c r="AH14" i="17" s="1"/>
  <c r="AI14" i="17" s="1"/>
  <c r="AJ14" i="17" s="1"/>
  <c r="AK14" i="17" s="1"/>
  <c r="AL14" i="17" s="1"/>
  <c r="AM14" i="17" s="1"/>
  <c r="AN14" i="17" s="1"/>
  <c r="AO14" i="17" s="1"/>
  <c r="AP14" i="17" s="1"/>
  <c r="AQ14" i="17" s="1"/>
  <c r="AR14" i="17" s="1"/>
  <c r="AS14" i="17" s="1"/>
  <c r="AT14" i="17" s="1"/>
  <c r="AC60" i="25" l="1"/>
  <c r="AA60" i="21"/>
  <c r="AC59" i="25"/>
  <c r="AA59" i="21"/>
  <c r="BI28" i="21"/>
  <c r="BJ59" i="21"/>
  <c r="BI54" i="21"/>
  <c r="BI35" i="21"/>
  <c r="BI39" i="21"/>
  <c r="BJ22" i="21"/>
  <c r="BI40" i="21"/>
  <c r="BI44" i="21"/>
  <c r="BI36" i="21"/>
  <c r="BJ52" i="21"/>
  <c r="BI43" i="21"/>
  <c r="BJ24" i="21"/>
  <c r="BI25" i="21"/>
  <c r="BI47" i="21"/>
  <c r="BI37" i="21"/>
  <c r="BJ32" i="21"/>
  <c r="BI33" i="21"/>
  <c r="BI38" i="21"/>
  <c r="BJ26" i="21"/>
  <c r="BJ60" i="21"/>
  <c r="BI31" i="21"/>
  <c r="BJ53" i="21"/>
  <c r="BI46" i="21"/>
  <c r="BI41" i="21"/>
  <c r="BI27" i="21"/>
  <c r="BI50" i="21"/>
  <c r="BI29" i="21"/>
  <c r="BJ45" i="21"/>
  <c r="BJ51" i="21"/>
  <c r="BJ42" i="21"/>
  <c r="BI48" i="21"/>
  <c r="BJ30" i="21"/>
  <c r="BJ20" i="21"/>
  <c r="BJ34" i="21"/>
  <c r="BI21" i="21"/>
  <c r="BB12" i="21"/>
  <c r="BB11" i="21"/>
  <c r="BC6" i="21"/>
  <c r="AY57" i="21"/>
  <c r="BD15" i="21"/>
  <c r="AY56" i="21"/>
  <c r="AX55" i="21"/>
  <c r="BC9" i="21"/>
  <c r="BC14" i="21"/>
  <c r="AY62" i="21"/>
  <c r="BC8" i="21"/>
  <c r="BD10" i="21"/>
  <c r="AY61" i="21"/>
  <c r="AD59" i="25" l="1"/>
  <c r="AB59" i="21"/>
  <c r="AD60" i="25"/>
  <c r="AB60" i="21"/>
  <c r="BJ28" i="21"/>
  <c r="BJ31" i="21"/>
  <c r="BJ39" i="21"/>
  <c r="BK30" i="21"/>
  <c r="BK45" i="21"/>
  <c r="BJ41" i="21"/>
  <c r="BK60" i="21"/>
  <c r="BK32" i="21"/>
  <c r="BK24" i="21"/>
  <c r="BJ44" i="21"/>
  <c r="BJ35" i="21"/>
  <c r="BJ27" i="21"/>
  <c r="BJ36" i="21"/>
  <c r="BJ21" i="21"/>
  <c r="BJ48" i="21"/>
  <c r="BJ29" i="21"/>
  <c r="BJ46" i="21"/>
  <c r="BK26" i="21"/>
  <c r="BJ37" i="21"/>
  <c r="BJ43" i="21"/>
  <c r="BJ40" i="21"/>
  <c r="BJ54" i="21"/>
  <c r="BK20" i="21"/>
  <c r="BJ25" i="21"/>
  <c r="BK51" i="21"/>
  <c r="BJ33" i="21"/>
  <c r="BK34" i="21"/>
  <c r="BK42" i="21"/>
  <c r="BJ50" i="21"/>
  <c r="BK53" i="21"/>
  <c r="BJ38" i="21"/>
  <c r="BJ47" i="21"/>
  <c r="BK52" i="21"/>
  <c r="BK22" i="21"/>
  <c r="BK59" i="21"/>
  <c r="AZ61" i="21"/>
  <c r="BD14" i="21"/>
  <c r="BD6" i="21"/>
  <c r="BE10" i="21"/>
  <c r="AX16" i="21"/>
  <c r="BC11" i="21"/>
  <c r="BD9" i="21"/>
  <c r="AZ56" i="21"/>
  <c r="AX19" i="21"/>
  <c r="BE15" i="21"/>
  <c r="AZ62" i="21"/>
  <c r="AZ57" i="21"/>
  <c r="BC12" i="21"/>
  <c r="AY55" i="21"/>
  <c r="BD8" i="21"/>
  <c r="AE60" i="25" l="1"/>
  <c r="AC60" i="21"/>
  <c r="AE59" i="25"/>
  <c r="AC59" i="21"/>
  <c r="BK28" i="21"/>
  <c r="BL52" i="21"/>
  <c r="BK46" i="21"/>
  <c r="BK47" i="21"/>
  <c r="BL42" i="21"/>
  <c r="BK25" i="21"/>
  <c r="BK43" i="21"/>
  <c r="BK29" i="21"/>
  <c r="BK27" i="21"/>
  <c r="BL32" i="21"/>
  <c r="BL30" i="21"/>
  <c r="BL51" i="21"/>
  <c r="BK36" i="21"/>
  <c r="BL59" i="21"/>
  <c r="BK38" i="21"/>
  <c r="BL34" i="21"/>
  <c r="BL20" i="21"/>
  <c r="BK37" i="21"/>
  <c r="BK48" i="21"/>
  <c r="BK35" i="21"/>
  <c r="BL60" i="21"/>
  <c r="BK39" i="21"/>
  <c r="BK50" i="21"/>
  <c r="BL45" i="21"/>
  <c r="BK40" i="21"/>
  <c r="BL24" i="21"/>
  <c r="BL22" i="21"/>
  <c r="BL53" i="21"/>
  <c r="BK33" i="21"/>
  <c r="BK54" i="21"/>
  <c r="BL26" i="21"/>
  <c r="BK21" i="21"/>
  <c r="BK44" i="21"/>
  <c r="BK41" i="21"/>
  <c r="BK31" i="21"/>
  <c r="AY19" i="21"/>
  <c r="AZ16" i="21"/>
  <c r="AX18" i="21"/>
  <c r="BA61" i="21"/>
  <c r="BF10" i="21"/>
  <c r="BE8" i="21"/>
  <c r="BA57" i="21"/>
  <c r="BA56" i="21"/>
  <c r="BD12" i="21"/>
  <c r="BF15" i="21"/>
  <c r="BE14" i="21"/>
  <c r="AY16" i="21"/>
  <c r="BD11" i="21"/>
  <c r="BE6" i="21"/>
  <c r="BE9" i="21"/>
  <c r="AZ55" i="21"/>
  <c r="BA62" i="21"/>
  <c r="AF59" i="25" l="1"/>
  <c r="AD59" i="21"/>
  <c r="AF60" i="25"/>
  <c r="AD60" i="21"/>
  <c r="BL28" i="21"/>
  <c r="BL40" i="21"/>
  <c r="BL27" i="21"/>
  <c r="BL21" i="21"/>
  <c r="BM53" i="21"/>
  <c r="BM45" i="21"/>
  <c r="BL35" i="21"/>
  <c r="BM34" i="21"/>
  <c r="BM51" i="21"/>
  <c r="BL29" i="21"/>
  <c r="BL47" i="21"/>
  <c r="BM60" i="21"/>
  <c r="BM42" i="21"/>
  <c r="BL31" i="21"/>
  <c r="BM26" i="21"/>
  <c r="BM22" i="21"/>
  <c r="BL50" i="21"/>
  <c r="BL48" i="21"/>
  <c r="BL38" i="21"/>
  <c r="BM30" i="21"/>
  <c r="BL43" i="21"/>
  <c r="BL46" i="21"/>
  <c r="BL44" i="21"/>
  <c r="BM20" i="21"/>
  <c r="BL33" i="21"/>
  <c r="BL36" i="21"/>
  <c r="BL41" i="21"/>
  <c r="BL54" i="21"/>
  <c r="BM24" i="21"/>
  <c r="BL39" i="21"/>
  <c r="BL37" i="21"/>
  <c r="BM59" i="21"/>
  <c r="BM32" i="21"/>
  <c r="BL25" i="21"/>
  <c r="BM52" i="21"/>
  <c r="BF14" i="21"/>
  <c r="BA16" i="21"/>
  <c r="BE12" i="21"/>
  <c r="BA19" i="21"/>
  <c r="BB57" i="21"/>
  <c r="BB56" i="21"/>
  <c r="BG15" i="21"/>
  <c r="BF8" i="21"/>
  <c r="BG10" i="21"/>
  <c r="BA55" i="21"/>
  <c r="BB61" i="21"/>
  <c r="BF9" i="21"/>
  <c r="AZ19" i="21"/>
  <c r="BE11" i="21"/>
  <c r="BB62" i="21"/>
  <c r="BF6" i="21"/>
  <c r="AY18" i="21"/>
  <c r="AG60" i="25" l="1"/>
  <c r="AE60" i="21"/>
  <c r="AG59" i="25"/>
  <c r="AE59" i="21"/>
  <c r="BM28" i="21"/>
  <c r="BM43" i="21"/>
  <c r="BN51" i="21"/>
  <c r="BN59" i="21"/>
  <c r="BM54" i="21"/>
  <c r="BN20" i="21"/>
  <c r="BN30" i="21"/>
  <c r="BN22" i="21"/>
  <c r="BN60" i="21"/>
  <c r="BN34" i="21"/>
  <c r="BM21" i="21"/>
  <c r="BM33" i="21"/>
  <c r="BN53" i="21"/>
  <c r="BN52" i="21"/>
  <c r="BM37" i="21"/>
  <c r="BM41" i="21"/>
  <c r="BM44" i="21"/>
  <c r="BM38" i="21"/>
  <c r="BN26" i="21"/>
  <c r="BM47" i="21"/>
  <c r="BM35" i="21"/>
  <c r="BM27" i="21"/>
  <c r="BN24" i="21"/>
  <c r="BN42" i="21"/>
  <c r="BN32" i="21"/>
  <c r="BM50" i="21"/>
  <c r="BM25" i="21"/>
  <c r="BM39" i="21"/>
  <c r="BM36" i="21"/>
  <c r="BM46" i="21"/>
  <c r="BM48" i="21"/>
  <c r="BM31" i="21"/>
  <c r="BM29" i="21"/>
  <c r="BN45" i="21"/>
  <c r="BM40" i="21"/>
  <c r="BB55" i="21"/>
  <c r="BH15" i="21"/>
  <c r="AZ18" i="21"/>
  <c r="BG8" i="21"/>
  <c r="BC57" i="21"/>
  <c r="BF12" i="21"/>
  <c r="BC62" i="21"/>
  <c r="BH10" i="21"/>
  <c r="BG6" i="21"/>
  <c r="BC56" i="21"/>
  <c r="BB16" i="21"/>
  <c r="BF11" i="21"/>
  <c r="BC61" i="21"/>
  <c r="BG9" i="21"/>
  <c r="BG14" i="21"/>
  <c r="BB19" i="21"/>
  <c r="AH59" i="25" l="1"/>
  <c r="AF59" i="21"/>
  <c r="AH60" i="25"/>
  <c r="AF60" i="21"/>
  <c r="BN28" i="21"/>
  <c r="BN29" i="21"/>
  <c r="BN35" i="21"/>
  <c r="BO60" i="21"/>
  <c r="BN31" i="21"/>
  <c r="BN39" i="21"/>
  <c r="BO42" i="21"/>
  <c r="BN47" i="21"/>
  <c r="BN41" i="21"/>
  <c r="BN33" i="21"/>
  <c r="BO22" i="21"/>
  <c r="BO59" i="21"/>
  <c r="BO32" i="21"/>
  <c r="BN54" i="21"/>
  <c r="BN40" i="21"/>
  <c r="BN48" i="21"/>
  <c r="BN25" i="21"/>
  <c r="BO24" i="21"/>
  <c r="BO26" i="21"/>
  <c r="BN37" i="21"/>
  <c r="BN21" i="21"/>
  <c r="BO30" i="21"/>
  <c r="BO51" i="21"/>
  <c r="BN44" i="21"/>
  <c r="BN36" i="21"/>
  <c r="BO53" i="21"/>
  <c r="BO45" i="21"/>
  <c r="BN46" i="21"/>
  <c r="BN50" i="21"/>
  <c r="BN27" i="21"/>
  <c r="BN38" i="21"/>
  <c r="BO52" i="21"/>
  <c r="BO34" i="21"/>
  <c r="BO20" i="21"/>
  <c r="BN43" i="21"/>
  <c r="BC16" i="21"/>
  <c r="BA18" i="21"/>
  <c r="BH14" i="21"/>
  <c r="BD56" i="21"/>
  <c r="BI15" i="21"/>
  <c r="BH6" i="21"/>
  <c r="BJ10" i="21"/>
  <c r="BD57" i="21"/>
  <c r="BH9" i="21"/>
  <c r="BD61" i="21"/>
  <c r="BH8" i="21"/>
  <c r="BD62" i="21"/>
  <c r="BG12" i="21"/>
  <c r="BI10" i="21"/>
  <c r="BC55" i="21"/>
  <c r="BC19" i="21"/>
  <c r="BG11" i="21"/>
  <c r="AI60" i="25" l="1"/>
  <c r="AG60" i="21"/>
  <c r="AI59" i="25"/>
  <c r="AG59" i="21"/>
  <c r="BO28" i="21"/>
  <c r="BO36" i="21"/>
  <c r="BO41" i="21"/>
  <c r="BP52" i="21"/>
  <c r="BO46" i="21"/>
  <c r="BO44" i="21"/>
  <c r="BO37" i="21"/>
  <c r="BO48" i="21"/>
  <c r="BP59" i="21"/>
  <c r="BO47" i="21"/>
  <c r="BP60" i="21"/>
  <c r="BO50" i="21"/>
  <c r="BP32" i="21"/>
  <c r="BO43" i="21"/>
  <c r="BO38" i="21"/>
  <c r="BP45" i="21"/>
  <c r="BP51" i="21"/>
  <c r="BP26" i="21"/>
  <c r="BO40" i="21"/>
  <c r="BP22" i="21"/>
  <c r="BP42" i="21"/>
  <c r="BO35" i="21"/>
  <c r="BO25" i="21"/>
  <c r="BP34" i="21"/>
  <c r="BO21" i="21"/>
  <c r="BO31" i="21"/>
  <c r="BP20" i="21"/>
  <c r="BO27" i="21"/>
  <c r="BP53" i="21"/>
  <c r="BP30" i="21"/>
  <c r="BP24" i="21"/>
  <c r="BO54" i="21"/>
  <c r="BO33" i="21"/>
  <c r="BO39" i="21"/>
  <c r="BO29" i="21"/>
  <c r="BI9" i="21"/>
  <c r="BB18" i="21"/>
  <c r="BK15" i="21"/>
  <c r="BJ15" i="21"/>
  <c r="BE57" i="21"/>
  <c r="BI14" i="21"/>
  <c r="BD16" i="21"/>
  <c r="BE56" i="21"/>
  <c r="BI8" i="21"/>
  <c r="BI6" i="21"/>
  <c r="BK10" i="21"/>
  <c r="BH11" i="21"/>
  <c r="BD55" i="21"/>
  <c r="BE62" i="21"/>
  <c r="BD19" i="21"/>
  <c r="BH12" i="21"/>
  <c r="BE61" i="21"/>
  <c r="AJ59" i="25" l="1"/>
  <c r="AH59" i="21"/>
  <c r="AJ60" i="25"/>
  <c r="AH60" i="21"/>
  <c r="BP28" i="21"/>
  <c r="BP21" i="21"/>
  <c r="BQ32" i="21"/>
  <c r="BP54" i="21"/>
  <c r="BP27" i="21"/>
  <c r="BQ34" i="21"/>
  <c r="BQ22" i="21"/>
  <c r="BQ45" i="21"/>
  <c r="BP50" i="21"/>
  <c r="BP48" i="21"/>
  <c r="BQ52" i="21"/>
  <c r="BQ53" i="21"/>
  <c r="BP46" i="21"/>
  <c r="BP29" i="21"/>
  <c r="BQ24" i="21"/>
  <c r="BQ20" i="21"/>
  <c r="BP25" i="21"/>
  <c r="BP40" i="21"/>
  <c r="BP38" i="21"/>
  <c r="BQ60" i="21"/>
  <c r="BP37" i="21"/>
  <c r="BP41" i="21"/>
  <c r="BP33" i="21"/>
  <c r="BQ51" i="21"/>
  <c r="BQ42" i="21"/>
  <c r="BQ59" i="21"/>
  <c r="BP39" i="21"/>
  <c r="BQ30" i="21"/>
  <c r="BP31" i="21"/>
  <c r="BP35" i="21"/>
  <c r="BQ26" i="21"/>
  <c r="BP43" i="21"/>
  <c r="BP47" i="21"/>
  <c r="BP44" i="21"/>
  <c r="BP36" i="21"/>
  <c r="BL15" i="21"/>
  <c r="BJ6" i="21"/>
  <c r="BF56" i="21"/>
  <c r="BF57" i="21"/>
  <c r="BK9" i="21"/>
  <c r="BI11" i="21"/>
  <c r="BJ12" i="21"/>
  <c r="BJ14" i="21"/>
  <c r="BL10" i="21"/>
  <c r="BJ9" i="21"/>
  <c r="BF62" i="21"/>
  <c r="BC18" i="21"/>
  <c r="BE19" i="21"/>
  <c r="BE55" i="21"/>
  <c r="BF61" i="21"/>
  <c r="BJ8" i="21"/>
  <c r="BE16" i="21"/>
  <c r="BI12" i="21"/>
  <c r="AK60" i="25" l="1"/>
  <c r="AI60" i="21"/>
  <c r="AK59" i="25"/>
  <c r="AI59" i="21"/>
  <c r="BQ28" i="21"/>
  <c r="BQ47" i="21"/>
  <c r="BQ25" i="21"/>
  <c r="BQ43" i="21"/>
  <c r="BR30" i="21"/>
  <c r="BR51" i="21"/>
  <c r="BR60" i="21"/>
  <c r="BR20" i="21"/>
  <c r="BR53" i="21"/>
  <c r="BR45" i="21"/>
  <c r="BQ54" i="21"/>
  <c r="BR42" i="21"/>
  <c r="BQ27" i="21"/>
  <c r="BQ36" i="21"/>
  <c r="BR26" i="21"/>
  <c r="BQ39" i="21"/>
  <c r="BQ33" i="21"/>
  <c r="BQ38" i="21"/>
  <c r="BR24" i="21"/>
  <c r="BR52" i="21"/>
  <c r="BR22" i="21"/>
  <c r="BR32" i="21"/>
  <c r="BQ31" i="21"/>
  <c r="BQ50" i="21"/>
  <c r="BQ37" i="21"/>
  <c r="BQ46" i="21"/>
  <c r="BQ44" i="21"/>
  <c r="BQ35" i="21"/>
  <c r="BR59" i="21"/>
  <c r="BQ41" i="21"/>
  <c r="BQ40" i="21"/>
  <c r="BQ29" i="21"/>
  <c r="BQ48" i="21"/>
  <c r="BR34" i="21"/>
  <c r="BQ21" i="21"/>
  <c r="BL9" i="21"/>
  <c r="BG61" i="21"/>
  <c r="BG57" i="21"/>
  <c r="BF19" i="21"/>
  <c r="BK12" i="21"/>
  <c r="BJ11" i="21"/>
  <c r="BG56" i="21"/>
  <c r="BK8" i="21"/>
  <c r="BK6" i="21"/>
  <c r="BM10" i="21"/>
  <c r="BG62" i="21"/>
  <c r="BM15" i="21"/>
  <c r="BK14" i="21"/>
  <c r="BF16" i="21"/>
  <c r="BF55" i="21"/>
  <c r="BD18" i="21"/>
  <c r="AL59" i="25" l="1"/>
  <c r="AJ59" i="21"/>
  <c r="AL60" i="25"/>
  <c r="AJ60" i="21"/>
  <c r="BR28" i="21"/>
  <c r="BS22" i="21"/>
  <c r="BR27" i="21"/>
  <c r="BR29" i="21"/>
  <c r="BR35" i="21"/>
  <c r="BR50" i="21"/>
  <c r="BS52" i="21"/>
  <c r="BR39" i="21"/>
  <c r="BS42" i="21"/>
  <c r="BS20" i="21"/>
  <c r="BR43" i="21"/>
  <c r="BR37" i="21"/>
  <c r="BR33" i="21"/>
  <c r="BR21" i="21"/>
  <c r="BR40" i="21"/>
  <c r="BR44" i="21"/>
  <c r="BR31" i="21"/>
  <c r="BS24" i="21"/>
  <c r="BS26" i="21"/>
  <c r="BR54" i="21"/>
  <c r="BS60" i="21"/>
  <c r="BR25" i="21"/>
  <c r="BR48" i="21"/>
  <c r="BS53" i="21"/>
  <c r="BS59" i="21"/>
  <c r="BS30" i="21"/>
  <c r="BS34" i="21"/>
  <c r="BR41" i="21"/>
  <c r="BR46" i="21"/>
  <c r="BS32" i="21"/>
  <c r="BR38" i="21"/>
  <c r="BR36" i="21"/>
  <c r="BS45" i="21"/>
  <c r="BS51" i="21"/>
  <c r="BR47" i="21"/>
  <c r="BL12" i="21"/>
  <c r="BL8" i="21"/>
  <c r="BG19" i="21"/>
  <c r="BL6" i="21"/>
  <c r="BH57" i="21"/>
  <c r="BG16" i="21"/>
  <c r="BG55" i="21"/>
  <c r="BN10" i="21"/>
  <c r="BE18" i="21"/>
  <c r="BL14" i="21"/>
  <c r="BM9" i="21"/>
  <c r="BH62" i="21"/>
  <c r="BH56" i="21"/>
  <c r="BK11" i="21"/>
  <c r="BN15" i="21"/>
  <c r="BH61" i="21"/>
  <c r="AM60" i="25" l="1"/>
  <c r="AK60" i="21"/>
  <c r="AM59" i="25"/>
  <c r="AK59" i="21"/>
  <c r="BS28" i="21"/>
  <c r="BS46" i="21"/>
  <c r="BS31" i="21"/>
  <c r="BS36" i="21"/>
  <c r="BS41" i="21"/>
  <c r="BT53" i="21"/>
  <c r="BS54" i="21"/>
  <c r="BS44" i="21"/>
  <c r="BS37" i="21"/>
  <c r="BS39" i="21"/>
  <c r="BS29" i="21"/>
  <c r="BT59" i="21"/>
  <c r="BT42" i="21"/>
  <c r="BS47" i="21"/>
  <c r="BS38" i="21"/>
  <c r="BT34" i="21"/>
  <c r="BS48" i="21"/>
  <c r="BT26" i="21"/>
  <c r="BS40" i="21"/>
  <c r="BS43" i="21"/>
  <c r="BT52" i="21"/>
  <c r="BS27" i="21"/>
  <c r="BT45" i="21"/>
  <c r="BS33" i="21"/>
  <c r="BT60" i="21"/>
  <c r="BS35" i="21"/>
  <c r="BT51" i="21"/>
  <c r="BT32" i="21"/>
  <c r="BT30" i="21"/>
  <c r="BS25" i="21"/>
  <c r="BT24" i="21"/>
  <c r="BS21" i="21"/>
  <c r="BT20" i="21"/>
  <c r="BS50" i="21"/>
  <c r="BT22" i="21"/>
  <c r="BH16" i="21"/>
  <c r="BM12" i="21"/>
  <c r="BM14" i="21"/>
  <c r="BO10" i="21"/>
  <c r="BI56" i="21"/>
  <c r="BM8" i="21"/>
  <c r="BM6" i="21"/>
  <c r="BL11" i="21"/>
  <c r="BN9" i="21"/>
  <c r="BH19" i="21"/>
  <c r="BI61" i="21"/>
  <c r="BI62" i="21"/>
  <c r="BF18" i="21"/>
  <c r="BO15" i="21"/>
  <c r="BH55" i="21"/>
  <c r="BI57" i="21"/>
  <c r="AN59" i="25" l="1"/>
  <c r="AL59" i="21"/>
  <c r="AN60" i="25"/>
  <c r="AL60" i="21"/>
  <c r="BT28" i="21"/>
  <c r="BU52" i="21"/>
  <c r="BU42" i="21"/>
  <c r="BT21" i="21"/>
  <c r="BU32" i="21"/>
  <c r="BT33" i="21"/>
  <c r="BT43" i="21"/>
  <c r="BU34" i="21"/>
  <c r="BU59" i="21"/>
  <c r="BT44" i="21"/>
  <c r="BT36" i="21"/>
  <c r="BU30" i="21"/>
  <c r="BT37" i="21"/>
  <c r="BU22" i="21"/>
  <c r="BU24" i="21"/>
  <c r="BU51" i="21"/>
  <c r="BU45" i="21"/>
  <c r="BT40" i="21"/>
  <c r="BT38" i="21"/>
  <c r="BT29" i="21"/>
  <c r="BT54" i="21"/>
  <c r="BT31" i="21"/>
  <c r="BU20" i="21"/>
  <c r="BT48" i="21"/>
  <c r="BU60" i="21"/>
  <c r="BT41" i="21"/>
  <c r="BT50" i="21"/>
  <c r="BT25" i="21"/>
  <c r="BT35" i="21"/>
  <c r="BT27" i="21"/>
  <c r="BU26" i="21"/>
  <c r="BT47" i="21"/>
  <c r="BT39" i="21"/>
  <c r="BU53" i="21"/>
  <c r="BT46" i="21"/>
  <c r="BN12" i="21"/>
  <c r="BP15" i="21"/>
  <c r="BI16" i="21"/>
  <c r="BJ62" i="21"/>
  <c r="BN8" i="21"/>
  <c r="BO9" i="21"/>
  <c r="BI55" i="21"/>
  <c r="BG18" i="21"/>
  <c r="BJ57" i="21"/>
  <c r="BJ16" i="21"/>
  <c r="BJ19" i="21"/>
  <c r="BI19" i="21"/>
  <c r="BP10" i="21"/>
  <c r="BN14" i="21"/>
  <c r="BJ61" i="21"/>
  <c r="BN6" i="21"/>
  <c r="BM11" i="21"/>
  <c r="BJ56" i="21"/>
  <c r="AO60" i="25" l="1"/>
  <c r="AM60" i="21"/>
  <c r="AO59" i="25"/>
  <c r="AM59" i="21"/>
  <c r="BU28" i="21"/>
  <c r="BV60" i="21"/>
  <c r="BV59" i="21"/>
  <c r="BU47" i="21"/>
  <c r="BU25" i="21"/>
  <c r="BU48" i="21"/>
  <c r="BU29" i="21"/>
  <c r="BV51" i="21"/>
  <c r="BV30" i="21"/>
  <c r="BV34" i="21"/>
  <c r="BU21" i="21"/>
  <c r="BU35" i="21"/>
  <c r="BU37" i="21"/>
  <c r="BU46" i="21"/>
  <c r="BV26" i="21"/>
  <c r="BU50" i="21"/>
  <c r="BV20" i="21"/>
  <c r="BU38" i="21"/>
  <c r="BV24" i="21"/>
  <c r="BU36" i="21"/>
  <c r="BU43" i="21"/>
  <c r="BV42" i="21"/>
  <c r="BV45" i="21"/>
  <c r="BU39" i="21"/>
  <c r="BU54" i="21"/>
  <c r="BV32" i="21"/>
  <c r="BV53" i="21"/>
  <c r="BU27" i="21"/>
  <c r="BU41" i="21"/>
  <c r="BU31" i="21"/>
  <c r="BU40" i="21"/>
  <c r="BV22" i="21"/>
  <c r="BU44" i="21"/>
  <c r="BU33" i="21"/>
  <c r="BV52" i="21"/>
  <c r="BK19" i="21"/>
  <c r="BQ15" i="21"/>
  <c r="BO12" i="21"/>
  <c r="BK57" i="21"/>
  <c r="BH18" i="21"/>
  <c r="BO8" i="21"/>
  <c r="BK62" i="21"/>
  <c r="BO14" i="21"/>
  <c r="BK16" i="21"/>
  <c r="BP9" i="21"/>
  <c r="BQ10" i="21"/>
  <c r="BK56" i="21"/>
  <c r="BJ55" i="21"/>
  <c r="BN11" i="21"/>
  <c r="BO6" i="21"/>
  <c r="BK61" i="21"/>
  <c r="AP59" i="25" l="1"/>
  <c r="AN59" i="21"/>
  <c r="AP60" i="25"/>
  <c r="AN60" i="21"/>
  <c r="BV28" i="21"/>
  <c r="BV43" i="21"/>
  <c r="BV25" i="21"/>
  <c r="BW22" i="21"/>
  <c r="BV27" i="21"/>
  <c r="BV39" i="21"/>
  <c r="BV36" i="21"/>
  <c r="BV50" i="21"/>
  <c r="BV35" i="21"/>
  <c r="BW51" i="21"/>
  <c r="BV47" i="21"/>
  <c r="BV54" i="21"/>
  <c r="BW30" i="21"/>
  <c r="BW52" i="21"/>
  <c r="BV40" i="21"/>
  <c r="BW53" i="21"/>
  <c r="BW45" i="21"/>
  <c r="BW24" i="21"/>
  <c r="BW26" i="21"/>
  <c r="BV21" i="21"/>
  <c r="BV29" i="21"/>
  <c r="BW59" i="21"/>
  <c r="BV44" i="21"/>
  <c r="BW20" i="21"/>
  <c r="BV41" i="21"/>
  <c r="BV37" i="21"/>
  <c r="BV33" i="21"/>
  <c r="BV31" i="21"/>
  <c r="BW32" i="21"/>
  <c r="BW42" i="21"/>
  <c r="BV38" i="21"/>
  <c r="BV46" i="21"/>
  <c r="BW34" i="21"/>
  <c r="BV48" i="21"/>
  <c r="BW60" i="21"/>
  <c r="BP14" i="21"/>
  <c r="BP6" i="21"/>
  <c r="BL16" i="21"/>
  <c r="BP12" i="21"/>
  <c r="BI18" i="21"/>
  <c r="BQ9" i="21"/>
  <c r="BO11" i="21"/>
  <c r="BL61" i="21"/>
  <c r="BR15" i="21"/>
  <c r="BR10" i="21"/>
  <c r="BP8" i="21"/>
  <c r="BL19" i="21"/>
  <c r="BK55" i="21"/>
  <c r="BL57" i="21"/>
  <c r="BL56" i="21"/>
  <c r="BL62" i="21"/>
  <c r="AQ60" i="25" l="1"/>
  <c r="AP60" i="21" s="1"/>
  <c r="AO60" i="21"/>
  <c r="AQ59" i="25"/>
  <c r="AP59" i="21" s="1"/>
  <c r="AO59" i="21"/>
  <c r="BW28" i="21"/>
  <c r="BW29" i="21"/>
  <c r="BW35" i="21"/>
  <c r="BW46" i="21"/>
  <c r="BW31" i="21"/>
  <c r="BX20" i="21"/>
  <c r="BW21" i="21"/>
  <c r="BX53" i="21"/>
  <c r="BW54" i="21"/>
  <c r="BW50" i="21"/>
  <c r="BX22" i="21"/>
  <c r="BW41" i="21"/>
  <c r="BX30" i="21"/>
  <c r="BX60" i="21"/>
  <c r="BW38" i="21"/>
  <c r="BW33" i="21"/>
  <c r="BW44" i="21"/>
  <c r="BX26" i="21"/>
  <c r="BW40" i="21"/>
  <c r="BW47" i="21"/>
  <c r="BW36" i="21"/>
  <c r="BW25" i="21"/>
  <c r="BX32" i="21"/>
  <c r="BW27" i="21"/>
  <c r="BX34" i="21"/>
  <c r="BX45" i="21"/>
  <c r="BW48" i="21"/>
  <c r="BX42" i="21"/>
  <c r="BW37" i="21"/>
  <c r="BX59" i="21"/>
  <c r="BX24" i="21"/>
  <c r="BX52" i="21"/>
  <c r="BX51" i="21"/>
  <c r="BW39" i="21"/>
  <c r="BW43" i="21"/>
  <c r="BM19" i="21"/>
  <c r="BQ12" i="21"/>
  <c r="BQ14" i="21"/>
  <c r="BM57" i="21"/>
  <c r="BQ8" i="21"/>
  <c r="BM62" i="21"/>
  <c r="BM56" i="21"/>
  <c r="BP11" i="21"/>
  <c r="BR9" i="21"/>
  <c r="BL55" i="21"/>
  <c r="BM61" i="21"/>
  <c r="BM16" i="21"/>
  <c r="BJ18" i="21"/>
  <c r="BS15" i="21"/>
  <c r="BS10" i="21"/>
  <c r="BQ6" i="21"/>
  <c r="BX28" i="21" l="1"/>
  <c r="BY34" i="21"/>
  <c r="BY30" i="21"/>
  <c r="BY52" i="21"/>
  <c r="BY42" i="21"/>
  <c r="BX27" i="21"/>
  <c r="BX47" i="21"/>
  <c r="BX33" i="21"/>
  <c r="BX41" i="21"/>
  <c r="BY53" i="21"/>
  <c r="BX46" i="21"/>
  <c r="BX36" i="21"/>
  <c r="BX54" i="21"/>
  <c r="BX43" i="21"/>
  <c r="BY24" i="21"/>
  <c r="BX48" i="21"/>
  <c r="BY32" i="21"/>
  <c r="BX40" i="21"/>
  <c r="BX38" i="21"/>
  <c r="BY22" i="21"/>
  <c r="BX21" i="21"/>
  <c r="BX35" i="21"/>
  <c r="BX37" i="21"/>
  <c r="BX31" i="21"/>
  <c r="BY51" i="21"/>
  <c r="BX44" i="21"/>
  <c r="BX39" i="21"/>
  <c r="BY59" i="21"/>
  <c r="BY45" i="21"/>
  <c r="BX25" i="21"/>
  <c r="BY26" i="21"/>
  <c r="BY60" i="21"/>
  <c r="BX50" i="21"/>
  <c r="BY20" i="21"/>
  <c r="BX29" i="21"/>
  <c r="BR8" i="21"/>
  <c r="BN19" i="21"/>
  <c r="BN57" i="21"/>
  <c r="BR12" i="21"/>
  <c r="BN56" i="21"/>
  <c r="BS9" i="21"/>
  <c r="BT15" i="21"/>
  <c r="BT10" i="21"/>
  <c r="BR6" i="21"/>
  <c r="BK18" i="21"/>
  <c r="BM55" i="21"/>
  <c r="BQ11" i="21"/>
  <c r="BN62" i="21"/>
  <c r="BN16" i="21"/>
  <c r="BR14" i="21"/>
  <c r="BN61" i="21"/>
  <c r="BY28" i="21" l="1"/>
  <c r="BY21" i="21"/>
  <c r="BZ45" i="21"/>
  <c r="BY41" i="21"/>
  <c r="BZ60" i="21"/>
  <c r="BZ22" i="21"/>
  <c r="BY36" i="21"/>
  <c r="BY29" i="21"/>
  <c r="BY39" i="21"/>
  <c r="BY37" i="21"/>
  <c r="BY38" i="21"/>
  <c r="BZ24" i="21"/>
  <c r="BY46" i="21"/>
  <c r="BY47" i="21"/>
  <c r="BZ30" i="21"/>
  <c r="BY50" i="21"/>
  <c r="BZ32" i="21"/>
  <c r="BZ42" i="21"/>
  <c r="BY31" i="21"/>
  <c r="BY33" i="21"/>
  <c r="BZ26" i="21"/>
  <c r="BZ51" i="21"/>
  <c r="BY54" i="21"/>
  <c r="BZ59" i="21"/>
  <c r="BY48" i="21"/>
  <c r="BZ52" i="21"/>
  <c r="BZ20" i="21"/>
  <c r="BY25" i="21"/>
  <c r="BY44" i="21"/>
  <c r="BY35" i="21"/>
  <c r="BY40" i="21"/>
  <c r="BY43" i="21"/>
  <c r="BZ53" i="21"/>
  <c r="BY27" i="21"/>
  <c r="BZ34" i="21"/>
  <c r="BS8" i="21"/>
  <c r="BU10" i="21"/>
  <c r="BS14" i="21"/>
  <c r="BR11" i="21"/>
  <c r="BO16" i="21"/>
  <c r="BS6" i="21"/>
  <c r="BO57" i="21"/>
  <c r="BO56" i="21"/>
  <c r="BT9" i="21"/>
  <c r="BU15" i="21"/>
  <c r="BO61" i="21"/>
  <c r="BN55" i="21"/>
  <c r="BL18" i="21"/>
  <c r="BO19" i="21"/>
  <c r="BS12" i="21"/>
  <c r="BO62" i="21"/>
  <c r="BZ28" i="21" l="1"/>
  <c r="CB26" i="21"/>
  <c r="CA26" i="21"/>
  <c r="BZ39" i="21"/>
  <c r="BZ43" i="21"/>
  <c r="BZ25" i="21"/>
  <c r="CB59" i="21"/>
  <c r="CA59" i="21"/>
  <c r="BZ33" i="21"/>
  <c r="BZ50" i="21"/>
  <c r="CB24" i="21"/>
  <c r="CA24" i="21"/>
  <c r="BZ29" i="21"/>
  <c r="BZ41" i="21"/>
  <c r="CB53" i="21"/>
  <c r="CA53" i="21"/>
  <c r="CB32" i="21"/>
  <c r="CA32" i="21"/>
  <c r="CB34" i="21"/>
  <c r="CA34" i="21"/>
  <c r="BZ40" i="21"/>
  <c r="CB20" i="21"/>
  <c r="CA20" i="21"/>
  <c r="BZ54" i="21"/>
  <c r="BZ31" i="21"/>
  <c r="CB30" i="21"/>
  <c r="CA30" i="21"/>
  <c r="BZ38" i="21"/>
  <c r="BZ36" i="21"/>
  <c r="CB45" i="21"/>
  <c r="CA45" i="21"/>
  <c r="BZ44" i="21"/>
  <c r="CB60" i="21"/>
  <c r="CA60" i="21"/>
  <c r="BZ48" i="21"/>
  <c r="BZ46" i="21"/>
  <c r="BZ27" i="21"/>
  <c r="BZ35" i="21"/>
  <c r="CB52" i="21"/>
  <c r="CA52" i="21"/>
  <c r="CB51" i="21"/>
  <c r="CA51" i="21"/>
  <c r="CB42" i="21"/>
  <c r="CA42" i="21"/>
  <c r="BZ47" i="21"/>
  <c r="BZ37" i="21"/>
  <c r="CB22" i="21"/>
  <c r="CA22" i="21"/>
  <c r="BZ21" i="21"/>
  <c r="BT8" i="21"/>
  <c r="BP19" i="21"/>
  <c r="BT12" i="21"/>
  <c r="BP57" i="21"/>
  <c r="BV10" i="21"/>
  <c r="BP16" i="21"/>
  <c r="BO55" i="21"/>
  <c r="BT6" i="21"/>
  <c r="BV15" i="21"/>
  <c r="BM18" i="21"/>
  <c r="BU9" i="21"/>
  <c r="BP56" i="21"/>
  <c r="BT14" i="21"/>
  <c r="BS11" i="21"/>
  <c r="BP62" i="21"/>
  <c r="BP61" i="21"/>
  <c r="CB28" i="21" l="1"/>
  <c r="CA28" i="21"/>
  <c r="CB48" i="21"/>
  <c r="CA48" i="21"/>
  <c r="CB54" i="21"/>
  <c r="CA54" i="21"/>
  <c r="CB47" i="21"/>
  <c r="CA47" i="21"/>
  <c r="CB35" i="21"/>
  <c r="CA35" i="21"/>
  <c r="CB38" i="21"/>
  <c r="CA38" i="21"/>
  <c r="CB50" i="21"/>
  <c r="CA50" i="21"/>
  <c r="CB43" i="21"/>
  <c r="CA43" i="21"/>
  <c r="CB36" i="21"/>
  <c r="CA36" i="21"/>
  <c r="CB25" i="21"/>
  <c r="CA25" i="21"/>
  <c r="CB21" i="21"/>
  <c r="CA21" i="21"/>
  <c r="CB27" i="21"/>
  <c r="CA27" i="21"/>
  <c r="CB44" i="21"/>
  <c r="CA44" i="21"/>
  <c r="CB40" i="21"/>
  <c r="CA40" i="21"/>
  <c r="CB41" i="21"/>
  <c r="CA41" i="21"/>
  <c r="CB33" i="21"/>
  <c r="CA33" i="21"/>
  <c r="CB39" i="21"/>
  <c r="CA39" i="21"/>
  <c r="CB37" i="21"/>
  <c r="CA37" i="21"/>
  <c r="CB46" i="21"/>
  <c r="CA46" i="21"/>
  <c r="CB31" i="21"/>
  <c r="CA31" i="21"/>
  <c r="CB29" i="21"/>
  <c r="CA29" i="21"/>
  <c r="BQ62" i="21"/>
  <c r="BQ56" i="21"/>
  <c r="BW15" i="21"/>
  <c r="BV9" i="21"/>
  <c r="BQ19" i="21"/>
  <c r="BT11" i="21"/>
  <c r="BU6" i="21"/>
  <c r="BU12" i="21"/>
  <c r="BW10" i="21"/>
  <c r="BU8" i="21"/>
  <c r="BQ16" i="21"/>
  <c r="BQ61" i="21"/>
  <c r="BQ57" i="21"/>
  <c r="BU14" i="21"/>
  <c r="BN18" i="21"/>
  <c r="BP55" i="21"/>
  <c r="BR16" i="21" l="1"/>
  <c r="BW9" i="21"/>
  <c r="BO18" i="21"/>
  <c r="BU11" i="21"/>
  <c r="BX15" i="21"/>
  <c r="BR61" i="21"/>
  <c r="BR56" i="21"/>
  <c r="BX10" i="21"/>
  <c r="BV12" i="21"/>
  <c r="BV14" i="21"/>
  <c r="BR62" i="21"/>
  <c r="BQ55" i="21"/>
  <c r="BV6" i="21"/>
  <c r="BR19" i="21"/>
  <c r="BR57" i="21"/>
  <c r="BV8" i="21"/>
  <c r="BS62" i="21" l="1"/>
  <c r="BX9" i="21"/>
  <c r="BS57" i="21"/>
  <c r="BR55" i="21"/>
  <c r="BS61" i="21"/>
  <c r="BP18" i="21"/>
  <c r="BS16" i="21"/>
  <c r="BY10" i="21"/>
  <c r="BW12" i="21"/>
  <c r="BY15" i="21"/>
  <c r="BW8" i="21"/>
  <c r="BW6" i="21"/>
  <c r="BS56" i="21"/>
  <c r="BV11" i="21"/>
  <c r="BS19" i="21"/>
  <c r="BW14" i="21"/>
  <c r="BZ15" i="21" l="1"/>
  <c r="BT57" i="21"/>
  <c r="BT19" i="21"/>
  <c r="BX6" i="21"/>
  <c r="BY9" i="21"/>
  <c r="BT61" i="21"/>
  <c r="BW11" i="21"/>
  <c r="BX8" i="21"/>
  <c r="BZ10" i="21"/>
  <c r="BT16" i="21"/>
  <c r="BS55" i="21"/>
  <c r="BT62" i="21"/>
  <c r="BX12" i="21"/>
  <c r="BX14" i="21"/>
  <c r="BT56" i="21"/>
  <c r="BQ18" i="21"/>
  <c r="BU57" i="21" l="1"/>
  <c r="CA10" i="21"/>
  <c r="BU56" i="21"/>
  <c r="BU62" i="21"/>
  <c r="BU61" i="21"/>
  <c r="BY12" i="21"/>
  <c r="BZ9" i="21"/>
  <c r="CA15" i="21"/>
  <c r="BY8" i="21"/>
  <c r="BY14" i="21"/>
  <c r="BU19" i="21"/>
  <c r="BR18" i="21"/>
  <c r="BX11" i="21"/>
  <c r="BY6" i="21"/>
  <c r="BU16" i="21"/>
  <c r="BT55" i="21"/>
  <c r="F5" i="7"/>
  <c r="G5" i="7" s="1"/>
  <c r="H5" i="7" s="1"/>
  <c r="I5" i="7" s="1"/>
  <c r="J5" i="7" s="1"/>
  <c r="K5" i="7" s="1"/>
  <c r="L5" i="7" s="1"/>
  <c r="M5" i="7" s="1"/>
  <c r="N5" i="7" s="1"/>
  <c r="O5" i="7" s="1"/>
  <c r="P5" i="7" s="1"/>
  <c r="Q5" i="7" s="1"/>
  <c r="R5" i="7" s="1"/>
  <c r="S5" i="7" s="1"/>
  <c r="T5" i="7" s="1"/>
  <c r="U5" i="7" s="1"/>
  <c r="V5" i="7" s="1"/>
  <c r="W5" i="7" s="1"/>
  <c r="X5" i="7" s="1"/>
  <c r="Y5" i="7" s="1"/>
  <c r="Z5" i="7" s="1"/>
  <c r="AA5" i="7" s="1"/>
  <c r="AB5" i="7" s="1"/>
  <c r="AC5" i="7" s="1"/>
  <c r="AD5" i="7" s="1"/>
  <c r="AE5" i="7" s="1"/>
  <c r="AF5" i="7" s="1"/>
  <c r="AG5" i="7" s="1"/>
  <c r="F57" i="20" l="1"/>
  <c r="D6" i="7"/>
  <c r="F7" i="20"/>
  <c r="F35" i="20"/>
  <c r="F55" i="20"/>
  <c r="BZ6" i="21"/>
  <c r="BV19" i="21"/>
  <c r="BV56" i="21"/>
  <c r="BV16" i="21"/>
  <c r="BS18" i="21"/>
  <c r="BZ8" i="21"/>
  <c r="BZ12" i="21"/>
  <c r="BV61" i="21"/>
  <c r="CB15" i="21"/>
  <c r="BV62" i="21"/>
  <c r="BV57" i="21"/>
  <c r="BY11" i="21"/>
  <c r="CB10" i="21"/>
  <c r="CA9" i="21"/>
  <c r="BU55" i="21"/>
  <c r="BZ14" i="21"/>
  <c r="D14" i="7"/>
  <c r="D28" i="7"/>
  <c r="D20" i="7"/>
  <c r="D12" i="7"/>
  <c r="G49" i="20" s="1"/>
  <c r="D27" i="7"/>
  <c r="D19" i="7"/>
  <c r="D11" i="7"/>
  <c r="D26" i="7"/>
  <c r="D18" i="7"/>
  <c r="D10" i="7"/>
  <c r="D25" i="7"/>
  <c r="D17" i="7"/>
  <c r="G13" i="20" s="1"/>
  <c r="D9" i="7"/>
  <c r="D24" i="7"/>
  <c r="D16" i="7"/>
  <c r="D8" i="7"/>
  <c r="D23" i="7"/>
  <c r="D15" i="7"/>
  <c r="D7" i="7"/>
  <c r="D22" i="7"/>
  <c r="D21" i="7"/>
  <c r="D13" i="7"/>
  <c r="F13" i="20"/>
  <c r="F49" i="20"/>
  <c r="AP49" i="27" l="1"/>
  <c r="AS13" i="25"/>
  <c r="AP13" i="27"/>
  <c r="F24" i="20"/>
  <c r="F34" i="20"/>
  <c r="F12" i="20"/>
  <c r="F42" i="20"/>
  <c r="G57" i="20"/>
  <c r="G55" i="20"/>
  <c r="G7" i="20"/>
  <c r="G35" i="20"/>
  <c r="F23" i="20"/>
  <c r="F11" i="20"/>
  <c r="F43" i="20"/>
  <c r="F25" i="20"/>
  <c r="F33" i="20"/>
  <c r="F26" i="20"/>
  <c r="F36" i="20"/>
  <c r="G47" i="20"/>
  <c r="G6" i="20"/>
  <c r="G15" i="20"/>
  <c r="F9" i="20"/>
  <c r="F14" i="20"/>
  <c r="G30" i="20"/>
  <c r="G16" i="20"/>
  <c r="G56" i="20"/>
  <c r="G41" i="20"/>
  <c r="G48" i="20"/>
  <c r="G32" i="20"/>
  <c r="G51" i="20"/>
  <c r="G54" i="20"/>
  <c r="G38" i="20"/>
  <c r="G19" i="20"/>
  <c r="G31" i="20"/>
  <c r="G27" i="20"/>
  <c r="G45" i="20"/>
  <c r="F21" i="20"/>
  <c r="L21" i="20" s="1"/>
  <c r="M21" i="20" s="1"/>
  <c r="N21" i="20" s="1"/>
  <c r="O21" i="20" s="1"/>
  <c r="P21" i="20" s="1"/>
  <c r="Q21" i="20" s="1"/>
  <c r="R21" i="20" s="1"/>
  <c r="S21" i="20" s="1"/>
  <c r="T21" i="20" s="1"/>
  <c r="U21" i="20" s="1"/>
  <c r="V21" i="20" s="1"/>
  <c r="W21" i="20" s="1"/>
  <c r="X21" i="20" s="1"/>
  <c r="Y21" i="20" s="1"/>
  <c r="Z21" i="20" s="1"/>
  <c r="AA21" i="20" s="1"/>
  <c r="AB21" i="20" s="1"/>
  <c r="AC21" i="20" s="1"/>
  <c r="AD21" i="20" s="1"/>
  <c r="AE21" i="20" s="1"/>
  <c r="AF21" i="20" s="1"/>
  <c r="AG21" i="20" s="1"/>
  <c r="AH21" i="20" s="1"/>
  <c r="AI21" i="20" s="1"/>
  <c r="AJ21" i="20" s="1"/>
  <c r="AK21" i="20" s="1"/>
  <c r="F46" i="20"/>
  <c r="L46" i="20" s="1"/>
  <c r="M46" i="20" s="1"/>
  <c r="N46" i="20" s="1"/>
  <c r="O46" i="20" s="1"/>
  <c r="P46" i="20" s="1"/>
  <c r="Q46" i="20" s="1"/>
  <c r="R46" i="20" s="1"/>
  <c r="S46" i="20" s="1"/>
  <c r="T46" i="20" s="1"/>
  <c r="U46" i="20" s="1"/>
  <c r="V46" i="20" s="1"/>
  <c r="W46" i="20" s="1"/>
  <c r="X46" i="20" s="1"/>
  <c r="Y46" i="20" s="1"/>
  <c r="Z46" i="20" s="1"/>
  <c r="AA46" i="20" s="1"/>
  <c r="AB46" i="20" s="1"/>
  <c r="AC46" i="20" s="1"/>
  <c r="AD46" i="20" s="1"/>
  <c r="AE46" i="20" s="1"/>
  <c r="AF46" i="20" s="1"/>
  <c r="AG46" i="20" s="1"/>
  <c r="AH46" i="20" s="1"/>
  <c r="AI46" i="20" s="1"/>
  <c r="AJ46" i="20" s="1"/>
  <c r="F60" i="20"/>
  <c r="F59" i="20"/>
  <c r="G44" i="20"/>
  <c r="G37" i="20"/>
  <c r="G50" i="20"/>
  <c r="F56" i="20"/>
  <c r="F16" i="20"/>
  <c r="F30" i="20"/>
  <c r="F32" i="20"/>
  <c r="F54" i="20"/>
  <c r="F51" i="20"/>
  <c r="F48" i="20"/>
  <c r="F41" i="20"/>
  <c r="F50" i="20"/>
  <c r="F37" i="20"/>
  <c r="F44" i="20"/>
  <c r="G40" i="20"/>
  <c r="G12" i="20"/>
  <c r="G34" i="20"/>
  <c r="G24" i="20"/>
  <c r="G42" i="20"/>
  <c r="G23" i="20"/>
  <c r="G25" i="20"/>
  <c r="G33" i="20"/>
  <c r="G43" i="20"/>
  <c r="G11" i="20"/>
  <c r="F39" i="20"/>
  <c r="F52" i="20"/>
  <c r="F17" i="20"/>
  <c r="F18" i="20"/>
  <c r="G9" i="20"/>
  <c r="G29" i="20"/>
  <c r="G10" i="20"/>
  <c r="F31" i="20"/>
  <c r="F45" i="20"/>
  <c r="F19" i="20"/>
  <c r="F38" i="20"/>
  <c r="F27" i="20"/>
  <c r="F20" i="20"/>
  <c r="G20" i="20"/>
  <c r="G22" i="20"/>
  <c r="G28" i="20"/>
  <c r="G8" i="20"/>
  <c r="G39" i="20"/>
  <c r="G17" i="20"/>
  <c r="G18" i="20"/>
  <c r="G52" i="20"/>
  <c r="F40" i="20"/>
  <c r="G14" i="20"/>
  <c r="F29" i="20"/>
  <c r="F53" i="20"/>
  <c r="F47" i="20"/>
  <c r="G53" i="20"/>
  <c r="G59" i="20"/>
  <c r="G60" i="20"/>
  <c r="F8" i="20"/>
  <c r="F22" i="20"/>
  <c r="F28" i="20"/>
  <c r="F10" i="20"/>
  <c r="F15" i="20"/>
  <c r="G46" i="20"/>
  <c r="G21" i="20"/>
  <c r="G26" i="20"/>
  <c r="G36" i="20"/>
  <c r="BZ11" i="21"/>
  <c r="CA8" i="21"/>
  <c r="BW56" i="21"/>
  <c r="CB9" i="21"/>
  <c r="BV55" i="21"/>
  <c r="BW16" i="21"/>
  <c r="CA12" i="21"/>
  <c r="CA6" i="21"/>
  <c r="BW57" i="21"/>
  <c r="BW61" i="21"/>
  <c r="BW19" i="21"/>
  <c r="CA14" i="21"/>
  <c r="BW62" i="21"/>
  <c r="BT18" i="21"/>
  <c r="L7" i="20"/>
  <c r="M7" i="20" s="1"/>
  <c r="N7" i="20" s="1"/>
  <c r="O7" i="20" s="1"/>
  <c r="P7" i="20" s="1"/>
  <c r="Q7" i="20" s="1"/>
  <c r="R7" i="20" s="1"/>
  <c r="S7" i="20" s="1"/>
  <c r="T7" i="20" s="1"/>
  <c r="U7" i="20" s="1"/>
  <c r="V7" i="20" s="1"/>
  <c r="W7" i="20" s="1"/>
  <c r="X7" i="20" s="1"/>
  <c r="Y7" i="20" s="1"/>
  <c r="Z7" i="20" s="1"/>
  <c r="AA7" i="20" s="1"/>
  <c r="AB7" i="20" s="1"/>
  <c r="AC7" i="20" s="1"/>
  <c r="AD7" i="20" s="1"/>
  <c r="AE7" i="20" s="1"/>
  <c r="AF7" i="20" s="1"/>
  <c r="AG7" i="20" s="1"/>
  <c r="AH7" i="20" s="1"/>
  <c r="AI7" i="20" s="1"/>
  <c r="AJ7" i="20" s="1"/>
  <c r="L55" i="20"/>
  <c r="M55" i="20" s="1"/>
  <c r="N55" i="20" s="1"/>
  <c r="O55" i="20" s="1"/>
  <c r="P55" i="20" s="1"/>
  <c r="Q55" i="20" s="1"/>
  <c r="R55" i="20" s="1"/>
  <c r="S55" i="20" s="1"/>
  <c r="T55" i="20" s="1"/>
  <c r="U55" i="20" s="1"/>
  <c r="V55" i="20" s="1"/>
  <c r="W55" i="20" s="1"/>
  <c r="X55" i="20" s="1"/>
  <c r="Y55" i="20" s="1"/>
  <c r="Z55" i="20" s="1"/>
  <c r="AA55" i="20" s="1"/>
  <c r="AB55" i="20" s="1"/>
  <c r="AC55" i="20" s="1"/>
  <c r="AD55" i="20" s="1"/>
  <c r="AE55" i="20" s="1"/>
  <c r="AF55" i="20" s="1"/>
  <c r="AG55" i="20" s="1"/>
  <c r="AH55" i="20" s="1"/>
  <c r="AI55" i="20" s="1"/>
  <c r="AJ55" i="20" s="1"/>
  <c r="L57" i="20"/>
  <c r="M57" i="20" s="1"/>
  <c r="N57" i="20" s="1"/>
  <c r="O57" i="20" s="1"/>
  <c r="P57" i="20" s="1"/>
  <c r="Q57" i="20" s="1"/>
  <c r="R57" i="20" s="1"/>
  <c r="S57" i="20" s="1"/>
  <c r="T57" i="20" s="1"/>
  <c r="U57" i="20" s="1"/>
  <c r="V57" i="20" s="1"/>
  <c r="W57" i="20" s="1"/>
  <c r="X57" i="20" s="1"/>
  <c r="Y57" i="20" s="1"/>
  <c r="Z57" i="20" s="1"/>
  <c r="AA57" i="20" s="1"/>
  <c r="AB57" i="20" s="1"/>
  <c r="AC57" i="20" s="1"/>
  <c r="AD57" i="20" s="1"/>
  <c r="AE57" i="20" s="1"/>
  <c r="AF57" i="20" s="1"/>
  <c r="AG57" i="20" s="1"/>
  <c r="AH57" i="20" s="1"/>
  <c r="AI57" i="20" s="1"/>
  <c r="AJ57" i="20" s="1"/>
  <c r="AK57" i="20" s="1"/>
  <c r="L35" i="20"/>
  <c r="M35" i="20" s="1"/>
  <c r="N35" i="20" s="1"/>
  <c r="O35" i="20" s="1"/>
  <c r="P35" i="20" s="1"/>
  <c r="Q35" i="20" s="1"/>
  <c r="R35" i="20" s="1"/>
  <c r="S35" i="20" s="1"/>
  <c r="T35" i="20" s="1"/>
  <c r="U35" i="20" s="1"/>
  <c r="V35" i="20" s="1"/>
  <c r="W35" i="20" s="1"/>
  <c r="X35" i="20" s="1"/>
  <c r="Y35" i="20" s="1"/>
  <c r="Z35" i="20" s="1"/>
  <c r="AA35" i="20" s="1"/>
  <c r="AB35" i="20" s="1"/>
  <c r="AC35" i="20" s="1"/>
  <c r="AD35" i="20" s="1"/>
  <c r="AE35" i="20" s="1"/>
  <c r="AF35" i="20" s="1"/>
  <c r="AG35" i="20" s="1"/>
  <c r="AH35" i="20" s="1"/>
  <c r="AI35" i="20" s="1"/>
  <c r="AJ35" i="20" s="1"/>
  <c r="L37" i="20" l="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AH37" i="20" s="1"/>
  <c r="AI37" i="20" s="1"/>
  <c r="AJ37" i="20" s="1"/>
  <c r="AK37" i="20" s="1"/>
  <c r="AL37" i="20" s="1"/>
  <c r="AM37" i="20" s="1"/>
  <c r="AN37" i="20" s="1"/>
  <c r="AO37" i="20" s="1"/>
  <c r="AP37" i="20" s="1"/>
  <c r="AQ37" i="20" s="1"/>
  <c r="AR37" i="20" s="1"/>
  <c r="AS37" i="20" s="1"/>
  <c r="AT37" i="20" s="1"/>
  <c r="AU37" i="20" s="1"/>
  <c r="L27" i="20"/>
  <c r="M27" i="20" s="1"/>
  <c r="N27" i="20" s="1"/>
  <c r="O27" i="20" s="1"/>
  <c r="P27" i="20" s="1"/>
  <c r="Q27" i="20" s="1"/>
  <c r="R27" i="20" s="1"/>
  <c r="S27" i="20" s="1"/>
  <c r="T27" i="20" s="1"/>
  <c r="U27" i="20" s="1"/>
  <c r="V27" i="20" s="1"/>
  <c r="W27" i="20" s="1"/>
  <c r="X27" i="20" s="1"/>
  <c r="Y27" i="20" s="1"/>
  <c r="Z27" i="20" s="1"/>
  <c r="AA27" i="20" s="1"/>
  <c r="AB27" i="20" s="1"/>
  <c r="AC27" i="20" s="1"/>
  <c r="AD27" i="20" s="1"/>
  <c r="AE27" i="20" s="1"/>
  <c r="AF27" i="20" s="1"/>
  <c r="AG27" i="20" s="1"/>
  <c r="AH27" i="20" s="1"/>
  <c r="AI27" i="20" s="1"/>
  <c r="AJ27" i="20" s="1"/>
  <c r="AK27" i="20" s="1"/>
  <c r="AL27" i="20" s="1"/>
  <c r="AM27" i="20" s="1"/>
  <c r="AN27" i="20" s="1"/>
  <c r="AO27" i="20" s="1"/>
  <c r="AP27" i="20" s="1"/>
  <c r="AQ27" i="20" s="1"/>
  <c r="AR27" i="20" s="1"/>
  <c r="AS27" i="20" s="1"/>
  <c r="AT27" i="20" s="1"/>
  <c r="AU27" i="20" s="1"/>
  <c r="L50" i="20"/>
  <c r="M50" i="20" s="1"/>
  <c r="N50" i="20" s="1"/>
  <c r="O50" i="20" s="1"/>
  <c r="P50" i="20" s="1"/>
  <c r="Q50" i="20" s="1"/>
  <c r="R50" i="20" s="1"/>
  <c r="S50" i="20" s="1"/>
  <c r="T50" i="20" s="1"/>
  <c r="U50" i="20" s="1"/>
  <c r="V50" i="20" s="1"/>
  <c r="W50" i="20" s="1"/>
  <c r="X50" i="20" s="1"/>
  <c r="Y50" i="20" s="1"/>
  <c r="Z50" i="20" s="1"/>
  <c r="AA50" i="20" s="1"/>
  <c r="AB50" i="20" s="1"/>
  <c r="AC50" i="20" s="1"/>
  <c r="AD50" i="20" s="1"/>
  <c r="AE50" i="20" s="1"/>
  <c r="AF50" i="20" s="1"/>
  <c r="AG50" i="20" s="1"/>
  <c r="AH50" i="20" s="1"/>
  <c r="AI50" i="20" s="1"/>
  <c r="AJ50" i="20" s="1"/>
  <c r="AK50" i="20" s="1"/>
  <c r="AL50" i="20" s="1"/>
  <c r="AM50" i="20" s="1"/>
  <c r="AN50" i="20" s="1"/>
  <c r="AO50" i="20" s="1"/>
  <c r="AP50" i="20" s="1"/>
  <c r="AQ50" i="20" s="1"/>
  <c r="AR50" i="20" s="1"/>
  <c r="AS50" i="20" s="1"/>
  <c r="AT50" i="20" s="1"/>
  <c r="AU50" i="20" s="1"/>
  <c r="L24" i="20"/>
  <c r="M24" i="20" s="1"/>
  <c r="N24" i="20" s="1"/>
  <c r="O24" i="20" s="1"/>
  <c r="P24" i="20" s="1"/>
  <c r="Q24" i="20" s="1"/>
  <c r="R24" i="20" s="1"/>
  <c r="S24" i="20" s="1"/>
  <c r="T24" i="20" s="1"/>
  <c r="U24" i="20" s="1"/>
  <c r="V24" i="20" s="1"/>
  <c r="W24" i="20" s="1"/>
  <c r="X24" i="20" s="1"/>
  <c r="Y24" i="20" s="1"/>
  <c r="Z24" i="20" s="1"/>
  <c r="AA24" i="20" s="1"/>
  <c r="AB24" i="20" s="1"/>
  <c r="AC24" i="20" s="1"/>
  <c r="AD24" i="20" s="1"/>
  <c r="AE24" i="20" s="1"/>
  <c r="AF24" i="20" s="1"/>
  <c r="AG24" i="20" s="1"/>
  <c r="AH24" i="20" s="1"/>
  <c r="AI24" i="20" s="1"/>
  <c r="AJ24" i="20" s="1"/>
  <c r="AK24" i="20" s="1"/>
  <c r="AL24" i="20" s="1"/>
  <c r="AM24" i="20" s="1"/>
  <c r="AN24" i="20" s="1"/>
  <c r="AO24" i="20" s="1"/>
  <c r="AP24" i="20" s="1"/>
  <c r="AQ24" i="20" s="1"/>
  <c r="AR24" i="20" s="1"/>
  <c r="AS24" i="20" s="1"/>
  <c r="AT24" i="20" s="1"/>
  <c r="AU24" i="20" s="1"/>
  <c r="L15" i="20"/>
  <c r="M15" i="20" s="1"/>
  <c r="N15" i="20" s="1"/>
  <c r="O15" i="20" s="1"/>
  <c r="P15" i="20" s="1"/>
  <c r="Q15" i="20" s="1"/>
  <c r="R15" i="20" s="1"/>
  <c r="S15" i="20" s="1"/>
  <c r="T15" i="20" s="1"/>
  <c r="U15" i="20" s="1"/>
  <c r="V15" i="20" s="1"/>
  <c r="W15" i="20" s="1"/>
  <c r="X15" i="20" s="1"/>
  <c r="Y15" i="20" s="1"/>
  <c r="Z15" i="20" s="1"/>
  <c r="AA15" i="20" s="1"/>
  <c r="AB15" i="20" s="1"/>
  <c r="AC15" i="20" s="1"/>
  <c r="AD15" i="20" s="1"/>
  <c r="AE15" i="20" s="1"/>
  <c r="AF15" i="20" s="1"/>
  <c r="AG15" i="20" s="1"/>
  <c r="AH15" i="20" s="1"/>
  <c r="AI15" i="20" s="1"/>
  <c r="AJ15" i="20" s="1"/>
  <c r="AK15" i="20" s="1"/>
  <c r="AL15" i="20" s="1"/>
  <c r="AM15" i="20" s="1"/>
  <c r="AN15" i="20" s="1"/>
  <c r="AO15" i="20" s="1"/>
  <c r="AP15" i="20" s="1"/>
  <c r="AQ15" i="20" s="1"/>
  <c r="AR15" i="20" s="1"/>
  <c r="AS15" i="20" s="1"/>
  <c r="AT15" i="20" s="1"/>
  <c r="AU15" i="20" s="1"/>
  <c r="L38" i="20"/>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I38" i="20" s="1"/>
  <c r="AJ38" i="20" s="1"/>
  <c r="AK38" i="20" s="1"/>
  <c r="AL38" i="20" s="1"/>
  <c r="AM38" i="20" s="1"/>
  <c r="AN38" i="20" s="1"/>
  <c r="AO38" i="20" s="1"/>
  <c r="AP38" i="20" s="1"/>
  <c r="AQ38" i="20" s="1"/>
  <c r="AR38" i="20" s="1"/>
  <c r="AS38" i="20" s="1"/>
  <c r="AT38" i="20" s="1"/>
  <c r="AU38" i="20" s="1"/>
  <c r="L17" i="20"/>
  <c r="M17" i="20" s="1"/>
  <c r="N17" i="20" s="1"/>
  <c r="O17" i="20" s="1"/>
  <c r="P17" i="20" s="1"/>
  <c r="Q17" i="20" s="1"/>
  <c r="R17" i="20" s="1"/>
  <c r="S17" i="20" s="1"/>
  <c r="T17" i="20" s="1"/>
  <c r="U17" i="20" s="1"/>
  <c r="V17" i="20" s="1"/>
  <c r="W17" i="20" s="1"/>
  <c r="X17" i="20" s="1"/>
  <c r="Y17" i="20" s="1"/>
  <c r="Z17" i="20" s="1"/>
  <c r="AA17" i="20" s="1"/>
  <c r="AB17" i="20" s="1"/>
  <c r="AC17" i="20" s="1"/>
  <c r="AD17" i="20" s="1"/>
  <c r="AE17" i="20" s="1"/>
  <c r="AF17" i="20" s="1"/>
  <c r="AG17" i="20" s="1"/>
  <c r="AH17" i="20" s="1"/>
  <c r="AI17" i="20" s="1"/>
  <c r="AJ17" i="20" s="1"/>
  <c r="AK17" i="20" s="1"/>
  <c r="AL17" i="20" s="1"/>
  <c r="AM17" i="20" s="1"/>
  <c r="AN17" i="20" s="1"/>
  <c r="AO17" i="20" s="1"/>
  <c r="AP17" i="20" s="1"/>
  <c r="AQ17" i="20" s="1"/>
  <c r="AR17" i="20" s="1"/>
  <c r="AS17" i="20" s="1"/>
  <c r="AT17" i="20" s="1"/>
  <c r="AU17" i="20" s="1"/>
  <c r="L41" i="20"/>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AI41" i="20" s="1"/>
  <c r="AJ41" i="20" s="1"/>
  <c r="AK41" i="20" s="1"/>
  <c r="AL41" i="20" s="1"/>
  <c r="AM41" i="20" s="1"/>
  <c r="AN41" i="20" s="1"/>
  <c r="AO41" i="20" s="1"/>
  <c r="AP41" i="20" s="1"/>
  <c r="AQ41" i="20" s="1"/>
  <c r="AR41" i="20" s="1"/>
  <c r="AS41" i="20" s="1"/>
  <c r="AT41" i="20" s="1"/>
  <c r="AU41" i="20" s="1"/>
  <c r="L6" i="20"/>
  <c r="M6" i="20" s="1"/>
  <c r="N6" i="20" s="1"/>
  <c r="O6" i="20" s="1"/>
  <c r="P6" i="20" s="1"/>
  <c r="Q6" i="20" s="1"/>
  <c r="R6" i="20" s="1"/>
  <c r="S6" i="20" s="1"/>
  <c r="T6" i="20" s="1"/>
  <c r="U6" i="20" s="1"/>
  <c r="V6" i="20" s="1"/>
  <c r="W6" i="20" s="1"/>
  <c r="X6" i="20" s="1"/>
  <c r="Y6" i="20" s="1"/>
  <c r="Z6" i="20" s="1"/>
  <c r="AA6" i="20" s="1"/>
  <c r="AB6" i="20" s="1"/>
  <c r="AC6" i="20" s="1"/>
  <c r="AD6" i="20" s="1"/>
  <c r="AE6" i="20" s="1"/>
  <c r="AF6" i="20" s="1"/>
  <c r="AG6" i="20" s="1"/>
  <c r="AH6" i="20" s="1"/>
  <c r="AI6" i="20" s="1"/>
  <c r="AJ6" i="20" s="1"/>
  <c r="AK6" i="20" s="1"/>
  <c r="AL6" i="20" s="1"/>
  <c r="AM6" i="20" s="1"/>
  <c r="AN6" i="20" s="1"/>
  <c r="AO6" i="20" s="1"/>
  <c r="AP6" i="20" s="1"/>
  <c r="AQ6" i="20" s="1"/>
  <c r="AR6" i="20" s="1"/>
  <c r="AS6" i="20" s="1"/>
  <c r="AT6" i="20" s="1"/>
  <c r="AU6" i="20" s="1"/>
  <c r="L47" i="20"/>
  <c r="M47" i="20" s="1"/>
  <c r="N47" i="20" s="1"/>
  <c r="O47" i="20" s="1"/>
  <c r="P47" i="20" s="1"/>
  <c r="Q47" i="20" s="1"/>
  <c r="R47" i="20" s="1"/>
  <c r="S47" i="20" s="1"/>
  <c r="T47" i="20" s="1"/>
  <c r="U47" i="20" s="1"/>
  <c r="V47" i="20" s="1"/>
  <c r="W47" i="20" s="1"/>
  <c r="X47" i="20" s="1"/>
  <c r="Y47" i="20" s="1"/>
  <c r="Z47" i="20" s="1"/>
  <c r="AA47" i="20" s="1"/>
  <c r="AB47" i="20" s="1"/>
  <c r="AC47" i="20" s="1"/>
  <c r="AD47" i="20" s="1"/>
  <c r="AE47" i="20" s="1"/>
  <c r="AF47" i="20" s="1"/>
  <c r="AG47" i="20" s="1"/>
  <c r="AH47" i="20" s="1"/>
  <c r="AI47" i="20" s="1"/>
  <c r="AJ47" i="20" s="1"/>
  <c r="AK47" i="20" s="1"/>
  <c r="AL47" i="20" s="1"/>
  <c r="AM47" i="20" s="1"/>
  <c r="AN47" i="20" s="1"/>
  <c r="AO47" i="20" s="1"/>
  <c r="AP47" i="20" s="1"/>
  <c r="AQ47" i="20" s="1"/>
  <c r="AR47" i="20" s="1"/>
  <c r="AS47" i="20" s="1"/>
  <c r="AT47" i="20" s="1"/>
  <c r="AU47" i="20" s="1"/>
  <c r="L19" i="20"/>
  <c r="M19" i="20" s="1"/>
  <c r="N19" i="20" s="1"/>
  <c r="O19" i="20" s="1"/>
  <c r="P19" i="20" s="1"/>
  <c r="Q19" i="20" s="1"/>
  <c r="R19" i="20" s="1"/>
  <c r="S19" i="20" s="1"/>
  <c r="T19" i="20" s="1"/>
  <c r="U19" i="20" s="1"/>
  <c r="V19" i="20" s="1"/>
  <c r="W19" i="20" s="1"/>
  <c r="X19" i="20" s="1"/>
  <c r="Y19" i="20" s="1"/>
  <c r="Z19" i="20" s="1"/>
  <c r="AA19" i="20" s="1"/>
  <c r="AB19" i="20" s="1"/>
  <c r="AC19" i="20" s="1"/>
  <c r="AD19" i="20" s="1"/>
  <c r="AE19" i="20" s="1"/>
  <c r="AF19" i="20" s="1"/>
  <c r="AG19" i="20" s="1"/>
  <c r="AH19" i="20" s="1"/>
  <c r="AI19" i="20" s="1"/>
  <c r="AJ19" i="20" s="1"/>
  <c r="AK19" i="20" s="1"/>
  <c r="AL19" i="20" s="1"/>
  <c r="AM19" i="20" s="1"/>
  <c r="AN19" i="20" s="1"/>
  <c r="AO19" i="20" s="1"/>
  <c r="AP19" i="20" s="1"/>
  <c r="AQ19" i="20" s="1"/>
  <c r="AR19" i="20" s="1"/>
  <c r="AS19" i="20" s="1"/>
  <c r="AT19" i="20" s="1"/>
  <c r="AU19" i="20" s="1"/>
  <c r="L52" i="20"/>
  <c r="M52" i="20" s="1"/>
  <c r="N52" i="20" s="1"/>
  <c r="O52" i="20" s="1"/>
  <c r="P52" i="20" s="1"/>
  <c r="Q52" i="20" s="1"/>
  <c r="R52" i="20" s="1"/>
  <c r="S52" i="20" s="1"/>
  <c r="T52" i="20" s="1"/>
  <c r="U52" i="20" s="1"/>
  <c r="V52" i="20" s="1"/>
  <c r="W52" i="20" s="1"/>
  <c r="X52" i="20" s="1"/>
  <c r="Y52" i="20" s="1"/>
  <c r="Z52" i="20" s="1"/>
  <c r="AA52" i="20" s="1"/>
  <c r="AB52" i="20" s="1"/>
  <c r="AC52" i="20" s="1"/>
  <c r="AD52" i="20" s="1"/>
  <c r="AE52" i="20" s="1"/>
  <c r="AF52" i="20" s="1"/>
  <c r="AG52" i="20" s="1"/>
  <c r="AH52" i="20" s="1"/>
  <c r="AI52" i="20" s="1"/>
  <c r="AJ52" i="20" s="1"/>
  <c r="AK52" i="20" s="1"/>
  <c r="AL52" i="20" s="1"/>
  <c r="AM52" i="20" s="1"/>
  <c r="AN52" i="20" s="1"/>
  <c r="AO52" i="20" s="1"/>
  <c r="AP52" i="20" s="1"/>
  <c r="AQ52" i="20" s="1"/>
  <c r="AR52" i="20" s="1"/>
  <c r="AS52" i="20" s="1"/>
  <c r="AT52" i="20" s="1"/>
  <c r="AU52" i="20" s="1"/>
  <c r="L36" i="20"/>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AI36" i="20" s="1"/>
  <c r="AJ36" i="20" s="1"/>
  <c r="AK36" i="20" s="1"/>
  <c r="AL36" i="20" s="1"/>
  <c r="AM36" i="20" s="1"/>
  <c r="AN36" i="20" s="1"/>
  <c r="AO36" i="20" s="1"/>
  <c r="AP36" i="20" s="1"/>
  <c r="AQ36" i="20" s="1"/>
  <c r="AR36" i="20" s="1"/>
  <c r="AS36" i="20" s="1"/>
  <c r="AT36" i="20" s="1"/>
  <c r="AU36" i="20" s="1"/>
  <c r="CB36" i="24" s="1"/>
  <c r="L26" i="20"/>
  <c r="M26" i="20" s="1"/>
  <c r="N26" i="20" s="1"/>
  <c r="O26" i="20" s="1"/>
  <c r="P26" i="20" s="1"/>
  <c r="Q26" i="20" s="1"/>
  <c r="R26" i="20" s="1"/>
  <c r="S26" i="20" s="1"/>
  <c r="T26" i="20" s="1"/>
  <c r="U26" i="20" s="1"/>
  <c r="V26" i="20" s="1"/>
  <c r="W26" i="20" s="1"/>
  <c r="X26" i="20" s="1"/>
  <c r="Y26" i="20" s="1"/>
  <c r="Z26" i="20" s="1"/>
  <c r="AA26" i="20" s="1"/>
  <c r="AB26" i="20" s="1"/>
  <c r="AC26" i="20" s="1"/>
  <c r="AD26" i="20" s="1"/>
  <c r="AE26" i="20" s="1"/>
  <c r="AF26" i="20" s="1"/>
  <c r="AG26" i="20" s="1"/>
  <c r="AH26" i="20" s="1"/>
  <c r="AI26" i="20" s="1"/>
  <c r="AJ26" i="20" s="1"/>
  <c r="AK26" i="20" s="1"/>
  <c r="AL26" i="20" s="1"/>
  <c r="AM26" i="20" s="1"/>
  <c r="AN26" i="20" s="1"/>
  <c r="AO26" i="20" s="1"/>
  <c r="AP26" i="20" s="1"/>
  <c r="AQ26" i="20" s="1"/>
  <c r="AR26" i="20" s="1"/>
  <c r="AS26" i="20" s="1"/>
  <c r="AT26" i="20" s="1"/>
  <c r="AU26" i="20" s="1"/>
  <c r="L28" i="20"/>
  <c r="M28" i="20" s="1"/>
  <c r="N28" i="20" s="1"/>
  <c r="O28" i="20" s="1"/>
  <c r="P28" i="20" s="1"/>
  <c r="Q28" i="20" s="1"/>
  <c r="R28" i="20" s="1"/>
  <c r="S28" i="20" s="1"/>
  <c r="T28" i="20" s="1"/>
  <c r="U28" i="20" s="1"/>
  <c r="V28" i="20" s="1"/>
  <c r="W28" i="20" s="1"/>
  <c r="X28" i="20" s="1"/>
  <c r="Y28" i="20" s="1"/>
  <c r="Z28" i="20" s="1"/>
  <c r="AA28" i="20" s="1"/>
  <c r="AB28" i="20" s="1"/>
  <c r="AC28" i="20" s="1"/>
  <c r="AD28" i="20" s="1"/>
  <c r="AE28" i="20" s="1"/>
  <c r="AF28" i="20" s="1"/>
  <c r="AG28" i="20" s="1"/>
  <c r="AH28" i="20" s="1"/>
  <c r="AI28" i="20" s="1"/>
  <c r="AJ28" i="20" s="1"/>
  <c r="AK28" i="20" s="1"/>
  <c r="AL28" i="20" s="1"/>
  <c r="AM28" i="20" s="1"/>
  <c r="AN28" i="20" s="1"/>
  <c r="AO28" i="20" s="1"/>
  <c r="AP28" i="20" s="1"/>
  <c r="AQ28" i="20" s="1"/>
  <c r="AR28" i="20" s="1"/>
  <c r="AS28" i="20" s="1"/>
  <c r="AT28" i="20" s="1"/>
  <c r="AU28" i="20" s="1"/>
  <c r="L29" i="20"/>
  <c r="M29" i="20" s="1"/>
  <c r="N29" i="20" s="1"/>
  <c r="O29" i="20" s="1"/>
  <c r="P29" i="20" s="1"/>
  <c r="Q29" i="20" s="1"/>
  <c r="R29" i="20" s="1"/>
  <c r="S29" i="20" s="1"/>
  <c r="T29" i="20" s="1"/>
  <c r="U29" i="20" s="1"/>
  <c r="V29" i="20" s="1"/>
  <c r="W29" i="20" s="1"/>
  <c r="X29" i="20" s="1"/>
  <c r="Y29" i="20" s="1"/>
  <c r="Z29" i="20" s="1"/>
  <c r="AA29" i="20" s="1"/>
  <c r="AB29" i="20" s="1"/>
  <c r="AC29" i="20" s="1"/>
  <c r="AD29" i="20" s="1"/>
  <c r="AE29" i="20" s="1"/>
  <c r="AF29" i="20" s="1"/>
  <c r="AG29" i="20" s="1"/>
  <c r="AH29" i="20" s="1"/>
  <c r="AI29" i="20" s="1"/>
  <c r="AJ29" i="20" s="1"/>
  <c r="AK29" i="20" s="1"/>
  <c r="AL29" i="20" s="1"/>
  <c r="AM29" i="20" s="1"/>
  <c r="AN29" i="20" s="1"/>
  <c r="AO29" i="20" s="1"/>
  <c r="AP29" i="20" s="1"/>
  <c r="AQ29" i="20" s="1"/>
  <c r="AR29" i="20" s="1"/>
  <c r="AS29" i="20" s="1"/>
  <c r="AT29" i="20" s="1"/>
  <c r="AU29" i="20" s="1"/>
  <c r="L31" i="20"/>
  <c r="M31" i="20" s="1"/>
  <c r="N31" i="20" s="1"/>
  <c r="O31" i="20" s="1"/>
  <c r="P31" i="20" s="1"/>
  <c r="Q31" i="20" s="1"/>
  <c r="R31" i="20" s="1"/>
  <c r="S31" i="20" s="1"/>
  <c r="T31" i="20" s="1"/>
  <c r="U31" i="20" s="1"/>
  <c r="V31" i="20" s="1"/>
  <c r="W31" i="20" s="1"/>
  <c r="X31" i="20" s="1"/>
  <c r="Y31" i="20" s="1"/>
  <c r="Z31" i="20" s="1"/>
  <c r="AA31" i="20" s="1"/>
  <c r="AB31" i="20" s="1"/>
  <c r="AC31" i="20" s="1"/>
  <c r="AD31" i="20" s="1"/>
  <c r="AE31" i="20" s="1"/>
  <c r="AF31" i="20" s="1"/>
  <c r="AG31" i="20" s="1"/>
  <c r="AH31" i="20" s="1"/>
  <c r="AI31" i="20" s="1"/>
  <c r="AJ31" i="20" s="1"/>
  <c r="AK31" i="20" s="1"/>
  <c r="AL31" i="20" s="1"/>
  <c r="AM31" i="20" s="1"/>
  <c r="AN31" i="20" s="1"/>
  <c r="AO31" i="20" s="1"/>
  <c r="AP31" i="20" s="1"/>
  <c r="AQ31" i="20" s="1"/>
  <c r="AR31" i="20" s="1"/>
  <c r="AS31" i="20" s="1"/>
  <c r="AT31" i="20" s="1"/>
  <c r="AU31" i="20" s="1"/>
  <c r="L54" i="20"/>
  <c r="M54" i="20" s="1"/>
  <c r="N54" i="20" s="1"/>
  <c r="O54" i="20" s="1"/>
  <c r="P54" i="20" s="1"/>
  <c r="Q54" i="20" s="1"/>
  <c r="R54" i="20" s="1"/>
  <c r="S54" i="20" s="1"/>
  <c r="T54" i="20" s="1"/>
  <c r="U54" i="20" s="1"/>
  <c r="V54" i="20" s="1"/>
  <c r="W54" i="20" s="1"/>
  <c r="X54" i="20" s="1"/>
  <c r="Y54" i="20" s="1"/>
  <c r="Z54" i="20" s="1"/>
  <c r="AA54" i="20" s="1"/>
  <c r="AB54" i="20" s="1"/>
  <c r="AC54" i="20" s="1"/>
  <c r="AD54" i="20" s="1"/>
  <c r="AE54" i="20" s="1"/>
  <c r="AF54" i="20" s="1"/>
  <c r="AG54" i="20" s="1"/>
  <c r="AH54" i="20" s="1"/>
  <c r="AI54" i="20" s="1"/>
  <c r="AJ54" i="20" s="1"/>
  <c r="AK54" i="20" s="1"/>
  <c r="AL54" i="20" s="1"/>
  <c r="AM54" i="20" s="1"/>
  <c r="AN54" i="20" s="1"/>
  <c r="AO54" i="20" s="1"/>
  <c r="AP54" i="20" s="1"/>
  <c r="AQ54" i="20" s="1"/>
  <c r="AR54" i="20" s="1"/>
  <c r="AS54" i="20" s="1"/>
  <c r="AT54" i="20" s="1"/>
  <c r="AU54" i="20" s="1"/>
  <c r="L59" i="20"/>
  <c r="M59" i="20" s="1"/>
  <c r="N59" i="20" s="1"/>
  <c r="O59" i="20" s="1"/>
  <c r="P59" i="20" s="1"/>
  <c r="Q59" i="20" s="1"/>
  <c r="R59" i="20" s="1"/>
  <c r="S59" i="20" s="1"/>
  <c r="T59" i="20" s="1"/>
  <c r="U59" i="20" s="1"/>
  <c r="V59" i="20" s="1"/>
  <c r="W59" i="20" s="1"/>
  <c r="X59" i="20" s="1"/>
  <c r="Y59" i="20" s="1"/>
  <c r="Z59" i="20" s="1"/>
  <c r="AA59" i="20" s="1"/>
  <c r="AB59" i="20" s="1"/>
  <c r="AC59" i="20" s="1"/>
  <c r="AD59" i="20" s="1"/>
  <c r="AE59" i="20" s="1"/>
  <c r="AF59" i="20" s="1"/>
  <c r="AG59" i="20" s="1"/>
  <c r="AH59" i="20" s="1"/>
  <c r="AI59" i="20" s="1"/>
  <c r="AJ59" i="20" s="1"/>
  <c r="AK59" i="20" s="1"/>
  <c r="AL59" i="20" s="1"/>
  <c r="AM59" i="20" s="1"/>
  <c r="AN59" i="20" s="1"/>
  <c r="AO59" i="20" s="1"/>
  <c r="AP59" i="20" s="1"/>
  <c r="AQ59" i="20" s="1"/>
  <c r="AR59" i="20" s="1"/>
  <c r="AS59" i="20" s="1"/>
  <c r="AT59" i="20" s="1"/>
  <c r="AU59" i="20" s="1"/>
  <c r="L33" i="20"/>
  <c r="M33" i="20" s="1"/>
  <c r="N33" i="20" s="1"/>
  <c r="O33" i="20" s="1"/>
  <c r="P33" i="20" s="1"/>
  <c r="Q33" i="20" s="1"/>
  <c r="R33" i="20" s="1"/>
  <c r="S33" i="20" s="1"/>
  <c r="T33" i="20" s="1"/>
  <c r="U33" i="20" s="1"/>
  <c r="V33" i="20" s="1"/>
  <c r="W33" i="20" s="1"/>
  <c r="X33" i="20" s="1"/>
  <c r="Y33" i="20" s="1"/>
  <c r="Z33" i="20" s="1"/>
  <c r="AA33" i="20" s="1"/>
  <c r="AB33" i="20" s="1"/>
  <c r="AC33" i="20" s="1"/>
  <c r="AD33" i="20" s="1"/>
  <c r="AE33" i="20" s="1"/>
  <c r="AF33" i="20" s="1"/>
  <c r="AG33" i="20" s="1"/>
  <c r="AH33" i="20" s="1"/>
  <c r="AI33" i="20" s="1"/>
  <c r="AJ33" i="20" s="1"/>
  <c r="AK33" i="20" s="1"/>
  <c r="AL33" i="20" s="1"/>
  <c r="AM33" i="20" s="1"/>
  <c r="AN33" i="20" s="1"/>
  <c r="AO33" i="20" s="1"/>
  <c r="AP33" i="20" s="1"/>
  <c r="AQ33" i="20" s="1"/>
  <c r="AR33" i="20" s="1"/>
  <c r="AS33" i="20" s="1"/>
  <c r="AT33" i="20" s="1"/>
  <c r="AU33" i="20" s="1"/>
  <c r="L16" i="20"/>
  <c r="M16" i="20" s="1"/>
  <c r="N16" i="20" s="1"/>
  <c r="O16" i="20" s="1"/>
  <c r="P16" i="20" s="1"/>
  <c r="Q16" i="20" s="1"/>
  <c r="R16" i="20" s="1"/>
  <c r="S16" i="20" s="1"/>
  <c r="T16" i="20" s="1"/>
  <c r="U16" i="20" s="1"/>
  <c r="V16" i="20" s="1"/>
  <c r="W16" i="20" s="1"/>
  <c r="X16" i="20" s="1"/>
  <c r="Y16" i="20" s="1"/>
  <c r="Z16" i="20" s="1"/>
  <c r="AA16" i="20" s="1"/>
  <c r="AB16" i="20" s="1"/>
  <c r="AC16" i="20" s="1"/>
  <c r="AD16" i="20" s="1"/>
  <c r="AE16" i="20" s="1"/>
  <c r="AF16" i="20" s="1"/>
  <c r="AG16" i="20" s="1"/>
  <c r="AH16" i="20" s="1"/>
  <c r="AI16" i="20" s="1"/>
  <c r="AJ16" i="20" s="1"/>
  <c r="AK16" i="20" s="1"/>
  <c r="AL16" i="20" s="1"/>
  <c r="AM16" i="20" s="1"/>
  <c r="AN16" i="20" s="1"/>
  <c r="AO16" i="20" s="1"/>
  <c r="AP16" i="20" s="1"/>
  <c r="AQ16" i="20" s="1"/>
  <c r="AR16" i="20" s="1"/>
  <c r="AS16" i="20" s="1"/>
  <c r="AT16" i="20" s="1"/>
  <c r="AU16" i="20" s="1"/>
  <c r="L34" i="20"/>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AI34" i="20" s="1"/>
  <c r="AJ34" i="20" s="1"/>
  <c r="AK34" i="20" s="1"/>
  <c r="AL34" i="20" s="1"/>
  <c r="AM34" i="20" s="1"/>
  <c r="AN34" i="20" s="1"/>
  <c r="AO34" i="20" s="1"/>
  <c r="AP34" i="20" s="1"/>
  <c r="AQ34" i="20" s="1"/>
  <c r="AR34" i="20" s="1"/>
  <c r="AS34" i="20" s="1"/>
  <c r="AT34" i="20" s="1"/>
  <c r="AU34" i="20" s="1"/>
  <c r="L10" i="20"/>
  <c r="M10" i="20" s="1"/>
  <c r="N10" i="20" s="1"/>
  <c r="O10" i="20" s="1"/>
  <c r="P10" i="20" s="1"/>
  <c r="Q10" i="20" s="1"/>
  <c r="R10" i="20" s="1"/>
  <c r="S10" i="20" s="1"/>
  <c r="T10" i="20" s="1"/>
  <c r="U10" i="20" s="1"/>
  <c r="V10" i="20" s="1"/>
  <c r="W10" i="20" s="1"/>
  <c r="X10" i="20" s="1"/>
  <c r="Y10" i="20" s="1"/>
  <c r="Z10" i="20" s="1"/>
  <c r="AA10" i="20" s="1"/>
  <c r="AB10" i="20" s="1"/>
  <c r="AC10" i="20" s="1"/>
  <c r="AD10" i="20" s="1"/>
  <c r="AE10" i="20" s="1"/>
  <c r="AF10" i="20" s="1"/>
  <c r="AG10" i="20" s="1"/>
  <c r="AH10" i="20" s="1"/>
  <c r="AI10" i="20" s="1"/>
  <c r="AJ10" i="20" s="1"/>
  <c r="AK10" i="20" s="1"/>
  <c r="AL10" i="20" s="1"/>
  <c r="AM10" i="20" s="1"/>
  <c r="AN10" i="20" s="1"/>
  <c r="AO10" i="20" s="1"/>
  <c r="AP10" i="20" s="1"/>
  <c r="AQ10" i="20" s="1"/>
  <c r="AR10" i="20" s="1"/>
  <c r="AS10" i="20" s="1"/>
  <c r="AT10" i="20" s="1"/>
  <c r="AU10" i="20" s="1"/>
  <c r="L45" i="20"/>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AI45" i="20" s="1"/>
  <c r="AJ45" i="20" s="1"/>
  <c r="AK45" i="20" s="1"/>
  <c r="AL45" i="20" s="1"/>
  <c r="AM45" i="20" s="1"/>
  <c r="AN45" i="20" s="1"/>
  <c r="AO45" i="20" s="1"/>
  <c r="AP45" i="20" s="1"/>
  <c r="AQ45" i="20" s="1"/>
  <c r="AR45" i="20" s="1"/>
  <c r="AS45" i="20" s="1"/>
  <c r="AT45" i="20" s="1"/>
  <c r="AU45" i="20" s="1"/>
  <c r="L22" i="20"/>
  <c r="M22" i="20" s="1"/>
  <c r="N22" i="20" s="1"/>
  <c r="O22" i="20" s="1"/>
  <c r="P22" i="20" s="1"/>
  <c r="Q22" i="20" s="1"/>
  <c r="R22" i="20" s="1"/>
  <c r="S22" i="20" s="1"/>
  <c r="T22" i="20" s="1"/>
  <c r="U22" i="20" s="1"/>
  <c r="V22" i="20" s="1"/>
  <c r="W22" i="20" s="1"/>
  <c r="X22" i="20" s="1"/>
  <c r="Y22" i="20" s="1"/>
  <c r="Z22" i="20" s="1"/>
  <c r="AA22" i="20" s="1"/>
  <c r="AB22" i="20" s="1"/>
  <c r="AC22" i="20" s="1"/>
  <c r="AD22" i="20" s="1"/>
  <c r="AE22" i="20" s="1"/>
  <c r="AF22" i="20" s="1"/>
  <c r="AG22" i="20" s="1"/>
  <c r="AH22" i="20" s="1"/>
  <c r="AI22" i="20" s="1"/>
  <c r="AJ22" i="20" s="1"/>
  <c r="AK22" i="20" s="1"/>
  <c r="AL22" i="20" s="1"/>
  <c r="AM22" i="20" s="1"/>
  <c r="AN22" i="20" s="1"/>
  <c r="AO22" i="20" s="1"/>
  <c r="AP22" i="20" s="1"/>
  <c r="AQ22" i="20" s="1"/>
  <c r="AR22" i="20" s="1"/>
  <c r="AS22" i="20" s="1"/>
  <c r="AT22" i="20" s="1"/>
  <c r="AU22" i="20" s="1"/>
  <c r="L32" i="20"/>
  <c r="M32" i="20" s="1"/>
  <c r="N32" i="20" s="1"/>
  <c r="O32" i="20" s="1"/>
  <c r="P32" i="20" s="1"/>
  <c r="Q32" i="20" s="1"/>
  <c r="R32" i="20" s="1"/>
  <c r="S32" i="20" s="1"/>
  <c r="T32" i="20" s="1"/>
  <c r="U32" i="20" s="1"/>
  <c r="V32" i="20" s="1"/>
  <c r="W32" i="20" s="1"/>
  <c r="X32" i="20" s="1"/>
  <c r="Y32" i="20" s="1"/>
  <c r="Z32" i="20" s="1"/>
  <c r="AA32" i="20" s="1"/>
  <c r="AB32" i="20" s="1"/>
  <c r="AC32" i="20" s="1"/>
  <c r="AD32" i="20" s="1"/>
  <c r="AE32" i="20" s="1"/>
  <c r="AF32" i="20" s="1"/>
  <c r="AG32" i="20" s="1"/>
  <c r="AH32" i="20" s="1"/>
  <c r="AI32" i="20" s="1"/>
  <c r="AJ32" i="20" s="1"/>
  <c r="AK32" i="20" s="1"/>
  <c r="AL32" i="20" s="1"/>
  <c r="AM32" i="20" s="1"/>
  <c r="AN32" i="20" s="1"/>
  <c r="AO32" i="20" s="1"/>
  <c r="AP32" i="20" s="1"/>
  <c r="AQ32" i="20" s="1"/>
  <c r="AR32" i="20" s="1"/>
  <c r="AS32" i="20" s="1"/>
  <c r="AT32" i="20" s="1"/>
  <c r="AU32" i="20" s="1"/>
  <c r="L60" i="20"/>
  <c r="M60" i="20" s="1"/>
  <c r="N60" i="20" s="1"/>
  <c r="O60" i="20" s="1"/>
  <c r="P60" i="20" s="1"/>
  <c r="Q60" i="20" s="1"/>
  <c r="R60" i="20" s="1"/>
  <c r="S60" i="20" s="1"/>
  <c r="T60" i="20" s="1"/>
  <c r="U60" i="20" s="1"/>
  <c r="V60" i="20" s="1"/>
  <c r="W60" i="20" s="1"/>
  <c r="X60" i="20" s="1"/>
  <c r="Y60" i="20" s="1"/>
  <c r="Z60" i="20" s="1"/>
  <c r="AA60" i="20" s="1"/>
  <c r="AB60" i="20" s="1"/>
  <c r="AC60" i="20" s="1"/>
  <c r="AD60" i="20" s="1"/>
  <c r="AE60" i="20" s="1"/>
  <c r="AF60" i="20" s="1"/>
  <c r="AG60" i="20" s="1"/>
  <c r="AH60" i="20" s="1"/>
  <c r="AI60" i="20" s="1"/>
  <c r="AJ60" i="20" s="1"/>
  <c r="AK60" i="20" s="1"/>
  <c r="AL60" i="20" s="1"/>
  <c r="AM60" i="20" s="1"/>
  <c r="AN60" i="20" s="1"/>
  <c r="AO60" i="20" s="1"/>
  <c r="AP60" i="20" s="1"/>
  <c r="AQ60" i="20" s="1"/>
  <c r="AR60" i="20" s="1"/>
  <c r="AS60" i="20" s="1"/>
  <c r="AT60" i="20" s="1"/>
  <c r="AU60" i="20" s="1"/>
  <c r="L14" i="20"/>
  <c r="M14" i="20" s="1"/>
  <c r="N14" i="20" s="1"/>
  <c r="O14" i="20" s="1"/>
  <c r="P14" i="20" s="1"/>
  <c r="Q14" i="20" s="1"/>
  <c r="R14" i="20" s="1"/>
  <c r="S14" i="20" s="1"/>
  <c r="T14" i="20" s="1"/>
  <c r="U14" i="20" s="1"/>
  <c r="V14" i="20" s="1"/>
  <c r="W14" i="20" s="1"/>
  <c r="X14" i="20" s="1"/>
  <c r="Y14" i="20" s="1"/>
  <c r="Z14" i="20" s="1"/>
  <c r="AA14" i="20" s="1"/>
  <c r="AB14" i="20" s="1"/>
  <c r="AC14" i="20" s="1"/>
  <c r="AD14" i="20" s="1"/>
  <c r="AE14" i="20" s="1"/>
  <c r="AF14" i="20" s="1"/>
  <c r="AG14" i="20" s="1"/>
  <c r="AH14" i="20" s="1"/>
  <c r="AI14" i="20" s="1"/>
  <c r="AJ14" i="20" s="1"/>
  <c r="AK14" i="20" s="1"/>
  <c r="AL14" i="20" s="1"/>
  <c r="AM14" i="20" s="1"/>
  <c r="AN14" i="20" s="1"/>
  <c r="AO14" i="20" s="1"/>
  <c r="AP14" i="20" s="1"/>
  <c r="AQ14" i="20" s="1"/>
  <c r="AR14" i="20" s="1"/>
  <c r="AS14" i="20" s="1"/>
  <c r="AT14" i="20" s="1"/>
  <c r="AU14" i="20" s="1"/>
  <c r="L25" i="20"/>
  <c r="M25" i="20" s="1"/>
  <c r="N25" i="20" s="1"/>
  <c r="O25" i="20" s="1"/>
  <c r="P25" i="20" s="1"/>
  <c r="Q25" i="20" s="1"/>
  <c r="R25" i="20" s="1"/>
  <c r="S25" i="20" s="1"/>
  <c r="T25" i="20" s="1"/>
  <c r="U25" i="20" s="1"/>
  <c r="V25" i="20" s="1"/>
  <c r="W25" i="20" s="1"/>
  <c r="X25" i="20" s="1"/>
  <c r="Y25" i="20" s="1"/>
  <c r="Z25" i="20" s="1"/>
  <c r="AA25" i="20" s="1"/>
  <c r="AB25" i="20" s="1"/>
  <c r="AC25" i="20" s="1"/>
  <c r="AD25" i="20" s="1"/>
  <c r="AE25" i="20" s="1"/>
  <c r="AF25" i="20" s="1"/>
  <c r="AG25" i="20" s="1"/>
  <c r="AH25" i="20" s="1"/>
  <c r="AI25" i="20" s="1"/>
  <c r="AJ25" i="20" s="1"/>
  <c r="AK25" i="20" s="1"/>
  <c r="AL25" i="20" s="1"/>
  <c r="AM25" i="20" s="1"/>
  <c r="AN25" i="20" s="1"/>
  <c r="AO25" i="20" s="1"/>
  <c r="AP25" i="20" s="1"/>
  <c r="AQ25" i="20" s="1"/>
  <c r="AR25" i="20" s="1"/>
  <c r="AS25" i="20" s="1"/>
  <c r="AT25" i="20" s="1"/>
  <c r="AU25" i="20" s="1"/>
  <c r="L42" i="20"/>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AH42" i="20" s="1"/>
  <c r="AI42" i="20" s="1"/>
  <c r="AJ42" i="20" s="1"/>
  <c r="AK42" i="20" s="1"/>
  <c r="AL42" i="20" s="1"/>
  <c r="AM42" i="20" s="1"/>
  <c r="AN42" i="20" s="1"/>
  <c r="AO42" i="20" s="1"/>
  <c r="AP42" i="20" s="1"/>
  <c r="AQ42" i="20" s="1"/>
  <c r="AR42" i="20" s="1"/>
  <c r="AS42" i="20" s="1"/>
  <c r="AT42" i="20" s="1"/>
  <c r="AU42" i="20" s="1"/>
  <c r="L20" i="20"/>
  <c r="M20" i="20" s="1"/>
  <c r="N20" i="20" s="1"/>
  <c r="O20" i="20" s="1"/>
  <c r="P20" i="20" s="1"/>
  <c r="Q20" i="20" s="1"/>
  <c r="R20" i="20" s="1"/>
  <c r="S20" i="20" s="1"/>
  <c r="T20" i="20" s="1"/>
  <c r="U20" i="20" s="1"/>
  <c r="V20" i="20" s="1"/>
  <c r="W20" i="20" s="1"/>
  <c r="X20" i="20" s="1"/>
  <c r="Y20" i="20" s="1"/>
  <c r="Z20" i="20" s="1"/>
  <c r="AA20" i="20" s="1"/>
  <c r="AB20" i="20" s="1"/>
  <c r="AC20" i="20" s="1"/>
  <c r="AD20" i="20" s="1"/>
  <c r="AE20" i="20" s="1"/>
  <c r="AF20" i="20" s="1"/>
  <c r="AG20" i="20" s="1"/>
  <c r="AH20" i="20" s="1"/>
  <c r="AI20" i="20" s="1"/>
  <c r="AJ20" i="20" s="1"/>
  <c r="AK20" i="20" s="1"/>
  <c r="AL20" i="20" s="1"/>
  <c r="AM20" i="20" s="1"/>
  <c r="AN20" i="20" s="1"/>
  <c r="AO20" i="20" s="1"/>
  <c r="AP20" i="20" s="1"/>
  <c r="AQ20" i="20" s="1"/>
  <c r="AR20" i="20" s="1"/>
  <c r="AS20" i="20" s="1"/>
  <c r="AT20" i="20" s="1"/>
  <c r="AU20" i="20" s="1"/>
  <c r="L11" i="20"/>
  <c r="M11" i="20" s="1"/>
  <c r="N11" i="20" s="1"/>
  <c r="O11" i="20" s="1"/>
  <c r="P11" i="20" s="1"/>
  <c r="Q11" i="20" s="1"/>
  <c r="R11" i="20" s="1"/>
  <c r="S11" i="20" s="1"/>
  <c r="T11" i="20" s="1"/>
  <c r="U11" i="20" s="1"/>
  <c r="V11" i="20" s="1"/>
  <c r="W11" i="20" s="1"/>
  <c r="X11" i="20" s="1"/>
  <c r="Y11" i="20" s="1"/>
  <c r="Z11" i="20" s="1"/>
  <c r="AA11" i="20" s="1"/>
  <c r="AB11" i="20" s="1"/>
  <c r="AC11" i="20" s="1"/>
  <c r="AD11" i="20" s="1"/>
  <c r="AE11" i="20" s="1"/>
  <c r="AF11" i="20" s="1"/>
  <c r="AG11" i="20" s="1"/>
  <c r="AH11" i="20" s="1"/>
  <c r="AI11" i="20" s="1"/>
  <c r="AJ11" i="20" s="1"/>
  <c r="AK11" i="20" s="1"/>
  <c r="AL11" i="20" s="1"/>
  <c r="AM11" i="20" s="1"/>
  <c r="AN11" i="20" s="1"/>
  <c r="AO11" i="20" s="1"/>
  <c r="AP11" i="20" s="1"/>
  <c r="AQ11" i="20" s="1"/>
  <c r="AR11" i="20" s="1"/>
  <c r="AS11" i="20" s="1"/>
  <c r="AT11" i="20" s="1"/>
  <c r="AU11" i="20" s="1"/>
  <c r="L18" i="20"/>
  <c r="M18" i="20" s="1"/>
  <c r="N18" i="20" s="1"/>
  <c r="O18" i="20" s="1"/>
  <c r="P18" i="20" s="1"/>
  <c r="Q18" i="20" s="1"/>
  <c r="R18" i="20" s="1"/>
  <c r="S18" i="20" s="1"/>
  <c r="T18" i="20" s="1"/>
  <c r="U18" i="20" s="1"/>
  <c r="V18" i="20" s="1"/>
  <c r="W18" i="20" s="1"/>
  <c r="X18" i="20" s="1"/>
  <c r="Y18" i="20" s="1"/>
  <c r="Z18" i="20" s="1"/>
  <c r="AA18" i="20" s="1"/>
  <c r="AB18" i="20" s="1"/>
  <c r="AC18" i="20" s="1"/>
  <c r="AD18" i="20" s="1"/>
  <c r="AE18" i="20" s="1"/>
  <c r="AF18" i="20" s="1"/>
  <c r="AG18" i="20" s="1"/>
  <c r="AH18" i="20" s="1"/>
  <c r="AI18" i="20" s="1"/>
  <c r="AJ18" i="20" s="1"/>
  <c r="AK18" i="20" s="1"/>
  <c r="AL18" i="20" s="1"/>
  <c r="AM18" i="20" s="1"/>
  <c r="AN18" i="20" s="1"/>
  <c r="AO18" i="20" s="1"/>
  <c r="AP18" i="20" s="1"/>
  <c r="AQ18" i="20" s="1"/>
  <c r="AR18" i="20" s="1"/>
  <c r="AS18" i="20" s="1"/>
  <c r="AT18" i="20" s="1"/>
  <c r="AU18" i="20" s="1"/>
  <c r="L56" i="20"/>
  <c r="M56" i="20" s="1"/>
  <c r="N56" i="20" s="1"/>
  <c r="O56" i="20" s="1"/>
  <c r="P56" i="20" s="1"/>
  <c r="Q56" i="20" s="1"/>
  <c r="R56" i="20" s="1"/>
  <c r="S56" i="20" s="1"/>
  <c r="T56" i="20" s="1"/>
  <c r="U56" i="20" s="1"/>
  <c r="V56" i="20" s="1"/>
  <c r="W56" i="20" s="1"/>
  <c r="X56" i="20" s="1"/>
  <c r="Y56" i="20" s="1"/>
  <c r="Z56" i="20" s="1"/>
  <c r="AA56" i="20" s="1"/>
  <c r="AB56" i="20" s="1"/>
  <c r="AC56" i="20" s="1"/>
  <c r="AD56" i="20" s="1"/>
  <c r="AE56" i="20" s="1"/>
  <c r="AF56" i="20" s="1"/>
  <c r="AG56" i="20" s="1"/>
  <c r="AH56" i="20" s="1"/>
  <c r="AI56" i="20" s="1"/>
  <c r="AJ56" i="20" s="1"/>
  <c r="AK56" i="20" s="1"/>
  <c r="AL56" i="20" s="1"/>
  <c r="AM56" i="20" s="1"/>
  <c r="AN56" i="20" s="1"/>
  <c r="AO56" i="20" s="1"/>
  <c r="AP56" i="20" s="1"/>
  <c r="AQ56" i="20" s="1"/>
  <c r="AR56" i="20" s="1"/>
  <c r="AS56" i="20" s="1"/>
  <c r="AT56" i="20" s="1"/>
  <c r="AU56" i="20" s="1"/>
  <c r="CD56" i="25" s="1"/>
  <c r="D56" i="27" s="1"/>
  <c r="L23" i="20"/>
  <c r="M23" i="20" s="1"/>
  <c r="N23" i="20" s="1"/>
  <c r="O23" i="20" s="1"/>
  <c r="P23" i="20" s="1"/>
  <c r="Q23" i="20" s="1"/>
  <c r="R23" i="20" s="1"/>
  <c r="S23" i="20" s="1"/>
  <c r="T23" i="20" s="1"/>
  <c r="U23" i="20" s="1"/>
  <c r="V23" i="20" s="1"/>
  <c r="W23" i="20" s="1"/>
  <c r="X23" i="20" s="1"/>
  <c r="Y23" i="20" s="1"/>
  <c r="Z23" i="20" s="1"/>
  <c r="AA23" i="20" s="1"/>
  <c r="AB23" i="20" s="1"/>
  <c r="AC23" i="20" s="1"/>
  <c r="AD23" i="20" s="1"/>
  <c r="AE23" i="20" s="1"/>
  <c r="AF23" i="20" s="1"/>
  <c r="AG23" i="20" s="1"/>
  <c r="AH23" i="20" s="1"/>
  <c r="AI23" i="20" s="1"/>
  <c r="AJ23" i="20" s="1"/>
  <c r="AK23" i="20" s="1"/>
  <c r="AL23" i="20" s="1"/>
  <c r="AM23" i="20" s="1"/>
  <c r="AN23" i="20" s="1"/>
  <c r="AO23" i="20" s="1"/>
  <c r="AP23" i="20" s="1"/>
  <c r="AQ23" i="20" s="1"/>
  <c r="AR23" i="20" s="1"/>
  <c r="AS23" i="20" s="1"/>
  <c r="AT23" i="20" s="1"/>
  <c r="AU23" i="20" s="1"/>
  <c r="L53" i="20"/>
  <c r="M53" i="20" s="1"/>
  <c r="N53" i="20" s="1"/>
  <c r="O53" i="20" s="1"/>
  <c r="P53" i="20" s="1"/>
  <c r="Q53" i="20" s="1"/>
  <c r="R53" i="20" s="1"/>
  <c r="S53" i="20" s="1"/>
  <c r="T53" i="20" s="1"/>
  <c r="U53" i="20" s="1"/>
  <c r="V53" i="20" s="1"/>
  <c r="W53" i="20" s="1"/>
  <c r="X53" i="20" s="1"/>
  <c r="Y53" i="20" s="1"/>
  <c r="Z53" i="20" s="1"/>
  <c r="AA53" i="20" s="1"/>
  <c r="AB53" i="20" s="1"/>
  <c r="AC53" i="20" s="1"/>
  <c r="AD53" i="20" s="1"/>
  <c r="AE53" i="20" s="1"/>
  <c r="AF53" i="20" s="1"/>
  <c r="AG53" i="20" s="1"/>
  <c r="AH53" i="20" s="1"/>
  <c r="AI53" i="20" s="1"/>
  <c r="AJ53" i="20" s="1"/>
  <c r="AK53" i="20" s="1"/>
  <c r="AL53" i="20" s="1"/>
  <c r="AM53" i="20" s="1"/>
  <c r="AN53" i="20" s="1"/>
  <c r="AO53" i="20" s="1"/>
  <c r="AP53" i="20" s="1"/>
  <c r="AQ53" i="20" s="1"/>
  <c r="AR53" i="20" s="1"/>
  <c r="AS53" i="20" s="1"/>
  <c r="AT53" i="20" s="1"/>
  <c r="AU53" i="20" s="1"/>
  <c r="CB53" i="24" s="1"/>
  <c r="L39" i="20"/>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AH39" i="20" s="1"/>
  <c r="AI39" i="20" s="1"/>
  <c r="AJ39" i="20" s="1"/>
  <c r="AK39" i="20" s="1"/>
  <c r="AL39" i="20" s="1"/>
  <c r="AM39" i="20" s="1"/>
  <c r="AN39" i="20" s="1"/>
  <c r="AO39" i="20" s="1"/>
  <c r="AP39" i="20" s="1"/>
  <c r="AQ39" i="20" s="1"/>
  <c r="AR39" i="20" s="1"/>
  <c r="AS39" i="20" s="1"/>
  <c r="AT39" i="20" s="1"/>
  <c r="AU39" i="20" s="1"/>
  <c r="L51" i="20"/>
  <c r="M51" i="20" s="1"/>
  <c r="N51" i="20" s="1"/>
  <c r="O51" i="20" s="1"/>
  <c r="P51" i="20" s="1"/>
  <c r="Q51" i="20" s="1"/>
  <c r="R51" i="20" s="1"/>
  <c r="S51" i="20" s="1"/>
  <c r="T51" i="20" s="1"/>
  <c r="U51" i="20" s="1"/>
  <c r="V51" i="20" s="1"/>
  <c r="W51" i="20" s="1"/>
  <c r="X51" i="20" s="1"/>
  <c r="Y51" i="20" s="1"/>
  <c r="Z51" i="20" s="1"/>
  <c r="AA51" i="20" s="1"/>
  <c r="AB51" i="20" s="1"/>
  <c r="AC51" i="20" s="1"/>
  <c r="AD51" i="20" s="1"/>
  <c r="AE51" i="20" s="1"/>
  <c r="AF51" i="20" s="1"/>
  <c r="AG51" i="20" s="1"/>
  <c r="AH51" i="20" s="1"/>
  <c r="AI51" i="20" s="1"/>
  <c r="AJ51" i="20" s="1"/>
  <c r="AK51" i="20" s="1"/>
  <c r="AL51" i="20" s="1"/>
  <c r="AM51" i="20" s="1"/>
  <c r="AN51" i="20" s="1"/>
  <c r="AO51" i="20" s="1"/>
  <c r="AP51" i="20" s="1"/>
  <c r="AQ51" i="20" s="1"/>
  <c r="AR51" i="20" s="1"/>
  <c r="AS51" i="20" s="1"/>
  <c r="AT51" i="20" s="1"/>
  <c r="AU51" i="20" s="1"/>
  <c r="L8" i="20"/>
  <c r="M8" i="20" s="1"/>
  <c r="N8" i="20" s="1"/>
  <c r="O8" i="20" s="1"/>
  <c r="P8" i="20" s="1"/>
  <c r="Q8" i="20" s="1"/>
  <c r="R8" i="20" s="1"/>
  <c r="S8" i="20" s="1"/>
  <c r="T8" i="20" s="1"/>
  <c r="U8" i="20" s="1"/>
  <c r="V8" i="20" s="1"/>
  <c r="W8" i="20" s="1"/>
  <c r="X8" i="20" s="1"/>
  <c r="Y8" i="20" s="1"/>
  <c r="Z8" i="20" s="1"/>
  <c r="AA8" i="20" s="1"/>
  <c r="AB8" i="20" s="1"/>
  <c r="AC8" i="20" s="1"/>
  <c r="AD8" i="20" s="1"/>
  <c r="AE8" i="20" s="1"/>
  <c r="AF8" i="20" s="1"/>
  <c r="AG8" i="20" s="1"/>
  <c r="AH8" i="20" s="1"/>
  <c r="AI8" i="20" s="1"/>
  <c r="AJ8" i="20" s="1"/>
  <c r="AK8" i="20" s="1"/>
  <c r="AL8" i="20" s="1"/>
  <c r="AM8" i="20" s="1"/>
  <c r="AN8" i="20" s="1"/>
  <c r="AO8" i="20" s="1"/>
  <c r="AP8" i="20" s="1"/>
  <c r="AQ8" i="20" s="1"/>
  <c r="AR8" i="20" s="1"/>
  <c r="AS8" i="20" s="1"/>
  <c r="AT8" i="20" s="1"/>
  <c r="AU8" i="20" s="1"/>
  <c r="L40" i="20"/>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AI40" i="20" s="1"/>
  <c r="AJ40" i="20" s="1"/>
  <c r="AK40" i="20" s="1"/>
  <c r="AL40" i="20" s="1"/>
  <c r="AM40" i="20" s="1"/>
  <c r="AN40" i="20" s="1"/>
  <c r="AO40" i="20" s="1"/>
  <c r="AP40" i="20" s="1"/>
  <c r="AQ40" i="20" s="1"/>
  <c r="AR40" i="20" s="1"/>
  <c r="AS40" i="20" s="1"/>
  <c r="AT40" i="20" s="1"/>
  <c r="AU40" i="20" s="1"/>
  <c r="L44" i="20"/>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AH44" i="20" s="1"/>
  <c r="AI44" i="20" s="1"/>
  <c r="AJ44" i="20" s="1"/>
  <c r="AK44" i="20" s="1"/>
  <c r="AL44" i="20" s="1"/>
  <c r="AM44" i="20" s="1"/>
  <c r="AN44" i="20" s="1"/>
  <c r="AO44" i="20" s="1"/>
  <c r="AP44" i="20" s="1"/>
  <c r="AQ44" i="20" s="1"/>
  <c r="AR44" i="20" s="1"/>
  <c r="AS44" i="20" s="1"/>
  <c r="AT44" i="20" s="1"/>
  <c r="AU44" i="20" s="1"/>
  <c r="L30" i="20"/>
  <c r="M30" i="20" s="1"/>
  <c r="N30" i="20" s="1"/>
  <c r="O30" i="20" s="1"/>
  <c r="P30" i="20" s="1"/>
  <c r="Q30" i="20" s="1"/>
  <c r="R30" i="20" s="1"/>
  <c r="S30" i="20" s="1"/>
  <c r="T30" i="20" s="1"/>
  <c r="U30" i="20" s="1"/>
  <c r="V30" i="20" s="1"/>
  <c r="W30" i="20" s="1"/>
  <c r="X30" i="20" s="1"/>
  <c r="Y30" i="20" s="1"/>
  <c r="Z30" i="20" s="1"/>
  <c r="AA30" i="20" s="1"/>
  <c r="AB30" i="20" s="1"/>
  <c r="AC30" i="20" s="1"/>
  <c r="AD30" i="20" s="1"/>
  <c r="AE30" i="20" s="1"/>
  <c r="AF30" i="20" s="1"/>
  <c r="AG30" i="20" s="1"/>
  <c r="AH30" i="20" s="1"/>
  <c r="AI30" i="20" s="1"/>
  <c r="AJ30" i="20" s="1"/>
  <c r="AK30" i="20" s="1"/>
  <c r="AL30" i="20" s="1"/>
  <c r="AM30" i="20" s="1"/>
  <c r="AN30" i="20" s="1"/>
  <c r="AO30" i="20" s="1"/>
  <c r="AP30" i="20" s="1"/>
  <c r="AQ30" i="20" s="1"/>
  <c r="AR30" i="20" s="1"/>
  <c r="AS30" i="20" s="1"/>
  <c r="AT30" i="20" s="1"/>
  <c r="AU30" i="20" s="1"/>
  <c r="L9" i="20"/>
  <c r="M9" i="20" s="1"/>
  <c r="N9" i="20" s="1"/>
  <c r="O9" i="20" s="1"/>
  <c r="P9" i="20" s="1"/>
  <c r="Q9" i="20" s="1"/>
  <c r="R9" i="20" s="1"/>
  <c r="S9" i="20" s="1"/>
  <c r="T9" i="20" s="1"/>
  <c r="U9" i="20" s="1"/>
  <c r="V9" i="20" s="1"/>
  <c r="W9" i="20" s="1"/>
  <c r="X9" i="20" s="1"/>
  <c r="Y9" i="20" s="1"/>
  <c r="Z9" i="20" s="1"/>
  <c r="AA9" i="20" s="1"/>
  <c r="AB9" i="20" s="1"/>
  <c r="AC9" i="20" s="1"/>
  <c r="AD9" i="20" s="1"/>
  <c r="AE9" i="20" s="1"/>
  <c r="AF9" i="20" s="1"/>
  <c r="AG9" i="20" s="1"/>
  <c r="AH9" i="20" s="1"/>
  <c r="AI9" i="20" s="1"/>
  <c r="AJ9" i="20" s="1"/>
  <c r="AK9" i="20" s="1"/>
  <c r="AL9" i="20" s="1"/>
  <c r="AM9" i="20" s="1"/>
  <c r="AN9" i="20" s="1"/>
  <c r="AO9" i="20" s="1"/>
  <c r="AP9" i="20" s="1"/>
  <c r="AQ9" i="20" s="1"/>
  <c r="AR9" i="20" s="1"/>
  <c r="AS9" i="20" s="1"/>
  <c r="AT9" i="20" s="1"/>
  <c r="AU9" i="20" s="1"/>
  <c r="L43" i="20"/>
  <c r="M43" i="20" s="1"/>
  <c r="N43" i="20" s="1"/>
  <c r="O43" i="20" s="1"/>
  <c r="P43" i="20" s="1"/>
  <c r="Q43" i="20" s="1"/>
  <c r="R43" i="20" s="1"/>
  <c r="S43" i="20" s="1"/>
  <c r="T43" i="20" s="1"/>
  <c r="U43" i="20" s="1"/>
  <c r="V43" i="20" s="1"/>
  <c r="W43" i="20" s="1"/>
  <c r="X43" i="20" s="1"/>
  <c r="Y43" i="20" s="1"/>
  <c r="Z43" i="20" s="1"/>
  <c r="AA43" i="20" s="1"/>
  <c r="AB43" i="20" s="1"/>
  <c r="AC43" i="20" s="1"/>
  <c r="AD43" i="20" s="1"/>
  <c r="AE43" i="20" s="1"/>
  <c r="AF43" i="20" s="1"/>
  <c r="AG43" i="20" s="1"/>
  <c r="AH43" i="20" s="1"/>
  <c r="AI43" i="20" s="1"/>
  <c r="AJ43" i="20" s="1"/>
  <c r="AK43" i="20" s="1"/>
  <c r="AL43" i="20" s="1"/>
  <c r="AM43" i="20" s="1"/>
  <c r="AN43" i="20" s="1"/>
  <c r="AO43" i="20" s="1"/>
  <c r="AP43" i="20" s="1"/>
  <c r="AQ43" i="20" s="1"/>
  <c r="AR43" i="20" s="1"/>
  <c r="AS43" i="20" s="1"/>
  <c r="AT43" i="20" s="1"/>
  <c r="AU43" i="20" s="1"/>
  <c r="L12" i="20"/>
  <c r="M12" i="20" s="1"/>
  <c r="N12" i="20" s="1"/>
  <c r="O12" i="20" s="1"/>
  <c r="P12" i="20" s="1"/>
  <c r="Q12" i="20" s="1"/>
  <c r="R12" i="20" s="1"/>
  <c r="S12" i="20" s="1"/>
  <c r="T12" i="20" s="1"/>
  <c r="U12" i="20" s="1"/>
  <c r="V12" i="20" s="1"/>
  <c r="W12" i="20" s="1"/>
  <c r="X12" i="20" s="1"/>
  <c r="Y12" i="20" s="1"/>
  <c r="Z12" i="20" s="1"/>
  <c r="AA12" i="20" s="1"/>
  <c r="AB12" i="20" s="1"/>
  <c r="AC12" i="20" s="1"/>
  <c r="AD12" i="20" s="1"/>
  <c r="AE12" i="20" s="1"/>
  <c r="AF12" i="20" s="1"/>
  <c r="AG12" i="20" s="1"/>
  <c r="AH12" i="20" s="1"/>
  <c r="AI12" i="20" s="1"/>
  <c r="AJ12" i="20" s="1"/>
  <c r="AK12" i="20" s="1"/>
  <c r="AL12" i="20" s="1"/>
  <c r="AM12" i="20" s="1"/>
  <c r="AN12" i="20" s="1"/>
  <c r="AO12" i="20" s="1"/>
  <c r="AP12" i="20" s="1"/>
  <c r="AQ12" i="20" s="1"/>
  <c r="AR12" i="20" s="1"/>
  <c r="AS12" i="20" s="1"/>
  <c r="AT12" i="20" s="1"/>
  <c r="AU12" i="20" s="1"/>
  <c r="AS49" i="25"/>
  <c r="L13" i="20"/>
  <c r="L49" i="20"/>
  <c r="AQ13" i="24"/>
  <c r="CC13" i="24"/>
  <c r="CE13" i="25"/>
  <c r="E13" i="27" s="1"/>
  <c r="AK46" i="20"/>
  <c r="AL46" i="20" s="1"/>
  <c r="AM46" i="20" s="1"/>
  <c r="AN46" i="20" s="1"/>
  <c r="AO46" i="20" s="1"/>
  <c r="AP46" i="20" s="1"/>
  <c r="AQ46" i="20" s="1"/>
  <c r="AR46" i="20" s="1"/>
  <c r="AS46" i="20" s="1"/>
  <c r="AT46" i="20" s="1"/>
  <c r="AU46" i="20" s="1"/>
  <c r="AK35" i="20"/>
  <c r="AL35" i="20" s="1"/>
  <c r="AM35" i="20" s="1"/>
  <c r="AN35" i="20" s="1"/>
  <c r="AO35" i="20" s="1"/>
  <c r="AP35" i="20" s="1"/>
  <c r="AQ35" i="20" s="1"/>
  <c r="AR35" i="20" s="1"/>
  <c r="AS35" i="20" s="1"/>
  <c r="AT35" i="20" s="1"/>
  <c r="AU35" i="20" s="1"/>
  <c r="AK55" i="20"/>
  <c r="AL55" i="20" s="1"/>
  <c r="AM55" i="20" s="1"/>
  <c r="AN55" i="20" s="1"/>
  <c r="AO55" i="20" s="1"/>
  <c r="AP55" i="20" s="1"/>
  <c r="AQ55" i="20" s="1"/>
  <c r="AR55" i="20" s="1"/>
  <c r="AS55" i="20" s="1"/>
  <c r="AT55" i="20" s="1"/>
  <c r="AU55" i="20" s="1"/>
  <c r="AK7" i="20"/>
  <c r="AL7" i="20" s="1"/>
  <c r="AM7" i="20" s="1"/>
  <c r="AN7" i="20" s="1"/>
  <c r="AO7" i="20" s="1"/>
  <c r="AP7" i="20" s="1"/>
  <c r="AQ7" i="20" s="1"/>
  <c r="AR7" i="20" s="1"/>
  <c r="AS7" i="20" s="1"/>
  <c r="AT7" i="20" s="1"/>
  <c r="AU7" i="20" s="1"/>
  <c r="AL21" i="20"/>
  <c r="AM21" i="20" s="1"/>
  <c r="AN21" i="20" s="1"/>
  <c r="AO21" i="20" s="1"/>
  <c r="AP21" i="20" s="1"/>
  <c r="AQ21" i="20" s="1"/>
  <c r="AR21" i="20" s="1"/>
  <c r="AS21" i="20" s="1"/>
  <c r="AT21" i="20" s="1"/>
  <c r="AU21" i="20" s="1"/>
  <c r="CD21" i="25" s="1"/>
  <c r="D21" i="27" s="1"/>
  <c r="AL57" i="20"/>
  <c r="AM57" i="20" s="1"/>
  <c r="AN57" i="20" s="1"/>
  <c r="AO57" i="20" s="1"/>
  <c r="AP57" i="20" s="1"/>
  <c r="AQ57" i="20" s="1"/>
  <c r="AR57" i="20" s="1"/>
  <c r="AS57" i="20" s="1"/>
  <c r="AT57" i="20" s="1"/>
  <c r="AU57" i="20" s="1"/>
  <c r="CD18" i="25"/>
  <c r="D18" i="27" s="1"/>
  <c r="CD51" i="25"/>
  <c r="D51" i="27" s="1"/>
  <c r="CD10" i="25"/>
  <c r="D10" i="27" s="1"/>
  <c r="BX16" i="21"/>
  <c r="BU18" i="21"/>
  <c r="BW55" i="21"/>
  <c r="CB8" i="21"/>
  <c r="BX57" i="21"/>
  <c r="BX62" i="21"/>
  <c r="BX61" i="21"/>
  <c r="CA11" i="21"/>
  <c r="CB12" i="21"/>
  <c r="CB14" i="21"/>
  <c r="CB6" i="21"/>
  <c r="BX19" i="21"/>
  <c r="BX56" i="21"/>
  <c r="AQ49" i="24" l="1"/>
  <c r="E49" i="24" s="1"/>
  <c r="CC49" i="24"/>
  <c r="CE49" i="25"/>
  <c r="E49" i="27" s="1"/>
  <c r="AQ49" i="27" s="1"/>
  <c r="C16" i="17"/>
  <c r="AP18" i="27"/>
  <c r="AP10" i="27"/>
  <c r="AP51" i="27"/>
  <c r="AQ13" i="27"/>
  <c r="E13" i="24"/>
  <c r="M13" i="20"/>
  <c r="M49" i="20"/>
  <c r="AP53" i="24"/>
  <c r="D53" i="24" s="1"/>
  <c r="L48" i="20"/>
  <c r="L58" i="20" s="1"/>
  <c r="G6" i="26" s="1"/>
  <c r="AP36" i="24"/>
  <c r="D36" i="24" s="1"/>
  <c r="CD27" i="25"/>
  <c r="D27" i="27" s="1"/>
  <c r="CD15" i="25"/>
  <c r="D15" i="27" s="1"/>
  <c r="CD55" i="25"/>
  <c r="D55" i="27" s="1"/>
  <c r="CD60" i="25"/>
  <c r="D60" i="27" s="1"/>
  <c r="CD53" i="25"/>
  <c r="D53" i="27" s="1"/>
  <c r="CD32" i="25"/>
  <c r="D32" i="27" s="1"/>
  <c r="CD39" i="25"/>
  <c r="D39" i="27" s="1"/>
  <c r="CD42" i="25"/>
  <c r="D42" i="27" s="1"/>
  <c r="CD46" i="25"/>
  <c r="D46" i="27" s="1"/>
  <c r="CD17" i="25"/>
  <c r="D17" i="27" s="1"/>
  <c r="CD14" i="25"/>
  <c r="D14" i="27" s="1"/>
  <c r="CD12" i="25"/>
  <c r="D12" i="27" s="1"/>
  <c r="CD44" i="25"/>
  <c r="D44" i="27" s="1"/>
  <c r="CD8" i="25"/>
  <c r="D8" i="27" s="1"/>
  <c r="CD54" i="25"/>
  <c r="D54" i="27" s="1"/>
  <c r="CD57" i="25"/>
  <c r="D57" i="27" s="1"/>
  <c r="CD59" i="25"/>
  <c r="D59" i="27" s="1"/>
  <c r="CD16" i="25"/>
  <c r="D16" i="27" s="1"/>
  <c r="CD35" i="25"/>
  <c r="D35" i="27" s="1"/>
  <c r="CD30" i="25"/>
  <c r="D30" i="27" s="1"/>
  <c r="CD19" i="25"/>
  <c r="D19" i="27" s="1"/>
  <c r="AP56" i="27"/>
  <c r="CD50" i="25"/>
  <c r="D50" i="27" s="1"/>
  <c r="CD36" i="25"/>
  <c r="D36" i="27" s="1"/>
  <c r="CD38" i="25"/>
  <c r="D38" i="27" s="1"/>
  <c r="CD9" i="25"/>
  <c r="D9" i="27" s="1"/>
  <c r="CD43" i="25"/>
  <c r="D43" i="27" s="1"/>
  <c r="CD33" i="25"/>
  <c r="D33" i="27" s="1"/>
  <c r="CD45" i="25"/>
  <c r="D45" i="27" s="1"/>
  <c r="CD28" i="25"/>
  <c r="D28" i="27" s="1"/>
  <c r="CD31" i="25"/>
  <c r="D31" i="27" s="1"/>
  <c r="CD23" i="25"/>
  <c r="D23" i="27" s="1"/>
  <c r="CD22" i="25"/>
  <c r="D22" i="27" s="1"/>
  <c r="CD7" i="25"/>
  <c r="D7" i="27" s="1"/>
  <c r="CD52" i="25"/>
  <c r="D52" i="27" s="1"/>
  <c r="CD47" i="25"/>
  <c r="D47" i="27" s="1"/>
  <c r="CD24" i="25"/>
  <c r="D24" i="27" s="1"/>
  <c r="CD29" i="25"/>
  <c r="D29" i="27" s="1"/>
  <c r="CD20" i="25"/>
  <c r="D20" i="27" s="1"/>
  <c r="CD25" i="25"/>
  <c r="D25" i="27" s="1"/>
  <c r="CD40" i="25"/>
  <c r="D40" i="27" s="1"/>
  <c r="AP21" i="27"/>
  <c r="AP29" i="24"/>
  <c r="CD34" i="25"/>
  <c r="D34" i="27" s="1"/>
  <c r="AP6" i="27"/>
  <c r="CD41" i="25"/>
  <c r="D41" i="27" s="1"/>
  <c r="CD26" i="25"/>
  <c r="D26" i="27" s="1"/>
  <c r="CD37" i="25"/>
  <c r="D37" i="27" s="1"/>
  <c r="AP26" i="24"/>
  <c r="AP9" i="24"/>
  <c r="CB9" i="24"/>
  <c r="AP40" i="24"/>
  <c r="AP20" i="24"/>
  <c r="CB20" i="24"/>
  <c r="CB40" i="24"/>
  <c r="CB50" i="24"/>
  <c r="CB47" i="24"/>
  <c r="AP50" i="24"/>
  <c r="CB29" i="24"/>
  <c r="AP47" i="24"/>
  <c r="CB52" i="24"/>
  <c r="AP52" i="24"/>
  <c r="CB26" i="24"/>
  <c r="CD11" i="25"/>
  <c r="D11" i="27" s="1"/>
  <c r="AP16" i="24"/>
  <c r="CB16" i="24"/>
  <c r="AP15" i="24"/>
  <c r="CB15" i="24"/>
  <c r="AP38" i="24"/>
  <c r="CB38" i="24"/>
  <c r="AP32" i="24"/>
  <c r="CB32" i="24"/>
  <c r="CB23" i="24"/>
  <c r="AP23" i="24"/>
  <c r="AP11" i="24"/>
  <c r="CB11" i="24"/>
  <c r="CB56" i="24"/>
  <c r="AP56" i="24"/>
  <c r="AP28" i="24"/>
  <c r="CB28" i="24"/>
  <c r="AP30" i="24"/>
  <c r="CB30" i="24"/>
  <c r="CB10" i="24"/>
  <c r="AP10" i="24"/>
  <c r="AP46" i="24"/>
  <c r="CB46" i="24"/>
  <c r="CB6" i="24"/>
  <c r="AP6" i="24"/>
  <c r="CB42" i="24"/>
  <c r="AP42" i="24"/>
  <c r="AP39" i="24"/>
  <c r="CB39" i="24"/>
  <c r="AP44" i="24"/>
  <c r="CB44" i="24"/>
  <c r="CB31" i="24"/>
  <c r="AP31" i="24"/>
  <c r="CB43" i="24"/>
  <c r="AP43" i="24"/>
  <c r="CB22" i="24"/>
  <c r="AP22" i="24"/>
  <c r="CB17" i="24"/>
  <c r="AP17" i="24"/>
  <c r="CB18" i="24"/>
  <c r="AP18" i="24"/>
  <c r="AP19" i="24"/>
  <c r="CB19" i="24"/>
  <c r="AP41" i="24"/>
  <c r="CB41" i="24"/>
  <c r="AP12" i="24"/>
  <c r="CB12" i="24"/>
  <c r="CB57" i="24"/>
  <c r="AP57" i="24"/>
  <c r="AP34" i="24"/>
  <c r="CB34" i="24"/>
  <c r="CB33" i="24"/>
  <c r="AP33" i="24"/>
  <c r="AP55" i="24"/>
  <c r="CB55" i="24"/>
  <c r="CB21" i="24"/>
  <c r="AP21" i="24"/>
  <c r="AP45" i="24"/>
  <c r="CB45" i="24"/>
  <c r="CB35" i="24"/>
  <c r="AP35" i="24"/>
  <c r="CB54" i="24"/>
  <c r="AP54" i="24"/>
  <c r="CB37" i="24"/>
  <c r="AP37" i="24"/>
  <c r="AP8" i="24"/>
  <c r="CB8" i="24"/>
  <c r="AP25" i="24"/>
  <c r="CB25" i="24"/>
  <c r="CB27" i="24"/>
  <c r="AP27" i="24"/>
  <c r="CB7" i="24"/>
  <c r="AP7" i="24"/>
  <c r="AP24" i="24"/>
  <c r="CB24" i="24"/>
  <c r="AP51" i="24"/>
  <c r="CB51" i="24"/>
  <c r="BY19" i="21"/>
  <c r="BY62" i="21"/>
  <c r="BX55" i="21"/>
  <c r="CB11" i="21"/>
  <c r="BY57" i="21"/>
  <c r="BY61" i="21"/>
  <c r="BY16" i="21"/>
  <c r="BV18" i="21"/>
  <c r="BY56" i="21"/>
  <c r="J58" i="20"/>
  <c r="E6" i="26" s="1"/>
  <c r="K58" i="20"/>
  <c r="F6" i="26" s="1"/>
  <c r="AP39" i="27" l="1"/>
  <c r="AP8" i="27"/>
  <c r="AP45" i="27"/>
  <c r="AP34" i="27"/>
  <c r="AP33" i="27"/>
  <c r="AP60" i="27"/>
  <c r="AS52" i="25"/>
  <c r="AP7" i="27"/>
  <c r="AS9" i="25"/>
  <c r="AP16" i="27"/>
  <c r="AP17" i="27"/>
  <c r="AP15" i="27"/>
  <c r="AW49" i="20"/>
  <c r="AT49" i="25" s="1"/>
  <c r="AP26" i="27"/>
  <c r="AP50" i="27"/>
  <c r="AP28" i="27"/>
  <c r="AP44" i="27"/>
  <c r="AP53" i="27"/>
  <c r="AP12" i="27"/>
  <c r="AP43" i="27"/>
  <c r="AP40" i="27"/>
  <c r="AP22" i="27"/>
  <c r="AP59" i="27"/>
  <c r="AP46" i="27"/>
  <c r="AP27" i="27"/>
  <c r="AP54" i="27"/>
  <c r="AP19" i="27"/>
  <c r="AP47" i="27"/>
  <c r="AP35" i="27"/>
  <c r="AP37" i="27"/>
  <c r="AP25" i="27"/>
  <c r="AP23" i="27"/>
  <c r="AP57" i="27"/>
  <c r="AP42" i="27"/>
  <c r="AW13" i="20"/>
  <c r="AT13" i="25" s="1"/>
  <c r="N13" i="20"/>
  <c r="N49" i="20"/>
  <c r="AP20" i="27"/>
  <c r="AS20" i="25"/>
  <c r="D20" i="24"/>
  <c r="M48" i="20"/>
  <c r="AP14" i="27"/>
  <c r="AS14" i="25"/>
  <c r="D47" i="24"/>
  <c r="D29" i="24"/>
  <c r="D9" i="24"/>
  <c r="AP36" i="27"/>
  <c r="AS36" i="25"/>
  <c r="AP29" i="27"/>
  <c r="AS29" i="25"/>
  <c r="D40" i="24"/>
  <c r="D26" i="24"/>
  <c r="D50" i="24"/>
  <c r="D52" i="24"/>
  <c r="D17" i="24"/>
  <c r="D31" i="24"/>
  <c r="D23" i="24"/>
  <c r="D7" i="24"/>
  <c r="D8" i="24"/>
  <c r="D34" i="24"/>
  <c r="D22" i="24"/>
  <c r="D39" i="24"/>
  <c r="D46" i="24"/>
  <c r="D56" i="24"/>
  <c r="D35" i="24"/>
  <c r="D33" i="24"/>
  <c r="D30" i="24"/>
  <c r="D21" i="24"/>
  <c r="D57" i="24"/>
  <c r="D18" i="24"/>
  <c r="D43" i="24"/>
  <c r="D15" i="24"/>
  <c r="D12" i="24"/>
  <c r="D41" i="24"/>
  <c r="D10" i="24"/>
  <c r="D51" i="24"/>
  <c r="D25" i="24"/>
  <c r="D42" i="24"/>
  <c r="D28" i="24"/>
  <c r="D32" i="24"/>
  <c r="D16" i="24"/>
  <c r="D24" i="24"/>
  <c r="D37" i="24"/>
  <c r="D55" i="24"/>
  <c r="D44" i="24"/>
  <c r="D6" i="24"/>
  <c r="D38" i="24"/>
  <c r="D27" i="24"/>
  <c r="D45" i="24"/>
  <c r="D54" i="24"/>
  <c r="D19" i="24"/>
  <c r="D11" i="24"/>
  <c r="BZ19" i="21"/>
  <c r="BZ61" i="21"/>
  <c r="BY55" i="21"/>
  <c r="BZ56" i="21"/>
  <c r="BZ16" i="21"/>
  <c r="BW18" i="21"/>
  <c r="BZ62" i="21"/>
  <c r="BZ57" i="21"/>
  <c r="CD13" i="24" l="1"/>
  <c r="CF49" i="25"/>
  <c r="F49" i="27" s="1"/>
  <c r="CD49" i="24"/>
  <c r="CF13" i="25"/>
  <c r="F13" i="27" s="1"/>
  <c r="AP11" i="27"/>
  <c r="AS47" i="25"/>
  <c r="AR49" i="24"/>
  <c r="F49" i="24" s="1"/>
  <c r="AP31" i="27"/>
  <c r="AS40" i="25"/>
  <c r="AS26" i="25"/>
  <c r="AQ26" i="24" s="1"/>
  <c r="AP24" i="27"/>
  <c r="AP38" i="27"/>
  <c r="AS50" i="25"/>
  <c r="AR13" i="24"/>
  <c r="AS54" i="25"/>
  <c r="AS17" i="25"/>
  <c r="AS45" i="25"/>
  <c r="AS53" i="25"/>
  <c r="CE53" i="25" s="1"/>
  <c r="AP30" i="27"/>
  <c r="AP55" i="27"/>
  <c r="AP9" i="27"/>
  <c r="AP41" i="27"/>
  <c r="AP52" i="27"/>
  <c r="AS23" i="25"/>
  <c r="AP32" i="27"/>
  <c r="CC9" i="24"/>
  <c r="AQ29" i="24"/>
  <c r="O49" i="20"/>
  <c r="AQ14" i="24"/>
  <c r="CC14" i="24"/>
  <c r="O13" i="20"/>
  <c r="CE14" i="25"/>
  <c r="E14" i="27" s="1"/>
  <c r="CC36" i="24"/>
  <c r="CE36" i="25"/>
  <c r="E36" i="27" s="1"/>
  <c r="N48" i="20"/>
  <c r="M58" i="20"/>
  <c r="H6" i="26" s="1"/>
  <c r="CC52" i="24"/>
  <c r="CE52" i="25"/>
  <c r="E52" i="27" s="1"/>
  <c r="CE29" i="25"/>
  <c r="E29" i="27" s="1"/>
  <c r="CC29" i="24"/>
  <c r="CE20" i="25"/>
  <c r="E20" i="27" s="1"/>
  <c r="AQ9" i="24"/>
  <c r="CE9" i="25"/>
  <c r="E9" i="27" s="1"/>
  <c r="AQ20" i="24"/>
  <c r="AQ52" i="24"/>
  <c r="AQ36" i="24"/>
  <c r="AS51" i="25"/>
  <c r="AS12" i="25"/>
  <c r="AS39" i="25"/>
  <c r="CC20" i="24"/>
  <c r="AS55" i="25"/>
  <c r="AS7" i="25"/>
  <c r="AS21" i="25"/>
  <c r="AS38" i="25"/>
  <c r="AS30" i="25"/>
  <c r="AS32" i="25"/>
  <c r="AS18" i="25"/>
  <c r="AS28" i="25"/>
  <c r="AS19" i="25"/>
  <c r="AS24" i="25"/>
  <c r="AS35" i="25"/>
  <c r="AS43" i="25"/>
  <c r="AS31" i="25"/>
  <c r="AS33" i="25"/>
  <c r="AS44" i="25"/>
  <c r="AS46" i="25"/>
  <c r="AS27" i="25"/>
  <c r="AS22" i="25"/>
  <c r="AS8" i="25"/>
  <c r="AS37" i="25"/>
  <c r="AS57" i="25"/>
  <c r="AS16" i="25"/>
  <c r="AS41" i="25"/>
  <c r="AS25" i="25"/>
  <c r="AS34" i="25"/>
  <c r="AS15" i="25"/>
  <c r="AS6" i="25"/>
  <c r="AS56" i="25"/>
  <c r="AS11" i="25"/>
  <c r="AS42" i="25"/>
  <c r="AS10" i="25"/>
  <c r="BX18" i="21"/>
  <c r="BZ55" i="21"/>
  <c r="CA57" i="21"/>
  <c r="CA62" i="21"/>
  <c r="CA16" i="21"/>
  <c r="CA56" i="21"/>
  <c r="CA19" i="21"/>
  <c r="CA61" i="21"/>
  <c r="L63" i="20"/>
  <c r="K63" i="20"/>
  <c r="CC53" i="24" l="1"/>
  <c r="F13" i="24"/>
  <c r="CC47" i="24"/>
  <c r="AQ50" i="24"/>
  <c r="AQ53" i="24"/>
  <c r="E53" i="24" s="1"/>
  <c r="E53" i="27"/>
  <c r="AW53" i="20" s="1"/>
  <c r="AT53" i="25" s="1"/>
  <c r="CE26" i="25"/>
  <c r="E26" i="27" s="1"/>
  <c r="AQ26" i="27" s="1"/>
  <c r="CC40" i="24"/>
  <c r="AR49" i="27"/>
  <c r="AX49" i="20"/>
  <c r="AU49" i="25" s="1"/>
  <c r="AR13" i="27"/>
  <c r="AQ40" i="24"/>
  <c r="CC50" i="24"/>
  <c r="E50" i="24" s="1"/>
  <c r="CE40" i="25"/>
  <c r="E40" i="27" s="1"/>
  <c r="CE50" i="25"/>
  <c r="E9" i="24"/>
  <c r="CE47" i="25"/>
  <c r="CC26" i="24"/>
  <c r="E26" i="24" s="1"/>
  <c r="AQ47" i="24"/>
  <c r="CC27" i="24"/>
  <c r="AQ19" i="24"/>
  <c r="CC56" i="24"/>
  <c r="AQ57" i="24"/>
  <c r="CC55" i="24"/>
  <c r="CC34" i="24"/>
  <c r="AQ17" i="24"/>
  <c r="CE31" i="25"/>
  <c r="AQ30" i="24"/>
  <c r="AQ10" i="24"/>
  <c r="CE25" i="25"/>
  <c r="E29" i="24"/>
  <c r="CE42" i="25"/>
  <c r="AQ35" i="24"/>
  <c r="CE38" i="25"/>
  <c r="E38" i="27" s="1"/>
  <c r="CE11" i="25"/>
  <c r="E11" i="27" s="1"/>
  <c r="CC16" i="24"/>
  <c r="CC54" i="24"/>
  <c r="CE24" i="25"/>
  <c r="E24" i="27" s="1"/>
  <c r="AQ21" i="24"/>
  <c r="AQ52" i="27"/>
  <c r="AW29" i="20"/>
  <c r="AT29" i="25" s="1"/>
  <c r="AW14" i="20"/>
  <c r="AT14" i="25" s="1"/>
  <c r="CE37" i="25"/>
  <c r="CE44" i="25"/>
  <c r="E44" i="27" s="1"/>
  <c r="AQ18" i="24"/>
  <c r="CE15" i="25"/>
  <c r="AQ33" i="24"/>
  <c r="CE32" i="25"/>
  <c r="E32" i="27" s="1"/>
  <c r="AQ36" i="27"/>
  <c r="E14" i="24"/>
  <c r="CE51" i="25"/>
  <c r="E51" i="27" s="1"/>
  <c r="P49" i="20"/>
  <c r="P13" i="20"/>
  <c r="CE49" i="24"/>
  <c r="AS49" i="24"/>
  <c r="CG49" i="25"/>
  <c r="M63" i="20"/>
  <c r="AQ37" i="24"/>
  <c r="CE10" i="25"/>
  <c r="E10" i="27" s="1"/>
  <c r="AQ31" i="24"/>
  <c r="CC31" i="24"/>
  <c r="CC10" i="24"/>
  <c r="AQ38" i="24"/>
  <c r="CC17" i="24"/>
  <c r="CE34" i="25"/>
  <c r="E34" i="27" s="1"/>
  <c r="CC30" i="24"/>
  <c r="AQ42" i="24"/>
  <c r="CE30" i="25"/>
  <c r="E30" i="27" s="1"/>
  <c r="AQ34" i="24"/>
  <c r="E34" i="24" s="1"/>
  <c r="CC37" i="24"/>
  <c r="E36" i="24"/>
  <c r="CE35" i="25"/>
  <c r="E35" i="27" s="1"/>
  <c r="AQ51" i="24"/>
  <c r="CC51" i="24"/>
  <c r="CC35" i="24"/>
  <c r="CC38" i="24"/>
  <c r="AW52" i="20"/>
  <c r="AT52" i="25" s="1"/>
  <c r="AQ54" i="24"/>
  <c r="CE16" i="25"/>
  <c r="E16" i="27" s="1"/>
  <c r="CC42" i="24"/>
  <c r="AW36" i="20"/>
  <c r="AT36" i="25" s="1"/>
  <c r="CC24" i="24"/>
  <c r="AQ24" i="24"/>
  <c r="CC21" i="24"/>
  <c r="AQ16" i="24"/>
  <c r="E52" i="24"/>
  <c r="O48" i="20"/>
  <c r="N58" i="20"/>
  <c r="I6" i="26" s="1"/>
  <c r="CE54" i="25"/>
  <c r="E54" i="27" s="1"/>
  <c r="AQ20" i="27"/>
  <c r="AW20" i="20"/>
  <c r="AT20" i="25" s="1"/>
  <c r="CE33" i="25"/>
  <c r="E33" i="27" s="1"/>
  <c r="E20" i="24"/>
  <c r="CC57" i="24"/>
  <c r="CE19" i="25"/>
  <c r="E19" i="27" s="1"/>
  <c r="CC33" i="24"/>
  <c r="CC15" i="24"/>
  <c r="AQ9" i="27"/>
  <c r="AW9" i="20"/>
  <c r="AT9" i="25" s="1"/>
  <c r="CC23" i="24"/>
  <c r="CE7" i="25"/>
  <c r="E7" i="27" s="1"/>
  <c r="AQ7" i="24"/>
  <c r="CC18" i="24"/>
  <c r="CE55" i="25"/>
  <c r="E55" i="27" s="1"/>
  <c r="CE17" i="25"/>
  <c r="E17" i="27" s="1"/>
  <c r="CC39" i="24"/>
  <c r="AQ45" i="24"/>
  <c r="CE46" i="25"/>
  <c r="E46" i="27" s="1"/>
  <c r="AQ44" i="24"/>
  <c r="CE56" i="25"/>
  <c r="E56" i="27" s="1"/>
  <c r="CC32" i="24"/>
  <c r="AQ55" i="24"/>
  <c r="CE45" i="25"/>
  <c r="E45" i="27" s="1"/>
  <c r="AQ25" i="24"/>
  <c r="CE43" i="25"/>
  <c r="E43" i="27" s="1"/>
  <c r="CE12" i="25"/>
  <c r="E12" i="27" s="1"/>
  <c r="CC28" i="24"/>
  <c r="CE8" i="25"/>
  <c r="E8" i="27" s="1"/>
  <c r="AQ32" i="24"/>
  <c r="CE18" i="25"/>
  <c r="E18" i="27" s="1"/>
  <c r="AQ11" i="24"/>
  <c r="CE41" i="25"/>
  <c r="E41" i="27" s="1"/>
  <c r="CC22" i="24"/>
  <c r="CC7" i="24"/>
  <c r="CE57" i="25"/>
  <c r="E57" i="27" s="1"/>
  <c r="CC19" i="24"/>
  <c r="CE6" i="25"/>
  <c r="E6" i="27" s="1"/>
  <c r="AQ27" i="24"/>
  <c r="AQ56" i="24"/>
  <c r="AQ15" i="24"/>
  <c r="CE27" i="25"/>
  <c r="E27" i="27" s="1"/>
  <c r="CE21" i="25"/>
  <c r="E21" i="27" s="1"/>
  <c r="CC46" i="24"/>
  <c r="CC45" i="24"/>
  <c r="CC41" i="24"/>
  <c r="CC11" i="24"/>
  <c r="CC25" i="24"/>
  <c r="CC8" i="24"/>
  <c r="CC44" i="24"/>
  <c r="CC12" i="24"/>
  <c r="CE28" i="25"/>
  <c r="E28" i="27" s="1"/>
  <c r="AQ41" i="24"/>
  <c r="AQ8" i="24"/>
  <c r="AQ12" i="24"/>
  <c r="AQ46" i="24"/>
  <c r="CE23" i="25"/>
  <c r="E23" i="27" s="1"/>
  <c r="AQ22" i="24"/>
  <c r="AQ23" i="24"/>
  <c r="CC43" i="24"/>
  <c r="AQ39" i="24"/>
  <c r="AQ28" i="24"/>
  <c r="CE39" i="25"/>
  <c r="E39" i="27" s="1"/>
  <c r="CE22" i="25"/>
  <c r="E22" i="27" s="1"/>
  <c r="AQ43" i="24"/>
  <c r="CB59" i="24"/>
  <c r="AP59" i="24"/>
  <c r="CC6" i="24"/>
  <c r="AQ6" i="24"/>
  <c r="CB61" i="21"/>
  <c r="CB57" i="21"/>
  <c r="CA55" i="21"/>
  <c r="CB19" i="21"/>
  <c r="CB16" i="21"/>
  <c r="BY18" i="21"/>
  <c r="CB62" i="21"/>
  <c r="CB56" i="21"/>
  <c r="E40" i="24" l="1"/>
  <c r="AQ11" i="27"/>
  <c r="AQ40" i="27"/>
  <c r="AQ44" i="27"/>
  <c r="E47" i="27"/>
  <c r="AQ47" i="27" s="1"/>
  <c r="AQ51" i="27"/>
  <c r="E50" i="27"/>
  <c r="AW50" i="20" s="1"/>
  <c r="AT50" i="25" s="1"/>
  <c r="AQ38" i="27"/>
  <c r="AQ32" i="27"/>
  <c r="E47" i="24"/>
  <c r="E15" i="27"/>
  <c r="AQ15" i="27" s="1"/>
  <c r="E25" i="27"/>
  <c r="AQ25" i="27" s="1"/>
  <c r="AW26" i="20"/>
  <c r="AT26" i="25" s="1"/>
  <c r="CF26" i="25" s="1"/>
  <c r="E37" i="27"/>
  <c r="AQ37" i="27" s="1"/>
  <c r="E31" i="27"/>
  <c r="AQ31" i="27" s="1"/>
  <c r="E42" i="27"/>
  <c r="AW42" i="20" s="1"/>
  <c r="AT42" i="25" s="1"/>
  <c r="G49" i="27"/>
  <c r="AX13" i="20"/>
  <c r="AU13" i="25" s="1"/>
  <c r="AQ53" i="27"/>
  <c r="E35" i="24"/>
  <c r="E57" i="24"/>
  <c r="E16" i="24"/>
  <c r="AW40" i="20"/>
  <c r="AT40" i="25" s="1"/>
  <c r="E33" i="24"/>
  <c r="E27" i="24"/>
  <c r="E55" i="24"/>
  <c r="E19" i="24"/>
  <c r="E56" i="24"/>
  <c r="G49" i="24"/>
  <c r="E17" i="24"/>
  <c r="AQ14" i="27"/>
  <c r="AQ55" i="27"/>
  <c r="E30" i="24"/>
  <c r="AQ43" i="27"/>
  <c r="AW17" i="20"/>
  <c r="AT17" i="25" s="1"/>
  <c r="AQ57" i="27"/>
  <c r="AQ18" i="27"/>
  <c r="E18" i="24"/>
  <c r="AQ16" i="27"/>
  <c r="AQ35" i="27"/>
  <c r="AQ29" i="27"/>
  <c r="AQ10" i="27"/>
  <c r="AQ30" i="27"/>
  <c r="AQ22" i="27"/>
  <c r="E54" i="24"/>
  <c r="AQ34" i="27"/>
  <c r="AQ23" i="27"/>
  <c r="AQ7" i="27"/>
  <c r="E21" i="24"/>
  <c r="E10" i="24"/>
  <c r="AQ6" i="27"/>
  <c r="CD36" i="24"/>
  <c r="AR52" i="24"/>
  <c r="AR14" i="24"/>
  <c r="CD14" i="24"/>
  <c r="Q49" i="20"/>
  <c r="Q13" i="20"/>
  <c r="E37" i="24"/>
  <c r="N63" i="20"/>
  <c r="E31" i="24"/>
  <c r="E41" i="24"/>
  <c r="E23" i="24"/>
  <c r="E25" i="24"/>
  <c r="E38" i="24"/>
  <c r="E24" i="24"/>
  <c r="E42" i="24"/>
  <c r="E15" i="24"/>
  <c r="E51" i="24"/>
  <c r="AR9" i="24"/>
  <c r="CD9" i="24"/>
  <c r="CF9" i="25"/>
  <c r="F9" i="27" s="1"/>
  <c r="E46" i="24"/>
  <c r="E28" i="24"/>
  <c r="AW44" i="20"/>
  <c r="AT44" i="25" s="1"/>
  <c r="C17" i="17" s="1"/>
  <c r="CF29" i="25"/>
  <c r="F29" i="27" s="1"/>
  <c r="AR29" i="24"/>
  <c r="E32" i="24"/>
  <c r="AW51" i="20"/>
  <c r="AT51" i="25" s="1"/>
  <c r="AW15" i="20"/>
  <c r="AT15" i="25" s="1"/>
  <c r="E7" i="24"/>
  <c r="AQ41" i="27"/>
  <c r="AW41" i="20"/>
  <c r="AT41" i="25" s="1"/>
  <c r="AQ54" i="27"/>
  <c r="AW54" i="20"/>
  <c r="AT54" i="25" s="1"/>
  <c r="E43" i="24"/>
  <c r="CD29" i="24"/>
  <c r="E11" i="24"/>
  <c r="P48" i="20"/>
  <c r="O58" i="20"/>
  <c r="J6" i="26" s="1"/>
  <c r="AW30" i="20"/>
  <c r="AT30" i="25" s="1"/>
  <c r="AW11" i="20"/>
  <c r="AT11" i="25" s="1"/>
  <c r="AW57" i="20"/>
  <c r="AT57" i="25" s="1"/>
  <c r="E39" i="24"/>
  <c r="E45" i="24"/>
  <c r="AQ19" i="27"/>
  <c r="AW19" i="20"/>
  <c r="AT19" i="25" s="1"/>
  <c r="AW32" i="20"/>
  <c r="AT32" i="25" s="1"/>
  <c r="AW16" i="20"/>
  <c r="AT16" i="25" s="1"/>
  <c r="E22" i="24"/>
  <c r="AW43" i="20"/>
  <c r="AT43" i="25" s="1"/>
  <c r="E44" i="24"/>
  <c r="AW35" i="20"/>
  <c r="AT35" i="25" s="1"/>
  <c r="AW38" i="20"/>
  <c r="AT38" i="25" s="1"/>
  <c r="AW55" i="20"/>
  <c r="AT55" i="25" s="1"/>
  <c r="AQ12" i="27"/>
  <c r="AW12" i="20"/>
  <c r="AT12" i="25" s="1"/>
  <c r="AW18" i="20"/>
  <c r="AT18" i="25" s="1"/>
  <c r="AQ21" i="27"/>
  <c r="AW21" i="20"/>
  <c r="AT21" i="25" s="1"/>
  <c r="AQ46" i="27"/>
  <c r="AW46" i="20"/>
  <c r="AT46" i="25" s="1"/>
  <c r="AQ39" i="27"/>
  <c r="AW39" i="20"/>
  <c r="AT39" i="25" s="1"/>
  <c r="CF20" i="25"/>
  <c r="F20" i="27" s="1"/>
  <c r="AR36" i="24"/>
  <c r="AQ24" i="27"/>
  <c r="AW24" i="20"/>
  <c r="AT24" i="25" s="1"/>
  <c r="AQ8" i="27"/>
  <c r="AW8" i="20"/>
  <c r="AT8" i="25" s="1"/>
  <c r="AQ33" i="27"/>
  <c r="AW33" i="20"/>
  <c r="AT33" i="25" s="1"/>
  <c r="AQ56" i="27"/>
  <c r="AW56" i="20"/>
  <c r="AT56" i="25" s="1"/>
  <c r="AQ27" i="27"/>
  <c r="AW27" i="20"/>
  <c r="AT27" i="25" s="1"/>
  <c r="AQ28" i="27"/>
  <c r="AW28" i="20"/>
  <c r="AT28" i="25" s="1"/>
  <c r="CF52" i="25"/>
  <c r="F52" i="27" s="1"/>
  <c r="AQ45" i="27"/>
  <c r="AW45" i="20"/>
  <c r="AT45" i="25" s="1"/>
  <c r="CD53" i="24"/>
  <c r="E12" i="24"/>
  <c r="E8" i="24"/>
  <c r="CD52" i="24"/>
  <c r="CF14" i="25"/>
  <c r="F14" i="27" s="1"/>
  <c r="CD20" i="24"/>
  <c r="AR20" i="24"/>
  <c r="AR53" i="24"/>
  <c r="CF53" i="25"/>
  <c r="F53" i="27" s="1"/>
  <c r="CF36" i="25"/>
  <c r="F36" i="27" s="1"/>
  <c r="AW22" i="20"/>
  <c r="AW7" i="20"/>
  <c r="E6" i="24"/>
  <c r="AP60" i="24"/>
  <c r="CB60" i="24"/>
  <c r="D59" i="24"/>
  <c r="CB55" i="21"/>
  <c r="BZ18" i="21"/>
  <c r="J63" i="20"/>
  <c r="AW47" i="20" l="1"/>
  <c r="AT47" i="25" s="1"/>
  <c r="CD47" i="24" s="1"/>
  <c r="CD50" i="24"/>
  <c r="AR50" i="24"/>
  <c r="AQ50" i="27"/>
  <c r="AW31" i="20"/>
  <c r="AT31" i="25" s="1"/>
  <c r="CD31" i="24" s="1"/>
  <c r="AR26" i="24"/>
  <c r="AW25" i="20"/>
  <c r="AT25" i="25" s="1"/>
  <c r="CF25" i="25" s="1"/>
  <c r="F25" i="27" s="1"/>
  <c r="AW37" i="20"/>
  <c r="AT37" i="25" s="1"/>
  <c r="CF37" i="25" s="1"/>
  <c r="F37" i="27" s="1"/>
  <c r="F26" i="27"/>
  <c r="AX26" i="20" s="1"/>
  <c r="AU26" i="25" s="1"/>
  <c r="AQ42" i="27"/>
  <c r="CD26" i="24"/>
  <c r="AY49" i="20"/>
  <c r="AV49" i="25" s="1"/>
  <c r="CF49" i="24" s="1"/>
  <c r="AS49" i="27"/>
  <c r="CG13" i="25"/>
  <c r="G13" i="27" s="1"/>
  <c r="CE13" i="24"/>
  <c r="AS13" i="24"/>
  <c r="CD40" i="24"/>
  <c r="CF50" i="25"/>
  <c r="F50" i="27" s="1"/>
  <c r="AR50" i="27" s="1"/>
  <c r="AR40" i="24"/>
  <c r="CF40" i="25"/>
  <c r="AR47" i="24"/>
  <c r="F36" i="24"/>
  <c r="AQ17" i="27"/>
  <c r="AW23" i="20"/>
  <c r="AT23" i="25" s="1"/>
  <c r="AW34" i="20"/>
  <c r="AT34" i="25" s="1"/>
  <c r="AW6" i="20"/>
  <c r="AT6" i="25" s="1"/>
  <c r="AW10" i="20"/>
  <c r="AT10" i="25" s="1"/>
  <c r="F52" i="24"/>
  <c r="CD27" i="24"/>
  <c r="CD24" i="24"/>
  <c r="AR30" i="24"/>
  <c r="CF41" i="25"/>
  <c r="F41" i="27" s="1"/>
  <c r="CF21" i="25"/>
  <c r="F21" i="27" s="1"/>
  <c r="AR29" i="27"/>
  <c r="CD38" i="24"/>
  <c r="CD35" i="24"/>
  <c r="CF31" i="25"/>
  <c r="F31" i="27" s="1"/>
  <c r="AR55" i="24"/>
  <c r="AR8" i="24"/>
  <c r="CD43" i="24"/>
  <c r="CD57" i="24"/>
  <c r="AR54" i="24"/>
  <c r="AR9" i="27"/>
  <c r="AR51" i="24"/>
  <c r="F14" i="24"/>
  <c r="R13" i="20"/>
  <c r="R49" i="20"/>
  <c r="O63" i="20"/>
  <c r="F9" i="24"/>
  <c r="F29" i="24"/>
  <c r="CF51" i="25"/>
  <c r="F51" i="27" s="1"/>
  <c r="AX9" i="20"/>
  <c r="AU9" i="25" s="1"/>
  <c r="AR36" i="27"/>
  <c r="AX36" i="20"/>
  <c r="AU36" i="25" s="1"/>
  <c r="CF56" i="25"/>
  <c r="F56" i="27" s="1"/>
  <c r="AR56" i="24"/>
  <c r="CD56" i="24"/>
  <c r="Q48" i="20"/>
  <c r="P58" i="20"/>
  <c r="K6" i="26" s="1"/>
  <c r="F50" i="24"/>
  <c r="CF35" i="25"/>
  <c r="F35" i="27" s="1"/>
  <c r="CD17" i="24"/>
  <c r="AR17" i="24"/>
  <c r="CD16" i="24"/>
  <c r="CF16" i="25"/>
  <c r="F16" i="27" s="1"/>
  <c r="AR16" i="24"/>
  <c r="CF33" i="25"/>
  <c r="F33" i="27" s="1"/>
  <c r="CD33" i="24"/>
  <c r="AR33" i="24"/>
  <c r="CD12" i="24"/>
  <c r="CF12" i="25"/>
  <c r="F12" i="27" s="1"/>
  <c r="CF38" i="25"/>
  <c r="F38" i="27" s="1"/>
  <c r="AR38" i="24"/>
  <c r="F53" i="24"/>
  <c r="CD25" i="24"/>
  <c r="AR53" i="27"/>
  <c r="AX53" i="20"/>
  <c r="AU53" i="25" s="1"/>
  <c r="AR20" i="27"/>
  <c r="AX20" i="20"/>
  <c r="AU20" i="25" s="1"/>
  <c r="AR37" i="24"/>
  <c r="CD37" i="24"/>
  <c r="AR14" i="27"/>
  <c r="AX14" i="20"/>
  <c r="AU14" i="25" s="1"/>
  <c r="CD45" i="24"/>
  <c r="AR45" i="24"/>
  <c r="CF45" i="25"/>
  <c r="F45" i="27" s="1"/>
  <c r="AR52" i="27"/>
  <c r="AX52" i="20"/>
  <c r="AU52" i="25" s="1"/>
  <c r="AR46" i="24"/>
  <c r="CD46" i="24"/>
  <c r="AR43" i="24"/>
  <c r="AR42" i="24"/>
  <c r="CD51" i="24"/>
  <c r="AR15" i="24"/>
  <c r="AR35" i="24"/>
  <c r="CF54" i="25"/>
  <c r="F54" i="27" s="1"/>
  <c r="AR12" i="24"/>
  <c r="AR32" i="24"/>
  <c r="CF30" i="25"/>
  <c r="F30" i="27" s="1"/>
  <c r="CD44" i="24"/>
  <c r="CF57" i="25"/>
  <c r="F57" i="27" s="1"/>
  <c r="CF8" i="25"/>
  <c r="F8" i="27" s="1"/>
  <c r="CF18" i="25"/>
  <c r="F18" i="27" s="1"/>
  <c r="CD28" i="24"/>
  <c r="AR21" i="24"/>
  <c r="CD30" i="24"/>
  <c r="CF17" i="25"/>
  <c r="F17" i="27" s="1"/>
  <c r="CD41" i="24"/>
  <c r="AR39" i="24"/>
  <c r="CD32" i="24"/>
  <c r="CF27" i="25"/>
  <c r="F27" i="27" s="1"/>
  <c r="F20" i="24"/>
  <c r="CD11" i="24"/>
  <c r="CD21" i="24"/>
  <c r="AR24" i="24"/>
  <c r="CF24" i="25"/>
  <c r="F24" i="27" s="1"/>
  <c r="CD39" i="24"/>
  <c r="AR41" i="24"/>
  <c r="CD15" i="24"/>
  <c r="CD8" i="24"/>
  <c r="AR27" i="24"/>
  <c r="CF39" i="25"/>
  <c r="F39" i="27" s="1"/>
  <c r="CF42" i="25"/>
  <c r="F42" i="27" s="1"/>
  <c r="CF32" i="25"/>
  <c r="F32" i="27" s="1"/>
  <c r="CF19" i="25"/>
  <c r="F19" i="27" s="1"/>
  <c r="CD19" i="24"/>
  <c r="CF55" i="25"/>
  <c r="F55" i="27" s="1"/>
  <c r="AT7" i="25"/>
  <c r="AT22" i="25"/>
  <c r="AR57" i="24"/>
  <c r="AR19" i="24"/>
  <c r="CD55" i="24"/>
  <c r="CD54" i="24"/>
  <c r="CF46" i="25"/>
  <c r="F46" i="27" s="1"/>
  <c r="CF43" i="25"/>
  <c r="F43" i="27" s="1"/>
  <c r="AS60" i="25"/>
  <c r="AR18" i="24"/>
  <c r="CF44" i="25"/>
  <c r="F44" i="27" s="1"/>
  <c r="CF15" i="25"/>
  <c r="F15" i="27" s="1"/>
  <c r="CD18" i="24"/>
  <c r="CF28" i="25"/>
  <c r="F28" i="27" s="1"/>
  <c r="AR11" i="24"/>
  <c r="AR44" i="24"/>
  <c r="CD42" i="24"/>
  <c r="AR28" i="24"/>
  <c r="CF11" i="25"/>
  <c r="F11" i="27" s="1"/>
  <c r="D60" i="24"/>
  <c r="CB61" i="24"/>
  <c r="AP61" i="24"/>
  <c r="AP62" i="24"/>
  <c r="CB62" i="24"/>
  <c r="CA18" i="21"/>
  <c r="AR25" i="24" l="1"/>
  <c r="F25" i="24" s="1"/>
  <c r="AR31" i="24"/>
  <c r="CH49" i="25"/>
  <c r="H49" i="27" s="1"/>
  <c r="AT49" i="27" s="1"/>
  <c r="CF47" i="25"/>
  <c r="F47" i="27" s="1"/>
  <c r="F26" i="24"/>
  <c r="AR26" i="27"/>
  <c r="AX50" i="20"/>
  <c r="AU50" i="25" s="1"/>
  <c r="CG50" i="25" s="1"/>
  <c r="G50" i="27" s="1"/>
  <c r="AT49" i="24"/>
  <c r="F47" i="24"/>
  <c r="F40" i="27"/>
  <c r="AX40" i="20" s="1"/>
  <c r="AU40" i="25" s="1"/>
  <c r="CG40" i="25" s="1"/>
  <c r="AX47" i="20"/>
  <c r="AU47" i="25" s="1"/>
  <c r="CG47" i="25" s="1"/>
  <c r="AR47" i="27"/>
  <c r="F40" i="24"/>
  <c r="AS13" i="27"/>
  <c r="AY13" i="20"/>
  <c r="AV13" i="25" s="1"/>
  <c r="AR23" i="24"/>
  <c r="AR34" i="24"/>
  <c r="AX41" i="20"/>
  <c r="AU41" i="25" s="1"/>
  <c r="AR21" i="27"/>
  <c r="AR10" i="24"/>
  <c r="G13" i="24"/>
  <c r="CD23" i="24"/>
  <c r="CF23" i="25"/>
  <c r="F23" i="27" s="1"/>
  <c r="CF10" i="25"/>
  <c r="F10" i="27" s="1"/>
  <c r="CD34" i="24"/>
  <c r="CF34" i="25"/>
  <c r="F34" i="27" s="1"/>
  <c r="CD10" i="24"/>
  <c r="CE60" i="25"/>
  <c r="F43" i="24"/>
  <c r="F55" i="24"/>
  <c r="F51" i="24"/>
  <c r="F57" i="24"/>
  <c r="F30" i="24"/>
  <c r="F35" i="24"/>
  <c r="CE53" i="24"/>
  <c r="F38" i="24"/>
  <c r="F27" i="24"/>
  <c r="AX29" i="20"/>
  <c r="AU29" i="25" s="1"/>
  <c r="AR12" i="27"/>
  <c r="AR16" i="27"/>
  <c r="AR32" i="27"/>
  <c r="AR37" i="27"/>
  <c r="CF6" i="25"/>
  <c r="F6" i="27" s="1"/>
  <c r="AX39" i="20"/>
  <c r="AU39" i="25" s="1"/>
  <c r="F24" i="24"/>
  <c r="F54" i="24"/>
  <c r="AR28" i="27"/>
  <c r="AR7" i="24"/>
  <c r="F8" i="24"/>
  <c r="CG20" i="25"/>
  <c r="G20" i="27" s="1"/>
  <c r="AR51" i="27"/>
  <c r="AR33" i="27"/>
  <c r="AR55" i="27"/>
  <c r="AR18" i="27"/>
  <c r="AX44" i="20"/>
  <c r="AR19" i="27"/>
  <c r="S13" i="20"/>
  <c r="CG14" i="25"/>
  <c r="G14" i="27" s="1"/>
  <c r="CE14" i="24"/>
  <c r="AS14" i="24"/>
  <c r="S49" i="20"/>
  <c r="H49" i="24"/>
  <c r="F45" i="24"/>
  <c r="P63" i="20"/>
  <c r="F31" i="24"/>
  <c r="F17" i="24"/>
  <c r="F44" i="24"/>
  <c r="F15" i="24"/>
  <c r="F16" i="24"/>
  <c r="AX28" i="20"/>
  <c r="AU28" i="25" s="1"/>
  <c r="F46" i="24"/>
  <c r="AR56" i="27"/>
  <c r="AX56" i="20"/>
  <c r="AU56" i="25" s="1"/>
  <c r="F56" i="24"/>
  <c r="AX37" i="20"/>
  <c r="AU37" i="25" s="1"/>
  <c r="F33" i="24"/>
  <c r="F21" i="24"/>
  <c r="F37" i="24"/>
  <c r="R48" i="20"/>
  <c r="Q58" i="20"/>
  <c r="L6" i="26" s="1"/>
  <c r="CG26" i="25"/>
  <c r="G26" i="27" s="1"/>
  <c r="AS26" i="24"/>
  <c r="CE26" i="24"/>
  <c r="AQ60" i="24"/>
  <c r="F12" i="24"/>
  <c r="F39" i="24"/>
  <c r="F32" i="24"/>
  <c r="AX51" i="20"/>
  <c r="AU51" i="25" s="1"/>
  <c r="F11" i="24"/>
  <c r="AR17" i="27"/>
  <c r="AX17" i="20"/>
  <c r="AU17" i="25" s="1"/>
  <c r="AR54" i="27"/>
  <c r="AX54" i="20"/>
  <c r="AU54" i="25" s="1"/>
  <c r="AR11" i="27"/>
  <c r="AX11" i="20"/>
  <c r="AU11" i="25" s="1"/>
  <c r="CG53" i="25"/>
  <c r="G53" i="27" s="1"/>
  <c r="AS53" i="24"/>
  <c r="CG52" i="25"/>
  <c r="G52" i="27" s="1"/>
  <c r="CE52" i="24"/>
  <c r="AS52" i="24"/>
  <c r="AR38" i="27"/>
  <c r="AX38" i="20"/>
  <c r="AU38" i="25" s="1"/>
  <c r="AR57" i="27"/>
  <c r="AX57" i="20"/>
  <c r="AU57" i="25" s="1"/>
  <c r="AR27" i="27"/>
  <c r="AX27" i="20"/>
  <c r="AU27" i="25" s="1"/>
  <c r="AR30" i="27"/>
  <c r="AX30" i="20"/>
  <c r="AU30" i="25" s="1"/>
  <c r="AR45" i="27"/>
  <c r="AX45" i="20"/>
  <c r="AU45" i="25" s="1"/>
  <c r="AR46" i="27"/>
  <c r="AX46" i="20"/>
  <c r="AU46" i="25" s="1"/>
  <c r="AR24" i="27"/>
  <c r="AX24" i="20"/>
  <c r="AU24" i="25" s="1"/>
  <c r="AR8" i="27"/>
  <c r="AX8" i="20"/>
  <c r="AU8" i="25" s="1"/>
  <c r="AR15" i="27"/>
  <c r="AX15" i="20"/>
  <c r="AU15" i="25" s="1"/>
  <c r="AR31" i="27"/>
  <c r="AX31" i="20"/>
  <c r="AU31" i="25" s="1"/>
  <c r="F41" i="24"/>
  <c r="AR42" i="27"/>
  <c r="AX42" i="20"/>
  <c r="AU42" i="25" s="1"/>
  <c r="AR25" i="27"/>
  <c r="AX25" i="20"/>
  <c r="AU25" i="25" s="1"/>
  <c r="AR35" i="27"/>
  <c r="AX35" i="20"/>
  <c r="AU35" i="25" s="1"/>
  <c r="AR43" i="27"/>
  <c r="AX43" i="20"/>
  <c r="AU43" i="25" s="1"/>
  <c r="F28" i="24"/>
  <c r="AS36" i="24"/>
  <c r="F42" i="24"/>
  <c r="CE36" i="24"/>
  <c r="F18" i="24"/>
  <c r="CF7" i="25"/>
  <c r="F7" i="27" s="1"/>
  <c r="AS20" i="24"/>
  <c r="AS9" i="24"/>
  <c r="CC60" i="24"/>
  <c r="AX12" i="20"/>
  <c r="AU12" i="25" s="1"/>
  <c r="CE20" i="24"/>
  <c r="F19" i="24"/>
  <c r="AX55" i="20"/>
  <c r="CG9" i="25"/>
  <c r="G9" i="27" s="1"/>
  <c r="CD7" i="24"/>
  <c r="AS62" i="25"/>
  <c r="CE9" i="24"/>
  <c r="CG36" i="25"/>
  <c r="G36" i="27" s="1"/>
  <c r="AS59" i="25"/>
  <c r="CD22" i="24"/>
  <c r="CF22" i="25"/>
  <c r="F22" i="27" s="1"/>
  <c r="AR22" i="24"/>
  <c r="D62" i="24"/>
  <c r="CD6" i="24"/>
  <c r="AR6" i="24"/>
  <c r="D61" i="24"/>
  <c r="CB18" i="21"/>
  <c r="AS50" i="24" l="1"/>
  <c r="CE50" i="24"/>
  <c r="F23" i="24"/>
  <c r="AR40" i="27"/>
  <c r="CE40" i="24"/>
  <c r="AS40" i="24"/>
  <c r="E60" i="27"/>
  <c r="AQ60" i="27" s="1"/>
  <c r="AZ49" i="20"/>
  <c r="AW49" i="25" s="1"/>
  <c r="G47" i="27"/>
  <c r="AY47" i="20" s="1"/>
  <c r="AV47" i="25" s="1"/>
  <c r="G40" i="27"/>
  <c r="AS40" i="27" s="1"/>
  <c r="AR23" i="27"/>
  <c r="CE47" i="24"/>
  <c r="AS47" i="24"/>
  <c r="CE29" i="24"/>
  <c r="AX23" i="20"/>
  <c r="AU23" i="25" s="1"/>
  <c r="AS23" i="24" s="1"/>
  <c r="F10" i="24"/>
  <c r="AR6" i="27"/>
  <c r="AR41" i="27"/>
  <c r="F34" i="24"/>
  <c r="AX21" i="20"/>
  <c r="AU21" i="25" s="1"/>
  <c r="CG21" i="25" s="1"/>
  <c r="AX10" i="20"/>
  <c r="AU10" i="25" s="1"/>
  <c r="AT13" i="24"/>
  <c r="CH13" i="25"/>
  <c r="H13" i="27" s="1"/>
  <c r="CF13" i="24"/>
  <c r="AS20" i="27"/>
  <c r="AR10" i="27"/>
  <c r="AX32" i="20"/>
  <c r="AU32" i="25" s="1"/>
  <c r="CG32" i="25" s="1"/>
  <c r="AX16" i="20"/>
  <c r="AU16" i="25" s="1"/>
  <c r="AX18" i="20"/>
  <c r="AU18" i="25" s="1"/>
  <c r="AR44" i="27"/>
  <c r="CC59" i="24"/>
  <c r="AX33" i="20"/>
  <c r="AU33" i="25" s="1"/>
  <c r="AX19" i="20"/>
  <c r="AU19" i="25" s="1"/>
  <c r="G53" i="24"/>
  <c r="G14" i="24"/>
  <c r="AS39" i="24"/>
  <c r="AR39" i="27"/>
  <c r="AS54" i="24"/>
  <c r="AS41" i="24"/>
  <c r="AY26" i="20"/>
  <c r="AV26" i="25" s="1"/>
  <c r="CG29" i="25"/>
  <c r="G29" i="27" s="1"/>
  <c r="AS53" i="27"/>
  <c r="F7" i="24"/>
  <c r="AR22" i="27"/>
  <c r="CE28" i="24"/>
  <c r="AS14" i="27"/>
  <c r="AS29" i="24"/>
  <c r="AS27" i="24"/>
  <c r="AS9" i="27"/>
  <c r="CG56" i="25"/>
  <c r="G56" i="27" s="1"/>
  <c r="T49" i="20"/>
  <c r="T13" i="20"/>
  <c r="AS46" i="24"/>
  <c r="Q63" i="20"/>
  <c r="AY20" i="20"/>
  <c r="AV20" i="25" s="1"/>
  <c r="AQ59" i="24"/>
  <c r="G26" i="24"/>
  <c r="G9" i="24"/>
  <c r="AS36" i="27"/>
  <c r="AY36" i="20"/>
  <c r="AV36" i="25" s="1"/>
  <c r="CE43" i="24"/>
  <c r="AS43" i="24"/>
  <c r="CE31" i="24"/>
  <c r="AS31" i="24"/>
  <c r="AY14" i="20"/>
  <c r="AV14" i="25" s="1"/>
  <c r="E60" i="24"/>
  <c r="G36" i="24"/>
  <c r="S48" i="20"/>
  <c r="R58" i="20"/>
  <c r="M6" i="26" s="1"/>
  <c r="G52" i="24"/>
  <c r="CG43" i="25"/>
  <c r="G43" i="27" s="1"/>
  <c r="CG35" i="25"/>
  <c r="G35" i="27" s="1"/>
  <c r="CE35" i="24"/>
  <c r="CE45" i="24"/>
  <c r="AS45" i="24"/>
  <c r="CG45" i="25"/>
  <c r="G45" i="27" s="1"/>
  <c r="CG51" i="25"/>
  <c r="G51" i="27" s="1"/>
  <c r="CE51" i="24"/>
  <c r="AS51" i="24"/>
  <c r="CE38" i="24"/>
  <c r="AS38" i="24"/>
  <c r="CG38" i="25"/>
  <c r="G38" i="27" s="1"/>
  <c r="CE46" i="24"/>
  <c r="G20" i="24"/>
  <c r="F22" i="24"/>
  <c r="CE56" i="24"/>
  <c r="CG31" i="25"/>
  <c r="G31" i="27" s="1"/>
  <c r="AS56" i="24"/>
  <c r="AS30" i="24"/>
  <c r="CG30" i="25"/>
  <c r="G30" i="27" s="1"/>
  <c r="CE30" i="24"/>
  <c r="CG25" i="25"/>
  <c r="G25" i="27" s="1"/>
  <c r="AS25" i="24"/>
  <c r="CE25" i="24"/>
  <c r="AR7" i="27"/>
  <c r="AX7" i="20"/>
  <c r="AU7" i="25" s="1"/>
  <c r="CG8" i="25"/>
  <c r="G8" i="27" s="1"/>
  <c r="AS8" i="24"/>
  <c r="CE8" i="24"/>
  <c r="AS42" i="24"/>
  <c r="CE42" i="24"/>
  <c r="CG42" i="25"/>
  <c r="G42" i="27" s="1"/>
  <c r="AS52" i="27"/>
  <c r="AY52" i="20"/>
  <c r="AV52" i="25" s="1"/>
  <c r="AS50" i="27"/>
  <c r="AY50" i="20"/>
  <c r="AV50" i="25" s="1"/>
  <c r="CE11" i="24"/>
  <c r="AS24" i="24"/>
  <c r="CE24" i="24"/>
  <c r="CG24" i="25"/>
  <c r="G24" i="27" s="1"/>
  <c r="CE12" i="24"/>
  <c r="CG27" i="25"/>
  <c r="G27" i="27" s="1"/>
  <c r="CG39" i="25"/>
  <c r="G39" i="27" s="1"/>
  <c r="CE54" i="24"/>
  <c r="AS12" i="24"/>
  <c r="AY9" i="20"/>
  <c r="AV9" i="25" s="1"/>
  <c r="CG57" i="25"/>
  <c r="G57" i="27" s="1"/>
  <c r="CG46" i="25"/>
  <c r="G46" i="27" s="1"/>
  <c r="CE17" i="24"/>
  <c r="CC62" i="24"/>
  <c r="AS28" i="24"/>
  <c r="AS15" i="24"/>
  <c r="AS35" i="24"/>
  <c r="CE27" i="24"/>
  <c r="CG28" i="25"/>
  <c r="G28" i="27" s="1"/>
  <c r="CE59" i="25"/>
  <c r="E59" i="27" s="1"/>
  <c r="CE41" i="24"/>
  <c r="AY53" i="20"/>
  <c r="AV53" i="25" s="1"/>
  <c r="CG54" i="25"/>
  <c r="G54" i="27" s="1"/>
  <c r="CG41" i="25"/>
  <c r="G41" i="27" s="1"/>
  <c r="CE37" i="24"/>
  <c r="CE39" i="24"/>
  <c r="CG37" i="25"/>
  <c r="G37" i="27" s="1"/>
  <c r="AS57" i="24"/>
  <c r="AS11" i="24"/>
  <c r="CE62" i="25"/>
  <c r="E62" i="27" s="1"/>
  <c r="CG11" i="25"/>
  <c r="G11" i="27" s="1"/>
  <c r="CG17" i="25"/>
  <c r="G17" i="27" s="1"/>
  <c r="AS37" i="24"/>
  <c r="CE57" i="24"/>
  <c r="AS17" i="24"/>
  <c r="AQ62" i="24"/>
  <c r="CG15" i="25"/>
  <c r="G15" i="27" s="1"/>
  <c r="CE15" i="24"/>
  <c r="CG12" i="25"/>
  <c r="G12" i="27" s="1"/>
  <c r="AU44" i="25"/>
  <c r="C18" i="17" s="1"/>
  <c r="AU55" i="25"/>
  <c r="AS61" i="25"/>
  <c r="F6" i="24"/>
  <c r="G50" i="24" l="1"/>
  <c r="G40" i="24"/>
  <c r="AS47" i="27"/>
  <c r="AS21" i="24"/>
  <c r="AY40" i="20"/>
  <c r="AV40" i="25" s="1"/>
  <c r="CH40" i="25" s="1"/>
  <c r="H40" i="27" s="1"/>
  <c r="E59" i="24"/>
  <c r="AW60" i="20"/>
  <c r="AT60" i="25" s="1"/>
  <c r="CD60" i="24" s="1"/>
  <c r="H13" i="24"/>
  <c r="AS32" i="24"/>
  <c r="G21" i="27"/>
  <c r="AS21" i="27" s="1"/>
  <c r="G47" i="24"/>
  <c r="G32" i="27"/>
  <c r="AY32" i="20" s="1"/>
  <c r="AV32" i="25" s="1"/>
  <c r="CE32" i="24"/>
  <c r="CI49" i="25"/>
  <c r="I49" i="27" s="1"/>
  <c r="BA49" i="20" s="1"/>
  <c r="AX49" i="25" s="1"/>
  <c r="CG49" i="24"/>
  <c r="AU49" i="24"/>
  <c r="G29" i="24"/>
  <c r="CE18" i="24"/>
  <c r="AX34" i="20"/>
  <c r="AU34" i="25" s="1"/>
  <c r="AR34" i="27"/>
  <c r="CE33" i="24"/>
  <c r="AS10" i="24"/>
  <c r="CE10" i="24"/>
  <c r="CG10" i="25"/>
  <c r="G10" i="27" s="1"/>
  <c r="CE19" i="24"/>
  <c r="AT13" i="27"/>
  <c r="AZ13" i="20"/>
  <c r="AW13" i="25" s="1"/>
  <c r="CE23" i="24"/>
  <c r="G23" i="24" s="1"/>
  <c r="AS43" i="27"/>
  <c r="CG23" i="25"/>
  <c r="G23" i="27" s="1"/>
  <c r="AS56" i="27"/>
  <c r="CG16" i="25"/>
  <c r="G16" i="27" s="1"/>
  <c r="CE21" i="24"/>
  <c r="AS29" i="27"/>
  <c r="CE16" i="24"/>
  <c r="AS16" i="24"/>
  <c r="G54" i="24"/>
  <c r="AS33" i="24"/>
  <c r="AS19" i="24"/>
  <c r="CG18" i="25"/>
  <c r="G18" i="27" s="1"/>
  <c r="G28" i="24"/>
  <c r="AS18" i="24"/>
  <c r="G18" i="24" s="1"/>
  <c r="CG19" i="25"/>
  <c r="G19" i="27" s="1"/>
  <c r="AX22" i="20"/>
  <c r="AU22" i="25" s="1"/>
  <c r="CG33" i="25"/>
  <c r="G33" i="27" s="1"/>
  <c r="G39" i="24"/>
  <c r="AW59" i="20"/>
  <c r="AT59" i="25" s="1"/>
  <c r="G27" i="24"/>
  <c r="AQ62" i="27"/>
  <c r="AS26" i="27"/>
  <c r="AS38" i="27"/>
  <c r="CH50" i="25"/>
  <c r="H50" i="27" s="1"/>
  <c r="AS46" i="27"/>
  <c r="AS8" i="27"/>
  <c r="AS45" i="27"/>
  <c r="CH36" i="25"/>
  <c r="H36" i="27" s="1"/>
  <c r="AY30" i="20"/>
  <c r="AV30" i="25" s="1"/>
  <c r="CG7" i="25"/>
  <c r="G7" i="27" s="1"/>
  <c r="AS42" i="27"/>
  <c r="AY29" i="20"/>
  <c r="AV29" i="25" s="1"/>
  <c r="G41" i="24"/>
  <c r="AS12" i="27"/>
  <c r="CH20" i="25"/>
  <c r="H20" i="27" s="1"/>
  <c r="AS35" i="27"/>
  <c r="AS37" i="27"/>
  <c r="U13" i="20"/>
  <c r="U49" i="20"/>
  <c r="CH14" i="25"/>
  <c r="H14" i="27" s="1"/>
  <c r="CF14" i="24"/>
  <c r="AT14" i="24"/>
  <c r="G46" i="24"/>
  <c r="R63" i="20"/>
  <c r="G43" i="24"/>
  <c r="G24" i="24"/>
  <c r="G42" i="24"/>
  <c r="G25" i="24"/>
  <c r="G45" i="24"/>
  <c r="G31" i="24"/>
  <c r="G37" i="24"/>
  <c r="G12" i="24"/>
  <c r="CF36" i="24"/>
  <c r="G38" i="24"/>
  <c r="G35" i="24"/>
  <c r="G11" i="24"/>
  <c r="G51" i="24"/>
  <c r="G56" i="24"/>
  <c r="E62" i="24"/>
  <c r="G17" i="24"/>
  <c r="AS39" i="27"/>
  <c r="AY39" i="20"/>
  <c r="AV39" i="25" s="1"/>
  <c r="CF52" i="24"/>
  <c r="CH52" i="25"/>
  <c r="H52" i="27" s="1"/>
  <c r="G15" i="24"/>
  <c r="AS7" i="24"/>
  <c r="G30" i="24"/>
  <c r="T48" i="20"/>
  <c r="S58" i="20"/>
  <c r="N6" i="26" s="1"/>
  <c r="G57" i="24"/>
  <c r="AS15" i="27"/>
  <c r="AY15" i="20"/>
  <c r="AV15" i="25" s="1"/>
  <c r="AS51" i="27"/>
  <c r="AY51" i="20"/>
  <c r="AV51" i="25" s="1"/>
  <c r="AS54" i="27"/>
  <c r="AY54" i="20"/>
  <c r="AV54" i="25" s="1"/>
  <c r="AS31" i="27"/>
  <c r="AY31" i="20"/>
  <c r="AV31" i="25" s="1"/>
  <c r="AS25" i="27"/>
  <c r="AY25" i="20"/>
  <c r="AV25" i="25" s="1"/>
  <c r="AY56" i="20"/>
  <c r="AV56" i="25" s="1"/>
  <c r="G8" i="24"/>
  <c r="AY45" i="20"/>
  <c r="AV45" i="25" s="1"/>
  <c r="AT36" i="24"/>
  <c r="AY43" i="20"/>
  <c r="AV43" i="25" s="1"/>
  <c r="CH53" i="25"/>
  <c r="H53" i="27" s="1"/>
  <c r="AT53" i="24"/>
  <c r="CF53" i="24"/>
  <c r="AS57" i="27"/>
  <c r="AY57" i="20"/>
  <c r="AV57" i="25" s="1"/>
  <c r="AS24" i="27"/>
  <c r="AY24" i="20"/>
  <c r="AV24" i="25" s="1"/>
  <c r="AT26" i="24"/>
  <c r="CF26" i="24"/>
  <c r="CH26" i="25"/>
  <c r="H26" i="27" s="1"/>
  <c r="AT47" i="24"/>
  <c r="CH47" i="25"/>
  <c r="H47" i="27" s="1"/>
  <c r="AS17" i="27"/>
  <c r="AY17" i="20"/>
  <c r="AV17" i="25" s="1"/>
  <c r="AS11" i="27"/>
  <c r="AY11" i="20"/>
  <c r="AV11" i="25" s="1"/>
  <c r="AS41" i="27"/>
  <c r="AY41" i="20"/>
  <c r="AV41" i="25" s="1"/>
  <c r="AS28" i="27"/>
  <c r="AY28" i="20"/>
  <c r="AV28" i="25" s="1"/>
  <c r="AS27" i="27"/>
  <c r="AY27" i="20"/>
  <c r="AV27" i="25" s="1"/>
  <c r="AT40" i="24"/>
  <c r="CC61" i="24"/>
  <c r="AY12" i="20"/>
  <c r="AV12" i="25" s="1"/>
  <c r="AY46" i="20"/>
  <c r="AV46" i="25" s="1"/>
  <c r="AT9" i="24"/>
  <c r="AT50" i="24"/>
  <c r="CE7" i="24"/>
  <c r="AY42" i="20"/>
  <c r="AV42" i="25" s="1"/>
  <c r="AY8" i="20"/>
  <c r="AV8" i="25" s="1"/>
  <c r="CF50" i="24"/>
  <c r="AT52" i="24"/>
  <c r="AT20" i="24"/>
  <c r="CE55" i="24"/>
  <c r="AS55" i="24"/>
  <c r="CG55" i="25"/>
  <c r="G55" i="27" s="1"/>
  <c r="CF9" i="24"/>
  <c r="CF47" i="24"/>
  <c r="AS44" i="24"/>
  <c r="CE44" i="24"/>
  <c r="CG44" i="25"/>
  <c r="G44" i="27" s="1"/>
  <c r="CH9" i="25"/>
  <c r="H9" i="27" s="1"/>
  <c r="CF20" i="24"/>
  <c r="AQ61" i="24"/>
  <c r="CE61" i="25"/>
  <c r="E61" i="27" s="1"/>
  <c r="AX6" i="20"/>
  <c r="CF40" i="24" l="1"/>
  <c r="H40" i="24" s="1"/>
  <c r="G21" i="24"/>
  <c r="G32" i="24"/>
  <c r="CF60" i="25"/>
  <c r="F60" i="27" s="1"/>
  <c r="AY21" i="20"/>
  <c r="AV21" i="25" s="1"/>
  <c r="AT21" i="24" s="1"/>
  <c r="AU49" i="27"/>
  <c r="I49" i="24"/>
  <c r="AR60" i="24"/>
  <c r="F60" i="24" s="1"/>
  <c r="G10" i="24"/>
  <c r="G19" i="24"/>
  <c r="AS23" i="27"/>
  <c r="AY16" i="20"/>
  <c r="AV16" i="25" s="1"/>
  <c r="AT16" i="24" s="1"/>
  <c r="G16" i="24"/>
  <c r="AS10" i="27"/>
  <c r="AY10" i="20"/>
  <c r="AV10" i="25" s="1"/>
  <c r="AT10" i="24" s="1"/>
  <c r="AT20" i="27"/>
  <c r="AS19" i="27"/>
  <c r="AS18" i="27"/>
  <c r="CH29" i="25"/>
  <c r="H29" i="27" s="1"/>
  <c r="AT50" i="27"/>
  <c r="G33" i="24"/>
  <c r="AS16" i="27"/>
  <c r="CG13" i="24"/>
  <c r="CI13" i="25"/>
  <c r="I13" i="27" s="1"/>
  <c r="AU13" i="24"/>
  <c r="AT36" i="27"/>
  <c r="AT14" i="27"/>
  <c r="AS33" i="27"/>
  <c r="AS34" i="24"/>
  <c r="CE34" i="24"/>
  <c r="CG34" i="25"/>
  <c r="G34" i="27" s="1"/>
  <c r="AY18" i="20"/>
  <c r="AV18" i="25" s="1"/>
  <c r="AT18" i="24" s="1"/>
  <c r="AY19" i="20"/>
  <c r="AV19" i="25" s="1"/>
  <c r="AY37" i="20"/>
  <c r="AV37" i="25" s="1"/>
  <c r="CF37" i="24" s="1"/>
  <c r="AY33" i="20"/>
  <c r="AV33" i="25" s="1"/>
  <c r="AT29" i="24"/>
  <c r="AW62" i="20"/>
  <c r="AT62" i="25" s="1"/>
  <c r="CF62" i="25" s="1"/>
  <c r="H14" i="24"/>
  <c r="AQ59" i="27"/>
  <c r="AY23" i="20"/>
  <c r="AV23" i="25" s="1"/>
  <c r="AY35" i="20"/>
  <c r="AV35" i="25" s="1"/>
  <c r="AS32" i="27"/>
  <c r="CF28" i="24"/>
  <c r="AT47" i="27"/>
  <c r="CH57" i="25"/>
  <c r="H57" i="27" s="1"/>
  <c r="AY38" i="20"/>
  <c r="AV38" i="25" s="1"/>
  <c r="AS30" i="27"/>
  <c r="CD59" i="24"/>
  <c r="AT56" i="24"/>
  <c r="AT9" i="27"/>
  <c r="CH42" i="25"/>
  <c r="H42" i="27" s="1"/>
  <c r="CF17" i="24"/>
  <c r="AT52" i="27"/>
  <c r="CF8" i="24"/>
  <c r="AS55" i="27"/>
  <c r="AS44" i="27"/>
  <c r="CF29" i="24"/>
  <c r="V49" i="20"/>
  <c r="CH49" i="24"/>
  <c r="AV49" i="24"/>
  <c r="CJ49" i="25"/>
  <c r="J49" i="27" s="1"/>
  <c r="V13" i="20"/>
  <c r="S63" i="20"/>
  <c r="G55" i="24"/>
  <c r="H47" i="24"/>
  <c r="H36" i="24"/>
  <c r="AZ50" i="20"/>
  <c r="AW50" i="25" s="1"/>
  <c r="AT51" i="24"/>
  <c r="CH51" i="25"/>
  <c r="H51" i="27" s="1"/>
  <c r="CH39" i="25"/>
  <c r="H39" i="27" s="1"/>
  <c r="CF39" i="24"/>
  <c r="H20" i="24"/>
  <c r="CF51" i="24"/>
  <c r="AT28" i="24"/>
  <c r="H52" i="24"/>
  <c r="H53" i="24"/>
  <c r="AT41" i="24"/>
  <c r="CF41" i="24"/>
  <c r="CH41" i="25"/>
  <c r="H41" i="27" s="1"/>
  <c r="CF30" i="24"/>
  <c r="AT30" i="24"/>
  <c r="AT17" i="24"/>
  <c r="H50" i="24"/>
  <c r="CH17" i="25"/>
  <c r="H17" i="27" s="1"/>
  <c r="U48" i="20"/>
  <c r="T58" i="20"/>
  <c r="O6" i="26" s="1"/>
  <c r="CH28" i="25"/>
  <c r="H28" i="27" s="1"/>
  <c r="G7" i="24"/>
  <c r="CH25" i="25"/>
  <c r="H25" i="27" s="1"/>
  <c r="CF25" i="24"/>
  <c r="AT25" i="24"/>
  <c r="H26" i="24"/>
  <c r="H9" i="24"/>
  <c r="CF12" i="24"/>
  <c r="AT12" i="24"/>
  <c r="CH12" i="25"/>
  <c r="H12" i="27" s="1"/>
  <c r="CF27" i="24"/>
  <c r="AT27" i="24"/>
  <c r="CH27" i="25"/>
  <c r="H27" i="27" s="1"/>
  <c r="AT46" i="24"/>
  <c r="CF46" i="24"/>
  <c r="CH46" i="25"/>
  <c r="H46" i="27" s="1"/>
  <c r="AT26" i="27"/>
  <c r="AZ26" i="20"/>
  <c r="AW26" i="25" s="1"/>
  <c r="CF11" i="24"/>
  <c r="CH11" i="25"/>
  <c r="H11" i="27" s="1"/>
  <c r="AT53" i="27"/>
  <c r="AZ53" i="20"/>
  <c r="AW53" i="25" s="1"/>
  <c r="AT32" i="24"/>
  <c r="CF15" i="24"/>
  <c r="AZ20" i="20"/>
  <c r="AW20" i="25" s="1"/>
  <c r="AZ47" i="20"/>
  <c r="AW47" i="25" s="1"/>
  <c r="AT31" i="24"/>
  <c r="CF42" i="24"/>
  <c r="AZ14" i="20"/>
  <c r="AW14" i="25" s="1"/>
  <c r="CH31" i="25"/>
  <c r="H31" i="27" s="1"/>
  <c r="AT45" i="24"/>
  <c r="CF31" i="24"/>
  <c r="AT42" i="24"/>
  <c r="AT8" i="24"/>
  <c r="AS7" i="27"/>
  <c r="AY7" i="20"/>
  <c r="AV7" i="25" s="1"/>
  <c r="CH54" i="25"/>
  <c r="H54" i="27" s="1"/>
  <c r="AT57" i="24"/>
  <c r="AT39" i="24"/>
  <c r="AZ9" i="20"/>
  <c r="AW9" i="25" s="1"/>
  <c r="CH43" i="25"/>
  <c r="H43" i="27" s="1"/>
  <c r="AQ61" i="27"/>
  <c r="CH24" i="25"/>
  <c r="H24" i="27" s="1"/>
  <c r="AR59" i="24"/>
  <c r="AZ36" i="20"/>
  <c r="AW36" i="25" s="1"/>
  <c r="CF45" i="24"/>
  <c r="AT43" i="24"/>
  <c r="CF43" i="24"/>
  <c r="CF56" i="24"/>
  <c r="CH45" i="25"/>
  <c r="H45" i="27" s="1"/>
  <c r="CH56" i="25"/>
  <c r="H56" i="27" s="1"/>
  <c r="CH30" i="25"/>
  <c r="H30" i="27" s="1"/>
  <c r="AT54" i="24"/>
  <c r="CF59" i="25"/>
  <c r="F59" i="27" s="1"/>
  <c r="CF57" i="24"/>
  <c r="CF54" i="24"/>
  <c r="CH15" i="25"/>
  <c r="H15" i="27" s="1"/>
  <c r="CG22" i="25"/>
  <c r="G22" i="27" s="1"/>
  <c r="CE22" i="24"/>
  <c r="AS22" i="24"/>
  <c r="CF32" i="24"/>
  <c r="AT11" i="24"/>
  <c r="AT15" i="24"/>
  <c r="CH32" i="25"/>
  <c r="H32" i="27" s="1"/>
  <c r="AT24" i="24"/>
  <c r="G44" i="24"/>
  <c r="CF24" i="24"/>
  <c r="CH8" i="25"/>
  <c r="H8" i="27" s="1"/>
  <c r="AY44" i="20"/>
  <c r="E61" i="24"/>
  <c r="AU6" i="25"/>
  <c r="CF21" i="24" l="1"/>
  <c r="H21" i="24" s="1"/>
  <c r="CH21" i="25"/>
  <c r="H21" i="27" s="1"/>
  <c r="AR60" i="27"/>
  <c r="AX60" i="20"/>
  <c r="AU60" i="25" s="1"/>
  <c r="CE60" i="24" s="1"/>
  <c r="CF10" i="24"/>
  <c r="H10" i="24" s="1"/>
  <c r="CH10" i="25"/>
  <c r="H10" i="27" s="1"/>
  <c r="CD62" i="24"/>
  <c r="F62" i="27"/>
  <c r="AR62" i="27" s="1"/>
  <c r="CH19" i="25"/>
  <c r="H19" i="27" s="1"/>
  <c r="AT19" i="27" s="1"/>
  <c r="AT19" i="24"/>
  <c r="CF19" i="24"/>
  <c r="CH16" i="25"/>
  <c r="H16" i="27" s="1"/>
  <c r="AT16" i="27" s="1"/>
  <c r="CF16" i="24"/>
  <c r="H16" i="24" s="1"/>
  <c r="AZ29" i="20"/>
  <c r="AW29" i="25" s="1"/>
  <c r="AU29" i="24" s="1"/>
  <c r="CF18" i="24"/>
  <c r="H18" i="24" s="1"/>
  <c r="CH18" i="25"/>
  <c r="I13" i="24"/>
  <c r="CH37" i="25"/>
  <c r="H37" i="27" s="1"/>
  <c r="AS34" i="27"/>
  <c r="AY34" i="20"/>
  <c r="AV34" i="25" s="1"/>
  <c r="AT42" i="27"/>
  <c r="G34" i="24"/>
  <c r="CH33" i="25"/>
  <c r="H33" i="27" s="1"/>
  <c r="AU13" i="27"/>
  <c r="BA13" i="20"/>
  <c r="AX13" i="25" s="1"/>
  <c r="AT37" i="24"/>
  <c r="H37" i="24" s="1"/>
  <c r="CF35" i="24"/>
  <c r="AT57" i="27"/>
  <c r="AT23" i="24"/>
  <c r="AR62" i="24"/>
  <c r="CF33" i="24"/>
  <c r="AT33" i="24"/>
  <c r="H29" i="24"/>
  <c r="CF23" i="24"/>
  <c r="CH23" i="25"/>
  <c r="H23" i="27" s="1"/>
  <c r="AY55" i="20"/>
  <c r="AV55" i="25" s="1"/>
  <c r="AT29" i="27"/>
  <c r="AZ52" i="20"/>
  <c r="AW52" i="25" s="1"/>
  <c r="CH35" i="25"/>
  <c r="H35" i="27" s="1"/>
  <c r="H8" i="24"/>
  <c r="AT35" i="24"/>
  <c r="H56" i="24"/>
  <c r="F59" i="24"/>
  <c r="H28" i="24"/>
  <c r="AT17" i="27"/>
  <c r="AU36" i="24"/>
  <c r="AZ40" i="20"/>
  <c r="AW40" i="25" s="1"/>
  <c r="AT40" i="27"/>
  <c r="CI50" i="25"/>
  <c r="I50" i="27" s="1"/>
  <c r="AT7" i="24"/>
  <c r="AT8" i="27"/>
  <c r="AT32" i="27"/>
  <c r="AT15" i="27"/>
  <c r="AZ31" i="20"/>
  <c r="AW31" i="25" s="1"/>
  <c r="CH38" i="25"/>
  <c r="H38" i="27" s="1"/>
  <c r="AT30" i="27"/>
  <c r="AT21" i="27"/>
  <c r="AT27" i="27"/>
  <c r="CG20" i="24"/>
  <c r="H17" i="24"/>
  <c r="AT25" i="27"/>
  <c r="AR59" i="27"/>
  <c r="AT11" i="27"/>
  <c r="CF38" i="24"/>
  <c r="AT38" i="24"/>
  <c r="AT51" i="27"/>
  <c r="AT28" i="27"/>
  <c r="AT39" i="27"/>
  <c r="AS22" i="27"/>
  <c r="AV49" i="27"/>
  <c r="BB49" i="20"/>
  <c r="AY49" i="25" s="1"/>
  <c r="J49" i="24"/>
  <c r="W13" i="20"/>
  <c r="W49" i="20"/>
  <c r="AU14" i="24"/>
  <c r="CG14" i="24"/>
  <c r="H25" i="24"/>
  <c r="T63" i="20"/>
  <c r="H51" i="24"/>
  <c r="H27" i="24"/>
  <c r="H41" i="24"/>
  <c r="H39" i="24"/>
  <c r="H12" i="24"/>
  <c r="H30" i="24"/>
  <c r="H32" i="24"/>
  <c r="AT41" i="27"/>
  <c r="AZ41" i="20"/>
  <c r="AW41" i="25" s="1"/>
  <c r="H11" i="24"/>
  <c r="H43" i="24"/>
  <c r="H45" i="24"/>
  <c r="V48" i="20"/>
  <c r="U58" i="20"/>
  <c r="P6" i="26" s="1"/>
  <c r="H57" i="24"/>
  <c r="H31" i="24"/>
  <c r="AZ57" i="20"/>
  <c r="AW57" i="25" s="1"/>
  <c r="AT43" i="27"/>
  <c r="AZ43" i="20"/>
  <c r="AW43" i="25" s="1"/>
  <c r="CG60" i="25"/>
  <c r="G60" i="27" s="1"/>
  <c r="AS60" i="24"/>
  <c r="AZ39" i="20"/>
  <c r="AW39" i="25" s="1"/>
  <c r="H24" i="24"/>
  <c r="CH7" i="25"/>
  <c r="H7" i="27" s="1"/>
  <c r="H15" i="24"/>
  <c r="AZ30" i="20"/>
  <c r="AW30" i="25" s="1"/>
  <c r="H42" i="24"/>
  <c r="H46" i="24"/>
  <c r="AT56" i="27"/>
  <c r="AZ56" i="20"/>
  <c r="AW56" i="25" s="1"/>
  <c r="CG47" i="24"/>
  <c r="CI47" i="25"/>
  <c r="I47" i="27" s="1"/>
  <c r="AU47" i="24"/>
  <c r="CG53" i="24"/>
  <c r="CI53" i="25"/>
  <c r="I53" i="27" s="1"/>
  <c r="AU53" i="24"/>
  <c r="AU26" i="24"/>
  <c r="AT45" i="27"/>
  <c r="AZ45" i="20"/>
  <c r="AW45" i="25" s="1"/>
  <c r="AT12" i="27"/>
  <c r="AZ12" i="20"/>
  <c r="AW12" i="25" s="1"/>
  <c r="AT24" i="27"/>
  <c r="AZ24" i="20"/>
  <c r="AW24" i="25" s="1"/>
  <c r="AT46" i="27"/>
  <c r="AZ46" i="20"/>
  <c r="AW46" i="25" s="1"/>
  <c r="AT54" i="27"/>
  <c r="AZ54" i="20"/>
  <c r="AW54" i="25" s="1"/>
  <c r="AZ28" i="20"/>
  <c r="AW28" i="25" s="1"/>
  <c r="AZ21" i="20"/>
  <c r="AW21" i="25" s="1"/>
  <c r="CG50" i="24"/>
  <c r="CI36" i="25"/>
  <c r="I36" i="27" s="1"/>
  <c r="AZ25" i="20"/>
  <c r="AW25" i="25" s="1"/>
  <c r="CG9" i="24"/>
  <c r="CG36" i="24"/>
  <c r="AU20" i="24"/>
  <c r="AU9" i="24"/>
  <c r="H54" i="24"/>
  <c r="CI9" i="25"/>
  <c r="I9" i="27" s="1"/>
  <c r="CF7" i="24"/>
  <c r="AZ42" i="20"/>
  <c r="AW42" i="25" s="1"/>
  <c r="AZ11" i="20"/>
  <c r="AW11" i="25" s="1"/>
  <c r="CI20" i="25"/>
  <c r="I20" i="27" s="1"/>
  <c r="CI14" i="25"/>
  <c r="I14" i="27" s="1"/>
  <c r="CI26" i="25"/>
  <c r="I26" i="27" s="1"/>
  <c r="AZ15" i="20"/>
  <c r="CG26" i="24"/>
  <c r="AV44" i="25"/>
  <c r="C19" i="17" s="1"/>
  <c r="AU50" i="24"/>
  <c r="G22" i="24"/>
  <c r="AW61" i="20"/>
  <c r="AX59" i="20"/>
  <c r="CG6" i="25"/>
  <c r="G6" i="27" s="1"/>
  <c r="CE6" i="24"/>
  <c r="AS6" i="24"/>
  <c r="H19" i="24" l="1"/>
  <c r="F62" i="24"/>
  <c r="H35" i="24"/>
  <c r="AT10" i="27"/>
  <c r="AZ10" i="20"/>
  <c r="AW10" i="25" s="1"/>
  <c r="AU10" i="24" s="1"/>
  <c r="AX62" i="20"/>
  <c r="AU62" i="25" s="1"/>
  <c r="CE62" i="24" s="1"/>
  <c r="AZ19" i="20"/>
  <c r="AW19" i="25" s="1"/>
  <c r="CG19" i="24" s="1"/>
  <c r="AZ16" i="20"/>
  <c r="AW16" i="25" s="1"/>
  <c r="CI16" i="25" s="1"/>
  <c r="H18" i="27"/>
  <c r="AT18" i="27" s="1"/>
  <c r="CI29" i="25"/>
  <c r="I29" i="27" s="1"/>
  <c r="AU29" i="27" s="1"/>
  <c r="CG29" i="24"/>
  <c r="I29" i="24" s="1"/>
  <c r="AT37" i="27"/>
  <c r="AT33" i="27"/>
  <c r="H23" i="24"/>
  <c r="H33" i="24"/>
  <c r="AU40" i="24"/>
  <c r="AZ33" i="20"/>
  <c r="AW33" i="25" s="1"/>
  <c r="AU33" i="24" s="1"/>
  <c r="AT35" i="27"/>
  <c r="AU52" i="24"/>
  <c r="CF34" i="24"/>
  <c r="CH34" i="25"/>
  <c r="H34" i="27" s="1"/>
  <c r="AT34" i="24"/>
  <c r="CH13" i="24"/>
  <c r="AV13" i="24"/>
  <c r="CJ13" i="25"/>
  <c r="J13" i="27" s="1"/>
  <c r="AZ23" i="20"/>
  <c r="AW23" i="25" s="1"/>
  <c r="CG23" i="24" s="1"/>
  <c r="AU50" i="27"/>
  <c r="AT23" i="27"/>
  <c r="AZ35" i="20"/>
  <c r="AW35" i="25" s="1"/>
  <c r="AY22" i="20"/>
  <c r="AV22" i="25" s="1"/>
  <c r="AZ51" i="20"/>
  <c r="AW51" i="25" s="1"/>
  <c r="AZ32" i="20"/>
  <c r="AW32" i="25" s="1"/>
  <c r="CI52" i="25"/>
  <c r="I52" i="27" s="1"/>
  <c r="CG52" i="24"/>
  <c r="AZ8" i="20"/>
  <c r="AW8" i="25" s="1"/>
  <c r="H38" i="24"/>
  <c r="AZ17" i="20"/>
  <c r="AW17" i="25" s="1"/>
  <c r="H7" i="24"/>
  <c r="AT31" i="27"/>
  <c r="AT38" i="27"/>
  <c r="AZ38" i="20"/>
  <c r="AW38" i="25" s="1"/>
  <c r="AU41" i="24"/>
  <c r="AU14" i="27"/>
  <c r="I36" i="24"/>
  <c r="CG28" i="24"/>
  <c r="CG40" i="24"/>
  <c r="AZ27" i="20"/>
  <c r="AW27" i="25" s="1"/>
  <c r="CI12" i="25"/>
  <c r="I12" i="27" s="1"/>
  <c r="CI25" i="25"/>
  <c r="I25" i="27" s="1"/>
  <c r="CI40" i="25"/>
  <c r="I40" i="27" s="1"/>
  <c r="AZ37" i="20"/>
  <c r="AW37" i="25" s="1"/>
  <c r="AU43" i="24"/>
  <c r="AZ7" i="20"/>
  <c r="AW7" i="25" s="1"/>
  <c r="I20" i="24"/>
  <c r="AU24" i="24"/>
  <c r="CG30" i="24"/>
  <c r="CI57" i="25"/>
  <c r="I57" i="27" s="1"/>
  <c r="AY60" i="20"/>
  <c r="AV60" i="25" s="1"/>
  <c r="I14" i="24"/>
  <c r="X49" i="20"/>
  <c r="X13" i="20"/>
  <c r="CI49" i="24"/>
  <c r="AW49" i="24"/>
  <c r="CK49" i="25"/>
  <c r="K49" i="27" s="1"/>
  <c r="U63" i="20"/>
  <c r="I26" i="24"/>
  <c r="G60" i="24"/>
  <c r="I50" i="24"/>
  <c r="AU31" i="24"/>
  <c r="CI31" i="25"/>
  <c r="I31" i="27" s="1"/>
  <c r="I47" i="24"/>
  <c r="CG57" i="24"/>
  <c r="I9" i="24"/>
  <c r="W48" i="20"/>
  <c r="V58" i="20"/>
  <c r="Q6" i="26" s="1"/>
  <c r="AU25" i="24"/>
  <c r="AU28" i="24"/>
  <c r="CG25" i="24"/>
  <c r="AU56" i="24"/>
  <c r="CI56" i="25"/>
  <c r="I56" i="27" s="1"/>
  <c r="CG56" i="24"/>
  <c r="AU53" i="27"/>
  <c r="BA53" i="20"/>
  <c r="AX53" i="25" s="1"/>
  <c r="AU36" i="27"/>
  <c r="BA36" i="20"/>
  <c r="AX36" i="25" s="1"/>
  <c r="BA50" i="20"/>
  <c r="AX50" i="25" s="1"/>
  <c r="CI28" i="25"/>
  <c r="I28" i="27" s="1"/>
  <c r="I53" i="24"/>
  <c r="AU57" i="24"/>
  <c r="AU20" i="27"/>
  <c r="BA20" i="20"/>
  <c r="AX20" i="25" s="1"/>
  <c r="AU26" i="27"/>
  <c r="BA26" i="20"/>
  <c r="AX26" i="25" s="1"/>
  <c r="AU46" i="24"/>
  <c r="CI46" i="25"/>
  <c r="I46" i="27" s="1"/>
  <c r="CG46" i="24"/>
  <c r="AU9" i="27"/>
  <c r="BA9" i="20"/>
  <c r="AX9" i="25" s="1"/>
  <c r="CG42" i="24"/>
  <c r="CI42" i="25"/>
  <c r="I42" i="27" s="1"/>
  <c r="CI54" i="25"/>
  <c r="I54" i="27" s="1"/>
  <c r="AU54" i="24"/>
  <c r="CG54" i="24"/>
  <c r="CG45" i="24"/>
  <c r="AU45" i="24"/>
  <c r="AU47" i="27"/>
  <c r="BA47" i="20"/>
  <c r="AX47" i="25" s="1"/>
  <c r="AS6" i="27"/>
  <c r="CG31" i="24"/>
  <c r="AU11" i="24"/>
  <c r="CG41" i="24"/>
  <c r="CI43" i="25"/>
  <c r="I43" i="27" s="1"/>
  <c r="CI39" i="25"/>
  <c r="I39" i="27" s="1"/>
  <c r="CG39" i="24"/>
  <c r="CI41" i="25"/>
  <c r="I41" i="27" s="1"/>
  <c r="CG12" i="24"/>
  <c r="CI30" i="25"/>
  <c r="I30" i="27" s="1"/>
  <c r="CG11" i="24"/>
  <c r="BA14" i="20"/>
  <c r="AX14" i="25" s="1"/>
  <c r="AU30" i="24"/>
  <c r="CG43" i="24"/>
  <c r="AU39" i="24"/>
  <c r="CI11" i="25"/>
  <c r="I11" i="27" s="1"/>
  <c r="CI21" i="25"/>
  <c r="I21" i="27" s="1"/>
  <c r="CI24" i="25"/>
  <c r="I24" i="27" s="1"/>
  <c r="CG24" i="24"/>
  <c r="CI45" i="25"/>
  <c r="I45" i="27" s="1"/>
  <c r="AT55" i="24"/>
  <c r="CF55" i="24"/>
  <c r="CH55" i="25"/>
  <c r="H55" i="27" s="1"/>
  <c r="AT44" i="24"/>
  <c r="CH44" i="25"/>
  <c r="H44" i="27" s="1"/>
  <c r="CF44" i="24"/>
  <c r="AU12" i="24"/>
  <c r="AT61" i="25"/>
  <c r="AU59" i="25"/>
  <c r="AW15" i="25"/>
  <c r="AU21" i="24"/>
  <c r="AU42" i="24"/>
  <c r="CG21" i="24"/>
  <c r="G6" i="24"/>
  <c r="CG10" i="24" l="1"/>
  <c r="CI10" i="25"/>
  <c r="I10" i="27" s="1"/>
  <c r="CG62" i="25"/>
  <c r="G62" i="27" s="1"/>
  <c r="AS62" i="27" s="1"/>
  <c r="CI19" i="25"/>
  <c r="I19" i="27" s="1"/>
  <c r="AU19" i="24"/>
  <c r="I19" i="24" s="1"/>
  <c r="AS62" i="24"/>
  <c r="G62" i="24" s="1"/>
  <c r="I40" i="24"/>
  <c r="CI33" i="25"/>
  <c r="I33" i="27" s="1"/>
  <c r="AU33" i="27" s="1"/>
  <c r="BA29" i="20"/>
  <c r="AX29" i="25" s="1"/>
  <c r="CJ29" i="25" s="1"/>
  <c r="AZ18" i="20"/>
  <c r="AW18" i="25" s="1"/>
  <c r="I16" i="27"/>
  <c r="BA16" i="20" s="1"/>
  <c r="AX16" i="25" s="1"/>
  <c r="CG16" i="24"/>
  <c r="AU16" i="24"/>
  <c r="AU23" i="24"/>
  <c r="I23" i="24" s="1"/>
  <c r="CG33" i="24"/>
  <c r="I33" i="24" s="1"/>
  <c r="H34" i="24"/>
  <c r="CG35" i="24"/>
  <c r="CI23" i="25"/>
  <c r="I23" i="27" s="1"/>
  <c r="J13" i="24"/>
  <c r="AT34" i="27"/>
  <c r="AZ34" i="20"/>
  <c r="AW34" i="25" s="1"/>
  <c r="AU34" i="24" s="1"/>
  <c r="CG51" i="24"/>
  <c r="CG37" i="24"/>
  <c r="CG17" i="24"/>
  <c r="AU35" i="24"/>
  <c r="BB13" i="20"/>
  <c r="AY13" i="25" s="1"/>
  <c r="AV13" i="27"/>
  <c r="AU25" i="27"/>
  <c r="AU12" i="27"/>
  <c r="AU38" i="24"/>
  <c r="I52" i="24"/>
  <c r="CI32" i="25"/>
  <c r="CI27" i="25"/>
  <c r="I27" i="27" s="1"/>
  <c r="AU52" i="27"/>
  <c r="AU57" i="27"/>
  <c r="CI35" i="25"/>
  <c r="I35" i="27" s="1"/>
  <c r="I30" i="24"/>
  <c r="AU17" i="24"/>
  <c r="AU51" i="24"/>
  <c r="CG32" i="24"/>
  <c r="CI51" i="25"/>
  <c r="I51" i="27" s="1"/>
  <c r="AU32" i="24"/>
  <c r="BA52" i="20"/>
  <c r="AX52" i="25" s="1"/>
  <c r="CI17" i="25"/>
  <c r="I17" i="27" s="1"/>
  <c r="I43" i="24"/>
  <c r="CG27" i="24"/>
  <c r="I24" i="24"/>
  <c r="AT7" i="27"/>
  <c r="AU37" i="24"/>
  <c r="CI38" i="25"/>
  <c r="I38" i="27" s="1"/>
  <c r="I41" i="24"/>
  <c r="AU27" i="24"/>
  <c r="CG38" i="24"/>
  <c r="CI37" i="25"/>
  <c r="I37" i="27" s="1"/>
  <c r="BA40" i="20"/>
  <c r="AX40" i="25" s="1"/>
  <c r="AU40" i="27"/>
  <c r="CG59" i="25"/>
  <c r="AU39" i="27"/>
  <c r="CF60" i="24"/>
  <c r="CJ50" i="25"/>
  <c r="J50" i="27" s="1"/>
  <c r="AS60" i="27"/>
  <c r="AU30" i="27"/>
  <c r="AU54" i="27"/>
  <c r="CJ20" i="25"/>
  <c r="J20" i="27" s="1"/>
  <c r="AT44" i="27"/>
  <c r="AT55" i="27"/>
  <c r="AU43" i="27"/>
  <c r="I28" i="24"/>
  <c r="AU24" i="27"/>
  <c r="AU46" i="27"/>
  <c r="CJ36" i="25"/>
  <c r="J36" i="27" s="1"/>
  <c r="AU31" i="27"/>
  <c r="AU56" i="27"/>
  <c r="K49" i="24"/>
  <c r="AW49" i="27"/>
  <c r="BC49" i="20"/>
  <c r="AZ49" i="25" s="1"/>
  <c r="CH14" i="24"/>
  <c r="AV14" i="24"/>
  <c r="Y13" i="20"/>
  <c r="Y49" i="20"/>
  <c r="V63" i="20"/>
  <c r="I39" i="24"/>
  <c r="I45" i="24"/>
  <c r="I54" i="24"/>
  <c r="I10" i="24"/>
  <c r="I31" i="24"/>
  <c r="I25" i="24"/>
  <c r="I42" i="24"/>
  <c r="I56" i="24"/>
  <c r="I57" i="24"/>
  <c r="CJ53" i="25"/>
  <c r="J53" i="27" s="1"/>
  <c r="AV53" i="24"/>
  <c r="CJ9" i="25"/>
  <c r="J9" i="27" s="1"/>
  <c r="CH9" i="24"/>
  <c r="AV9" i="24"/>
  <c r="BA12" i="20"/>
  <c r="AX12" i="25" s="1"/>
  <c r="BA25" i="20"/>
  <c r="AX25" i="25" s="1"/>
  <c r="CH36" i="24"/>
  <c r="AS59" i="24"/>
  <c r="I21" i="24"/>
  <c r="X48" i="20"/>
  <c r="W58" i="20"/>
  <c r="R6" i="26" s="1"/>
  <c r="AV36" i="24"/>
  <c r="CE59" i="24"/>
  <c r="CD61" i="24"/>
  <c r="CF61" i="25"/>
  <c r="F61" i="27" s="1"/>
  <c r="CJ14" i="25"/>
  <c r="J14" i="27" s="1"/>
  <c r="AU28" i="27"/>
  <c r="BA28" i="20"/>
  <c r="AX28" i="25" s="1"/>
  <c r="AU19" i="27"/>
  <c r="BA19" i="20"/>
  <c r="AX19" i="25" s="1"/>
  <c r="AU10" i="27"/>
  <c r="BA10" i="20"/>
  <c r="AX10" i="25" s="1"/>
  <c r="I11" i="24"/>
  <c r="AR61" i="24"/>
  <c r="H44" i="24"/>
  <c r="I46" i="24"/>
  <c r="I12" i="24"/>
  <c r="AV20" i="24"/>
  <c r="AU21" i="27"/>
  <c r="BA21" i="20"/>
  <c r="AX21" i="25" s="1"/>
  <c r="AU42" i="27"/>
  <c r="BA42" i="20"/>
  <c r="AX42" i="25" s="1"/>
  <c r="AV26" i="24"/>
  <c r="CH26" i="24"/>
  <c r="CJ26" i="25"/>
  <c r="J26" i="27" s="1"/>
  <c r="AU45" i="27"/>
  <c r="BA45" i="20"/>
  <c r="AX45" i="25" s="1"/>
  <c r="AU11" i="27"/>
  <c r="BA11" i="20"/>
  <c r="AX11" i="25" s="1"/>
  <c r="AU41" i="27"/>
  <c r="BA41" i="20"/>
  <c r="AX41" i="25" s="1"/>
  <c r="CH20" i="24"/>
  <c r="BA31" i="20"/>
  <c r="AX31" i="25" s="1"/>
  <c r="CH60" i="25"/>
  <c r="H60" i="27" s="1"/>
  <c r="BA24" i="20"/>
  <c r="AX24" i="25" s="1"/>
  <c r="BA43" i="20"/>
  <c r="AX43" i="25" s="1"/>
  <c r="CJ47" i="25"/>
  <c r="J47" i="27" s="1"/>
  <c r="CH53" i="24"/>
  <c r="AT60" i="24"/>
  <c r="BA46" i="20"/>
  <c r="AX46" i="25" s="1"/>
  <c r="BA54" i="20"/>
  <c r="AX54" i="25" s="1"/>
  <c r="BA30" i="20"/>
  <c r="AX30" i="25" s="1"/>
  <c r="CH50" i="24"/>
  <c r="AZ55" i="20"/>
  <c r="CH47" i="24"/>
  <c r="CF22" i="24"/>
  <c r="AT22" i="24"/>
  <c r="CH22" i="25"/>
  <c r="H22" i="27" s="1"/>
  <c r="H55" i="24"/>
  <c r="AV47" i="24"/>
  <c r="CG7" i="24"/>
  <c r="AU7" i="24"/>
  <c r="CI7" i="25"/>
  <c r="I7" i="27" s="1"/>
  <c r="CG15" i="24"/>
  <c r="CI15" i="25"/>
  <c r="I15" i="27" s="1"/>
  <c r="AU15" i="24"/>
  <c r="AV50" i="24"/>
  <c r="CI8" i="25"/>
  <c r="I8" i="27" s="1"/>
  <c r="CG8" i="24"/>
  <c r="AU8" i="24"/>
  <c r="AY6" i="20"/>
  <c r="I16" i="24" l="1"/>
  <c r="AY62" i="20"/>
  <c r="AV62" i="25" s="1"/>
  <c r="CH29" i="24"/>
  <c r="CG34" i="24"/>
  <c r="AV29" i="24"/>
  <c r="AU16" i="27"/>
  <c r="G59" i="27"/>
  <c r="AS59" i="27" s="1"/>
  <c r="AU27" i="27"/>
  <c r="AU18" i="24"/>
  <c r="CI18" i="25"/>
  <c r="I18" i="27" s="1"/>
  <c r="CG18" i="24"/>
  <c r="AU23" i="27"/>
  <c r="I35" i="24"/>
  <c r="J29" i="27"/>
  <c r="AV29" i="27" s="1"/>
  <c r="I37" i="24"/>
  <c r="I32" i="27"/>
  <c r="BA32" i="20" s="1"/>
  <c r="AX32" i="25" s="1"/>
  <c r="I51" i="24"/>
  <c r="AU35" i="27"/>
  <c r="BA35" i="20"/>
  <c r="AX35" i="25" s="1"/>
  <c r="AV35" i="24" s="1"/>
  <c r="CJ52" i="25"/>
  <c r="J52" i="27" s="1"/>
  <c r="CJ40" i="25"/>
  <c r="J40" i="27" s="1"/>
  <c r="CK13" i="25"/>
  <c r="K13" i="27" s="1"/>
  <c r="AW13" i="24"/>
  <c r="CI13" i="24"/>
  <c r="BA37" i="20"/>
  <c r="AX37" i="25" s="1"/>
  <c r="BA57" i="20"/>
  <c r="AX57" i="25" s="1"/>
  <c r="CH57" i="24" s="1"/>
  <c r="I38" i="24"/>
  <c r="BA51" i="20"/>
  <c r="AX51" i="25" s="1"/>
  <c r="AV50" i="27"/>
  <c r="AV20" i="27"/>
  <c r="AV36" i="27"/>
  <c r="I17" i="24"/>
  <c r="CI34" i="25"/>
  <c r="I34" i="27" s="1"/>
  <c r="BA34" i="20" s="1"/>
  <c r="AX34" i="25" s="1"/>
  <c r="BA38" i="20"/>
  <c r="AX38" i="25" s="1"/>
  <c r="AU17" i="27"/>
  <c r="I32" i="24"/>
  <c r="I27" i="24"/>
  <c r="AU51" i="27"/>
  <c r="H60" i="24"/>
  <c r="BA33" i="20"/>
  <c r="AX33" i="25" s="1"/>
  <c r="CH52" i="24"/>
  <c r="AV52" i="24"/>
  <c r="BA56" i="20"/>
  <c r="AX56" i="25" s="1"/>
  <c r="AZ44" i="20"/>
  <c r="AW44" i="25" s="1"/>
  <c r="C20" i="17" s="1"/>
  <c r="BA23" i="20"/>
  <c r="AX23" i="25" s="1"/>
  <c r="I34" i="24"/>
  <c r="AU37" i="27"/>
  <c r="BA39" i="20"/>
  <c r="AX39" i="25" s="1"/>
  <c r="AU38" i="27"/>
  <c r="AV40" i="24"/>
  <c r="AU8" i="27"/>
  <c r="CH31" i="24"/>
  <c r="BA27" i="20"/>
  <c r="AX27" i="25" s="1"/>
  <c r="BB9" i="20"/>
  <c r="AY9" i="25" s="1"/>
  <c r="CH43" i="24"/>
  <c r="CJ28" i="25"/>
  <c r="J28" i="27" s="1"/>
  <c r="AT22" i="27"/>
  <c r="AR61" i="27"/>
  <c r="AV53" i="27"/>
  <c r="CJ54" i="25"/>
  <c r="J54" i="27" s="1"/>
  <c r="AU15" i="27"/>
  <c r="AV47" i="27"/>
  <c r="AU7" i="27"/>
  <c r="CH40" i="24"/>
  <c r="J14" i="24"/>
  <c r="Z49" i="20"/>
  <c r="Z13" i="20"/>
  <c r="CJ49" i="24"/>
  <c r="AX49" i="24"/>
  <c r="CL49" i="25"/>
  <c r="L49" i="27" s="1"/>
  <c r="AV46" i="24"/>
  <c r="W63" i="20"/>
  <c r="G59" i="24"/>
  <c r="BB20" i="20"/>
  <c r="AY20" i="25" s="1"/>
  <c r="CJ43" i="25"/>
  <c r="J43" i="27" s="1"/>
  <c r="J26" i="24"/>
  <c r="J9" i="24"/>
  <c r="AX61" i="20"/>
  <c r="AU61" i="25" s="1"/>
  <c r="CJ31" i="25"/>
  <c r="J31" i="27" s="1"/>
  <c r="AV43" i="24"/>
  <c r="J53" i="24"/>
  <c r="BB50" i="20"/>
  <c r="AY50" i="25" s="1"/>
  <c r="H22" i="24"/>
  <c r="J36" i="24"/>
  <c r="CH19" i="24"/>
  <c r="AV19" i="24"/>
  <c r="F61" i="24"/>
  <c r="Y48" i="20"/>
  <c r="X58" i="20"/>
  <c r="S6" i="26" s="1"/>
  <c r="CH24" i="24"/>
  <c r="AV24" i="24"/>
  <c r="CJ24" i="25"/>
  <c r="J24" i="27" s="1"/>
  <c r="AV14" i="27"/>
  <c r="BB14" i="20"/>
  <c r="AY14" i="25" s="1"/>
  <c r="BB36" i="20"/>
  <c r="AY36" i="25" s="1"/>
  <c r="I7" i="24"/>
  <c r="CJ19" i="25"/>
  <c r="J19" i="27" s="1"/>
  <c r="J20" i="24"/>
  <c r="AT60" i="27"/>
  <c r="AZ60" i="20"/>
  <c r="AW60" i="25" s="1"/>
  <c r="CH21" i="24"/>
  <c r="AV21" i="24"/>
  <c r="CJ21" i="25"/>
  <c r="J21" i="27" s="1"/>
  <c r="CJ16" i="25"/>
  <c r="J16" i="27" s="1"/>
  <c r="CH16" i="24"/>
  <c r="AV16" i="24"/>
  <c r="CH41" i="24"/>
  <c r="CJ41" i="25"/>
  <c r="J41" i="27" s="1"/>
  <c r="AV26" i="27"/>
  <c r="BB26" i="20"/>
  <c r="AY26" i="25" s="1"/>
  <c r="CH62" i="25"/>
  <c r="H62" i="27" s="1"/>
  <c r="AT62" i="24"/>
  <c r="CF62" i="24"/>
  <c r="AV11" i="24"/>
  <c r="CJ11" i="25"/>
  <c r="J11" i="27" s="1"/>
  <c r="J50" i="24"/>
  <c r="J47" i="24"/>
  <c r="CJ46" i="25"/>
  <c r="J46" i="27" s="1"/>
  <c r="CH10" i="24"/>
  <c r="AV28" i="24"/>
  <c r="CH28" i="24"/>
  <c r="CH12" i="24"/>
  <c r="CJ12" i="25"/>
  <c r="J12" i="27" s="1"/>
  <c r="AV10" i="24"/>
  <c r="CJ45" i="25"/>
  <c r="J45" i="27" s="1"/>
  <c r="AV30" i="24"/>
  <c r="AV12" i="24"/>
  <c r="CH46" i="24"/>
  <c r="AV31" i="24"/>
  <c r="I15" i="24"/>
  <c r="AV54" i="24"/>
  <c r="CJ25" i="25"/>
  <c r="J25" i="27" s="1"/>
  <c r="CJ42" i="25"/>
  <c r="J42" i="27" s="1"/>
  <c r="CH30" i="24"/>
  <c r="CJ30" i="25"/>
  <c r="J30" i="27" s="1"/>
  <c r="BA8" i="20"/>
  <c r="AV42" i="24"/>
  <c r="AV41" i="24"/>
  <c r="CH25" i="24"/>
  <c r="CH54" i="24"/>
  <c r="CH42" i="24"/>
  <c r="CH45" i="24"/>
  <c r="AZ22" i="20"/>
  <c r="AV25" i="24"/>
  <c r="AV45" i="24"/>
  <c r="CJ10" i="25"/>
  <c r="J10" i="27" s="1"/>
  <c r="BA15" i="20"/>
  <c r="CH11" i="24"/>
  <c r="I8" i="24"/>
  <c r="BA7" i="20"/>
  <c r="AW55" i="25"/>
  <c r="AV6" i="25"/>
  <c r="AV57" i="24" l="1"/>
  <c r="J57" i="24" s="1"/>
  <c r="I18" i="24"/>
  <c r="J29" i="24"/>
  <c r="BB29" i="20"/>
  <c r="AY29" i="25" s="1"/>
  <c r="AU32" i="27"/>
  <c r="CJ57" i="25"/>
  <c r="J57" i="27" s="1"/>
  <c r="BB57" i="20" s="1"/>
  <c r="AY57" i="25" s="1"/>
  <c r="AY59" i="20"/>
  <c r="AV59" i="25" s="1"/>
  <c r="AT59" i="24" s="1"/>
  <c r="AV32" i="24"/>
  <c r="CH32" i="24"/>
  <c r="CJ32" i="25"/>
  <c r="J32" i="27" s="1"/>
  <c r="BB32" i="20" s="1"/>
  <c r="AY32" i="25" s="1"/>
  <c r="AV51" i="24"/>
  <c r="AU18" i="27"/>
  <c r="BA18" i="20"/>
  <c r="AX18" i="25" s="1"/>
  <c r="CJ35" i="25"/>
  <c r="J35" i="27" s="1"/>
  <c r="AV37" i="24"/>
  <c r="CH35" i="24"/>
  <c r="J35" i="24" s="1"/>
  <c r="K13" i="24"/>
  <c r="CJ34" i="25"/>
  <c r="CH34" i="24"/>
  <c r="AV34" i="24"/>
  <c r="BB52" i="20"/>
  <c r="AY52" i="25" s="1"/>
  <c r="CI52" i="24" s="1"/>
  <c r="AV52" i="27"/>
  <c r="CH37" i="24"/>
  <c r="BB40" i="20"/>
  <c r="AY40" i="25" s="1"/>
  <c r="CJ37" i="25"/>
  <c r="J37" i="27" s="1"/>
  <c r="CH39" i="24"/>
  <c r="AV56" i="24"/>
  <c r="BC13" i="20"/>
  <c r="AZ13" i="25" s="1"/>
  <c r="AW13" i="27"/>
  <c r="BB28" i="20"/>
  <c r="AY28" i="25" s="1"/>
  <c r="BA17" i="20"/>
  <c r="AX17" i="25" s="1"/>
  <c r="AU34" i="27"/>
  <c r="CJ27" i="25"/>
  <c r="J27" i="27" s="1"/>
  <c r="AV27" i="27" s="1"/>
  <c r="AV54" i="27"/>
  <c r="CJ51" i="25"/>
  <c r="J51" i="27" s="1"/>
  <c r="CJ23" i="25"/>
  <c r="J23" i="27" s="1"/>
  <c r="AV23" i="27" s="1"/>
  <c r="CH51" i="24"/>
  <c r="J52" i="24"/>
  <c r="AV39" i="24"/>
  <c r="CH56" i="24"/>
  <c r="AV23" i="24"/>
  <c r="AV40" i="27"/>
  <c r="CH23" i="24"/>
  <c r="CJ56" i="25"/>
  <c r="J56" i="27" s="1"/>
  <c r="CJ39" i="25"/>
  <c r="J39" i="27" s="1"/>
  <c r="CH27" i="24"/>
  <c r="J43" i="24"/>
  <c r="J40" i="24"/>
  <c r="BB53" i="20"/>
  <c r="AY53" i="25" s="1"/>
  <c r="BB47" i="20"/>
  <c r="AY47" i="25" s="1"/>
  <c r="AW9" i="24"/>
  <c r="J31" i="24"/>
  <c r="CK50" i="25"/>
  <c r="K50" i="27" s="1"/>
  <c r="AV25" i="27"/>
  <c r="AV43" i="27"/>
  <c r="CK20" i="25"/>
  <c r="K20" i="27" s="1"/>
  <c r="AV24" i="27"/>
  <c r="AV9" i="27"/>
  <c r="AU60" i="24"/>
  <c r="AV31" i="27"/>
  <c r="AV12" i="27"/>
  <c r="CK29" i="25"/>
  <c r="K29" i="27" s="1"/>
  <c r="AV16" i="27"/>
  <c r="AV10" i="27"/>
  <c r="AV27" i="24"/>
  <c r="L49" i="24"/>
  <c r="CI14" i="24"/>
  <c r="AW14" i="24"/>
  <c r="AX49" i="27"/>
  <c r="BD49" i="20"/>
  <c r="BA49" i="25" s="1"/>
  <c r="AA49" i="20"/>
  <c r="AB49" i="20" s="1"/>
  <c r="AC49" i="20" s="1"/>
  <c r="AD49" i="20" s="1"/>
  <c r="AE49" i="20" s="1"/>
  <c r="AF49" i="20" s="1"/>
  <c r="AG49" i="20" s="1"/>
  <c r="AH49" i="20" s="1"/>
  <c r="AI49" i="20" s="1"/>
  <c r="AJ49" i="20" s="1"/>
  <c r="AK49" i="20" s="1"/>
  <c r="AL49" i="20" s="1"/>
  <c r="AM49" i="20" s="1"/>
  <c r="AN49" i="20" s="1"/>
  <c r="AO49" i="20" s="1"/>
  <c r="AP49" i="20" s="1"/>
  <c r="AQ49" i="20" s="1"/>
  <c r="AR49" i="20" s="1"/>
  <c r="AS49" i="20" s="1"/>
  <c r="AT49" i="20" s="1"/>
  <c r="AU49" i="20" s="1"/>
  <c r="AA13" i="20"/>
  <c r="AB13" i="20" s="1"/>
  <c r="AC13" i="20" s="1"/>
  <c r="AD13" i="20" s="1"/>
  <c r="AE13" i="20" s="1"/>
  <c r="AF13" i="20" s="1"/>
  <c r="AG13" i="20" s="1"/>
  <c r="AH13" i="20" s="1"/>
  <c r="AI13" i="20" s="1"/>
  <c r="AJ13" i="20" s="1"/>
  <c r="AK13" i="20" s="1"/>
  <c r="AL13" i="20" s="1"/>
  <c r="AM13" i="20" s="1"/>
  <c r="AN13" i="20" s="1"/>
  <c r="AO13" i="20" s="1"/>
  <c r="AP13" i="20" s="1"/>
  <c r="AQ13" i="20" s="1"/>
  <c r="AR13" i="20" s="1"/>
  <c r="AS13" i="20" s="1"/>
  <c r="AT13" i="20" s="1"/>
  <c r="AU13" i="20" s="1"/>
  <c r="J46" i="24"/>
  <c r="X63" i="20"/>
  <c r="BB54" i="20"/>
  <c r="AY54" i="25" s="1"/>
  <c r="J19" i="24"/>
  <c r="J28" i="24"/>
  <c r="J24" i="24"/>
  <c r="BB16" i="20"/>
  <c r="AY16" i="25" s="1"/>
  <c r="J41" i="24"/>
  <c r="J16" i="24"/>
  <c r="J12" i="24"/>
  <c r="J25" i="24"/>
  <c r="Z48" i="20"/>
  <c r="Y58" i="20"/>
  <c r="T6" i="26" s="1"/>
  <c r="J10" i="24"/>
  <c r="BB43" i="20"/>
  <c r="AY43" i="25" s="1"/>
  <c r="AV19" i="27"/>
  <c r="BB19" i="20"/>
  <c r="AY19" i="25" s="1"/>
  <c r="AV46" i="27"/>
  <c r="BB46" i="20"/>
  <c r="AY46" i="25" s="1"/>
  <c r="J54" i="24"/>
  <c r="J42" i="24"/>
  <c r="AW20" i="24"/>
  <c r="J45" i="24"/>
  <c r="J30" i="24"/>
  <c r="H62" i="24"/>
  <c r="J21" i="24"/>
  <c r="AV21" i="27"/>
  <c r="BB21" i="20"/>
  <c r="AY21" i="25" s="1"/>
  <c r="AV30" i="27"/>
  <c r="BB30" i="20"/>
  <c r="AY30" i="25" s="1"/>
  <c r="AV45" i="27"/>
  <c r="BB45" i="20"/>
  <c r="AY45" i="25" s="1"/>
  <c r="AT62" i="27"/>
  <c r="AZ62" i="20"/>
  <c r="AW62" i="25" s="1"/>
  <c r="AV41" i="27"/>
  <c r="BB41" i="20"/>
  <c r="AY41" i="25" s="1"/>
  <c r="AV11" i="27"/>
  <c r="BB11" i="20"/>
  <c r="AY11" i="25" s="1"/>
  <c r="AV42" i="27"/>
  <c r="BB42" i="20"/>
  <c r="AY42" i="25" s="1"/>
  <c r="BB31" i="20"/>
  <c r="AY31" i="25" s="1"/>
  <c r="BB25" i="20"/>
  <c r="AY25" i="25" s="1"/>
  <c r="CI60" i="25"/>
  <c r="I60" i="27" s="1"/>
  <c r="J11" i="24"/>
  <c r="CI9" i="24"/>
  <c r="CI29" i="24"/>
  <c r="AW29" i="24"/>
  <c r="CG60" i="24"/>
  <c r="CI20" i="24"/>
  <c r="CK9" i="25"/>
  <c r="K9" i="27" s="1"/>
  <c r="AX7" i="25"/>
  <c r="CK36" i="25"/>
  <c r="K36" i="27" s="1"/>
  <c r="AW36" i="24"/>
  <c r="CI36" i="24"/>
  <c r="AX15" i="25"/>
  <c r="CI50" i="24"/>
  <c r="AW50" i="24"/>
  <c r="AV38" i="24"/>
  <c r="CH38" i="24"/>
  <c r="CJ38" i="25"/>
  <c r="J38" i="27" s="1"/>
  <c r="CK14" i="25"/>
  <c r="K14" i="27" s="1"/>
  <c r="AW26" i="24"/>
  <c r="CK26" i="25"/>
  <c r="K26" i="27" s="1"/>
  <c r="CI26" i="24"/>
  <c r="AU44" i="24"/>
  <c r="CG44" i="24"/>
  <c r="CI44" i="25"/>
  <c r="I44" i="27" s="1"/>
  <c r="AW22" i="25"/>
  <c r="CJ33" i="25"/>
  <c r="J33" i="27" s="1"/>
  <c r="AV33" i="24"/>
  <c r="CH33" i="24"/>
  <c r="AU55" i="24"/>
  <c r="CG55" i="24"/>
  <c r="CI55" i="25"/>
  <c r="I55" i="27" s="1"/>
  <c r="AX8" i="25"/>
  <c r="CG61" i="25"/>
  <c r="G61" i="27" s="1"/>
  <c r="AS61" i="24"/>
  <c r="CE61" i="24"/>
  <c r="CH6" i="25"/>
  <c r="H6" i="27" s="1"/>
  <c r="CF6" i="24"/>
  <c r="AT6" i="24"/>
  <c r="J39" i="24" l="1"/>
  <c r="J32" i="24"/>
  <c r="J34" i="24"/>
  <c r="BB35" i="20"/>
  <c r="AY35" i="25" s="1"/>
  <c r="AV35" i="27"/>
  <c r="AV32" i="27"/>
  <c r="J37" i="24"/>
  <c r="AV57" i="27"/>
  <c r="CH59" i="25"/>
  <c r="H59" i="27" s="1"/>
  <c r="AZ59" i="20" s="1"/>
  <c r="AW59" i="25" s="1"/>
  <c r="CF59" i="24"/>
  <c r="H59" i="24" s="1"/>
  <c r="J34" i="27"/>
  <c r="AV34" i="27" s="1"/>
  <c r="CK52" i="25"/>
  <c r="K52" i="27" s="1"/>
  <c r="AW52" i="27" s="1"/>
  <c r="J56" i="24"/>
  <c r="CJ18" i="25"/>
  <c r="J18" i="27" s="1"/>
  <c r="AV18" i="24"/>
  <c r="CH18" i="24"/>
  <c r="AV17" i="24"/>
  <c r="J51" i="24"/>
  <c r="BB51" i="20"/>
  <c r="AY51" i="25" s="1"/>
  <c r="AW51" i="24" s="1"/>
  <c r="AV51" i="27"/>
  <c r="AV37" i="27"/>
  <c r="BB37" i="20"/>
  <c r="AY37" i="25" s="1"/>
  <c r="AW37" i="24" s="1"/>
  <c r="BB23" i="20"/>
  <c r="AY23" i="25" s="1"/>
  <c r="CK23" i="25" s="1"/>
  <c r="AW52" i="24"/>
  <c r="K52" i="24" s="1"/>
  <c r="AW40" i="24"/>
  <c r="CK40" i="25"/>
  <c r="K40" i="27" s="1"/>
  <c r="CJ17" i="25"/>
  <c r="J17" i="27" s="1"/>
  <c r="AV17" i="27" s="1"/>
  <c r="CH17" i="24"/>
  <c r="CI40" i="24"/>
  <c r="CI47" i="24"/>
  <c r="CI53" i="24"/>
  <c r="AW20" i="27"/>
  <c r="AV28" i="27"/>
  <c r="AX13" i="24"/>
  <c r="CJ13" i="24"/>
  <c r="CL13" i="25"/>
  <c r="L13" i="27" s="1"/>
  <c r="BC20" i="20"/>
  <c r="AZ20" i="25" s="1"/>
  <c r="AV56" i="27"/>
  <c r="AW50" i="27"/>
  <c r="AW29" i="27"/>
  <c r="AV39" i="27"/>
  <c r="BB39" i="20"/>
  <c r="AY39" i="25" s="1"/>
  <c r="J23" i="24"/>
  <c r="BB56" i="20"/>
  <c r="AY56" i="25" s="1"/>
  <c r="J27" i="24"/>
  <c r="CK53" i="25"/>
  <c r="K53" i="27" s="1"/>
  <c r="AW53" i="24"/>
  <c r="K53" i="24" s="1"/>
  <c r="CK47" i="25"/>
  <c r="K47" i="27" s="1"/>
  <c r="BB24" i="20"/>
  <c r="AY24" i="25" s="1"/>
  <c r="AW47" i="24"/>
  <c r="BB10" i="20"/>
  <c r="AY10" i="25" s="1"/>
  <c r="BB12" i="20"/>
  <c r="AY12" i="25" s="1"/>
  <c r="K14" i="24"/>
  <c r="I60" i="24"/>
  <c r="K9" i="24"/>
  <c r="CI30" i="24"/>
  <c r="CI21" i="24"/>
  <c r="AW36" i="27"/>
  <c r="AW43" i="24"/>
  <c r="AV33" i="27"/>
  <c r="AW25" i="24"/>
  <c r="CK54" i="25"/>
  <c r="K54" i="27" s="1"/>
  <c r="AW26" i="27"/>
  <c r="BB27" i="20"/>
  <c r="AY27" i="25" s="1"/>
  <c r="AU44" i="27"/>
  <c r="AV38" i="27"/>
  <c r="CK16" i="25"/>
  <c r="K16" i="27" s="1"/>
  <c r="AU55" i="27"/>
  <c r="CI35" i="24"/>
  <c r="AY49" i="24"/>
  <c r="CK49" i="24"/>
  <c r="CM49" i="25"/>
  <c r="M49" i="27" s="1"/>
  <c r="K50" i="24"/>
  <c r="AW46" i="24"/>
  <c r="Y63" i="20"/>
  <c r="J33" i="24"/>
  <c r="CK43" i="25"/>
  <c r="K43" i="27" s="1"/>
  <c r="CI43" i="24"/>
  <c r="CK19" i="25"/>
  <c r="K19" i="27" s="1"/>
  <c r="CI19" i="24"/>
  <c r="AW41" i="24"/>
  <c r="CI41" i="24"/>
  <c r="K20" i="24"/>
  <c r="K26" i="24"/>
  <c r="K29" i="24"/>
  <c r="CG62" i="24"/>
  <c r="CI62" i="25"/>
  <c r="I62" i="27" s="1"/>
  <c r="AU62" i="24"/>
  <c r="CK35" i="25"/>
  <c r="AA48" i="20"/>
  <c r="Z58" i="20"/>
  <c r="U6" i="26" s="1"/>
  <c r="AW35" i="24"/>
  <c r="AW21" i="24"/>
  <c r="AW19" i="24"/>
  <c r="CK21" i="25"/>
  <c r="K21" i="27" s="1"/>
  <c r="BC29" i="20"/>
  <c r="AZ29" i="25" s="1"/>
  <c r="AW16" i="24"/>
  <c r="CK41" i="25"/>
  <c r="K41" i="27" s="1"/>
  <c r="BC50" i="20"/>
  <c r="AZ50" i="25" s="1"/>
  <c r="I44" i="24"/>
  <c r="AS61" i="27"/>
  <c r="AW9" i="27"/>
  <c r="BC9" i="20"/>
  <c r="AZ9" i="25" s="1"/>
  <c r="CI42" i="24"/>
  <c r="AW42" i="24"/>
  <c r="CK42" i="25"/>
  <c r="K42" i="27" s="1"/>
  <c r="CK32" i="25"/>
  <c r="K32" i="27" s="1"/>
  <c r="CI32" i="24"/>
  <c r="AW57" i="24"/>
  <c r="CK57" i="25"/>
  <c r="K57" i="27" s="1"/>
  <c r="AU60" i="27"/>
  <c r="BA60" i="20"/>
  <c r="AX60" i="25" s="1"/>
  <c r="CK31" i="25"/>
  <c r="K31" i="27" s="1"/>
  <c r="AW14" i="27"/>
  <c r="BC14" i="20"/>
  <c r="AZ14" i="25" s="1"/>
  <c r="AW28" i="24"/>
  <c r="CK28" i="25"/>
  <c r="K28" i="27" s="1"/>
  <c r="CI28" i="24"/>
  <c r="CK11" i="25"/>
  <c r="K11" i="27" s="1"/>
  <c r="CK45" i="25"/>
  <c r="K45" i="27" s="1"/>
  <c r="AW45" i="24"/>
  <c r="CK30" i="25"/>
  <c r="K30" i="27" s="1"/>
  <c r="CI54" i="24"/>
  <c r="K36" i="24"/>
  <c r="CK46" i="25"/>
  <c r="K46" i="27" s="1"/>
  <c r="CI11" i="24"/>
  <c r="AT6" i="27"/>
  <c r="BC36" i="20"/>
  <c r="AZ36" i="25" s="1"/>
  <c r="AW30" i="24"/>
  <c r="AW11" i="24"/>
  <c r="CI46" i="24"/>
  <c r="CI16" i="24"/>
  <c r="CK25" i="25"/>
  <c r="K25" i="27" s="1"/>
  <c r="BA44" i="20"/>
  <c r="BC26" i="20"/>
  <c r="CI25" i="24"/>
  <c r="I55" i="24"/>
  <c r="CI45" i="24"/>
  <c r="BB33" i="20"/>
  <c r="CG22" i="24"/>
  <c r="AU22" i="24"/>
  <c r="CI22" i="25"/>
  <c r="I22" i="27" s="1"/>
  <c r="AW32" i="24"/>
  <c r="J38" i="24"/>
  <c r="AW31" i="24"/>
  <c r="CH8" i="24"/>
  <c r="AV8" i="24"/>
  <c r="CJ8" i="25"/>
  <c r="J8" i="27" s="1"/>
  <c r="CI31" i="24"/>
  <c r="AW54" i="24"/>
  <c r="AV15" i="24"/>
  <c r="CJ15" i="25"/>
  <c r="J15" i="27" s="1"/>
  <c r="CH15" i="24"/>
  <c r="AV7" i="24"/>
  <c r="CH7" i="24"/>
  <c r="CJ7" i="25"/>
  <c r="J7" i="27" s="1"/>
  <c r="BA55" i="20"/>
  <c r="CI57" i="24"/>
  <c r="G61" i="24"/>
  <c r="H6" i="24"/>
  <c r="CI51" i="24" l="1"/>
  <c r="CK51" i="25"/>
  <c r="J17" i="24"/>
  <c r="K35" i="27"/>
  <c r="J18" i="24"/>
  <c r="BB34" i="20"/>
  <c r="AY34" i="25" s="1"/>
  <c r="CI34" i="24" s="1"/>
  <c r="AT59" i="27"/>
  <c r="AV18" i="27"/>
  <c r="BB18" i="20"/>
  <c r="AY18" i="25" s="1"/>
  <c r="CK37" i="25"/>
  <c r="K37" i="27" s="1"/>
  <c r="CI39" i="24"/>
  <c r="K19" i="24"/>
  <c r="L13" i="24"/>
  <c r="BC52" i="20"/>
  <c r="AZ52" i="25" s="1"/>
  <c r="AX52" i="24" s="1"/>
  <c r="CI37" i="24"/>
  <c r="K37" i="24" s="1"/>
  <c r="K51" i="27"/>
  <c r="BC51" i="20" s="1"/>
  <c r="AZ51" i="25" s="1"/>
  <c r="AW39" i="24"/>
  <c r="K40" i="24"/>
  <c r="AW23" i="24"/>
  <c r="K23" i="27"/>
  <c r="BC23" i="20" s="1"/>
  <c r="AZ23" i="25" s="1"/>
  <c r="AW40" i="27"/>
  <c r="BC40" i="20"/>
  <c r="AZ40" i="25" s="1"/>
  <c r="CJ40" i="24" s="1"/>
  <c r="CK39" i="25"/>
  <c r="K39" i="27" s="1"/>
  <c r="BC39" i="20" s="1"/>
  <c r="AZ39" i="25" s="1"/>
  <c r="AW56" i="24"/>
  <c r="BB17" i="20"/>
  <c r="AY17" i="25" s="1"/>
  <c r="CI23" i="24"/>
  <c r="AW24" i="24"/>
  <c r="BD13" i="20"/>
  <c r="BA13" i="25" s="1"/>
  <c r="AX13" i="27"/>
  <c r="AW54" i="27"/>
  <c r="AW47" i="27"/>
  <c r="CI56" i="24"/>
  <c r="K56" i="24" s="1"/>
  <c r="CI10" i="24"/>
  <c r="BC53" i="20"/>
  <c r="AZ53" i="25" s="1"/>
  <c r="CI12" i="24"/>
  <c r="AW16" i="27"/>
  <c r="CI27" i="24"/>
  <c r="K47" i="24"/>
  <c r="AW12" i="24"/>
  <c r="CK56" i="25"/>
  <c r="K56" i="27" s="1"/>
  <c r="BC47" i="20"/>
  <c r="AZ47" i="25" s="1"/>
  <c r="CL47" i="25" s="1"/>
  <c r="AW10" i="24"/>
  <c r="CK10" i="25"/>
  <c r="K10" i="27" s="1"/>
  <c r="K30" i="24"/>
  <c r="BB38" i="20"/>
  <c r="AY38" i="25" s="1"/>
  <c r="CI24" i="24"/>
  <c r="CK24" i="25"/>
  <c r="K24" i="27" s="1"/>
  <c r="K43" i="24"/>
  <c r="K25" i="24"/>
  <c r="CK12" i="25"/>
  <c r="K12" i="27" s="1"/>
  <c r="K35" i="24"/>
  <c r="AW27" i="24"/>
  <c r="CK27" i="25"/>
  <c r="K27" i="27" s="1"/>
  <c r="AV60" i="24"/>
  <c r="AX50" i="24"/>
  <c r="AW21" i="27"/>
  <c r="AW35" i="27"/>
  <c r="AW19" i="27"/>
  <c r="AV15" i="27"/>
  <c r="K21" i="24"/>
  <c r="AW28" i="27"/>
  <c r="BC11" i="20"/>
  <c r="AZ11" i="25" s="1"/>
  <c r="BB8" i="20"/>
  <c r="AW30" i="27"/>
  <c r="AW41" i="27"/>
  <c r="AU22" i="27"/>
  <c r="AU62" i="27"/>
  <c r="AW43" i="27"/>
  <c r="AX20" i="24"/>
  <c r="AW25" i="27"/>
  <c r="AV7" i="27"/>
  <c r="AY49" i="27"/>
  <c r="BE49" i="20"/>
  <c r="BB49" i="25" s="1"/>
  <c r="AX14" i="24"/>
  <c r="CJ14" i="24"/>
  <c r="M49" i="24"/>
  <c r="K11" i="24"/>
  <c r="K46" i="24"/>
  <c r="K32" i="24"/>
  <c r="K41" i="24"/>
  <c r="K51" i="24"/>
  <c r="K54" i="24"/>
  <c r="I62" i="24"/>
  <c r="K28" i="24"/>
  <c r="K42" i="24"/>
  <c r="AX29" i="24"/>
  <c r="CJ29" i="24"/>
  <c r="BC35" i="20"/>
  <c r="AZ35" i="25" s="1"/>
  <c r="K16" i="24"/>
  <c r="BC16" i="20"/>
  <c r="AZ16" i="25" s="1"/>
  <c r="AB48" i="20"/>
  <c r="AA58" i="20"/>
  <c r="V6" i="26" s="1"/>
  <c r="BC54" i="20"/>
  <c r="AZ54" i="25" s="1"/>
  <c r="J15" i="24"/>
  <c r="AW45" i="27"/>
  <c r="BC45" i="20"/>
  <c r="AZ45" i="25" s="1"/>
  <c r="AU59" i="24"/>
  <c r="CG59" i="24"/>
  <c r="CL29" i="25"/>
  <c r="L29" i="27" s="1"/>
  <c r="BC43" i="20"/>
  <c r="AZ43" i="25" s="1"/>
  <c r="I22" i="24"/>
  <c r="K45" i="24"/>
  <c r="CL20" i="25"/>
  <c r="L20" i="27" s="1"/>
  <c r="CJ20" i="24"/>
  <c r="K31" i="24"/>
  <c r="CJ36" i="24"/>
  <c r="AX36" i="24"/>
  <c r="CL36" i="25"/>
  <c r="L36" i="27" s="1"/>
  <c r="AW46" i="27"/>
  <c r="BC46" i="20"/>
  <c r="AZ46" i="25" s="1"/>
  <c r="AW51" i="27"/>
  <c r="AW42" i="27"/>
  <c r="BC42" i="20"/>
  <c r="AZ42" i="25" s="1"/>
  <c r="AW57" i="27"/>
  <c r="BC57" i="20"/>
  <c r="AZ57" i="25" s="1"/>
  <c r="AW31" i="27"/>
  <c r="BC31" i="20"/>
  <c r="AZ31" i="25" s="1"/>
  <c r="AW32" i="27"/>
  <c r="BC32" i="20"/>
  <c r="AZ32" i="25" s="1"/>
  <c r="CJ60" i="25"/>
  <c r="J60" i="27" s="1"/>
  <c r="CL50" i="25"/>
  <c r="L50" i="27" s="1"/>
  <c r="BC28" i="20"/>
  <c r="AZ28" i="25" s="1"/>
  <c r="K57" i="24"/>
  <c r="J7" i="24"/>
  <c r="BC19" i="20"/>
  <c r="AZ19" i="25" s="1"/>
  <c r="CI59" i="25"/>
  <c r="I59" i="27" s="1"/>
  <c r="AX9" i="24"/>
  <c r="CJ50" i="24"/>
  <c r="BC41" i="20"/>
  <c r="AZ41" i="25" s="1"/>
  <c r="BC21" i="20"/>
  <c r="AZ21" i="25" s="1"/>
  <c r="CL14" i="25"/>
  <c r="L14" i="27" s="1"/>
  <c r="AX55" i="25"/>
  <c r="AY33" i="25"/>
  <c r="CH60" i="24"/>
  <c r="BA22" i="20"/>
  <c r="CJ9" i="24"/>
  <c r="J8" i="24"/>
  <c r="AX44" i="25"/>
  <c r="C21" i="17" s="1"/>
  <c r="AZ26" i="25"/>
  <c r="CL9" i="25"/>
  <c r="L9" i="27" s="1"/>
  <c r="AZ6" i="20"/>
  <c r="AY61" i="20"/>
  <c r="AX40" i="24" l="1"/>
  <c r="K10" i="24"/>
  <c r="K23" i="24"/>
  <c r="AW34" i="24"/>
  <c r="K34" i="24" s="1"/>
  <c r="CJ52" i="24"/>
  <c r="L52" i="24" s="1"/>
  <c r="CK34" i="25"/>
  <c r="K34" i="27" s="1"/>
  <c r="BC34" i="20" s="1"/>
  <c r="AZ34" i="25" s="1"/>
  <c r="AX47" i="24"/>
  <c r="K39" i="24"/>
  <c r="CL40" i="25"/>
  <c r="L40" i="27" s="1"/>
  <c r="AW37" i="27"/>
  <c r="BC37" i="20"/>
  <c r="AZ37" i="25" s="1"/>
  <c r="CJ37" i="24" s="1"/>
  <c r="CJ47" i="24"/>
  <c r="L47" i="27"/>
  <c r="AX47" i="27" s="1"/>
  <c r="CL52" i="25"/>
  <c r="L52" i="27" s="1"/>
  <c r="BD52" i="20" s="1"/>
  <c r="BA52" i="25" s="1"/>
  <c r="K12" i="24"/>
  <c r="CI18" i="24"/>
  <c r="AW18" i="24"/>
  <c r="CK18" i="25"/>
  <c r="K18" i="27" s="1"/>
  <c r="K24" i="24"/>
  <c r="K27" i="24"/>
  <c r="AW23" i="27"/>
  <c r="CJ53" i="24"/>
  <c r="AX53" i="24"/>
  <c r="CL53" i="25"/>
  <c r="L53" i="27" s="1"/>
  <c r="AW53" i="27"/>
  <c r="AW56" i="27"/>
  <c r="BC10" i="20"/>
  <c r="AZ10" i="25" s="1"/>
  <c r="AW24" i="27"/>
  <c r="AY13" i="24"/>
  <c r="CK13" i="24"/>
  <c r="CM13" i="25"/>
  <c r="M13" i="27" s="1"/>
  <c r="AW39" i="27"/>
  <c r="AW12" i="27"/>
  <c r="BC56" i="20"/>
  <c r="AZ56" i="25" s="1"/>
  <c r="AX56" i="24" s="1"/>
  <c r="AW10" i="27"/>
  <c r="BC25" i="20"/>
  <c r="AZ25" i="25" s="1"/>
  <c r="BC12" i="20"/>
  <c r="AZ12" i="25" s="1"/>
  <c r="BC24" i="20"/>
  <c r="AZ24" i="25" s="1"/>
  <c r="BB15" i="20"/>
  <c r="AY15" i="25" s="1"/>
  <c r="BB7" i="20"/>
  <c r="AY7" i="25" s="1"/>
  <c r="L50" i="24"/>
  <c r="AW27" i="27"/>
  <c r="BC27" i="20"/>
  <c r="AZ27" i="25" s="1"/>
  <c r="L20" i="24"/>
  <c r="BA62" i="20"/>
  <c r="AX62" i="25" s="1"/>
  <c r="J60" i="24"/>
  <c r="AW11" i="27"/>
  <c r="CJ11" i="24"/>
  <c r="CL23" i="25"/>
  <c r="L23" i="27" s="1"/>
  <c r="AV8" i="27"/>
  <c r="BC30" i="20"/>
  <c r="AZ30" i="25" s="1"/>
  <c r="AX50" i="27"/>
  <c r="AX16" i="24"/>
  <c r="AX19" i="24"/>
  <c r="CJ54" i="24"/>
  <c r="AX9" i="27"/>
  <c r="CJ43" i="24"/>
  <c r="CJ35" i="24"/>
  <c r="AX41" i="24"/>
  <c r="CL21" i="25"/>
  <c r="L21" i="27" s="1"/>
  <c r="CJ32" i="24"/>
  <c r="CJ42" i="24"/>
  <c r="BD29" i="20"/>
  <c r="BA29" i="25" s="1"/>
  <c r="AX36" i="27"/>
  <c r="AV60" i="27"/>
  <c r="L14" i="24"/>
  <c r="AZ49" i="24"/>
  <c r="CL49" i="24"/>
  <c r="CN49" i="25"/>
  <c r="N49" i="27" s="1"/>
  <c r="AA63" i="20"/>
  <c r="L36" i="24"/>
  <c r="L29" i="24"/>
  <c r="CL42" i="25"/>
  <c r="L42" i="27" s="1"/>
  <c r="I59" i="24"/>
  <c r="CL43" i="25"/>
  <c r="L43" i="27" s="1"/>
  <c r="CL11" i="25"/>
  <c r="L11" i="27" s="1"/>
  <c r="L40" i="24"/>
  <c r="AX42" i="24"/>
  <c r="CJ23" i="24"/>
  <c r="AX23" i="24"/>
  <c r="CJ41" i="24"/>
  <c r="AC48" i="20"/>
  <c r="AB58" i="20"/>
  <c r="W6" i="26" s="1"/>
  <c r="CL45" i="25"/>
  <c r="L45" i="27" s="1"/>
  <c r="CJ45" i="24"/>
  <c r="AX20" i="27"/>
  <c r="BD20" i="20"/>
  <c r="BA20" i="25" s="1"/>
  <c r="AX11" i="24"/>
  <c r="AX35" i="24"/>
  <c r="CL35" i="25"/>
  <c r="L35" i="27" s="1"/>
  <c r="CJ51" i="24"/>
  <c r="AX51" i="24"/>
  <c r="CL51" i="25"/>
  <c r="L51" i="27" s="1"/>
  <c r="AX14" i="27"/>
  <c r="BD14" i="20"/>
  <c r="BA14" i="25" s="1"/>
  <c r="CL31" i="25"/>
  <c r="L31" i="27" s="1"/>
  <c r="CJ31" i="24"/>
  <c r="AX31" i="24"/>
  <c r="AX39" i="24"/>
  <c r="CL39" i="25"/>
  <c r="L39" i="27" s="1"/>
  <c r="CL46" i="25"/>
  <c r="L46" i="27" s="1"/>
  <c r="AX46" i="24"/>
  <c r="CJ28" i="24"/>
  <c r="CL28" i="25"/>
  <c r="L28" i="27" s="1"/>
  <c r="AX28" i="24"/>
  <c r="AU59" i="27"/>
  <c r="BA59" i="20"/>
  <c r="AX59" i="25" s="1"/>
  <c r="CL19" i="25"/>
  <c r="L19" i="27" s="1"/>
  <c r="CK17" i="25"/>
  <c r="K17" i="27" s="1"/>
  <c r="BD50" i="20"/>
  <c r="BA50" i="25" s="1"/>
  <c r="AX21" i="24"/>
  <c r="L9" i="24"/>
  <c r="AX32" i="24"/>
  <c r="AX45" i="24"/>
  <c r="AX43" i="24"/>
  <c r="CJ16" i="24"/>
  <c r="CJ19" i="24"/>
  <c r="CL41" i="25"/>
  <c r="L41" i="27" s="1"/>
  <c r="CL54" i="25"/>
  <c r="L54" i="27" s="1"/>
  <c r="CL32" i="25"/>
  <c r="L32" i="27" s="1"/>
  <c r="CK38" i="25"/>
  <c r="K38" i="27" s="1"/>
  <c r="CI38" i="24"/>
  <c r="AW38" i="24"/>
  <c r="AX54" i="24"/>
  <c r="CJ46" i="24"/>
  <c r="CL16" i="25"/>
  <c r="L16" i="27" s="1"/>
  <c r="AY8" i="25"/>
  <c r="AX22" i="25"/>
  <c r="CH44" i="24"/>
  <c r="AV44" i="24"/>
  <c r="CJ44" i="25"/>
  <c r="J44" i="27" s="1"/>
  <c r="CJ21" i="24"/>
  <c r="CJ39" i="24"/>
  <c r="BD9" i="20"/>
  <c r="AV55" i="24"/>
  <c r="CH55" i="24"/>
  <c r="CJ55" i="25"/>
  <c r="J55" i="27" s="1"/>
  <c r="CJ57" i="24"/>
  <c r="CL57" i="25"/>
  <c r="L57" i="27" s="1"/>
  <c r="AX57" i="24"/>
  <c r="AX26" i="24"/>
  <c r="CJ26" i="24"/>
  <c r="CL26" i="25"/>
  <c r="L26" i="27" s="1"/>
  <c r="CI33" i="24"/>
  <c r="AW33" i="24"/>
  <c r="CK33" i="25"/>
  <c r="K33" i="27" s="1"/>
  <c r="AW6" i="25"/>
  <c r="AV61" i="25"/>
  <c r="AW34" i="27" l="1"/>
  <c r="L47" i="24"/>
  <c r="BD40" i="20"/>
  <c r="BA40" i="25" s="1"/>
  <c r="AX40" i="27"/>
  <c r="AV62" i="24"/>
  <c r="AW18" i="27"/>
  <c r="BC18" i="20"/>
  <c r="AZ18" i="25" s="1"/>
  <c r="AX37" i="24"/>
  <c r="L37" i="24" s="1"/>
  <c r="CL37" i="25"/>
  <c r="L37" i="27" s="1"/>
  <c r="BD37" i="20" s="1"/>
  <c r="BA37" i="25" s="1"/>
  <c r="BD47" i="20"/>
  <c r="BA47" i="25" s="1"/>
  <c r="CK47" i="24" s="1"/>
  <c r="AX52" i="27"/>
  <c r="CJ10" i="24"/>
  <c r="AX25" i="24"/>
  <c r="K18" i="24"/>
  <c r="CL10" i="25"/>
  <c r="L10" i="27" s="1"/>
  <c r="AX10" i="24"/>
  <c r="L53" i="24"/>
  <c r="CJ56" i="24"/>
  <c r="L56" i="24" s="1"/>
  <c r="M13" i="24"/>
  <c r="AX53" i="27"/>
  <c r="CL25" i="25"/>
  <c r="L25" i="27" s="1"/>
  <c r="AX25" i="27" s="1"/>
  <c r="AX23" i="27"/>
  <c r="CL34" i="25"/>
  <c r="L34" i="27" s="1"/>
  <c r="AX21" i="27"/>
  <c r="AX24" i="24"/>
  <c r="BD53" i="20"/>
  <c r="BA53" i="25" s="1"/>
  <c r="BE13" i="20"/>
  <c r="BB13" i="25" s="1"/>
  <c r="AY13" i="27"/>
  <c r="AX30" i="24"/>
  <c r="AX27" i="24"/>
  <c r="AX12" i="24"/>
  <c r="CL56" i="25"/>
  <c r="L56" i="27" s="1"/>
  <c r="CJ12" i="24"/>
  <c r="CL12" i="25"/>
  <c r="L12" i="27" s="1"/>
  <c r="CL24" i="25"/>
  <c r="L24" i="27" s="1"/>
  <c r="CJ25" i="24"/>
  <c r="CJ24" i="24"/>
  <c r="L54" i="24"/>
  <c r="CJ34" i="24"/>
  <c r="AX34" i="24"/>
  <c r="CJ30" i="24"/>
  <c r="CL27" i="25"/>
  <c r="L27" i="27" s="1"/>
  <c r="CJ27" i="24"/>
  <c r="L41" i="24"/>
  <c r="L35" i="24"/>
  <c r="CJ62" i="25"/>
  <c r="J62" i="27" s="1"/>
  <c r="CH62" i="24"/>
  <c r="L16" i="24"/>
  <c r="BB60" i="20"/>
  <c r="AY60" i="25" s="1"/>
  <c r="CL30" i="25"/>
  <c r="L30" i="27" s="1"/>
  <c r="L11" i="24"/>
  <c r="BD36" i="20"/>
  <c r="BA36" i="25" s="1"/>
  <c r="L32" i="24"/>
  <c r="CM29" i="25"/>
  <c r="M29" i="27" s="1"/>
  <c r="L43" i="24"/>
  <c r="AY40" i="24"/>
  <c r="AV44" i="27"/>
  <c r="AX51" i="27"/>
  <c r="L42" i="24"/>
  <c r="AW17" i="27"/>
  <c r="AW33" i="27"/>
  <c r="CK20" i="24"/>
  <c r="AX16" i="27"/>
  <c r="AW38" i="27"/>
  <c r="AX43" i="27"/>
  <c r="AX29" i="27"/>
  <c r="AX26" i="27"/>
  <c r="BD54" i="20"/>
  <c r="BA54" i="25" s="1"/>
  <c r="AX45" i="27"/>
  <c r="AX57" i="27"/>
  <c r="L19" i="24"/>
  <c r="AX41" i="27"/>
  <c r="AV55" i="27"/>
  <c r="AX42" i="27"/>
  <c r="AX35" i="27"/>
  <c r="AY14" i="24"/>
  <c r="CK14" i="24"/>
  <c r="N49" i="24"/>
  <c r="AZ49" i="27"/>
  <c r="BF49" i="20"/>
  <c r="BC49" i="25" s="1"/>
  <c r="AB63" i="20"/>
  <c r="BD21" i="20"/>
  <c r="BA21" i="25" s="1"/>
  <c r="BD23" i="20"/>
  <c r="BA23" i="25" s="1"/>
  <c r="L39" i="24"/>
  <c r="L23" i="24"/>
  <c r="AX11" i="27"/>
  <c r="BD11" i="20"/>
  <c r="BA11" i="25" s="1"/>
  <c r="CK29" i="24"/>
  <c r="AY29" i="24"/>
  <c r="CM52" i="25"/>
  <c r="M52" i="27" s="1"/>
  <c r="CK52" i="24"/>
  <c r="L21" i="24"/>
  <c r="L45" i="24"/>
  <c r="L31" i="24"/>
  <c r="AD48" i="20"/>
  <c r="AC58" i="20"/>
  <c r="X6" i="26" s="1"/>
  <c r="AY50" i="24"/>
  <c r="CK50" i="24"/>
  <c r="CM50" i="25"/>
  <c r="M50" i="27" s="1"/>
  <c r="CM20" i="25"/>
  <c r="M20" i="27" s="1"/>
  <c r="AY20" i="24"/>
  <c r="BD43" i="20"/>
  <c r="BA43" i="25" s="1"/>
  <c r="L51" i="24"/>
  <c r="BD51" i="20"/>
  <c r="BA51" i="25" s="1"/>
  <c r="AX32" i="27"/>
  <c r="BD32" i="20"/>
  <c r="BA32" i="25" s="1"/>
  <c r="AX19" i="27"/>
  <c r="BD19" i="20"/>
  <c r="BA19" i="25" s="1"/>
  <c r="AX46" i="27"/>
  <c r="BD46" i="20"/>
  <c r="BA46" i="25" s="1"/>
  <c r="AX31" i="27"/>
  <c r="BD31" i="20"/>
  <c r="BA31" i="25" s="1"/>
  <c r="AX28" i="27"/>
  <c r="BD28" i="20"/>
  <c r="BA28" i="25" s="1"/>
  <c r="AX39" i="27"/>
  <c r="BD39" i="20"/>
  <c r="BA39" i="25" s="1"/>
  <c r="CK40" i="24"/>
  <c r="CM14" i="25"/>
  <c r="M14" i="27" s="1"/>
  <c r="AY52" i="24"/>
  <c r="CH59" i="24"/>
  <c r="L28" i="24"/>
  <c r="L46" i="24"/>
  <c r="CM40" i="25"/>
  <c r="M40" i="27" s="1"/>
  <c r="CI8" i="24"/>
  <c r="CK8" i="25"/>
  <c r="K8" i="27" s="1"/>
  <c r="AW8" i="24"/>
  <c r="CJ59" i="25"/>
  <c r="J59" i="27" s="1"/>
  <c r="J55" i="24"/>
  <c r="BA9" i="25"/>
  <c r="CK7" i="25"/>
  <c r="K7" i="27" s="1"/>
  <c r="CI7" i="24"/>
  <c r="AW7" i="24"/>
  <c r="AV59" i="24"/>
  <c r="BC33" i="20"/>
  <c r="BB44" i="20"/>
  <c r="AW15" i="24"/>
  <c r="CI15" i="24"/>
  <c r="CK15" i="25"/>
  <c r="K15" i="27" s="1"/>
  <c r="BC38" i="20"/>
  <c r="BB55" i="20"/>
  <c r="K33" i="24"/>
  <c r="L57" i="24"/>
  <c r="K38" i="24"/>
  <c r="L26" i="24"/>
  <c r="AV22" i="24"/>
  <c r="CH22" i="24"/>
  <c r="CJ22" i="25"/>
  <c r="J22" i="27" s="1"/>
  <c r="BD57" i="20"/>
  <c r="J44" i="24"/>
  <c r="CG6" i="24"/>
  <c r="AU6" i="24"/>
  <c r="CI6" i="25"/>
  <c r="I6" i="27" s="1"/>
  <c r="CH61" i="25"/>
  <c r="H61" i="27" s="1"/>
  <c r="AT61" i="24"/>
  <c r="CF61" i="24"/>
  <c r="L12" i="24" l="1"/>
  <c r="J62" i="24"/>
  <c r="CM47" i="25"/>
  <c r="L10" i="24"/>
  <c r="L25" i="24"/>
  <c r="AY47" i="24"/>
  <c r="M47" i="24" s="1"/>
  <c r="CI60" i="24"/>
  <c r="AV62" i="27"/>
  <c r="AX37" i="27"/>
  <c r="L24" i="24"/>
  <c r="AX18" i="24"/>
  <c r="CL18" i="25"/>
  <c r="L18" i="27" s="1"/>
  <c r="CJ18" i="24"/>
  <c r="M47" i="27"/>
  <c r="AY47" i="27" s="1"/>
  <c r="AX10" i="27"/>
  <c r="BD10" i="20"/>
  <c r="BA10" i="25" s="1"/>
  <c r="AY10" i="24" s="1"/>
  <c r="CM53" i="25"/>
  <c r="AX34" i="27"/>
  <c r="BD25" i="20"/>
  <c r="BA25" i="25" s="1"/>
  <c r="AY25" i="24" s="1"/>
  <c r="CK36" i="24"/>
  <c r="L27" i="24"/>
  <c r="AX24" i="27"/>
  <c r="AX27" i="27"/>
  <c r="L30" i="24"/>
  <c r="AY53" i="24"/>
  <c r="AX56" i="27"/>
  <c r="AY29" i="27"/>
  <c r="CL13" i="24"/>
  <c r="AZ13" i="24"/>
  <c r="CN13" i="25"/>
  <c r="N13" i="27" s="1"/>
  <c r="AY20" i="27"/>
  <c r="CK53" i="24"/>
  <c r="BD12" i="20"/>
  <c r="BA12" i="25" s="1"/>
  <c r="BD24" i="20"/>
  <c r="BA24" i="25" s="1"/>
  <c r="AY24" i="24" s="1"/>
  <c r="BD56" i="20"/>
  <c r="BA56" i="25" s="1"/>
  <c r="CK56" i="24" s="1"/>
  <c r="L34" i="24"/>
  <c r="BD27" i="20"/>
  <c r="BA27" i="25" s="1"/>
  <c r="BB62" i="20"/>
  <c r="AY62" i="25" s="1"/>
  <c r="M40" i="24"/>
  <c r="CK60" i="25"/>
  <c r="K60" i="27" s="1"/>
  <c r="BD34" i="20"/>
  <c r="BA34" i="25" s="1"/>
  <c r="AW60" i="24"/>
  <c r="AX54" i="27"/>
  <c r="AX30" i="27"/>
  <c r="BD30" i="20"/>
  <c r="BA30" i="25" s="1"/>
  <c r="AY36" i="24"/>
  <c r="CM36" i="25"/>
  <c r="M36" i="27" s="1"/>
  <c r="AV59" i="27"/>
  <c r="AY40" i="27"/>
  <c r="AY50" i="27"/>
  <c r="AY52" i="27"/>
  <c r="BD16" i="20"/>
  <c r="BA16" i="25" s="1"/>
  <c r="BD26" i="20"/>
  <c r="BA26" i="25" s="1"/>
  <c r="BD35" i="20"/>
  <c r="BA35" i="25" s="1"/>
  <c r="AV22" i="27"/>
  <c r="AW8" i="27"/>
  <c r="CM19" i="25"/>
  <c r="M19" i="27" s="1"/>
  <c r="CK32" i="24"/>
  <c r="BD42" i="20"/>
  <c r="BA42" i="25" s="1"/>
  <c r="CK37" i="24"/>
  <c r="BD41" i="20"/>
  <c r="BA41" i="25" s="1"/>
  <c r="AY23" i="24"/>
  <c r="AW15" i="27"/>
  <c r="AW7" i="27"/>
  <c r="BD45" i="20"/>
  <c r="BA45" i="25" s="1"/>
  <c r="AY14" i="27"/>
  <c r="M20" i="24"/>
  <c r="CM11" i="25"/>
  <c r="M11" i="27" s="1"/>
  <c r="CM49" i="24"/>
  <c r="BA49" i="24"/>
  <c r="CO49" i="25"/>
  <c r="O49" i="27" s="1"/>
  <c r="M14" i="24"/>
  <c r="CM46" i="25"/>
  <c r="M46" i="27" s="1"/>
  <c r="AC63" i="20"/>
  <c r="M29" i="24"/>
  <c r="M52" i="24"/>
  <c r="M50" i="24"/>
  <c r="BE14" i="20"/>
  <c r="BB14" i="25" s="1"/>
  <c r="CM28" i="25"/>
  <c r="M28" i="27" s="1"/>
  <c r="AY28" i="24"/>
  <c r="CM37" i="25"/>
  <c r="M37" i="27" s="1"/>
  <c r="AE48" i="20"/>
  <c r="AD58" i="20"/>
  <c r="Y6" i="26" s="1"/>
  <c r="BE52" i="20"/>
  <c r="BB52" i="25" s="1"/>
  <c r="BE29" i="20"/>
  <c r="BB29" i="25" s="1"/>
  <c r="J59" i="24"/>
  <c r="AU6" i="27"/>
  <c r="CM31" i="25"/>
  <c r="M31" i="27" s="1"/>
  <c r="CK31" i="24"/>
  <c r="AY31" i="24"/>
  <c r="AY51" i="24"/>
  <c r="AT61" i="27"/>
  <c r="CK28" i="24"/>
  <c r="AY54" i="24"/>
  <c r="AY32" i="24"/>
  <c r="CK23" i="24"/>
  <c r="AY46" i="24"/>
  <c r="CM23" i="25"/>
  <c r="M23" i="27" s="1"/>
  <c r="CK39" i="24"/>
  <c r="CM32" i="25"/>
  <c r="M32" i="27" s="1"/>
  <c r="J22" i="24"/>
  <c r="AY19" i="24"/>
  <c r="BE20" i="20"/>
  <c r="BB20" i="25" s="1"/>
  <c r="CK19" i="24"/>
  <c r="CK11" i="24"/>
  <c r="CK21" i="24"/>
  <c r="BE50" i="20"/>
  <c r="BB50" i="25" s="1"/>
  <c r="AY37" i="24"/>
  <c r="BE40" i="20"/>
  <c r="BB40" i="25" s="1"/>
  <c r="CK51" i="24"/>
  <c r="CK43" i="24"/>
  <c r="AY21" i="24"/>
  <c r="AY43" i="24"/>
  <c r="CK46" i="24"/>
  <c r="AY55" i="25"/>
  <c r="AY44" i="25"/>
  <c r="C22" i="17" s="1"/>
  <c r="AZ33" i="25"/>
  <c r="BC7" i="20"/>
  <c r="AY9" i="24"/>
  <c r="CK9" i="24"/>
  <c r="CM9" i="25"/>
  <c r="M9" i="27" s="1"/>
  <c r="BC15" i="20"/>
  <c r="CM21" i="25"/>
  <c r="M21" i="27" s="1"/>
  <c r="BA57" i="25"/>
  <c r="K15" i="24"/>
  <c r="CM51" i="25"/>
  <c r="M51" i="27" s="1"/>
  <c r="BB22" i="20"/>
  <c r="CM39" i="25"/>
  <c r="M39" i="27" s="1"/>
  <c r="K8" i="24"/>
  <c r="AY11" i="24"/>
  <c r="CM54" i="25"/>
  <c r="M54" i="27" s="1"/>
  <c r="CM43" i="25"/>
  <c r="M43" i="27" s="1"/>
  <c r="AY39" i="24"/>
  <c r="CK54" i="24"/>
  <c r="AZ38" i="25"/>
  <c r="K7" i="24"/>
  <c r="BC8" i="20"/>
  <c r="I6" i="24"/>
  <c r="H61" i="24"/>
  <c r="CM10" i="25" l="1"/>
  <c r="K60" i="24"/>
  <c r="CK10" i="24"/>
  <c r="M10" i="24" s="1"/>
  <c r="CK24" i="24"/>
  <c r="AW62" i="24"/>
  <c r="AW60" i="27"/>
  <c r="BD18" i="20"/>
  <c r="BA18" i="25" s="1"/>
  <c r="AX18" i="27"/>
  <c r="L18" i="24"/>
  <c r="M53" i="24"/>
  <c r="CM56" i="25"/>
  <c r="M56" i="27" s="1"/>
  <c r="BE56" i="20" s="1"/>
  <c r="BE47" i="20"/>
  <c r="BB47" i="25" s="1"/>
  <c r="CL47" i="24" s="1"/>
  <c r="CM25" i="25"/>
  <c r="M25" i="27" s="1"/>
  <c r="AY25" i="27" s="1"/>
  <c r="M10" i="27"/>
  <c r="AY10" i="27" s="1"/>
  <c r="AY56" i="24"/>
  <c r="M56" i="24" s="1"/>
  <c r="CM24" i="25"/>
  <c r="M24" i="27" s="1"/>
  <c r="N13" i="24"/>
  <c r="M53" i="27"/>
  <c r="BE53" i="20" s="1"/>
  <c r="BB53" i="25" s="1"/>
  <c r="CK25" i="24"/>
  <c r="M25" i="24" s="1"/>
  <c r="AZ13" i="27"/>
  <c r="BF13" i="20"/>
  <c r="BC13" i="25" s="1"/>
  <c r="AY12" i="24"/>
  <c r="CK12" i="24"/>
  <c r="CM12" i="25"/>
  <c r="M12" i="27" s="1"/>
  <c r="AY11" i="27"/>
  <c r="CK42" i="24"/>
  <c r="M36" i="24"/>
  <c r="CK34" i="24"/>
  <c r="CM35" i="25"/>
  <c r="M35" i="27" s="1"/>
  <c r="AY45" i="24"/>
  <c r="CK27" i="24"/>
  <c r="CK41" i="24"/>
  <c r="CM30" i="25"/>
  <c r="M30" i="27" s="1"/>
  <c r="AY19" i="27"/>
  <c r="AX12" i="27"/>
  <c r="CK62" i="25"/>
  <c r="K62" i="27" s="1"/>
  <c r="CI62" i="24"/>
  <c r="CM42" i="25"/>
  <c r="M42" i="27" s="1"/>
  <c r="AY42" i="27" s="1"/>
  <c r="AY42" i="24"/>
  <c r="AY27" i="24"/>
  <c r="CM27" i="25"/>
  <c r="M27" i="27" s="1"/>
  <c r="AY35" i="24"/>
  <c r="BC60" i="20"/>
  <c r="AZ60" i="25" s="1"/>
  <c r="CM34" i="25"/>
  <c r="M34" i="27" s="1"/>
  <c r="BB59" i="20"/>
  <c r="AY59" i="25" s="1"/>
  <c r="AY34" i="24"/>
  <c r="CK30" i="24"/>
  <c r="CM45" i="25"/>
  <c r="M45" i="27" s="1"/>
  <c r="M23" i="24"/>
  <c r="AY41" i="24"/>
  <c r="AY30" i="24"/>
  <c r="BE36" i="20"/>
  <c r="BB36" i="25" s="1"/>
  <c r="AY36" i="27"/>
  <c r="M37" i="24"/>
  <c r="M32" i="24"/>
  <c r="CK35" i="24"/>
  <c r="CM41" i="25"/>
  <c r="M41" i="27" s="1"/>
  <c r="CL29" i="24"/>
  <c r="AY37" i="27"/>
  <c r="AY28" i="27"/>
  <c r="O49" i="24"/>
  <c r="CK45" i="24"/>
  <c r="AY21" i="27"/>
  <c r="AY9" i="27"/>
  <c r="AY43" i="27"/>
  <c r="CL52" i="24"/>
  <c r="AY46" i="27"/>
  <c r="AY39" i="27"/>
  <c r="AY51" i="27"/>
  <c r="AY54" i="27"/>
  <c r="CL14" i="24"/>
  <c r="AZ14" i="24"/>
  <c r="BA49" i="27"/>
  <c r="BG49" i="20"/>
  <c r="BD49" i="25" s="1"/>
  <c r="AD63" i="20"/>
  <c r="BA6" i="20"/>
  <c r="AX6" i="25" s="1"/>
  <c r="M51" i="24"/>
  <c r="M28" i="24"/>
  <c r="M54" i="24"/>
  <c r="BE28" i="20"/>
  <c r="BB28" i="25" s="1"/>
  <c r="M21" i="24"/>
  <c r="AF48" i="20"/>
  <c r="AE58" i="20"/>
  <c r="Z6" i="26" s="1"/>
  <c r="M24" i="24"/>
  <c r="M46" i="24"/>
  <c r="BE37" i="20"/>
  <c r="BB37" i="25" s="1"/>
  <c r="CL20" i="24"/>
  <c r="AZ20" i="24"/>
  <c r="AZ40" i="24"/>
  <c r="CN40" i="25"/>
  <c r="N40" i="27" s="1"/>
  <c r="CL40" i="24"/>
  <c r="M31" i="24"/>
  <c r="M39" i="24"/>
  <c r="BE11" i="20"/>
  <c r="BB11" i="25" s="1"/>
  <c r="M19" i="24"/>
  <c r="AY23" i="27"/>
  <c r="BE23" i="20"/>
  <c r="BB23" i="25" s="1"/>
  <c r="AY32" i="27"/>
  <c r="BE32" i="20"/>
  <c r="BB32" i="25" s="1"/>
  <c r="CL50" i="24"/>
  <c r="CN50" i="25"/>
  <c r="N50" i="27" s="1"/>
  <c r="AZ50" i="24"/>
  <c r="AY31" i="27"/>
  <c r="BE31" i="20"/>
  <c r="BB31" i="25" s="1"/>
  <c r="M11" i="24"/>
  <c r="CN14" i="25"/>
  <c r="N14" i="27" s="1"/>
  <c r="M43" i="24"/>
  <c r="BE19" i="20"/>
  <c r="BB19" i="25" s="1"/>
  <c r="AZ52" i="24"/>
  <c r="CN29" i="25"/>
  <c r="N29" i="27" s="1"/>
  <c r="CN20" i="25"/>
  <c r="N20" i="27" s="1"/>
  <c r="CN52" i="25"/>
  <c r="N52" i="27" s="1"/>
  <c r="AY16" i="24"/>
  <c r="CM16" i="25"/>
  <c r="M16" i="27" s="1"/>
  <c r="CK16" i="24"/>
  <c r="AY26" i="24"/>
  <c r="CM26" i="25"/>
  <c r="M26" i="27" s="1"/>
  <c r="CK26" i="24"/>
  <c r="BE39" i="20"/>
  <c r="CK57" i="24"/>
  <c r="AY57" i="24"/>
  <c r="CM57" i="25"/>
  <c r="M57" i="27" s="1"/>
  <c r="AZ29" i="24"/>
  <c r="AY22" i="25"/>
  <c r="AZ15" i="25"/>
  <c r="AX33" i="24"/>
  <c r="CJ33" i="24"/>
  <c r="CL33" i="25"/>
  <c r="L33" i="27" s="1"/>
  <c r="CI44" i="24"/>
  <c r="AW44" i="24"/>
  <c r="CK44" i="25"/>
  <c r="K44" i="27" s="1"/>
  <c r="M9" i="24"/>
  <c r="AW55" i="24"/>
  <c r="CI55" i="24"/>
  <c r="CK55" i="25"/>
  <c r="K55" i="27" s="1"/>
  <c r="AZ8" i="25"/>
  <c r="AX38" i="24"/>
  <c r="CJ38" i="24"/>
  <c r="CL38" i="25"/>
  <c r="L38" i="27" s="1"/>
  <c r="AZ7" i="25"/>
  <c r="AZ61" i="20"/>
  <c r="M27" i="24" l="1"/>
  <c r="K62" i="24"/>
  <c r="AZ47" i="24"/>
  <c r="N47" i="24" s="1"/>
  <c r="AY53" i="27"/>
  <c r="AW62" i="27"/>
  <c r="BC62" i="20"/>
  <c r="AZ62" i="25" s="1"/>
  <c r="CL62" i="25" s="1"/>
  <c r="AX60" i="24"/>
  <c r="AW59" i="24"/>
  <c r="BE24" i="20"/>
  <c r="BB24" i="25" s="1"/>
  <c r="AZ24" i="24" s="1"/>
  <c r="AY24" i="27"/>
  <c r="M42" i="24"/>
  <c r="AY35" i="27"/>
  <c r="M12" i="24"/>
  <c r="CN47" i="25"/>
  <c r="N47" i="27" s="1"/>
  <c r="AZ47" i="27" s="1"/>
  <c r="M41" i="24"/>
  <c r="AY18" i="24"/>
  <c r="CK18" i="24"/>
  <c r="CM18" i="25"/>
  <c r="M18" i="27" s="1"/>
  <c r="BE12" i="20"/>
  <c r="BB12" i="25" s="1"/>
  <c r="CL12" i="24" s="1"/>
  <c r="AY12" i="27"/>
  <c r="BE25" i="20"/>
  <c r="BB25" i="25" s="1"/>
  <c r="AZ25" i="24" s="1"/>
  <c r="M34" i="24"/>
  <c r="AY30" i="27"/>
  <c r="BE30" i="20"/>
  <c r="BB30" i="25" s="1"/>
  <c r="AZ30" i="24" s="1"/>
  <c r="AY45" i="27"/>
  <c r="AY56" i="27"/>
  <c r="CN53" i="25"/>
  <c r="N53" i="27" s="1"/>
  <c r="BA13" i="24"/>
  <c r="CM13" i="24"/>
  <c r="CO13" i="25"/>
  <c r="O13" i="27" s="1"/>
  <c r="AZ36" i="24"/>
  <c r="BE27" i="20"/>
  <c r="BB27" i="25" s="1"/>
  <c r="M45" i="24"/>
  <c r="CL60" i="25"/>
  <c r="L60" i="27" s="1"/>
  <c r="CJ60" i="24"/>
  <c r="M35" i="24"/>
  <c r="AY34" i="27"/>
  <c r="BE34" i="20"/>
  <c r="BB34" i="25" s="1"/>
  <c r="CN34" i="25" s="1"/>
  <c r="N52" i="24"/>
  <c r="CL53" i="24"/>
  <c r="M30" i="24"/>
  <c r="BE43" i="20"/>
  <c r="BB43" i="25" s="1"/>
  <c r="CI59" i="24"/>
  <c r="BE42" i="20"/>
  <c r="BB42" i="25" s="1"/>
  <c r="BE51" i="20"/>
  <c r="BB51" i="25" s="1"/>
  <c r="AZ53" i="24"/>
  <c r="CK59" i="25"/>
  <c r="CN36" i="25"/>
  <c r="N36" i="27" s="1"/>
  <c r="CL36" i="24"/>
  <c r="BE21" i="20"/>
  <c r="BB21" i="25" s="1"/>
  <c r="BE10" i="20"/>
  <c r="BB10" i="25" s="1"/>
  <c r="BE41" i="20"/>
  <c r="BB41" i="25" s="1"/>
  <c r="AY41" i="27"/>
  <c r="BE45" i="20"/>
  <c r="BB45" i="25" s="1"/>
  <c r="BE54" i="20"/>
  <c r="BB54" i="25" s="1"/>
  <c r="BE35" i="20"/>
  <c r="BB35" i="25" s="1"/>
  <c r="N29" i="24"/>
  <c r="BE9" i="20"/>
  <c r="BB9" i="25" s="1"/>
  <c r="AW44" i="27"/>
  <c r="CN37" i="25"/>
  <c r="N37" i="27" s="1"/>
  <c r="AY57" i="27"/>
  <c r="AY16" i="27"/>
  <c r="BE46" i="20"/>
  <c r="BB46" i="25" s="1"/>
  <c r="AZ14" i="27"/>
  <c r="BD38" i="20"/>
  <c r="AW55" i="27"/>
  <c r="AY26" i="27"/>
  <c r="AZ52" i="27"/>
  <c r="AX33" i="27"/>
  <c r="N14" i="24"/>
  <c r="BB49" i="24"/>
  <c r="CN49" i="24"/>
  <c r="CP49" i="25"/>
  <c r="P49" i="27" s="1"/>
  <c r="AE63" i="20"/>
  <c r="M57" i="24"/>
  <c r="N20" i="24"/>
  <c r="N40" i="24"/>
  <c r="AZ40" i="27"/>
  <c r="BF40" i="20"/>
  <c r="BC40" i="25" s="1"/>
  <c r="AZ11" i="24"/>
  <c r="CL11" i="24"/>
  <c r="CN11" i="25"/>
  <c r="N11" i="27" s="1"/>
  <c r="CL28" i="24"/>
  <c r="CN28" i="25"/>
  <c r="N28" i="27" s="1"/>
  <c r="N50" i="24"/>
  <c r="AG48" i="20"/>
  <c r="AF58" i="20"/>
  <c r="AA6" i="26" s="1"/>
  <c r="K44" i="24"/>
  <c r="CL19" i="24"/>
  <c r="CN19" i="25"/>
  <c r="N19" i="27" s="1"/>
  <c r="AZ19" i="24"/>
  <c r="AZ23" i="24"/>
  <c r="CN23" i="25"/>
  <c r="N23" i="27" s="1"/>
  <c r="CL23" i="24"/>
  <c r="AZ20" i="27"/>
  <c r="BF20" i="20"/>
  <c r="BC20" i="25" s="1"/>
  <c r="AZ50" i="27"/>
  <c r="BF50" i="20"/>
  <c r="BC50" i="25" s="1"/>
  <c r="AZ29" i="27"/>
  <c r="BF29" i="20"/>
  <c r="BC29" i="25" s="1"/>
  <c r="L38" i="24"/>
  <c r="AZ37" i="24"/>
  <c r="BF52" i="20"/>
  <c r="BC52" i="25" s="1"/>
  <c r="CL31" i="24"/>
  <c r="AZ28" i="24"/>
  <c r="CN24" i="25"/>
  <c r="BF14" i="20"/>
  <c r="BC14" i="25" s="1"/>
  <c r="CL37" i="24"/>
  <c r="AZ31" i="24"/>
  <c r="CN31" i="25"/>
  <c r="N31" i="27" s="1"/>
  <c r="L33" i="24"/>
  <c r="AZ32" i="24"/>
  <c r="CL32" i="24"/>
  <c r="CN32" i="25"/>
  <c r="N32" i="27" s="1"/>
  <c r="CJ8" i="24"/>
  <c r="AX8" i="24"/>
  <c r="CL8" i="25"/>
  <c r="L8" i="27" s="1"/>
  <c r="CJ15" i="24"/>
  <c r="AX15" i="24"/>
  <c r="CL15" i="25"/>
  <c r="L15" i="27" s="1"/>
  <c r="BE16" i="20"/>
  <c r="BE26" i="20"/>
  <c r="BC55" i="20"/>
  <c r="AW22" i="24"/>
  <c r="CI22" i="24"/>
  <c r="CK22" i="25"/>
  <c r="K22" i="27" s="1"/>
  <c r="M16" i="24"/>
  <c r="M26" i="24"/>
  <c r="K55" i="24"/>
  <c r="BB56" i="25"/>
  <c r="BD33" i="20"/>
  <c r="BB39" i="25"/>
  <c r="AX7" i="24"/>
  <c r="CJ7" i="24"/>
  <c r="CL7" i="25"/>
  <c r="L7" i="27" s="1"/>
  <c r="BC44" i="20"/>
  <c r="BE57" i="20"/>
  <c r="CJ6" i="25"/>
  <c r="J6" i="27" s="1"/>
  <c r="CH6" i="24"/>
  <c r="AV6" i="24"/>
  <c r="AW61" i="25"/>
  <c r="CL30" i="24" l="1"/>
  <c r="CL24" i="24"/>
  <c r="CN30" i="25"/>
  <c r="CN25" i="25"/>
  <c r="N25" i="27" s="1"/>
  <c r="AZ25" i="27" s="1"/>
  <c r="L60" i="24"/>
  <c r="CJ62" i="24"/>
  <c r="BD60" i="20"/>
  <c r="BA60" i="25" s="1"/>
  <c r="CK60" i="24" s="1"/>
  <c r="AX60" i="27"/>
  <c r="AX62" i="24"/>
  <c r="AZ12" i="24"/>
  <c r="N12" i="24" s="1"/>
  <c r="K59" i="24"/>
  <c r="CN12" i="25"/>
  <c r="N12" i="27" s="1"/>
  <c r="K59" i="27"/>
  <c r="AW59" i="27" s="1"/>
  <c r="L62" i="27"/>
  <c r="BD62" i="20" s="1"/>
  <c r="BA62" i="25" s="1"/>
  <c r="BE18" i="20"/>
  <c r="BB18" i="25" s="1"/>
  <c r="AY18" i="27"/>
  <c r="BF47" i="20"/>
  <c r="BC47" i="25" s="1"/>
  <c r="CO47" i="25" s="1"/>
  <c r="N36" i="24"/>
  <c r="N34" i="27"/>
  <c r="AZ34" i="27" s="1"/>
  <c r="CL25" i="24"/>
  <c r="N25" i="24" s="1"/>
  <c r="N30" i="27"/>
  <c r="AZ30" i="27" s="1"/>
  <c r="M18" i="24"/>
  <c r="N24" i="27"/>
  <c r="AZ24" i="27" s="1"/>
  <c r="BF53" i="20"/>
  <c r="BC53" i="25" s="1"/>
  <c r="AZ53" i="27"/>
  <c r="BA13" i="27"/>
  <c r="BG13" i="20"/>
  <c r="BD13" i="25" s="1"/>
  <c r="CN27" i="25"/>
  <c r="N27" i="27" s="1"/>
  <c r="CL27" i="24"/>
  <c r="AZ27" i="24"/>
  <c r="CL34" i="24"/>
  <c r="AY27" i="27"/>
  <c r="CL41" i="24"/>
  <c r="AZ42" i="24"/>
  <c r="CL45" i="24"/>
  <c r="AZ21" i="24"/>
  <c r="CN46" i="25"/>
  <c r="N46" i="27" s="1"/>
  <c r="O13" i="24"/>
  <c r="BF37" i="20"/>
  <c r="BC37" i="25" s="1"/>
  <c r="CL35" i="24"/>
  <c r="BF36" i="20"/>
  <c r="BC36" i="25" s="1"/>
  <c r="BA36" i="24" s="1"/>
  <c r="AZ34" i="24"/>
  <c r="CN42" i="25"/>
  <c r="N42" i="27" s="1"/>
  <c r="CL42" i="24"/>
  <c r="CL21" i="24"/>
  <c r="N53" i="24"/>
  <c r="CN41" i="25"/>
  <c r="N41" i="27" s="1"/>
  <c r="AZ36" i="27"/>
  <c r="CN21" i="25"/>
  <c r="N21" i="27" s="1"/>
  <c r="AZ35" i="24"/>
  <c r="AZ41" i="24"/>
  <c r="CN35" i="25"/>
  <c r="N35" i="27" s="1"/>
  <c r="CN45" i="25"/>
  <c r="N45" i="27" s="1"/>
  <c r="AX38" i="27"/>
  <c r="AZ45" i="24"/>
  <c r="N24" i="24"/>
  <c r="BD7" i="20"/>
  <c r="AX8" i="27"/>
  <c r="CM20" i="24"/>
  <c r="AZ46" i="24"/>
  <c r="AZ23" i="27"/>
  <c r="AZ31" i="27"/>
  <c r="BA40" i="24"/>
  <c r="CL46" i="24"/>
  <c r="AX15" i="27"/>
  <c r="CO50" i="25"/>
  <c r="O50" i="27" s="1"/>
  <c r="BC22" i="20"/>
  <c r="BB49" i="27"/>
  <c r="BH49" i="20"/>
  <c r="BE49" i="25" s="1"/>
  <c r="P49" i="24"/>
  <c r="CM14" i="24"/>
  <c r="BA14" i="24"/>
  <c r="AF63" i="20"/>
  <c r="N37" i="24"/>
  <c r="N31" i="24"/>
  <c r="N23" i="24"/>
  <c r="N11" i="24"/>
  <c r="AZ28" i="27"/>
  <c r="BF28" i="20"/>
  <c r="BC28" i="25" s="1"/>
  <c r="N28" i="24"/>
  <c r="AZ11" i="27"/>
  <c r="BF11" i="20"/>
  <c r="BC11" i="25" s="1"/>
  <c r="AH48" i="20"/>
  <c r="AG58" i="20"/>
  <c r="AB6" i="26" s="1"/>
  <c r="N19" i="24"/>
  <c r="BA52" i="24"/>
  <c r="CO52" i="25"/>
  <c r="O52" i="27" s="1"/>
  <c r="N30" i="24"/>
  <c r="N32" i="24"/>
  <c r="CM40" i="24"/>
  <c r="CO40" i="25"/>
  <c r="O40" i="27" s="1"/>
  <c r="L7" i="24"/>
  <c r="L15" i="24"/>
  <c r="L8" i="24"/>
  <c r="AZ32" i="27"/>
  <c r="BF32" i="20"/>
  <c r="BC32" i="25" s="1"/>
  <c r="AZ19" i="27"/>
  <c r="BF19" i="20"/>
  <c r="BC19" i="25" s="1"/>
  <c r="CO29" i="25"/>
  <c r="O29" i="27" s="1"/>
  <c r="AV6" i="27"/>
  <c r="BA20" i="24"/>
  <c r="CO20" i="25"/>
  <c r="O20" i="27" s="1"/>
  <c r="BF23" i="20"/>
  <c r="BC23" i="25" s="1"/>
  <c r="CM29" i="24"/>
  <c r="BA29" i="24"/>
  <c r="CM52" i="24"/>
  <c r="BA50" i="24"/>
  <c r="CO14" i="25"/>
  <c r="O14" i="27" s="1"/>
  <c r="BF34" i="20"/>
  <c r="AZ56" i="24"/>
  <c r="CL56" i="24"/>
  <c r="CN56" i="25"/>
  <c r="N56" i="27" s="1"/>
  <c r="AZ54" i="24"/>
  <c r="CN54" i="25"/>
  <c r="N54" i="27" s="1"/>
  <c r="CL54" i="24"/>
  <c r="BB57" i="25"/>
  <c r="CL9" i="24"/>
  <c r="CN9" i="25"/>
  <c r="N9" i="27" s="1"/>
  <c r="AZ9" i="24"/>
  <c r="CM50" i="24"/>
  <c r="AZ44" i="25"/>
  <c r="C23" i="17" s="1"/>
  <c r="CL39" i="24"/>
  <c r="CN39" i="25"/>
  <c r="N39" i="27" s="1"/>
  <c r="AZ39" i="24"/>
  <c r="CL43" i="24"/>
  <c r="CN43" i="25"/>
  <c r="N43" i="27" s="1"/>
  <c r="AZ43" i="24"/>
  <c r="AZ51" i="24"/>
  <c r="CL51" i="24"/>
  <c r="CN51" i="25"/>
  <c r="N51" i="27" s="1"/>
  <c r="K22" i="24"/>
  <c r="CN10" i="25"/>
  <c r="N10" i="27" s="1"/>
  <c r="AZ10" i="24"/>
  <c r="CL10" i="24"/>
  <c r="BB16" i="25"/>
  <c r="BA38" i="25"/>
  <c r="BA33" i="25"/>
  <c r="BB26" i="25"/>
  <c r="AZ55" i="25"/>
  <c r="BD15" i="20"/>
  <c r="J6" i="24"/>
  <c r="CI61" i="25"/>
  <c r="I61" i="27" s="1"/>
  <c r="CG61" i="24"/>
  <c r="AU61" i="24"/>
  <c r="N27" i="24" l="1"/>
  <c r="L62" i="24"/>
  <c r="CM60" i="25"/>
  <c r="M60" i="27" s="1"/>
  <c r="AY60" i="24"/>
  <c r="M60" i="24" s="1"/>
  <c r="CO36" i="25"/>
  <c r="BA47" i="24"/>
  <c r="CM47" i="24"/>
  <c r="CM36" i="24"/>
  <c r="O36" i="24" s="1"/>
  <c r="BF12" i="20"/>
  <c r="BC12" i="25" s="1"/>
  <c r="CO12" i="25" s="1"/>
  <c r="O12" i="27" s="1"/>
  <c r="AZ12" i="27"/>
  <c r="AX62" i="27"/>
  <c r="BC59" i="20"/>
  <c r="AZ59" i="25" s="1"/>
  <c r="AX59" i="24" s="1"/>
  <c r="BF25" i="20"/>
  <c r="BC25" i="25" s="1"/>
  <c r="BA25" i="24" s="1"/>
  <c r="N34" i="24"/>
  <c r="CN18" i="25"/>
  <c r="N18" i="27" s="1"/>
  <c r="AZ18" i="24"/>
  <c r="CL18" i="24"/>
  <c r="CM53" i="24"/>
  <c r="O47" i="27"/>
  <c r="BG47" i="20" s="1"/>
  <c r="BD47" i="25" s="1"/>
  <c r="CO53" i="25"/>
  <c r="O53" i="27" s="1"/>
  <c r="O36" i="27"/>
  <c r="BA36" i="27" s="1"/>
  <c r="BA53" i="24"/>
  <c r="N42" i="24"/>
  <c r="N35" i="24"/>
  <c r="AZ46" i="27"/>
  <c r="N21" i="24"/>
  <c r="BF42" i="20"/>
  <c r="BC42" i="25" s="1"/>
  <c r="CM42" i="24" s="1"/>
  <c r="AZ42" i="27"/>
  <c r="BF27" i="20"/>
  <c r="BC27" i="25" s="1"/>
  <c r="AZ27" i="27"/>
  <c r="AZ37" i="27"/>
  <c r="BA50" i="27"/>
  <c r="N41" i="24"/>
  <c r="BF30" i="20"/>
  <c r="BC30" i="25" s="1"/>
  <c r="CP13" i="25"/>
  <c r="P13" i="27" s="1"/>
  <c r="CN13" i="24"/>
  <c r="BB13" i="24"/>
  <c r="AZ45" i="27"/>
  <c r="BF21" i="20"/>
  <c r="BC21" i="25" s="1"/>
  <c r="N45" i="24"/>
  <c r="BF41" i="20"/>
  <c r="BC41" i="25" s="1"/>
  <c r="BA41" i="24" s="1"/>
  <c r="BF35" i="20"/>
  <c r="BC35" i="25" s="1"/>
  <c r="N46" i="24"/>
  <c r="AZ41" i="27"/>
  <c r="O20" i="24"/>
  <c r="AZ21" i="27"/>
  <c r="AX7" i="27"/>
  <c r="BF45" i="20"/>
  <c r="BC45" i="25" s="1"/>
  <c r="BF46" i="20"/>
  <c r="BC46" i="25" s="1"/>
  <c r="CM46" i="24" s="1"/>
  <c r="O14" i="24"/>
  <c r="AZ9" i="27"/>
  <c r="BF31" i="20"/>
  <c r="BC31" i="25" s="1"/>
  <c r="BD8" i="20"/>
  <c r="BA8" i="25" s="1"/>
  <c r="O40" i="24"/>
  <c r="BA52" i="27"/>
  <c r="CM11" i="24"/>
  <c r="AZ54" i="27"/>
  <c r="BF10" i="20"/>
  <c r="AW22" i="27"/>
  <c r="BA32" i="24"/>
  <c r="AZ43" i="27"/>
  <c r="AZ56" i="27"/>
  <c r="BF24" i="20"/>
  <c r="BC24" i="25" s="1"/>
  <c r="BA37" i="24"/>
  <c r="AZ39" i="27"/>
  <c r="CO19" i="25"/>
  <c r="O19" i="27" s="1"/>
  <c r="AY60" i="27"/>
  <c r="CM23" i="24"/>
  <c r="CO28" i="25"/>
  <c r="O28" i="27" s="1"/>
  <c r="BA40" i="27"/>
  <c r="BF51" i="20"/>
  <c r="CO49" i="24"/>
  <c r="BC49" i="24"/>
  <c r="CQ49" i="25"/>
  <c r="Q49" i="27" s="1"/>
  <c r="AG63" i="20"/>
  <c r="N39" i="24"/>
  <c r="N54" i="24"/>
  <c r="BG50" i="20"/>
  <c r="BD50" i="25" s="1"/>
  <c r="O52" i="24"/>
  <c r="O50" i="24"/>
  <c r="AI48" i="20"/>
  <c r="AH58" i="20"/>
  <c r="AC6" i="26" s="1"/>
  <c r="CM28" i="24"/>
  <c r="O29" i="24"/>
  <c r="CO41" i="25"/>
  <c r="CO32" i="25"/>
  <c r="O32" i="27" s="1"/>
  <c r="BA11" i="24"/>
  <c r="CO37" i="25"/>
  <c r="O37" i="27" s="1"/>
  <c r="CO11" i="25"/>
  <c r="O11" i="27" s="1"/>
  <c r="BE60" i="20"/>
  <c r="BB60" i="25" s="1"/>
  <c r="CM37" i="24"/>
  <c r="BA29" i="27"/>
  <c r="BG29" i="20"/>
  <c r="BD29" i="25" s="1"/>
  <c r="CM62" i="25"/>
  <c r="M62" i="27" s="1"/>
  <c r="BA20" i="27"/>
  <c r="BG20" i="20"/>
  <c r="BD20" i="25" s="1"/>
  <c r="BA14" i="27"/>
  <c r="BG14" i="20"/>
  <c r="BD14" i="25" s="1"/>
  <c r="CM32" i="24"/>
  <c r="CM41" i="24"/>
  <c r="BG52" i="20"/>
  <c r="BD52" i="25" s="1"/>
  <c r="BA28" i="24"/>
  <c r="AU61" i="27"/>
  <c r="BA19" i="24"/>
  <c r="CO42" i="25"/>
  <c r="CO23" i="25"/>
  <c r="O23" i="27" s="1"/>
  <c r="CM19" i="24"/>
  <c r="N51" i="24"/>
  <c r="AX44" i="24"/>
  <c r="CJ44" i="24"/>
  <c r="CL44" i="25"/>
  <c r="L44" i="27" s="1"/>
  <c r="BA23" i="24"/>
  <c r="BA15" i="25"/>
  <c r="CJ55" i="24"/>
  <c r="AX55" i="24"/>
  <c r="CL55" i="25"/>
  <c r="L55" i="27" s="1"/>
  <c r="CN16" i="25"/>
  <c r="N16" i="27" s="1"/>
  <c r="CL16" i="24"/>
  <c r="AZ16" i="24"/>
  <c r="N10" i="24"/>
  <c r="N43" i="24"/>
  <c r="BF56" i="20"/>
  <c r="BF9" i="20"/>
  <c r="AZ22" i="25"/>
  <c r="CK62" i="24"/>
  <c r="BF54" i="20"/>
  <c r="AY38" i="24"/>
  <c r="CK38" i="24"/>
  <c r="CM38" i="25"/>
  <c r="M38" i="27" s="1"/>
  <c r="CL26" i="24"/>
  <c r="AZ26" i="24"/>
  <c r="CN26" i="25"/>
  <c r="N26" i="27" s="1"/>
  <c r="BC34" i="25"/>
  <c r="N56" i="24"/>
  <c r="AY62" i="24"/>
  <c r="BF39" i="20"/>
  <c r="AY33" i="24"/>
  <c r="CK33" i="24"/>
  <c r="CM33" i="25"/>
  <c r="M33" i="27" s="1"/>
  <c r="BA7" i="25"/>
  <c r="N9" i="24"/>
  <c r="CN57" i="25"/>
  <c r="N57" i="27" s="1"/>
  <c r="CL57" i="24"/>
  <c r="AZ57" i="24"/>
  <c r="BB6" i="20"/>
  <c r="I61" i="24"/>
  <c r="CO25" i="25" l="1"/>
  <c r="O47" i="24"/>
  <c r="BA12" i="24"/>
  <c r="CM12" i="24"/>
  <c r="O53" i="24"/>
  <c r="CL59" i="25"/>
  <c r="L59" i="27" s="1"/>
  <c r="AX59" i="27" s="1"/>
  <c r="CO46" i="25"/>
  <c r="CJ59" i="24"/>
  <c r="L59" i="24" s="1"/>
  <c r="CM25" i="24"/>
  <c r="O25" i="24" s="1"/>
  <c r="BA47" i="27"/>
  <c r="BG53" i="20"/>
  <c r="BD53" i="25" s="1"/>
  <c r="BB53" i="24" s="1"/>
  <c r="BA53" i="27"/>
  <c r="N18" i="24"/>
  <c r="O25" i="27"/>
  <c r="BA25" i="27" s="1"/>
  <c r="O46" i="27"/>
  <c r="BA46" i="27" s="1"/>
  <c r="AZ18" i="27"/>
  <c r="BF18" i="20"/>
  <c r="BC18" i="25" s="1"/>
  <c r="O42" i="27"/>
  <c r="BA42" i="27" s="1"/>
  <c r="BA42" i="24"/>
  <c r="O42" i="24" s="1"/>
  <c r="O41" i="27"/>
  <c r="P13" i="24"/>
  <c r="BH13" i="20"/>
  <c r="BE13" i="25" s="1"/>
  <c r="BB13" i="27"/>
  <c r="CM35" i="24"/>
  <c r="CM21" i="24"/>
  <c r="BA21" i="24"/>
  <c r="CO21" i="25"/>
  <c r="BA28" i="27"/>
  <c r="CM24" i="24"/>
  <c r="CO45" i="25"/>
  <c r="O45" i="27" s="1"/>
  <c r="AZ35" i="27"/>
  <c r="BG36" i="20"/>
  <c r="BD36" i="25" s="1"/>
  <c r="BA27" i="24"/>
  <c r="CO27" i="25"/>
  <c r="O27" i="27" s="1"/>
  <c r="CM27" i="24"/>
  <c r="BA31" i="24"/>
  <c r="BA19" i="27"/>
  <c r="BA46" i="24"/>
  <c r="O46" i="24" s="1"/>
  <c r="CO35" i="25"/>
  <c r="O35" i="27" s="1"/>
  <c r="BA35" i="27" s="1"/>
  <c r="CO31" i="25"/>
  <c r="O31" i="27" s="1"/>
  <c r="BA35" i="24"/>
  <c r="CM31" i="24"/>
  <c r="BA45" i="24"/>
  <c r="CO24" i="25"/>
  <c r="O24" i="27" s="1"/>
  <c r="O11" i="24"/>
  <c r="Q49" i="24"/>
  <c r="CM45" i="24"/>
  <c r="O32" i="24"/>
  <c r="O23" i="24"/>
  <c r="AZ51" i="27"/>
  <c r="BF43" i="20"/>
  <c r="BC43" i="25" s="1"/>
  <c r="BA24" i="24"/>
  <c r="CP50" i="25"/>
  <c r="P50" i="27" s="1"/>
  <c r="CN52" i="24"/>
  <c r="O37" i="24"/>
  <c r="AZ16" i="27"/>
  <c r="AY38" i="27"/>
  <c r="AX55" i="27"/>
  <c r="BG40" i="20"/>
  <c r="BD40" i="25" s="1"/>
  <c r="CL60" i="24"/>
  <c r="CN29" i="24"/>
  <c r="AZ26" i="27"/>
  <c r="AY33" i="27"/>
  <c r="BA11" i="27"/>
  <c r="AZ10" i="27"/>
  <c r="AX44" i="27"/>
  <c r="BA41" i="27"/>
  <c r="AZ57" i="27"/>
  <c r="CN14" i="24"/>
  <c r="BB14" i="24"/>
  <c r="BC49" i="27"/>
  <c r="BI49" i="20"/>
  <c r="BF49" i="25" s="1"/>
  <c r="AH63" i="20"/>
  <c r="O19" i="24"/>
  <c r="N26" i="24"/>
  <c r="N57" i="24"/>
  <c r="L55" i="24"/>
  <c r="O28" i="24"/>
  <c r="O41" i="24"/>
  <c r="M62" i="24"/>
  <c r="BG28" i="20"/>
  <c r="BD28" i="25" s="1"/>
  <c r="AJ48" i="20"/>
  <c r="AI58" i="20"/>
  <c r="AD6" i="26" s="1"/>
  <c r="BG19" i="20"/>
  <c r="BD19" i="25" s="1"/>
  <c r="BA37" i="27"/>
  <c r="BG37" i="20"/>
  <c r="BD37" i="25" s="1"/>
  <c r="CP29" i="25"/>
  <c r="P29" i="27" s="1"/>
  <c r="AZ60" i="24"/>
  <c r="CN60" i="25"/>
  <c r="N60" i="27" s="1"/>
  <c r="BB29" i="24"/>
  <c r="CP47" i="25"/>
  <c r="P47" i="27" s="1"/>
  <c r="BB20" i="24"/>
  <c r="CN20" i="24"/>
  <c r="CP20" i="25"/>
  <c r="P20" i="27" s="1"/>
  <c r="BA23" i="27"/>
  <c r="BG23" i="20"/>
  <c r="BD23" i="25" s="1"/>
  <c r="AY62" i="27"/>
  <c r="BE62" i="20"/>
  <c r="BB62" i="25" s="1"/>
  <c r="BA12" i="27"/>
  <c r="BG12" i="20"/>
  <c r="BD12" i="25" s="1"/>
  <c r="CN50" i="24"/>
  <c r="M38" i="24"/>
  <c r="CP14" i="25"/>
  <c r="P14" i="27" s="1"/>
  <c r="BA32" i="27"/>
  <c r="BG32" i="20"/>
  <c r="BD32" i="25" s="1"/>
  <c r="BB50" i="24"/>
  <c r="BG11" i="20"/>
  <c r="BD11" i="25" s="1"/>
  <c r="BB52" i="24"/>
  <c r="CP52" i="25"/>
  <c r="P52" i="27" s="1"/>
  <c r="N16" i="24"/>
  <c r="BC51" i="25"/>
  <c r="BA34" i="24"/>
  <c r="CO34" i="25"/>
  <c r="O34" i="27" s="1"/>
  <c r="CM34" i="24"/>
  <c r="L44" i="24"/>
  <c r="CN47" i="24"/>
  <c r="BE38" i="20"/>
  <c r="BF26" i="20"/>
  <c r="BC56" i="25"/>
  <c r="BB47" i="24"/>
  <c r="AY7" i="24"/>
  <c r="CK7" i="24"/>
  <c r="CM7" i="25"/>
  <c r="M7" i="27" s="1"/>
  <c r="BC9" i="25"/>
  <c r="CK15" i="24"/>
  <c r="AY15" i="24"/>
  <c r="CM15" i="25"/>
  <c r="M15" i="27" s="1"/>
  <c r="BC39" i="25"/>
  <c r="BD44" i="20"/>
  <c r="CK8" i="24"/>
  <c r="AY8" i="24"/>
  <c r="CM8" i="25"/>
  <c r="M8" i="27" s="1"/>
  <c r="BC54" i="25"/>
  <c r="BC10" i="25"/>
  <c r="M33" i="24"/>
  <c r="AX22" i="24"/>
  <c r="CJ22" i="24"/>
  <c r="CL22" i="25"/>
  <c r="L22" i="27" s="1"/>
  <c r="CM30" i="24"/>
  <c r="BA30" i="24"/>
  <c r="CO30" i="25"/>
  <c r="O30" i="27" s="1"/>
  <c r="BD55" i="20"/>
  <c r="BA61" i="20"/>
  <c r="AY6" i="25"/>
  <c r="O12" i="24" l="1"/>
  <c r="BD59" i="20"/>
  <c r="BA59" i="25" s="1"/>
  <c r="CP53" i="25"/>
  <c r="O24" i="24"/>
  <c r="O21" i="24"/>
  <c r="CN53" i="24"/>
  <c r="O31" i="24"/>
  <c r="CM59" i="25"/>
  <c r="M59" i="27"/>
  <c r="AY59" i="27" s="1"/>
  <c r="CO18" i="25"/>
  <c r="O18" i="27" s="1"/>
  <c r="CM18" i="24"/>
  <c r="BA18" i="24"/>
  <c r="BG25" i="20"/>
  <c r="BD25" i="25" s="1"/>
  <c r="CN25" i="24" s="1"/>
  <c r="BG42" i="20"/>
  <c r="BD42" i="25" s="1"/>
  <c r="O21" i="27"/>
  <c r="BG21" i="20" s="1"/>
  <c r="BD21" i="25" s="1"/>
  <c r="P53" i="27"/>
  <c r="BB53" i="27" s="1"/>
  <c r="O27" i="24"/>
  <c r="BB36" i="24"/>
  <c r="BG31" i="20"/>
  <c r="BD31" i="25" s="1"/>
  <c r="BB31" i="24" s="1"/>
  <c r="BG45" i="20"/>
  <c r="BD45" i="25" s="1"/>
  <c r="BA27" i="27"/>
  <c r="BG27" i="20"/>
  <c r="BD27" i="25" s="1"/>
  <c r="CN40" i="24"/>
  <c r="CP36" i="25"/>
  <c r="P36" i="27" s="1"/>
  <c r="BG46" i="20"/>
  <c r="BD46" i="25" s="1"/>
  <c r="CN36" i="24"/>
  <c r="O35" i="24"/>
  <c r="BB50" i="27"/>
  <c r="BA24" i="27"/>
  <c r="BA45" i="27"/>
  <c r="CO13" i="24"/>
  <c r="BC13" i="24"/>
  <c r="CQ13" i="25"/>
  <c r="Q13" i="27" s="1"/>
  <c r="N60" i="24"/>
  <c r="O45" i="24"/>
  <c r="BE33" i="20"/>
  <c r="BB33" i="25" s="1"/>
  <c r="BG41" i="20"/>
  <c r="BD41" i="25" s="1"/>
  <c r="BG24" i="20"/>
  <c r="BD24" i="25" s="1"/>
  <c r="BG35" i="20"/>
  <c r="BD35" i="25" s="1"/>
  <c r="BB40" i="24"/>
  <c r="BF16" i="20"/>
  <c r="BC16" i="25" s="1"/>
  <c r="AX22" i="27"/>
  <c r="CP23" i="25"/>
  <c r="P23" i="27" s="1"/>
  <c r="P29" i="24"/>
  <c r="CP28" i="25"/>
  <c r="P28" i="27" s="1"/>
  <c r="AY7" i="27"/>
  <c r="BF57" i="20"/>
  <c r="BC57" i="25" s="1"/>
  <c r="AZ60" i="27"/>
  <c r="BA34" i="27"/>
  <c r="CL62" i="24"/>
  <c r="CP19" i="25"/>
  <c r="P19" i="27" s="1"/>
  <c r="AY8" i="27"/>
  <c r="P52" i="24"/>
  <c r="CK59" i="24"/>
  <c r="BA31" i="27"/>
  <c r="BB29" i="27"/>
  <c r="BA30" i="27"/>
  <c r="AY15" i="27"/>
  <c r="BB47" i="27"/>
  <c r="AY59" i="24"/>
  <c r="CP37" i="25"/>
  <c r="P37" i="27" s="1"/>
  <c r="CP40" i="25"/>
  <c r="P40" i="27" s="1"/>
  <c r="P14" i="24"/>
  <c r="CP49" i="24"/>
  <c r="BD49" i="24"/>
  <c r="CR49" i="25"/>
  <c r="R49" i="27" s="1"/>
  <c r="AI63" i="20"/>
  <c r="P50" i="24"/>
  <c r="P53" i="24"/>
  <c r="O34" i="24"/>
  <c r="BH29" i="20"/>
  <c r="BE29" i="25" s="1"/>
  <c r="CN23" i="24"/>
  <c r="BB23" i="24"/>
  <c r="AK48" i="20"/>
  <c r="AJ58" i="20"/>
  <c r="AE6" i="26" s="1"/>
  <c r="CN12" i="24"/>
  <c r="CP12" i="25"/>
  <c r="P12" i="27" s="1"/>
  <c r="BB12" i="24"/>
  <c r="BB14" i="27"/>
  <c r="BH14" i="20"/>
  <c r="BE14" i="25" s="1"/>
  <c r="BB52" i="27"/>
  <c r="BH52" i="20"/>
  <c r="BE52" i="25" s="1"/>
  <c r="P47" i="24"/>
  <c r="CP11" i="25"/>
  <c r="P11" i="27" s="1"/>
  <c r="BB20" i="27"/>
  <c r="BH20" i="20"/>
  <c r="BE20" i="25" s="1"/>
  <c r="CP42" i="25"/>
  <c r="P20" i="24"/>
  <c r="BB28" i="24"/>
  <c r="CN32" i="24"/>
  <c r="BB32" i="24"/>
  <c r="CP32" i="25"/>
  <c r="P32" i="27" s="1"/>
  <c r="BH47" i="20"/>
  <c r="BE47" i="25" s="1"/>
  <c r="BF60" i="20"/>
  <c r="BC60" i="25" s="1"/>
  <c r="CN62" i="25"/>
  <c r="N62" i="27" s="1"/>
  <c r="BB46" i="24"/>
  <c r="BB37" i="24"/>
  <c r="BH50" i="20"/>
  <c r="BE50" i="25" s="1"/>
  <c r="AZ62" i="24"/>
  <c r="CN37" i="24"/>
  <c r="CN19" i="24"/>
  <c r="M8" i="24"/>
  <c r="M15" i="24"/>
  <c r="CM54" i="24"/>
  <c r="BA54" i="24"/>
  <c r="CO54" i="25"/>
  <c r="O54" i="27" s="1"/>
  <c r="CN11" i="24"/>
  <c r="BA55" i="25"/>
  <c r="AX61" i="25"/>
  <c r="BG30" i="20"/>
  <c r="L22" i="24"/>
  <c r="CM9" i="24"/>
  <c r="BA9" i="24"/>
  <c r="CO9" i="25"/>
  <c r="O9" i="27" s="1"/>
  <c r="CM43" i="24"/>
  <c r="BA43" i="24"/>
  <c r="CO43" i="25"/>
  <c r="O43" i="27" s="1"/>
  <c r="BD22" i="20"/>
  <c r="M7" i="24"/>
  <c r="BC26" i="25"/>
  <c r="BA44" i="25"/>
  <c r="C24" i="17" s="1"/>
  <c r="BB11" i="24"/>
  <c r="CN28" i="24"/>
  <c r="O30" i="24"/>
  <c r="CO56" i="25"/>
  <c r="O56" i="27" s="1"/>
  <c r="BA56" i="24"/>
  <c r="CM56" i="24"/>
  <c r="BB19" i="24"/>
  <c r="BE8" i="20"/>
  <c r="BE7" i="20"/>
  <c r="BB38" i="25"/>
  <c r="CM10" i="24"/>
  <c r="BA10" i="24"/>
  <c r="CO10" i="25"/>
  <c r="O10" i="27" s="1"/>
  <c r="CO51" i="25"/>
  <c r="O51" i="27" s="1"/>
  <c r="CM51" i="24"/>
  <c r="BA51" i="24"/>
  <c r="BA39" i="24"/>
  <c r="CO39" i="25"/>
  <c r="O39" i="27" s="1"/>
  <c r="CM39" i="24"/>
  <c r="BE15" i="20"/>
  <c r="CI6" i="24"/>
  <c r="CK6" i="25"/>
  <c r="K6" i="27" s="1"/>
  <c r="AW6" i="24"/>
  <c r="Z63" i="20"/>
  <c r="O18" i="24" l="1"/>
  <c r="P36" i="24"/>
  <c r="CP25" i="25"/>
  <c r="P25" i="27" s="1"/>
  <c r="BB25" i="24"/>
  <c r="P25" i="24" s="1"/>
  <c r="CN31" i="24"/>
  <c r="P31" i="24" s="1"/>
  <c r="BA21" i="27"/>
  <c r="CP21" i="25"/>
  <c r="P21" i="27" s="1"/>
  <c r="BB21" i="24"/>
  <c r="CN21" i="24"/>
  <c r="BA18" i="27"/>
  <c r="BG18" i="20"/>
  <c r="BD18" i="25" s="1"/>
  <c r="CP45" i="25"/>
  <c r="P45" i="27" s="1"/>
  <c r="P42" i="27"/>
  <c r="BH42" i="20" s="1"/>
  <c r="BE42" i="25" s="1"/>
  <c r="BH53" i="20"/>
  <c r="BE53" i="25" s="1"/>
  <c r="CN45" i="24"/>
  <c r="CP31" i="25"/>
  <c r="P31" i="27" s="1"/>
  <c r="BB31" i="27" s="1"/>
  <c r="CN42" i="24"/>
  <c r="BB42" i="24"/>
  <c r="BB27" i="24"/>
  <c r="BH36" i="20"/>
  <c r="BE36" i="25" s="1"/>
  <c r="CQ36" i="25" s="1"/>
  <c r="BB36" i="27"/>
  <c r="BB45" i="24"/>
  <c r="Q13" i="24"/>
  <c r="BC13" i="27"/>
  <c r="BI13" i="20"/>
  <c r="BF13" i="25" s="1"/>
  <c r="P40" i="24"/>
  <c r="BB35" i="24"/>
  <c r="CP24" i="25"/>
  <c r="P24" i="27" s="1"/>
  <c r="CP46" i="25"/>
  <c r="CN46" i="24"/>
  <c r="P46" i="24" s="1"/>
  <c r="BH19" i="20"/>
  <c r="BE19" i="25" s="1"/>
  <c r="BB37" i="27"/>
  <c r="BH28" i="20"/>
  <c r="BE28" i="25" s="1"/>
  <c r="BB40" i="27"/>
  <c r="BB23" i="27"/>
  <c r="CP27" i="25"/>
  <c r="P27" i="27" s="1"/>
  <c r="BB27" i="27" s="1"/>
  <c r="CN27" i="24"/>
  <c r="BB24" i="24"/>
  <c r="CN24" i="24"/>
  <c r="BG34" i="20"/>
  <c r="BD34" i="25" s="1"/>
  <c r="BB41" i="24"/>
  <c r="CP41" i="25"/>
  <c r="P41" i="27" s="1"/>
  <c r="CN41" i="24"/>
  <c r="CP35" i="25"/>
  <c r="P35" i="27" s="1"/>
  <c r="CN35" i="24"/>
  <c r="N62" i="24"/>
  <c r="BE59" i="20"/>
  <c r="BB59" i="25" s="1"/>
  <c r="M59" i="24"/>
  <c r="BA54" i="27"/>
  <c r="BC20" i="24"/>
  <c r="BC29" i="24"/>
  <c r="BA56" i="27"/>
  <c r="CH61" i="24"/>
  <c r="BA51" i="27"/>
  <c r="AZ62" i="27"/>
  <c r="CQ52" i="25"/>
  <c r="Q52" i="27" s="1"/>
  <c r="R49" i="24"/>
  <c r="BA39" i="27"/>
  <c r="BB12" i="27"/>
  <c r="BA43" i="27"/>
  <c r="BH40" i="20"/>
  <c r="BE40" i="25" s="1"/>
  <c r="BA10" i="27"/>
  <c r="BB11" i="27"/>
  <c r="BA9" i="27"/>
  <c r="BD49" i="27"/>
  <c r="BJ49" i="20"/>
  <c r="BG49" i="25" s="1"/>
  <c r="BC14" i="24"/>
  <c r="CO14" i="24"/>
  <c r="AJ63" i="20"/>
  <c r="BH37" i="20"/>
  <c r="BE37" i="25" s="1"/>
  <c r="CJ61" i="25"/>
  <c r="J61" i="27" s="1"/>
  <c r="P37" i="24"/>
  <c r="P23" i="24"/>
  <c r="O9" i="24"/>
  <c r="P28" i="24"/>
  <c r="CQ29" i="25"/>
  <c r="Q29" i="27" s="1"/>
  <c r="P32" i="24"/>
  <c r="P12" i="24"/>
  <c r="BH23" i="20"/>
  <c r="BE23" i="25" s="1"/>
  <c r="AL48" i="20"/>
  <c r="AK58" i="20"/>
  <c r="AF6" i="26" s="1"/>
  <c r="O51" i="24"/>
  <c r="P19" i="24"/>
  <c r="O43" i="24"/>
  <c r="BH12" i="20"/>
  <c r="BE12" i="25" s="1"/>
  <c r="BF62" i="20"/>
  <c r="BC62" i="25" s="1"/>
  <c r="CO60" i="25"/>
  <c r="O60" i="27" s="1"/>
  <c r="BA60" i="24"/>
  <c r="CO29" i="24"/>
  <c r="P11" i="24"/>
  <c r="BC47" i="24"/>
  <c r="CQ47" i="25"/>
  <c r="Q47" i="27" s="1"/>
  <c r="CO47" i="24"/>
  <c r="BC50" i="24"/>
  <c r="CQ50" i="25"/>
  <c r="Q50" i="27" s="1"/>
  <c r="CO50" i="24"/>
  <c r="BB32" i="27"/>
  <c r="BH32" i="20"/>
  <c r="BE32" i="25" s="1"/>
  <c r="BC52" i="24"/>
  <c r="CO20" i="24"/>
  <c r="CQ20" i="25"/>
  <c r="Q20" i="27" s="1"/>
  <c r="CQ14" i="25"/>
  <c r="Q14" i="27" s="1"/>
  <c r="AW6" i="27"/>
  <c r="AV61" i="24"/>
  <c r="BH11" i="20"/>
  <c r="BE11" i="25" s="1"/>
  <c r="CM60" i="24"/>
  <c r="BB15" i="25"/>
  <c r="BG54" i="20"/>
  <c r="O54" i="24"/>
  <c r="BB8" i="25"/>
  <c r="CK44" i="24"/>
  <c r="AY44" i="24"/>
  <c r="CM44" i="25"/>
  <c r="M44" i="27" s="1"/>
  <c r="AZ33" i="24"/>
  <c r="CL33" i="24"/>
  <c r="CN33" i="25"/>
  <c r="N33" i="27" s="1"/>
  <c r="O56" i="24"/>
  <c r="BG43" i="20"/>
  <c r="BG10" i="20"/>
  <c r="BG56" i="20"/>
  <c r="CK55" i="24"/>
  <c r="AY55" i="24"/>
  <c r="CM55" i="25"/>
  <c r="M55" i="27" s="1"/>
  <c r="CO16" i="25"/>
  <c r="O16" i="27" s="1"/>
  <c r="BA16" i="24"/>
  <c r="CM16" i="24"/>
  <c r="CO52" i="24"/>
  <c r="BG51" i="20"/>
  <c r="O10" i="24"/>
  <c r="AZ38" i="24"/>
  <c r="CL38" i="24"/>
  <c r="CN38" i="25"/>
  <c r="N38" i="27" s="1"/>
  <c r="BB7" i="25"/>
  <c r="BA22" i="25"/>
  <c r="CM26" i="24"/>
  <c r="BA26" i="24"/>
  <c r="CO26" i="25"/>
  <c r="O26" i="27" s="1"/>
  <c r="BA57" i="24"/>
  <c r="CM57" i="24"/>
  <c r="CO57" i="25"/>
  <c r="O57" i="27" s="1"/>
  <c r="O39" i="24"/>
  <c r="BD30" i="25"/>
  <c r="K6" i="24"/>
  <c r="BB25" i="27" l="1"/>
  <c r="BH25" i="20"/>
  <c r="BE25" i="25" s="1"/>
  <c r="BB42" i="27"/>
  <c r="P21" i="24"/>
  <c r="CO36" i="24"/>
  <c r="P42" i="24"/>
  <c r="P45" i="24"/>
  <c r="P27" i="24"/>
  <c r="CN59" i="25"/>
  <c r="N59" i="27" s="1"/>
  <c r="AZ59" i="27" s="1"/>
  <c r="BB45" i="27"/>
  <c r="BH45" i="20"/>
  <c r="BE45" i="25" s="1"/>
  <c r="CQ45" i="25" s="1"/>
  <c r="BH21" i="20"/>
  <c r="BE21" i="25" s="1"/>
  <c r="CO21" i="24" s="1"/>
  <c r="BB21" i="27"/>
  <c r="BC36" i="24"/>
  <c r="BB18" i="24"/>
  <c r="CN18" i="24"/>
  <c r="CP18" i="25"/>
  <c r="P18" i="27" s="1"/>
  <c r="BH24" i="20"/>
  <c r="BE24" i="25" s="1"/>
  <c r="CQ24" i="25" s="1"/>
  <c r="Q36" i="27"/>
  <c r="BI36" i="20" s="1"/>
  <c r="BF36" i="25" s="1"/>
  <c r="P46" i="27"/>
  <c r="BH46" i="20" s="1"/>
  <c r="BE46" i="25" s="1"/>
  <c r="BH27" i="20"/>
  <c r="BE27" i="25" s="1"/>
  <c r="P35" i="24"/>
  <c r="BB28" i="27"/>
  <c r="BB24" i="27"/>
  <c r="BH35" i="20"/>
  <c r="BE35" i="25" s="1"/>
  <c r="BB19" i="27"/>
  <c r="CR13" i="25"/>
  <c r="R13" i="27" s="1"/>
  <c r="CP13" i="24"/>
  <c r="BD13" i="24"/>
  <c r="BC52" i="27"/>
  <c r="CQ40" i="25"/>
  <c r="Q40" i="27" s="1"/>
  <c r="BI52" i="20"/>
  <c r="BF52" i="25" s="1"/>
  <c r="P24" i="24"/>
  <c r="BB35" i="27"/>
  <c r="CL59" i="24"/>
  <c r="BB41" i="27"/>
  <c r="BH41" i="20"/>
  <c r="BE41" i="25" s="1"/>
  <c r="P41" i="24"/>
  <c r="BG39" i="20"/>
  <c r="BD39" i="25" s="1"/>
  <c r="BG9" i="20"/>
  <c r="BD9" i="25" s="1"/>
  <c r="BC40" i="24"/>
  <c r="AZ59" i="24"/>
  <c r="BH31" i="20"/>
  <c r="BE31" i="25" s="1"/>
  <c r="CO40" i="24"/>
  <c r="Q20" i="24"/>
  <c r="Q29" i="24"/>
  <c r="AY55" i="27"/>
  <c r="BC23" i="24"/>
  <c r="BC37" i="24"/>
  <c r="AV61" i="27"/>
  <c r="BC14" i="27"/>
  <c r="CO42" i="24"/>
  <c r="BC29" i="27"/>
  <c r="CO28" i="24"/>
  <c r="BC21" i="24"/>
  <c r="BA57" i="27"/>
  <c r="BG60" i="20"/>
  <c r="BD60" i="25" s="1"/>
  <c r="BF38" i="20"/>
  <c r="CQ32" i="25"/>
  <c r="Q32" i="27" s="1"/>
  <c r="BA26" i="27"/>
  <c r="BE44" i="20"/>
  <c r="AZ33" i="27"/>
  <c r="BA16" i="27"/>
  <c r="Q14" i="24"/>
  <c r="BE49" i="24"/>
  <c r="CQ49" i="24"/>
  <c r="CS49" i="25"/>
  <c r="S49" i="27" s="1"/>
  <c r="AK63" i="20"/>
  <c r="CQ42" i="25"/>
  <c r="Q42" i="27" s="1"/>
  <c r="CO37" i="24"/>
  <c r="CQ37" i="25"/>
  <c r="Q37" i="27" s="1"/>
  <c r="O60" i="24"/>
  <c r="BA62" i="24"/>
  <c r="CM62" i="24"/>
  <c r="M55" i="24"/>
  <c r="Q47" i="24"/>
  <c r="Q52" i="24"/>
  <c r="CQ23" i="25"/>
  <c r="Q23" i="27" s="1"/>
  <c r="AM48" i="20"/>
  <c r="AL58" i="20"/>
  <c r="AG6" i="26" s="1"/>
  <c r="CQ28" i="25"/>
  <c r="Q28" i="27" s="1"/>
  <c r="BI29" i="20"/>
  <c r="BF29" i="25" s="1"/>
  <c r="CO23" i="24"/>
  <c r="Q50" i="24"/>
  <c r="BC50" i="27"/>
  <c r="BI50" i="20"/>
  <c r="BF50" i="25" s="1"/>
  <c r="BC45" i="24"/>
  <c r="BC20" i="27"/>
  <c r="BI20" i="20"/>
  <c r="BF20" i="25" s="1"/>
  <c r="CO11" i="24"/>
  <c r="BC11" i="24"/>
  <c r="CQ11" i="25"/>
  <c r="Q11" i="27" s="1"/>
  <c r="BC47" i="27"/>
  <c r="BI47" i="20"/>
  <c r="BF47" i="25" s="1"/>
  <c r="BC36" i="27"/>
  <c r="O16" i="24"/>
  <c r="BC32" i="24"/>
  <c r="CO32" i="24"/>
  <c r="CQ25" i="25"/>
  <c r="Q25" i="27" s="1"/>
  <c r="BC25" i="24"/>
  <c r="CO25" i="24"/>
  <c r="CO19" i="24"/>
  <c r="CO62" i="25"/>
  <c r="O62" i="27" s="1"/>
  <c r="CO12" i="24"/>
  <c r="CQ19" i="25"/>
  <c r="Q19" i="27" s="1"/>
  <c r="J61" i="24"/>
  <c r="BC19" i="24"/>
  <c r="BC28" i="24"/>
  <c r="M44" i="24"/>
  <c r="BC42" i="24"/>
  <c r="BE55" i="20"/>
  <c r="BD51" i="25"/>
  <c r="BD10" i="25"/>
  <c r="O26" i="24"/>
  <c r="AZ7" i="24"/>
  <c r="CL7" i="24"/>
  <c r="CN7" i="25"/>
  <c r="N7" i="27" s="1"/>
  <c r="BD56" i="25"/>
  <c r="CP30" i="25"/>
  <c r="P30" i="27" s="1"/>
  <c r="BB30" i="24"/>
  <c r="CN30" i="24"/>
  <c r="BD43" i="25"/>
  <c r="CL8" i="24"/>
  <c r="AZ8" i="24"/>
  <c r="CN8" i="25"/>
  <c r="N8" i="27" s="1"/>
  <c r="BB34" i="24"/>
  <c r="CN34" i="24"/>
  <c r="CP34" i="25"/>
  <c r="P34" i="27" s="1"/>
  <c r="AY22" i="24"/>
  <c r="CK22" i="24"/>
  <c r="CM22" i="25"/>
  <c r="M22" i="27" s="1"/>
  <c r="BC12" i="24"/>
  <c r="CQ12" i="25"/>
  <c r="Q12" i="27" s="1"/>
  <c r="CQ53" i="25"/>
  <c r="Q53" i="27" s="1"/>
  <c r="CO53" i="24"/>
  <c r="BC53" i="24"/>
  <c r="CQ21" i="25"/>
  <c r="O57" i="24"/>
  <c r="N38" i="24"/>
  <c r="N33" i="24"/>
  <c r="BD54" i="25"/>
  <c r="AZ15" i="24"/>
  <c r="CL15" i="24"/>
  <c r="CN15" i="25"/>
  <c r="N15" i="27" s="1"/>
  <c r="BC6" i="20"/>
  <c r="AX17" i="21"/>
  <c r="Q36" i="24" l="1"/>
  <c r="CO45" i="24"/>
  <c r="BF59" i="20"/>
  <c r="BC59" i="25" s="1"/>
  <c r="CM59" i="24" s="1"/>
  <c r="CO46" i="24"/>
  <c r="BH18" i="20"/>
  <c r="BE18" i="25" s="1"/>
  <c r="BB18" i="27"/>
  <c r="CO24" i="24"/>
  <c r="BC24" i="24"/>
  <c r="BB46" i="27"/>
  <c r="Q21" i="27"/>
  <c r="BI21" i="20" s="1"/>
  <c r="Q24" i="27"/>
  <c r="BC24" i="27" s="1"/>
  <c r="P18" i="24"/>
  <c r="BC40" i="27"/>
  <c r="BC35" i="24"/>
  <c r="R13" i="24"/>
  <c r="Q45" i="27"/>
  <c r="BI45" i="20" s="1"/>
  <c r="BF45" i="25" s="1"/>
  <c r="CQ27" i="25"/>
  <c r="Q27" i="27" s="1"/>
  <c r="CQ46" i="25"/>
  <c r="Q46" i="27" s="1"/>
  <c r="BC46" i="24"/>
  <c r="CO27" i="24"/>
  <c r="BC27" i="24"/>
  <c r="BJ13" i="20"/>
  <c r="BG13" i="25" s="1"/>
  <c r="BD13" i="27"/>
  <c r="BC31" i="24"/>
  <c r="CO35" i="24"/>
  <c r="CQ35" i="25"/>
  <c r="Q35" i="27" s="1"/>
  <c r="BI35" i="20" s="1"/>
  <c r="BF35" i="25" s="1"/>
  <c r="CQ41" i="25"/>
  <c r="Q41" i="27" s="1"/>
  <c r="BC41" i="24"/>
  <c r="CO41" i="24"/>
  <c r="N59" i="24"/>
  <c r="Q28" i="24"/>
  <c r="Q40" i="24"/>
  <c r="BI40" i="20"/>
  <c r="BF40" i="25" s="1"/>
  <c r="CR40" i="25" s="1"/>
  <c r="CQ31" i="25"/>
  <c r="Q31" i="27" s="1"/>
  <c r="Q23" i="24"/>
  <c r="BG16" i="20"/>
  <c r="BD16" i="25" s="1"/>
  <c r="BF33" i="20"/>
  <c r="BC33" i="25" s="1"/>
  <c r="BB61" i="20"/>
  <c r="AY61" i="25" s="1"/>
  <c r="CO31" i="24"/>
  <c r="BI14" i="20"/>
  <c r="BF14" i="25" s="1"/>
  <c r="BG26" i="20"/>
  <c r="BD26" i="25" s="1"/>
  <c r="Q37" i="24"/>
  <c r="BA60" i="27"/>
  <c r="Q42" i="24"/>
  <c r="AZ8" i="27"/>
  <c r="CO59" i="25"/>
  <c r="Q21" i="24"/>
  <c r="BG57" i="20"/>
  <c r="BD57" i="25" s="1"/>
  <c r="AY44" i="27"/>
  <c r="AZ15" i="27"/>
  <c r="BF7" i="20"/>
  <c r="BC23" i="27"/>
  <c r="BC28" i="27"/>
  <c r="BC53" i="27"/>
  <c r="BB34" i="27"/>
  <c r="BD50" i="24"/>
  <c r="AY22" i="27"/>
  <c r="CN60" i="24"/>
  <c r="AZ38" i="27"/>
  <c r="CR36" i="25"/>
  <c r="R36" i="27" s="1"/>
  <c r="CP20" i="24"/>
  <c r="CR52" i="25"/>
  <c r="R52" i="27" s="1"/>
  <c r="BB30" i="27"/>
  <c r="BC12" i="27"/>
  <c r="BC37" i="27"/>
  <c r="BE49" i="27"/>
  <c r="BK49" i="20"/>
  <c r="BH49" i="25" s="1"/>
  <c r="S49" i="24"/>
  <c r="AL63" i="20"/>
  <c r="O62" i="24"/>
  <c r="Q11" i="24"/>
  <c r="Q12" i="24"/>
  <c r="Q45" i="24"/>
  <c r="CP52" i="24"/>
  <c r="AN48" i="20"/>
  <c r="AM58" i="20"/>
  <c r="AH6" i="26" s="1"/>
  <c r="Q19" i="24"/>
  <c r="Q25" i="24"/>
  <c r="BI28" i="20"/>
  <c r="BF28" i="25" s="1"/>
  <c r="N15" i="24"/>
  <c r="BA59" i="24"/>
  <c r="M22" i="24"/>
  <c r="BA62" i="27"/>
  <c r="BG62" i="20"/>
  <c r="BD62" i="25" s="1"/>
  <c r="BC19" i="27"/>
  <c r="BI19" i="20"/>
  <c r="BF19" i="25" s="1"/>
  <c r="BC11" i="27"/>
  <c r="BI11" i="20"/>
  <c r="BF11" i="25" s="1"/>
  <c r="BC25" i="27"/>
  <c r="BI25" i="20"/>
  <c r="BF25" i="25" s="1"/>
  <c r="BC32" i="27"/>
  <c r="BI32" i="20"/>
  <c r="BF32" i="25" s="1"/>
  <c r="BD47" i="24"/>
  <c r="N7" i="24"/>
  <c r="Q32" i="24"/>
  <c r="BB60" i="24"/>
  <c r="CR29" i="25"/>
  <c r="R29" i="27" s="1"/>
  <c r="CR47" i="25"/>
  <c r="R47" i="27" s="1"/>
  <c r="BC42" i="27"/>
  <c r="BI42" i="20"/>
  <c r="BF42" i="25" s="1"/>
  <c r="CP47" i="24"/>
  <c r="CP29" i="24"/>
  <c r="P30" i="24"/>
  <c r="CR50" i="25"/>
  <c r="R50" i="27" s="1"/>
  <c r="BD29" i="24"/>
  <c r="BI23" i="20"/>
  <c r="BF23" i="25" s="1"/>
  <c r="BD52" i="24"/>
  <c r="BD36" i="24"/>
  <c r="CR20" i="25"/>
  <c r="R20" i="27" s="1"/>
  <c r="BD20" i="24"/>
  <c r="BI53" i="20"/>
  <c r="CP50" i="24"/>
  <c r="P34" i="24"/>
  <c r="BB43" i="24"/>
  <c r="CP43" i="25"/>
  <c r="P43" i="27" s="1"/>
  <c r="CN43" i="24"/>
  <c r="CP56" i="25"/>
  <c r="P56" i="27" s="1"/>
  <c r="CN56" i="24"/>
  <c r="BB56" i="24"/>
  <c r="BB55" i="25"/>
  <c r="BH34" i="20"/>
  <c r="BB51" i="24"/>
  <c r="CN51" i="24"/>
  <c r="CP51" i="25"/>
  <c r="P51" i="27" s="1"/>
  <c r="CP36" i="24"/>
  <c r="BC38" i="25"/>
  <c r="BB9" i="24"/>
  <c r="CN9" i="24"/>
  <c r="CP9" i="25"/>
  <c r="P9" i="27" s="1"/>
  <c r="CP60" i="25"/>
  <c r="P60" i="27" s="1"/>
  <c r="CN54" i="24"/>
  <c r="BB54" i="24"/>
  <c r="CP54" i="25"/>
  <c r="P54" i="27" s="1"/>
  <c r="CN39" i="24"/>
  <c r="BB39" i="24"/>
  <c r="CP39" i="25"/>
  <c r="P39" i="27" s="1"/>
  <c r="BF8" i="20"/>
  <c r="CN10" i="24"/>
  <c r="BB10" i="24"/>
  <c r="CP10" i="25"/>
  <c r="P10" i="27" s="1"/>
  <c r="AZ6" i="25"/>
  <c r="BB44" i="25"/>
  <c r="C25" i="17" s="1"/>
  <c r="Q53" i="24"/>
  <c r="N8" i="24"/>
  <c r="CI17" i="24"/>
  <c r="AW17" i="24"/>
  <c r="AY17" i="21"/>
  <c r="Q41" i="24" l="1"/>
  <c r="Q46" i="24"/>
  <c r="Q24" i="24"/>
  <c r="BC45" i="27"/>
  <c r="BC21" i="27"/>
  <c r="CK61" i="25"/>
  <c r="K61" i="27" s="1"/>
  <c r="BC61" i="20" s="1"/>
  <c r="O59" i="27"/>
  <c r="BA59" i="27" s="1"/>
  <c r="Q31" i="24"/>
  <c r="Q27" i="24"/>
  <c r="BI24" i="20"/>
  <c r="BF24" i="25" s="1"/>
  <c r="CP24" i="24" s="1"/>
  <c r="CO18" i="24"/>
  <c r="BC18" i="24"/>
  <c r="CQ18" i="25"/>
  <c r="Q18" i="27" s="1"/>
  <c r="BC41" i="27"/>
  <c r="R40" i="27"/>
  <c r="BD40" i="27" s="1"/>
  <c r="Q35" i="24"/>
  <c r="BI46" i="20"/>
  <c r="BF46" i="25" s="1"/>
  <c r="BC46" i="27"/>
  <c r="BI27" i="20"/>
  <c r="BF27" i="25" s="1"/>
  <c r="CP27" i="24" s="1"/>
  <c r="BC27" i="27"/>
  <c r="BC35" i="27"/>
  <c r="BC31" i="27"/>
  <c r="BD36" i="27"/>
  <c r="BD40" i="24"/>
  <c r="CP14" i="24"/>
  <c r="BD52" i="27"/>
  <c r="BE13" i="24"/>
  <c r="CQ13" i="24"/>
  <c r="CS13" i="25"/>
  <c r="S13" i="27" s="1"/>
  <c r="CP40" i="24"/>
  <c r="BI31" i="20"/>
  <c r="BF31" i="25" s="1"/>
  <c r="BI37" i="20"/>
  <c r="BF37" i="25" s="1"/>
  <c r="CI61" i="24"/>
  <c r="AW61" i="24"/>
  <c r="CR14" i="25"/>
  <c r="R14" i="27" s="1"/>
  <c r="BD14" i="24"/>
  <c r="BF15" i="20"/>
  <c r="BC15" i="25" s="1"/>
  <c r="BI12" i="20"/>
  <c r="BF12" i="25" s="1"/>
  <c r="BH30" i="20"/>
  <c r="BE30" i="25" s="1"/>
  <c r="BE22" i="20"/>
  <c r="BB22" i="25" s="1"/>
  <c r="R50" i="24"/>
  <c r="CR11" i="25"/>
  <c r="R11" i="27" s="1"/>
  <c r="AX6" i="24"/>
  <c r="R20" i="24"/>
  <c r="BD45" i="24"/>
  <c r="BJ29" i="20"/>
  <c r="BG29" i="25" s="1"/>
  <c r="BB54" i="27"/>
  <c r="P60" i="24"/>
  <c r="BI41" i="20"/>
  <c r="BF41" i="25" s="1"/>
  <c r="BB60" i="27"/>
  <c r="CR19" i="25"/>
  <c r="R19" i="27" s="1"/>
  <c r="CR24" i="25"/>
  <c r="AZ7" i="27"/>
  <c r="BD25" i="24"/>
  <c r="BD28" i="24"/>
  <c r="BB39" i="27"/>
  <c r="BB9" i="27"/>
  <c r="BH51" i="20"/>
  <c r="BB10" i="27"/>
  <c r="BB43" i="27"/>
  <c r="BB56" i="27"/>
  <c r="CR49" i="24"/>
  <c r="BF49" i="24"/>
  <c r="CT49" i="25"/>
  <c r="T49" i="27" s="1"/>
  <c r="AM63" i="20"/>
  <c r="R52" i="24"/>
  <c r="R47" i="24"/>
  <c r="O59" i="24"/>
  <c r="CR45" i="25"/>
  <c r="R45" i="27" s="1"/>
  <c r="CP25" i="24"/>
  <c r="R36" i="24"/>
  <c r="AO48" i="20"/>
  <c r="AN58" i="20"/>
  <c r="AI6" i="26" s="1"/>
  <c r="P54" i="24"/>
  <c r="P56" i="24"/>
  <c r="BJ36" i="20"/>
  <c r="BG36" i="25" s="1"/>
  <c r="R29" i="24"/>
  <c r="CJ6" i="24"/>
  <c r="CP23" i="24"/>
  <c r="BD23" i="24"/>
  <c r="CR23" i="25"/>
  <c r="R23" i="27" s="1"/>
  <c r="BB62" i="24"/>
  <c r="CP62" i="25"/>
  <c r="P62" i="27" s="1"/>
  <c r="BD47" i="27"/>
  <c r="BJ47" i="20"/>
  <c r="BG47" i="25" s="1"/>
  <c r="BD50" i="27"/>
  <c r="BJ50" i="20"/>
  <c r="BG50" i="25" s="1"/>
  <c r="CP45" i="24"/>
  <c r="P39" i="24"/>
  <c r="BD11" i="24"/>
  <c r="BD35" i="24"/>
  <c r="CR42" i="25"/>
  <c r="R42" i="27" s="1"/>
  <c r="BD19" i="24"/>
  <c r="CP28" i="24"/>
  <c r="P9" i="24"/>
  <c r="CP32" i="24"/>
  <c r="CR32" i="25"/>
  <c r="R32" i="27" s="1"/>
  <c r="BD32" i="24"/>
  <c r="CP19" i="24"/>
  <c r="BD20" i="27"/>
  <c r="BJ20" i="20"/>
  <c r="BG20" i="25" s="1"/>
  <c r="CR46" i="25"/>
  <c r="CP46" i="24"/>
  <c r="CL6" i="25"/>
  <c r="L6" i="27" s="1"/>
  <c r="BH60" i="20"/>
  <c r="BE60" i="25" s="1"/>
  <c r="CP42" i="24"/>
  <c r="BD42" i="24"/>
  <c r="CR25" i="25"/>
  <c r="R25" i="27" s="1"/>
  <c r="BA33" i="24"/>
  <c r="CM33" i="24"/>
  <c r="CO33" i="25"/>
  <c r="O33" i="27" s="1"/>
  <c r="BH10" i="20"/>
  <c r="BH9" i="20"/>
  <c r="BF21" i="25"/>
  <c r="CL55" i="24"/>
  <c r="AZ55" i="24"/>
  <c r="CN55" i="25"/>
  <c r="N55" i="27" s="1"/>
  <c r="BH43" i="20"/>
  <c r="CR35" i="25"/>
  <c r="R35" i="27" s="1"/>
  <c r="P10" i="24"/>
  <c r="P43" i="24"/>
  <c r="CP35" i="24"/>
  <c r="CR28" i="25"/>
  <c r="R28" i="27" s="1"/>
  <c r="CL44" i="24"/>
  <c r="AZ44" i="24"/>
  <c r="CN44" i="25"/>
  <c r="N44" i="27" s="1"/>
  <c r="BC8" i="25"/>
  <c r="CP11" i="24"/>
  <c r="P51" i="24"/>
  <c r="BF53" i="25"/>
  <c r="CN62" i="24"/>
  <c r="BB57" i="24"/>
  <c r="CN57" i="24"/>
  <c r="CP57" i="25"/>
  <c r="P57" i="27" s="1"/>
  <c r="CM38" i="24"/>
  <c r="BA38" i="24"/>
  <c r="CO38" i="25"/>
  <c r="O38" i="27" s="1"/>
  <c r="BH39" i="20"/>
  <c r="BC7" i="25"/>
  <c r="BH54" i="20"/>
  <c r="BB26" i="24"/>
  <c r="CN26" i="24"/>
  <c r="CP26" i="25"/>
  <c r="P26" i="27" s="1"/>
  <c r="BE34" i="25"/>
  <c r="CN16" i="24"/>
  <c r="BB16" i="24"/>
  <c r="CP16" i="25"/>
  <c r="P16" i="27" s="1"/>
  <c r="K17" i="24"/>
  <c r="BA17" i="21"/>
  <c r="AZ17" i="21"/>
  <c r="BC17" i="20"/>
  <c r="Q18" i="24" l="1"/>
  <c r="K61" i="24"/>
  <c r="R40" i="24"/>
  <c r="R14" i="24"/>
  <c r="BG59" i="20"/>
  <c r="BD59" i="25" s="1"/>
  <c r="BB59" i="24" s="1"/>
  <c r="AW61" i="27"/>
  <c r="BC18" i="27"/>
  <c r="BI18" i="20"/>
  <c r="BF18" i="25" s="1"/>
  <c r="R46" i="27"/>
  <c r="BJ46" i="20" s="1"/>
  <c r="BG46" i="25" s="1"/>
  <c r="R24" i="27"/>
  <c r="BJ24" i="20" s="1"/>
  <c r="BG24" i="25" s="1"/>
  <c r="BD46" i="24"/>
  <c r="R46" i="24" s="1"/>
  <c r="BD24" i="24"/>
  <c r="R24" i="24" s="1"/>
  <c r="CR27" i="25"/>
  <c r="R27" i="27" s="1"/>
  <c r="BD27" i="24"/>
  <c r="R27" i="24" s="1"/>
  <c r="BK13" i="20"/>
  <c r="BH13" i="25" s="1"/>
  <c r="BE13" i="27"/>
  <c r="CR37" i="25"/>
  <c r="R37" i="27" s="1"/>
  <c r="BJ52" i="20"/>
  <c r="BG52" i="25" s="1"/>
  <c r="CR12" i="25"/>
  <c r="BD37" i="24"/>
  <c r="BJ14" i="20"/>
  <c r="BG14" i="25" s="1"/>
  <c r="S13" i="24"/>
  <c r="BD19" i="27"/>
  <c r="BJ40" i="20"/>
  <c r="BG40" i="25" s="1"/>
  <c r="CR41" i="25"/>
  <c r="R41" i="27" s="1"/>
  <c r="BD11" i="27"/>
  <c r="CP37" i="24"/>
  <c r="BD14" i="27"/>
  <c r="T49" i="24"/>
  <c r="CP12" i="24"/>
  <c r="BD12" i="24"/>
  <c r="R45" i="24"/>
  <c r="R28" i="24"/>
  <c r="BD41" i="24"/>
  <c r="CP41" i="24"/>
  <c r="CS47" i="25"/>
  <c r="S47" i="27" s="1"/>
  <c r="CQ36" i="24"/>
  <c r="BB26" i="27"/>
  <c r="BH56" i="20"/>
  <c r="BE56" i="25" s="1"/>
  <c r="BA33" i="27"/>
  <c r="BB51" i="27"/>
  <c r="BB57" i="27"/>
  <c r="L6" i="24"/>
  <c r="R25" i="24"/>
  <c r="BD29" i="27"/>
  <c r="AZ44" i="27"/>
  <c r="AZ55" i="27"/>
  <c r="BB16" i="27"/>
  <c r="BG38" i="20"/>
  <c r="BF49" i="27"/>
  <c r="BL49" i="20"/>
  <c r="BI49" i="25" s="1"/>
  <c r="AN63" i="20"/>
  <c r="BJ11" i="20"/>
  <c r="BG11" i="25" s="1"/>
  <c r="R35" i="24"/>
  <c r="BD45" i="27"/>
  <c r="BJ45" i="20"/>
  <c r="BG45" i="25" s="1"/>
  <c r="R19" i="24"/>
  <c r="O33" i="24"/>
  <c r="P62" i="24"/>
  <c r="R23" i="24"/>
  <c r="CS52" i="25"/>
  <c r="N44" i="24"/>
  <c r="P26" i="24"/>
  <c r="R11" i="24"/>
  <c r="AP48" i="20"/>
  <c r="AO58" i="20"/>
  <c r="AJ6" i="26" s="1"/>
  <c r="P57" i="24"/>
  <c r="BD35" i="27"/>
  <c r="BJ35" i="20"/>
  <c r="BG35" i="25" s="1"/>
  <c r="CS29" i="25"/>
  <c r="S29" i="27" s="1"/>
  <c r="BE29" i="24"/>
  <c r="CQ29" i="24"/>
  <c r="CQ60" i="25"/>
  <c r="Q60" i="27" s="1"/>
  <c r="CO60" i="24"/>
  <c r="O38" i="24"/>
  <c r="R42" i="24"/>
  <c r="BB62" i="27"/>
  <c r="BH62" i="20"/>
  <c r="BE62" i="25" s="1"/>
  <c r="BD25" i="27"/>
  <c r="BJ25" i="20"/>
  <c r="BG25" i="25" s="1"/>
  <c r="AX6" i="27"/>
  <c r="BD6" i="20"/>
  <c r="BA6" i="25" s="1"/>
  <c r="BD23" i="27"/>
  <c r="BJ23" i="20"/>
  <c r="BG23" i="25" s="1"/>
  <c r="CS50" i="25"/>
  <c r="S50" i="27" s="1"/>
  <c r="CS36" i="25"/>
  <c r="S36" i="27" s="1"/>
  <c r="BE36" i="24"/>
  <c r="BD42" i="27"/>
  <c r="BJ42" i="20"/>
  <c r="BG42" i="25" s="1"/>
  <c r="BE20" i="24"/>
  <c r="CQ20" i="24"/>
  <c r="CS20" i="25"/>
  <c r="S20" i="27" s="1"/>
  <c r="N55" i="24"/>
  <c r="BD32" i="27"/>
  <c r="BJ32" i="20"/>
  <c r="BG32" i="25" s="1"/>
  <c r="BE47" i="24"/>
  <c r="BC60" i="24"/>
  <c r="CQ47" i="24"/>
  <c r="R32" i="24"/>
  <c r="BD28" i="27"/>
  <c r="CR53" i="25"/>
  <c r="R53" i="27" s="1"/>
  <c r="CP53" i="24"/>
  <c r="BD53" i="24"/>
  <c r="BH26" i="20"/>
  <c r="BE50" i="24"/>
  <c r="CM7" i="24"/>
  <c r="BA7" i="24"/>
  <c r="CO7" i="25"/>
  <c r="O7" i="27" s="1"/>
  <c r="CM8" i="24"/>
  <c r="BA8" i="24"/>
  <c r="CO8" i="25"/>
  <c r="O8" i="27" s="1"/>
  <c r="BE51" i="25"/>
  <c r="CQ34" i="25"/>
  <c r="Q34" i="27" s="1"/>
  <c r="CO34" i="24"/>
  <c r="BC34" i="24"/>
  <c r="CM15" i="24"/>
  <c r="BA15" i="24"/>
  <c r="CO15" i="25"/>
  <c r="O15" i="27" s="1"/>
  <c r="CQ50" i="24"/>
  <c r="BH57" i="20"/>
  <c r="CO30" i="24"/>
  <c r="BC30" i="24"/>
  <c r="CQ30" i="25"/>
  <c r="Q30" i="27" s="1"/>
  <c r="BE43" i="25"/>
  <c r="CL22" i="24"/>
  <c r="AZ22" i="24"/>
  <c r="CN22" i="25"/>
  <c r="N22" i="27" s="1"/>
  <c r="BG33" i="20"/>
  <c r="CP31" i="24"/>
  <c r="CR31" i="25"/>
  <c r="R31" i="27" s="1"/>
  <c r="BD31" i="24"/>
  <c r="BE39" i="25"/>
  <c r="BD21" i="24"/>
  <c r="CP21" i="24"/>
  <c r="CR21" i="25"/>
  <c r="R21" i="27" s="1"/>
  <c r="BE54" i="25"/>
  <c r="AZ61" i="25"/>
  <c r="P16" i="24"/>
  <c r="BF44" i="20"/>
  <c r="BF55" i="20"/>
  <c r="BE9" i="25"/>
  <c r="BE10" i="25"/>
  <c r="AZ17" i="25"/>
  <c r="BB17" i="21"/>
  <c r="R37" i="24" l="1"/>
  <c r="CN59" i="24"/>
  <c r="CP59" i="25"/>
  <c r="P59" i="27" s="1"/>
  <c r="BH59" i="20" s="1"/>
  <c r="BE59" i="25" s="1"/>
  <c r="BJ27" i="20"/>
  <c r="BG27" i="25" s="1"/>
  <c r="CQ27" i="24" s="1"/>
  <c r="BD27" i="27"/>
  <c r="BD41" i="27"/>
  <c r="S52" i="27"/>
  <c r="BE52" i="27" s="1"/>
  <c r="BD46" i="27"/>
  <c r="R12" i="27"/>
  <c r="BD12" i="27" s="1"/>
  <c r="CP18" i="24"/>
  <c r="CR18" i="25"/>
  <c r="R18" i="27" s="1"/>
  <c r="BD18" i="24"/>
  <c r="BE40" i="24"/>
  <c r="BJ37" i="20"/>
  <c r="BG37" i="25" s="1"/>
  <c r="CS37" i="25" s="1"/>
  <c r="BE52" i="24"/>
  <c r="CQ52" i="24"/>
  <c r="CQ40" i="24"/>
  <c r="BD24" i="27"/>
  <c r="BJ19" i="20"/>
  <c r="BG19" i="25" s="1"/>
  <c r="CQ19" i="24" s="1"/>
  <c r="CQ14" i="24"/>
  <c r="BD37" i="27"/>
  <c r="CS40" i="25"/>
  <c r="S40" i="27" s="1"/>
  <c r="BE14" i="24"/>
  <c r="CS14" i="25"/>
  <c r="S14" i="27" s="1"/>
  <c r="BE47" i="27"/>
  <c r="BF13" i="24"/>
  <c r="CT13" i="25"/>
  <c r="T13" i="27" s="1"/>
  <c r="CR13" i="24"/>
  <c r="R12" i="24"/>
  <c r="R41" i="24"/>
  <c r="BA38" i="27"/>
  <c r="S36" i="24"/>
  <c r="BJ41" i="20"/>
  <c r="BG41" i="25" s="1"/>
  <c r="AZ22" i="27"/>
  <c r="BH16" i="20"/>
  <c r="BE16" i="25" s="1"/>
  <c r="BJ21" i="20"/>
  <c r="BC34" i="27"/>
  <c r="BC60" i="27"/>
  <c r="BA7" i="27"/>
  <c r="BD53" i="27"/>
  <c r="BE36" i="27"/>
  <c r="BD31" i="27"/>
  <c r="BA15" i="27"/>
  <c r="BA8" i="27"/>
  <c r="BC30" i="27"/>
  <c r="CL61" i="25"/>
  <c r="CS35" i="25"/>
  <c r="S35" i="27" s="1"/>
  <c r="CS11" i="25"/>
  <c r="S11" i="27" s="1"/>
  <c r="BE29" i="27"/>
  <c r="CS49" i="24"/>
  <c r="CU49" i="25"/>
  <c r="U49" i="27" s="1"/>
  <c r="BG49" i="24"/>
  <c r="AO63" i="20"/>
  <c r="O8" i="24"/>
  <c r="P59" i="24"/>
  <c r="CQ11" i="24"/>
  <c r="CQ35" i="24"/>
  <c r="S29" i="24"/>
  <c r="AQ48" i="20"/>
  <c r="AP58" i="20"/>
  <c r="AK6" i="26" s="1"/>
  <c r="BE35" i="24"/>
  <c r="BK47" i="20"/>
  <c r="BH47" i="25" s="1"/>
  <c r="Q60" i="24"/>
  <c r="BE11" i="24"/>
  <c r="S50" i="24"/>
  <c r="R21" i="24"/>
  <c r="BI60" i="20"/>
  <c r="BF60" i="25" s="1"/>
  <c r="S47" i="24"/>
  <c r="BE50" i="27"/>
  <c r="BK50" i="20"/>
  <c r="BH50" i="25" s="1"/>
  <c r="S20" i="24"/>
  <c r="BE46" i="24"/>
  <c r="CS46" i="25"/>
  <c r="S46" i="27" s="1"/>
  <c r="CQ46" i="24"/>
  <c r="BE20" i="27"/>
  <c r="BK20" i="20"/>
  <c r="BH20" i="25" s="1"/>
  <c r="CS42" i="25"/>
  <c r="S42" i="27" s="1"/>
  <c r="BE42" i="24"/>
  <c r="CQ42" i="24"/>
  <c r="AX61" i="24"/>
  <c r="BJ28" i="20"/>
  <c r="BG28" i="25" s="1"/>
  <c r="BE25" i="24"/>
  <c r="CQ25" i="24"/>
  <c r="CS25" i="25"/>
  <c r="S25" i="27" s="1"/>
  <c r="BE24" i="24"/>
  <c r="CQ23" i="24"/>
  <c r="CQ62" i="25"/>
  <c r="Q62" i="27" s="1"/>
  <c r="O7" i="24"/>
  <c r="CS32" i="25"/>
  <c r="S32" i="27" s="1"/>
  <c r="CQ32" i="24"/>
  <c r="BE32" i="24"/>
  <c r="BE23" i="24"/>
  <c r="CO62" i="24"/>
  <c r="BC62" i="24"/>
  <c r="CS23" i="25"/>
  <c r="S23" i="27" s="1"/>
  <c r="N22" i="24"/>
  <c r="Q30" i="24"/>
  <c r="CM6" i="25"/>
  <c r="M6" i="27" s="1"/>
  <c r="CK6" i="24"/>
  <c r="AY6" i="24"/>
  <c r="BI34" i="20"/>
  <c r="BD33" i="25"/>
  <c r="BE57" i="25"/>
  <c r="BG15" i="20"/>
  <c r="BF22" i="20"/>
  <c r="CS45" i="25"/>
  <c r="S45" i="27" s="1"/>
  <c r="CQ45" i="24"/>
  <c r="BE45" i="24"/>
  <c r="CS24" i="25"/>
  <c r="S24" i="27" s="1"/>
  <c r="BC9" i="24"/>
  <c r="CO9" i="24"/>
  <c r="CQ9" i="25"/>
  <c r="Q9" i="27" s="1"/>
  <c r="BC54" i="24"/>
  <c r="CO54" i="24"/>
  <c r="CQ54" i="25"/>
  <c r="Q54" i="27" s="1"/>
  <c r="BE26" i="25"/>
  <c r="CJ61" i="24"/>
  <c r="BC44" i="25"/>
  <c r="C26" i="17" s="1"/>
  <c r="BC39" i="24"/>
  <c r="CO39" i="24"/>
  <c r="CQ39" i="25"/>
  <c r="Q39" i="27" s="1"/>
  <c r="BC43" i="24"/>
  <c r="CO43" i="24"/>
  <c r="CQ43" i="25"/>
  <c r="Q43" i="27" s="1"/>
  <c r="CO10" i="24"/>
  <c r="BC10" i="24"/>
  <c r="CQ10" i="25"/>
  <c r="Q10" i="27" s="1"/>
  <c r="R31" i="24"/>
  <c r="O15" i="24"/>
  <c r="Q34" i="24"/>
  <c r="CO51" i="24"/>
  <c r="BC51" i="24"/>
  <c r="CQ51" i="25"/>
  <c r="Q51" i="27" s="1"/>
  <c r="CQ24" i="24"/>
  <c r="BC56" i="24"/>
  <c r="CO56" i="24"/>
  <c r="CQ56" i="25"/>
  <c r="Q56" i="27" s="1"/>
  <c r="BC55" i="25"/>
  <c r="BD38" i="25"/>
  <c r="BI30" i="20"/>
  <c r="BG7" i="20"/>
  <c r="R53" i="24"/>
  <c r="CL17" i="25"/>
  <c r="L17" i="27" s="1"/>
  <c r="AX17" i="24"/>
  <c r="CJ17" i="24"/>
  <c r="BC17" i="21"/>
  <c r="CS27" i="25" l="1"/>
  <c r="BE27" i="24"/>
  <c r="CQ37" i="24"/>
  <c r="CS19" i="25"/>
  <c r="BJ12" i="20"/>
  <c r="BG12" i="25" s="1"/>
  <c r="BE12" i="24" s="1"/>
  <c r="S52" i="24"/>
  <c r="S40" i="24"/>
  <c r="BB59" i="27"/>
  <c r="L61" i="27"/>
  <c r="BD61" i="20" s="1"/>
  <c r="BA61" i="25" s="1"/>
  <c r="BJ18" i="20"/>
  <c r="BG18" i="25" s="1"/>
  <c r="BD18" i="27"/>
  <c r="BE19" i="24"/>
  <c r="S19" i="24" s="1"/>
  <c r="BE37" i="24"/>
  <c r="S14" i="24"/>
  <c r="BE40" i="27"/>
  <c r="R18" i="24"/>
  <c r="S27" i="27"/>
  <c r="BE27" i="27" s="1"/>
  <c r="S37" i="27"/>
  <c r="BK37" i="20" s="1"/>
  <c r="BH37" i="25" s="1"/>
  <c r="T13" i="24"/>
  <c r="S19" i="27"/>
  <c r="BE19" i="27" s="1"/>
  <c r="BL13" i="20"/>
  <c r="BI13" i="25" s="1"/>
  <c r="BF13" i="27"/>
  <c r="BK11" i="20"/>
  <c r="BH11" i="25" s="1"/>
  <c r="BE35" i="27"/>
  <c r="BK14" i="20"/>
  <c r="BH14" i="25" s="1"/>
  <c r="BE41" i="24"/>
  <c r="CS41" i="25"/>
  <c r="S41" i="27" s="1"/>
  <c r="BD21" i="27"/>
  <c r="BK52" i="20"/>
  <c r="BH52" i="25" s="1"/>
  <c r="BK29" i="20"/>
  <c r="BH29" i="25" s="1"/>
  <c r="BG8" i="20"/>
  <c r="BD8" i="25" s="1"/>
  <c r="CQ41" i="24"/>
  <c r="BJ53" i="20"/>
  <c r="BG53" i="25" s="1"/>
  <c r="BK36" i="20"/>
  <c r="BH36" i="25" s="1"/>
  <c r="BK40" i="20"/>
  <c r="BH40" i="25" s="1"/>
  <c r="BJ31" i="20"/>
  <c r="BG31" i="25" s="1"/>
  <c r="BC51" i="27"/>
  <c r="BC10" i="27"/>
  <c r="BE45" i="27"/>
  <c r="CT50" i="25"/>
  <c r="T50" i="27" s="1"/>
  <c r="BE6" i="20"/>
  <c r="BB6" i="25" s="1"/>
  <c r="BC9" i="27"/>
  <c r="BC43" i="27"/>
  <c r="BC39" i="27"/>
  <c r="BC54" i="27"/>
  <c r="CQ28" i="24"/>
  <c r="BC56" i="27"/>
  <c r="BM49" i="20"/>
  <c r="BJ49" i="25" s="1"/>
  <c r="BG49" i="27"/>
  <c r="U49" i="24"/>
  <c r="AP63" i="20"/>
  <c r="S11" i="24"/>
  <c r="Q62" i="24"/>
  <c r="S45" i="24"/>
  <c r="CO59" i="24"/>
  <c r="BC59" i="24"/>
  <c r="CQ59" i="25"/>
  <c r="Q59" i="27" s="1"/>
  <c r="S35" i="24"/>
  <c r="S32" i="24"/>
  <c r="Q10" i="24"/>
  <c r="S23" i="24"/>
  <c r="S27" i="24"/>
  <c r="AR48" i="20"/>
  <c r="AQ58" i="20"/>
  <c r="AL6" i="26" s="1"/>
  <c r="S24" i="24"/>
  <c r="BE24" i="27"/>
  <c r="BK24" i="20"/>
  <c r="BH24" i="25" s="1"/>
  <c r="CP60" i="24"/>
  <c r="CR60" i="25"/>
  <c r="R60" i="27" s="1"/>
  <c r="Q51" i="24"/>
  <c r="CR50" i="24"/>
  <c r="Q54" i="24"/>
  <c r="BF50" i="24"/>
  <c r="L61" i="24"/>
  <c r="CS28" i="25"/>
  <c r="S28" i="27" s="1"/>
  <c r="BE32" i="27"/>
  <c r="BK32" i="20"/>
  <c r="BH32" i="25" s="1"/>
  <c r="BE46" i="27"/>
  <c r="BK46" i="20"/>
  <c r="BH46" i="25" s="1"/>
  <c r="BE23" i="27"/>
  <c r="BK23" i="20"/>
  <c r="BH23" i="25" s="1"/>
  <c r="BC62" i="27"/>
  <c r="BI62" i="20"/>
  <c r="BF62" i="25" s="1"/>
  <c r="BE42" i="27"/>
  <c r="BK42" i="20"/>
  <c r="BH42" i="25" s="1"/>
  <c r="BE25" i="27"/>
  <c r="BK25" i="20"/>
  <c r="BH25" i="25" s="1"/>
  <c r="CT47" i="25"/>
  <c r="T47" i="27" s="1"/>
  <c r="BD60" i="24"/>
  <c r="CR47" i="24"/>
  <c r="Q39" i="24"/>
  <c r="M6" i="24"/>
  <c r="S25" i="24"/>
  <c r="AX17" i="27"/>
  <c r="CT20" i="25"/>
  <c r="T20" i="27" s="1"/>
  <c r="BF20" i="24"/>
  <c r="CR20" i="24"/>
  <c r="BE28" i="24"/>
  <c r="S42" i="24"/>
  <c r="S46" i="24"/>
  <c r="Q43" i="24"/>
  <c r="Q56" i="24"/>
  <c r="BC22" i="25"/>
  <c r="CO57" i="24"/>
  <c r="BC57" i="24"/>
  <c r="CQ57" i="25"/>
  <c r="Q57" i="27" s="1"/>
  <c r="CP33" i="25"/>
  <c r="P33" i="27" s="1"/>
  <c r="CN33" i="24"/>
  <c r="BB33" i="24"/>
  <c r="BF47" i="24"/>
  <c r="CO26" i="24"/>
  <c r="BC26" i="24"/>
  <c r="CQ26" i="25"/>
  <c r="Q26" i="27" s="1"/>
  <c r="Q9" i="24"/>
  <c r="BF30" i="25"/>
  <c r="BG21" i="25"/>
  <c r="CM44" i="24"/>
  <c r="BA44" i="24"/>
  <c r="CO44" i="25"/>
  <c r="O44" i="27" s="1"/>
  <c r="BI54" i="20"/>
  <c r="BI51" i="20"/>
  <c r="BI39" i="20"/>
  <c r="BF34" i="25"/>
  <c r="BA55" i="24"/>
  <c r="CM55" i="24"/>
  <c r="CO55" i="25"/>
  <c r="O55" i="27" s="1"/>
  <c r="CO16" i="24"/>
  <c r="BC16" i="24"/>
  <c r="CQ16" i="25"/>
  <c r="Q16" i="27" s="1"/>
  <c r="BK45" i="20"/>
  <c r="BD15" i="25"/>
  <c r="BD7" i="25"/>
  <c r="CN38" i="24"/>
  <c r="BB38" i="24"/>
  <c r="CP38" i="25"/>
  <c r="P38" i="27" s="1"/>
  <c r="BI10" i="20"/>
  <c r="L17" i="24"/>
  <c r="BD17" i="21"/>
  <c r="BE37" i="27" l="1"/>
  <c r="CQ12" i="24"/>
  <c r="S12" i="24" s="1"/>
  <c r="CS12" i="25"/>
  <c r="S12" i="27" s="1"/>
  <c r="BE12" i="27" s="1"/>
  <c r="S37" i="24"/>
  <c r="BK27" i="20"/>
  <c r="BH27" i="25" s="1"/>
  <c r="BF27" i="24" s="1"/>
  <c r="S41" i="24"/>
  <c r="BK19" i="20"/>
  <c r="BH19" i="25" s="1"/>
  <c r="CR19" i="24" s="1"/>
  <c r="AX61" i="27"/>
  <c r="CT14" i="25"/>
  <c r="T14" i="27" s="1"/>
  <c r="BE18" i="24"/>
  <c r="CQ18" i="24"/>
  <c r="CS18" i="25"/>
  <c r="S18" i="27" s="1"/>
  <c r="BE18" i="27" s="1"/>
  <c r="BF14" i="24"/>
  <c r="CR14" i="24"/>
  <c r="BF50" i="27"/>
  <c r="CR29" i="24"/>
  <c r="CS13" i="24"/>
  <c r="CU13" i="25"/>
  <c r="U13" i="27" s="1"/>
  <c r="BG13" i="24"/>
  <c r="BF52" i="24"/>
  <c r="CT40" i="25"/>
  <c r="T40" i="27" s="1"/>
  <c r="BE14" i="27"/>
  <c r="BE11" i="27"/>
  <c r="BK35" i="20"/>
  <c r="BH35" i="25" s="1"/>
  <c r="BF36" i="24"/>
  <c r="BE41" i="27"/>
  <c r="CT52" i="25"/>
  <c r="T52" i="27" s="1"/>
  <c r="CT29" i="25"/>
  <c r="T29" i="27" s="1"/>
  <c r="CV49" i="25"/>
  <c r="BI56" i="20"/>
  <c r="BF56" i="25" s="1"/>
  <c r="CR52" i="24"/>
  <c r="BF29" i="24"/>
  <c r="CT36" i="25"/>
  <c r="T36" i="27" s="1"/>
  <c r="BH49" i="24"/>
  <c r="BI43" i="20"/>
  <c r="BF43" i="25" s="1"/>
  <c r="BF40" i="24"/>
  <c r="BK41" i="20"/>
  <c r="BH41" i="25" s="1"/>
  <c r="CR36" i="24"/>
  <c r="CR40" i="24"/>
  <c r="S28" i="24"/>
  <c r="CN6" i="25"/>
  <c r="N6" i="27" s="1"/>
  <c r="BI9" i="20"/>
  <c r="BF9" i="25" s="1"/>
  <c r="CT24" i="25"/>
  <c r="T24" i="27" s="1"/>
  <c r="BA55" i="27"/>
  <c r="CR32" i="24"/>
  <c r="BB38" i="27"/>
  <c r="BE28" i="27"/>
  <c r="AY6" i="27"/>
  <c r="BC57" i="27"/>
  <c r="CT11" i="25"/>
  <c r="T11" i="27" s="1"/>
  <c r="CT49" i="24"/>
  <c r="BC59" i="27"/>
  <c r="BC16" i="27"/>
  <c r="BB33" i="27"/>
  <c r="BF37" i="24"/>
  <c r="CT42" i="25"/>
  <c r="T42" i="27" s="1"/>
  <c r="BC26" i="27"/>
  <c r="BJ60" i="20"/>
  <c r="BG60" i="25" s="1"/>
  <c r="BA44" i="27"/>
  <c r="CT46" i="25"/>
  <c r="T46" i="27" s="1"/>
  <c r="AQ63" i="20"/>
  <c r="Q59" i="24"/>
  <c r="P38" i="24"/>
  <c r="CM61" i="25"/>
  <c r="M61" i="27" s="1"/>
  <c r="AY61" i="24"/>
  <c r="CR46" i="24"/>
  <c r="CK61" i="24"/>
  <c r="R60" i="24"/>
  <c r="CR11" i="24"/>
  <c r="T50" i="24"/>
  <c r="CR24" i="24"/>
  <c r="BF24" i="24"/>
  <c r="AS48" i="20"/>
  <c r="AR58" i="20"/>
  <c r="AM6" i="26" s="1"/>
  <c r="CP62" i="24"/>
  <c r="BD62" i="24"/>
  <c r="CR62" i="25"/>
  <c r="R62" i="27" s="1"/>
  <c r="T47" i="24"/>
  <c r="BF47" i="27"/>
  <c r="BL47" i="20"/>
  <c r="BI47" i="25" s="1"/>
  <c r="BF20" i="27"/>
  <c r="BL20" i="20"/>
  <c r="BI20" i="25" s="1"/>
  <c r="BL50" i="20"/>
  <c r="BI50" i="25" s="1"/>
  <c r="O55" i="24"/>
  <c r="Q57" i="24"/>
  <c r="T20" i="24"/>
  <c r="CR25" i="24"/>
  <c r="BF25" i="24"/>
  <c r="BF23" i="24"/>
  <c r="BF42" i="24"/>
  <c r="BF11" i="24"/>
  <c r="CT37" i="25"/>
  <c r="T37" i="27" s="1"/>
  <c r="BF46" i="24"/>
  <c r="CR42" i="24"/>
  <c r="CR37" i="24"/>
  <c r="CT25" i="25"/>
  <c r="T25" i="27" s="1"/>
  <c r="Q26" i="24"/>
  <c r="BF32" i="24"/>
  <c r="CT32" i="25"/>
  <c r="T32" i="27" s="1"/>
  <c r="CN7" i="24"/>
  <c r="BB7" i="24"/>
  <c r="CP7" i="25"/>
  <c r="P7" i="27" s="1"/>
  <c r="BB15" i="24"/>
  <c r="CN15" i="24"/>
  <c r="CP15" i="25"/>
  <c r="P15" i="27" s="1"/>
  <c r="CS21" i="25"/>
  <c r="S21" i="27" s="1"/>
  <c r="BE21" i="24"/>
  <c r="CQ21" i="24"/>
  <c r="BF10" i="25"/>
  <c r="BH38" i="20"/>
  <c r="BH45" i="25"/>
  <c r="Q16" i="24"/>
  <c r="BG55" i="20"/>
  <c r="CR34" i="25"/>
  <c r="R34" i="27" s="1"/>
  <c r="BD34" i="24"/>
  <c r="CP34" i="24"/>
  <c r="CQ31" i="24"/>
  <c r="BE31" i="24"/>
  <c r="CS31" i="25"/>
  <c r="S31" i="27" s="1"/>
  <c r="BI16" i="20"/>
  <c r="BI57" i="20"/>
  <c r="BF39" i="25"/>
  <c r="BF51" i="25"/>
  <c r="BD30" i="24"/>
  <c r="CP30" i="24"/>
  <c r="CR30" i="25"/>
  <c r="R30" i="27" s="1"/>
  <c r="BH33" i="20"/>
  <c r="CP8" i="25"/>
  <c r="P8" i="27" s="1"/>
  <c r="CN8" i="24"/>
  <c r="BB8" i="24"/>
  <c r="P33" i="24"/>
  <c r="BA22" i="24"/>
  <c r="CM22" i="24"/>
  <c r="CO22" i="25"/>
  <c r="O22" i="27" s="1"/>
  <c r="CR23" i="24"/>
  <c r="BF54" i="25"/>
  <c r="CT23" i="25"/>
  <c r="T23" i="27" s="1"/>
  <c r="CQ53" i="24"/>
  <c r="BE53" i="24"/>
  <c r="CS53" i="25"/>
  <c r="S53" i="27" s="1"/>
  <c r="O44" i="24"/>
  <c r="AZ6" i="24"/>
  <c r="CL6" i="24"/>
  <c r="BE17" i="21"/>
  <c r="BD17" i="20"/>
  <c r="BF19" i="24" l="1"/>
  <c r="CT27" i="25"/>
  <c r="T27" i="27" s="1"/>
  <c r="CR27" i="24"/>
  <c r="T27" i="24" s="1"/>
  <c r="BK12" i="20"/>
  <c r="BH12" i="25" s="1"/>
  <c r="BF12" i="24" s="1"/>
  <c r="CT19" i="25"/>
  <c r="T19" i="27" s="1"/>
  <c r="BF19" i="27" s="1"/>
  <c r="BL14" i="20"/>
  <c r="BI14" i="25" s="1"/>
  <c r="BG14" i="24" s="1"/>
  <c r="BF14" i="27"/>
  <c r="T14" i="24"/>
  <c r="S18" i="24"/>
  <c r="V49" i="27"/>
  <c r="BN49" i="20" s="1"/>
  <c r="BK49" i="25" s="1"/>
  <c r="BK18" i="20"/>
  <c r="BH18" i="25" s="1"/>
  <c r="CT35" i="25"/>
  <c r="T35" i="27" s="1"/>
  <c r="BF35" i="27" s="1"/>
  <c r="T36" i="24"/>
  <c r="CT12" i="25"/>
  <c r="T12" i="27" s="1"/>
  <c r="CR12" i="24"/>
  <c r="T12" i="24" s="1"/>
  <c r="BF35" i="24"/>
  <c r="BF40" i="27"/>
  <c r="BL40" i="20"/>
  <c r="BI40" i="25" s="1"/>
  <c r="CS40" i="24" s="1"/>
  <c r="T52" i="24"/>
  <c r="BM13" i="20"/>
  <c r="BJ13" i="25" s="1"/>
  <c r="BG13" i="27"/>
  <c r="BF29" i="27"/>
  <c r="BL29" i="20"/>
  <c r="BI29" i="25" s="1"/>
  <c r="BG29" i="24" s="1"/>
  <c r="BF11" i="27"/>
  <c r="U13" i="24"/>
  <c r="BF42" i="27"/>
  <c r="AZ6" i="27"/>
  <c r="BF36" i="27"/>
  <c r="BF52" i="27"/>
  <c r="CR35" i="24"/>
  <c r="T29" i="24"/>
  <c r="BL36" i="20"/>
  <c r="BI36" i="25" s="1"/>
  <c r="BF24" i="27"/>
  <c r="BL52" i="20"/>
  <c r="BI52" i="25" s="1"/>
  <c r="CS52" i="24" s="1"/>
  <c r="V49" i="24"/>
  <c r="T32" i="24"/>
  <c r="T40" i="24"/>
  <c r="BG44" i="20"/>
  <c r="BD44" i="25" s="1"/>
  <c r="C27" i="17" s="1"/>
  <c r="BK28" i="20"/>
  <c r="BH28" i="25" s="1"/>
  <c r="CQ60" i="24"/>
  <c r="BB8" i="27"/>
  <c r="CS20" i="24"/>
  <c r="BE53" i="27"/>
  <c r="T37" i="24"/>
  <c r="AY61" i="27"/>
  <c r="BA22" i="27"/>
  <c r="BD34" i="27"/>
  <c r="BB15" i="27"/>
  <c r="BD62" i="27"/>
  <c r="BI59" i="20"/>
  <c r="BF59" i="25" s="1"/>
  <c r="BI26" i="20"/>
  <c r="BF26" i="25" s="1"/>
  <c r="BE31" i="27"/>
  <c r="BD60" i="27"/>
  <c r="BE21" i="27"/>
  <c r="BF23" i="27"/>
  <c r="BB7" i="27"/>
  <c r="BD30" i="27"/>
  <c r="AR63" i="20"/>
  <c r="T19" i="24"/>
  <c r="M61" i="24"/>
  <c r="R62" i="24"/>
  <c r="T23" i="24"/>
  <c r="T46" i="24"/>
  <c r="T11" i="24"/>
  <c r="P8" i="24"/>
  <c r="S31" i="24"/>
  <c r="P7" i="24"/>
  <c r="T42" i="24"/>
  <c r="T24" i="24"/>
  <c r="BL24" i="20"/>
  <c r="BI24" i="25" s="1"/>
  <c r="AT48" i="20"/>
  <c r="AS58" i="20"/>
  <c r="AN6" i="26" s="1"/>
  <c r="BJ62" i="20"/>
  <c r="BG62" i="25" s="1"/>
  <c r="BL11" i="20"/>
  <c r="BI11" i="25" s="1"/>
  <c r="BF37" i="27"/>
  <c r="BL37" i="20"/>
  <c r="BI37" i="25" s="1"/>
  <c r="BF27" i="27"/>
  <c r="BL27" i="20"/>
  <c r="BI27" i="25" s="1"/>
  <c r="BF25" i="27"/>
  <c r="BL25" i="20"/>
  <c r="BI25" i="25" s="1"/>
  <c r="CU50" i="25"/>
  <c r="U50" i="27" s="1"/>
  <c r="BF46" i="27"/>
  <c r="BL46" i="20"/>
  <c r="BI46" i="25" s="1"/>
  <c r="BF32" i="27"/>
  <c r="BL32" i="20"/>
  <c r="BI32" i="25" s="1"/>
  <c r="BG20" i="24"/>
  <c r="CU20" i="25"/>
  <c r="U20" i="27" s="1"/>
  <c r="BL42" i="20"/>
  <c r="BI42" i="25" s="1"/>
  <c r="R34" i="24"/>
  <c r="CS60" i="25"/>
  <c r="S60" i="27" s="1"/>
  <c r="T25" i="24"/>
  <c r="R30" i="24"/>
  <c r="BG47" i="24"/>
  <c r="CP51" i="24"/>
  <c r="BD51" i="24"/>
  <c r="CR51" i="25"/>
  <c r="R51" i="27" s="1"/>
  <c r="BH8" i="20"/>
  <c r="BE60" i="24"/>
  <c r="CU47" i="25"/>
  <c r="U47" i="27" s="1"/>
  <c r="CS50" i="24"/>
  <c r="BF16" i="25"/>
  <c r="BE38" i="25"/>
  <c r="P15" i="24"/>
  <c r="BG22" i="20"/>
  <c r="BK31" i="20"/>
  <c r="BH15" i="20"/>
  <c r="BE33" i="25"/>
  <c r="BF57" i="25"/>
  <c r="CP43" i="24"/>
  <c r="BD43" i="24"/>
  <c r="CR43" i="25"/>
  <c r="R43" i="27" s="1"/>
  <c r="BG50" i="24"/>
  <c r="BD54" i="24"/>
  <c r="CP54" i="24"/>
  <c r="CR54" i="25"/>
  <c r="R54" i="27" s="1"/>
  <c r="S21" i="24"/>
  <c r="CP56" i="24"/>
  <c r="BD56" i="24"/>
  <c r="CR56" i="25"/>
  <c r="R56" i="27" s="1"/>
  <c r="O22" i="24"/>
  <c r="CS47" i="24"/>
  <c r="BJ34" i="20"/>
  <c r="BK21" i="20"/>
  <c r="BL23" i="20"/>
  <c r="CR41" i="24"/>
  <c r="BF41" i="24"/>
  <c r="CT41" i="25"/>
  <c r="T41" i="27" s="1"/>
  <c r="BH7" i="20"/>
  <c r="CP9" i="24"/>
  <c r="BD9" i="24"/>
  <c r="CR9" i="25"/>
  <c r="R9" i="27" s="1"/>
  <c r="CT45" i="25"/>
  <c r="T45" i="27" s="1"/>
  <c r="CR45" i="24"/>
  <c r="BF45" i="24"/>
  <c r="BA17" i="25"/>
  <c r="S53" i="24"/>
  <c r="CP39" i="24"/>
  <c r="BD39" i="24"/>
  <c r="CR39" i="25"/>
  <c r="R39" i="27" s="1"/>
  <c r="BD55" i="25"/>
  <c r="BD10" i="24"/>
  <c r="CP10" i="24"/>
  <c r="CR10" i="25"/>
  <c r="R10" i="27" s="1"/>
  <c r="N6" i="24"/>
  <c r="BF17" i="21"/>
  <c r="BL19" i="20" l="1"/>
  <c r="BI19" i="25" s="1"/>
  <c r="CU14" i="25"/>
  <c r="U14" i="27" s="1"/>
  <c r="CS14" i="24"/>
  <c r="CU40" i="25"/>
  <c r="U40" i="27" s="1"/>
  <c r="BG40" i="27" s="1"/>
  <c r="BG40" i="24"/>
  <c r="U40" i="24" s="1"/>
  <c r="CU29" i="25"/>
  <c r="U29" i="27" s="1"/>
  <c r="BM29" i="20" s="1"/>
  <c r="BJ29" i="25" s="1"/>
  <c r="BH49" i="27"/>
  <c r="T35" i="24"/>
  <c r="BD59" i="24"/>
  <c r="BF12" i="27"/>
  <c r="BL12" i="20"/>
  <c r="BI12" i="25" s="1"/>
  <c r="CS12" i="24" s="1"/>
  <c r="CW49" i="25"/>
  <c r="W49" i="27" s="1"/>
  <c r="BO49" i="20" s="1"/>
  <c r="BL49" i="25" s="1"/>
  <c r="BI49" i="24"/>
  <c r="CU49" i="24"/>
  <c r="CR18" i="24"/>
  <c r="BF18" i="24"/>
  <c r="CT18" i="25"/>
  <c r="T18" i="27" s="1"/>
  <c r="BL35" i="20"/>
  <c r="BI35" i="25" s="1"/>
  <c r="CU35" i="25" s="1"/>
  <c r="CS36" i="24"/>
  <c r="CU36" i="25"/>
  <c r="U36" i="27" s="1"/>
  <c r="BG52" i="24"/>
  <c r="U52" i="24" s="1"/>
  <c r="CR28" i="24"/>
  <c r="CS29" i="24"/>
  <c r="U29" i="24" s="1"/>
  <c r="CU52" i="25"/>
  <c r="U52" i="27" s="1"/>
  <c r="BH13" i="24"/>
  <c r="CT13" i="24"/>
  <c r="CV13" i="25"/>
  <c r="V13" i="27" s="1"/>
  <c r="BG36" i="24"/>
  <c r="BF28" i="24"/>
  <c r="CT28" i="25"/>
  <c r="T28" i="27" s="1"/>
  <c r="CP59" i="24"/>
  <c r="BJ30" i="20"/>
  <c r="BG30" i="25" s="1"/>
  <c r="BK53" i="20"/>
  <c r="BH53" i="25" s="1"/>
  <c r="BD10" i="27"/>
  <c r="BF41" i="27"/>
  <c r="BD51" i="27"/>
  <c r="BJ43" i="20"/>
  <c r="BD54" i="27"/>
  <c r="BD39" i="27"/>
  <c r="BE61" i="20"/>
  <c r="BB61" i="25" s="1"/>
  <c r="S60" i="24"/>
  <c r="U20" i="24"/>
  <c r="CS19" i="24"/>
  <c r="CR59" i="25"/>
  <c r="R59" i="27" s="1"/>
  <c r="CS24" i="24"/>
  <c r="BD9" i="27"/>
  <c r="BD56" i="27"/>
  <c r="BF45" i="27"/>
  <c r="U14" i="24"/>
  <c r="AS63" i="20"/>
  <c r="U50" i="24"/>
  <c r="CU24" i="25"/>
  <c r="U24" i="27" s="1"/>
  <c r="R51" i="24"/>
  <c r="AU48" i="20"/>
  <c r="AT58" i="20"/>
  <c r="AO6" i="26" s="1"/>
  <c r="R39" i="24"/>
  <c r="BG14" i="27"/>
  <c r="BM14" i="20"/>
  <c r="BJ14" i="25" s="1"/>
  <c r="CS62" i="25"/>
  <c r="S62" i="27" s="1"/>
  <c r="BE62" i="24"/>
  <c r="CQ62" i="24"/>
  <c r="BG24" i="24"/>
  <c r="CU19" i="25"/>
  <c r="U19" i="27" s="1"/>
  <c r="BE60" i="27"/>
  <c r="BK60" i="20"/>
  <c r="BH60" i="25" s="1"/>
  <c r="BG47" i="27"/>
  <c r="BM47" i="20"/>
  <c r="BJ47" i="25" s="1"/>
  <c r="BG20" i="27"/>
  <c r="BM20" i="20"/>
  <c r="BJ20" i="25" s="1"/>
  <c r="CS27" i="24"/>
  <c r="CS37" i="24"/>
  <c r="BG37" i="24"/>
  <c r="CU37" i="25"/>
  <c r="U37" i="27" s="1"/>
  <c r="BG50" i="27"/>
  <c r="BM50" i="20"/>
  <c r="BJ50" i="25" s="1"/>
  <c r="R54" i="24"/>
  <c r="CU11" i="25"/>
  <c r="U11" i="27" s="1"/>
  <c r="CS25" i="24"/>
  <c r="BG25" i="24"/>
  <c r="CU25" i="25"/>
  <c r="U25" i="27" s="1"/>
  <c r="BG11" i="24"/>
  <c r="CU46" i="25"/>
  <c r="U46" i="27" s="1"/>
  <c r="BG46" i="24"/>
  <c r="CS46" i="24"/>
  <c r="BG19" i="24"/>
  <c r="CM17" i="25"/>
  <c r="M17" i="27" s="1"/>
  <c r="T45" i="24"/>
  <c r="U47" i="24"/>
  <c r="R43" i="24"/>
  <c r="BG32" i="24"/>
  <c r="CS32" i="24"/>
  <c r="CU32" i="25"/>
  <c r="U32" i="27" s="1"/>
  <c r="BL41" i="20"/>
  <c r="BE8" i="25"/>
  <c r="CS11" i="24"/>
  <c r="CU27" i="25"/>
  <c r="U27" i="27" s="1"/>
  <c r="T41" i="24"/>
  <c r="CS42" i="24"/>
  <c r="CU42" i="25"/>
  <c r="U42" i="27" s="1"/>
  <c r="BG42" i="24"/>
  <c r="BE15" i="25"/>
  <c r="BC38" i="24"/>
  <c r="CO38" i="24"/>
  <c r="CQ38" i="25"/>
  <c r="Q38" i="27" s="1"/>
  <c r="BB44" i="24"/>
  <c r="CN44" i="24"/>
  <c r="CP44" i="25"/>
  <c r="P44" i="27" s="1"/>
  <c r="BJ51" i="20"/>
  <c r="BG27" i="24"/>
  <c r="BI23" i="25"/>
  <c r="BJ56" i="20"/>
  <c r="BE7" i="25"/>
  <c r="R10" i="24"/>
  <c r="BB55" i="24"/>
  <c r="CN55" i="24"/>
  <c r="CP55" i="25"/>
  <c r="P55" i="27" s="1"/>
  <c r="BG34" i="25"/>
  <c r="BD22" i="25"/>
  <c r="BJ10" i="20"/>
  <c r="BH21" i="25"/>
  <c r="BD26" i="24"/>
  <c r="CP26" i="24"/>
  <c r="CR26" i="25"/>
  <c r="R26" i="27" s="1"/>
  <c r="CP57" i="24"/>
  <c r="BD57" i="24"/>
  <c r="CR57" i="25"/>
  <c r="R57" i="27" s="1"/>
  <c r="BH31" i="25"/>
  <c r="CP16" i="24"/>
  <c r="BD16" i="24"/>
  <c r="CR16" i="25"/>
  <c r="R16" i="27" s="1"/>
  <c r="BJ39" i="20"/>
  <c r="R9" i="24"/>
  <c r="R56" i="24"/>
  <c r="CO33" i="24"/>
  <c r="BC33" i="24"/>
  <c r="CQ33" i="25"/>
  <c r="Q33" i="27" s="1"/>
  <c r="AY17" i="24"/>
  <c r="CK17" i="24"/>
  <c r="BG17" i="21"/>
  <c r="BF6" i="20"/>
  <c r="U36" i="24" l="1"/>
  <c r="V13" i="24"/>
  <c r="W49" i="24"/>
  <c r="CU12" i="25"/>
  <c r="BG12" i="24"/>
  <c r="U12" i="24" s="1"/>
  <c r="T28" i="24"/>
  <c r="BF18" i="27"/>
  <c r="BL18" i="20"/>
  <c r="BI18" i="25" s="1"/>
  <c r="CS18" i="24" s="1"/>
  <c r="BI49" i="27"/>
  <c r="R59" i="24"/>
  <c r="T18" i="24"/>
  <c r="CL61" i="24"/>
  <c r="U35" i="27"/>
  <c r="BG35" i="27" s="1"/>
  <c r="U12" i="27"/>
  <c r="BM12" i="20" s="1"/>
  <c r="BJ12" i="25" s="1"/>
  <c r="BG35" i="24"/>
  <c r="CS35" i="24"/>
  <c r="BM52" i="20"/>
  <c r="BJ52" i="25" s="1"/>
  <c r="BG36" i="27"/>
  <c r="BM36" i="20"/>
  <c r="BJ36" i="25" s="1"/>
  <c r="CT36" i="24" s="1"/>
  <c r="BF28" i="27"/>
  <c r="BG29" i="27"/>
  <c r="BM40" i="20"/>
  <c r="BJ40" i="25" s="1"/>
  <c r="BH13" i="27"/>
  <c r="BG18" i="24"/>
  <c r="BL45" i="20"/>
  <c r="BI45" i="25" s="1"/>
  <c r="BJ9" i="20"/>
  <c r="BG9" i="25" s="1"/>
  <c r="CN61" i="25"/>
  <c r="BJ54" i="20"/>
  <c r="BG54" i="25" s="1"/>
  <c r="AZ61" i="24"/>
  <c r="U24" i="24"/>
  <c r="BD59" i="27"/>
  <c r="BJ59" i="20"/>
  <c r="BG59" i="25" s="1"/>
  <c r="BD43" i="27"/>
  <c r="U19" i="24"/>
  <c r="CV29" i="25"/>
  <c r="V29" i="27" s="1"/>
  <c r="BC33" i="27"/>
  <c r="BI38" i="20"/>
  <c r="BH20" i="24"/>
  <c r="BD57" i="27"/>
  <c r="BB44" i="27"/>
  <c r="BD16" i="27"/>
  <c r="BG11" i="27"/>
  <c r="BB55" i="27"/>
  <c r="BG52" i="27"/>
  <c r="BG42" i="27"/>
  <c r="BG37" i="27"/>
  <c r="BG24" i="27"/>
  <c r="BE62" i="27"/>
  <c r="BD26" i="27"/>
  <c r="CV49" i="24"/>
  <c r="CX49" i="25"/>
  <c r="X49" i="27" s="1"/>
  <c r="BJ49" i="24"/>
  <c r="CT14" i="24"/>
  <c r="BH14" i="24"/>
  <c r="AT63" i="20"/>
  <c r="P55" i="24"/>
  <c r="Q33" i="24"/>
  <c r="R16" i="24"/>
  <c r="BM24" i="20"/>
  <c r="BJ24" i="25" s="1"/>
  <c r="CV50" i="25"/>
  <c r="V50" i="27" s="1"/>
  <c r="CT50" i="24"/>
  <c r="U32" i="24"/>
  <c r="AU58" i="20"/>
  <c r="AP6" i="26" s="1"/>
  <c r="S62" i="24"/>
  <c r="U11" i="24"/>
  <c r="BG27" i="27"/>
  <c r="BM27" i="20"/>
  <c r="BJ27" i="25" s="1"/>
  <c r="BG19" i="27"/>
  <c r="BM19" i="20"/>
  <c r="BJ19" i="25" s="1"/>
  <c r="BH50" i="24"/>
  <c r="U37" i="24"/>
  <c r="CV20" i="25"/>
  <c r="V20" i="27" s="1"/>
  <c r="CV14" i="25"/>
  <c r="V14" i="27" s="1"/>
  <c r="U27" i="24"/>
  <c r="BM35" i="20"/>
  <c r="BJ35" i="25" s="1"/>
  <c r="AY17" i="27"/>
  <c r="CV47" i="25"/>
  <c r="V47" i="27" s="1"/>
  <c r="CT47" i="24"/>
  <c r="BF60" i="24"/>
  <c r="CT60" i="25"/>
  <c r="T60" i="27" s="1"/>
  <c r="CR60" i="24"/>
  <c r="BG32" i="27"/>
  <c r="BM32" i="20"/>
  <c r="BJ32" i="25" s="1"/>
  <c r="R26" i="24"/>
  <c r="CT29" i="24"/>
  <c r="BH29" i="24"/>
  <c r="CT40" i="24"/>
  <c r="BG25" i="27"/>
  <c r="BM25" i="20"/>
  <c r="BJ25" i="25" s="1"/>
  <c r="CT20" i="24"/>
  <c r="U46" i="24"/>
  <c r="BG46" i="27"/>
  <c r="BM46" i="20"/>
  <c r="BJ46" i="25" s="1"/>
  <c r="BM37" i="20"/>
  <c r="BJ37" i="25" s="1"/>
  <c r="BM11" i="20"/>
  <c r="BJ11" i="25" s="1"/>
  <c r="U25" i="24"/>
  <c r="CQ30" i="24"/>
  <c r="BE30" i="24"/>
  <c r="CS30" i="25"/>
  <c r="S30" i="27" s="1"/>
  <c r="BB22" i="24"/>
  <c r="CN22" i="24"/>
  <c r="CP22" i="25"/>
  <c r="P22" i="27" s="1"/>
  <c r="U42" i="24"/>
  <c r="BH47" i="24"/>
  <c r="R57" i="24"/>
  <c r="CS23" i="24"/>
  <c r="CU23" i="25"/>
  <c r="U23" i="27" s="1"/>
  <c r="BG23" i="24"/>
  <c r="BM42" i="20"/>
  <c r="BG43" i="25"/>
  <c r="CQ34" i="24"/>
  <c r="BE34" i="24"/>
  <c r="CS34" i="25"/>
  <c r="S34" i="27" s="1"/>
  <c r="BJ16" i="20"/>
  <c r="BG10" i="25"/>
  <c r="BF53" i="24"/>
  <c r="CR53" i="24"/>
  <c r="CT53" i="25"/>
  <c r="T53" i="27" s="1"/>
  <c r="CO8" i="24"/>
  <c r="BC8" i="24"/>
  <c r="CQ8" i="25"/>
  <c r="Q8" i="27" s="1"/>
  <c r="CT21" i="25"/>
  <c r="T21" i="27" s="1"/>
  <c r="BF21" i="24"/>
  <c r="CR21" i="24"/>
  <c r="CR31" i="24"/>
  <c r="CT31" i="25"/>
  <c r="T31" i="27" s="1"/>
  <c r="BF31" i="24"/>
  <c r="CO7" i="24"/>
  <c r="BC7" i="24"/>
  <c r="CQ7" i="25"/>
  <c r="Q7" i="27" s="1"/>
  <c r="BG51" i="25"/>
  <c r="P44" i="24"/>
  <c r="BG39" i="25"/>
  <c r="BJ57" i="20"/>
  <c r="BG56" i="25"/>
  <c r="CO15" i="24"/>
  <c r="BC15" i="24"/>
  <c r="CQ15" i="25"/>
  <c r="Q15" i="27" s="1"/>
  <c r="BI33" i="20"/>
  <c r="Q38" i="24"/>
  <c r="BC6" i="25"/>
  <c r="BH44" i="20"/>
  <c r="BI41" i="25"/>
  <c r="M17" i="24"/>
  <c r="BH17" i="21"/>
  <c r="U18" i="24" l="1"/>
  <c r="U35" i="24"/>
  <c r="CU18" i="25"/>
  <c r="U18" i="27" s="1"/>
  <c r="BG18" i="27" s="1"/>
  <c r="N61" i="24"/>
  <c r="CS59" i="25"/>
  <c r="S59" i="27" s="1"/>
  <c r="BE59" i="27" s="1"/>
  <c r="N61" i="27"/>
  <c r="BF61" i="20" s="1"/>
  <c r="BC61" i="25" s="1"/>
  <c r="BG12" i="27"/>
  <c r="CT52" i="24"/>
  <c r="CV52" i="25"/>
  <c r="V52" i="27" s="1"/>
  <c r="BN52" i="20" s="1"/>
  <c r="BK52" i="25" s="1"/>
  <c r="CV36" i="25"/>
  <c r="V36" i="27" s="1"/>
  <c r="BH36" i="27" s="1"/>
  <c r="CV40" i="25"/>
  <c r="V40" i="27" s="1"/>
  <c r="BN40" i="20" s="1"/>
  <c r="BK40" i="25" s="1"/>
  <c r="BH52" i="24"/>
  <c r="BH36" i="24"/>
  <c r="V36" i="24" s="1"/>
  <c r="BL28" i="20"/>
  <c r="BI28" i="25" s="1"/>
  <c r="CS28" i="24" s="1"/>
  <c r="BH29" i="27"/>
  <c r="BN13" i="20"/>
  <c r="BK13" i="25" s="1"/>
  <c r="BH40" i="24"/>
  <c r="V40" i="24" s="1"/>
  <c r="V14" i="24"/>
  <c r="V20" i="24"/>
  <c r="BH55" i="20"/>
  <c r="BE55" i="25" s="1"/>
  <c r="BJ26" i="20"/>
  <c r="BG26" i="25" s="1"/>
  <c r="CQ59" i="24"/>
  <c r="BK62" i="20"/>
  <c r="BH62" i="25" s="1"/>
  <c r="BC38" i="27"/>
  <c r="BK30" i="20"/>
  <c r="BF21" i="27"/>
  <c r="CV11" i="25"/>
  <c r="V11" i="27" s="1"/>
  <c r="BF53" i="27"/>
  <c r="BG23" i="27"/>
  <c r="CV12" i="25"/>
  <c r="V12" i="27" s="1"/>
  <c r="CT24" i="24"/>
  <c r="BE59" i="24"/>
  <c r="BC15" i="27"/>
  <c r="BC8" i="27"/>
  <c r="BC7" i="27"/>
  <c r="CO6" i="25"/>
  <c r="O6" i="27" s="1"/>
  <c r="BH27" i="24"/>
  <c r="BB22" i="27"/>
  <c r="BE34" i="27"/>
  <c r="BF31" i="27"/>
  <c r="X49" i="24"/>
  <c r="BP49" i="20"/>
  <c r="BM49" i="25" s="1"/>
  <c r="BJ49" i="27"/>
  <c r="AU63" i="20"/>
  <c r="V47" i="24"/>
  <c r="BH50" i="27"/>
  <c r="BN50" i="20"/>
  <c r="BK50" i="25" s="1"/>
  <c r="S30" i="24"/>
  <c r="V50" i="24"/>
  <c r="CV27" i="25"/>
  <c r="V27" i="27" s="1"/>
  <c r="CB48" i="24"/>
  <c r="CB58" i="24" s="1"/>
  <c r="E23" i="26" s="1"/>
  <c r="AP48" i="24"/>
  <c r="CD48" i="25"/>
  <c r="D48" i="27" s="1"/>
  <c r="CT27" i="24"/>
  <c r="Q15" i="24"/>
  <c r="Q8" i="24"/>
  <c r="BH14" i="27"/>
  <c r="BN14" i="20"/>
  <c r="BK14" i="25" s="1"/>
  <c r="BH20" i="27"/>
  <c r="BN20" i="20"/>
  <c r="BK20" i="25" s="1"/>
  <c r="T60" i="24"/>
  <c r="CT12" i="24"/>
  <c r="CT11" i="24"/>
  <c r="V29" i="24"/>
  <c r="BF60" i="27"/>
  <c r="BL60" i="20"/>
  <c r="BI60" i="25" s="1"/>
  <c r="BH47" i="27"/>
  <c r="BN47" i="20"/>
  <c r="BK47" i="25" s="1"/>
  <c r="BH11" i="24"/>
  <c r="T31" i="24"/>
  <c r="CT46" i="24"/>
  <c r="CV46" i="25"/>
  <c r="V46" i="27" s="1"/>
  <c r="BH46" i="24"/>
  <c r="BH35" i="24"/>
  <c r="BH24" i="24"/>
  <c r="CV24" i="25"/>
  <c r="V24" i="27" s="1"/>
  <c r="S34" i="24"/>
  <c r="CV37" i="25"/>
  <c r="V37" i="27" s="1"/>
  <c r="BN29" i="20"/>
  <c r="BK29" i="25" s="1"/>
  <c r="CT19" i="24"/>
  <c r="T53" i="24"/>
  <c r="BH32" i="24"/>
  <c r="CT32" i="24"/>
  <c r="CV32" i="25"/>
  <c r="V32" i="27" s="1"/>
  <c r="CT25" i="24"/>
  <c r="BH25" i="24"/>
  <c r="CV25" i="25"/>
  <c r="V25" i="27" s="1"/>
  <c r="BH12" i="24"/>
  <c r="Q7" i="24"/>
  <c r="BF33" i="25"/>
  <c r="CQ56" i="24"/>
  <c r="BE56" i="24"/>
  <c r="CS56" i="25"/>
  <c r="S56" i="27" s="1"/>
  <c r="BI8" i="20"/>
  <c r="CS39" i="25"/>
  <c r="S39" i="27" s="1"/>
  <c r="BE39" i="24"/>
  <c r="CQ39" i="24"/>
  <c r="CS45" i="24"/>
  <c r="CU45" i="25"/>
  <c r="U45" i="27" s="1"/>
  <c r="BG45" i="24"/>
  <c r="BE44" i="25"/>
  <c r="C28" i="17" s="1"/>
  <c r="CT37" i="24"/>
  <c r="CV19" i="25"/>
  <c r="V19" i="27" s="1"/>
  <c r="BH37" i="24"/>
  <c r="CT35" i="24"/>
  <c r="CV35" i="25"/>
  <c r="V35" i="27" s="1"/>
  <c r="BG41" i="24"/>
  <c r="CU41" i="25"/>
  <c r="U41" i="27" s="1"/>
  <c r="CS41" i="24"/>
  <c r="BL53" i="20"/>
  <c r="U23" i="24"/>
  <c r="BE10" i="24"/>
  <c r="CQ10" i="24"/>
  <c r="CS10" i="25"/>
  <c r="S10" i="27" s="1"/>
  <c r="BJ42" i="25"/>
  <c r="BH19" i="24"/>
  <c r="BF38" i="25"/>
  <c r="BG16" i="25"/>
  <c r="CQ43" i="24"/>
  <c r="BE43" i="24"/>
  <c r="CS43" i="25"/>
  <c r="S43" i="27" s="1"/>
  <c r="BM23" i="20"/>
  <c r="T21" i="24"/>
  <c r="CQ9" i="24"/>
  <c r="BE9" i="24"/>
  <c r="CS9" i="25"/>
  <c r="S9" i="27" s="1"/>
  <c r="BI15" i="20"/>
  <c r="BG57" i="25"/>
  <c r="CQ51" i="24"/>
  <c r="BE51" i="24"/>
  <c r="CS51" i="25"/>
  <c r="S51" i="27" s="1"/>
  <c r="BE54" i="24"/>
  <c r="CQ54" i="24"/>
  <c r="CS54" i="25"/>
  <c r="S54" i="27" s="1"/>
  <c r="P22" i="24"/>
  <c r="CM6" i="24"/>
  <c r="BA6" i="24"/>
  <c r="BI17" i="21"/>
  <c r="BE17" i="20"/>
  <c r="BG28" i="24" l="1"/>
  <c r="BM18" i="20"/>
  <c r="BJ18" i="25" s="1"/>
  <c r="CT18" i="24" s="1"/>
  <c r="V52" i="24"/>
  <c r="BA61" i="24"/>
  <c r="AZ61" i="27"/>
  <c r="CT62" i="25"/>
  <c r="T62" i="27" s="1"/>
  <c r="BL62" i="20" s="1"/>
  <c r="BI62" i="25" s="1"/>
  <c r="CU28" i="25"/>
  <c r="U28" i="27" s="1"/>
  <c r="BH40" i="27"/>
  <c r="BI13" i="24"/>
  <c r="CU13" i="24"/>
  <c r="CW13" i="25"/>
  <c r="W13" i="27" s="1"/>
  <c r="BA6" i="27"/>
  <c r="BH12" i="27"/>
  <c r="BH11" i="27"/>
  <c r="V24" i="24"/>
  <c r="CO61" i="25"/>
  <c r="BL21" i="20"/>
  <c r="BI21" i="25" s="1"/>
  <c r="S59" i="24"/>
  <c r="BK34" i="20"/>
  <c r="BH34" i="25" s="1"/>
  <c r="CR62" i="24"/>
  <c r="BH22" i="20"/>
  <c r="BE22" i="25" s="1"/>
  <c r="BF62" i="24"/>
  <c r="CM61" i="24"/>
  <c r="V27" i="24"/>
  <c r="BI7" i="20"/>
  <c r="BF7" i="25" s="1"/>
  <c r="BE30" i="27"/>
  <c r="BL31" i="20"/>
  <c r="BI31" i="25" s="1"/>
  <c r="BH52" i="27"/>
  <c r="BK59" i="20"/>
  <c r="BH59" i="25" s="1"/>
  <c r="BI40" i="24"/>
  <c r="BE43" i="27"/>
  <c r="BN27" i="20"/>
  <c r="BK27" i="25" s="1"/>
  <c r="BE51" i="27"/>
  <c r="BN36" i="20"/>
  <c r="BK36" i="25" s="1"/>
  <c r="BG45" i="27"/>
  <c r="BH19" i="27"/>
  <c r="BH35" i="27"/>
  <c r="BE56" i="27"/>
  <c r="BE39" i="27"/>
  <c r="BE54" i="27"/>
  <c r="BE9" i="27"/>
  <c r="BI29" i="24"/>
  <c r="BE10" i="27"/>
  <c r="BG41" i="27"/>
  <c r="CW49" i="24"/>
  <c r="BK49" i="24"/>
  <c r="CY49" i="25"/>
  <c r="Y49" i="27" s="1"/>
  <c r="CU14" i="24"/>
  <c r="BI14" i="24"/>
  <c r="CB63" i="24"/>
  <c r="V12" i="24"/>
  <c r="BN11" i="20"/>
  <c r="BK11" i="25" s="1"/>
  <c r="V46" i="24"/>
  <c r="V37" i="24"/>
  <c r="V19" i="24"/>
  <c r="BN12" i="20"/>
  <c r="BK12" i="25" s="1"/>
  <c r="S56" i="24"/>
  <c r="AR63" i="25"/>
  <c r="V11" i="24"/>
  <c r="D48" i="24"/>
  <c r="D58" i="24" s="1"/>
  <c r="E21" i="26" s="1"/>
  <c r="AP58" i="24"/>
  <c r="E22" i="26" s="1"/>
  <c r="CW14" i="25"/>
  <c r="W14" i="27" s="1"/>
  <c r="CD58" i="25"/>
  <c r="CU47" i="24"/>
  <c r="CW47" i="25"/>
  <c r="W47" i="27" s="1"/>
  <c r="BH24" i="27"/>
  <c r="BN24" i="20"/>
  <c r="BK24" i="25" s="1"/>
  <c r="S43" i="24"/>
  <c r="CU40" i="24"/>
  <c r="V25" i="24"/>
  <c r="V35" i="24"/>
  <c r="CW52" i="25"/>
  <c r="W52" i="27" s="1"/>
  <c r="BI52" i="24"/>
  <c r="CU52" i="24"/>
  <c r="BH25" i="27"/>
  <c r="BN25" i="20"/>
  <c r="BK25" i="25" s="1"/>
  <c r="CU60" i="25"/>
  <c r="U60" i="27" s="1"/>
  <c r="CS60" i="24"/>
  <c r="BG60" i="24"/>
  <c r="BH37" i="27"/>
  <c r="BN37" i="20"/>
  <c r="BK37" i="25" s="1"/>
  <c r="BH46" i="27"/>
  <c r="BN46" i="20"/>
  <c r="BK46" i="25" s="1"/>
  <c r="BH32" i="27"/>
  <c r="BN32" i="20"/>
  <c r="BK32" i="25" s="1"/>
  <c r="BI47" i="24"/>
  <c r="S39" i="24"/>
  <c r="V32" i="24"/>
  <c r="BI50" i="24"/>
  <c r="U45" i="24"/>
  <c r="CW40" i="25"/>
  <c r="W40" i="27" s="1"/>
  <c r="S51" i="24"/>
  <c r="S9" i="24"/>
  <c r="CW29" i="25"/>
  <c r="W29" i="27" s="1"/>
  <c r="CO55" i="24"/>
  <c r="BC55" i="24"/>
  <c r="CQ55" i="25"/>
  <c r="Q55" i="27" s="1"/>
  <c r="BJ23" i="25"/>
  <c r="S10" i="24"/>
  <c r="CW50" i="25"/>
  <c r="W50" i="27" s="1"/>
  <c r="BK54" i="20"/>
  <c r="BK43" i="20"/>
  <c r="BD38" i="24"/>
  <c r="CP38" i="24"/>
  <c r="CR38" i="25"/>
  <c r="R38" i="27" s="1"/>
  <c r="BB17" i="25"/>
  <c r="BN19" i="20"/>
  <c r="CU29" i="24"/>
  <c r="S54" i="24"/>
  <c r="BF15" i="25"/>
  <c r="CU20" i="24"/>
  <c r="CW20" i="25"/>
  <c r="W20" i="27" s="1"/>
  <c r="BI20" i="24"/>
  <c r="BI53" i="25"/>
  <c r="BH30" i="25"/>
  <c r="BF8" i="25"/>
  <c r="BK56" i="20"/>
  <c r="CU50" i="24"/>
  <c r="CQ26" i="24"/>
  <c r="BE26" i="24"/>
  <c r="CS26" i="25"/>
  <c r="S26" i="27" s="1"/>
  <c r="U28" i="24"/>
  <c r="BK51" i="20"/>
  <c r="BK9" i="20"/>
  <c r="BE16" i="24"/>
  <c r="CQ16" i="24"/>
  <c r="CS16" i="25"/>
  <c r="S16" i="27" s="1"/>
  <c r="BC44" i="24"/>
  <c r="CO44" i="24"/>
  <c r="CQ44" i="25"/>
  <c r="Q44" i="27" s="1"/>
  <c r="BE57" i="24"/>
  <c r="CQ57" i="24"/>
  <c r="CS57" i="25"/>
  <c r="S57" i="27" s="1"/>
  <c r="BH42" i="24"/>
  <c r="CV42" i="25"/>
  <c r="V42" i="27" s="1"/>
  <c r="CT42" i="24"/>
  <c r="U41" i="24"/>
  <c r="CP33" i="24"/>
  <c r="BD33" i="24"/>
  <c r="CR33" i="25"/>
  <c r="R33" i="27" s="1"/>
  <c r="O6" i="24"/>
  <c r="BJ17" i="21"/>
  <c r="CV18" i="25" l="1"/>
  <c r="V18" i="27" s="1"/>
  <c r="BN18" i="20" s="1"/>
  <c r="BK18" i="25" s="1"/>
  <c r="BH18" i="24"/>
  <c r="V18" i="24" s="1"/>
  <c r="O61" i="24"/>
  <c r="CD63" i="25"/>
  <c r="D63" i="27" s="1"/>
  <c r="AP63" i="27" s="1"/>
  <c r="D58" i="27"/>
  <c r="E8" i="26" s="1"/>
  <c r="BF62" i="27"/>
  <c r="BF59" i="24"/>
  <c r="O61" i="27"/>
  <c r="BG61" i="20" s="1"/>
  <c r="BD61" i="25" s="1"/>
  <c r="CP61" i="25" s="1"/>
  <c r="BM28" i="20"/>
  <c r="BJ28" i="25" s="1"/>
  <c r="BG28" i="27"/>
  <c r="CW36" i="25"/>
  <c r="W36" i="27" s="1"/>
  <c r="BI13" i="27"/>
  <c r="BO13" i="20"/>
  <c r="BL13" i="25" s="1"/>
  <c r="W13" i="24"/>
  <c r="T62" i="24"/>
  <c r="CR59" i="24"/>
  <c r="CT59" i="25"/>
  <c r="T59" i="27" s="1"/>
  <c r="BF59" i="27" s="1"/>
  <c r="BM45" i="20"/>
  <c r="BJ45" i="25" s="1"/>
  <c r="BN35" i="20"/>
  <c r="BK35" i="25" s="1"/>
  <c r="BK10" i="20"/>
  <c r="BH10" i="25" s="1"/>
  <c r="W29" i="24"/>
  <c r="BK39" i="20"/>
  <c r="BH39" i="25" s="1"/>
  <c r="CW27" i="25"/>
  <c r="W27" i="27" s="1"/>
  <c r="BI12" i="24"/>
  <c r="BE57" i="27"/>
  <c r="W40" i="24"/>
  <c r="BI47" i="27"/>
  <c r="BI14" i="27"/>
  <c r="BH42" i="27"/>
  <c r="BC55" i="27"/>
  <c r="BI36" i="24"/>
  <c r="BI52" i="27"/>
  <c r="BJ38" i="20"/>
  <c r="BI50" i="27"/>
  <c r="BH27" i="27"/>
  <c r="BD33" i="27"/>
  <c r="BI20" i="27"/>
  <c r="CU36" i="24"/>
  <c r="BE26" i="27"/>
  <c r="BM41" i="20"/>
  <c r="BJ41" i="25" s="1"/>
  <c r="CW11" i="25"/>
  <c r="W11" i="27" s="1"/>
  <c r="CW24" i="25"/>
  <c r="W24" i="27" s="1"/>
  <c r="BK16" i="20"/>
  <c r="BC44" i="27"/>
  <c r="Y49" i="24"/>
  <c r="W14" i="24"/>
  <c r="BQ49" i="20"/>
  <c r="BN49" i="25" s="1"/>
  <c r="BK49" i="27"/>
  <c r="D63" i="24"/>
  <c r="AP63" i="24"/>
  <c r="W52" i="24"/>
  <c r="BI11" i="24"/>
  <c r="W20" i="24"/>
  <c r="W47" i="24"/>
  <c r="CU12" i="24"/>
  <c r="BI29" i="27"/>
  <c r="BO29" i="20"/>
  <c r="BL29" i="25" s="1"/>
  <c r="CW12" i="25"/>
  <c r="W12" i="27" s="1"/>
  <c r="AP48" i="27"/>
  <c r="CU11" i="24"/>
  <c r="S26" i="24"/>
  <c r="W50" i="24"/>
  <c r="U60" i="24"/>
  <c r="CU37" i="24"/>
  <c r="BI40" i="27"/>
  <c r="BO40" i="20"/>
  <c r="BL40" i="25" s="1"/>
  <c r="BG60" i="27"/>
  <c r="BM60" i="20"/>
  <c r="BJ60" i="25" s="1"/>
  <c r="BG62" i="24"/>
  <c r="CW32" i="25"/>
  <c r="W32" i="27" s="1"/>
  <c r="BI32" i="24"/>
  <c r="CU32" i="24"/>
  <c r="BO52" i="20"/>
  <c r="BL52" i="25" s="1"/>
  <c r="S16" i="24"/>
  <c r="BI27" i="24"/>
  <c r="CU24" i="24"/>
  <c r="BI25" i="24"/>
  <c r="CW25" i="25"/>
  <c r="W25" i="27" s="1"/>
  <c r="CU25" i="24"/>
  <c r="BO47" i="20"/>
  <c r="BL47" i="25" s="1"/>
  <c r="Q55" i="24"/>
  <c r="BI46" i="24"/>
  <c r="CU46" i="24"/>
  <c r="CW46" i="25"/>
  <c r="W46" i="27" s="1"/>
  <c r="BK57" i="20"/>
  <c r="BH56" i="25"/>
  <c r="CR34" i="24"/>
  <c r="BF34" i="24"/>
  <c r="CT34" i="25"/>
  <c r="T34" i="27" s="1"/>
  <c r="BH43" i="25"/>
  <c r="BI24" i="24"/>
  <c r="CN17" i="25"/>
  <c r="N17" i="27" s="1"/>
  <c r="BG53" i="24"/>
  <c r="CS53" i="24"/>
  <c r="CU53" i="25"/>
  <c r="U53" i="27" s="1"/>
  <c r="R33" i="24"/>
  <c r="BN42" i="20"/>
  <c r="CO22" i="24"/>
  <c r="BC22" i="24"/>
  <c r="CQ22" i="25"/>
  <c r="Q22" i="27" s="1"/>
  <c r="BH54" i="25"/>
  <c r="CS21" i="24"/>
  <c r="BG21" i="24"/>
  <c r="CU21" i="25"/>
  <c r="U21" i="27" s="1"/>
  <c r="CP7" i="24"/>
  <c r="BD7" i="24"/>
  <c r="CR7" i="25"/>
  <c r="R7" i="27" s="1"/>
  <c r="BK19" i="25"/>
  <c r="BI55" i="20"/>
  <c r="S57" i="24"/>
  <c r="CU62" i="25"/>
  <c r="U62" i="27" s="1"/>
  <c r="BF30" i="24"/>
  <c r="CR30" i="24"/>
  <c r="CT30" i="25"/>
  <c r="T30" i="27" s="1"/>
  <c r="CU27" i="24"/>
  <c r="V42" i="24"/>
  <c r="Q44" i="24"/>
  <c r="BH51" i="25"/>
  <c r="BI37" i="24"/>
  <c r="CS62" i="24"/>
  <c r="BD15" i="24"/>
  <c r="CP15" i="24"/>
  <c r="CR15" i="25"/>
  <c r="R15" i="27" s="1"/>
  <c r="CT23" i="24"/>
  <c r="BH23" i="24"/>
  <c r="CV23" i="25"/>
  <c r="V23" i="27" s="1"/>
  <c r="BJ33" i="20"/>
  <c r="BH9" i="25"/>
  <c r="CP8" i="24"/>
  <c r="BD8" i="24"/>
  <c r="CR8" i="25"/>
  <c r="R8" i="27" s="1"/>
  <c r="R38" i="24"/>
  <c r="CW37" i="25"/>
  <c r="W37" i="27" s="1"/>
  <c r="BO20" i="20"/>
  <c r="CS31" i="24"/>
  <c r="BG31" i="24"/>
  <c r="CU31" i="25"/>
  <c r="U31" i="27" s="1"/>
  <c r="CL17" i="24"/>
  <c r="AZ17" i="24"/>
  <c r="BK17" i="21"/>
  <c r="BG6" i="20"/>
  <c r="BH18" i="27" l="1"/>
  <c r="T59" i="24"/>
  <c r="CN61" i="24"/>
  <c r="BB61" i="24"/>
  <c r="E13" i="26"/>
  <c r="E15" i="26"/>
  <c r="E14" i="26"/>
  <c r="P61" i="27"/>
  <c r="BH61" i="20" s="1"/>
  <c r="BE61" i="25" s="1"/>
  <c r="BA61" i="27"/>
  <c r="BO36" i="20"/>
  <c r="BL36" i="25" s="1"/>
  <c r="BJ13" i="24"/>
  <c r="CV13" i="24"/>
  <c r="CX13" i="25"/>
  <c r="X13" i="27" s="1"/>
  <c r="BI27" i="27"/>
  <c r="BI24" i="27"/>
  <c r="BI11" i="27"/>
  <c r="BI44" i="20"/>
  <c r="BF44" i="25" s="1"/>
  <c r="C29" i="17" s="1"/>
  <c r="BL59" i="20"/>
  <c r="BI59" i="25" s="1"/>
  <c r="W12" i="24"/>
  <c r="BO50" i="20"/>
  <c r="BL50" i="25" s="1"/>
  <c r="BI36" i="27"/>
  <c r="W36" i="24"/>
  <c r="BK26" i="20"/>
  <c r="BH26" i="25" s="1"/>
  <c r="BE16" i="27"/>
  <c r="BD38" i="27"/>
  <c r="BD7" i="27"/>
  <c r="BO14" i="20"/>
  <c r="BL14" i="25" s="1"/>
  <c r="BG21" i="27"/>
  <c r="BI12" i="27"/>
  <c r="BD15" i="27"/>
  <c r="BF34" i="27"/>
  <c r="CV29" i="24"/>
  <c r="BG53" i="27"/>
  <c r="BF30" i="27"/>
  <c r="BH23" i="27"/>
  <c r="BD8" i="27"/>
  <c r="BG62" i="27"/>
  <c r="BG31" i="27"/>
  <c r="BC22" i="27"/>
  <c r="CX49" i="24"/>
  <c r="BL49" i="24"/>
  <c r="CZ49" i="25"/>
  <c r="Z49" i="27" s="1"/>
  <c r="AP58" i="27"/>
  <c r="E9" i="26" s="1"/>
  <c r="W11" i="24"/>
  <c r="W37" i="24"/>
  <c r="W46" i="24"/>
  <c r="BO12" i="20"/>
  <c r="BL12" i="25" s="1"/>
  <c r="BO27" i="20"/>
  <c r="BL27" i="25" s="1"/>
  <c r="W27" i="24"/>
  <c r="W24" i="24"/>
  <c r="U62" i="24"/>
  <c r="AV58" i="20"/>
  <c r="E7" i="26" s="1"/>
  <c r="AS48" i="25"/>
  <c r="U21" i="24"/>
  <c r="BO11" i="20"/>
  <c r="BL11" i="25" s="1"/>
  <c r="BO24" i="20"/>
  <c r="BL24" i="25" s="1"/>
  <c r="BI32" i="27"/>
  <c r="BO32" i="20"/>
  <c r="BL32" i="25" s="1"/>
  <c r="CX40" i="25"/>
  <c r="X40" i="27" s="1"/>
  <c r="BJ52" i="24"/>
  <c r="CX52" i="25"/>
  <c r="X52" i="27" s="1"/>
  <c r="BI37" i="27"/>
  <c r="BO37" i="20"/>
  <c r="BL37" i="25" s="1"/>
  <c r="T30" i="24"/>
  <c r="CX29" i="25"/>
  <c r="X29" i="27" s="1"/>
  <c r="BJ29" i="24"/>
  <c r="R8" i="24"/>
  <c r="V23" i="24"/>
  <c r="W25" i="24"/>
  <c r="W32" i="24"/>
  <c r="CV60" i="25"/>
  <c r="V60" i="27" s="1"/>
  <c r="CT60" i="24"/>
  <c r="CV47" i="24"/>
  <c r="CX47" i="25"/>
  <c r="X47" i="27" s="1"/>
  <c r="AZ17" i="27"/>
  <c r="BI46" i="27"/>
  <c r="BO46" i="20"/>
  <c r="BL46" i="25" s="1"/>
  <c r="BI25" i="27"/>
  <c r="BO25" i="20"/>
  <c r="BL25" i="25" s="1"/>
  <c r="CU59" i="25"/>
  <c r="BH60" i="24"/>
  <c r="BJ47" i="24"/>
  <c r="R7" i="24"/>
  <c r="BG33" i="25"/>
  <c r="BH45" i="24"/>
  <c r="CT45" i="24"/>
  <c r="CV45" i="25"/>
  <c r="V45" i="27" s="1"/>
  <c r="BG59" i="24"/>
  <c r="CU35" i="24"/>
  <c r="CW35" i="25"/>
  <c r="W35" i="27" s="1"/>
  <c r="BI35" i="24"/>
  <c r="BF55" i="25"/>
  <c r="BK42" i="25"/>
  <c r="T34" i="24"/>
  <c r="CU18" i="24"/>
  <c r="CW18" i="25"/>
  <c r="W18" i="27" s="1"/>
  <c r="BI18" i="24"/>
  <c r="BF9" i="24"/>
  <c r="CR9" i="24"/>
  <c r="CT9" i="25"/>
  <c r="T9" i="27" s="1"/>
  <c r="BM31" i="20"/>
  <c r="BM62" i="20"/>
  <c r="CV40" i="24"/>
  <c r="CV52" i="24"/>
  <c r="U31" i="24"/>
  <c r="BJ8" i="20"/>
  <c r="CW19" i="25"/>
  <c r="W19" i="27" s="1"/>
  <c r="BI19" i="24"/>
  <c r="CU19" i="24"/>
  <c r="CR54" i="24"/>
  <c r="BF54" i="24"/>
  <c r="CT54" i="25"/>
  <c r="T54" i="27" s="1"/>
  <c r="U53" i="24"/>
  <c r="BF43" i="24"/>
  <c r="CR43" i="24"/>
  <c r="CT43" i="25"/>
  <c r="T43" i="27" s="1"/>
  <c r="CR56" i="24"/>
  <c r="BF56" i="24"/>
  <c r="CT56" i="25"/>
  <c r="T56" i="27" s="1"/>
  <c r="BJ15" i="20"/>
  <c r="BD6" i="25"/>
  <c r="BL30" i="20"/>
  <c r="BJ40" i="24"/>
  <c r="CT41" i="24"/>
  <c r="CV41" i="25"/>
  <c r="V41" i="27" s="1"/>
  <c r="BH41" i="24"/>
  <c r="BF51" i="24"/>
  <c r="CR51" i="24"/>
  <c r="CT51" i="25"/>
  <c r="T51" i="27" s="1"/>
  <c r="BG38" i="25"/>
  <c r="Q22" i="24"/>
  <c r="BF39" i="24"/>
  <c r="CR39" i="24"/>
  <c r="CT39" i="25"/>
  <c r="T39" i="27" s="1"/>
  <c r="BM21" i="20"/>
  <c r="BH28" i="24"/>
  <c r="CT28" i="24"/>
  <c r="CV28" i="25"/>
  <c r="V28" i="27" s="1"/>
  <c r="R15" i="24"/>
  <c r="BH16" i="25"/>
  <c r="BJ7" i="20"/>
  <c r="BL20" i="25"/>
  <c r="CR10" i="24"/>
  <c r="BF10" i="24"/>
  <c r="CT10" i="25"/>
  <c r="T10" i="27" s="1"/>
  <c r="BL34" i="20"/>
  <c r="BH57" i="25"/>
  <c r="N17" i="24"/>
  <c r="BL17" i="21"/>
  <c r="P61" i="24" l="1"/>
  <c r="U59" i="27"/>
  <c r="BG59" i="27" s="1"/>
  <c r="CS59" i="24"/>
  <c r="U59" i="24" s="1"/>
  <c r="BJ36" i="24"/>
  <c r="X13" i="24"/>
  <c r="CV36" i="24"/>
  <c r="CX36" i="25"/>
  <c r="X36" i="27" s="1"/>
  <c r="BP13" i="20"/>
  <c r="BM13" i="25" s="1"/>
  <c r="BJ13" i="27"/>
  <c r="BJ50" i="24"/>
  <c r="CX14" i="25"/>
  <c r="X14" i="27" s="1"/>
  <c r="CX50" i="25"/>
  <c r="X50" i="27" s="1"/>
  <c r="BI22" i="20"/>
  <c r="BF22" i="25" s="1"/>
  <c r="CV50" i="24"/>
  <c r="BJ14" i="24"/>
  <c r="BM53" i="20"/>
  <c r="BJ53" i="25" s="1"/>
  <c r="CV14" i="24"/>
  <c r="Z49" i="24"/>
  <c r="CO61" i="24"/>
  <c r="BN23" i="20"/>
  <c r="BK23" i="25" s="1"/>
  <c r="BF9" i="27"/>
  <c r="BH28" i="27"/>
  <c r="BB61" i="27"/>
  <c r="BF10" i="27"/>
  <c r="BI19" i="27"/>
  <c r="X29" i="24"/>
  <c r="BH41" i="27"/>
  <c r="CX27" i="25"/>
  <c r="X27" i="27" s="1"/>
  <c r="BF51" i="27"/>
  <c r="CP6" i="25"/>
  <c r="P6" i="27" s="1"/>
  <c r="BH45" i="27"/>
  <c r="BF56" i="27"/>
  <c r="BI35" i="27"/>
  <c r="CX24" i="25"/>
  <c r="X24" i="27" s="1"/>
  <c r="BJ12" i="24"/>
  <c r="BL43" i="20"/>
  <c r="BF39" i="27"/>
  <c r="BI18" i="27"/>
  <c r="CV11" i="24"/>
  <c r="BF54" i="27"/>
  <c r="BR49" i="20"/>
  <c r="BO49" i="25" s="1"/>
  <c r="BL49" i="27"/>
  <c r="AV63" i="20"/>
  <c r="T10" i="24"/>
  <c r="BF17" i="20"/>
  <c r="BC17" i="25" s="1"/>
  <c r="V41" i="24"/>
  <c r="X52" i="24"/>
  <c r="BJ24" i="24"/>
  <c r="AQ48" i="24"/>
  <c r="AS58" i="25"/>
  <c r="CC48" i="24"/>
  <c r="CC58" i="24" s="1"/>
  <c r="F23" i="26" s="1"/>
  <c r="CE48" i="25"/>
  <c r="E48" i="27" s="1"/>
  <c r="CV24" i="24"/>
  <c r="CQ61" i="25"/>
  <c r="Q61" i="27" s="1"/>
  <c r="BJ40" i="27"/>
  <c r="BP40" i="20"/>
  <c r="BM40" i="25" s="1"/>
  <c r="BJ47" i="27"/>
  <c r="BP47" i="20"/>
  <c r="BM47" i="25" s="1"/>
  <c r="T43" i="24"/>
  <c r="X47" i="24"/>
  <c r="V60" i="24"/>
  <c r="BH60" i="27"/>
  <c r="BN60" i="20"/>
  <c r="BK60" i="25" s="1"/>
  <c r="BJ52" i="27"/>
  <c r="BP52" i="20"/>
  <c r="BM52" i="25" s="1"/>
  <c r="BJ29" i="27"/>
  <c r="BP29" i="20"/>
  <c r="BM29" i="25" s="1"/>
  <c r="CV37" i="24"/>
  <c r="BJ46" i="24"/>
  <c r="CX46" i="25"/>
  <c r="X46" i="27" s="1"/>
  <c r="CV46" i="24"/>
  <c r="T9" i="24"/>
  <c r="V45" i="24"/>
  <c r="CV27" i="24"/>
  <c r="BJ11" i="24"/>
  <c r="CX11" i="25"/>
  <c r="X11" i="27" s="1"/>
  <c r="V28" i="24"/>
  <c r="CX12" i="25"/>
  <c r="X12" i="27" s="1"/>
  <c r="W35" i="24"/>
  <c r="CX32" i="25"/>
  <c r="X32" i="27" s="1"/>
  <c r="BJ32" i="24"/>
  <c r="CV32" i="24"/>
  <c r="CV25" i="24"/>
  <c r="BJ25" i="24"/>
  <c r="CX25" i="25"/>
  <c r="X25" i="27" s="1"/>
  <c r="BC61" i="24"/>
  <c r="BJ27" i="24"/>
  <c r="X40" i="24"/>
  <c r="W18" i="24"/>
  <c r="BL10" i="20"/>
  <c r="BE38" i="24"/>
  <c r="CQ38" i="24"/>
  <c r="CS38" i="25"/>
  <c r="S38" i="27" s="1"/>
  <c r="BL9" i="20"/>
  <c r="BO18" i="20"/>
  <c r="CP55" i="24"/>
  <c r="BD55" i="24"/>
  <c r="CR55" i="25"/>
  <c r="R55" i="27" s="1"/>
  <c r="CV12" i="24"/>
  <c r="CX37" i="25"/>
  <c r="X37" i="27" s="1"/>
  <c r="BN41" i="20"/>
  <c r="BD44" i="24"/>
  <c r="CP44" i="24"/>
  <c r="CR44" i="25"/>
  <c r="R44" i="27" s="1"/>
  <c r="CR26" i="24"/>
  <c r="BF26" i="24"/>
  <c r="CT26" i="25"/>
  <c r="T26" i="27" s="1"/>
  <c r="BG15" i="25"/>
  <c r="BG7" i="25"/>
  <c r="BL39" i="20"/>
  <c r="BG8" i="25"/>
  <c r="W19" i="24"/>
  <c r="BJ37" i="24"/>
  <c r="CR57" i="24"/>
  <c r="BF57" i="24"/>
  <c r="CT57" i="25"/>
  <c r="T57" i="27" s="1"/>
  <c r="BL56" i="20"/>
  <c r="BO19" i="20"/>
  <c r="BO35" i="20"/>
  <c r="BL51" i="20"/>
  <c r="BI34" i="25"/>
  <c r="CX20" i="25"/>
  <c r="X20" i="27" s="1"/>
  <c r="BJ20" i="24"/>
  <c r="CV20" i="24"/>
  <c r="CR16" i="24"/>
  <c r="BF16" i="24"/>
  <c r="CT16" i="25"/>
  <c r="T16" i="27" s="1"/>
  <c r="T39" i="24"/>
  <c r="BI30" i="25"/>
  <c r="CQ33" i="24"/>
  <c r="BE33" i="24"/>
  <c r="CS33" i="25"/>
  <c r="S33" i="27" s="1"/>
  <c r="BJ62" i="25"/>
  <c r="BJ31" i="25"/>
  <c r="BJ21" i="25"/>
  <c r="T51" i="24"/>
  <c r="T56" i="24"/>
  <c r="T54" i="24"/>
  <c r="BI42" i="24"/>
  <c r="CW42" i="25"/>
  <c r="W42" i="27" s="1"/>
  <c r="CU42" i="24"/>
  <c r="BB6" i="24"/>
  <c r="CN6" i="24"/>
  <c r="BM17" i="21"/>
  <c r="BM59" i="20" l="1"/>
  <c r="BJ59" i="25" s="1"/>
  <c r="X50" i="24"/>
  <c r="X36" i="24"/>
  <c r="F10" i="26"/>
  <c r="F11" i="26" s="1"/>
  <c r="BJ14" i="27"/>
  <c r="BJ36" i="27"/>
  <c r="BP36" i="20"/>
  <c r="BM36" i="25" s="1"/>
  <c r="CW36" i="24" s="1"/>
  <c r="BJ24" i="27"/>
  <c r="BJ27" i="27"/>
  <c r="CW13" i="24"/>
  <c r="BK13" i="24"/>
  <c r="CY13" i="25"/>
  <c r="Y13" i="27" s="1"/>
  <c r="BB6" i="27"/>
  <c r="BJ50" i="27"/>
  <c r="BP50" i="20"/>
  <c r="BM50" i="25" s="1"/>
  <c r="BN28" i="20"/>
  <c r="X14" i="24"/>
  <c r="BP14" i="20"/>
  <c r="BM14" i="25" s="1"/>
  <c r="Q61" i="24"/>
  <c r="BN45" i="20"/>
  <c r="BK45" i="25" s="1"/>
  <c r="BL54" i="20"/>
  <c r="BI54" i="25" s="1"/>
  <c r="X11" i="24"/>
  <c r="BK47" i="24"/>
  <c r="BD55" i="27"/>
  <c r="BK29" i="24"/>
  <c r="BP20" i="20"/>
  <c r="BF43" i="27"/>
  <c r="BJ11" i="27"/>
  <c r="BE33" i="27"/>
  <c r="BK40" i="24"/>
  <c r="BD44" i="27"/>
  <c r="BE38" i="27"/>
  <c r="BF57" i="27"/>
  <c r="BI42" i="27"/>
  <c r="BF26" i="27"/>
  <c r="X12" i="24"/>
  <c r="BC61" i="27"/>
  <c r="BF16" i="27"/>
  <c r="CY49" i="24"/>
  <c r="BM49" i="24"/>
  <c r="DA49" i="25"/>
  <c r="AA49" i="27" s="1"/>
  <c r="CC63" i="24"/>
  <c r="X27" i="24"/>
  <c r="X24" i="24"/>
  <c r="BI60" i="24"/>
  <c r="CU60" i="24"/>
  <c r="AS63" i="25"/>
  <c r="T57" i="24"/>
  <c r="CE58" i="25"/>
  <c r="E58" i="27" s="1"/>
  <c r="F8" i="26" s="1"/>
  <c r="E48" i="24"/>
  <c r="E58" i="24" s="1"/>
  <c r="F21" i="26" s="1"/>
  <c r="AQ58" i="24"/>
  <c r="F22" i="26" s="1"/>
  <c r="CY47" i="25"/>
  <c r="Y47" i="27" s="1"/>
  <c r="X46" i="24"/>
  <c r="CW47" i="24"/>
  <c r="BJ12" i="27"/>
  <c r="BP12" i="20"/>
  <c r="BM12" i="25" s="1"/>
  <c r="T16" i="24"/>
  <c r="CW60" i="25"/>
  <c r="W60" i="27" s="1"/>
  <c r="BI61" i="20"/>
  <c r="BF61" i="25" s="1"/>
  <c r="S38" i="24"/>
  <c r="BJ37" i="27"/>
  <c r="BP37" i="20"/>
  <c r="BM37" i="25" s="1"/>
  <c r="BJ32" i="27"/>
  <c r="BP32" i="20"/>
  <c r="BM32" i="25" s="1"/>
  <c r="BK52" i="24"/>
  <c r="X37" i="24"/>
  <c r="BP11" i="20"/>
  <c r="BM11" i="25" s="1"/>
  <c r="S33" i="24"/>
  <c r="X20" i="24"/>
  <c r="X32" i="24"/>
  <c r="BJ25" i="27"/>
  <c r="BP25" i="20"/>
  <c r="BM25" i="25" s="1"/>
  <c r="BJ46" i="27"/>
  <c r="BP46" i="20"/>
  <c r="BM46" i="25" s="1"/>
  <c r="CV59" i="25"/>
  <c r="V59" i="27" s="1"/>
  <c r="CW40" i="24"/>
  <c r="CY40" i="25"/>
  <c r="Y40" i="27" s="1"/>
  <c r="CY29" i="25"/>
  <c r="Y29" i="27" s="1"/>
  <c r="BP27" i="20"/>
  <c r="BM27" i="25" s="1"/>
  <c r="CO17" i="25"/>
  <c r="O17" i="27" s="1"/>
  <c r="CW29" i="24"/>
  <c r="BP24" i="20"/>
  <c r="BM24" i="25" s="1"/>
  <c r="R44" i="24"/>
  <c r="R55" i="24"/>
  <c r="X25" i="24"/>
  <c r="BK28" i="25"/>
  <c r="BH21" i="24"/>
  <c r="CT21" i="24"/>
  <c r="CV21" i="25"/>
  <c r="V21" i="27" s="1"/>
  <c r="BI51" i="25"/>
  <c r="BD22" i="24"/>
  <c r="CP22" i="24"/>
  <c r="CR22" i="25"/>
  <c r="R22" i="27" s="1"/>
  <c r="CY36" i="25"/>
  <c r="CW52" i="24"/>
  <c r="BO42" i="20"/>
  <c r="CS30" i="24"/>
  <c r="BG30" i="24"/>
  <c r="CU30" i="25"/>
  <c r="U30" i="27" s="1"/>
  <c r="BE7" i="24"/>
  <c r="CQ7" i="24"/>
  <c r="CS7" i="25"/>
  <c r="S7" i="27" s="1"/>
  <c r="BL26" i="20"/>
  <c r="BK38" i="20"/>
  <c r="BI10" i="25"/>
  <c r="CY52" i="25"/>
  <c r="Y52" i="27" s="1"/>
  <c r="BG34" i="24"/>
  <c r="CS34" i="24"/>
  <c r="CU34" i="25"/>
  <c r="U34" i="27" s="1"/>
  <c r="W42" i="24"/>
  <c r="CT31" i="24"/>
  <c r="BH31" i="24"/>
  <c r="CV31" i="25"/>
  <c r="V31" i="27" s="1"/>
  <c r="BL35" i="25"/>
  <c r="BK41" i="25"/>
  <c r="BL18" i="25"/>
  <c r="CT59" i="24"/>
  <c r="BH59" i="24"/>
  <c r="CW23" i="25"/>
  <c r="W23" i="27" s="1"/>
  <c r="CU23" i="24"/>
  <c r="BI23" i="24"/>
  <c r="BI43" i="25"/>
  <c r="BK33" i="20"/>
  <c r="CQ8" i="24"/>
  <c r="BE8" i="24"/>
  <c r="CS8" i="25"/>
  <c r="S8" i="27" s="1"/>
  <c r="BE15" i="24"/>
  <c r="CQ15" i="24"/>
  <c r="CS15" i="25"/>
  <c r="S15" i="27" s="1"/>
  <c r="BH53" i="24"/>
  <c r="CT53" i="24"/>
  <c r="CV53" i="25"/>
  <c r="V53" i="27" s="1"/>
  <c r="CV62" i="25"/>
  <c r="V62" i="27" s="1"/>
  <c r="CT62" i="24"/>
  <c r="BH62" i="24"/>
  <c r="BI56" i="25"/>
  <c r="BL19" i="25"/>
  <c r="BI39" i="25"/>
  <c r="T26" i="24"/>
  <c r="BI9" i="25"/>
  <c r="BA17" i="24"/>
  <c r="CM17" i="24"/>
  <c r="P6" i="24"/>
  <c r="BN17" i="21"/>
  <c r="BK36" i="24" l="1"/>
  <c r="F13" i="26"/>
  <c r="F15" i="26"/>
  <c r="F14" i="26"/>
  <c r="Y36" i="27"/>
  <c r="BK36" i="27" s="1"/>
  <c r="CY14" i="25"/>
  <c r="Y14" i="27" s="1"/>
  <c r="BK14" i="27" s="1"/>
  <c r="Y13" i="24"/>
  <c r="CY50" i="25"/>
  <c r="Y50" i="27" s="1"/>
  <c r="BK13" i="27"/>
  <c r="BQ13" i="20"/>
  <c r="BN13" i="25" s="1"/>
  <c r="CW50" i="24"/>
  <c r="BK50" i="24"/>
  <c r="BK14" i="24"/>
  <c r="CW14" i="24"/>
  <c r="BJ44" i="20"/>
  <c r="BG44" i="25" s="1"/>
  <c r="C30" i="17" s="1"/>
  <c r="AA49" i="24"/>
  <c r="Y29" i="24"/>
  <c r="BL16" i="20"/>
  <c r="BI16" i="25" s="1"/>
  <c r="BJ55" i="20"/>
  <c r="BG55" i="25" s="1"/>
  <c r="Y40" i="24"/>
  <c r="CY37" i="25"/>
  <c r="Y37" i="27" s="1"/>
  <c r="BH59" i="27"/>
  <c r="Y47" i="24"/>
  <c r="BE15" i="27"/>
  <c r="BL57" i="20"/>
  <c r="BI57" i="25" s="1"/>
  <c r="CY11" i="25"/>
  <c r="Y11" i="27" s="1"/>
  <c r="BK29" i="27"/>
  <c r="BH53" i="27"/>
  <c r="BG34" i="27"/>
  <c r="BK47" i="27"/>
  <c r="BJ22" i="20"/>
  <c r="BH31" i="27"/>
  <c r="BJ20" i="27"/>
  <c r="BE7" i="27"/>
  <c r="BK12" i="24"/>
  <c r="BK52" i="27"/>
  <c r="BH62" i="27"/>
  <c r="BE8" i="27"/>
  <c r="BM30" i="20"/>
  <c r="BH21" i="27"/>
  <c r="BI23" i="27"/>
  <c r="BS49" i="20"/>
  <c r="BP49" i="25" s="1"/>
  <c r="BM49" i="27"/>
  <c r="AQ63" i="24"/>
  <c r="E63" i="24"/>
  <c r="W60" i="24"/>
  <c r="Y36" i="24"/>
  <c r="V62" i="24"/>
  <c r="W23" i="24"/>
  <c r="U30" i="24"/>
  <c r="S8" i="24"/>
  <c r="CP61" i="24"/>
  <c r="CR61" i="25"/>
  <c r="R61" i="27" s="1"/>
  <c r="BD61" i="24"/>
  <c r="V31" i="24"/>
  <c r="BI60" i="27"/>
  <c r="BO60" i="20"/>
  <c r="BL60" i="25" s="1"/>
  <c r="Y52" i="24"/>
  <c r="CE63" i="25"/>
  <c r="E63" i="27" s="1"/>
  <c r="AQ48" i="27"/>
  <c r="AW48" i="20"/>
  <c r="BQ29" i="20"/>
  <c r="BN29" i="25" s="1"/>
  <c r="V59" i="24"/>
  <c r="BQ47" i="20"/>
  <c r="BN47" i="25" s="1"/>
  <c r="BA17" i="27"/>
  <c r="BK40" i="27"/>
  <c r="BQ40" i="20"/>
  <c r="BN40" i="25" s="1"/>
  <c r="CY27" i="25"/>
  <c r="Y27" i="27" s="1"/>
  <c r="CY12" i="25"/>
  <c r="Y12" i="27" s="1"/>
  <c r="CY25" i="25"/>
  <c r="Y25" i="27" s="1"/>
  <c r="CW25" i="24"/>
  <c r="BK25" i="24"/>
  <c r="BK37" i="24"/>
  <c r="BK11" i="24"/>
  <c r="BN59" i="20"/>
  <c r="BK59" i="25" s="1"/>
  <c r="CW37" i="24"/>
  <c r="U34" i="24"/>
  <c r="BQ52" i="20"/>
  <c r="BN52" i="25" s="1"/>
  <c r="CW32" i="24"/>
  <c r="CY32" i="25"/>
  <c r="Y32" i="27" s="1"/>
  <c r="BK32" i="24"/>
  <c r="CW11" i="24"/>
  <c r="CW24" i="24"/>
  <c r="BK24" i="24"/>
  <c r="CY24" i="25"/>
  <c r="Y24" i="27" s="1"/>
  <c r="BK46" i="24"/>
  <c r="CW46" i="24"/>
  <c r="CY46" i="25"/>
  <c r="Y46" i="27" s="1"/>
  <c r="BN53" i="20"/>
  <c r="BN62" i="20"/>
  <c r="BK15" i="20"/>
  <c r="BI41" i="24"/>
  <c r="CU41" i="24"/>
  <c r="CW41" i="25"/>
  <c r="W41" i="27" s="1"/>
  <c r="BK7" i="20"/>
  <c r="CW12" i="24"/>
  <c r="CS43" i="24"/>
  <c r="BG43" i="24"/>
  <c r="CU43" i="25"/>
  <c r="U43" i="27" s="1"/>
  <c r="CS10" i="24"/>
  <c r="BG10" i="24"/>
  <c r="CU10" i="25"/>
  <c r="U10" i="27" s="1"/>
  <c r="BL42" i="25"/>
  <c r="R22" i="24"/>
  <c r="CX35" i="25"/>
  <c r="X35" i="27" s="1"/>
  <c r="BJ35" i="24"/>
  <c r="CV35" i="24"/>
  <c r="CS56" i="24"/>
  <c r="BG56" i="24"/>
  <c r="CU56" i="25"/>
  <c r="U56" i="27" s="1"/>
  <c r="BG54" i="24"/>
  <c r="CS54" i="24"/>
  <c r="CU54" i="25"/>
  <c r="U54" i="27" s="1"/>
  <c r="V53" i="24"/>
  <c r="BM20" i="25"/>
  <c r="BI28" i="24"/>
  <c r="CU28" i="24"/>
  <c r="CW28" i="25"/>
  <c r="W28" i="27" s="1"/>
  <c r="CW27" i="24"/>
  <c r="CX19" i="25"/>
  <c r="X19" i="27" s="1"/>
  <c r="BJ19" i="24"/>
  <c r="CV19" i="24"/>
  <c r="S7" i="24"/>
  <c r="CS51" i="24"/>
  <c r="BG51" i="24"/>
  <c r="CU51" i="25"/>
  <c r="U51" i="27" s="1"/>
  <c r="BH38" i="25"/>
  <c r="S15" i="24"/>
  <c r="V21" i="24"/>
  <c r="BN31" i="20"/>
  <c r="BI26" i="25"/>
  <c r="BK8" i="20"/>
  <c r="BH33" i="25"/>
  <c r="BJ18" i="24"/>
  <c r="CX18" i="25"/>
  <c r="X18" i="27" s="1"/>
  <c r="CV18" i="24"/>
  <c r="BI45" i="24"/>
  <c r="CU45" i="24"/>
  <c r="CW45" i="25"/>
  <c r="W45" i="27" s="1"/>
  <c r="BG9" i="24"/>
  <c r="CS9" i="24"/>
  <c r="CU9" i="25"/>
  <c r="U9" i="27" s="1"/>
  <c r="CS39" i="24"/>
  <c r="BG39" i="24"/>
  <c r="CU39" i="25"/>
  <c r="U39" i="27" s="1"/>
  <c r="BK27" i="24"/>
  <c r="BM34" i="20"/>
  <c r="O17" i="24"/>
  <c r="BO17" i="21"/>
  <c r="BH6" i="20"/>
  <c r="Y14" i="24" l="1"/>
  <c r="BQ50" i="20"/>
  <c r="BN50" i="25" s="1"/>
  <c r="BK50" i="27"/>
  <c r="Y50" i="24"/>
  <c r="BK37" i="27"/>
  <c r="BQ14" i="20"/>
  <c r="BN14" i="25" s="1"/>
  <c r="BK11" i="27"/>
  <c r="BQ11" i="20"/>
  <c r="BN11" i="25" s="1"/>
  <c r="CX13" i="24"/>
  <c r="BL13" i="24"/>
  <c r="CZ13" i="25"/>
  <c r="Z13" i="27" s="1"/>
  <c r="Y12" i="24"/>
  <c r="AQ63" i="27"/>
  <c r="BG30" i="27"/>
  <c r="BQ36" i="20"/>
  <c r="BN36" i="25" s="1"/>
  <c r="BL40" i="24"/>
  <c r="BG9" i="27"/>
  <c r="CX47" i="24"/>
  <c r="BI45" i="27"/>
  <c r="BG54" i="27"/>
  <c r="BJ35" i="27"/>
  <c r="CX60" i="25"/>
  <c r="BI41" i="27"/>
  <c r="BD61" i="27"/>
  <c r="BQ24" i="20"/>
  <c r="BN24" i="25" s="1"/>
  <c r="BJ18" i="27"/>
  <c r="BO23" i="20"/>
  <c r="BL23" i="25" s="1"/>
  <c r="BL52" i="24"/>
  <c r="BN21" i="20"/>
  <c r="BK21" i="25" s="1"/>
  <c r="CX29" i="24"/>
  <c r="BG10" i="27"/>
  <c r="BD22" i="27"/>
  <c r="BG43" i="27"/>
  <c r="BG39" i="27"/>
  <c r="BJ19" i="27"/>
  <c r="BI28" i="27"/>
  <c r="BG56" i="27"/>
  <c r="BM51" i="20"/>
  <c r="BN49" i="24"/>
  <c r="CZ49" i="24"/>
  <c r="DB49" i="25"/>
  <c r="AB49" i="27" s="1"/>
  <c r="AQ58" i="27"/>
  <c r="F9" i="26" s="1"/>
  <c r="R61" i="24"/>
  <c r="BL29" i="24"/>
  <c r="CZ29" i="25"/>
  <c r="Z29" i="27" s="1"/>
  <c r="Y24" i="24"/>
  <c r="Y25" i="24"/>
  <c r="BQ37" i="20"/>
  <c r="BN37" i="25" s="1"/>
  <c r="Y37" i="24"/>
  <c r="U39" i="24"/>
  <c r="AT48" i="25"/>
  <c r="AW58" i="20"/>
  <c r="F7" i="26" s="1"/>
  <c r="Y27" i="24"/>
  <c r="CU59" i="24"/>
  <c r="BI59" i="24"/>
  <c r="Y46" i="24"/>
  <c r="Y11" i="24"/>
  <c r="BL47" i="24"/>
  <c r="U10" i="24"/>
  <c r="BJ61" i="20"/>
  <c r="BG61" i="25" s="1"/>
  <c r="BK32" i="27"/>
  <c r="BQ32" i="20"/>
  <c r="BN32" i="25" s="1"/>
  <c r="BK25" i="27"/>
  <c r="BQ25" i="20"/>
  <c r="BN25" i="25" s="1"/>
  <c r="BK12" i="27"/>
  <c r="BQ12" i="20"/>
  <c r="BN12" i="25" s="1"/>
  <c r="BK27" i="27"/>
  <c r="BQ27" i="20"/>
  <c r="BN27" i="25" s="1"/>
  <c r="W41" i="24"/>
  <c r="BK46" i="27"/>
  <c r="BQ46" i="20"/>
  <c r="BN46" i="25" s="1"/>
  <c r="CX52" i="24"/>
  <c r="CX50" i="24"/>
  <c r="BJ60" i="24"/>
  <c r="BL50" i="24"/>
  <c r="CW59" i="25"/>
  <c r="W59" i="27" s="1"/>
  <c r="X19" i="24"/>
  <c r="CX40" i="24"/>
  <c r="CV60" i="24"/>
  <c r="X18" i="24"/>
  <c r="CZ40" i="25"/>
  <c r="Z40" i="27" s="1"/>
  <c r="CZ47" i="25"/>
  <c r="Z47" i="27" s="1"/>
  <c r="U51" i="24"/>
  <c r="U54" i="24"/>
  <c r="Y32" i="24"/>
  <c r="CR38" i="24"/>
  <c r="BF38" i="24"/>
  <c r="CT38" i="25"/>
  <c r="T38" i="27" s="1"/>
  <c r="W45" i="24"/>
  <c r="CS26" i="24"/>
  <c r="BG26" i="24"/>
  <c r="CU26" i="25"/>
  <c r="U26" i="27" s="1"/>
  <c r="BK20" i="24"/>
  <c r="CW20" i="24"/>
  <c r="CY20" i="25"/>
  <c r="Y20" i="27" s="1"/>
  <c r="X35" i="24"/>
  <c r="CV42" i="24"/>
  <c r="BJ42" i="24"/>
  <c r="CX42" i="25"/>
  <c r="X42" i="27" s="1"/>
  <c r="U43" i="24"/>
  <c r="CS57" i="24"/>
  <c r="BG57" i="24"/>
  <c r="CU57" i="25"/>
  <c r="U57" i="27" s="1"/>
  <c r="BP19" i="20"/>
  <c r="CZ50" i="25"/>
  <c r="BK62" i="25"/>
  <c r="BG16" i="24"/>
  <c r="CS16" i="24"/>
  <c r="CU16" i="25"/>
  <c r="U16" i="27" s="1"/>
  <c r="BM10" i="20"/>
  <c r="CZ52" i="25"/>
  <c r="Z52" i="27" s="1"/>
  <c r="U9" i="24"/>
  <c r="BG22" i="25"/>
  <c r="BF33" i="24"/>
  <c r="CR33" i="24"/>
  <c r="CT33" i="25"/>
  <c r="T33" i="27" s="1"/>
  <c r="CQ55" i="24"/>
  <c r="BE55" i="24"/>
  <c r="CS55" i="25"/>
  <c r="S55" i="27" s="1"/>
  <c r="CS44" i="25"/>
  <c r="S44" i="27" s="1"/>
  <c r="BE44" i="24"/>
  <c r="CQ44" i="24"/>
  <c r="BO28" i="20"/>
  <c r="BH7" i="25"/>
  <c r="BO41" i="20"/>
  <c r="BJ34" i="25"/>
  <c r="BP35" i="20"/>
  <c r="BH8" i="25"/>
  <c r="BJ30" i="25"/>
  <c r="BE6" i="25"/>
  <c r="BM39" i="20"/>
  <c r="BK31" i="25"/>
  <c r="BM56" i="20"/>
  <c r="W28" i="24"/>
  <c r="BM54" i="20"/>
  <c r="U56" i="24"/>
  <c r="BM43" i="20"/>
  <c r="BH15" i="25"/>
  <c r="BK53" i="25"/>
  <c r="BP17" i="21"/>
  <c r="BG17" i="20"/>
  <c r="X60" i="27" l="1"/>
  <c r="BJ60" i="27" s="1"/>
  <c r="CZ14" i="25"/>
  <c r="Z14" i="27" s="1"/>
  <c r="BR14" i="20" s="1"/>
  <c r="BO14" i="25" s="1"/>
  <c r="Z50" i="27"/>
  <c r="BL50" i="27" s="1"/>
  <c r="CX14" i="24"/>
  <c r="BL14" i="24"/>
  <c r="BL36" i="24"/>
  <c r="BR13" i="20"/>
  <c r="BO13" i="25" s="1"/>
  <c r="BL13" i="27"/>
  <c r="Z13" i="24"/>
  <c r="BO45" i="20"/>
  <c r="Z29" i="24"/>
  <c r="Z40" i="24"/>
  <c r="BM9" i="20"/>
  <c r="BJ9" i="25" s="1"/>
  <c r="CZ36" i="25"/>
  <c r="Z36" i="27" s="1"/>
  <c r="Z52" i="24"/>
  <c r="CX36" i="24"/>
  <c r="BP18" i="20"/>
  <c r="BM18" i="25" s="1"/>
  <c r="BG51" i="27"/>
  <c r="BJ42" i="27"/>
  <c r="CZ12" i="25"/>
  <c r="Z12" i="27" s="1"/>
  <c r="CX11" i="24"/>
  <c r="BM26" i="20"/>
  <c r="BL29" i="27"/>
  <c r="BK24" i="27"/>
  <c r="Z47" i="24"/>
  <c r="BF38" i="27"/>
  <c r="CQ6" i="25"/>
  <c r="Q6" i="27" s="1"/>
  <c r="CX25" i="24"/>
  <c r="BF33" i="27"/>
  <c r="BE55" i="27"/>
  <c r="CZ37" i="25"/>
  <c r="Z37" i="27" s="1"/>
  <c r="BI59" i="27"/>
  <c r="BE61" i="24"/>
  <c r="BG57" i="27"/>
  <c r="BK20" i="27"/>
  <c r="BL40" i="27"/>
  <c r="BE44" i="27"/>
  <c r="BG16" i="27"/>
  <c r="BR47" i="20"/>
  <c r="BO47" i="25" s="1"/>
  <c r="AB49" i="24"/>
  <c r="BT49" i="20"/>
  <c r="BQ49" i="25" s="1"/>
  <c r="BN49" i="27"/>
  <c r="CX46" i="24"/>
  <c r="AW63" i="20"/>
  <c r="CZ11" i="25"/>
  <c r="Z11" i="27" s="1"/>
  <c r="X60" i="24"/>
  <c r="CF48" i="25"/>
  <c r="CF58" i="25" s="1"/>
  <c r="CF63" i="25" s="1"/>
  <c r="CD48" i="24"/>
  <c r="CD58" i="24" s="1"/>
  <c r="G23" i="26" s="1"/>
  <c r="AR48" i="24"/>
  <c r="AT58" i="25"/>
  <c r="W59" i="24"/>
  <c r="S55" i="24"/>
  <c r="S44" i="24"/>
  <c r="BL37" i="24"/>
  <c r="BL46" i="24"/>
  <c r="BL11" i="24"/>
  <c r="CX12" i="24"/>
  <c r="Z50" i="24"/>
  <c r="BR50" i="20"/>
  <c r="BO50" i="25" s="1"/>
  <c r="BL52" i="27"/>
  <c r="BR52" i="20"/>
  <c r="BO52" i="25" s="1"/>
  <c r="BL24" i="24"/>
  <c r="Y20" i="24"/>
  <c r="CS61" i="25"/>
  <c r="S61" i="27" s="1"/>
  <c r="BL25" i="24"/>
  <c r="CZ25" i="25"/>
  <c r="Z25" i="27" s="1"/>
  <c r="T33" i="24"/>
  <c r="CZ27" i="25"/>
  <c r="Z27" i="27" s="1"/>
  <c r="CX37" i="24"/>
  <c r="BP60" i="20"/>
  <c r="BM60" i="25" s="1"/>
  <c r="CZ24" i="25"/>
  <c r="Z24" i="27" s="1"/>
  <c r="U26" i="24"/>
  <c r="BL12" i="24"/>
  <c r="BR40" i="20"/>
  <c r="BO40" i="25" s="1"/>
  <c r="CZ46" i="25"/>
  <c r="Z46" i="27" s="1"/>
  <c r="CX32" i="24"/>
  <c r="BL32" i="24"/>
  <c r="CZ32" i="25"/>
  <c r="Z32" i="27" s="1"/>
  <c r="BK44" i="20"/>
  <c r="BI31" i="24"/>
  <c r="CU31" i="24"/>
  <c r="CW31" i="25"/>
  <c r="W31" i="27" s="1"/>
  <c r="CU21" i="24"/>
  <c r="BI21" i="24"/>
  <c r="CW21" i="25"/>
  <c r="W21" i="27" s="1"/>
  <c r="BL28" i="25"/>
  <c r="BQ20" i="20"/>
  <c r="CX27" i="24"/>
  <c r="BE22" i="24"/>
  <c r="CQ22" i="24"/>
  <c r="CS22" i="25"/>
  <c r="S22" i="27" s="1"/>
  <c r="CU62" i="24"/>
  <c r="BI62" i="24"/>
  <c r="CW62" i="25"/>
  <c r="W62" i="27" s="1"/>
  <c r="BM35" i="25"/>
  <c r="BD17" i="25"/>
  <c r="CR15" i="24"/>
  <c r="BF15" i="24"/>
  <c r="CT15" i="25"/>
  <c r="T15" i="27" s="1"/>
  <c r="BJ43" i="25"/>
  <c r="CT34" i="24"/>
  <c r="BH34" i="24"/>
  <c r="CV34" i="25"/>
  <c r="V34" i="27" s="1"/>
  <c r="BP42" i="20"/>
  <c r="BL41" i="25"/>
  <c r="BJ10" i="25"/>
  <c r="U16" i="24"/>
  <c r="BM57" i="20"/>
  <c r="X42" i="24"/>
  <c r="CR8" i="24"/>
  <c r="BF8" i="24"/>
  <c r="CT8" i="25"/>
  <c r="T8" i="27" s="1"/>
  <c r="BK55" i="20"/>
  <c r="BL27" i="24"/>
  <c r="CQ61" i="24"/>
  <c r="BJ54" i="25"/>
  <c r="CV23" i="24"/>
  <c r="BJ23" i="24"/>
  <c r="CX23" i="25"/>
  <c r="X23" i="27" s="1"/>
  <c r="BJ39" i="25"/>
  <c r="CR7" i="24"/>
  <c r="BF7" i="24"/>
  <c r="CT7" i="25"/>
  <c r="T7" i="27" s="1"/>
  <c r="BH30" i="24"/>
  <c r="CT30" i="24"/>
  <c r="CV30" i="25"/>
  <c r="V30" i="27" s="1"/>
  <c r="BL38" i="20"/>
  <c r="BJ51" i="25"/>
  <c r="CX24" i="24"/>
  <c r="CU53" i="24"/>
  <c r="BI53" i="24"/>
  <c r="CW53" i="25"/>
  <c r="W53" i="27" s="1"/>
  <c r="BL45" i="25"/>
  <c r="BJ56" i="25"/>
  <c r="BM19" i="25"/>
  <c r="U57" i="24"/>
  <c r="T38" i="24"/>
  <c r="BC6" i="24"/>
  <c r="CO6" i="24"/>
  <c r="BQ17" i="21"/>
  <c r="Z14" i="24" l="1"/>
  <c r="G10" i="26"/>
  <c r="G11" i="26" s="1"/>
  <c r="F58" i="27"/>
  <c r="G8" i="26" s="1"/>
  <c r="F48" i="27"/>
  <c r="AR48" i="27" s="1"/>
  <c r="BL12" i="27"/>
  <c r="BL37" i="27"/>
  <c r="CY13" i="24"/>
  <c r="BM13" i="24"/>
  <c r="DA13" i="25"/>
  <c r="AA13" i="27" s="1"/>
  <c r="BC6" i="27"/>
  <c r="BL36" i="27"/>
  <c r="Z36" i="24"/>
  <c r="Z11" i="24"/>
  <c r="Z25" i="24"/>
  <c r="BR36" i="20"/>
  <c r="BO36" i="25" s="1"/>
  <c r="DA36" i="25" s="1"/>
  <c r="BO59" i="20"/>
  <c r="BL59" i="25" s="1"/>
  <c r="BL33" i="20"/>
  <c r="BI33" i="25" s="1"/>
  <c r="BR29" i="20"/>
  <c r="BO29" i="25" s="1"/>
  <c r="BM16" i="20"/>
  <c r="BJ16" i="25" s="1"/>
  <c r="BL47" i="27"/>
  <c r="BG26" i="27"/>
  <c r="S61" i="24"/>
  <c r="BF7" i="27"/>
  <c r="BL14" i="27"/>
  <c r="BE22" i="27"/>
  <c r="BJ23" i="27"/>
  <c r="BH34" i="27"/>
  <c r="BI31" i="27"/>
  <c r="BF8" i="27"/>
  <c r="DA50" i="25"/>
  <c r="AA50" i="27" s="1"/>
  <c r="BO53" i="20"/>
  <c r="BF15" i="27"/>
  <c r="BH30" i="27"/>
  <c r="BI62" i="27"/>
  <c r="BI21" i="27"/>
  <c r="DA49" i="24"/>
  <c r="BO49" i="24"/>
  <c r="DC49" i="25"/>
  <c r="AC49" i="27" s="1"/>
  <c r="DA14" i="25"/>
  <c r="AA14" i="27" s="1"/>
  <c r="CY14" i="24"/>
  <c r="BM14" i="24"/>
  <c r="Z46" i="24"/>
  <c r="CD63" i="24"/>
  <c r="BR37" i="20"/>
  <c r="BO37" i="25" s="1"/>
  <c r="Z37" i="24"/>
  <c r="BL11" i="27"/>
  <c r="BR11" i="20"/>
  <c r="BO11" i="25" s="1"/>
  <c r="W53" i="24"/>
  <c r="BM50" i="24"/>
  <c r="Z12" i="24"/>
  <c r="CY50" i="24"/>
  <c r="BL27" i="27"/>
  <c r="BR27" i="20"/>
  <c r="BO27" i="25" s="1"/>
  <c r="BK60" i="24"/>
  <c r="CW60" i="24"/>
  <c r="CY60" i="25"/>
  <c r="Y60" i="27" s="1"/>
  <c r="AT63" i="25"/>
  <c r="F48" i="24"/>
  <c r="F58" i="24" s="1"/>
  <c r="G21" i="26" s="1"/>
  <c r="AR58" i="24"/>
  <c r="G22" i="26" s="1"/>
  <c r="Z24" i="24"/>
  <c r="Z27" i="24"/>
  <c r="Z32" i="24"/>
  <c r="CY47" i="24"/>
  <c r="DA47" i="25"/>
  <c r="AA47" i="27" s="1"/>
  <c r="BM47" i="24"/>
  <c r="BM52" i="24"/>
  <c r="DA52" i="25"/>
  <c r="AA52" i="27" s="1"/>
  <c r="BR12" i="20"/>
  <c r="BO12" i="25" s="1"/>
  <c r="X23" i="24"/>
  <c r="BL46" i="27"/>
  <c r="BR46" i="20"/>
  <c r="BO46" i="25" s="1"/>
  <c r="BL24" i="27"/>
  <c r="BR24" i="20"/>
  <c r="BO24" i="25" s="1"/>
  <c r="BL25" i="27"/>
  <c r="BR25" i="20"/>
  <c r="BO25" i="25" s="1"/>
  <c r="DA40" i="25"/>
  <c r="AA40" i="27" s="1"/>
  <c r="BM40" i="24"/>
  <c r="CY40" i="24"/>
  <c r="BE61" i="27"/>
  <c r="BK61" i="20"/>
  <c r="BH61" i="25" s="1"/>
  <c r="BL32" i="27"/>
  <c r="BR32" i="20"/>
  <c r="BO32" i="25" s="1"/>
  <c r="CP17" i="25"/>
  <c r="P17" i="27" s="1"/>
  <c r="T7" i="24"/>
  <c r="W21" i="24"/>
  <c r="T15" i="24"/>
  <c r="CY52" i="24"/>
  <c r="CT10" i="24"/>
  <c r="BH10" i="24"/>
  <c r="CV10" i="25"/>
  <c r="V10" i="27" s="1"/>
  <c r="BM42" i="25"/>
  <c r="V30" i="24"/>
  <c r="CY18" i="25"/>
  <c r="Y18" i="27" s="1"/>
  <c r="BK18" i="24"/>
  <c r="CW18" i="24"/>
  <c r="BL8" i="20"/>
  <c r="BH56" i="24"/>
  <c r="CT56" i="24"/>
  <c r="CV56" i="25"/>
  <c r="V56" i="27" s="1"/>
  <c r="BI38" i="25"/>
  <c r="BJ41" i="24"/>
  <c r="CV41" i="24"/>
  <c r="CX41" i="25"/>
  <c r="X41" i="27" s="1"/>
  <c r="BH43" i="24"/>
  <c r="CT43" i="24"/>
  <c r="CV43" i="25"/>
  <c r="V43" i="27" s="1"/>
  <c r="W62" i="24"/>
  <c r="W31" i="24"/>
  <c r="BN34" i="20"/>
  <c r="BN20" i="25"/>
  <c r="CV54" i="25"/>
  <c r="V54" i="27" s="1"/>
  <c r="BH54" i="24"/>
  <c r="CT54" i="24"/>
  <c r="BP23" i="20"/>
  <c r="S22" i="24"/>
  <c r="CT51" i="24"/>
  <c r="BH51" i="24"/>
  <c r="CV51" i="25"/>
  <c r="V51" i="27" s="1"/>
  <c r="BN30" i="20"/>
  <c r="BH55" i="25"/>
  <c r="BK35" i="24"/>
  <c r="CW35" i="24"/>
  <c r="CY35" i="25"/>
  <c r="Y35" i="27" s="1"/>
  <c r="BO31" i="20"/>
  <c r="BH44" i="25"/>
  <c r="C31" i="17" s="1"/>
  <c r="CV28" i="24"/>
  <c r="BJ28" i="24"/>
  <c r="CX28" i="25"/>
  <c r="X28" i="27" s="1"/>
  <c r="CW19" i="24"/>
  <c r="BK19" i="24"/>
  <c r="CY19" i="25"/>
  <c r="Y19" i="27" s="1"/>
  <c r="CT39" i="24"/>
  <c r="BH39" i="24"/>
  <c r="CV39" i="25"/>
  <c r="V39" i="27" s="1"/>
  <c r="BJ26" i="25"/>
  <c r="BJ45" i="24"/>
  <c r="CV45" i="24"/>
  <c r="CX45" i="25"/>
  <c r="X45" i="27" s="1"/>
  <c r="BJ57" i="25"/>
  <c r="BH9" i="24"/>
  <c r="CT9" i="24"/>
  <c r="CV9" i="25"/>
  <c r="V9" i="27" s="1"/>
  <c r="T8" i="24"/>
  <c r="V34" i="24"/>
  <c r="BB17" i="24"/>
  <c r="CN17" i="24"/>
  <c r="Q6" i="24"/>
  <c r="BR17" i="21"/>
  <c r="F63" i="27" l="1"/>
  <c r="AR63" i="27" s="1"/>
  <c r="BJ59" i="24"/>
  <c r="AA36" i="27"/>
  <c r="BS36" i="20" s="1"/>
  <c r="BP36" i="25" s="1"/>
  <c r="CY29" i="24"/>
  <c r="BM13" i="27"/>
  <c r="BS13" i="20"/>
  <c r="BP13" i="25" s="1"/>
  <c r="BM50" i="27"/>
  <c r="BM36" i="24"/>
  <c r="G13" i="26"/>
  <c r="G15" i="26"/>
  <c r="G14" i="26"/>
  <c r="AA13" i="24"/>
  <c r="BM14" i="27"/>
  <c r="CY36" i="24"/>
  <c r="CX59" i="25"/>
  <c r="X59" i="27" s="1"/>
  <c r="CV59" i="24"/>
  <c r="X59" i="24" s="1"/>
  <c r="BK22" i="20"/>
  <c r="BH22" i="25" s="1"/>
  <c r="DA29" i="25"/>
  <c r="AA29" i="27" s="1"/>
  <c r="BM29" i="24"/>
  <c r="BL15" i="20"/>
  <c r="BI15" i="25" s="1"/>
  <c r="BL7" i="20"/>
  <c r="BI7" i="25" s="1"/>
  <c r="BI53" i="27"/>
  <c r="BO21" i="20"/>
  <c r="BL21" i="25" s="1"/>
  <c r="BH56" i="27"/>
  <c r="BH9" i="27"/>
  <c r="BH43" i="27"/>
  <c r="CY11" i="24"/>
  <c r="AA14" i="24"/>
  <c r="BN54" i="20"/>
  <c r="BQ18" i="20"/>
  <c r="BK19" i="27"/>
  <c r="BJ41" i="27"/>
  <c r="BO62" i="20"/>
  <c r="BL62" i="25" s="1"/>
  <c r="BM52" i="27"/>
  <c r="BH51" i="27"/>
  <c r="BM47" i="27"/>
  <c r="BH39" i="27"/>
  <c r="BK35" i="27"/>
  <c r="BH10" i="27"/>
  <c r="BM40" i="27"/>
  <c r="BJ28" i="27"/>
  <c r="AC49" i="24"/>
  <c r="BP45" i="20"/>
  <c r="BU49" i="20"/>
  <c r="BR49" i="25" s="1"/>
  <c r="BO49" i="27"/>
  <c r="CY46" i="24"/>
  <c r="AR58" i="27"/>
  <c r="G9" i="26" s="1"/>
  <c r="AR63" i="24"/>
  <c r="F63" i="24"/>
  <c r="AA50" i="24"/>
  <c r="AX48" i="20"/>
  <c r="AU48" i="25" s="1"/>
  <c r="Y60" i="24"/>
  <c r="BM46" i="24"/>
  <c r="AA52" i="24"/>
  <c r="BK60" i="27"/>
  <c r="BQ60" i="20"/>
  <c r="BN60" i="25" s="1"/>
  <c r="BS50" i="20"/>
  <c r="BP50" i="25" s="1"/>
  <c r="Y35" i="24"/>
  <c r="BM11" i="24"/>
  <c r="AA47" i="24"/>
  <c r="BM36" i="27"/>
  <c r="AA40" i="24"/>
  <c r="X41" i="24"/>
  <c r="DA11" i="25"/>
  <c r="AA11" i="27" s="1"/>
  <c r="V56" i="24"/>
  <c r="DA12" i="25"/>
  <c r="AA12" i="27" s="1"/>
  <c r="V10" i="24"/>
  <c r="BM27" i="24"/>
  <c r="CY25" i="24"/>
  <c r="DA25" i="25"/>
  <c r="AA25" i="27" s="1"/>
  <c r="BM25" i="24"/>
  <c r="CY12" i="24"/>
  <c r="CY27" i="24"/>
  <c r="CR61" i="24"/>
  <c r="V51" i="24"/>
  <c r="Y18" i="24"/>
  <c r="BM37" i="24"/>
  <c r="V54" i="24"/>
  <c r="CY32" i="24"/>
  <c r="DA32" i="25"/>
  <c r="AA32" i="27" s="1"/>
  <c r="BM32" i="24"/>
  <c r="BM12" i="24"/>
  <c r="DA27" i="25"/>
  <c r="AA27" i="27" s="1"/>
  <c r="BS14" i="20"/>
  <c r="BP14" i="25" s="1"/>
  <c r="BS52" i="20"/>
  <c r="BP52" i="25" s="1"/>
  <c r="BM24" i="24"/>
  <c r="V43" i="24"/>
  <c r="BB17" i="27"/>
  <c r="DA46" i="25"/>
  <c r="AA46" i="27" s="1"/>
  <c r="BK34" i="25"/>
  <c r="BL31" i="25"/>
  <c r="X45" i="24"/>
  <c r="BP41" i="20"/>
  <c r="BN56" i="20"/>
  <c r="BI8" i="25"/>
  <c r="DA24" i="25"/>
  <c r="AA24" i="27" s="1"/>
  <c r="BP28" i="20"/>
  <c r="CR55" i="24"/>
  <c r="BF55" i="24"/>
  <c r="CT55" i="25"/>
  <c r="T55" i="27" s="1"/>
  <c r="CR44" i="24"/>
  <c r="BF44" i="24"/>
  <c r="CT44" i="25"/>
  <c r="T44" i="27" s="1"/>
  <c r="CX20" i="24"/>
  <c r="BL20" i="24"/>
  <c r="CZ20" i="25"/>
  <c r="Z20" i="27" s="1"/>
  <c r="CY24" i="24"/>
  <c r="BN39" i="20"/>
  <c r="CY37" i="24"/>
  <c r="CT57" i="24"/>
  <c r="BH57" i="24"/>
  <c r="CV57" i="25"/>
  <c r="V57" i="27" s="1"/>
  <c r="X28" i="24"/>
  <c r="BK30" i="25"/>
  <c r="CT16" i="24"/>
  <c r="BH16" i="24"/>
  <c r="CV16" i="25"/>
  <c r="V16" i="27" s="1"/>
  <c r="Y19" i="24"/>
  <c r="BQ35" i="20"/>
  <c r="BL53" i="25"/>
  <c r="BG33" i="24"/>
  <c r="CS33" i="24"/>
  <c r="CU33" i="25"/>
  <c r="U33" i="27" s="1"/>
  <c r="DA37" i="25"/>
  <c r="AA37" i="27" s="1"/>
  <c r="V9" i="24"/>
  <c r="BH26" i="24"/>
  <c r="CT26" i="24"/>
  <c r="CV26" i="25"/>
  <c r="V26" i="27" s="1"/>
  <c r="BN10" i="20"/>
  <c r="BF61" i="24"/>
  <c r="CT61" i="25"/>
  <c r="T61" i="27" s="1"/>
  <c r="V39" i="24"/>
  <c r="BM23" i="25"/>
  <c r="CS38" i="24"/>
  <c r="BG38" i="24"/>
  <c r="CU38" i="25"/>
  <c r="U38" i="27" s="1"/>
  <c r="CW42" i="24"/>
  <c r="BK42" i="24"/>
  <c r="CY42" i="25"/>
  <c r="Y42" i="27" s="1"/>
  <c r="P17" i="24"/>
  <c r="BS17" i="21"/>
  <c r="BI6" i="20"/>
  <c r="BJ59" i="27" l="1"/>
  <c r="BP59" i="20"/>
  <c r="BM59" i="25" s="1"/>
  <c r="CY59" i="25" s="1"/>
  <c r="AA36" i="24"/>
  <c r="AA29" i="24"/>
  <c r="BN13" i="24"/>
  <c r="CZ13" i="24"/>
  <c r="DB13" i="25"/>
  <c r="AB13" i="27" s="1"/>
  <c r="BS29" i="20"/>
  <c r="BP29" i="25" s="1"/>
  <c r="BM29" i="27"/>
  <c r="BN43" i="20"/>
  <c r="BK43" i="25" s="1"/>
  <c r="BQ19" i="20"/>
  <c r="BN19" i="25" s="1"/>
  <c r="BN51" i="20"/>
  <c r="BK51" i="25" s="1"/>
  <c r="BS40" i="20"/>
  <c r="BP40" i="25" s="1"/>
  <c r="BN9" i="20"/>
  <c r="BK9" i="25" s="1"/>
  <c r="BS47" i="20"/>
  <c r="BP47" i="25" s="1"/>
  <c r="BH54" i="27"/>
  <c r="AA11" i="24"/>
  <c r="DB50" i="25"/>
  <c r="AB50" i="27" s="1"/>
  <c r="BG33" i="27"/>
  <c r="BF55" i="27"/>
  <c r="BJ45" i="27"/>
  <c r="BK18" i="27"/>
  <c r="BH57" i="27"/>
  <c r="BH16" i="27"/>
  <c r="BF44" i="27"/>
  <c r="BL20" i="27"/>
  <c r="BG38" i="27"/>
  <c r="BM37" i="27"/>
  <c r="BS12" i="20"/>
  <c r="BP12" i="25" s="1"/>
  <c r="BK42" i="27"/>
  <c r="BN26" i="20"/>
  <c r="DB49" i="24"/>
  <c r="BP49" i="24"/>
  <c r="DD49" i="25"/>
  <c r="AD49" i="27" s="1"/>
  <c r="BN14" i="24"/>
  <c r="CZ14" i="24"/>
  <c r="AA46" i="24"/>
  <c r="AX58" i="20"/>
  <c r="G7" i="26" s="1"/>
  <c r="AA27" i="24"/>
  <c r="BN50" i="24"/>
  <c r="CZ50" i="24"/>
  <c r="Y42" i="24"/>
  <c r="V57" i="24"/>
  <c r="T55" i="24"/>
  <c r="AA24" i="24"/>
  <c r="AA37" i="24"/>
  <c r="CG48" i="25"/>
  <c r="CG58" i="25" s="1"/>
  <c r="CG63" i="25" s="1"/>
  <c r="CE48" i="24"/>
  <c r="CE58" i="24" s="1"/>
  <c r="H23" i="26" s="1"/>
  <c r="AS48" i="24"/>
  <c r="AU58" i="25"/>
  <c r="CZ52" i="24"/>
  <c r="DB52" i="25"/>
  <c r="AB52" i="27" s="1"/>
  <c r="BM11" i="27"/>
  <c r="BS11" i="20"/>
  <c r="BP11" i="25" s="1"/>
  <c r="BM27" i="27"/>
  <c r="BS27" i="20"/>
  <c r="BP27" i="25" s="1"/>
  <c r="BF61" i="27"/>
  <c r="BL61" i="20"/>
  <c r="BI61" i="25" s="1"/>
  <c r="CW59" i="24"/>
  <c r="AA12" i="24"/>
  <c r="T61" i="24"/>
  <c r="BM24" i="27"/>
  <c r="BS24" i="20"/>
  <c r="BP24" i="25" s="1"/>
  <c r="BM25" i="27"/>
  <c r="BS25" i="20"/>
  <c r="BP25" i="25" s="1"/>
  <c r="DB14" i="25"/>
  <c r="AB14" i="27" s="1"/>
  <c r="CX60" i="24"/>
  <c r="AA32" i="24"/>
  <c r="BN52" i="24"/>
  <c r="CZ60" i="25"/>
  <c r="Z60" i="27" s="1"/>
  <c r="V16" i="24"/>
  <c r="T44" i="24"/>
  <c r="CZ29" i="24"/>
  <c r="BN36" i="24"/>
  <c r="V26" i="24"/>
  <c r="BL60" i="24"/>
  <c r="CZ36" i="24"/>
  <c r="DB36" i="25"/>
  <c r="AB36" i="27" s="1"/>
  <c r="DB29" i="25"/>
  <c r="BM32" i="27"/>
  <c r="BS32" i="20"/>
  <c r="BP32" i="25" s="1"/>
  <c r="BM46" i="27"/>
  <c r="BS46" i="20"/>
  <c r="BP46" i="25" s="1"/>
  <c r="BK59" i="24"/>
  <c r="AA25" i="24"/>
  <c r="BN16" i="20"/>
  <c r="CV62" i="24"/>
  <c r="CX62" i="25"/>
  <c r="X62" i="27" s="1"/>
  <c r="BJ62" i="24"/>
  <c r="BS37" i="20"/>
  <c r="BM45" i="25"/>
  <c r="BN29" i="24"/>
  <c r="U33" i="24"/>
  <c r="BK39" i="25"/>
  <c r="BR20" i="20"/>
  <c r="BK56" i="25"/>
  <c r="BJ31" i="24"/>
  <c r="CV31" i="24"/>
  <c r="CX31" i="25"/>
  <c r="X31" i="27" s="1"/>
  <c r="CR22" i="24"/>
  <c r="BF22" i="24"/>
  <c r="CT22" i="25"/>
  <c r="T22" i="27" s="1"/>
  <c r="BG7" i="24"/>
  <c r="CS7" i="24"/>
  <c r="CU7" i="25"/>
  <c r="U7" i="27" s="1"/>
  <c r="BG8" i="24"/>
  <c r="CS8" i="24"/>
  <c r="CU8" i="25"/>
  <c r="U8" i="27" s="1"/>
  <c r="BF6" i="25"/>
  <c r="BN18" i="25"/>
  <c r="CU30" i="24"/>
  <c r="BI30" i="24"/>
  <c r="CW30" i="25"/>
  <c r="W30" i="27" s="1"/>
  <c r="BN57" i="20"/>
  <c r="CV21" i="24"/>
  <c r="BJ21" i="24"/>
  <c r="CX21" i="25"/>
  <c r="X21" i="27" s="1"/>
  <c r="CV53" i="24"/>
  <c r="BJ53" i="24"/>
  <c r="CX53" i="25"/>
  <c r="X53" i="27" s="1"/>
  <c r="BN35" i="25"/>
  <c r="CW23" i="24"/>
  <c r="BK23" i="24"/>
  <c r="CY23" i="25"/>
  <c r="Y23" i="27" s="1"/>
  <c r="BK10" i="25"/>
  <c r="BM28" i="25"/>
  <c r="CS15" i="24"/>
  <c r="BG15" i="24"/>
  <c r="CU15" i="25"/>
  <c r="U15" i="27" s="1"/>
  <c r="U38" i="24"/>
  <c r="Z20" i="24"/>
  <c r="BL55" i="20"/>
  <c r="BM41" i="25"/>
  <c r="BI34" i="24"/>
  <c r="CU34" i="24"/>
  <c r="CW34" i="25"/>
  <c r="W34" i="27" s="1"/>
  <c r="BK54" i="25"/>
  <c r="BT17" i="21"/>
  <c r="BH17" i="20"/>
  <c r="Y59" i="27" l="1"/>
  <c r="H10" i="26"/>
  <c r="H11" i="26" s="1"/>
  <c r="G58" i="27"/>
  <c r="H8" i="26" s="1"/>
  <c r="AB29" i="27"/>
  <c r="BN29" i="27" s="1"/>
  <c r="G48" i="27"/>
  <c r="DB40" i="25"/>
  <c r="AB13" i="24"/>
  <c r="BN50" i="27"/>
  <c r="BN47" i="24"/>
  <c r="BN13" i="27"/>
  <c r="BT13" i="20"/>
  <c r="BQ13" i="25" s="1"/>
  <c r="CZ40" i="24"/>
  <c r="BN40" i="24"/>
  <c r="CZ47" i="24"/>
  <c r="DB47" i="25"/>
  <c r="AB47" i="27" s="1"/>
  <c r="BM38" i="20"/>
  <c r="BJ38" i="25" s="1"/>
  <c r="BM12" i="27"/>
  <c r="BL44" i="20"/>
  <c r="BI44" i="25" s="1"/>
  <c r="C32" i="17" s="1"/>
  <c r="DB11" i="25"/>
  <c r="AB11" i="27" s="1"/>
  <c r="BO30" i="20"/>
  <c r="BJ31" i="27"/>
  <c r="BH26" i="27"/>
  <c r="BM33" i="20"/>
  <c r="BJ33" i="25" s="1"/>
  <c r="BJ53" i="27"/>
  <c r="BQ42" i="20"/>
  <c r="BN42" i="25" s="1"/>
  <c r="BJ21" i="27"/>
  <c r="BL60" i="27"/>
  <c r="CZ25" i="24"/>
  <c r="BK59" i="27"/>
  <c r="BI34" i="27"/>
  <c r="DB24" i="25"/>
  <c r="AB24" i="27" s="1"/>
  <c r="CZ32" i="24"/>
  <c r="BG7" i="27"/>
  <c r="BK23" i="27"/>
  <c r="BG8" i="27"/>
  <c r="CU61" i="25"/>
  <c r="BM15" i="20"/>
  <c r="BF22" i="27"/>
  <c r="BJ62" i="27"/>
  <c r="AD49" i="24"/>
  <c r="BV49" i="20"/>
  <c r="BS49" i="25" s="1"/>
  <c r="BP49" i="27"/>
  <c r="AB14" i="24"/>
  <c r="AX63" i="20"/>
  <c r="CE63" i="24"/>
  <c r="AB52" i="24"/>
  <c r="Z60" i="24"/>
  <c r="X53" i="24"/>
  <c r="Y59" i="24"/>
  <c r="AB50" i="24"/>
  <c r="CS61" i="24"/>
  <c r="AB36" i="24"/>
  <c r="AB29" i="24"/>
  <c r="BN52" i="27"/>
  <c r="BT52" i="20"/>
  <c r="BQ52" i="25" s="1"/>
  <c r="G48" i="24"/>
  <c r="G58" i="24" s="1"/>
  <c r="H21" i="26" s="1"/>
  <c r="AS58" i="24"/>
  <c r="H22" i="26" s="1"/>
  <c r="DB32" i="25"/>
  <c r="AB32" i="27" s="1"/>
  <c r="AU63" i="25"/>
  <c r="DB27" i="25"/>
  <c r="AB27" i="27" s="1"/>
  <c r="BN27" i="24"/>
  <c r="CZ27" i="24"/>
  <c r="U8" i="24"/>
  <c r="BN24" i="24"/>
  <c r="CZ24" i="24"/>
  <c r="BT50" i="20"/>
  <c r="BQ50" i="25" s="1"/>
  <c r="BG61" i="24"/>
  <c r="BN14" i="27"/>
  <c r="BT14" i="20"/>
  <c r="BQ14" i="25" s="1"/>
  <c r="CZ12" i="24"/>
  <c r="BN12" i="24"/>
  <c r="DB12" i="25"/>
  <c r="AB12" i="27" s="1"/>
  <c r="BN36" i="27"/>
  <c r="BT36" i="20"/>
  <c r="BQ36" i="25" s="1"/>
  <c r="BT29" i="20"/>
  <c r="BQ29" i="25" s="1"/>
  <c r="DB46" i="25"/>
  <c r="AB46" i="27" s="1"/>
  <c r="BR60" i="20"/>
  <c r="BO60" i="25" s="1"/>
  <c r="BN25" i="24"/>
  <c r="DB25" i="25"/>
  <c r="AB25" i="27" s="1"/>
  <c r="BN32" i="24"/>
  <c r="BN46" i="24"/>
  <c r="CZ46" i="24"/>
  <c r="CR6" i="25"/>
  <c r="R6" i="27" s="1"/>
  <c r="BQ59" i="20"/>
  <c r="BN59" i="25" s="1"/>
  <c r="CZ11" i="24"/>
  <c r="X21" i="24"/>
  <c r="BO34" i="20"/>
  <c r="CU39" i="24"/>
  <c r="BI39" i="24"/>
  <c r="CW39" i="25"/>
  <c r="W39" i="27" s="1"/>
  <c r="BL19" i="24"/>
  <c r="CX19" i="24"/>
  <c r="CZ19" i="25"/>
  <c r="Z19" i="27" s="1"/>
  <c r="U7" i="24"/>
  <c r="BI9" i="24"/>
  <c r="CU9" i="24"/>
  <c r="CW9" i="25"/>
  <c r="W9" i="27" s="1"/>
  <c r="CU43" i="24"/>
  <c r="BI43" i="24"/>
  <c r="CW43" i="25"/>
  <c r="W43" i="27" s="1"/>
  <c r="BI10" i="24"/>
  <c r="CU10" i="24"/>
  <c r="CW10" i="25"/>
  <c r="W10" i="27" s="1"/>
  <c r="BP53" i="20"/>
  <c r="W30" i="24"/>
  <c r="T22" i="24"/>
  <c r="X31" i="24"/>
  <c r="BN11" i="24"/>
  <c r="W34" i="24"/>
  <c r="CZ18" i="25"/>
  <c r="Z18" i="27" s="1"/>
  <c r="BL18" i="24"/>
  <c r="CX18" i="24"/>
  <c r="BI54" i="24"/>
  <c r="CU54" i="24"/>
  <c r="CW54" i="25"/>
  <c r="W54" i="27" s="1"/>
  <c r="U15" i="24"/>
  <c r="BL35" i="24"/>
  <c r="CX35" i="24"/>
  <c r="CZ35" i="25"/>
  <c r="Z35" i="27" s="1"/>
  <c r="BO20" i="25"/>
  <c r="CW45" i="24"/>
  <c r="BK45" i="24"/>
  <c r="CY45" i="25"/>
  <c r="Y45" i="27" s="1"/>
  <c r="BK26" i="25"/>
  <c r="BP31" i="20"/>
  <c r="BK57" i="25"/>
  <c r="BM8" i="20"/>
  <c r="BM7" i="20"/>
  <c r="BP37" i="25"/>
  <c r="CW41" i="24"/>
  <c r="BK41" i="24"/>
  <c r="CY41" i="25"/>
  <c r="Y41" i="27" s="1"/>
  <c r="Y23" i="24"/>
  <c r="X62" i="24"/>
  <c r="BK28" i="24"/>
  <c r="CW28" i="24"/>
  <c r="CY28" i="25"/>
  <c r="Y28" i="27" s="1"/>
  <c r="BK16" i="25"/>
  <c r="BI56" i="24"/>
  <c r="CU56" i="24"/>
  <c r="CW56" i="25"/>
  <c r="W56" i="27" s="1"/>
  <c r="BE17" i="25"/>
  <c r="BI55" i="25"/>
  <c r="BP21" i="20"/>
  <c r="CU51" i="24"/>
  <c r="BI51" i="24"/>
  <c r="CW51" i="25"/>
  <c r="W51" i="27" s="1"/>
  <c r="CP6" i="24"/>
  <c r="BD6" i="24"/>
  <c r="BU17" i="21"/>
  <c r="AB47" i="24" l="1"/>
  <c r="G63" i="27"/>
  <c r="U61" i="27"/>
  <c r="BG61" i="27" s="1"/>
  <c r="AB40" i="27"/>
  <c r="BN40" i="27" s="1"/>
  <c r="BN24" i="27"/>
  <c r="BN11" i="27"/>
  <c r="DA13" i="24"/>
  <c r="BO13" i="24"/>
  <c r="DC13" i="25"/>
  <c r="AC13" i="27" s="1"/>
  <c r="H13" i="26"/>
  <c r="H15" i="26"/>
  <c r="H14" i="26"/>
  <c r="BT47" i="20"/>
  <c r="BQ47" i="25" s="1"/>
  <c r="BO47" i="24" s="1"/>
  <c r="BN47" i="27"/>
  <c r="AB40" i="24"/>
  <c r="AB32" i="24"/>
  <c r="BP62" i="20"/>
  <c r="BM62" i="25" s="1"/>
  <c r="BL22" i="20"/>
  <c r="BI22" i="25" s="1"/>
  <c r="BI30" i="27"/>
  <c r="BQ23" i="20"/>
  <c r="BN23" i="25" s="1"/>
  <c r="AB25" i="24"/>
  <c r="BI9" i="27"/>
  <c r="BL59" i="24"/>
  <c r="BM60" i="24"/>
  <c r="BL18" i="27"/>
  <c r="BI51" i="27"/>
  <c r="BL19" i="27"/>
  <c r="BN27" i="27"/>
  <c r="DC29" i="25"/>
  <c r="AC29" i="27" s="1"/>
  <c r="BD6" i="27"/>
  <c r="BI56" i="27"/>
  <c r="BK28" i="27"/>
  <c r="DC50" i="25"/>
  <c r="AC50" i="27" s="1"/>
  <c r="BK41" i="27"/>
  <c r="BI39" i="27"/>
  <c r="BG15" i="27"/>
  <c r="BI43" i="27"/>
  <c r="BI10" i="27"/>
  <c r="AS63" i="27"/>
  <c r="BR35" i="20"/>
  <c r="BK45" i="27"/>
  <c r="BI54" i="27"/>
  <c r="DC49" i="24"/>
  <c r="BQ49" i="24"/>
  <c r="DE49" i="25"/>
  <c r="AE49" i="27" s="1"/>
  <c r="BO14" i="24"/>
  <c r="DA14" i="24"/>
  <c r="AS58" i="27"/>
  <c r="H9" i="26" s="1"/>
  <c r="AS63" i="24"/>
  <c r="G63" i="24"/>
  <c r="U61" i="24"/>
  <c r="AB27" i="24"/>
  <c r="W43" i="24"/>
  <c r="AB12" i="24"/>
  <c r="AB24" i="24"/>
  <c r="DA60" i="25"/>
  <c r="AA60" i="27" s="1"/>
  <c r="AB46" i="24"/>
  <c r="AS48" i="27"/>
  <c r="AY48" i="20"/>
  <c r="BT24" i="20"/>
  <c r="BQ24" i="25" s="1"/>
  <c r="Y28" i="24"/>
  <c r="Z19" i="24"/>
  <c r="CX59" i="24"/>
  <c r="Y45" i="24"/>
  <c r="CZ59" i="25"/>
  <c r="Z59" i="27" s="1"/>
  <c r="BT11" i="20"/>
  <c r="BQ11" i="25" s="1"/>
  <c r="DC14" i="25"/>
  <c r="AC14" i="27" s="1"/>
  <c r="BN25" i="27"/>
  <c r="BT25" i="20"/>
  <c r="BQ25" i="25" s="1"/>
  <c r="BN46" i="27"/>
  <c r="BT46" i="20"/>
  <c r="BQ46" i="25" s="1"/>
  <c r="BN12" i="27"/>
  <c r="BT12" i="20"/>
  <c r="BQ12" i="25" s="1"/>
  <c r="BO29" i="24"/>
  <c r="Y41" i="24"/>
  <c r="AB11" i="24"/>
  <c r="CQ17" i="25"/>
  <c r="Q17" i="27" s="1"/>
  <c r="BN32" i="27"/>
  <c r="BT32" i="20"/>
  <c r="BQ32" i="25" s="1"/>
  <c r="BO50" i="24"/>
  <c r="Z18" i="24"/>
  <c r="DA36" i="24"/>
  <c r="DA29" i="24"/>
  <c r="CY60" i="24"/>
  <c r="BO52" i="24"/>
  <c r="BL30" i="25"/>
  <c r="BH38" i="24"/>
  <c r="CT38" i="24"/>
  <c r="CV38" i="25"/>
  <c r="V38" i="27" s="1"/>
  <c r="BJ7" i="25"/>
  <c r="Z35" i="24"/>
  <c r="CX42" i="24"/>
  <c r="BL42" i="24"/>
  <c r="CZ42" i="25"/>
  <c r="Z42" i="27" s="1"/>
  <c r="BO10" i="20"/>
  <c r="BO36" i="24"/>
  <c r="BG55" i="24"/>
  <c r="CS55" i="24"/>
  <c r="CU55" i="25"/>
  <c r="U55" i="27" s="1"/>
  <c r="BI16" i="24"/>
  <c r="CU16" i="24"/>
  <c r="CW16" i="25"/>
  <c r="W16" i="27" s="1"/>
  <c r="BJ8" i="25"/>
  <c r="BQ45" i="20"/>
  <c r="W39" i="24"/>
  <c r="DC36" i="25"/>
  <c r="AC36" i="27" s="1"/>
  <c r="DA52" i="24"/>
  <c r="W54" i="24"/>
  <c r="BJ15" i="25"/>
  <c r="DA50" i="24"/>
  <c r="W10" i="24"/>
  <c r="BM21" i="25"/>
  <c r="BI57" i="24"/>
  <c r="CU57" i="24"/>
  <c r="CW57" i="25"/>
  <c r="W57" i="27" s="1"/>
  <c r="BM53" i="25"/>
  <c r="CZ37" i="24"/>
  <c r="DB37" i="25"/>
  <c r="AB37" i="27" s="1"/>
  <c r="BN37" i="24"/>
  <c r="BM31" i="25"/>
  <c r="W9" i="24"/>
  <c r="BL34" i="25"/>
  <c r="BO54" i="20"/>
  <c r="BQ28" i="20"/>
  <c r="BO43" i="20"/>
  <c r="DC52" i="25"/>
  <c r="AC52" i="27" s="1"/>
  <c r="W56" i="24"/>
  <c r="W51" i="24"/>
  <c r="BH33" i="24"/>
  <c r="CT33" i="24"/>
  <c r="CV33" i="25"/>
  <c r="V33" i="27" s="1"/>
  <c r="CU26" i="24"/>
  <c r="BI26" i="24"/>
  <c r="CW26" i="25"/>
  <c r="W26" i="27" s="1"/>
  <c r="BM20" i="24"/>
  <c r="CY20" i="24"/>
  <c r="DA20" i="25"/>
  <c r="AA20" i="27" s="1"/>
  <c r="BO9" i="20"/>
  <c r="CS44" i="24"/>
  <c r="BG44" i="24"/>
  <c r="CU44" i="25"/>
  <c r="U44" i="27" s="1"/>
  <c r="R6" i="24"/>
  <c r="BC17" i="24"/>
  <c r="CO17" i="24"/>
  <c r="BV17" i="21"/>
  <c r="BM61" i="20" l="1"/>
  <c r="BJ61" i="25" s="1"/>
  <c r="CT61" i="24" s="1"/>
  <c r="BT40" i="20"/>
  <c r="BQ40" i="25" s="1"/>
  <c r="AC13" i="24"/>
  <c r="DC40" i="25"/>
  <c r="DC47" i="25"/>
  <c r="AC47" i="27" s="1"/>
  <c r="BO29" i="27"/>
  <c r="BU13" i="20"/>
  <c r="BR13" i="25" s="1"/>
  <c r="BO13" i="27"/>
  <c r="DA47" i="24"/>
  <c r="BO50" i="27"/>
  <c r="BO56" i="20"/>
  <c r="BL56" i="25" s="1"/>
  <c r="BO39" i="20"/>
  <c r="BL39" i="25" s="1"/>
  <c r="BR19" i="20"/>
  <c r="BO19" i="25" s="1"/>
  <c r="BO51" i="20"/>
  <c r="BL51" i="25" s="1"/>
  <c r="BL35" i="27"/>
  <c r="BQ41" i="20"/>
  <c r="BN41" i="25" s="1"/>
  <c r="BT27" i="20"/>
  <c r="BQ27" i="25" s="1"/>
  <c r="BR18" i="20"/>
  <c r="BO18" i="25" s="1"/>
  <c r="Z59" i="24"/>
  <c r="BI26" i="27"/>
  <c r="BL42" i="27"/>
  <c r="DC24" i="25"/>
  <c r="AC24" i="27" s="1"/>
  <c r="BI16" i="27"/>
  <c r="DC11" i="25"/>
  <c r="AC11" i="27" s="1"/>
  <c r="BM60" i="27"/>
  <c r="BG55" i="27"/>
  <c r="BO14" i="27"/>
  <c r="BG44" i="27"/>
  <c r="BM20" i="27"/>
  <c r="BO25" i="24"/>
  <c r="BO52" i="27"/>
  <c r="BN38" i="20"/>
  <c r="BN37" i="27"/>
  <c r="BH33" i="27"/>
  <c r="AA60" i="24"/>
  <c r="BI57" i="27"/>
  <c r="BW49" i="20"/>
  <c r="BT49" i="25" s="1"/>
  <c r="BQ49" i="27"/>
  <c r="AE49" i="24"/>
  <c r="AC14" i="24"/>
  <c r="AC47" i="24"/>
  <c r="BU29" i="20"/>
  <c r="BR29" i="25" s="1"/>
  <c r="BU50" i="20"/>
  <c r="BR50" i="25" s="1"/>
  <c r="AC29" i="24"/>
  <c r="BL59" i="27"/>
  <c r="BR59" i="20"/>
  <c r="BO59" i="25" s="1"/>
  <c r="AV48" i="25"/>
  <c r="AY58" i="20"/>
  <c r="H7" i="26" s="1"/>
  <c r="U44" i="24"/>
  <c r="DA46" i="24"/>
  <c r="DC46" i="25"/>
  <c r="AC46" i="27" s="1"/>
  <c r="AC50" i="24"/>
  <c r="AC36" i="24"/>
  <c r="DA24" i="24"/>
  <c r="BO24" i="24"/>
  <c r="DC12" i="25"/>
  <c r="AC12" i="27" s="1"/>
  <c r="BO12" i="24"/>
  <c r="DA12" i="24"/>
  <c r="BO36" i="27"/>
  <c r="BU36" i="20"/>
  <c r="BR36" i="25" s="1"/>
  <c r="CV61" i="25"/>
  <c r="AB37" i="24"/>
  <c r="BO32" i="24"/>
  <c r="DC32" i="25"/>
  <c r="AC32" i="27" s="1"/>
  <c r="DA32" i="24"/>
  <c r="BO11" i="24"/>
  <c r="AC52" i="24"/>
  <c r="AA20" i="24"/>
  <c r="W16" i="24"/>
  <c r="BS60" i="20"/>
  <c r="BP60" i="25" s="1"/>
  <c r="Z42" i="24"/>
  <c r="BO46" i="24"/>
  <c r="U55" i="24"/>
  <c r="DC25" i="25"/>
  <c r="AC25" i="27" s="1"/>
  <c r="DA25" i="24"/>
  <c r="BC17" i="27"/>
  <c r="BL10" i="25"/>
  <c r="V33" i="24"/>
  <c r="BL54" i="25"/>
  <c r="BT37" i="20"/>
  <c r="BU52" i="20"/>
  <c r="BO35" i="25"/>
  <c r="CW62" i="24"/>
  <c r="BK62" i="24"/>
  <c r="CY62" i="25"/>
  <c r="Y62" i="27" s="1"/>
  <c r="BN28" i="25"/>
  <c r="CV34" i="24"/>
  <c r="BJ34" i="24"/>
  <c r="CX34" i="25"/>
  <c r="X34" i="27" s="1"/>
  <c r="CS22" i="24"/>
  <c r="BG22" i="24"/>
  <c r="CU22" i="25"/>
  <c r="U22" i="27" s="1"/>
  <c r="BL43" i="25"/>
  <c r="BO26" i="20"/>
  <c r="BN45" i="25"/>
  <c r="BM44" i="20"/>
  <c r="BK21" i="24"/>
  <c r="CW21" i="24"/>
  <c r="CY21" i="25"/>
  <c r="Y21" i="27" s="1"/>
  <c r="BH7" i="24"/>
  <c r="CT7" i="24"/>
  <c r="CV7" i="25"/>
  <c r="V7" i="27" s="1"/>
  <c r="CX23" i="24"/>
  <c r="BL23" i="24"/>
  <c r="CZ23" i="25"/>
  <c r="Z23" i="27" s="1"/>
  <c r="BR42" i="20"/>
  <c r="BS20" i="20"/>
  <c r="BH8" i="24"/>
  <c r="CT8" i="24"/>
  <c r="CV8" i="25"/>
  <c r="V8" i="27" s="1"/>
  <c r="BL9" i="25"/>
  <c r="DA11" i="24"/>
  <c r="CT15" i="24"/>
  <c r="BH15" i="24"/>
  <c r="CV15" i="25"/>
  <c r="V15" i="27" s="1"/>
  <c r="BO16" i="20"/>
  <c r="V38" i="24"/>
  <c r="W26" i="24"/>
  <c r="BN33" i="20"/>
  <c r="BK31" i="24"/>
  <c r="CW31" i="24"/>
  <c r="CY31" i="25"/>
  <c r="Y31" i="27" s="1"/>
  <c r="CW53" i="24"/>
  <c r="BK53" i="24"/>
  <c r="CY53" i="25"/>
  <c r="Y53" i="27" s="1"/>
  <c r="W57" i="24"/>
  <c r="BJ30" i="24"/>
  <c r="CV30" i="24"/>
  <c r="CX30" i="25"/>
  <c r="X30" i="27" s="1"/>
  <c r="Q17" i="24"/>
  <c r="BW17" i="21"/>
  <c r="BJ6" i="20"/>
  <c r="BH61" i="24" l="1"/>
  <c r="V61" i="27"/>
  <c r="AC40" i="27"/>
  <c r="BO40" i="27" s="1"/>
  <c r="DA40" i="24"/>
  <c r="BO40" i="24"/>
  <c r="BU47" i="20"/>
  <c r="BR47" i="25" s="1"/>
  <c r="DB47" i="24" s="1"/>
  <c r="BO47" i="27"/>
  <c r="BO24" i="27"/>
  <c r="BP13" i="24"/>
  <c r="DB13" i="24"/>
  <c r="DD13" i="25"/>
  <c r="AD13" i="27" s="1"/>
  <c r="DA27" i="24"/>
  <c r="BU11" i="20"/>
  <c r="BR11" i="25" s="1"/>
  <c r="BO27" i="24"/>
  <c r="BU14" i="20"/>
  <c r="BR14" i="25" s="1"/>
  <c r="BO57" i="20"/>
  <c r="BL57" i="25" s="1"/>
  <c r="DC27" i="25"/>
  <c r="AC27" i="27" s="1"/>
  <c r="AC25" i="24"/>
  <c r="BM55" i="20"/>
  <c r="BJ55" i="25" s="1"/>
  <c r="BH7" i="27"/>
  <c r="BU46" i="20"/>
  <c r="BR46" i="25" s="1"/>
  <c r="BK31" i="27"/>
  <c r="BM22" i="20"/>
  <c r="BH38" i="27"/>
  <c r="BP34" i="20"/>
  <c r="BP50" i="24"/>
  <c r="BK53" i="27"/>
  <c r="BH8" i="27"/>
  <c r="DA59" i="25"/>
  <c r="BJ30" i="27"/>
  <c r="BL23" i="27"/>
  <c r="BK21" i="27"/>
  <c r="BK62" i="27"/>
  <c r="DD29" i="25"/>
  <c r="AD29" i="27" s="1"/>
  <c r="BH15" i="27"/>
  <c r="BR49" i="24"/>
  <c r="DD49" i="24"/>
  <c r="DF49" i="25"/>
  <c r="AF49" i="27" s="1"/>
  <c r="AY63" i="20"/>
  <c r="AC46" i="24"/>
  <c r="U22" i="24"/>
  <c r="Y53" i="24"/>
  <c r="AC11" i="24"/>
  <c r="CY59" i="24"/>
  <c r="X34" i="24"/>
  <c r="BM59" i="24"/>
  <c r="Z23" i="24"/>
  <c r="AC12" i="24"/>
  <c r="DB29" i="24"/>
  <c r="CF48" i="24"/>
  <c r="CF58" i="24" s="1"/>
  <c r="I23" i="26" s="1"/>
  <c r="AT48" i="24"/>
  <c r="AV58" i="25"/>
  <c r="CH48" i="25"/>
  <c r="CH58" i="25" s="1"/>
  <c r="CH63" i="25" s="1"/>
  <c r="BP29" i="24"/>
  <c r="AC24" i="24"/>
  <c r="DB60" i="25"/>
  <c r="AB60" i="27" s="1"/>
  <c r="BN60" i="24"/>
  <c r="V61" i="24"/>
  <c r="V7" i="24"/>
  <c r="BP36" i="24"/>
  <c r="DB36" i="24"/>
  <c r="BO32" i="27"/>
  <c r="BU32" i="20"/>
  <c r="BR32" i="25" s="1"/>
  <c r="BO12" i="27"/>
  <c r="BU12" i="20"/>
  <c r="BR12" i="25" s="1"/>
  <c r="BH61" i="27"/>
  <c r="BN61" i="20"/>
  <c r="BK61" i="25" s="1"/>
  <c r="Y31" i="24"/>
  <c r="V15" i="24"/>
  <c r="DD50" i="25"/>
  <c r="AD50" i="27" s="1"/>
  <c r="CZ60" i="24"/>
  <c r="Y21" i="24"/>
  <c r="AC32" i="24"/>
  <c r="V8" i="24"/>
  <c r="BO25" i="27"/>
  <c r="BU25" i="20"/>
  <c r="BR25" i="25" s="1"/>
  <c r="BU24" i="20"/>
  <c r="BR24" i="25" s="1"/>
  <c r="BP30" i="20"/>
  <c r="BJ44" i="25"/>
  <c r="C33" i="17" s="1"/>
  <c r="BJ51" i="24"/>
  <c r="CV51" i="24"/>
  <c r="CX51" i="25"/>
  <c r="X51" i="27" s="1"/>
  <c r="BL41" i="24"/>
  <c r="CX41" i="24"/>
  <c r="CZ41" i="25"/>
  <c r="Z41" i="27" s="1"/>
  <c r="CV56" i="24"/>
  <c r="BJ56" i="24"/>
  <c r="CX56" i="25"/>
  <c r="X56" i="27" s="1"/>
  <c r="BN8" i="20"/>
  <c r="BR52" i="25"/>
  <c r="CV54" i="24"/>
  <c r="BJ54" i="24"/>
  <c r="CX54" i="25"/>
  <c r="X54" i="27" s="1"/>
  <c r="BJ9" i="24"/>
  <c r="CV9" i="24"/>
  <c r="CX9" i="25"/>
  <c r="X9" i="27" s="1"/>
  <c r="BP20" i="25"/>
  <c r="BO42" i="25"/>
  <c r="CX28" i="24"/>
  <c r="BL28" i="24"/>
  <c r="CZ28" i="25"/>
  <c r="Z28" i="27" s="1"/>
  <c r="BL16" i="25"/>
  <c r="BK38" i="25"/>
  <c r="BQ53" i="20"/>
  <c r="BQ31" i="20"/>
  <c r="BQ21" i="20"/>
  <c r="CV43" i="24"/>
  <c r="BJ43" i="24"/>
  <c r="CX43" i="25"/>
  <c r="X43" i="27" s="1"/>
  <c r="BQ62" i="20"/>
  <c r="BQ37" i="25"/>
  <c r="BJ10" i="24"/>
  <c r="CV10" i="24"/>
  <c r="CX10" i="25"/>
  <c r="X10" i="27" s="1"/>
  <c r="CY18" i="24"/>
  <c r="BM18" i="24"/>
  <c r="DA18" i="25"/>
  <c r="AA18" i="27" s="1"/>
  <c r="CX45" i="24"/>
  <c r="BL45" i="24"/>
  <c r="CZ45" i="25"/>
  <c r="Z45" i="27" s="1"/>
  <c r="DB50" i="24"/>
  <c r="X30" i="24"/>
  <c r="DD36" i="25"/>
  <c r="AD36" i="27" s="1"/>
  <c r="BM19" i="24"/>
  <c r="CY19" i="24"/>
  <c r="DA19" i="25"/>
  <c r="AA19" i="27" s="1"/>
  <c r="BL26" i="25"/>
  <c r="BG6" i="25"/>
  <c r="CY35" i="24"/>
  <c r="BM35" i="24"/>
  <c r="DA35" i="25"/>
  <c r="AA35" i="27" s="1"/>
  <c r="BK33" i="25"/>
  <c r="BJ39" i="24"/>
  <c r="CV39" i="24"/>
  <c r="CX39" i="25"/>
  <c r="X39" i="27" s="1"/>
  <c r="BR23" i="20"/>
  <c r="BN7" i="20"/>
  <c r="Y62" i="24"/>
  <c r="BX17" i="21"/>
  <c r="BI17" i="20"/>
  <c r="DD47" i="25" l="1"/>
  <c r="AD47" i="27" s="1"/>
  <c r="AC27" i="24"/>
  <c r="BP47" i="24"/>
  <c r="AD47" i="24" s="1"/>
  <c r="I10" i="26"/>
  <c r="I11" i="26" s="1"/>
  <c r="H58" i="27"/>
  <c r="I8" i="26" s="1"/>
  <c r="AA59" i="27"/>
  <c r="BM59" i="27" s="1"/>
  <c r="BU40" i="20"/>
  <c r="BR40" i="25" s="1"/>
  <c r="AC40" i="24"/>
  <c r="H48" i="27"/>
  <c r="AZ48" i="20" s="1"/>
  <c r="BO11" i="27"/>
  <c r="BU27" i="20"/>
  <c r="BR27" i="25" s="1"/>
  <c r="BP27" i="24" s="1"/>
  <c r="AD13" i="24"/>
  <c r="BP14" i="24"/>
  <c r="BV13" i="20"/>
  <c r="BS13" i="25" s="1"/>
  <c r="BP13" i="27"/>
  <c r="BP29" i="27"/>
  <c r="DD14" i="25"/>
  <c r="AD14" i="27" s="1"/>
  <c r="BN15" i="20"/>
  <c r="BK15" i="25" s="1"/>
  <c r="DB14" i="24"/>
  <c r="BO27" i="27"/>
  <c r="BO46" i="27"/>
  <c r="BN60" i="27"/>
  <c r="BL41" i="27"/>
  <c r="BG22" i="27"/>
  <c r="BJ34" i="27"/>
  <c r="BJ39" i="27"/>
  <c r="AD50" i="24"/>
  <c r="CU61" i="24"/>
  <c r="BJ10" i="27"/>
  <c r="DD32" i="25"/>
  <c r="AD32" i="27" s="1"/>
  <c r="DB11" i="24"/>
  <c r="BJ54" i="27"/>
  <c r="BJ9" i="27"/>
  <c r="BL45" i="27"/>
  <c r="BJ51" i="27"/>
  <c r="BM35" i="27"/>
  <c r="BM18" i="27"/>
  <c r="BJ43" i="27"/>
  <c r="BJ56" i="27"/>
  <c r="BL28" i="27"/>
  <c r="BS19" i="20"/>
  <c r="BX49" i="20"/>
  <c r="BU49" i="25" s="1"/>
  <c r="BR49" i="27"/>
  <c r="AF49" i="24"/>
  <c r="DB46" i="24"/>
  <c r="CF63" i="24"/>
  <c r="AB60" i="24"/>
  <c r="AD36" i="24"/>
  <c r="AA18" i="24"/>
  <c r="X43" i="24"/>
  <c r="X56" i="24"/>
  <c r="AD29" i="24"/>
  <c r="AA59" i="24"/>
  <c r="BP11" i="24"/>
  <c r="H48" i="24"/>
  <c r="H58" i="24" s="1"/>
  <c r="I21" i="26" s="1"/>
  <c r="AT58" i="24"/>
  <c r="I22" i="26" s="1"/>
  <c r="AV63" i="25"/>
  <c r="BP12" i="24"/>
  <c r="DD12" i="25"/>
  <c r="AD12" i="27" s="1"/>
  <c r="DB12" i="24"/>
  <c r="DD46" i="25"/>
  <c r="AD46" i="27" s="1"/>
  <c r="BV29" i="20"/>
  <c r="BS29" i="25" s="1"/>
  <c r="BP50" i="27"/>
  <c r="BV50" i="20"/>
  <c r="BS50" i="25" s="1"/>
  <c r="BP36" i="27"/>
  <c r="BV36" i="20"/>
  <c r="BS36" i="25" s="1"/>
  <c r="AA35" i="24"/>
  <c r="X54" i="24"/>
  <c r="DB32" i="24"/>
  <c r="BP46" i="24"/>
  <c r="DD11" i="25"/>
  <c r="AD11" i="27" s="1"/>
  <c r="CS6" i="25"/>
  <c r="S6" i="27" s="1"/>
  <c r="BP32" i="24"/>
  <c r="DB24" i="24"/>
  <c r="DB25" i="24"/>
  <c r="DD25" i="25"/>
  <c r="AD25" i="27" s="1"/>
  <c r="BP25" i="24"/>
  <c r="BI61" i="24"/>
  <c r="BN20" i="24"/>
  <c r="CZ20" i="24"/>
  <c r="DB20" i="25"/>
  <c r="AB20" i="27" s="1"/>
  <c r="BK8" i="25"/>
  <c r="BP51" i="20"/>
  <c r="BR45" i="20"/>
  <c r="BO37" i="24"/>
  <c r="DC37" i="25"/>
  <c r="AC37" i="27" s="1"/>
  <c r="DA37" i="24"/>
  <c r="BK7" i="25"/>
  <c r="BN62" i="25"/>
  <c r="X10" i="24"/>
  <c r="BM34" i="25"/>
  <c r="X9" i="24"/>
  <c r="BM30" i="25"/>
  <c r="CW61" i="25"/>
  <c r="W61" i="27" s="1"/>
  <c r="X39" i="24"/>
  <c r="BN31" i="25"/>
  <c r="BI38" i="24"/>
  <c r="CU38" i="24"/>
  <c r="CW38" i="25"/>
  <c r="W38" i="27" s="1"/>
  <c r="BP56" i="20"/>
  <c r="BJ26" i="24"/>
  <c r="CV26" i="24"/>
  <c r="CX26" i="25"/>
  <c r="X26" i="27" s="1"/>
  <c r="CT44" i="24"/>
  <c r="BH44" i="24"/>
  <c r="CV44" i="25"/>
  <c r="V44" i="27" s="1"/>
  <c r="BF17" i="25"/>
  <c r="CT55" i="24"/>
  <c r="BH55" i="24"/>
  <c r="CV55" i="25"/>
  <c r="V55" i="27" s="1"/>
  <c r="BR41" i="20"/>
  <c r="BP24" i="24"/>
  <c r="DD24" i="25"/>
  <c r="AD24" i="27" s="1"/>
  <c r="BO23" i="25"/>
  <c r="BS18" i="20"/>
  <c r="BN21" i="25"/>
  <c r="BJ22" i="25"/>
  <c r="BJ57" i="24"/>
  <c r="CV57" i="24"/>
  <c r="CX57" i="25"/>
  <c r="X57" i="27" s="1"/>
  <c r="DB52" i="24"/>
  <c r="BP52" i="24"/>
  <c r="DD52" i="25"/>
  <c r="AD52" i="27" s="1"/>
  <c r="BP39" i="20"/>
  <c r="BI33" i="24"/>
  <c r="CU33" i="24"/>
  <c r="CW33" i="25"/>
  <c r="W33" i="27" s="1"/>
  <c r="BS35" i="20"/>
  <c r="AA19" i="24"/>
  <c r="Z45" i="24"/>
  <c r="BP43" i="20"/>
  <c r="BN53" i="25"/>
  <c r="BJ16" i="24"/>
  <c r="CV16" i="24"/>
  <c r="CX16" i="25"/>
  <c r="X16" i="27" s="1"/>
  <c r="Z28" i="24"/>
  <c r="CY42" i="24"/>
  <c r="BM42" i="24"/>
  <c r="DA42" i="25"/>
  <c r="AA42" i="27" s="1"/>
  <c r="BP9" i="20"/>
  <c r="Z41" i="24"/>
  <c r="X51" i="24"/>
  <c r="BE6" i="24"/>
  <c r="CQ6" i="24"/>
  <c r="BY17" i="21"/>
  <c r="BP47" i="27" l="1"/>
  <c r="BV47" i="20"/>
  <c r="BS47" i="25" s="1"/>
  <c r="BQ47" i="24" s="1"/>
  <c r="BS59" i="20"/>
  <c r="BP59" i="25" s="1"/>
  <c r="CZ59" i="24" s="1"/>
  <c r="H63" i="27"/>
  <c r="AT63" i="27" s="1"/>
  <c r="BP40" i="24"/>
  <c r="DD40" i="25"/>
  <c r="AD40" i="27" s="1"/>
  <c r="DB40" i="24"/>
  <c r="DD27" i="25"/>
  <c r="AD27" i="27" s="1"/>
  <c r="DB27" i="24"/>
  <c r="AD27" i="24" s="1"/>
  <c r="I13" i="26"/>
  <c r="I14" i="26"/>
  <c r="I15" i="26"/>
  <c r="BP14" i="27"/>
  <c r="BQ13" i="24"/>
  <c r="DC13" i="24"/>
  <c r="DE13" i="25"/>
  <c r="AE13" i="27" s="1"/>
  <c r="AD14" i="24"/>
  <c r="BV14" i="20"/>
  <c r="BS14" i="25" s="1"/>
  <c r="BP10" i="20"/>
  <c r="BM10" i="25" s="1"/>
  <c r="BM19" i="27"/>
  <c r="BT60" i="20"/>
  <c r="BQ60" i="25" s="1"/>
  <c r="AD11" i="24"/>
  <c r="BP54" i="20"/>
  <c r="BM54" i="25" s="1"/>
  <c r="BR28" i="20"/>
  <c r="BO28" i="25" s="1"/>
  <c r="CR17" i="25"/>
  <c r="R17" i="27" s="1"/>
  <c r="BO33" i="20"/>
  <c r="BI38" i="27"/>
  <c r="W61" i="24"/>
  <c r="BP11" i="27"/>
  <c r="BH44" i="27"/>
  <c r="BJ26" i="27"/>
  <c r="BN20" i="27"/>
  <c r="DC47" i="24"/>
  <c r="BU37" i="20"/>
  <c r="DE36" i="25"/>
  <c r="AE36" i="27" s="1"/>
  <c r="BJ57" i="27"/>
  <c r="BP12" i="27"/>
  <c r="BH55" i="27"/>
  <c r="BE6" i="27"/>
  <c r="BM42" i="27"/>
  <c r="BP52" i="27"/>
  <c r="BJ16" i="27"/>
  <c r="DE49" i="24"/>
  <c r="BS49" i="24"/>
  <c r="DG49" i="25"/>
  <c r="AG49" i="27" s="1"/>
  <c r="AD46" i="24"/>
  <c r="AT58" i="27"/>
  <c r="I9" i="26" s="1"/>
  <c r="H63" i="24"/>
  <c r="AT63" i="24"/>
  <c r="AT48" i="27"/>
  <c r="AD24" i="24"/>
  <c r="AD25" i="24"/>
  <c r="BV12" i="20"/>
  <c r="BS12" i="25" s="1"/>
  <c r="AA42" i="24"/>
  <c r="AD32" i="24"/>
  <c r="AD12" i="24"/>
  <c r="BQ50" i="24"/>
  <c r="DC50" i="24"/>
  <c r="DE50" i="25"/>
  <c r="AE50" i="27" s="1"/>
  <c r="AW48" i="25"/>
  <c r="AZ58" i="20"/>
  <c r="I7" i="26" s="1"/>
  <c r="X26" i="24"/>
  <c r="DC29" i="24"/>
  <c r="BQ29" i="24"/>
  <c r="DE29" i="25"/>
  <c r="AE29" i="27" s="1"/>
  <c r="BP46" i="27"/>
  <c r="BV46" i="20"/>
  <c r="BS46" i="25" s="1"/>
  <c r="BP24" i="27"/>
  <c r="BV24" i="20"/>
  <c r="BS24" i="25" s="1"/>
  <c r="BI61" i="27"/>
  <c r="BO61" i="20"/>
  <c r="BL61" i="25" s="1"/>
  <c r="BV11" i="20"/>
  <c r="BS11" i="25" s="1"/>
  <c r="V44" i="24"/>
  <c r="BP32" i="27"/>
  <c r="BV32" i="20"/>
  <c r="BS32" i="25" s="1"/>
  <c r="BN59" i="24"/>
  <c r="AB20" i="24"/>
  <c r="BQ36" i="24"/>
  <c r="AC37" i="24"/>
  <c r="BP25" i="27"/>
  <c r="BV25" i="20"/>
  <c r="BS25" i="25" s="1"/>
  <c r="DC36" i="24"/>
  <c r="AD52" i="24"/>
  <c r="BL21" i="24"/>
  <c r="CX21" i="24"/>
  <c r="CZ21" i="25"/>
  <c r="Z21" i="27" s="1"/>
  <c r="BO41" i="25"/>
  <c r="W38" i="24"/>
  <c r="BT20" i="20"/>
  <c r="BM9" i="25"/>
  <c r="X16" i="24"/>
  <c r="X57" i="24"/>
  <c r="BP18" i="25"/>
  <c r="V55" i="24"/>
  <c r="BN44" i="20"/>
  <c r="BO38" i="20"/>
  <c r="BL62" i="24"/>
  <c r="CX62" i="24"/>
  <c r="CZ62" i="25"/>
  <c r="Z62" i="27" s="1"/>
  <c r="BI8" i="24"/>
  <c r="CU8" i="24"/>
  <c r="CW8" i="25"/>
  <c r="W8" i="27" s="1"/>
  <c r="BP35" i="25"/>
  <c r="CX31" i="24"/>
  <c r="BL31" i="24"/>
  <c r="CZ31" i="25"/>
  <c r="Z31" i="27" s="1"/>
  <c r="W33" i="24"/>
  <c r="BM56" i="25"/>
  <c r="BS42" i="20"/>
  <c r="BM43" i="25"/>
  <c r="BO45" i="25"/>
  <c r="BK34" i="24"/>
  <c r="CW34" i="24"/>
  <c r="CY34" i="25"/>
  <c r="Y34" i="27" s="1"/>
  <c r="BL53" i="24"/>
  <c r="CX53" i="24"/>
  <c r="CZ53" i="25"/>
  <c r="Z53" i="27" s="1"/>
  <c r="BP19" i="25"/>
  <c r="BN55" i="20"/>
  <c r="BI7" i="24"/>
  <c r="CU7" i="24"/>
  <c r="CW7" i="25"/>
  <c r="W7" i="27" s="1"/>
  <c r="DB59" i="25"/>
  <c r="AB59" i="27" s="1"/>
  <c r="BM39" i="25"/>
  <c r="CY23" i="24"/>
  <c r="BM23" i="24"/>
  <c r="DA23" i="25"/>
  <c r="AA23" i="27" s="1"/>
  <c r="CW30" i="24"/>
  <c r="BK30" i="24"/>
  <c r="CY30" i="25"/>
  <c r="Y30" i="27" s="1"/>
  <c r="BV52" i="20"/>
  <c r="CT22" i="24"/>
  <c r="BH22" i="24"/>
  <c r="CV22" i="25"/>
  <c r="V22" i="27" s="1"/>
  <c r="BI15" i="24"/>
  <c r="CU15" i="24"/>
  <c r="CW15" i="25"/>
  <c r="W15" i="27" s="1"/>
  <c r="BM51" i="25"/>
  <c r="S6" i="24"/>
  <c r="CP17" i="24"/>
  <c r="BD17" i="24"/>
  <c r="BZ17" i="21"/>
  <c r="DE47" i="25" l="1"/>
  <c r="AE47" i="27" s="1"/>
  <c r="AD40" i="24"/>
  <c r="BO60" i="24"/>
  <c r="BV40" i="20"/>
  <c r="BS40" i="25" s="1"/>
  <c r="BP40" i="27"/>
  <c r="BP27" i="27"/>
  <c r="BV27" i="20"/>
  <c r="BS27" i="25" s="1"/>
  <c r="DC27" i="24" s="1"/>
  <c r="AE13" i="24"/>
  <c r="BW13" i="20"/>
  <c r="BT13" i="25" s="1"/>
  <c r="BQ13" i="27"/>
  <c r="BQ36" i="27"/>
  <c r="DE14" i="25"/>
  <c r="AE14" i="27" s="1"/>
  <c r="BQ14" i="24"/>
  <c r="BD17" i="27"/>
  <c r="DC14" i="24"/>
  <c r="DC60" i="25"/>
  <c r="DA60" i="24"/>
  <c r="BI33" i="27"/>
  <c r="BP26" i="20"/>
  <c r="BM26" i="25" s="1"/>
  <c r="BP16" i="20"/>
  <c r="BM16" i="25" s="1"/>
  <c r="BP57" i="20"/>
  <c r="BM57" i="25" s="1"/>
  <c r="BO37" i="27"/>
  <c r="DC12" i="24"/>
  <c r="CX61" i="25"/>
  <c r="AE47" i="24"/>
  <c r="DC24" i="24"/>
  <c r="BI8" i="27"/>
  <c r="BI15" i="27"/>
  <c r="BQ29" i="27"/>
  <c r="BI7" i="27"/>
  <c r="BQ50" i="27"/>
  <c r="BM23" i="27"/>
  <c r="BL21" i="27"/>
  <c r="BQ34" i="20"/>
  <c r="BQ25" i="24"/>
  <c r="BK30" i="27"/>
  <c r="BL31" i="27"/>
  <c r="BL62" i="27"/>
  <c r="BN22" i="20"/>
  <c r="BR53" i="20"/>
  <c r="AG49" i="24"/>
  <c r="BY49" i="20"/>
  <c r="BV49" i="25" s="1"/>
  <c r="BS49" i="27"/>
  <c r="AZ63" i="20"/>
  <c r="DE25" i="25"/>
  <c r="AE25" i="27" s="1"/>
  <c r="AE50" i="24"/>
  <c r="AE29" i="24"/>
  <c r="BQ47" i="27"/>
  <c r="BW47" i="20"/>
  <c r="BT47" i="25" s="1"/>
  <c r="DC11" i="24"/>
  <c r="BQ11" i="24"/>
  <c r="DE11" i="25"/>
  <c r="AE11" i="27" s="1"/>
  <c r="CG48" i="24"/>
  <c r="AU48" i="24"/>
  <c r="AU58" i="24" s="1"/>
  <c r="J22" i="26" s="1"/>
  <c r="AW58" i="25"/>
  <c r="CI48" i="25"/>
  <c r="I48" i="27" s="1"/>
  <c r="BW50" i="20"/>
  <c r="BT50" i="25" s="1"/>
  <c r="AB59" i="24"/>
  <c r="DE12" i="25"/>
  <c r="AE12" i="27" s="1"/>
  <c r="AE36" i="24"/>
  <c r="BW36" i="20"/>
  <c r="BT36" i="25" s="1"/>
  <c r="BN59" i="27"/>
  <c r="BT59" i="20"/>
  <c r="BQ59" i="25" s="1"/>
  <c r="DE24" i="25"/>
  <c r="AE24" i="27" s="1"/>
  <c r="Z31" i="24"/>
  <c r="W8" i="24"/>
  <c r="DE32" i="25"/>
  <c r="AE32" i="27" s="1"/>
  <c r="DC32" i="24"/>
  <c r="BQ32" i="24"/>
  <c r="BJ61" i="24"/>
  <c r="BQ27" i="24"/>
  <c r="Z21" i="24"/>
  <c r="CV61" i="24"/>
  <c r="DC46" i="24"/>
  <c r="Z62" i="24"/>
  <c r="Z53" i="24"/>
  <c r="DC25" i="24"/>
  <c r="BQ12" i="24"/>
  <c r="CW51" i="24"/>
  <c r="BK51" i="24"/>
  <c r="CY51" i="25"/>
  <c r="Y51" i="27" s="1"/>
  <c r="BR62" i="20"/>
  <c r="CW39" i="24"/>
  <c r="BK39" i="24"/>
  <c r="CY39" i="25"/>
  <c r="Y39" i="27" s="1"/>
  <c r="BR31" i="20"/>
  <c r="CZ35" i="24"/>
  <c r="BN35" i="24"/>
  <c r="DB35" i="25"/>
  <c r="AB35" i="27" s="1"/>
  <c r="BQ24" i="24"/>
  <c r="DE46" i="25"/>
  <c r="AE46" i="27" s="1"/>
  <c r="Y30" i="24"/>
  <c r="AA23" i="24"/>
  <c r="W7" i="24"/>
  <c r="BR37" i="25"/>
  <c r="Y34" i="24"/>
  <c r="BP42" i="25"/>
  <c r="BS52" i="25"/>
  <c r="W15" i="24"/>
  <c r="BM41" i="24"/>
  <c r="CY41" i="24"/>
  <c r="DA41" i="25"/>
  <c r="AA41" i="27" s="1"/>
  <c r="DE27" i="25"/>
  <c r="BQ30" i="20"/>
  <c r="BM45" i="24"/>
  <c r="CY45" i="24"/>
  <c r="DA45" i="25"/>
  <c r="AA45" i="27" s="1"/>
  <c r="BM28" i="24"/>
  <c r="CY28" i="24"/>
  <c r="DA28" i="25"/>
  <c r="AA28" i="27" s="1"/>
  <c r="BL38" i="25"/>
  <c r="BN19" i="24"/>
  <c r="CZ19" i="24"/>
  <c r="DB19" i="25"/>
  <c r="AB19" i="27" s="1"/>
  <c r="BL33" i="25"/>
  <c r="CZ18" i="24"/>
  <c r="BN18" i="24"/>
  <c r="DB18" i="25"/>
  <c r="AB18" i="27" s="1"/>
  <c r="CW10" i="24"/>
  <c r="BK10" i="24"/>
  <c r="CY10" i="25"/>
  <c r="Y10" i="27" s="1"/>
  <c r="BQ46" i="24"/>
  <c r="V22" i="24"/>
  <c r="BK55" i="25"/>
  <c r="BK56" i="24"/>
  <c r="CW56" i="24"/>
  <c r="CY56" i="25"/>
  <c r="Y56" i="27" s="1"/>
  <c r="BO7" i="20"/>
  <c r="BQ20" i="25"/>
  <c r="BK54" i="24"/>
  <c r="CW54" i="24"/>
  <c r="CY54" i="25"/>
  <c r="Y54" i="27" s="1"/>
  <c r="CW43" i="24"/>
  <c r="BK43" i="24"/>
  <c r="CY43" i="25"/>
  <c r="Y43" i="27" s="1"/>
  <c r="BO8" i="20"/>
  <c r="BK44" i="25"/>
  <c r="C34" i="17" s="1"/>
  <c r="BK9" i="24"/>
  <c r="CW9" i="24"/>
  <c r="CY9" i="25"/>
  <c r="Y9" i="27" s="1"/>
  <c r="BR21" i="20"/>
  <c r="R17" i="24"/>
  <c r="CA17" i="21"/>
  <c r="BK6" i="20"/>
  <c r="AC60" i="24" l="1"/>
  <c r="J10" i="26"/>
  <c r="J11" i="26" s="1"/>
  <c r="AC60" i="27"/>
  <c r="BO60" i="27" s="1"/>
  <c r="X61" i="27"/>
  <c r="BJ61" i="27" s="1"/>
  <c r="AE27" i="27"/>
  <c r="BQ27" i="27" s="1"/>
  <c r="DE40" i="25"/>
  <c r="AE40" i="27" s="1"/>
  <c r="BQ40" i="27" s="1"/>
  <c r="DC40" i="24"/>
  <c r="BQ40" i="24"/>
  <c r="AE14" i="24"/>
  <c r="BQ14" i="27"/>
  <c r="BW14" i="20"/>
  <c r="BT14" i="25" s="1"/>
  <c r="DD13" i="24"/>
  <c r="BR13" i="24"/>
  <c r="DF13" i="25"/>
  <c r="AF13" i="27" s="1"/>
  <c r="AE24" i="24"/>
  <c r="BO15" i="20"/>
  <c r="BL15" i="25" s="1"/>
  <c r="BH22" i="27"/>
  <c r="BW29" i="20"/>
  <c r="BT29" i="25" s="1"/>
  <c r="AE25" i="24"/>
  <c r="AE12" i="24"/>
  <c r="BL53" i="27"/>
  <c r="BR47" i="24"/>
  <c r="BS23" i="20"/>
  <c r="BP23" i="25" s="1"/>
  <c r="BN18" i="27"/>
  <c r="BM45" i="27"/>
  <c r="BQ51" i="20"/>
  <c r="BK10" i="27"/>
  <c r="BO59" i="24"/>
  <c r="BQ12" i="27"/>
  <c r="BS41" i="20"/>
  <c r="BM28" i="27"/>
  <c r="BK34" i="27"/>
  <c r="BK43" i="27"/>
  <c r="BN35" i="27"/>
  <c r="BR36" i="24"/>
  <c r="BN19" i="27"/>
  <c r="BQ11" i="27"/>
  <c r="BK9" i="27"/>
  <c r="BK54" i="27"/>
  <c r="BK56" i="27"/>
  <c r="BK39" i="27"/>
  <c r="DF49" i="24"/>
  <c r="BT49" i="24"/>
  <c r="DH49" i="25"/>
  <c r="AH49" i="27" s="1"/>
  <c r="AU63" i="24"/>
  <c r="AE32" i="24"/>
  <c r="AE11" i="24"/>
  <c r="Y39" i="24"/>
  <c r="CI58" i="25"/>
  <c r="CI63" i="25" s="1"/>
  <c r="DF47" i="25"/>
  <c r="AF47" i="27" s="1"/>
  <c r="X61" i="24"/>
  <c r="I48" i="24"/>
  <c r="I58" i="24" s="1"/>
  <c r="J21" i="26" s="1"/>
  <c r="CG58" i="24"/>
  <c r="J23" i="26" s="1"/>
  <c r="AE46" i="24"/>
  <c r="AW63" i="25"/>
  <c r="BQ24" i="27"/>
  <c r="BW24" i="20"/>
  <c r="BT24" i="25" s="1"/>
  <c r="AE27" i="24"/>
  <c r="BQ46" i="27"/>
  <c r="BW46" i="20"/>
  <c r="BT46" i="25" s="1"/>
  <c r="BQ32" i="27"/>
  <c r="BW32" i="20"/>
  <c r="BT32" i="25" s="1"/>
  <c r="Y56" i="24"/>
  <c r="DD50" i="24"/>
  <c r="Y43" i="24"/>
  <c r="Y10" i="24"/>
  <c r="DD47" i="24"/>
  <c r="BQ25" i="27"/>
  <c r="BW25" i="20"/>
  <c r="BT25" i="25" s="1"/>
  <c r="Y9" i="24"/>
  <c r="DA59" i="24"/>
  <c r="BW12" i="20"/>
  <c r="BT12" i="25" s="1"/>
  <c r="DF36" i="25"/>
  <c r="AF36" i="27" s="1"/>
  <c r="DD36" i="24"/>
  <c r="AB35" i="24"/>
  <c r="Y51" i="24"/>
  <c r="BS45" i="20"/>
  <c r="BN30" i="25"/>
  <c r="BN42" i="24"/>
  <c r="CZ42" i="24"/>
  <c r="DB42" i="25"/>
  <c r="AB42" i="27" s="1"/>
  <c r="DF50" i="25"/>
  <c r="AF50" i="27" s="1"/>
  <c r="BQ54" i="20"/>
  <c r="BK22" i="25"/>
  <c r="CV33" i="24"/>
  <c r="BJ33" i="24"/>
  <c r="CX33" i="25"/>
  <c r="X33" i="27" s="1"/>
  <c r="AB19" i="24"/>
  <c r="CW57" i="24"/>
  <c r="BK57" i="24"/>
  <c r="CY57" i="25"/>
  <c r="Y57" i="27" s="1"/>
  <c r="BK26" i="24"/>
  <c r="CW26" i="24"/>
  <c r="CY26" i="25"/>
  <c r="Y26" i="27" s="1"/>
  <c r="BO53" i="25"/>
  <c r="BT19" i="20"/>
  <c r="BH6" i="25"/>
  <c r="BO31" i="25"/>
  <c r="BT18" i="20"/>
  <c r="AA28" i="24"/>
  <c r="BI44" i="24"/>
  <c r="CU44" i="24"/>
  <c r="CW44" i="25"/>
  <c r="W44" i="27" s="1"/>
  <c r="BO20" i="24"/>
  <c r="DA20" i="24"/>
  <c r="DC20" i="25"/>
  <c r="AC20" i="27" s="1"/>
  <c r="BL7" i="25"/>
  <c r="CW16" i="24"/>
  <c r="BK16" i="24"/>
  <c r="CY16" i="25"/>
  <c r="Y16" i="27" s="1"/>
  <c r="AA45" i="24"/>
  <c r="BP37" i="24"/>
  <c r="DB37" i="24"/>
  <c r="DD37" i="25"/>
  <c r="AD37" i="27" s="1"/>
  <c r="BR50" i="24"/>
  <c r="DC59" i="25"/>
  <c r="AC59" i="27" s="1"/>
  <c r="BL8" i="25"/>
  <c r="BJ38" i="24"/>
  <c r="CV38" i="24"/>
  <c r="CX38" i="25"/>
  <c r="X38" i="27" s="1"/>
  <c r="BN34" i="25"/>
  <c r="BO62" i="25"/>
  <c r="BO21" i="25"/>
  <c r="CU55" i="24"/>
  <c r="BI55" i="24"/>
  <c r="CW55" i="25"/>
  <c r="W55" i="27" s="1"/>
  <c r="BQ56" i="20"/>
  <c r="BQ9" i="20"/>
  <c r="Y54" i="24"/>
  <c r="BQ10" i="20"/>
  <c r="AB18" i="24"/>
  <c r="AA41" i="24"/>
  <c r="DE52" i="25"/>
  <c r="AE52" i="27" s="1"/>
  <c r="DC52" i="24"/>
  <c r="BQ52" i="24"/>
  <c r="BT35" i="20"/>
  <c r="CB17" i="21"/>
  <c r="BJ17" i="20"/>
  <c r="BW27" i="20" l="1"/>
  <c r="BU60" i="20"/>
  <c r="BR60" i="25" s="1"/>
  <c r="BP60" i="24" s="1"/>
  <c r="BP61" i="20"/>
  <c r="BM61" i="25" s="1"/>
  <c r="I58" i="27"/>
  <c r="J8" i="26" s="1"/>
  <c r="I63" i="27"/>
  <c r="AU63" i="27" s="1"/>
  <c r="DD60" i="25"/>
  <c r="AD60" i="27" s="1"/>
  <c r="BP60" i="27" s="1"/>
  <c r="DB60" i="24"/>
  <c r="AE40" i="24"/>
  <c r="AF13" i="24"/>
  <c r="BW40" i="20"/>
  <c r="BT40" i="25" s="1"/>
  <c r="DF40" i="25" s="1"/>
  <c r="BR14" i="24"/>
  <c r="DF14" i="25"/>
  <c r="AF14" i="27" s="1"/>
  <c r="DD14" i="24"/>
  <c r="BX13" i="20"/>
  <c r="BU13" i="25" s="1"/>
  <c r="BR13" i="27"/>
  <c r="DF29" i="25"/>
  <c r="AF29" i="27" s="1"/>
  <c r="DD29" i="24"/>
  <c r="BR29" i="24"/>
  <c r="BQ43" i="20"/>
  <c r="BN43" i="25" s="1"/>
  <c r="AF36" i="24"/>
  <c r="AC59" i="24"/>
  <c r="AF47" i="24"/>
  <c r="BQ39" i="20"/>
  <c r="BN39" i="25" s="1"/>
  <c r="BW11" i="20"/>
  <c r="BT11" i="25" s="1"/>
  <c r="BK51" i="27"/>
  <c r="BM41" i="27"/>
  <c r="BS28" i="20"/>
  <c r="BP28" i="25" s="1"/>
  <c r="CW61" i="24"/>
  <c r="BK16" i="27"/>
  <c r="BK26" i="27"/>
  <c r="BO20" i="27"/>
  <c r="BR47" i="27"/>
  <c r="BI55" i="27"/>
  <c r="CT6" i="25"/>
  <c r="T6" i="27" s="1"/>
  <c r="BJ38" i="27"/>
  <c r="BO59" i="27"/>
  <c r="BN42" i="27"/>
  <c r="BK57" i="27"/>
  <c r="BR36" i="27"/>
  <c r="DF24" i="25"/>
  <c r="AF24" i="27" s="1"/>
  <c r="BQ52" i="27"/>
  <c r="BR50" i="27"/>
  <c r="BI44" i="27"/>
  <c r="BJ33" i="27"/>
  <c r="BP37" i="27"/>
  <c r="AH49" i="24"/>
  <c r="BZ49" i="20"/>
  <c r="BW49" i="25" s="1"/>
  <c r="BT49" i="27"/>
  <c r="I63" i="24"/>
  <c r="CG63" i="24"/>
  <c r="Y16" i="24"/>
  <c r="X33" i="24"/>
  <c r="BR12" i="24"/>
  <c r="DD12" i="24"/>
  <c r="BR46" i="24"/>
  <c r="DD46" i="24"/>
  <c r="DF46" i="25"/>
  <c r="AF46" i="27" s="1"/>
  <c r="CY61" i="25"/>
  <c r="BK61" i="24"/>
  <c r="BX47" i="20"/>
  <c r="BU47" i="25" s="1"/>
  <c r="DD24" i="24"/>
  <c r="AE52" i="24"/>
  <c r="Y57" i="24"/>
  <c r="AU48" i="27"/>
  <c r="BA48" i="20"/>
  <c r="DF12" i="25"/>
  <c r="AF12" i="27" s="1"/>
  <c r="AD37" i="24"/>
  <c r="BR24" i="24"/>
  <c r="DD32" i="24"/>
  <c r="DF32" i="25"/>
  <c r="AF32" i="27" s="1"/>
  <c r="BR32" i="24"/>
  <c r="BX36" i="20"/>
  <c r="BU36" i="25" s="1"/>
  <c r="BR25" i="24"/>
  <c r="DF25" i="25"/>
  <c r="AF25" i="27" s="1"/>
  <c r="DD25" i="24"/>
  <c r="AB42" i="24"/>
  <c r="BU59" i="20"/>
  <c r="BR59" i="25" s="1"/>
  <c r="AF50" i="24"/>
  <c r="BQ35" i="25"/>
  <c r="BN56" i="25"/>
  <c r="BO44" i="20"/>
  <c r="W44" i="24"/>
  <c r="Y26" i="24"/>
  <c r="BN9" i="25"/>
  <c r="W55" i="24"/>
  <c r="BQ16" i="20"/>
  <c r="BM31" i="24"/>
  <c r="CY31" i="24"/>
  <c r="DA31" i="25"/>
  <c r="AA31" i="27" s="1"/>
  <c r="BT42" i="20"/>
  <c r="BL30" i="24"/>
  <c r="CX30" i="24"/>
  <c r="CZ30" i="25"/>
  <c r="Z30" i="27" s="1"/>
  <c r="BJ7" i="24"/>
  <c r="CV7" i="24"/>
  <c r="CX7" i="25"/>
  <c r="X7" i="27" s="1"/>
  <c r="BT27" i="25"/>
  <c r="BQ18" i="25"/>
  <c r="BP45" i="25"/>
  <c r="BP41" i="25"/>
  <c r="BQ57" i="20"/>
  <c r="CY21" i="24"/>
  <c r="BM21" i="24"/>
  <c r="DA21" i="25"/>
  <c r="AA21" i="27" s="1"/>
  <c r="BQ26" i="20"/>
  <c r="BJ15" i="24"/>
  <c r="CV15" i="24"/>
  <c r="CX15" i="25"/>
  <c r="X15" i="27" s="1"/>
  <c r="CY53" i="24"/>
  <c r="BM53" i="24"/>
  <c r="DA53" i="25"/>
  <c r="AA53" i="27" s="1"/>
  <c r="BN10" i="25"/>
  <c r="CY62" i="24"/>
  <c r="BM62" i="24"/>
  <c r="DA62" i="25"/>
  <c r="AA62" i="27" s="1"/>
  <c r="CU22" i="24"/>
  <c r="BI22" i="24"/>
  <c r="CW22" i="25"/>
  <c r="W22" i="27" s="1"/>
  <c r="BO55" i="20"/>
  <c r="CX34" i="24"/>
  <c r="BL34" i="24"/>
  <c r="CZ34" i="25"/>
  <c r="Z34" i="27" s="1"/>
  <c r="BN51" i="25"/>
  <c r="BG17" i="25"/>
  <c r="X38" i="24"/>
  <c r="CV8" i="24"/>
  <c r="BJ8" i="24"/>
  <c r="CX8" i="25"/>
  <c r="X8" i="27" s="1"/>
  <c r="AC20" i="24"/>
  <c r="BQ19" i="25"/>
  <c r="BN54" i="25"/>
  <c r="BU20" i="20"/>
  <c r="BW52" i="20"/>
  <c r="BX50" i="20"/>
  <c r="BN23" i="24"/>
  <c r="CZ23" i="24"/>
  <c r="DB23" i="25"/>
  <c r="AB23" i="27" s="1"/>
  <c r="CR6" i="24"/>
  <c r="BF6" i="24"/>
  <c r="AD60" i="24" l="1"/>
  <c r="DD40" i="24"/>
  <c r="BR40" i="24"/>
  <c r="AF14" i="24"/>
  <c r="BV60" i="20"/>
  <c r="BS60" i="25" s="1"/>
  <c r="DC60" i="24" s="1"/>
  <c r="Y61" i="27"/>
  <c r="BQ61" i="20" s="1"/>
  <c r="BN61" i="25" s="1"/>
  <c r="BX29" i="20"/>
  <c r="BU29" i="25" s="1"/>
  <c r="AF40" i="27"/>
  <c r="BR14" i="27"/>
  <c r="BR24" i="27"/>
  <c r="BR29" i="27"/>
  <c r="BF6" i="27"/>
  <c r="BX14" i="20"/>
  <c r="BU14" i="25" s="1"/>
  <c r="DE14" i="24" s="1"/>
  <c r="J13" i="26"/>
  <c r="J14" i="26"/>
  <c r="J15" i="26"/>
  <c r="DD11" i="24"/>
  <c r="BS13" i="24"/>
  <c r="DE13" i="24"/>
  <c r="DG13" i="25"/>
  <c r="AG13" i="27" s="1"/>
  <c r="AF29" i="24"/>
  <c r="BP38" i="20"/>
  <c r="BM38" i="25" s="1"/>
  <c r="AF40" i="24"/>
  <c r="BV37" i="20"/>
  <c r="BS37" i="25" s="1"/>
  <c r="BP33" i="20"/>
  <c r="BM33" i="25" s="1"/>
  <c r="Y61" i="24"/>
  <c r="BR11" i="24"/>
  <c r="DF11" i="25"/>
  <c r="AF11" i="27" s="1"/>
  <c r="BM31" i="27"/>
  <c r="BJ8" i="27"/>
  <c r="BI22" i="27"/>
  <c r="BJ7" i="27"/>
  <c r="CS17" i="25"/>
  <c r="S17" i="27" s="1"/>
  <c r="BL30" i="27"/>
  <c r="BL34" i="27"/>
  <c r="BM21" i="27"/>
  <c r="BR46" i="27"/>
  <c r="BN23" i="27"/>
  <c r="BM62" i="27"/>
  <c r="BJ15" i="27"/>
  <c r="BS36" i="24"/>
  <c r="BR12" i="27"/>
  <c r="BM53" i="27"/>
  <c r="DG49" i="24"/>
  <c r="BU49" i="24"/>
  <c r="DI49" i="25"/>
  <c r="AI49" i="27" s="1"/>
  <c r="AU58" i="27"/>
  <c r="J9" i="26" s="1"/>
  <c r="AF46" i="24"/>
  <c r="AF12" i="24"/>
  <c r="AF24" i="24"/>
  <c r="BX24" i="20"/>
  <c r="BU24" i="25" s="1"/>
  <c r="Z34" i="24"/>
  <c r="AA62" i="24"/>
  <c r="AF25" i="24"/>
  <c r="BS47" i="24"/>
  <c r="DE47" i="24"/>
  <c r="X8" i="24"/>
  <c r="AX48" i="25"/>
  <c r="BA58" i="20"/>
  <c r="J7" i="26" s="1"/>
  <c r="BX46" i="20"/>
  <c r="BU46" i="25" s="1"/>
  <c r="BR32" i="27"/>
  <c r="BX32" i="20"/>
  <c r="BU32" i="25" s="1"/>
  <c r="BP59" i="24"/>
  <c r="BR25" i="27"/>
  <c r="BX25" i="20"/>
  <c r="BU25" i="25" s="1"/>
  <c r="X15" i="24"/>
  <c r="AF32" i="24"/>
  <c r="DE36" i="24"/>
  <c r="DG47" i="25"/>
  <c r="AG47" i="27" s="1"/>
  <c r="W22" i="24"/>
  <c r="BX12" i="20"/>
  <c r="BU12" i="25" s="1"/>
  <c r="BT52" i="25"/>
  <c r="BO22" i="20"/>
  <c r="BS62" i="20"/>
  <c r="BL39" i="24"/>
  <c r="CX39" i="24"/>
  <c r="CZ39" i="25"/>
  <c r="Z39" i="27" s="1"/>
  <c r="BN41" i="24"/>
  <c r="CZ41" i="24"/>
  <c r="DB41" i="25"/>
  <c r="AB41" i="27" s="1"/>
  <c r="BR30" i="20"/>
  <c r="DG36" i="25"/>
  <c r="AG36" i="27" s="1"/>
  <c r="BU50" i="25"/>
  <c r="BL54" i="24"/>
  <c r="CX54" i="24"/>
  <c r="CZ54" i="25"/>
  <c r="Z54" i="27" s="1"/>
  <c r="BL51" i="24"/>
  <c r="CX51" i="24"/>
  <c r="CZ51" i="25"/>
  <c r="Z51" i="27" s="1"/>
  <c r="DF27" i="25"/>
  <c r="AF27" i="27" s="1"/>
  <c r="DD27" i="24"/>
  <c r="BR27" i="24"/>
  <c r="BL43" i="24"/>
  <c r="CX43" i="24"/>
  <c r="CZ43" i="25"/>
  <c r="Z43" i="27" s="1"/>
  <c r="BN26" i="25"/>
  <c r="CX9" i="24"/>
  <c r="BL9" i="24"/>
  <c r="CZ9" i="25"/>
  <c r="Z9" i="27" s="1"/>
  <c r="BR20" i="25"/>
  <c r="BS21" i="20"/>
  <c r="AA31" i="24"/>
  <c r="DD59" i="25"/>
  <c r="AD59" i="27" s="1"/>
  <c r="AA53" i="24"/>
  <c r="AA21" i="24"/>
  <c r="BN57" i="25"/>
  <c r="BN45" i="24"/>
  <c r="CZ45" i="24"/>
  <c r="DB45" i="25"/>
  <c r="AB45" i="27" s="1"/>
  <c r="X7" i="24"/>
  <c r="Z30" i="24"/>
  <c r="BN16" i="25"/>
  <c r="BL44" i="25"/>
  <c r="C35" i="17" s="1"/>
  <c r="CX56" i="24"/>
  <c r="BL56" i="24"/>
  <c r="CZ56" i="25"/>
  <c r="Z56" i="27" s="1"/>
  <c r="DA19" i="24"/>
  <c r="BO19" i="24"/>
  <c r="DC19" i="25"/>
  <c r="AC19" i="27" s="1"/>
  <c r="BP15" i="20"/>
  <c r="DB59" i="24"/>
  <c r="BT23" i="20"/>
  <c r="BL55" i="25"/>
  <c r="CX10" i="24"/>
  <c r="BL10" i="24"/>
  <c r="CZ10" i="25"/>
  <c r="Z10" i="27" s="1"/>
  <c r="BQ42" i="25"/>
  <c r="AB23" i="24"/>
  <c r="CZ28" i="24"/>
  <c r="BN28" i="24"/>
  <c r="DB28" i="25"/>
  <c r="AB28" i="27" s="1"/>
  <c r="BO18" i="24"/>
  <c r="DA18" i="24"/>
  <c r="DC18" i="25"/>
  <c r="AC18" i="27" s="1"/>
  <c r="BO35" i="24"/>
  <c r="DA35" i="24"/>
  <c r="DC35" i="25"/>
  <c r="AC35" i="27" s="1"/>
  <c r="T6" i="24"/>
  <c r="CQ17" i="24"/>
  <c r="BE17" i="24"/>
  <c r="DE60" i="25" l="1"/>
  <c r="AE60" i="27" s="1"/>
  <c r="BQ60" i="24"/>
  <c r="AE60" i="24" s="1"/>
  <c r="BK61" i="27"/>
  <c r="AG13" i="24"/>
  <c r="DG14" i="25"/>
  <c r="AG14" i="27" s="1"/>
  <c r="BY14" i="20" s="1"/>
  <c r="BV14" i="25" s="1"/>
  <c r="DG29" i="25"/>
  <c r="AG29" i="27" s="1"/>
  <c r="BS29" i="24"/>
  <c r="DE29" i="24"/>
  <c r="BS14" i="24"/>
  <c r="AG14" i="24" s="1"/>
  <c r="BR40" i="27"/>
  <c r="BX40" i="20"/>
  <c r="BU40" i="25" s="1"/>
  <c r="BS13" i="27"/>
  <c r="BY13" i="20"/>
  <c r="BV13" i="25" s="1"/>
  <c r="AF11" i="24"/>
  <c r="BX11" i="20"/>
  <c r="BU11" i="25" s="1"/>
  <c r="BE17" i="27"/>
  <c r="BS53" i="20"/>
  <c r="BP53" i="25" s="1"/>
  <c r="BP8" i="20"/>
  <c r="BM8" i="25" s="1"/>
  <c r="BR34" i="20"/>
  <c r="BO34" i="25" s="1"/>
  <c r="AI49" i="24"/>
  <c r="BR11" i="27"/>
  <c r="BL9" i="27"/>
  <c r="BO18" i="27"/>
  <c r="BS31" i="20"/>
  <c r="BP31" i="25" s="1"/>
  <c r="BQ60" i="27"/>
  <c r="BX27" i="20"/>
  <c r="BO19" i="27"/>
  <c r="BL39" i="27"/>
  <c r="BO35" i="27"/>
  <c r="BS36" i="27"/>
  <c r="BN28" i="27"/>
  <c r="BL56" i="27"/>
  <c r="BL43" i="27"/>
  <c r="BS47" i="27"/>
  <c r="BR51" i="20"/>
  <c r="BL10" i="27"/>
  <c r="BP7" i="20"/>
  <c r="BM7" i="25" s="1"/>
  <c r="BN45" i="27"/>
  <c r="BN41" i="27"/>
  <c r="AG36" i="24"/>
  <c r="BL54" i="27"/>
  <c r="CA49" i="20"/>
  <c r="BX49" i="25" s="1"/>
  <c r="BU49" i="27"/>
  <c r="DG46" i="25"/>
  <c r="AG46" i="27" s="1"/>
  <c r="BA63" i="20"/>
  <c r="AG47" i="24"/>
  <c r="AR30" i="17"/>
  <c r="AJ30" i="17"/>
  <c r="AB30" i="17"/>
  <c r="T30" i="17"/>
  <c r="L30" i="17"/>
  <c r="AG30" i="17"/>
  <c r="AQ30" i="17"/>
  <c r="AH30" i="17"/>
  <c r="Y30" i="17"/>
  <c r="P30" i="17"/>
  <c r="AP30" i="17"/>
  <c r="X30" i="17"/>
  <c r="O30" i="17"/>
  <c r="AI30" i="17"/>
  <c r="V30" i="17"/>
  <c r="J30" i="17"/>
  <c r="AL30" i="17"/>
  <c r="W30" i="17"/>
  <c r="I30" i="17"/>
  <c r="AK30" i="17"/>
  <c r="U30" i="17"/>
  <c r="H30" i="17"/>
  <c r="AF30" i="17"/>
  <c r="S30" i="17"/>
  <c r="AS30" i="17"/>
  <c r="AD30" i="17"/>
  <c r="Q30" i="17"/>
  <c r="AO30" i="17"/>
  <c r="AC30" i="17"/>
  <c r="N30" i="17"/>
  <c r="R30" i="17"/>
  <c r="M30" i="17"/>
  <c r="AT30" i="17"/>
  <c r="K30" i="17"/>
  <c r="AN30" i="17"/>
  <c r="AM30" i="17"/>
  <c r="AE30" i="17"/>
  <c r="AA30" i="17"/>
  <c r="Z30" i="17"/>
  <c r="AT32" i="17"/>
  <c r="AL32" i="17"/>
  <c r="AD32" i="17"/>
  <c r="V32" i="17"/>
  <c r="N32" i="17"/>
  <c r="S32" i="17"/>
  <c r="AS32" i="17"/>
  <c r="AJ32" i="17"/>
  <c r="AA32" i="17"/>
  <c r="R32" i="17"/>
  <c r="I32" i="17"/>
  <c r="AR32" i="17"/>
  <c r="AI32" i="17"/>
  <c r="Z32" i="17"/>
  <c r="Q32" i="17"/>
  <c r="H32" i="17"/>
  <c r="AM32" i="17"/>
  <c r="AC32" i="17"/>
  <c r="T32" i="17"/>
  <c r="K32" i="17"/>
  <c r="AK32" i="17"/>
  <c r="AB32" i="17"/>
  <c r="J32" i="17"/>
  <c r="AH32" i="17"/>
  <c r="P32" i="17"/>
  <c r="AF32" i="17"/>
  <c r="L32" i="17"/>
  <c r="AE32" i="17"/>
  <c r="Y32" i="17"/>
  <c r="AP32" i="17"/>
  <c r="W32" i="17"/>
  <c r="AO32" i="17"/>
  <c r="U32" i="17"/>
  <c r="AG32" i="17"/>
  <c r="X32" i="17"/>
  <c r="O32" i="17"/>
  <c r="M32" i="17"/>
  <c r="AQ32" i="17"/>
  <c r="AN32" i="17"/>
  <c r="AS31" i="17"/>
  <c r="AK31" i="17"/>
  <c r="AC31" i="17"/>
  <c r="U31" i="17"/>
  <c r="M31" i="17"/>
  <c r="AM31" i="17"/>
  <c r="AL31" i="17"/>
  <c r="AB31" i="17"/>
  <c r="S31" i="17"/>
  <c r="J31" i="17"/>
  <c r="AO31" i="17"/>
  <c r="AF31" i="17"/>
  <c r="W31" i="17"/>
  <c r="N31" i="17"/>
  <c r="AN31" i="17"/>
  <c r="AE31" i="17"/>
  <c r="V31" i="17"/>
  <c r="L31" i="17"/>
  <c r="AJ31" i="17"/>
  <c r="X31" i="17"/>
  <c r="H31" i="17"/>
  <c r="AD31" i="17"/>
  <c r="O31" i="17"/>
  <c r="AT31" i="17"/>
  <c r="AA31" i="17"/>
  <c r="K31" i="17"/>
  <c r="AR31" i="17"/>
  <c r="Z31" i="17"/>
  <c r="I31" i="17"/>
  <c r="AP31" i="17"/>
  <c r="T31" i="17"/>
  <c r="AI31" i="17"/>
  <c r="R31" i="17"/>
  <c r="Q31" i="17"/>
  <c r="P31" i="17"/>
  <c r="AQ31" i="17"/>
  <c r="AH31" i="17"/>
  <c r="AG31" i="17"/>
  <c r="Y31" i="17"/>
  <c r="AT35" i="17"/>
  <c r="AL35" i="17"/>
  <c r="AD35" i="17"/>
  <c r="AQ35" i="17"/>
  <c r="AH35" i="17"/>
  <c r="Y35" i="17"/>
  <c r="Q35" i="17"/>
  <c r="I35" i="17"/>
  <c r="AN35" i="17"/>
  <c r="AC35" i="17"/>
  <c r="T35" i="17"/>
  <c r="K35" i="17"/>
  <c r="AM35" i="17"/>
  <c r="AB35" i="17"/>
  <c r="S35" i="17"/>
  <c r="J35" i="17"/>
  <c r="AP35" i="17"/>
  <c r="AF35" i="17"/>
  <c r="V35" i="17"/>
  <c r="M35" i="17"/>
  <c r="AO35" i="17"/>
  <c r="AE35" i="17"/>
  <c r="U35" i="17"/>
  <c r="L35" i="17"/>
  <c r="AA35" i="17"/>
  <c r="H35" i="17"/>
  <c r="AR35" i="17"/>
  <c r="R35" i="17"/>
  <c r="AK35" i="17"/>
  <c r="P35" i="17"/>
  <c r="AJ35" i="17"/>
  <c r="O35" i="17"/>
  <c r="AG35" i="17"/>
  <c r="Z35" i="17"/>
  <c r="X35" i="17"/>
  <c r="W35" i="17"/>
  <c r="N35" i="17"/>
  <c r="AS35" i="17"/>
  <c r="AI35" i="17"/>
  <c r="AM17" i="17"/>
  <c r="AE17" i="17"/>
  <c r="W17" i="17"/>
  <c r="O17" i="17"/>
  <c r="J17" i="17"/>
  <c r="AL17" i="17"/>
  <c r="AC17" i="17"/>
  <c r="T17" i="17"/>
  <c r="K17" i="17"/>
  <c r="AT17" i="17"/>
  <c r="AK17" i="17"/>
  <c r="AB17" i="17"/>
  <c r="S17" i="17"/>
  <c r="AP17" i="17"/>
  <c r="AO17" i="17"/>
  <c r="AA17" i="17"/>
  <c r="P17" i="17"/>
  <c r="AI17" i="17"/>
  <c r="X17" i="17"/>
  <c r="L17" i="17"/>
  <c r="AH17" i="17"/>
  <c r="V17" i="17"/>
  <c r="I17" i="17"/>
  <c r="AG17" i="17"/>
  <c r="N17" i="17"/>
  <c r="AS17" i="17"/>
  <c r="AF17" i="17"/>
  <c r="M17" i="17"/>
  <c r="H17" i="17"/>
  <c r="Z17" i="17"/>
  <c r="AD17" i="17"/>
  <c r="AR17" i="17"/>
  <c r="Y17" i="17"/>
  <c r="AQ17" i="17"/>
  <c r="U17" i="17"/>
  <c r="AN17" i="17"/>
  <c r="R17" i="17"/>
  <c r="AJ17" i="17"/>
  <c r="Q17" i="17"/>
  <c r="AM25" i="17"/>
  <c r="AE25" i="17"/>
  <c r="W25" i="17"/>
  <c r="O25" i="17"/>
  <c r="AT25" i="17"/>
  <c r="AK25" i="17"/>
  <c r="AB25" i="17"/>
  <c r="S25" i="17"/>
  <c r="J25" i="17"/>
  <c r="AS25" i="17"/>
  <c r="AJ25" i="17"/>
  <c r="AA25" i="17"/>
  <c r="R25" i="17"/>
  <c r="I25" i="17"/>
  <c r="AH25" i="17"/>
  <c r="V25" i="17"/>
  <c r="K25" i="17"/>
  <c r="AL25" i="17"/>
  <c r="X25" i="17"/>
  <c r="H25" i="17"/>
  <c r="AI25" i="17"/>
  <c r="U25" i="17"/>
  <c r="AG25" i="17"/>
  <c r="T25" i="17"/>
  <c r="AQ25" i="17"/>
  <c r="AD25" i="17"/>
  <c r="P25" i="17"/>
  <c r="AP25" i="17"/>
  <c r="AC25" i="17"/>
  <c r="N25" i="17"/>
  <c r="Z25" i="17"/>
  <c r="Y25" i="17"/>
  <c r="Q25" i="17"/>
  <c r="M25" i="17"/>
  <c r="AR25" i="17"/>
  <c r="L25" i="17"/>
  <c r="AO25" i="17"/>
  <c r="AN25" i="17"/>
  <c r="AF25" i="17"/>
  <c r="AT24" i="17"/>
  <c r="AL24" i="17"/>
  <c r="AD24" i="17"/>
  <c r="V24" i="17"/>
  <c r="N24" i="17"/>
  <c r="AM24" i="17"/>
  <c r="AN24" i="17"/>
  <c r="AE24" i="17"/>
  <c r="U24" i="17"/>
  <c r="L24" i="17"/>
  <c r="AC24" i="17"/>
  <c r="T24" i="17"/>
  <c r="K24" i="17"/>
  <c r="AJ24" i="17"/>
  <c r="Y24" i="17"/>
  <c r="M24" i="17"/>
  <c r="AS24" i="17"/>
  <c r="AG24" i="17"/>
  <c r="R24" i="17"/>
  <c r="AR24" i="17"/>
  <c r="AF24" i="17"/>
  <c r="Q24" i="17"/>
  <c r="AP24" i="17"/>
  <c r="AA24" i="17"/>
  <c r="O24" i="17"/>
  <c r="AO24" i="17"/>
  <c r="Z24" i="17"/>
  <c r="J24" i="17"/>
  <c r="AH24" i="17"/>
  <c r="AB24" i="17"/>
  <c r="X24" i="17"/>
  <c r="W24" i="17"/>
  <c r="S24" i="17"/>
  <c r="AQ24" i="17"/>
  <c r="P24" i="17"/>
  <c r="AK24" i="17"/>
  <c r="I24" i="17"/>
  <c r="AI24" i="17"/>
  <c r="H24" i="17"/>
  <c r="AQ29" i="17"/>
  <c r="AI29" i="17"/>
  <c r="AA29" i="17"/>
  <c r="S29" i="17"/>
  <c r="K29" i="17"/>
  <c r="H29" i="17"/>
  <c r="AT29" i="17"/>
  <c r="AK29" i="17"/>
  <c r="AB29" i="17"/>
  <c r="R29" i="17"/>
  <c r="I29" i="17"/>
  <c r="AS29" i="17"/>
  <c r="AJ29" i="17"/>
  <c r="Z29" i="17"/>
  <c r="Q29" i="17"/>
  <c r="AL29" i="17"/>
  <c r="X29" i="17"/>
  <c r="M29" i="17"/>
  <c r="AG29" i="17"/>
  <c r="U29" i="17"/>
  <c r="AF29" i="17"/>
  <c r="T29" i="17"/>
  <c r="AR29" i="17"/>
  <c r="AE29" i="17"/>
  <c r="P29" i="17"/>
  <c r="AO29" i="17"/>
  <c r="AC29" i="17"/>
  <c r="N29" i="17"/>
  <c r="AN29" i="17"/>
  <c r="Y29" i="17"/>
  <c r="L29" i="17"/>
  <c r="V29" i="17"/>
  <c r="O29" i="17"/>
  <c r="J29" i="17"/>
  <c r="AP29" i="17"/>
  <c r="AM29" i="17"/>
  <c r="AH29" i="17"/>
  <c r="AD29" i="17"/>
  <c r="W29" i="17"/>
  <c r="AR22" i="17"/>
  <c r="AJ22" i="17"/>
  <c r="AB22" i="17"/>
  <c r="T22" i="17"/>
  <c r="L22" i="17"/>
  <c r="AS22" i="17"/>
  <c r="AI22" i="17"/>
  <c r="Z22" i="17"/>
  <c r="Q22" i="17"/>
  <c r="H22" i="17"/>
  <c r="AQ22" i="17"/>
  <c r="AH22" i="17"/>
  <c r="Y22" i="17"/>
  <c r="P22" i="17"/>
  <c r="AO22" i="17"/>
  <c r="AD22" i="17"/>
  <c r="R22" i="17"/>
  <c r="AN22" i="17"/>
  <c r="AA22" i="17"/>
  <c r="M22" i="17"/>
  <c r="AK22" i="17"/>
  <c r="V22" i="17"/>
  <c r="I22" i="17"/>
  <c r="AG22" i="17"/>
  <c r="U22" i="17"/>
  <c r="AM22" i="17"/>
  <c r="O22" i="17"/>
  <c r="J22" i="17"/>
  <c r="AL22" i="17"/>
  <c r="N22" i="17"/>
  <c r="AF22" i="17"/>
  <c r="K22" i="17"/>
  <c r="AE22" i="17"/>
  <c r="AC22" i="17"/>
  <c r="X22" i="17"/>
  <c r="AT22" i="17"/>
  <c r="W22" i="17"/>
  <c r="AP22" i="17"/>
  <c r="S22" i="17"/>
  <c r="AN26" i="17"/>
  <c r="AF26" i="17"/>
  <c r="X26" i="17"/>
  <c r="P26" i="17"/>
  <c r="H26" i="17"/>
  <c r="O26" i="17"/>
  <c r="AR26" i="17"/>
  <c r="AI26" i="17"/>
  <c r="Z26" i="17"/>
  <c r="Q26" i="17"/>
  <c r="AQ26" i="17"/>
  <c r="AH26" i="17"/>
  <c r="Y26" i="17"/>
  <c r="AS26" i="17"/>
  <c r="AE26" i="17"/>
  <c r="T26" i="17"/>
  <c r="I26" i="17"/>
  <c r="AM26" i="17"/>
  <c r="AA26" i="17"/>
  <c r="L26" i="17"/>
  <c r="AL26" i="17"/>
  <c r="W26" i="17"/>
  <c r="K26" i="17"/>
  <c r="V26" i="17"/>
  <c r="AK26" i="17"/>
  <c r="J26" i="17"/>
  <c r="AG26" i="17"/>
  <c r="S26" i="17"/>
  <c r="AT26" i="17"/>
  <c r="AD26" i="17"/>
  <c r="R26" i="17"/>
  <c r="AB26" i="17"/>
  <c r="U26" i="17"/>
  <c r="N26" i="17"/>
  <c r="M26" i="17"/>
  <c r="AP26" i="17"/>
  <c r="AO26" i="17"/>
  <c r="AJ26" i="17"/>
  <c r="AC26" i="17"/>
  <c r="AT16" i="17"/>
  <c r="AL16" i="17"/>
  <c r="AD16" i="17"/>
  <c r="V16" i="17"/>
  <c r="N16" i="17"/>
  <c r="AO16" i="17"/>
  <c r="AF16" i="17"/>
  <c r="W16" i="17"/>
  <c r="M16" i="17"/>
  <c r="AN16" i="17"/>
  <c r="AE16" i="17"/>
  <c r="U16" i="17"/>
  <c r="L16" i="17"/>
  <c r="AQ16" i="17"/>
  <c r="AC16" i="17"/>
  <c r="R16" i="17"/>
  <c r="AK16" i="17"/>
  <c r="Z16" i="17"/>
  <c r="O16" i="17"/>
  <c r="AJ16" i="17"/>
  <c r="Y16" i="17"/>
  <c r="K16" i="17"/>
  <c r="AH16" i="17"/>
  <c r="P16" i="17"/>
  <c r="H16" i="17"/>
  <c r="AG16" i="17"/>
  <c r="J16" i="17"/>
  <c r="AB16" i="17"/>
  <c r="I16" i="17"/>
  <c r="AA16" i="17"/>
  <c r="AR16" i="17"/>
  <c r="X16" i="17"/>
  <c r="AP16" i="17"/>
  <c r="T16" i="17"/>
  <c r="AM16" i="17"/>
  <c r="S16" i="17"/>
  <c r="AI16" i="17"/>
  <c r="Q16" i="17"/>
  <c r="AS16" i="17"/>
  <c r="H15" i="17"/>
  <c r="AS15" i="17"/>
  <c r="AQ15" i="17"/>
  <c r="AI15" i="17"/>
  <c r="AA15" i="17"/>
  <c r="S15" i="17"/>
  <c r="K15" i="17"/>
  <c r="AH15" i="17"/>
  <c r="AT15" i="17"/>
  <c r="AJ15" i="17"/>
  <c r="Y15" i="17"/>
  <c r="P15" i="17"/>
  <c r="AO15" i="17"/>
  <c r="AE15" i="17"/>
  <c r="V15" i="17"/>
  <c r="M15" i="17"/>
  <c r="AN15" i="17"/>
  <c r="AD15" i="17"/>
  <c r="U15" i="17"/>
  <c r="L15" i="17"/>
  <c r="AK15" i="17"/>
  <c r="T15" i="17"/>
  <c r="AG15" i="17"/>
  <c r="R15" i="17"/>
  <c r="AF15" i="17"/>
  <c r="Q15" i="17"/>
  <c r="O15" i="17"/>
  <c r="AR15" i="17"/>
  <c r="AB15" i="17"/>
  <c r="N15" i="17"/>
  <c r="AP15" i="17"/>
  <c r="Z15" i="17"/>
  <c r="J15" i="17"/>
  <c r="AM15" i="17"/>
  <c r="X15" i="17"/>
  <c r="I15" i="17"/>
  <c r="AL15" i="17"/>
  <c r="W15" i="17"/>
  <c r="AC15" i="17"/>
  <c r="AN34" i="17"/>
  <c r="AF34" i="17"/>
  <c r="X34" i="17"/>
  <c r="P34" i="17"/>
  <c r="H34" i="17"/>
  <c r="N34" i="17"/>
  <c r="AO34" i="17"/>
  <c r="AE34" i="17"/>
  <c r="V34" i="17"/>
  <c r="M34" i="17"/>
  <c r="AM34" i="17"/>
  <c r="AD34" i="17"/>
  <c r="U34" i="17"/>
  <c r="L34" i="17"/>
  <c r="AQ34" i="17"/>
  <c r="AH34" i="17"/>
  <c r="Y34" i="17"/>
  <c r="O34" i="17"/>
  <c r="AP34" i="17"/>
  <c r="AG34" i="17"/>
  <c r="W34" i="17"/>
  <c r="AC34" i="17"/>
  <c r="K34" i="17"/>
  <c r="AK34" i="17"/>
  <c r="R34" i="17"/>
  <c r="AJ34" i="17"/>
  <c r="Q34" i="17"/>
  <c r="AI34" i="17"/>
  <c r="J34" i="17"/>
  <c r="AT34" i="17"/>
  <c r="AA34" i="17"/>
  <c r="AS34" i="17"/>
  <c r="Z34" i="17"/>
  <c r="I34" i="17"/>
  <c r="AR34" i="17"/>
  <c r="AL34" i="17"/>
  <c r="AB34" i="17"/>
  <c r="T34" i="17"/>
  <c r="S34" i="17"/>
  <c r="AM33" i="17"/>
  <c r="AE33" i="17"/>
  <c r="W33" i="17"/>
  <c r="O33" i="17"/>
  <c r="AQ33" i="17"/>
  <c r="AH33" i="17"/>
  <c r="Y33" i="17"/>
  <c r="P33" i="17"/>
  <c r="AP33" i="17"/>
  <c r="AG33" i="17"/>
  <c r="X33" i="17"/>
  <c r="N33" i="17"/>
  <c r="AS33" i="17"/>
  <c r="AJ33" i="17"/>
  <c r="AA33" i="17"/>
  <c r="R33" i="17"/>
  <c r="I33" i="17"/>
  <c r="AR33" i="17"/>
  <c r="AI33" i="17"/>
  <c r="Z33" i="17"/>
  <c r="Q33" i="17"/>
  <c r="H33" i="17"/>
  <c r="AF33" i="17"/>
  <c r="M33" i="17"/>
  <c r="AK33" i="17"/>
  <c r="L33" i="17"/>
  <c r="AD33" i="17"/>
  <c r="K33" i="17"/>
  <c r="AC33" i="17"/>
  <c r="J33" i="17"/>
  <c r="AT33" i="17"/>
  <c r="V33" i="17"/>
  <c r="AO33" i="17"/>
  <c r="U33" i="17"/>
  <c r="AN33" i="17"/>
  <c r="AL33" i="17"/>
  <c r="AB33" i="17"/>
  <c r="T33" i="17"/>
  <c r="S33" i="17"/>
  <c r="AO27" i="17"/>
  <c r="AG27" i="17"/>
  <c r="Y27" i="17"/>
  <c r="Q27" i="17"/>
  <c r="I27" i="17"/>
  <c r="AE27" i="17"/>
  <c r="AP27" i="17"/>
  <c r="AF27" i="17"/>
  <c r="W27" i="17"/>
  <c r="N27" i="17"/>
  <c r="AN27" i="17"/>
  <c r="V27" i="17"/>
  <c r="M27" i="17"/>
  <c r="AQ27" i="17"/>
  <c r="AC27" i="17"/>
  <c r="R27" i="17"/>
  <c r="AR27" i="17"/>
  <c r="AB27" i="17"/>
  <c r="O27" i="17"/>
  <c r="AM27" i="17"/>
  <c r="AA27" i="17"/>
  <c r="L27" i="17"/>
  <c r="AL27" i="17"/>
  <c r="Z27" i="17"/>
  <c r="K27" i="17"/>
  <c r="AJ27" i="17"/>
  <c r="U27" i="17"/>
  <c r="H27" i="17"/>
  <c r="AI27" i="17"/>
  <c r="T27" i="17"/>
  <c r="X27" i="17"/>
  <c r="S27" i="17"/>
  <c r="P27" i="17"/>
  <c r="AT27" i="17"/>
  <c r="J27" i="17"/>
  <c r="AS27" i="17"/>
  <c r="AK27" i="17"/>
  <c r="AH27" i="17"/>
  <c r="AD27" i="17"/>
  <c r="AP20" i="17"/>
  <c r="AH20" i="17"/>
  <c r="Z20" i="17"/>
  <c r="R20" i="17"/>
  <c r="J20" i="17"/>
  <c r="AD20" i="17"/>
  <c r="AN20" i="17"/>
  <c r="AE20" i="17"/>
  <c r="V20" i="17"/>
  <c r="M20" i="17"/>
  <c r="AM20" i="17"/>
  <c r="U20" i="17"/>
  <c r="L20" i="17"/>
  <c r="AT20" i="17"/>
  <c r="AI20" i="17"/>
  <c r="W20" i="17"/>
  <c r="I20" i="17"/>
  <c r="AJ20" i="17"/>
  <c r="T20" i="17"/>
  <c r="AR20" i="17"/>
  <c r="AC20" i="17"/>
  <c r="P20" i="17"/>
  <c r="AQ20" i="17"/>
  <c r="AB20" i="17"/>
  <c r="O20" i="17"/>
  <c r="AA20" i="17"/>
  <c r="Y20" i="17"/>
  <c r="AS20" i="17"/>
  <c r="X20" i="17"/>
  <c r="AO20" i="17"/>
  <c r="AL20" i="17"/>
  <c r="Q20" i="17"/>
  <c r="AK20" i="17"/>
  <c r="N20" i="17"/>
  <c r="AG20" i="17"/>
  <c r="K20" i="17"/>
  <c r="AF20" i="17"/>
  <c r="H20" i="17"/>
  <c r="S20" i="17"/>
  <c r="AO19" i="17"/>
  <c r="AG19" i="17"/>
  <c r="Y19" i="17"/>
  <c r="Q19" i="17"/>
  <c r="I19" i="17"/>
  <c r="AF19" i="17"/>
  <c r="AQ19" i="17"/>
  <c r="AH19" i="17"/>
  <c r="X19" i="17"/>
  <c r="O19" i="17"/>
  <c r="AP19" i="17"/>
  <c r="W19" i="17"/>
  <c r="N19" i="17"/>
  <c r="AK19" i="17"/>
  <c r="Z19" i="17"/>
  <c r="L19" i="17"/>
  <c r="AT19" i="17"/>
  <c r="AE19" i="17"/>
  <c r="S19" i="17"/>
  <c r="AN19" i="17"/>
  <c r="AB19" i="17"/>
  <c r="M19" i="17"/>
  <c r="AM19" i="17"/>
  <c r="AA19" i="17"/>
  <c r="K19" i="17"/>
  <c r="AS19" i="17"/>
  <c r="U19" i="17"/>
  <c r="AR19" i="17"/>
  <c r="T19" i="17"/>
  <c r="AL19" i="17"/>
  <c r="R19" i="17"/>
  <c r="AJ19" i="17"/>
  <c r="P19" i="17"/>
  <c r="AI19" i="17"/>
  <c r="J19" i="17"/>
  <c r="AD19" i="17"/>
  <c r="H19" i="17"/>
  <c r="AC19" i="17"/>
  <c r="V19" i="17"/>
  <c r="AN18" i="17"/>
  <c r="AF18" i="17"/>
  <c r="X18" i="17"/>
  <c r="P18" i="17"/>
  <c r="H18" i="17"/>
  <c r="Z18" i="17"/>
  <c r="AS18" i="17"/>
  <c r="AJ18" i="17"/>
  <c r="AA18" i="17"/>
  <c r="R18" i="17"/>
  <c r="I18" i="17"/>
  <c r="AR18" i="17"/>
  <c r="AI18" i="17"/>
  <c r="Q18" i="17"/>
  <c r="AM18" i="17"/>
  <c r="AB18" i="17"/>
  <c r="N18" i="17"/>
  <c r="AQ18" i="17"/>
  <c r="AD18" i="17"/>
  <c r="O18" i="17"/>
  <c r="AL18" i="17"/>
  <c r="W18" i="17"/>
  <c r="K18" i="17"/>
  <c r="AK18" i="17"/>
  <c r="V18" i="17"/>
  <c r="J18" i="17"/>
  <c r="AO18" i="17"/>
  <c r="S18" i="17"/>
  <c r="AH18" i="17"/>
  <c r="M18" i="17"/>
  <c r="AG18" i="17"/>
  <c r="L18" i="17"/>
  <c r="AC18" i="17"/>
  <c r="Y18" i="17"/>
  <c r="AT18" i="17"/>
  <c r="U18" i="17"/>
  <c r="AP18" i="17"/>
  <c r="T18" i="17"/>
  <c r="AE18" i="17"/>
  <c r="AS23" i="17"/>
  <c r="AK23" i="17"/>
  <c r="AC23" i="17"/>
  <c r="U23" i="17"/>
  <c r="M23" i="17"/>
  <c r="W23" i="17"/>
  <c r="AP23" i="17"/>
  <c r="AG23" i="17"/>
  <c r="X23" i="17"/>
  <c r="O23" i="17"/>
  <c r="AO23" i="17"/>
  <c r="AF23" i="17"/>
  <c r="N23" i="17"/>
  <c r="AM23" i="17"/>
  <c r="AA23" i="17"/>
  <c r="P23" i="17"/>
  <c r="AR23" i="17"/>
  <c r="AD23" i="17"/>
  <c r="Q23" i="17"/>
  <c r="AL23" i="17"/>
  <c r="Y23" i="17"/>
  <c r="J23" i="17"/>
  <c r="AJ23" i="17"/>
  <c r="V23" i="17"/>
  <c r="I23" i="17"/>
  <c r="AT23" i="17"/>
  <c r="T23" i="17"/>
  <c r="AQ23" i="17"/>
  <c r="S23" i="17"/>
  <c r="AN23" i="17"/>
  <c r="R23" i="17"/>
  <c r="L23" i="17"/>
  <c r="AH23" i="17"/>
  <c r="K23" i="17"/>
  <c r="AE23" i="17"/>
  <c r="H23" i="17"/>
  <c r="AB23" i="17"/>
  <c r="Z23" i="17"/>
  <c r="AI23" i="17"/>
  <c r="AP28" i="17"/>
  <c r="AH28" i="17"/>
  <c r="Z28" i="17"/>
  <c r="R28" i="17"/>
  <c r="J28" i="17"/>
  <c r="AM28" i="17"/>
  <c r="AD28" i="17"/>
  <c r="U28" i="17"/>
  <c r="L28" i="17"/>
  <c r="AL28" i="17"/>
  <c r="AC28" i="17"/>
  <c r="T28" i="17"/>
  <c r="K28" i="17"/>
  <c r="AN28" i="17"/>
  <c r="AA28" i="17"/>
  <c r="O28" i="17"/>
  <c r="AS28" i="17"/>
  <c r="AF28" i="17"/>
  <c r="Q28" i="17"/>
  <c r="AR28" i="17"/>
  <c r="AE28" i="17"/>
  <c r="P28" i="17"/>
  <c r="AQ28" i="17"/>
  <c r="AB28" i="17"/>
  <c r="N28" i="17"/>
  <c r="AK28" i="17"/>
  <c r="X28" i="17"/>
  <c r="I28" i="17"/>
  <c r="AJ28" i="17"/>
  <c r="W28" i="17"/>
  <c r="H28" i="17"/>
  <c r="V28" i="17"/>
  <c r="S28" i="17"/>
  <c r="M28" i="17"/>
  <c r="AT28" i="17"/>
  <c r="AO28" i="17"/>
  <c r="AI28" i="17"/>
  <c r="AG28" i="17"/>
  <c r="Y28" i="17"/>
  <c r="AQ21" i="17"/>
  <c r="AI21" i="17"/>
  <c r="AA21" i="17"/>
  <c r="S21" i="17"/>
  <c r="K21" i="17"/>
  <c r="AK21" i="17"/>
  <c r="AL21" i="17"/>
  <c r="AC21" i="17"/>
  <c r="T21" i="17"/>
  <c r="J21" i="17"/>
  <c r="AT21" i="17"/>
  <c r="AB21" i="17"/>
  <c r="R21" i="17"/>
  <c r="I21" i="17"/>
  <c r="AR21" i="17"/>
  <c r="AF21" i="17"/>
  <c r="U21" i="17"/>
  <c r="AM21" i="17"/>
  <c r="X21" i="17"/>
  <c r="L21" i="17"/>
  <c r="AG21" i="17"/>
  <c r="Q21" i="17"/>
  <c r="AS21" i="17"/>
  <c r="AE21" i="17"/>
  <c r="P21" i="17"/>
  <c r="AH21" i="17"/>
  <c r="M21" i="17"/>
  <c r="AD21" i="17"/>
  <c r="H21" i="17"/>
  <c r="Y21" i="17"/>
  <c r="Z21" i="17"/>
  <c r="AP21" i="17"/>
  <c r="W21" i="17"/>
  <c r="AO21" i="17"/>
  <c r="V21" i="17"/>
  <c r="AN21" i="17"/>
  <c r="O21" i="17"/>
  <c r="AJ21" i="17"/>
  <c r="N21" i="17"/>
  <c r="CZ61" i="25"/>
  <c r="Z61" i="27" s="1"/>
  <c r="CX61" i="24"/>
  <c r="BL61" i="24"/>
  <c r="Z56" i="24"/>
  <c r="AB45" i="24"/>
  <c r="CH48" i="24"/>
  <c r="CH58" i="24" s="1"/>
  <c r="K23" i="26" s="1"/>
  <c r="AV48" i="24"/>
  <c r="AX58" i="25"/>
  <c r="CJ48" i="25"/>
  <c r="J48" i="27" s="1"/>
  <c r="Z43" i="24"/>
  <c r="AD59" i="24"/>
  <c r="BY36" i="20"/>
  <c r="BV36" i="25" s="1"/>
  <c r="AC19" i="24"/>
  <c r="BP59" i="27"/>
  <c r="BV59" i="20"/>
  <c r="BS59" i="25" s="1"/>
  <c r="BS12" i="24"/>
  <c r="BY47" i="20"/>
  <c r="BV47" i="25" s="1"/>
  <c r="AB41" i="24"/>
  <c r="BS24" i="24"/>
  <c r="Z39" i="24"/>
  <c r="DE24" i="24"/>
  <c r="DG24" i="25"/>
  <c r="AG24" i="27" s="1"/>
  <c r="DG12" i="25"/>
  <c r="AG12" i="27" s="1"/>
  <c r="AB28" i="24"/>
  <c r="Z9" i="24"/>
  <c r="DE25" i="24"/>
  <c r="BS25" i="24"/>
  <c r="DG25" i="25"/>
  <c r="AG25" i="27" s="1"/>
  <c r="DE12" i="24"/>
  <c r="BS46" i="24"/>
  <c r="DE46" i="24"/>
  <c r="DE32" i="24"/>
  <c r="BS32" i="24"/>
  <c r="DG32" i="25"/>
  <c r="AG32" i="27" s="1"/>
  <c r="BU35" i="20"/>
  <c r="CV55" i="24"/>
  <c r="BJ55" i="24"/>
  <c r="CX55" i="25"/>
  <c r="X55" i="27" s="1"/>
  <c r="BR39" i="20"/>
  <c r="BL16" i="24"/>
  <c r="CX16" i="24"/>
  <c r="CZ16" i="25"/>
  <c r="Z16" i="27" s="1"/>
  <c r="CW33" i="24"/>
  <c r="BK33" i="24"/>
  <c r="CY33" i="25"/>
  <c r="Y33" i="27" s="1"/>
  <c r="Z54" i="24"/>
  <c r="BT41" i="20"/>
  <c r="BP62" i="25"/>
  <c r="BP21" i="25"/>
  <c r="BW60" i="20"/>
  <c r="BQ37" i="24"/>
  <c r="DC37" i="24"/>
  <c r="DE37" i="25"/>
  <c r="AE37" i="27" s="1"/>
  <c r="Z10" i="24"/>
  <c r="BM15" i="25"/>
  <c r="DB20" i="24"/>
  <c r="BP20" i="24"/>
  <c r="DD20" i="25"/>
  <c r="AD20" i="27" s="1"/>
  <c r="Z51" i="24"/>
  <c r="AC18" i="24"/>
  <c r="CX26" i="24"/>
  <c r="BL26" i="24"/>
  <c r="CZ26" i="25"/>
  <c r="Z26" i="27" s="1"/>
  <c r="BO30" i="25"/>
  <c r="BL22" i="25"/>
  <c r="BL57" i="24"/>
  <c r="CX57" i="24"/>
  <c r="CZ57" i="25"/>
  <c r="Z57" i="27" s="1"/>
  <c r="BO42" i="24"/>
  <c r="DA42" i="24"/>
  <c r="DC42" i="25"/>
  <c r="AC42" i="27" s="1"/>
  <c r="BT45" i="20"/>
  <c r="BU19" i="20"/>
  <c r="AC35" i="24"/>
  <c r="CW38" i="24"/>
  <c r="BK38" i="24"/>
  <c r="CY38" i="25"/>
  <c r="Y38" i="27" s="1"/>
  <c r="BQ23" i="25"/>
  <c r="DE50" i="24"/>
  <c r="BS50" i="24"/>
  <c r="DG50" i="25"/>
  <c r="AG50" i="27" s="1"/>
  <c r="BR10" i="20"/>
  <c r="BR56" i="20"/>
  <c r="BJ44" i="24"/>
  <c r="CV44" i="24"/>
  <c r="CX44" i="25"/>
  <c r="X44" i="27" s="1"/>
  <c r="BR43" i="20"/>
  <c r="AF27" i="24"/>
  <c r="BR52" i="24"/>
  <c r="DD52" i="24"/>
  <c r="DF52" i="25"/>
  <c r="AF52" i="27" s="1"/>
  <c r="S17" i="24"/>
  <c r="BL6" i="20"/>
  <c r="BS29" i="27" l="1"/>
  <c r="BY29" i="20"/>
  <c r="BV29" i="25" s="1"/>
  <c r="AG29" i="24"/>
  <c r="K10" i="26"/>
  <c r="K11" i="26" s="1"/>
  <c r="BS14" i="27"/>
  <c r="DE40" i="24"/>
  <c r="BS40" i="24"/>
  <c r="DG40" i="25"/>
  <c r="AG40" i="27" s="1"/>
  <c r="BS11" i="24"/>
  <c r="DE11" i="24"/>
  <c r="DF13" i="24"/>
  <c r="BT13" i="24"/>
  <c r="DH13" i="25"/>
  <c r="AH13" i="27" s="1"/>
  <c r="DG11" i="25"/>
  <c r="AG11" i="27" s="1"/>
  <c r="BL51" i="27"/>
  <c r="BR54" i="20"/>
  <c r="BO54" i="25" s="1"/>
  <c r="BU18" i="20"/>
  <c r="BR18" i="25" s="1"/>
  <c r="BR27" i="27"/>
  <c r="BT28" i="20"/>
  <c r="BQ28" i="25" s="1"/>
  <c r="BR9" i="20"/>
  <c r="BO9" i="25" s="1"/>
  <c r="BL61" i="27"/>
  <c r="BR52" i="27"/>
  <c r="BO42" i="27"/>
  <c r="BP20" i="27"/>
  <c r="BJ55" i="27"/>
  <c r="BQ33" i="20"/>
  <c r="BS50" i="27"/>
  <c r="BJ44" i="27"/>
  <c r="BL26" i="27"/>
  <c r="BL57" i="27"/>
  <c r="BS46" i="27"/>
  <c r="BL16" i="27"/>
  <c r="BK38" i="27"/>
  <c r="BW37" i="20"/>
  <c r="DH49" i="24"/>
  <c r="BV49" i="24"/>
  <c r="DJ49" i="25"/>
  <c r="AJ49" i="27" s="1"/>
  <c r="DH14" i="25"/>
  <c r="AH14" i="27" s="1"/>
  <c r="DF14" i="24"/>
  <c r="BT14" i="24"/>
  <c r="CH63" i="24"/>
  <c r="Z61" i="24"/>
  <c r="BY46" i="20"/>
  <c r="BV46" i="25" s="1"/>
  <c r="AG50" i="24"/>
  <c r="AG25" i="24"/>
  <c r="Y38" i="24"/>
  <c r="X55" i="24"/>
  <c r="AG12" i="24"/>
  <c r="AD20" i="24"/>
  <c r="AG24" i="24"/>
  <c r="AG46" i="24"/>
  <c r="DH36" i="25"/>
  <c r="AH36" i="27" s="1"/>
  <c r="DF36" i="24"/>
  <c r="CJ58" i="25"/>
  <c r="CJ63" i="25" s="1"/>
  <c r="AX63" i="25"/>
  <c r="J48" i="24"/>
  <c r="J58" i="24" s="1"/>
  <c r="K21" i="26" s="1"/>
  <c r="AV58" i="24"/>
  <c r="K22" i="26" s="1"/>
  <c r="Y33" i="24"/>
  <c r="BS24" i="27"/>
  <c r="BY24" i="20"/>
  <c r="BV24" i="25" s="1"/>
  <c r="BS12" i="27"/>
  <c r="BY12" i="20"/>
  <c r="BV12" i="25" s="1"/>
  <c r="BS25" i="27"/>
  <c r="BY25" i="20"/>
  <c r="BV25" i="25" s="1"/>
  <c r="BS32" i="27"/>
  <c r="BY32" i="20"/>
  <c r="BV32" i="25" s="1"/>
  <c r="AF52" i="24"/>
  <c r="Z57" i="24"/>
  <c r="DH47" i="25"/>
  <c r="AH47" i="27" s="1"/>
  <c r="DC59" i="24"/>
  <c r="BT29" i="24"/>
  <c r="DF47" i="24"/>
  <c r="BT47" i="24"/>
  <c r="AE37" i="24"/>
  <c r="BT36" i="24"/>
  <c r="AG32" i="24"/>
  <c r="BI6" i="25"/>
  <c r="BO39" i="25"/>
  <c r="AC42" i="24"/>
  <c r="BR57" i="20"/>
  <c r="BV20" i="20"/>
  <c r="CZ62" i="24"/>
  <c r="BN62" i="24"/>
  <c r="DB62" i="25"/>
  <c r="AB62" i="27" s="1"/>
  <c r="BR19" i="25"/>
  <c r="X44" i="24"/>
  <c r="BO10" i="25"/>
  <c r="BO23" i="24"/>
  <c r="DA23" i="24"/>
  <c r="DC23" i="25"/>
  <c r="AC23" i="27" s="1"/>
  <c r="BR26" i="20"/>
  <c r="BO56" i="25"/>
  <c r="Z16" i="24"/>
  <c r="DH29" i="25"/>
  <c r="AH29" i="27" s="1"/>
  <c r="BQ59" i="24"/>
  <c r="BX52" i="20"/>
  <c r="CW8" i="24"/>
  <c r="BK8" i="24"/>
  <c r="CY8" i="25"/>
  <c r="Y8" i="27" s="1"/>
  <c r="BU42" i="20"/>
  <c r="Z26" i="24"/>
  <c r="BT60" i="25"/>
  <c r="CZ21" i="24"/>
  <c r="BN21" i="24"/>
  <c r="DB21" i="25"/>
  <c r="AB21" i="27" s="1"/>
  <c r="BO51" i="25"/>
  <c r="CV22" i="24"/>
  <c r="BJ22" i="24"/>
  <c r="CX22" i="25"/>
  <c r="X22" i="27" s="1"/>
  <c r="BQ41" i="25"/>
  <c r="CY30" i="24"/>
  <c r="BM30" i="24"/>
  <c r="DA30" i="25"/>
  <c r="AA30" i="27" s="1"/>
  <c r="BQ45" i="25"/>
  <c r="BM34" i="24"/>
  <c r="CY34" i="24"/>
  <c r="DA34" i="25"/>
  <c r="AA34" i="27" s="1"/>
  <c r="BP44" i="20"/>
  <c r="BN53" i="24"/>
  <c r="CZ53" i="24"/>
  <c r="DB53" i="25"/>
  <c r="AB53" i="27" s="1"/>
  <c r="BP55" i="20"/>
  <c r="CW7" i="24"/>
  <c r="BK7" i="24"/>
  <c r="CY7" i="25"/>
  <c r="Y7" i="27" s="1"/>
  <c r="DF29" i="24"/>
  <c r="DE59" i="25"/>
  <c r="AE59" i="27" s="1"/>
  <c r="BO43" i="25"/>
  <c r="CZ31" i="24"/>
  <c r="BN31" i="24"/>
  <c r="DB31" i="25"/>
  <c r="AB31" i="27" s="1"/>
  <c r="BY50" i="20"/>
  <c r="BK15" i="24"/>
  <c r="CW15" i="24"/>
  <c r="CY15" i="25"/>
  <c r="Y15" i="27" s="1"/>
  <c r="BU27" i="25"/>
  <c r="BR35" i="25"/>
  <c r="BK17" i="20"/>
  <c r="E15" i="17"/>
  <c r="AG40" i="24" l="1"/>
  <c r="AH13" i="24"/>
  <c r="J58" i="27"/>
  <c r="K8" i="26" s="1"/>
  <c r="J63" i="27"/>
  <c r="AV63" i="27" s="1"/>
  <c r="AG11" i="24"/>
  <c r="BS40" i="27"/>
  <c r="BY40" i="20"/>
  <c r="BV40" i="25" s="1"/>
  <c r="BS11" i="27"/>
  <c r="BY11" i="20"/>
  <c r="BV11" i="25" s="1"/>
  <c r="BT13" i="27"/>
  <c r="BZ13" i="20"/>
  <c r="BW13" i="25" s="1"/>
  <c r="BK33" i="27"/>
  <c r="BQ38" i="20"/>
  <c r="BN38" i="25" s="1"/>
  <c r="BR16" i="20"/>
  <c r="BO16" i="25" s="1"/>
  <c r="BT36" i="27"/>
  <c r="BN62" i="27"/>
  <c r="BO23" i="27"/>
  <c r="BN21" i="27"/>
  <c r="BM34" i="27"/>
  <c r="DH12" i="25"/>
  <c r="AH12" i="27" s="1"/>
  <c r="BR61" i="20"/>
  <c r="BO61" i="25" s="1"/>
  <c r="BM30" i="27"/>
  <c r="BN31" i="27"/>
  <c r="BZ14" i="20"/>
  <c r="BW14" i="25" s="1"/>
  <c r="BQ37" i="27"/>
  <c r="BK8" i="27"/>
  <c r="BJ22" i="27"/>
  <c r="BT29" i="27"/>
  <c r="BN53" i="27"/>
  <c r="BK15" i="27"/>
  <c r="BQ7" i="20"/>
  <c r="AH14" i="24"/>
  <c r="CB49" i="20"/>
  <c r="BY49" i="25" s="1"/>
  <c r="BV49" i="27"/>
  <c r="AJ49" i="24"/>
  <c r="AH36" i="24"/>
  <c r="DF46" i="24"/>
  <c r="AV63" i="24"/>
  <c r="J63" i="24"/>
  <c r="BT46" i="24"/>
  <c r="AA30" i="24"/>
  <c r="AB21" i="24"/>
  <c r="Y8" i="24"/>
  <c r="AE59" i="24"/>
  <c r="AB31" i="24"/>
  <c r="AH47" i="24"/>
  <c r="DF12" i="24"/>
  <c r="AV48" i="27"/>
  <c r="BB48" i="20"/>
  <c r="Y7" i="24"/>
  <c r="AH29" i="24"/>
  <c r="BT47" i="27"/>
  <c r="BZ47" i="20"/>
  <c r="BW47" i="25" s="1"/>
  <c r="BQ59" i="27"/>
  <c r="BW59" i="20"/>
  <c r="BT59" i="25" s="1"/>
  <c r="BT12" i="24"/>
  <c r="DH25" i="25"/>
  <c r="AH25" i="27" s="1"/>
  <c r="DF25" i="24"/>
  <c r="BZ36" i="20"/>
  <c r="BW36" i="25" s="1"/>
  <c r="DH24" i="25"/>
  <c r="AH24" i="27" s="1"/>
  <c r="BT24" i="24"/>
  <c r="DF24" i="24"/>
  <c r="DH46" i="25"/>
  <c r="AH46" i="27" s="1"/>
  <c r="BT25" i="24"/>
  <c r="DH32" i="25"/>
  <c r="AH32" i="27" s="1"/>
  <c r="DF32" i="24"/>
  <c r="BT32" i="24"/>
  <c r="BZ29" i="20"/>
  <c r="BW29" i="25" s="1"/>
  <c r="CU6" i="25"/>
  <c r="U6" i="27" s="1"/>
  <c r="AB62" i="24"/>
  <c r="BS27" i="24"/>
  <c r="DE27" i="24"/>
  <c r="DG27" i="25"/>
  <c r="AG27" i="27" s="1"/>
  <c r="BS34" i="20"/>
  <c r="AB53" i="24"/>
  <c r="BM44" i="25"/>
  <c r="C36" i="17" s="1"/>
  <c r="BO45" i="24"/>
  <c r="DA45" i="24"/>
  <c r="DC45" i="25"/>
  <c r="AC45" i="27" s="1"/>
  <c r="BR60" i="24"/>
  <c r="DD60" i="24"/>
  <c r="DF60" i="25"/>
  <c r="AF60" i="27" s="1"/>
  <c r="BP18" i="24"/>
  <c r="DB18" i="24"/>
  <c r="DD18" i="25"/>
  <c r="AD18" i="27" s="1"/>
  <c r="BQ8" i="20"/>
  <c r="CY56" i="24"/>
  <c r="BM56" i="24"/>
  <c r="DA56" i="25"/>
  <c r="AA56" i="27" s="1"/>
  <c r="CY10" i="24"/>
  <c r="BM10" i="24"/>
  <c r="DA10" i="25"/>
  <c r="AA10" i="27" s="1"/>
  <c r="BT53" i="20"/>
  <c r="BU23" i="20"/>
  <c r="BS20" i="25"/>
  <c r="BM54" i="24"/>
  <c r="CY54" i="24"/>
  <c r="DA54" i="25"/>
  <c r="AA54" i="27" s="1"/>
  <c r="BV50" i="25"/>
  <c r="BT37" i="25"/>
  <c r="BM9" i="24"/>
  <c r="CY9" i="24"/>
  <c r="DA9" i="25"/>
  <c r="AA9" i="27" s="1"/>
  <c r="Y15" i="24"/>
  <c r="AA34" i="24"/>
  <c r="BP22" i="20"/>
  <c r="BU52" i="25"/>
  <c r="BM43" i="24"/>
  <c r="CY43" i="24"/>
  <c r="DA43" i="25"/>
  <c r="AA43" i="27" s="1"/>
  <c r="DA39" i="25"/>
  <c r="AA39" i="27" s="1"/>
  <c r="BM39" i="24"/>
  <c r="CY39" i="24"/>
  <c r="BO28" i="24"/>
  <c r="DA28" i="24"/>
  <c r="DC28" i="25"/>
  <c r="AC28" i="27" s="1"/>
  <c r="DB19" i="24"/>
  <c r="BP19" i="24"/>
  <c r="DD19" i="25"/>
  <c r="AD19" i="27" s="1"/>
  <c r="BH17" i="25"/>
  <c r="BP35" i="24"/>
  <c r="DB35" i="24"/>
  <c r="DD35" i="25"/>
  <c r="AD35" i="27" s="1"/>
  <c r="BS30" i="20"/>
  <c r="BR42" i="25"/>
  <c r="BN33" i="25"/>
  <c r="DA41" i="24"/>
  <c r="BO41" i="24"/>
  <c r="DC41" i="25"/>
  <c r="AC41" i="27" s="1"/>
  <c r="BM55" i="25"/>
  <c r="X22" i="24"/>
  <c r="BM51" i="24"/>
  <c r="CY51" i="24"/>
  <c r="DA51" i="25"/>
  <c r="AA51" i="27" s="1"/>
  <c r="BO26" i="25"/>
  <c r="AC23" i="24"/>
  <c r="BO57" i="25"/>
  <c r="CS6" i="24"/>
  <c r="BG6" i="24"/>
  <c r="AM36" i="17" l="1"/>
  <c r="W36" i="17"/>
  <c r="AO36" i="17"/>
  <c r="V36" i="17"/>
  <c r="X36" i="17"/>
  <c r="AG36" i="17"/>
  <c r="K36" i="17"/>
  <c r="AD36" i="17"/>
  <c r="J36" i="17"/>
  <c r="AI36" i="17"/>
  <c r="N36" i="17"/>
  <c r="AH36" i="17"/>
  <c r="AL36" i="17"/>
  <c r="I36" i="17"/>
  <c r="Z36" i="17"/>
  <c r="AN36" i="17"/>
  <c r="AK36" i="17"/>
  <c r="AT36" i="17"/>
  <c r="AJ36" i="17"/>
  <c r="H36" i="17"/>
  <c r="AE36" i="17"/>
  <c r="O36" i="17"/>
  <c r="AF36" i="17"/>
  <c r="M36" i="17"/>
  <c r="AQ36" i="17"/>
  <c r="U36" i="17"/>
  <c r="AP36" i="17"/>
  <c r="T36" i="17"/>
  <c r="AS36" i="17"/>
  <c r="Y36" i="17"/>
  <c r="AR36" i="17"/>
  <c r="L36" i="17"/>
  <c r="AC36" i="17"/>
  <c r="AA36" i="17"/>
  <c r="S36" i="17"/>
  <c r="Q36" i="17"/>
  <c r="P36" i="17"/>
  <c r="AB36" i="17"/>
  <c r="R36" i="17"/>
  <c r="BM61" i="24"/>
  <c r="DH40" i="25"/>
  <c r="AH40" i="27" s="1"/>
  <c r="DF40" i="24"/>
  <c r="BT40" i="24"/>
  <c r="DF11" i="24"/>
  <c r="DH11" i="25"/>
  <c r="AH11" i="27" s="1"/>
  <c r="BT11" i="24"/>
  <c r="K13" i="26"/>
  <c r="K15" i="26"/>
  <c r="K14" i="26"/>
  <c r="BT12" i="27"/>
  <c r="BU13" i="24"/>
  <c r="DG13" i="24"/>
  <c r="DI13" i="25"/>
  <c r="AI13" i="27" s="1"/>
  <c r="BT31" i="20"/>
  <c r="BQ31" i="25" s="1"/>
  <c r="BT21" i="20"/>
  <c r="BQ21" i="25" s="1"/>
  <c r="BT14" i="27"/>
  <c r="BT62" i="20"/>
  <c r="BQ62" i="25" s="1"/>
  <c r="BQ15" i="20"/>
  <c r="BN15" i="25" s="1"/>
  <c r="CT17" i="25"/>
  <c r="T17" i="27" s="1"/>
  <c r="BP19" i="27"/>
  <c r="BM43" i="27"/>
  <c r="BM9" i="27"/>
  <c r="BM56" i="27"/>
  <c r="BG6" i="27"/>
  <c r="CY61" i="24"/>
  <c r="BM39" i="27"/>
  <c r="BO28" i="27"/>
  <c r="BO41" i="27"/>
  <c r="BK7" i="27"/>
  <c r="DA61" i="25"/>
  <c r="AA61" i="27" s="1"/>
  <c r="BS27" i="27"/>
  <c r="DI29" i="25"/>
  <c r="AI29" i="27" s="1"/>
  <c r="BM10" i="27"/>
  <c r="BP18" i="27"/>
  <c r="BO45" i="27"/>
  <c r="BT24" i="27"/>
  <c r="DG47" i="24"/>
  <c r="BM51" i="27"/>
  <c r="BV35" i="20"/>
  <c r="BM54" i="27"/>
  <c r="BR60" i="27"/>
  <c r="BW49" i="24"/>
  <c r="DI49" i="24"/>
  <c r="DK49" i="25"/>
  <c r="AK49" i="27" s="1"/>
  <c r="DG14" i="24"/>
  <c r="BU14" i="24"/>
  <c r="AH46" i="24"/>
  <c r="AV58" i="27"/>
  <c r="K9" i="26" s="1"/>
  <c r="AH24" i="24"/>
  <c r="AD19" i="24"/>
  <c r="AH12" i="24"/>
  <c r="AY48" i="25"/>
  <c r="BB58" i="20"/>
  <c r="K7" i="26" s="1"/>
  <c r="BZ12" i="20"/>
  <c r="BW12" i="25" s="1"/>
  <c r="AA10" i="24"/>
  <c r="AH32" i="24"/>
  <c r="AA54" i="24"/>
  <c r="AH25" i="24"/>
  <c r="DG36" i="24"/>
  <c r="DI36" i="25"/>
  <c r="AI36" i="27" s="1"/>
  <c r="BU36" i="24"/>
  <c r="DI14" i="25"/>
  <c r="AI14" i="27" s="1"/>
  <c r="BT46" i="27"/>
  <c r="BZ46" i="20"/>
  <c r="BW46" i="25" s="1"/>
  <c r="BT25" i="27"/>
  <c r="BZ25" i="20"/>
  <c r="BW25" i="25" s="1"/>
  <c r="BT32" i="27"/>
  <c r="BZ32" i="20"/>
  <c r="BW32" i="25" s="1"/>
  <c r="DF59" i="25"/>
  <c r="AF59" i="27" s="1"/>
  <c r="AG27" i="24"/>
  <c r="AC41" i="24"/>
  <c r="BU47" i="24"/>
  <c r="AC28" i="24"/>
  <c r="BU29" i="24"/>
  <c r="AA39" i="24"/>
  <c r="AA56" i="24"/>
  <c r="AF60" i="24"/>
  <c r="BZ24" i="20"/>
  <c r="BW24" i="25" s="1"/>
  <c r="DG29" i="24"/>
  <c r="DI47" i="25"/>
  <c r="AI47" i="27" s="1"/>
  <c r="BM22" i="25"/>
  <c r="DF50" i="24"/>
  <c r="BT50" i="24"/>
  <c r="DH50" i="25"/>
  <c r="AH50" i="27" s="1"/>
  <c r="BP30" i="25"/>
  <c r="BM26" i="24"/>
  <c r="CY26" i="24"/>
  <c r="DA26" i="25"/>
  <c r="AA26" i="27" s="1"/>
  <c r="BS56" i="20"/>
  <c r="BM16" i="24"/>
  <c r="CY16" i="24"/>
  <c r="DA16" i="25"/>
  <c r="AA16" i="27" s="1"/>
  <c r="AC45" i="24"/>
  <c r="BY27" i="20"/>
  <c r="BR59" i="24"/>
  <c r="AA51" i="24"/>
  <c r="BN7" i="25"/>
  <c r="BN8" i="25"/>
  <c r="AD18" i="24"/>
  <c r="BP34" i="25"/>
  <c r="AA43" i="24"/>
  <c r="BQ53" i="25"/>
  <c r="BU28" i="20"/>
  <c r="CW44" i="24"/>
  <c r="BK44" i="24"/>
  <c r="CY44" i="25"/>
  <c r="Y44" i="27" s="1"/>
  <c r="BS52" i="24"/>
  <c r="DE52" i="24"/>
  <c r="DG52" i="25"/>
  <c r="AG52" i="27" s="1"/>
  <c r="DB42" i="24"/>
  <c r="BP42" i="24"/>
  <c r="DD42" i="25"/>
  <c r="AD42" i="27" s="1"/>
  <c r="BR37" i="24"/>
  <c r="DD37" i="24"/>
  <c r="DF37" i="25"/>
  <c r="AF37" i="27" s="1"/>
  <c r="DD59" i="24"/>
  <c r="BU41" i="20"/>
  <c r="AD35" i="24"/>
  <c r="BS43" i="20"/>
  <c r="CX38" i="24"/>
  <c r="BL38" i="24"/>
  <c r="CZ38" i="25"/>
  <c r="Z38" i="27" s="1"/>
  <c r="BS9" i="20"/>
  <c r="AA9" i="24"/>
  <c r="BM57" i="24"/>
  <c r="CY57" i="24"/>
  <c r="DA57" i="25"/>
  <c r="AA57" i="27" s="1"/>
  <c r="BR23" i="25"/>
  <c r="BV19" i="20"/>
  <c r="BK55" i="24"/>
  <c r="CW55" i="24"/>
  <c r="CY55" i="25"/>
  <c r="Y55" i="27" s="1"/>
  <c r="BL33" i="24"/>
  <c r="CX33" i="24"/>
  <c r="CZ33" i="25"/>
  <c r="Z33" i="27" s="1"/>
  <c r="BQ20" i="24"/>
  <c r="DC20" i="24"/>
  <c r="DE20" i="25"/>
  <c r="AE20" i="27" s="1"/>
  <c r="BV18" i="20"/>
  <c r="BU45" i="20"/>
  <c r="U6" i="24"/>
  <c r="BF17" i="24"/>
  <c r="CR17" i="24"/>
  <c r="AH40" i="24" l="1"/>
  <c r="AA61" i="24"/>
  <c r="BT40" i="27"/>
  <c r="BZ40" i="20"/>
  <c r="BW40" i="25" s="1"/>
  <c r="AH11" i="24"/>
  <c r="BZ11" i="20"/>
  <c r="BW11" i="25" s="1"/>
  <c r="BU11" i="24" s="1"/>
  <c r="BT11" i="27"/>
  <c r="BU13" i="27"/>
  <c r="CA13" i="20"/>
  <c r="BX13" i="25" s="1"/>
  <c r="AI13" i="24"/>
  <c r="BU29" i="27"/>
  <c r="BF17" i="27"/>
  <c r="BS39" i="20"/>
  <c r="BP39" i="25" s="1"/>
  <c r="BM61" i="27"/>
  <c r="BS61" i="20"/>
  <c r="BP61" i="25" s="1"/>
  <c r="BN61" i="24" s="1"/>
  <c r="BS51" i="20"/>
  <c r="BP51" i="25" s="1"/>
  <c r="BX60" i="20"/>
  <c r="BU60" i="25" s="1"/>
  <c r="AI47" i="24"/>
  <c r="BS54" i="20"/>
  <c r="BP54" i="25" s="1"/>
  <c r="BL33" i="27"/>
  <c r="BK55" i="27"/>
  <c r="BM16" i="27"/>
  <c r="BT50" i="27"/>
  <c r="BS52" i="27"/>
  <c r="BP35" i="27"/>
  <c r="BR37" i="27"/>
  <c r="BS10" i="20"/>
  <c r="BP10" i="25" s="1"/>
  <c r="BU36" i="27"/>
  <c r="BU25" i="24"/>
  <c r="BQ20" i="27"/>
  <c r="BP42" i="27"/>
  <c r="BM57" i="27"/>
  <c r="BK44" i="27"/>
  <c r="BM26" i="27"/>
  <c r="BR59" i="27"/>
  <c r="BL38" i="27"/>
  <c r="CC49" i="20"/>
  <c r="BZ49" i="25" s="1"/>
  <c r="BW49" i="27"/>
  <c r="AK49" i="24"/>
  <c r="AI14" i="24"/>
  <c r="BB63" i="20"/>
  <c r="AF59" i="24"/>
  <c r="AI29" i="24"/>
  <c r="AI36" i="24"/>
  <c r="AA57" i="24"/>
  <c r="CA29" i="20"/>
  <c r="BX29" i="25" s="1"/>
  <c r="AW48" i="24"/>
  <c r="CI48" i="24"/>
  <c r="CI58" i="24" s="1"/>
  <c r="L23" i="26" s="1"/>
  <c r="AY58" i="25"/>
  <c r="CK48" i="25"/>
  <c r="CK58" i="25" s="1"/>
  <c r="CK63" i="25" s="1"/>
  <c r="DG24" i="24"/>
  <c r="BU24" i="24"/>
  <c r="BU14" i="27"/>
  <c r="CA14" i="20"/>
  <c r="BX14" i="25" s="1"/>
  <c r="Z38" i="24"/>
  <c r="AH50" i="24"/>
  <c r="BU47" i="27"/>
  <c r="CA47" i="20"/>
  <c r="BX47" i="25" s="1"/>
  <c r="DI32" i="25"/>
  <c r="AI32" i="27" s="1"/>
  <c r="BU32" i="24"/>
  <c r="DG32" i="24"/>
  <c r="DI24" i="25"/>
  <c r="AI24" i="27" s="1"/>
  <c r="Y44" i="24"/>
  <c r="BU46" i="24"/>
  <c r="DI25" i="25"/>
  <c r="AI25" i="27" s="1"/>
  <c r="DG25" i="24"/>
  <c r="DG46" i="24"/>
  <c r="BU12" i="24"/>
  <c r="DG12" i="24"/>
  <c r="DI12" i="25"/>
  <c r="AI12" i="27" s="1"/>
  <c r="BP9" i="25"/>
  <c r="BO62" i="24"/>
  <c r="DA62" i="24"/>
  <c r="DC62" i="25"/>
  <c r="AC62" i="27" s="1"/>
  <c r="BX37" i="20"/>
  <c r="BQ44" i="20"/>
  <c r="CX8" i="24"/>
  <c r="BL8" i="24"/>
  <c r="CZ8" i="25"/>
  <c r="Z8" i="27" s="1"/>
  <c r="AA16" i="24"/>
  <c r="DI46" i="25"/>
  <c r="AI46" i="27" s="1"/>
  <c r="BP43" i="25"/>
  <c r="AD42" i="24"/>
  <c r="BY52" i="20"/>
  <c r="BP56" i="25"/>
  <c r="BZ50" i="20"/>
  <c r="BW20" i="20"/>
  <c r="BS18" i="25"/>
  <c r="AF37" i="24"/>
  <c r="Z33" i="24"/>
  <c r="BO21" i="24"/>
  <c r="DA21" i="24"/>
  <c r="DC21" i="25"/>
  <c r="AC21" i="27" s="1"/>
  <c r="AG52" i="24"/>
  <c r="CX15" i="24"/>
  <c r="BL15" i="24"/>
  <c r="CZ15" i="25"/>
  <c r="Z15" i="27" s="1"/>
  <c r="BV27" i="25"/>
  <c r="AA26" i="24"/>
  <c r="BR28" i="25"/>
  <c r="BR45" i="25"/>
  <c r="BO53" i="24"/>
  <c r="DA53" i="24"/>
  <c r="DC53" i="25"/>
  <c r="AC53" i="27" s="1"/>
  <c r="BN34" i="24"/>
  <c r="CZ34" i="24"/>
  <c r="DB34" i="25"/>
  <c r="AB34" i="27" s="1"/>
  <c r="BS26" i="20"/>
  <c r="BS19" i="25"/>
  <c r="BQ55" i="20"/>
  <c r="DB23" i="24"/>
  <c r="BP23" i="24"/>
  <c r="DD23" i="25"/>
  <c r="AD23" i="27" s="1"/>
  <c r="BR41" i="25"/>
  <c r="DA31" i="24"/>
  <c r="BO31" i="24"/>
  <c r="DC31" i="25"/>
  <c r="AC31" i="27" s="1"/>
  <c r="BS16" i="20"/>
  <c r="CW22" i="24"/>
  <c r="BK22" i="24"/>
  <c r="CY22" i="25"/>
  <c r="Y22" i="27" s="1"/>
  <c r="CX7" i="24"/>
  <c r="BL7" i="24"/>
  <c r="CZ7" i="25"/>
  <c r="Z7" i="27" s="1"/>
  <c r="AE20" i="24"/>
  <c r="Y55" i="24"/>
  <c r="BN30" i="24"/>
  <c r="CZ30" i="24"/>
  <c r="DB30" i="25"/>
  <c r="AB30" i="27" s="1"/>
  <c r="BS35" i="25"/>
  <c r="T17" i="24"/>
  <c r="BM6" i="20"/>
  <c r="DG11" i="24" l="1"/>
  <c r="AI11" i="24" s="1"/>
  <c r="K48" i="27"/>
  <c r="DB61" i="25"/>
  <c r="AB61" i="27" s="1"/>
  <c r="L10" i="26"/>
  <c r="L11" i="26" s="1"/>
  <c r="K58" i="27"/>
  <c r="L8" i="26" s="1"/>
  <c r="DG40" i="24"/>
  <c r="DI40" i="25"/>
  <c r="AI40" i="27" s="1"/>
  <c r="BU40" i="24"/>
  <c r="DI11" i="25"/>
  <c r="AI11" i="27" s="1"/>
  <c r="CA11" i="20" s="1"/>
  <c r="BX11" i="25" s="1"/>
  <c r="DH13" i="24"/>
  <c r="BV13" i="24"/>
  <c r="DJ13" i="25"/>
  <c r="AJ13" i="27" s="1"/>
  <c r="BS57" i="20"/>
  <c r="BP57" i="25" s="1"/>
  <c r="CZ61" i="24"/>
  <c r="AB61" i="24" s="1"/>
  <c r="BX59" i="20"/>
  <c r="BU59" i="25" s="1"/>
  <c r="BR33" i="20"/>
  <c r="BO33" i="25" s="1"/>
  <c r="BV42" i="20"/>
  <c r="BS42" i="25" s="1"/>
  <c r="BR38" i="20"/>
  <c r="BO38" i="25" s="1"/>
  <c r="AW48" i="27"/>
  <c r="CA36" i="20"/>
  <c r="BX36" i="25" s="1"/>
  <c r="BL7" i="27"/>
  <c r="BO62" i="27"/>
  <c r="BU31" i="20"/>
  <c r="BO53" i="27"/>
  <c r="BN30" i="27"/>
  <c r="BN34" i="27"/>
  <c r="AI25" i="24"/>
  <c r="BL15" i="27"/>
  <c r="BO21" i="27"/>
  <c r="BP23" i="27"/>
  <c r="BL8" i="27"/>
  <c r="BV47" i="24"/>
  <c r="BQ22" i="20"/>
  <c r="BX49" i="24"/>
  <c r="DJ49" i="24"/>
  <c r="DL49" i="25"/>
  <c r="AL49" i="27" s="1"/>
  <c r="BV14" i="24"/>
  <c r="DH14" i="24"/>
  <c r="CI63" i="24"/>
  <c r="AI46" i="24"/>
  <c r="AI24" i="24"/>
  <c r="DH47" i="24"/>
  <c r="AI12" i="24"/>
  <c r="DJ14" i="25"/>
  <c r="AJ14" i="27" s="1"/>
  <c r="AY63" i="25"/>
  <c r="K63" i="27" s="1"/>
  <c r="AB34" i="24"/>
  <c r="K48" i="24"/>
  <c r="K58" i="24" s="1"/>
  <c r="L21" i="26" s="1"/>
  <c r="AW58" i="24"/>
  <c r="L22" i="26" s="1"/>
  <c r="AI32" i="24"/>
  <c r="Y22" i="24"/>
  <c r="AD23" i="24"/>
  <c r="BU24" i="27"/>
  <c r="CA24" i="20"/>
  <c r="BX24" i="25" s="1"/>
  <c r="BU12" i="27"/>
  <c r="CA12" i="20"/>
  <c r="BX12" i="25" s="1"/>
  <c r="BU46" i="27"/>
  <c r="CA46" i="20"/>
  <c r="BX46" i="25" s="1"/>
  <c r="DJ47" i="25"/>
  <c r="AJ47" i="27" s="1"/>
  <c r="BU25" i="27"/>
  <c r="CA25" i="20"/>
  <c r="BX25" i="25" s="1"/>
  <c r="BV29" i="24"/>
  <c r="BU32" i="27"/>
  <c r="CA32" i="20"/>
  <c r="BX32" i="25" s="1"/>
  <c r="AC31" i="24"/>
  <c r="BN55" i="25"/>
  <c r="BT20" i="25"/>
  <c r="AC53" i="24"/>
  <c r="AC21" i="24"/>
  <c r="BW50" i="25"/>
  <c r="DB43" i="25"/>
  <c r="AB43" i="27" s="1"/>
  <c r="CZ43" i="24"/>
  <c r="BN43" i="24"/>
  <c r="BR8" i="20"/>
  <c r="BN44" i="25"/>
  <c r="C37" i="17" s="1"/>
  <c r="BU62" i="20"/>
  <c r="DJ29" i="25"/>
  <c r="AJ29" i="27" s="1"/>
  <c r="CZ39" i="24"/>
  <c r="BN39" i="24"/>
  <c r="DB39" i="25"/>
  <c r="AB39" i="27" s="1"/>
  <c r="CZ54" i="24"/>
  <c r="BN54" i="24"/>
  <c r="DB54" i="25"/>
  <c r="AB54" i="27" s="1"/>
  <c r="BT34" i="20"/>
  <c r="DB45" i="24"/>
  <c r="BP45" i="24"/>
  <c r="DD45" i="25"/>
  <c r="AD45" i="27" s="1"/>
  <c r="BU37" i="25"/>
  <c r="BS60" i="24"/>
  <c r="DG60" i="25"/>
  <c r="AG60" i="27" s="1"/>
  <c r="DE60" i="24"/>
  <c r="BJ6" i="25"/>
  <c r="DH29" i="24"/>
  <c r="AB30" i="24"/>
  <c r="Z7" i="24"/>
  <c r="BU53" i="20"/>
  <c r="BR15" i="20"/>
  <c r="BV52" i="25"/>
  <c r="AC62" i="24"/>
  <c r="BR7" i="20"/>
  <c r="BP16" i="25"/>
  <c r="BN56" i="24"/>
  <c r="CZ56" i="24"/>
  <c r="DB56" i="25"/>
  <c r="AB56" i="27" s="1"/>
  <c r="BP26" i="25"/>
  <c r="BN51" i="24"/>
  <c r="CZ51" i="24"/>
  <c r="DB51" i="25"/>
  <c r="AB51" i="27" s="1"/>
  <c r="BP28" i="24"/>
  <c r="DB28" i="24"/>
  <c r="DD28" i="25"/>
  <c r="AD28" i="27" s="1"/>
  <c r="CZ10" i="24"/>
  <c r="BN10" i="24"/>
  <c r="DB10" i="25"/>
  <c r="AB10" i="27" s="1"/>
  <c r="BQ35" i="24"/>
  <c r="DC35" i="24"/>
  <c r="DE35" i="25"/>
  <c r="AE35" i="27" s="1"/>
  <c r="BV23" i="20"/>
  <c r="BQ19" i="24"/>
  <c r="DC19" i="24"/>
  <c r="DE19" i="25"/>
  <c r="AE19" i="27" s="1"/>
  <c r="BT30" i="20"/>
  <c r="DB41" i="24"/>
  <c r="BP41" i="24"/>
  <c r="DD41" i="25"/>
  <c r="AD41" i="27" s="1"/>
  <c r="BT27" i="24"/>
  <c r="DF27" i="24"/>
  <c r="DH27" i="25"/>
  <c r="AH27" i="27" s="1"/>
  <c r="Z15" i="24"/>
  <c r="BU21" i="20"/>
  <c r="BQ18" i="24"/>
  <c r="DC18" i="24"/>
  <c r="DE18" i="25"/>
  <c r="AE18" i="27" s="1"/>
  <c r="Z8" i="24"/>
  <c r="CZ9" i="24"/>
  <c r="BN9" i="24"/>
  <c r="DB9" i="25"/>
  <c r="AB9" i="27" s="1"/>
  <c r="BL17" i="20"/>
  <c r="AF37" i="17" l="1"/>
  <c r="P37" i="17"/>
  <c r="AL37" i="17"/>
  <c r="T37" i="17"/>
  <c r="AS37" i="17"/>
  <c r="Y37" i="17"/>
  <c r="AR37" i="17"/>
  <c r="W37" i="17"/>
  <c r="AK37" i="17"/>
  <c r="Q37" i="17"/>
  <c r="AJ37" i="17"/>
  <c r="O37" i="17"/>
  <c r="U37" i="17"/>
  <c r="L37" i="17"/>
  <c r="R37" i="17"/>
  <c r="J37" i="17"/>
  <c r="I37" i="17"/>
  <c r="AB37" i="17"/>
  <c r="AE37" i="17"/>
  <c r="AN37" i="17"/>
  <c r="X37" i="17"/>
  <c r="H37" i="17"/>
  <c r="AC37" i="17"/>
  <c r="K37" i="17"/>
  <c r="AI37" i="17"/>
  <c r="N37" i="17"/>
  <c r="AH37" i="17"/>
  <c r="M37" i="17"/>
  <c r="AA37" i="17"/>
  <c r="AT37" i="17"/>
  <c r="Z37" i="17"/>
  <c r="AP37" i="17"/>
  <c r="AG37" i="17"/>
  <c r="AQ37" i="17"/>
  <c r="AO37" i="17"/>
  <c r="AM37" i="17"/>
  <c r="AD37" i="17"/>
  <c r="S37" i="17"/>
  <c r="V37" i="17"/>
  <c r="BN61" i="27"/>
  <c r="BT61" i="20"/>
  <c r="BQ61" i="25" s="1"/>
  <c r="AI40" i="24"/>
  <c r="BU40" i="27"/>
  <c r="CA40" i="20"/>
  <c r="BX40" i="25" s="1"/>
  <c r="CB13" i="20"/>
  <c r="BY13" i="25" s="1"/>
  <c r="BV13" i="27"/>
  <c r="DH36" i="24"/>
  <c r="L13" i="26"/>
  <c r="L15" i="26"/>
  <c r="L14" i="26"/>
  <c r="AJ13" i="24"/>
  <c r="BU11" i="27"/>
  <c r="AJ47" i="24"/>
  <c r="BN43" i="27"/>
  <c r="BO31" i="27"/>
  <c r="BO61" i="24"/>
  <c r="BK22" i="27"/>
  <c r="BQ18" i="27"/>
  <c r="BP41" i="27"/>
  <c r="BN56" i="27"/>
  <c r="DJ36" i="25"/>
  <c r="AJ36" i="27" s="1"/>
  <c r="BT27" i="27"/>
  <c r="BN54" i="27"/>
  <c r="BV29" i="27"/>
  <c r="BP45" i="27"/>
  <c r="BP28" i="27"/>
  <c r="BN51" i="27"/>
  <c r="CB14" i="20"/>
  <c r="BY14" i="25" s="1"/>
  <c r="BN10" i="27"/>
  <c r="BQ19" i="27"/>
  <c r="BQ35" i="27"/>
  <c r="BV36" i="24"/>
  <c r="BN39" i="27"/>
  <c r="BT9" i="20"/>
  <c r="BS60" i="27"/>
  <c r="CD49" i="20"/>
  <c r="CA49" i="25" s="1"/>
  <c r="BX49" i="27"/>
  <c r="AL49" i="24"/>
  <c r="AJ14" i="24"/>
  <c r="AW63" i="24"/>
  <c r="K63" i="24"/>
  <c r="AW58" i="27"/>
  <c r="L9" i="26" s="1"/>
  <c r="BC48" i="20"/>
  <c r="BC58" i="20" s="1"/>
  <c r="L7" i="26" s="1"/>
  <c r="AD45" i="24"/>
  <c r="AW63" i="27"/>
  <c r="AB9" i="24"/>
  <c r="BV24" i="24"/>
  <c r="DJ24" i="25"/>
  <c r="AJ24" i="27" s="1"/>
  <c r="AB43" i="24"/>
  <c r="AE35" i="24"/>
  <c r="AJ29" i="24"/>
  <c r="AG60" i="24"/>
  <c r="BV47" i="27"/>
  <c r="CB47" i="20"/>
  <c r="BY47" i="25" s="1"/>
  <c r="DH46" i="24"/>
  <c r="DJ46" i="25"/>
  <c r="AJ46" i="27" s="1"/>
  <c r="BV46" i="24"/>
  <c r="DJ12" i="25"/>
  <c r="AJ12" i="27" s="1"/>
  <c r="DE59" i="24"/>
  <c r="DJ32" i="25"/>
  <c r="AJ32" i="27" s="1"/>
  <c r="DH32" i="24"/>
  <c r="BV32" i="24"/>
  <c r="DH11" i="24"/>
  <c r="AB51" i="24"/>
  <c r="AB39" i="24"/>
  <c r="DC61" i="25"/>
  <c r="AC61" i="27" s="1"/>
  <c r="DH24" i="24"/>
  <c r="BV11" i="24"/>
  <c r="AB10" i="24"/>
  <c r="BV25" i="24"/>
  <c r="DH25" i="24"/>
  <c r="DJ25" i="25"/>
  <c r="AJ25" i="27" s="1"/>
  <c r="DJ11" i="25"/>
  <c r="AJ11" i="27" s="1"/>
  <c r="CV6" i="25"/>
  <c r="V6" i="27" s="1"/>
  <c r="AD41" i="24"/>
  <c r="AH27" i="24"/>
  <c r="BW35" i="20"/>
  <c r="BN57" i="24"/>
  <c r="CZ57" i="24"/>
  <c r="DB57" i="25"/>
  <c r="AB57" i="27" s="1"/>
  <c r="BO8" i="25"/>
  <c r="AB56" i="24"/>
  <c r="BM33" i="24"/>
  <c r="CY33" i="24"/>
  <c r="DA33" i="25"/>
  <c r="AA33" i="27" s="1"/>
  <c r="BS59" i="24"/>
  <c r="DA61" i="24"/>
  <c r="DG59" i="25"/>
  <c r="AG59" i="27" s="1"/>
  <c r="CZ16" i="24"/>
  <c r="BN16" i="24"/>
  <c r="DB16" i="25"/>
  <c r="AB16" i="27" s="1"/>
  <c r="BT52" i="24"/>
  <c r="DF52" i="24"/>
  <c r="DH52" i="25"/>
  <c r="AH52" i="27" s="1"/>
  <c r="BO15" i="25"/>
  <c r="DE37" i="24"/>
  <c r="BS37" i="24"/>
  <c r="DG37" i="25"/>
  <c r="AG37" i="27" s="1"/>
  <c r="BV45" i="20"/>
  <c r="CY38" i="24"/>
  <c r="BM38" i="24"/>
  <c r="DA38" i="25"/>
  <c r="AA38" i="27" s="1"/>
  <c r="BN22" i="25"/>
  <c r="BW18" i="20"/>
  <c r="CZ26" i="24"/>
  <c r="BN26" i="24"/>
  <c r="DB26" i="25"/>
  <c r="AB26" i="27" s="1"/>
  <c r="CX44" i="24"/>
  <c r="BL44" i="24"/>
  <c r="CZ44" i="25"/>
  <c r="Z44" i="27" s="1"/>
  <c r="BR21" i="25"/>
  <c r="BS23" i="25"/>
  <c r="BR53" i="25"/>
  <c r="BT39" i="20"/>
  <c r="BT43" i="20"/>
  <c r="BR20" i="24"/>
  <c r="DD20" i="24"/>
  <c r="DF20" i="25"/>
  <c r="AF20" i="27" s="1"/>
  <c r="BV41" i="20"/>
  <c r="DH12" i="24"/>
  <c r="BI17" i="25"/>
  <c r="BV12" i="24"/>
  <c r="DC42" i="24"/>
  <c r="BQ42" i="24"/>
  <c r="DE42" i="25"/>
  <c r="AE42" i="27" s="1"/>
  <c r="AD28" i="24"/>
  <c r="BT56" i="20"/>
  <c r="BO7" i="25"/>
  <c r="BR62" i="25"/>
  <c r="BT10" i="20"/>
  <c r="BV28" i="20"/>
  <c r="AE18" i="24"/>
  <c r="AE19" i="24"/>
  <c r="BQ34" i="25"/>
  <c r="BT54" i="20"/>
  <c r="BZ27" i="20"/>
  <c r="BR31" i="25"/>
  <c r="BQ30" i="25"/>
  <c r="AB54" i="24"/>
  <c r="BU50" i="24"/>
  <c r="DG50" i="24"/>
  <c r="DI50" i="25"/>
  <c r="AI50" i="27" s="1"/>
  <c r="CX55" i="24"/>
  <c r="BL55" i="24"/>
  <c r="CZ55" i="25"/>
  <c r="Z55" i="27" s="1"/>
  <c r="BH6" i="24"/>
  <c r="CT6" i="24"/>
  <c r="AJ36" i="24" l="1"/>
  <c r="DJ40" i="25"/>
  <c r="AJ40" i="27" s="1"/>
  <c r="BV40" i="24"/>
  <c r="DH40" i="24"/>
  <c r="DI13" i="24"/>
  <c r="BW13" i="24"/>
  <c r="DK13" i="25"/>
  <c r="AK13" i="27" s="1"/>
  <c r="BT51" i="20"/>
  <c r="BQ51" i="25" s="1"/>
  <c r="BY60" i="20"/>
  <c r="BW19" i="20"/>
  <c r="BT19" i="25" s="1"/>
  <c r="CB29" i="20"/>
  <c r="BY29" i="25" s="1"/>
  <c r="BV36" i="27"/>
  <c r="CB36" i="20"/>
  <c r="BY36" i="25" s="1"/>
  <c r="BN9" i="27"/>
  <c r="BV14" i="27"/>
  <c r="BH6" i="27"/>
  <c r="BW47" i="24"/>
  <c r="BS59" i="27"/>
  <c r="BN57" i="27"/>
  <c r="BU50" i="27"/>
  <c r="BL55" i="27"/>
  <c r="BV12" i="27"/>
  <c r="BQ42" i="27"/>
  <c r="BL44" i="27"/>
  <c r="BM38" i="27"/>
  <c r="BT52" i="27"/>
  <c r="BS37" i="27"/>
  <c r="BN26" i="27"/>
  <c r="BT16" i="20"/>
  <c r="AC61" i="24"/>
  <c r="BM33" i="27"/>
  <c r="BX20" i="20"/>
  <c r="DK49" i="24"/>
  <c r="BY49" i="24"/>
  <c r="DM49" i="25"/>
  <c r="AM49" i="27" s="1"/>
  <c r="BW14" i="24"/>
  <c r="DI14" i="24"/>
  <c r="BC63" i="20"/>
  <c r="AZ48" i="25"/>
  <c r="Z44" i="24"/>
  <c r="AA38" i="24"/>
  <c r="AB57" i="24"/>
  <c r="AJ32" i="24"/>
  <c r="AJ11" i="24"/>
  <c r="AJ24" i="24"/>
  <c r="AJ46" i="24"/>
  <c r="BV24" i="27"/>
  <c r="CB24" i="20"/>
  <c r="BY24" i="25" s="1"/>
  <c r="BV46" i="27"/>
  <c r="CB46" i="20"/>
  <c r="BY46" i="25" s="1"/>
  <c r="AA33" i="24"/>
  <c r="AJ25" i="24"/>
  <c r="AG59" i="24"/>
  <c r="AJ12" i="24"/>
  <c r="BV32" i="27"/>
  <c r="CB32" i="20"/>
  <c r="BY32" i="25" s="1"/>
  <c r="BV11" i="27"/>
  <c r="CB11" i="20"/>
  <c r="BY11" i="25" s="1"/>
  <c r="BV25" i="27"/>
  <c r="CB25" i="20"/>
  <c r="BY25" i="25" s="1"/>
  <c r="BO61" i="27"/>
  <c r="BU61" i="20"/>
  <c r="BR61" i="25" s="1"/>
  <c r="DI47" i="24"/>
  <c r="DK47" i="25"/>
  <c r="AK47" i="27" s="1"/>
  <c r="CU17" i="25"/>
  <c r="U17" i="27" s="1"/>
  <c r="CB12" i="20"/>
  <c r="BY12" i="25" s="1"/>
  <c r="CS17" i="24"/>
  <c r="DK14" i="25"/>
  <c r="AK14" i="27" s="1"/>
  <c r="BQ54" i="25"/>
  <c r="BQ56" i="25"/>
  <c r="BT26" i="20"/>
  <c r="BT18" i="25"/>
  <c r="BG17" i="24"/>
  <c r="BP31" i="24"/>
  <c r="DB31" i="24"/>
  <c r="DD31" i="25"/>
  <c r="AD31" i="27" s="1"/>
  <c r="BO34" i="24"/>
  <c r="DA34" i="24"/>
  <c r="DC34" i="25"/>
  <c r="AC34" i="27" s="1"/>
  <c r="AF20" i="24"/>
  <c r="DB21" i="24"/>
  <c r="BP21" i="24"/>
  <c r="DD21" i="25"/>
  <c r="AD21" i="27" s="1"/>
  <c r="BZ52" i="20"/>
  <c r="BS33" i="20"/>
  <c r="BO30" i="24"/>
  <c r="DA30" i="24"/>
  <c r="DC30" i="25"/>
  <c r="AC30" i="27" s="1"/>
  <c r="DC23" i="24"/>
  <c r="BQ23" i="24"/>
  <c r="DE23" i="25"/>
  <c r="AE23" i="27" s="1"/>
  <c r="BW27" i="25"/>
  <c r="AI50" i="24"/>
  <c r="DB62" i="24"/>
  <c r="BP62" i="24"/>
  <c r="DD62" i="25"/>
  <c r="AD62" i="27" s="1"/>
  <c r="BQ39" i="25"/>
  <c r="BR44" i="20"/>
  <c r="AH52" i="24"/>
  <c r="BM15" i="24"/>
  <c r="CY15" i="24"/>
  <c r="DA15" i="25"/>
  <c r="AA15" i="27" s="1"/>
  <c r="BS41" i="25"/>
  <c r="BQ43" i="25"/>
  <c r="BS45" i="25"/>
  <c r="BS28" i="25"/>
  <c r="BV60" i="25"/>
  <c r="BM7" i="24"/>
  <c r="CY7" i="24"/>
  <c r="DA7" i="25"/>
  <c r="AA7" i="27" s="1"/>
  <c r="BW42" i="20"/>
  <c r="AB26" i="24"/>
  <c r="BL22" i="24"/>
  <c r="CX22" i="24"/>
  <c r="CZ22" i="25"/>
  <c r="Z22" i="27" s="1"/>
  <c r="AB16" i="24"/>
  <c r="BM8" i="24"/>
  <c r="CY8" i="24"/>
  <c r="DA8" i="25"/>
  <c r="AA8" i="27" s="1"/>
  <c r="DB53" i="24"/>
  <c r="BP53" i="24"/>
  <c r="DD53" i="25"/>
  <c r="AD53" i="27" s="1"/>
  <c r="BT35" i="25"/>
  <c r="Z55" i="24"/>
  <c r="BQ10" i="25"/>
  <c r="AE42" i="24"/>
  <c r="BS38" i="20"/>
  <c r="AG37" i="24"/>
  <c r="BT57" i="20"/>
  <c r="BQ9" i="25"/>
  <c r="V6" i="24"/>
  <c r="BN6" i="20"/>
  <c r="BY59" i="20"/>
  <c r="AK13" i="24" l="1"/>
  <c r="CB40" i="20"/>
  <c r="BY40" i="25" s="1"/>
  <c r="BV40" i="27"/>
  <c r="AJ40" i="24"/>
  <c r="DK36" i="25"/>
  <c r="AK36" i="27" s="1"/>
  <c r="BW13" i="27"/>
  <c r="CC13" i="20"/>
  <c r="BZ13" i="25" s="1"/>
  <c r="BW29" i="24"/>
  <c r="DI29" i="24"/>
  <c r="DK29" i="25"/>
  <c r="DI36" i="24"/>
  <c r="BW36" i="24"/>
  <c r="BY37" i="20"/>
  <c r="BV37" i="25" s="1"/>
  <c r="CA50" i="20"/>
  <c r="BX50" i="25" s="1"/>
  <c r="BN16" i="27"/>
  <c r="DK12" i="25"/>
  <c r="AK12" i="27" s="1"/>
  <c r="DI24" i="24"/>
  <c r="BO30" i="27"/>
  <c r="BG17" i="27"/>
  <c r="AZ58" i="25"/>
  <c r="BR55" i="20"/>
  <c r="BO55" i="25" s="1"/>
  <c r="AK47" i="24"/>
  <c r="BR20" i="27"/>
  <c r="BQ23" i="27"/>
  <c r="BP31" i="27"/>
  <c r="BP53" i="27"/>
  <c r="BP21" i="27"/>
  <c r="DB61" i="24"/>
  <c r="BO34" i="27"/>
  <c r="BS8" i="20"/>
  <c r="BP62" i="27"/>
  <c r="BM15" i="27"/>
  <c r="BR22" i="20"/>
  <c r="BM7" i="27"/>
  <c r="CE49" i="20"/>
  <c r="CB49" i="25" s="1"/>
  <c r="BY49" i="27"/>
  <c r="AM49" i="24"/>
  <c r="AK14" i="24"/>
  <c r="AX48" i="24"/>
  <c r="AX58" i="24" s="1"/>
  <c r="M22" i="26" s="1"/>
  <c r="CJ48" i="24"/>
  <c r="CJ58" i="24" s="1"/>
  <c r="M23" i="26" s="1"/>
  <c r="CL48" i="25"/>
  <c r="L48" i="27" s="1"/>
  <c r="U17" i="24"/>
  <c r="AD62" i="24"/>
  <c r="AD21" i="24"/>
  <c r="AA8" i="24"/>
  <c r="AC34" i="24"/>
  <c r="DK24" i="25"/>
  <c r="AK24" i="27" s="1"/>
  <c r="BW24" i="24"/>
  <c r="BW14" i="27"/>
  <c r="CC14" i="20"/>
  <c r="BZ14" i="25" s="1"/>
  <c r="BW47" i="27"/>
  <c r="CC47" i="20"/>
  <c r="BZ47" i="25" s="1"/>
  <c r="DI25" i="24"/>
  <c r="BW25" i="24"/>
  <c r="DK25" i="25"/>
  <c r="AK25" i="27" s="1"/>
  <c r="DK46" i="25"/>
  <c r="AK46" i="27" s="1"/>
  <c r="BW12" i="24"/>
  <c r="AA7" i="24"/>
  <c r="DI11" i="24"/>
  <c r="BP61" i="24"/>
  <c r="DI12" i="24"/>
  <c r="DD61" i="25"/>
  <c r="AD61" i="27" s="1"/>
  <c r="AD53" i="24"/>
  <c r="BW32" i="24"/>
  <c r="DK32" i="25"/>
  <c r="AK32" i="27" s="1"/>
  <c r="DI32" i="24"/>
  <c r="BV59" i="25"/>
  <c r="BT42" i="25"/>
  <c r="BU20" i="25"/>
  <c r="BQ28" i="24"/>
  <c r="DC28" i="24"/>
  <c r="DE28" i="25"/>
  <c r="AE28" i="27" s="1"/>
  <c r="BO44" i="25"/>
  <c r="C38" i="17" s="1"/>
  <c r="BP33" i="25"/>
  <c r="AD31" i="24"/>
  <c r="DK11" i="25"/>
  <c r="AK11" i="27" s="1"/>
  <c r="AC30" i="24"/>
  <c r="DD18" i="24"/>
  <c r="BR18" i="24"/>
  <c r="DF18" i="25"/>
  <c r="AF18" i="27" s="1"/>
  <c r="BV31" i="20"/>
  <c r="BQ26" i="25"/>
  <c r="BW46" i="24"/>
  <c r="DA10" i="24"/>
  <c r="BO10" i="24"/>
  <c r="DC10" i="25"/>
  <c r="AC10" i="27" s="1"/>
  <c r="BO39" i="24"/>
  <c r="DA39" i="24"/>
  <c r="DC39" i="25"/>
  <c r="AC39" i="27" s="1"/>
  <c r="BU27" i="24"/>
  <c r="DG27" i="24"/>
  <c r="DI27" i="25"/>
  <c r="AI27" i="27" s="1"/>
  <c r="DI46" i="24"/>
  <c r="Z22" i="24"/>
  <c r="DA43" i="24"/>
  <c r="BO43" i="24"/>
  <c r="DC43" i="25"/>
  <c r="AC43" i="27" s="1"/>
  <c r="AA15" i="24"/>
  <c r="BO56" i="24"/>
  <c r="DA56" i="24"/>
  <c r="DC56" i="25"/>
  <c r="AC56" i="27" s="1"/>
  <c r="DD19" i="24"/>
  <c r="BR19" i="24"/>
  <c r="DF19" i="25"/>
  <c r="AF19" i="27" s="1"/>
  <c r="BT60" i="24"/>
  <c r="DF60" i="24"/>
  <c r="DH60" i="25"/>
  <c r="AH60" i="27" s="1"/>
  <c r="DA9" i="24"/>
  <c r="BO9" i="24"/>
  <c r="DC9" i="25"/>
  <c r="AC9" i="27" s="1"/>
  <c r="BU34" i="20"/>
  <c r="DA51" i="24"/>
  <c r="BO51" i="24"/>
  <c r="DC51" i="25"/>
  <c r="AC51" i="27" s="1"/>
  <c r="BW11" i="24"/>
  <c r="BV62" i="20"/>
  <c r="BV21" i="20"/>
  <c r="DC45" i="24"/>
  <c r="BQ45" i="24"/>
  <c r="DE45" i="25"/>
  <c r="AE45" i="27" s="1"/>
  <c r="BW52" i="25"/>
  <c r="BQ57" i="25"/>
  <c r="BK6" i="25"/>
  <c r="BP38" i="25"/>
  <c r="DD35" i="24"/>
  <c r="BR35" i="24"/>
  <c r="DF35" i="25"/>
  <c r="AF35" i="27" s="1"/>
  <c r="DC41" i="24"/>
  <c r="BQ41" i="24"/>
  <c r="DE41" i="25"/>
  <c r="AE41" i="27" s="1"/>
  <c r="BQ16" i="25"/>
  <c r="AE23" i="24"/>
  <c r="BU30" i="20"/>
  <c r="BO54" i="24"/>
  <c r="DA54" i="24"/>
  <c r="DC54" i="25"/>
  <c r="AC54" i="27" s="1"/>
  <c r="BM17" i="20"/>
  <c r="AG38" i="17" l="1"/>
  <c r="Q38" i="17"/>
  <c r="AS38" i="17"/>
  <c r="AA38" i="17"/>
  <c r="H38" i="17"/>
  <c r="AL38" i="17"/>
  <c r="P38" i="17"/>
  <c r="Z38" i="17"/>
  <c r="AN38" i="17"/>
  <c r="T38" i="17"/>
  <c r="AC38" i="17"/>
  <c r="AR38" i="17"/>
  <c r="AI38" i="17"/>
  <c r="AF38" i="17"/>
  <c r="X38" i="17"/>
  <c r="U38" i="17"/>
  <c r="M38" i="17"/>
  <c r="AH38" i="17"/>
  <c r="L38" i="17"/>
  <c r="AO38" i="17"/>
  <c r="Y38" i="17"/>
  <c r="I38" i="17"/>
  <c r="AJ38" i="17"/>
  <c r="R38" i="17"/>
  <c r="AM38" i="17"/>
  <c r="AB38" i="17"/>
  <c r="AK38" i="17"/>
  <c r="O38" i="17"/>
  <c r="AD38" i="17"/>
  <c r="J38" i="17"/>
  <c r="S38" i="17"/>
  <c r="W38" i="17"/>
  <c r="N38" i="17"/>
  <c r="AE38" i="17"/>
  <c r="AT38" i="17"/>
  <c r="AQ38" i="17"/>
  <c r="AP38" i="17"/>
  <c r="V38" i="17"/>
  <c r="K38" i="17"/>
  <c r="AK29" i="27"/>
  <c r="CC29" i="20" s="1"/>
  <c r="BZ29" i="25" s="1"/>
  <c r="DI40" i="24"/>
  <c r="BW40" i="24"/>
  <c r="DK40" i="25"/>
  <c r="AK40" i="27" s="1"/>
  <c r="BW36" i="27"/>
  <c r="CC36" i="20"/>
  <c r="BZ36" i="25" s="1"/>
  <c r="DL36" i="25" s="1"/>
  <c r="AK29" i="24"/>
  <c r="AK36" i="24"/>
  <c r="AZ63" i="25"/>
  <c r="M10" i="26"/>
  <c r="M11" i="26" s="1"/>
  <c r="BX13" i="24"/>
  <c r="DJ13" i="24"/>
  <c r="DL13" i="25"/>
  <c r="AL13" i="27" s="1"/>
  <c r="CC12" i="20"/>
  <c r="BZ12" i="25" s="1"/>
  <c r="BS15" i="20"/>
  <c r="BP15" i="25" s="1"/>
  <c r="BW23" i="20"/>
  <c r="BT23" i="25" s="1"/>
  <c r="BS7" i="20"/>
  <c r="BP7" i="25" s="1"/>
  <c r="BM8" i="27"/>
  <c r="BL22" i="27"/>
  <c r="BU27" i="27"/>
  <c r="BW46" i="27"/>
  <c r="AK24" i="24"/>
  <c r="AD61" i="24"/>
  <c r="BX36" i="24"/>
  <c r="BU9" i="20"/>
  <c r="BQ41" i="27"/>
  <c r="BO56" i="27"/>
  <c r="DH59" i="25"/>
  <c r="DL47" i="25"/>
  <c r="AL47" i="27" s="1"/>
  <c r="BO43" i="27"/>
  <c r="BO10" i="27"/>
  <c r="BQ28" i="27"/>
  <c r="BZ60" i="20"/>
  <c r="BQ45" i="27"/>
  <c r="BR35" i="27"/>
  <c r="BW24" i="27"/>
  <c r="BO39" i="27"/>
  <c r="BO54" i="27"/>
  <c r="BV53" i="20"/>
  <c r="BS53" i="25" s="1"/>
  <c r="BX18" i="20"/>
  <c r="BO51" i="27"/>
  <c r="BX19" i="20"/>
  <c r="BZ49" i="24"/>
  <c r="DL49" i="24"/>
  <c r="DN49" i="25"/>
  <c r="AN49" i="27" s="1"/>
  <c r="DJ14" i="24"/>
  <c r="BX14" i="24"/>
  <c r="L48" i="24"/>
  <c r="L58" i="24" s="1"/>
  <c r="AX63" i="24"/>
  <c r="CL58" i="25"/>
  <c r="CL63" i="25" s="1"/>
  <c r="AK12" i="24"/>
  <c r="CJ63" i="24"/>
  <c r="AC51" i="24"/>
  <c r="AC54" i="24"/>
  <c r="AK46" i="24"/>
  <c r="AK25" i="24"/>
  <c r="DJ36" i="24"/>
  <c r="AX48" i="27"/>
  <c r="BD48" i="20"/>
  <c r="AK11" i="24"/>
  <c r="AF35" i="24"/>
  <c r="BP61" i="27"/>
  <c r="BV61" i="20"/>
  <c r="BS61" i="25" s="1"/>
  <c r="BT59" i="24"/>
  <c r="DF59" i="24"/>
  <c r="AK32" i="24"/>
  <c r="CC46" i="20"/>
  <c r="BZ46" i="25" s="1"/>
  <c r="BW11" i="27"/>
  <c r="CC11" i="20"/>
  <c r="BZ11" i="25" s="1"/>
  <c r="AC56" i="24"/>
  <c r="AE28" i="24"/>
  <c r="DL14" i="25"/>
  <c r="AL14" i="27" s="1"/>
  <c r="CW6" i="25"/>
  <c r="W6" i="27" s="1"/>
  <c r="AH60" i="24"/>
  <c r="BW32" i="27"/>
  <c r="CC32" i="20"/>
  <c r="BZ32" i="25" s="1"/>
  <c r="BW25" i="27"/>
  <c r="CC25" i="20"/>
  <c r="BZ25" i="25" s="1"/>
  <c r="CC24" i="20"/>
  <c r="BZ24" i="25" s="1"/>
  <c r="DJ47" i="24"/>
  <c r="BX47" i="24"/>
  <c r="AF18" i="24"/>
  <c r="AC9" i="24"/>
  <c r="AF19" i="24"/>
  <c r="AC43" i="24"/>
  <c r="BR30" i="25"/>
  <c r="BO57" i="24"/>
  <c r="DA57" i="24"/>
  <c r="DC57" i="25"/>
  <c r="AC57" i="27" s="1"/>
  <c r="BR34" i="25"/>
  <c r="CA27" i="20"/>
  <c r="BO22" i="25"/>
  <c r="BU52" i="24"/>
  <c r="DG52" i="24"/>
  <c r="DI52" i="25"/>
  <c r="AI52" i="27" s="1"/>
  <c r="AE45" i="24"/>
  <c r="AI27" i="24"/>
  <c r="BS20" i="24"/>
  <c r="DE20" i="24"/>
  <c r="DG20" i="25"/>
  <c r="AG20" i="27" s="1"/>
  <c r="BS62" i="25"/>
  <c r="BT37" i="24"/>
  <c r="DF37" i="24"/>
  <c r="DH37" i="25"/>
  <c r="AH37" i="27" s="1"/>
  <c r="CY44" i="24"/>
  <c r="BM44" i="24"/>
  <c r="DA44" i="25"/>
  <c r="AA44" i="27" s="1"/>
  <c r="BX35" i="20"/>
  <c r="BO16" i="24"/>
  <c r="DA16" i="24"/>
  <c r="DC16" i="25"/>
  <c r="AC16" i="27" s="1"/>
  <c r="DH50" i="24"/>
  <c r="BV50" i="24"/>
  <c r="DJ50" i="25"/>
  <c r="AJ50" i="27" s="1"/>
  <c r="DD42" i="24"/>
  <c r="BR42" i="24"/>
  <c r="DF42" i="25"/>
  <c r="AF42" i="27" s="1"/>
  <c r="AE41" i="24"/>
  <c r="BU39" i="20"/>
  <c r="AC39" i="24"/>
  <c r="BM55" i="24"/>
  <c r="CY55" i="24"/>
  <c r="DA55" i="25"/>
  <c r="AA55" i="27" s="1"/>
  <c r="BJ17" i="25"/>
  <c r="BW45" i="20"/>
  <c r="BS21" i="25"/>
  <c r="BP8" i="25"/>
  <c r="DA26" i="24"/>
  <c r="BO26" i="24"/>
  <c r="DC26" i="25"/>
  <c r="AC26" i="27" s="1"/>
  <c r="CZ33" i="24"/>
  <c r="BN33" i="24"/>
  <c r="DB33" i="25"/>
  <c r="AB33" i="27" s="1"/>
  <c r="BW41" i="20"/>
  <c r="BU56" i="20"/>
  <c r="BN38" i="24"/>
  <c r="CZ38" i="24"/>
  <c r="DB38" i="25"/>
  <c r="AB38" i="27" s="1"/>
  <c r="BU54" i="20"/>
  <c r="AC10" i="24"/>
  <c r="BS31" i="25"/>
  <c r="BI6" i="24"/>
  <c r="CU6" i="24"/>
  <c r="BW29" i="27" l="1"/>
  <c r="AK40" i="24"/>
  <c r="L63" i="27"/>
  <c r="AX63" i="27" s="1"/>
  <c r="L58" i="27"/>
  <c r="AH59" i="27"/>
  <c r="BT59" i="27" s="1"/>
  <c r="CC40" i="20"/>
  <c r="BZ40" i="25" s="1"/>
  <c r="BW40" i="27"/>
  <c r="AL36" i="27"/>
  <c r="CD36" i="20" s="1"/>
  <c r="CA36" i="25" s="1"/>
  <c r="BX13" i="27"/>
  <c r="CD13" i="20"/>
  <c r="CA13" i="25" s="1"/>
  <c r="AL13" i="24"/>
  <c r="BX47" i="27"/>
  <c r="BW12" i="27"/>
  <c r="L63" i="24"/>
  <c r="M21" i="26"/>
  <c r="BU10" i="20"/>
  <c r="BR10" i="25" s="1"/>
  <c r="BW28" i="20"/>
  <c r="BT28" i="25" s="1"/>
  <c r="AL36" i="24"/>
  <c r="BR18" i="27"/>
  <c r="BO9" i="27"/>
  <c r="BU51" i="20"/>
  <c r="BR51" i="25" s="1"/>
  <c r="BU43" i="20"/>
  <c r="BR43" i="25" s="1"/>
  <c r="BR19" i="27"/>
  <c r="BI6" i="27"/>
  <c r="CB50" i="20"/>
  <c r="BS20" i="27"/>
  <c r="BM55" i="27"/>
  <c r="BR42" i="27"/>
  <c r="BO26" i="27"/>
  <c r="BN38" i="27"/>
  <c r="BT37" i="27"/>
  <c r="DJ25" i="24"/>
  <c r="BT60" i="27"/>
  <c r="BU52" i="27"/>
  <c r="BO57" i="27"/>
  <c r="DC61" i="24"/>
  <c r="BN33" i="27"/>
  <c r="BU16" i="20"/>
  <c r="BS44" i="20"/>
  <c r="AL14" i="24"/>
  <c r="CF49" i="20"/>
  <c r="CC49" i="25" s="1"/>
  <c r="BZ49" i="27"/>
  <c r="AN49" i="24"/>
  <c r="DL46" i="25"/>
  <c r="AL46" i="27" s="1"/>
  <c r="AH59" i="24"/>
  <c r="AC57" i="24"/>
  <c r="AA44" i="24"/>
  <c r="AL47" i="24"/>
  <c r="AF42" i="24"/>
  <c r="DL24" i="25"/>
  <c r="AL24" i="27" s="1"/>
  <c r="DJ24" i="24"/>
  <c r="BX11" i="24"/>
  <c r="DL11" i="25"/>
  <c r="AL11" i="27" s="1"/>
  <c r="DJ11" i="24"/>
  <c r="DE61" i="25"/>
  <c r="AE61" i="27" s="1"/>
  <c r="BA48" i="25"/>
  <c r="BD58" i="20"/>
  <c r="M7" i="26" s="1"/>
  <c r="BQ61" i="24"/>
  <c r="DJ46" i="24"/>
  <c r="AJ50" i="24"/>
  <c r="BX46" i="24"/>
  <c r="BX14" i="27"/>
  <c r="CD14" i="20"/>
  <c r="CA14" i="25" s="1"/>
  <c r="CD47" i="20"/>
  <c r="CA47" i="25" s="1"/>
  <c r="CV17" i="25"/>
  <c r="V17" i="27" s="1"/>
  <c r="BX25" i="24"/>
  <c r="DL25" i="25"/>
  <c r="AL25" i="27" s="1"/>
  <c r="BX12" i="24"/>
  <c r="BX24" i="24"/>
  <c r="DJ32" i="24"/>
  <c r="DL32" i="25"/>
  <c r="AL32" i="27" s="1"/>
  <c r="BX32" i="24"/>
  <c r="DL29" i="25"/>
  <c r="AL29" i="27" s="1"/>
  <c r="BX29" i="24"/>
  <c r="DJ29" i="24"/>
  <c r="BT45" i="25"/>
  <c r="DC53" i="24"/>
  <c r="BQ53" i="24"/>
  <c r="DE53" i="25"/>
  <c r="AE53" i="27" s="1"/>
  <c r="AA55" i="24"/>
  <c r="BR39" i="25"/>
  <c r="DJ12" i="24"/>
  <c r="DL12" i="25"/>
  <c r="AL12" i="27" s="1"/>
  <c r="BR54" i="25"/>
  <c r="AB33" i="24"/>
  <c r="BW60" i="25"/>
  <c r="BU19" i="25"/>
  <c r="BU35" i="25"/>
  <c r="AH37" i="24"/>
  <c r="CA52" i="20"/>
  <c r="BP34" i="24"/>
  <c r="DB34" i="24"/>
  <c r="DD34" i="25"/>
  <c r="AD34" i="27" s="1"/>
  <c r="BR56" i="25"/>
  <c r="BN7" i="24"/>
  <c r="CZ7" i="24"/>
  <c r="DB7" i="25"/>
  <c r="AB7" i="27" s="1"/>
  <c r="AB38" i="24"/>
  <c r="BQ62" i="24"/>
  <c r="DC62" i="24"/>
  <c r="DE62" i="25"/>
  <c r="AE62" i="27" s="1"/>
  <c r="AG20" i="24"/>
  <c r="BT41" i="25"/>
  <c r="BN8" i="24"/>
  <c r="CZ8" i="24"/>
  <c r="DB8" i="25"/>
  <c r="AB8" i="27" s="1"/>
  <c r="DD23" i="24"/>
  <c r="BR23" i="24"/>
  <c r="DF23" i="25"/>
  <c r="AF23" i="27" s="1"/>
  <c r="BQ31" i="24"/>
  <c r="DC31" i="24"/>
  <c r="DE31" i="25"/>
  <c r="AE31" i="27" s="1"/>
  <c r="CZ15" i="24"/>
  <c r="BN15" i="24"/>
  <c r="DB15" i="25"/>
  <c r="AB15" i="27" s="1"/>
  <c r="BR9" i="25"/>
  <c r="BT38" i="20"/>
  <c r="AC26" i="24"/>
  <c r="BU18" i="25"/>
  <c r="BY20" i="20"/>
  <c r="AI52" i="24"/>
  <c r="BU57" i="20"/>
  <c r="BX42" i="20"/>
  <c r="BM22" i="24"/>
  <c r="CY22" i="24"/>
  <c r="DA22" i="25"/>
  <c r="AA22" i="27" s="1"/>
  <c r="BS55" i="20"/>
  <c r="DC21" i="24"/>
  <c r="BQ21" i="24"/>
  <c r="DE21" i="25"/>
  <c r="AE21" i="27" s="1"/>
  <c r="AC16" i="24"/>
  <c r="BZ37" i="20"/>
  <c r="BX27" i="25"/>
  <c r="BP30" i="24"/>
  <c r="DB30" i="24"/>
  <c r="DD30" i="25"/>
  <c r="AD30" i="27" s="1"/>
  <c r="W6" i="24"/>
  <c r="BH17" i="24"/>
  <c r="CT17" i="24"/>
  <c r="BO6" i="20"/>
  <c r="BZ59" i="20"/>
  <c r="BX36" i="27" l="1"/>
  <c r="DJ40" i="24"/>
  <c r="DL40" i="25"/>
  <c r="AL40" i="27" s="1"/>
  <c r="BX40" i="24"/>
  <c r="DK13" i="24"/>
  <c r="BY13" i="24"/>
  <c r="DM13" i="25"/>
  <c r="AM13" i="27" s="1"/>
  <c r="AX58" i="27"/>
  <c r="M9" i="26" s="1"/>
  <c r="M8" i="26"/>
  <c r="BO16" i="27"/>
  <c r="BT33" i="20"/>
  <c r="BQ33" i="25" s="1"/>
  <c r="BU26" i="20"/>
  <c r="BR26" i="25" s="1"/>
  <c r="BM44" i="27"/>
  <c r="BY36" i="24"/>
  <c r="BN8" i="27"/>
  <c r="BV50" i="27"/>
  <c r="BR23" i="27"/>
  <c r="BX29" i="27"/>
  <c r="AL25" i="24"/>
  <c r="BX11" i="27"/>
  <c r="BX46" i="27"/>
  <c r="BM22" i="27"/>
  <c r="BQ31" i="27"/>
  <c r="AE61" i="24"/>
  <c r="BN7" i="27"/>
  <c r="CD12" i="20"/>
  <c r="CA12" i="25" s="1"/>
  <c r="BQ21" i="27"/>
  <c r="BN15" i="27"/>
  <c r="BP34" i="27"/>
  <c r="BP30" i="27"/>
  <c r="BQ62" i="27"/>
  <c r="BW61" i="20"/>
  <c r="BT61" i="25" s="1"/>
  <c r="BQ53" i="27"/>
  <c r="DM49" i="24"/>
  <c r="CA49" i="24"/>
  <c r="DO49" i="25"/>
  <c r="AO49" i="27" s="1"/>
  <c r="DK14" i="24"/>
  <c r="BY14" i="24"/>
  <c r="BD63" i="20"/>
  <c r="BX24" i="27"/>
  <c r="CD24" i="20"/>
  <c r="CA24" i="25" s="1"/>
  <c r="CD46" i="20"/>
  <c r="CA46" i="25" s="1"/>
  <c r="AA22" i="24"/>
  <c r="AL24" i="24"/>
  <c r="AL11" i="24"/>
  <c r="DM36" i="25"/>
  <c r="AM36" i="27" s="1"/>
  <c r="AL46" i="24"/>
  <c r="AY48" i="24"/>
  <c r="CK48" i="24"/>
  <c r="CK58" i="24" s="1"/>
  <c r="N23" i="26" s="1"/>
  <c r="BA58" i="25"/>
  <c r="CM48" i="25"/>
  <c r="CM58" i="25" s="1"/>
  <c r="CM63" i="25" s="1"/>
  <c r="CD11" i="20"/>
  <c r="CA11" i="25" s="1"/>
  <c r="AL12" i="24"/>
  <c r="AD34" i="24"/>
  <c r="BH17" i="27"/>
  <c r="DM47" i="25"/>
  <c r="AM47" i="27" s="1"/>
  <c r="BY47" i="24"/>
  <c r="BX32" i="27"/>
  <c r="CD32" i="20"/>
  <c r="CA32" i="25" s="1"/>
  <c r="AE21" i="24"/>
  <c r="AB15" i="24"/>
  <c r="DK36" i="24"/>
  <c r="AL32" i="24"/>
  <c r="BX25" i="27"/>
  <c r="CD25" i="20"/>
  <c r="CA25" i="25" s="1"/>
  <c r="AE53" i="24"/>
  <c r="BS35" i="24"/>
  <c r="DE35" i="24"/>
  <c r="DG35" i="25"/>
  <c r="AG35" i="27" s="1"/>
  <c r="BR45" i="24"/>
  <c r="DD45" i="24"/>
  <c r="DF45" i="25"/>
  <c r="AF45" i="27" s="1"/>
  <c r="BS22" i="20"/>
  <c r="DE18" i="24"/>
  <c r="BS18" i="24"/>
  <c r="DG18" i="25"/>
  <c r="AG18" i="27" s="1"/>
  <c r="AE31" i="24"/>
  <c r="BR41" i="24"/>
  <c r="DD41" i="24"/>
  <c r="DF41" i="25"/>
  <c r="AF41" i="27" s="1"/>
  <c r="BR28" i="24"/>
  <c r="DD28" i="24"/>
  <c r="DF28" i="25"/>
  <c r="AF28" i="27" s="1"/>
  <c r="AE62" i="24"/>
  <c r="BT7" i="20"/>
  <c r="AB7" i="24"/>
  <c r="BR16" i="25"/>
  <c r="BW59" i="25"/>
  <c r="DK47" i="24"/>
  <c r="BV20" i="25"/>
  <c r="BT15" i="20"/>
  <c r="DB10" i="24"/>
  <c r="BP10" i="24"/>
  <c r="DD10" i="25"/>
  <c r="AD10" i="27" s="1"/>
  <c r="BP54" i="24"/>
  <c r="DB54" i="24"/>
  <c r="DD54" i="25"/>
  <c r="AD54" i="27" s="1"/>
  <c r="AL29" i="24"/>
  <c r="BW31" i="20"/>
  <c r="BP56" i="24"/>
  <c r="DB56" i="24"/>
  <c r="DD56" i="25"/>
  <c r="AD56" i="27" s="1"/>
  <c r="BY50" i="25"/>
  <c r="BP39" i="24"/>
  <c r="DB39" i="24"/>
  <c r="DD39" i="25"/>
  <c r="AD39" i="27" s="1"/>
  <c r="BQ38" i="25"/>
  <c r="BX52" i="25"/>
  <c r="DH27" i="24"/>
  <c r="BV27" i="24"/>
  <c r="DJ27" i="25"/>
  <c r="AJ27" i="27" s="1"/>
  <c r="DB43" i="24"/>
  <c r="BP43" i="24"/>
  <c r="DD43" i="25"/>
  <c r="AD43" i="27" s="1"/>
  <c r="BL6" i="25"/>
  <c r="BW21" i="20"/>
  <c r="BP55" i="25"/>
  <c r="DM14" i="25"/>
  <c r="AM14" i="27" s="1"/>
  <c r="BV30" i="20"/>
  <c r="AD30" i="24"/>
  <c r="BP44" i="25"/>
  <c r="C39" i="17" s="1"/>
  <c r="BP51" i="24"/>
  <c r="DB51" i="24"/>
  <c r="DD51" i="25"/>
  <c r="AD51" i="27" s="1"/>
  <c r="BW62" i="20"/>
  <c r="BS19" i="24"/>
  <c r="DE19" i="24"/>
  <c r="DG19" i="25"/>
  <c r="AG19" i="27" s="1"/>
  <c r="BW37" i="25"/>
  <c r="BU42" i="25"/>
  <c r="CD29" i="20"/>
  <c r="BR57" i="25"/>
  <c r="BP9" i="24"/>
  <c r="DB9" i="24"/>
  <c r="DD9" i="25"/>
  <c r="AD9" i="27" s="1"/>
  <c r="AF23" i="24"/>
  <c r="AB8" i="24"/>
  <c r="DG60" i="24"/>
  <c r="BU60" i="24"/>
  <c r="DI60" i="25"/>
  <c r="AI60" i="27" s="1"/>
  <c r="V17" i="24"/>
  <c r="AH39" i="17" l="1"/>
  <c r="R39" i="17"/>
  <c r="AQ39" i="17"/>
  <c r="X39" i="17"/>
  <c r="AN39" i="17"/>
  <c r="T39" i="17"/>
  <c r="AM39" i="17"/>
  <c r="S39" i="17"/>
  <c r="AR39" i="17"/>
  <c r="V39" i="17"/>
  <c r="AO39" i="17"/>
  <c r="U39" i="17"/>
  <c r="AA39" i="17"/>
  <c r="Q39" i="17"/>
  <c r="AT39" i="17"/>
  <c r="AS39" i="17"/>
  <c r="AJ39" i="17"/>
  <c r="M39" i="17"/>
  <c r="AB39" i="17"/>
  <c r="AP39" i="17"/>
  <c r="Z39" i="17"/>
  <c r="J39" i="17"/>
  <c r="AG39" i="17"/>
  <c r="O39" i="17"/>
  <c r="AD39" i="17"/>
  <c r="I39" i="17"/>
  <c r="AC39" i="17"/>
  <c r="H39" i="17"/>
  <c r="AF39" i="17"/>
  <c r="L39" i="17"/>
  <c r="AE39" i="17"/>
  <c r="K39" i="17"/>
  <c r="AL39" i="17"/>
  <c r="W39" i="17"/>
  <c r="P39" i="17"/>
  <c r="N39" i="17"/>
  <c r="AI39" i="17"/>
  <c r="AK39" i="17"/>
  <c r="Y39" i="17"/>
  <c r="AM13" i="24"/>
  <c r="M48" i="27"/>
  <c r="N10" i="26"/>
  <c r="N11" i="26" s="1"/>
  <c r="M58" i="27"/>
  <c r="N8" i="26" s="1"/>
  <c r="AL40" i="24"/>
  <c r="CD40" i="20"/>
  <c r="CA40" i="25" s="1"/>
  <c r="BX40" i="27"/>
  <c r="CE13" i="20"/>
  <c r="CB13" i="25" s="1"/>
  <c r="BY13" i="27"/>
  <c r="M13" i="26"/>
  <c r="M15" i="26"/>
  <c r="M14" i="26"/>
  <c r="AM36" i="24"/>
  <c r="BW53" i="20"/>
  <c r="BT53" i="25" s="1"/>
  <c r="BX23" i="20"/>
  <c r="BU23" i="25" s="1"/>
  <c r="BV34" i="20"/>
  <c r="BS34" i="25" s="1"/>
  <c r="BQ61" i="27"/>
  <c r="BU59" i="24"/>
  <c r="BY25" i="24"/>
  <c r="BP10" i="27"/>
  <c r="BX12" i="27"/>
  <c r="BT8" i="20"/>
  <c r="BQ8" i="25" s="1"/>
  <c r="DM24" i="25"/>
  <c r="AM24" i="27" s="1"/>
  <c r="BP43" i="27"/>
  <c r="BS35" i="27"/>
  <c r="BP9" i="27"/>
  <c r="BR41" i="27"/>
  <c r="BU60" i="27"/>
  <c r="BY14" i="27"/>
  <c r="BP39" i="27"/>
  <c r="BS18" i="27"/>
  <c r="BR28" i="27"/>
  <c r="BX45" i="20"/>
  <c r="BY36" i="27"/>
  <c r="BS19" i="27"/>
  <c r="BP56" i="27"/>
  <c r="BP51" i="27"/>
  <c r="BV27" i="27"/>
  <c r="BP54" i="27"/>
  <c r="AM14" i="24"/>
  <c r="AO49" i="24"/>
  <c r="CG49" i="20"/>
  <c r="CA49" i="27"/>
  <c r="DK46" i="24"/>
  <c r="CK63" i="24"/>
  <c r="AD54" i="24"/>
  <c r="AD43" i="24"/>
  <c r="AM47" i="24"/>
  <c r="CE36" i="20"/>
  <c r="CB36" i="25" s="1"/>
  <c r="BA63" i="25"/>
  <c r="M63" i="27" s="1"/>
  <c r="M48" i="24"/>
  <c r="M58" i="24" s="1"/>
  <c r="N21" i="26" s="1"/>
  <c r="AY58" i="24"/>
  <c r="N22" i="26" s="1"/>
  <c r="AG18" i="24"/>
  <c r="BY24" i="24"/>
  <c r="DM12" i="25"/>
  <c r="AM12" i="27" s="1"/>
  <c r="DD61" i="24"/>
  <c r="BR61" i="24"/>
  <c r="DF61" i="25"/>
  <c r="AF61" i="27" s="1"/>
  <c r="BY47" i="27"/>
  <c r="CE47" i="20"/>
  <c r="CB47" i="25" s="1"/>
  <c r="DM46" i="25"/>
  <c r="AM46" i="27" s="1"/>
  <c r="BY46" i="24"/>
  <c r="DM11" i="25"/>
  <c r="AM11" i="27" s="1"/>
  <c r="CX6" i="25"/>
  <c r="X6" i="27" s="1"/>
  <c r="DG59" i="24"/>
  <c r="DM25" i="25"/>
  <c r="AM25" i="27" s="1"/>
  <c r="BY11" i="24"/>
  <c r="AD51" i="24"/>
  <c r="AF28" i="24"/>
  <c r="AG35" i="24"/>
  <c r="DK25" i="24"/>
  <c r="DK24" i="24"/>
  <c r="DM32" i="25"/>
  <c r="AM32" i="27" s="1"/>
  <c r="DK32" i="24"/>
  <c r="BY32" i="24"/>
  <c r="AD9" i="24"/>
  <c r="DA33" i="24"/>
  <c r="BO33" i="24"/>
  <c r="DC33" i="25"/>
  <c r="AC33" i="27" s="1"/>
  <c r="CA29" i="25"/>
  <c r="BO38" i="24"/>
  <c r="DA38" i="24"/>
  <c r="DC38" i="25"/>
  <c r="AC38" i="27" s="1"/>
  <c r="BV56" i="20"/>
  <c r="AD56" i="24"/>
  <c r="AF41" i="24"/>
  <c r="DK11" i="24"/>
  <c r="BY12" i="24"/>
  <c r="BN44" i="24"/>
  <c r="CZ44" i="24"/>
  <c r="DB44" i="25"/>
  <c r="AB44" i="27" s="1"/>
  <c r="DB26" i="24"/>
  <c r="BP26" i="24"/>
  <c r="DD26" i="25"/>
  <c r="AD26" i="27" s="1"/>
  <c r="AJ27" i="24"/>
  <c r="AD10" i="24"/>
  <c r="BP22" i="25"/>
  <c r="DK12" i="24"/>
  <c r="BV54" i="20"/>
  <c r="DB16" i="24"/>
  <c r="BP16" i="24"/>
  <c r="DD16" i="25"/>
  <c r="AD16" i="27" s="1"/>
  <c r="BS42" i="24"/>
  <c r="DE42" i="24"/>
  <c r="DG42" i="25"/>
  <c r="AG42" i="27" s="1"/>
  <c r="BY18" i="20"/>
  <c r="DI59" i="25"/>
  <c r="AI59" i="27" s="1"/>
  <c r="CA60" i="20"/>
  <c r="BT62" i="25"/>
  <c r="BT21" i="25"/>
  <c r="BV43" i="20"/>
  <c r="BV10" i="20"/>
  <c r="BQ7" i="25"/>
  <c r="BP57" i="24"/>
  <c r="DB57" i="24"/>
  <c r="DD57" i="25"/>
  <c r="AD57" i="27" s="1"/>
  <c r="BS30" i="25"/>
  <c r="BQ15" i="25"/>
  <c r="DG37" i="24"/>
  <c r="BU37" i="24"/>
  <c r="DI37" i="25"/>
  <c r="AI37" i="27" s="1"/>
  <c r="BV51" i="20"/>
  <c r="BW50" i="24"/>
  <c r="DI50" i="24"/>
  <c r="DK50" i="25"/>
  <c r="AK50" i="27" s="1"/>
  <c r="BT31" i="25"/>
  <c r="BX41" i="20"/>
  <c r="CB27" i="20"/>
  <c r="AG19" i="24"/>
  <c r="BN55" i="24"/>
  <c r="CZ55" i="24"/>
  <c r="DB55" i="25"/>
  <c r="AB55" i="27" s="1"/>
  <c r="AD39" i="24"/>
  <c r="CE14" i="20"/>
  <c r="AI60" i="24"/>
  <c r="BV52" i="24"/>
  <c r="DH52" i="24"/>
  <c r="DJ52" i="25"/>
  <c r="AJ52" i="27" s="1"/>
  <c r="BV39" i="20"/>
  <c r="DF20" i="24"/>
  <c r="BT20" i="24"/>
  <c r="DH20" i="25"/>
  <c r="AH20" i="27" s="1"/>
  <c r="AF45" i="24"/>
  <c r="CV6" i="24"/>
  <c r="BJ6" i="24"/>
  <c r="BN17" i="20"/>
  <c r="DM40" i="25" l="1"/>
  <c r="AM40" i="27" s="1"/>
  <c r="DK40" i="24"/>
  <c r="BY40" i="24"/>
  <c r="AM40" i="24" s="1"/>
  <c r="N13" i="26"/>
  <c r="N15" i="26"/>
  <c r="N14" i="26"/>
  <c r="BY24" i="27"/>
  <c r="DL13" i="24"/>
  <c r="BZ13" i="24"/>
  <c r="DN13" i="25"/>
  <c r="AN13" i="27" s="1"/>
  <c r="AI59" i="24"/>
  <c r="BR45" i="27"/>
  <c r="BY35" i="20"/>
  <c r="BV35" i="25" s="1"/>
  <c r="BX28" i="20"/>
  <c r="BU28" i="25" s="1"/>
  <c r="AM25" i="24"/>
  <c r="AY63" i="27"/>
  <c r="BN55" i="27"/>
  <c r="BN44" i="27"/>
  <c r="BY19" i="20"/>
  <c r="BV19" i="25" s="1"/>
  <c r="BV52" i="27"/>
  <c r="BP57" i="27"/>
  <c r="BV9" i="20"/>
  <c r="BS9" i="25" s="1"/>
  <c r="DL47" i="24"/>
  <c r="BP26" i="27"/>
  <c r="BT20" i="27"/>
  <c r="BZ36" i="24"/>
  <c r="BU38" i="20"/>
  <c r="BU37" i="27"/>
  <c r="BJ6" i="27"/>
  <c r="BV16" i="20"/>
  <c r="BW50" i="27"/>
  <c r="BS42" i="27"/>
  <c r="BU59" i="27"/>
  <c r="BO33" i="27"/>
  <c r="BY11" i="27"/>
  <c r="AM46" i="24"/>
  <c r="AY58" i="27"/>
  <c r="N9" i="26" s="1"/>
  <c r="AY63" i="24"/>
  <c r="M63" i="24"/>
  <c r="AM12" i="24"/>
  <c r="AM24" i="24"/>
  <c r="BZ47" i="24"/>
  <c r="AC33" i="24"/>
  <c r="AM32" i="24"/>
  <c r="AB44" i="24"/>
  <c r="AY48" i="27"/>
  <c r="BE48" i="20"/>
  <c r="AF61" i="24"/>
  <c r="AJ52" i="24"/>
  <c r="AM11" i="24"/>
  <c r="AB55" i="24"/>
  <c r="BY46" i="27"/>
  <c r="CE46" i="20"/>
  <c r="CB46" i="25" s="1"/>
  <c r="BR61" i="27"/>
  <c r="BX61" i="20"/>
  <c r="BU61" i="25" s="1"/>
  <c r="BY12" i="27"/>
  <c r="CE12" i="20"/>
  <c r="CB12" i="25" s="1"/>
  <c r="AC38" i="24"/>
  <c r="BY25" i="27"/>
  <c r="CE25" i="20"/>
  <c r="CB25" i="25" s="1"/>
  <c r="BY32" i="27"/>
  <c r="CE32" i="20"/>
  <c r="CB32" i="25" s="1"/>
  <c r="CE11" i="20"/>
  <c r="CB11" i="25" s="1"/>
  <c r="DL36" i="24"/>
  <c r="AG42" i="24"/>
  <c r="DN36" i="25"/>
  <c r="AN36" i="27" s="1"/>
  <c r="CE24" i="20"/>
  <c r="CB24" i="25" s="1"/>
  <c r="DN47" i="25"/>
  <c r="AN47" i="27" s="1"/>
  <c r="BY27" i="25"/>
  <c r="BU33" i="20"/>
  <c r="BS39" i="25"/>
  <c r="CA37" i="20"/>
  <c r="BV57" i="20"/>
  <c r="BS10" i="25"/>
  <c r="BX60" i="25"/>
  <c r="BV18" i="25"/>
  <c r="BS54" i="25"/>
  <c r="BN22" i="24"/>
  <c r="CZ22" i="24"/>
  <c r="DB22" i="25"/>
  <c r="AB22" i="27" s="1"/>
  <c r="BS56" i="25"/>
  <c r="BS23" i="24"/>
  <c r="DE23" i="24"/>
  <c r="DG23" i="25"/>
  <c r="AG23" i="27" s="1"/>
  <c r="AI37" i="24"/>
  <c r="BS43" i="25"/>
  <c r="BZ20" i="20"/>
  <c r="BU41" i="25"/>
  <c r="CB14" i="25"/>
  <c r="BT55" i="20"/>
  <c r="BS51" i="25"/>
  <c r="BU45" i="25"/>
  <c r="BQ30" i="24"/>
  <c r="DC30" i="24"/>
  <c r="DE30" i="25"/>
  <c r="AE30" i="27" s="1"/>
  <c r="DA7" i="24"/>
  <c r="BO7" i="24"/>
  <c r="DC7" i="25"/>
  <c r="AC7" i="27" s="1"/>
  <c r="BR62" i="24"/>
  <c r="DD62" i="24"/>
  <c r="DF62" i="25"/>
  <c r="AF62" i="27" s="1"/>
  <c r="DA15" i="24"/>
  <c r="BO15" i="24"/>
  <c r="DC15" i="25"/>
  <c r="AC15" i="27" s="1"/>
  <c r="DD53" i="24"/>
  <c r="BR53" i="24"/>
  <c r="DF53" i="25"/>
  <c r="AF53" i="27" s="1"/>
  <c r="DD21" i="24"/>
  <c r="BR21" i="24"/>
  <c r="DF21" i="25"/>
  <c r="AF21" i="27" s="1"/>
  <c r="BO8" i="24"/>
  <c r="DA8" i="24"/>
  <c r="DC8" i="25"/>
  <c r="AC8" i="27" s="1"/>
  <c r="CB52" i="20"/>
  <c r="AK50" i="24"/>
  <c r="DC34" i="24"/>
  <c r="BQ34" i="24"/>
  <c r="DE34" i="25"/>
  <c r="AE34" i="27" s="1"/>
  <c r="BK17" i="25"/>
  <c r="AH20" i="24"/>
  <c r="DD31" i="24"/>
  <c r="BR31" i="24"/>
  <c r="DF31" i="25"/>
  <c r="AF31" i="27" s="1"/>
  <c r="AD57" i="24"/>
  <c r="AD16" i="24"/>
  <c r="AD26" i="24"/>
  <c r="BT44" i="20"/>
  <c r="DK29" i="24"/>
  <c r="BY29" i="24"/>
  <c r="DM29" i="25"/>
  <c r="AM29" i="27" s="1"/>
  <c r="X6" i="24"/>
  <c r="CA59" i="20"/>
  <c r="AN13" i="24" l="1"/>
  <c r="BY40" i="27"/>
  <c r="CE40" i="20"/>
  <c r="CB40" i="25" s="1"/>
  <c r="CF13" i="20"/>
  <c r="CC13" i="25" s="1"/>
  <c r="BZ13" i="27"/>
  <c r="BP6" i="20"/>
  <c r="BM6" i="25" s="1"/>
  <c r="AN47" i="24"/>
  <c r="AN36" i="24"/>
  <c r="BP16" i="27"/>
  <c r="CC50" i="20"/>
  <c r="BZ50" i="25" s="1"/>
  <c r="BO38" i="27"/>
  <c r="CW17" i="25"/>
  <c r="W17" i="27" s="1"/>
  <c r="BX62" i="20"/>
  <c r="BY42" i="20"/>
  <c r="BV42" i="25" s="1"/>
  <c r="DL12" i="24"/>
  <c r="BN22" i="27"/>
  <c r="BZ36" i="27"/>
  <c r="BO7" i="27"/>
  <c r="BS23" i="27"/>
  <c r="BV26" i="20"/>
  <c r="BS26" i="25" s="1"/>
  <c r="BQ30" i="27"/>
  <c r="BR53" i="27"/>
  <c r="BQ34" i="27"/>
  <c r="BR31" i="27"/>
  <c r="BR21" i="27"/>
  <c r="BO15" i="27"/>
  <c r="BY29" i="27"/>
  <c r="BO8" i="27"/>
  <c r="DL14" i="24"/>
  <c r="BZ14" i="24"/>
  <c r="AM29" i="24"/>
  <c r="AF21" i="24"/>
  <c r="BB48" i="25"/>
  <c r="BE58" i="20"/>
  <c r="N7" i="26" s="1"/>
  <c r="DN24" i="25"/>
  <c r="AN24" i="27" s="1"/>
  <c r="DL24" i="24"/>
  <c r="BZ24" i="24"/>
  <c r="AE34" i="24"/>
  <c r="BZ11" i="24"/>
  <c r="BZ47" i="27"/>
  <c r="CF47" i="20"/>
  <c r="CC47" i="25" s="1"/>
  <c r="BZ25" i="24"/>
  <c r="DL25" i="24"/>
  <c r="DN25" i="25"/>
  <c r="AN25" i="27" s="1"/>
  <c r="BZ32" i="24"/>
  <c r="DN32" i="25"/>
  <c r="AN32" i="27" s="1"/>
  <c r="DL32" i="24"/>
  <c r="DG61" i="25"/>
  <c r="AG61" i="27" s="1"/>
  <c r="DL46" i="24"/>
  <c r="BZ12" i="24"/>
  <c r="DN12" i="25"/>
  <c r="AN12" i="27" s="1"/>
  <c r="BQ54" i="24"/>
  <c r="DC54" i="24"/>
  <c r="DE54" i="25"/>
  <c r="AE54" i="27" s="1"/>
  <c r="DN46" i="25"/>
  <c r="AN46" i="27" s="1"/>
  <c r="DF19" i="24"/>
  <c r="BT19" i="24"/>
  <c r="DH19" i="25"/>
  <c r="AH19" i="27" s="1"/>
  <c r="DC51" i="24"/>
  <c r="BQ51" i="24"/>
  <c r="DE51" i="25"/>
  <c r="AE51" i="27" s="1"/>
  <c r="BS41" i="24"/>
  <c r="DE41" i="24"/>
  <c r="DG41" i="25"/>
  <c r="AG41" i="27" s="1"/>
  <c r="DC56" i="24"/>
  <c r="BQ56" i="24"/>
  <c r="DE56" i="25"/>
  <c r="AE56" i="27" s="1"/>
  <c r="BX37" i="25"/>
  <c r="DN11" i="25"/>
  <c r="AN11" i="27" s="1"/>
  <c r="BZ46" i="24"/>
  <c r="BS16" i="25"/>
  <c r="AF31" i="24"/>
  <c r="AF53" i="24"/>
  <c r="BR38" i="25"/>
  <c r="AF62" i="24"/>
  <c r="AE30" i="24"/>
  <c r="BQ55" i="25"/>
  <c r="BW20" i="25"/>
  <c r="BY23" i="20"/>
  <c r="BT18" i="24"/>
  <c r="DF18" i="24"/>
  <c r="DH18" i="25"/>
  <c r="AH18" i="27" s="1"/>
  <c r="BQ43" i="24"/>
  <c r="DC43" i="24"/>
  <c r="DE43" i="25"/>
  <c r="AE43" i="27" s="1"/>
  <c r="DL11" i="24"/>
  <c r="BU8" i="20"/>
  <c r="BS45" i="24"/>
  <c r="DE45" i="24"/>
  <c r="DG45" i="25"/>
  <c r="AG45" i="27" s="1"/>
  <c r="BT22" i="20"/>
  <c r="BV60" i="24"/>
  <c r="DH60" i="24"/>
  <c r="DJ60" i="25"/>
  <c r="AJ60" i="27" s="1"/>
  <c r="BU7" i="20"/>
  <c r="AG23" i="24"/>
  <c r="DC9" i="24"/>
  <c r="BQ9" i="24"/>
  <c r="DE9" i="25"/>
  <c r="AE9" i="27" s="1"/>
  <c r="DE61" i="24"/>
  <c r="BS61" i="24"/>
  <c r="BQ44" i="25"/>
  <c r="C40" i="17" s="1"/>
  <c r="BX31" i="20"/>
  <c r="AC8" i="24"/>
  <c r="AC7" i="24"/>
  <c r="DN14" i="25"/>
  <c r="AN14" i="27" s="1"/>
  <c r="AB22" i="24"/>
  <c r="DC10" i="24"/>
  <c r="BQ10" i="24"/>
  <c r="DE10" i="25"/>
  <c r="AE10" i="27" s="1"/>
  <c r="BQ39" i="24"/>
  <c r="DC39" i="24"/>
  <c r="DE39" i="25"/>
  <c r="AE39" i="27" s="1"/>
  <c r="BY52" i="25"/>
  <c r="BU15" i="20"/>
  <c r="DE28" i="24"/>
  <c r="BS28" i="24"/>
  <c r="DG28" i="25"/>
  <c r="AG28" i="27" s="1"/>
  <c r="BX59" i="25"/>
  <c r="BX21" i="20"/>
  <c r="BT35" i="24"/>
  <c r="DF35" i="24"/>
  <c r="DH35" i="25"/>
  <c r="AH35" i="27" s="1"/>
  <c r="BX53" i="20"/>
  <c r="AC15" i="24"/>
  <c r="BS57" i="25"/>
  <c r="BR33" i="25"/>
  <c r="BW27" i="24"/>
  <c r="DI27" i="24"/>
  <c r="DK27" i="25"/>
  <c r="AK27" i="27" s="1"/>
  <c r="BI17" i="24"/>
  <c r="CU17" i="24"/>
  <c r="S40" i="17" l="1"/>
  <c r="AH40" i="17"/>
  <c r="Q40" i="17"/>
  <c r="K40" i="17"/>
  <c r="R40" i="17"/>
  <c r="AA40" i="17"/>
  <c r="AJ40" i="17"/>
  <c r="AI40" i="17"/>
  <c r="AS40" i="17"/>
  <c r="H40" i="17"/>
  <c r="AD40" i="17"/>
  <c r="AP40" i="17"/>
  <c r="AT40" i="17"/>
  <c r="N40" i="17"/>
  <c r="AE40" i="17"/>
  <c r="AR40" i="17"/>
  <c r="Z40" i="17"/>
  <c r="X40" i="17"/>
  <c r="AG40" i="17"/>
  <c r="J40" i="17"/>
  <c r="V40" i="17"/>
  <c r="U40" i="17"/>
  <c r="I40" i="17"/>
  <c r="AC40" i="17"/>
  <c r="T40" i="17"/>
  <c r="M40" i="17"/>
  <c r="AB40" i="17"/>
  <c r="AN40" i="17"/>
  <c r="AO40" i="17"/>
  <c r="AL40" i="17"/>
  <c r="AK40" i="17"/>
  <c r="O40" i="17"/>
  <c r="AF40" i="17"/>
  <c r="L40" i="17"/>
  <c r="AM40" i="17"/>
  <c r="AQ40" i="17"/>
  <c r="Y40" i="17"/>
  <c r="P40" i="17"/>
  <c r="W40" i="17"/>
  <c r="BZ40" i="24"/>
  <c r="DL40" i="24"/>
  <c r="DN40" i="25"/>
  <c r="AN40" i="27" s="1"/>
  <c r="DM13" i="24"/>
  <c r="CA13" i="24"/>
  <c r="DO13" i="25"/>
  <c r="AO13" i="27" s="1"/>
  <c r="BI17" i="27"/>
  <c r="BW34" i="20"/>
  <c r="BT34" i="25" s="1"/>
  <c r="CE29" i="20"/>
  <c r="CB29" i="25" s="1"/>
  <c r="BW30" i="20"/>
  <c r="BT30" i="25" s="1"/>
  <c r="BW27" i="27"/>
  <c r="AN12" i="24"/>
  <c r="CF36" i="20"/>
  <c r="CC36" i="25" s="1"/>
  <c r="BZ18" i="20"/>
  <c r="CY6" i="25"/>
  <c r="Y6" i="27" s="1"/>
  <c r="BY45" i="20"/>
  <c r="BZ24" i="27"/>
  <c r="BQ43" i="27"/>
  <c r="BQ54" i="27"/>
  <c r="BR62" i="27"/>
  <c r="BQ9" i="27"/>
  <c r="BV60" i="27"/>
  <c r="BS41" i="27"/>
  <c r="CF14" i="20"/>
  <c r="BQ39" i="27"/>
  <c r="CA47" i="24"/>
  <c r="BQ56" i="27"/>
  <c r="BS28" i="27"/>
  <c r="BQ51" i="27"/>
  <c r="BS61" i="27"/>
  <c r="BT35" i="27"/>
  <c r="BQ10" i="27"/>
  <c r="BZ19" i="20"/>
  <c r="AN14" i="24"/>
  <c r="BE63" i="20"/>
  <c r="AN24" i="24"/>
  <c r="AN46" i="24"/>
  <c r="AE56" i="24"/>
  <c r="AG61" i="24"/>
  <c r="AH19" i="24"/>
  <c r="AJ60" i="24"/>
  <c r="AN11" i="24"/>
  <c r="CF24" i="20"/>
  <c r="CC24" i="25" s="1"/>
  <c r="AZ48" i="24"/>
  <c r="CL48" i="24"/>
  <c r="CL58" i="24" s="1"/>
  <c r="O23" i="26" s="1"/>
  <c r="BB58" i="25"/>
  <c r="CN48" i="25"/>
  <c r="N48" i="27" s="1"/>
  <c r="DO47" i="25"/>
  <c r="AO47" i="27" s="1"/>
  <c r="DM47" i="24"/>
  <c r="AE54" i="24"/>
  <c r="BZ12" i="27"/>
  <c r="CF12" i="20"/>
  <c r="CC12" i="25" s="1"/>
  <c r="BZ46" i="27"/>
  <c r="CF46" i="20"/>
  <c r="CC46" i="25" s="1"/>
  <c r="BZ11" i="27"/>
  <c r="CF11" i="20"/>
  <c r="CC11" i="25" s="1"/>
  <c r="BZ32" i="27"/>
  <c r="CF32" i="20"/>
  <c r="CC32" i="25" s="1"/>
  <c r="BZ25" i="27"/>
  <c r="CF25" i="20"/>
  <c r="CC25" i="25" s="1"/>
  <c r="AN32" i="24"/>
  <c r="AK27" i="24"/>
  <c r="AE39" i="24"/>
  <c r="AN25" i="24"/>
  <c r="AE10" i="24"/>
  <c r="AG41" i="24"/>
  <c r="DJ59" i="25"/>
  <c r="AJ59" i="27" s="1"/>
  <c r="DH59" i="24"/>
  <c r="BV59" i="24"/>
  <c r="AE43" i="24"/>
  <c r="AE51" i="24"/>
  <c r="CB60" i="20"/>
  <c r="AH35" i="24"/>
  <c r="AH18" i="24"/>
  <c r="DG20" i="24"/>
  <c r="BU20" i="24"/>
  <c r="DI20" i="25"/>
  <c r="AI20" i="27" s="1"/>
  <c r="BQ26" i="24"/>
  <c r="DC26" i="24"/>
  <c r="DE26" i="25"/>
  <c r="AE26" i="27" s="1"/>
  <c r="BU21" i="25"/>
  <c r="BY28" i="20"/>
  <c r="BU31" i="25"/>
  <c r="AE9" i="24"/>
  <c r="BV23" i="25"/>
  <c r="DJ50" i="24"/>
  <c r="BX50" i="24"/>
  <c r="DL50" i="25"/>
  <c r="AL50" i="27" s="1"/>
  <c r="BR15" i="25"/>
  <c r="BV37" i="24"/>
  <c r="DH37" i="24"/>
  <c r="DJ37" i="25"/>
  <c r="AJ37" i="27" s="1"/>
  <c r="BP33" i="24"/>
  <c r="DB33" i="24"/>
  <c r="DD33" i="25"/>
  <c r="AD33" i="27" s="1"/>
  <c r="AG28" i="24"/>
  <c r="BO44" i="24"/>
  <c r="DA44" i="24"/>
  <c r="DC44" i="25"/>
  <c r="AC44" i="27" s="1"/>
  <c r="BQ22" i="25"/>
  <c r="BW43" i="20"/>
  <c r="BW54" i="20"/>
  <c r="BU53" i="25"/>
  <c r="BY41" i="20"/>
  <c r="DF42" i="24"/>
  <c r="BT42" i="24"/>
  <c r="DH42" i="25"/>
  <c r="AH42" i="27" s="1"/>
  <c r="BW39" i="20"/>
  <c r="BU62" i="25"/>
  <c r="BW51" i="20"/>
  <c r="BR8" i="25"/>
  <c r="BO55" i="24"/>
  <c r="DA55" i="24"/>
  <c r="DC55" i="25"/>
  <c r="AC55" i="27" s="1"/>
  <c r="DI52" i="24"/>
  <c r="BW52" i="24"/>
  <c r="DK52" i="25"/>
  <c r="AK52" i="27" s="1"/>
  <c r="CC27" i="20"/>
  <c r="BQ57" i="24"/>
  <c r="DC57" i="24"/>
  <c r="DE57" i="25"/>
  <c r="AE57" i="27" s="1"/>
  <c r="BR7" i="25"/>
  <c r="AG45" i="24"/>
  <c r="BP38" i="24"/>
  <c r="DB38" i="24"/>
  <c r="DD38" i="25"/>
  <c r="AD38" i="27" s="1"/>
  <c r="DC16" i="24"/>
  <c r="BQ16" i="24"/>
  <c r="DE16" i="25"/>
  <c r="AE16" i="27" s="1"/>
  <c r="BK6" i="24"/>
  <c r="CW6" i="24"/>
  <c r="W17" i="24"/>
  <c r="AO13" i="24" l="1"/>
  <c r="O10" i="26"/>
  <c r="O11" i="26" s="1"/>
  <c r="BZ40" i="27"/>
  <c r="CF40" i="20"/>
  <c r="CC40" i="25" s="1"/>
  <c r="AN40" i="24"/>
  <c r="CG13" i="20"/>
  <c r="CA13" i="27"/>
  <c r="CA36" i="24"/>
  <c r="BK6" i="27"/>
  <c r="BW10" i="20"/>
  <c r="BT10" i="25" s="1"/>
  <c r="DO36" i="25"/>
  <c r="AO36" i="27" s="1"/>
  <c r="DM36" i="24"/>
  <c r="BW9" i="20"/>
  <c r="BT9" i="25" s="1"/>
  <c r="BZ35" i="20"/>
  <c r="BW35" i="25" s="1"/>
  <c r="AO47" i="24"/>
  <c r="BT19" i="27"/>
  <c r="BY61" i="20"/>
  <c r="BV61" i="25" s="1"/>
  <c r="BV33" i="20"/>
  <c r="BX50" i="27"/>
  <c r="DO11" i="25"/>
  <c r="AO11" i="27" s="1"/>
  <c r="CG47" i="20"/>
  <c r="BT18" i="27"/>
  <c r="DM12" i="24"/>
  <c r="BQ16" i="27"/>
  <c r="BS45" i="27"/>
  <c r="BV38" i="20"/>
  <c r="BZ14" i="27"/>
  <c r="BU20" i="27"/>
  <c r="BQ57" i="27"/>
  <c r="BO55" i="27"/>
  <c r="BT42" i="27"/>
  <c r="BO44" i="27"/>
  <c r="BW52" i="27"/>
  <c r="BV37" i="27"/>
  <c r="BW56" i="20"/>
  <c r="BT56" i="25" s="1"/>
  <c r="DM25" i="24"/>
  <c r="BV59" i="27"/>
  <c r="BQ26" i="27"/>
  <c r="CL63" i="24"/>
  <c r="AH42" i="24"/>
  <c r="CA25" i="24"/>
  <c r="DO12" i="25"/>
  <c r="AO12" i="27" s="1"/>
  <c r="AE16" i="24"/>
  <c r="BB63" i="25"/>
  <c r="CN58" i="25"/>
  <c r="CN63" i="25" s="1"/>
  <c r="AE57" i="24"/>
  <c r="AJ59" i="24"/>
  <c r="N48" i="24"/>
  <c r="N58" i="24" s="1"/>
  <c r="O21" i="26" s="1"/>
  <c r="AZ58" i="24"/>
  <c r="O22" i="26" s="1"/>
  <c r="AD33" i="24"/>
  <c r="AD38" i="24"/>
  <c r="CA12" i="24"/>
  <c r="DM11" i="24"/>
  <c r="DO25" i="25"/>
  <c r="AO25" i="27" s="1"/>
  <c r="CA24" i="24"/>
  <c r="DO24" i="25"/>
  <c r="AO24" i="27" s="1"/>
  <c r="DM24" i="24"/>
  <c r="CA32" i="24"/>
  <c r="DM32" i="24"/>
  <c r="DO32" i="25"/>
  <c r="AO32" i="27" s="1"/>
  <c r="CA20" i="20"/>
  <c r="DO46" i="25"/>
  <c r="AO46" i="27" s="1"/>
  <c r="DM46" i="24"/>
  <c r="CA46" i="24"/>
  <c r="AC55" i="24"/>
  <c r="CC14" i="25"/>
  <c r="BW19" i="25"/>
  <c r="BZ27" i="25"/>
  <c r="AK52" i="24"/>
  <c r="BT51" i="25"/>
  <c r="BO22" i="24"/>
  <c r="DA22" i="24"/>
  <c r="DC22" i="25"/>
  <c r="AC22" i="27" s="1"/>
  <c r="AC44" i="24"/>
  <c r="BP15" i="24"/>
  <c r="DB15" i="24"/>
  <c r="DD15" i="25"/>
  <c r="AD15" i="27" s="1"/>
  <c r="DE21" i="24"/>
  <c r="BS21" i="24"/>
  <c r="DG21" i="25"/>
  <c r="AG21" i="27" s="1"/>
  <c r="DB7" i="24"/>
  <c r="BP7" i="24"/>
  <c r="DD7" i="25"/>
  <c r="AD7" i="27" s="1"/>
  <c r="BU44" i="20"/>
  <c r="BP8" i="24"/>
  <c r="DB8" i="24"/>
  <c r="DD8" i="25"/>
  <c r="AD8" i="27" s="1"/>
  <c r="BS62" i="24"/>
  <c r="DE62" i="24"/>
  <c r="DG62" i="25"/>
  <c r="AG62" i="27" s="1"/>
  <c r="BR34" i="24"/>
  <c r="DD34" i="24"/>
  <c r="DF34" i="25"/>
  <c r="AF34" i="27" s="1"/>
  <c r="BY60" i="25"/>
  <c r="BV45" i="25"/>
  <c r="BT39" i="25"/>
  <c r="BZ42" i="20"/>
  <c r="BT54" i="25"/>
  <c r="AE26" i="24"/>
  <c r="AI20" i="24"/>
  <c r="BT23" i="24"/>
  <c r="DF23" i="24"/>
  <c r="DH23" i="25"/>
  <c r="AH23" i="27" s="1"/>
  <c r="BZ29" i="24"/>
  <c r="DN29" i="25"/>
  <c r="AN29" i="27" s="1"/>
  <c r="DL29" i="24"/>
  <c r="BW18" i="25"/>
  <c r="CB37" i="20"/>
  <c r="CC52" i="20"/>
  <c r="CD50" i="20"/>
  <c r="DE31" i="24"/>
  <c r="BS31" i="24"/>
  <c r="DG31" i="25"/>
  <c r="AG31" i="27" s="1"/>
  <c r="BT43" i="25"/>
  <c r="BW57" i="20"/>
  <c r="DE53" i="24"/>
  <c r="BS53" i="24"/>
  <c r="DG53" i="25"/>
  <c r="AG53" i="27" s="1"/>
  <c r="DD30" i="24"/>
  <c r="BR30" i="24"/>
  <c r="DF30" i="25"/>
  <c r="AF30" i="27" s="1"/>
  <c r="CA11" i="24"/>
  <c r="BV41" i="25"/>
  <c r="AJ37" i="24"/>
  <c r="AL50" i="24"/>
  <c r="BV28" i="25"/>
  <c r="Y6" i="24"/>
  <c r="BO17" i="20"/>
  <c r="N63" i="27" l="1"/>
  <c r="N58" i="27"/>
  <c r="O8" i="26" s="1"/>
  <c r="DH61" i="25"/>
  <c r="AH61" i="27" s="1"/>
  <c r="BT61" i="27" s="1"/>
  <c r="DM40" i="24"/>
  <c r="DO40" i="25"/>
  <c r="AO40" i="27" s="1"/>
  <c r="CA40" i="24"/>
  <c r="CA36" i="27"/>
  <c r="CA11" i="27"/>
  <c r="AO36" i="24"/>
  <c r="CG36" i="20"/>
  <c r="BW26" i="20"/>
  <c r="BT26" i="25" s="1"/>
  <c r="BT61" i="24"/>
  <c r="DF61" i="24"/>
  <c r="CB59" i="20"/>
  <c r="BY59" i="25" s="1"/>
  <c r="AO25" i="24"/>
  <c r="BW16" i="20"/>
  <c r="BT16" i="25" s="1"/>
  <c r="BU55" i="20"/>
  <c r="BR55" i="25" s="1"/>
  <c r="BP38" i="27"/>
  <c r="CA46" i="27"/>
  <c r="BP15" i="27"/>
  <c r="BP33" i="27"/>
  <c r="AO12" i="24"/>
  <c r="AZ63" i="27"/>
  <c r="CA24" i="27"/>
  <c r="CA47" i="27"/>
  <c r="BS21" i="27"/>
  <c r="BO22" i="27"/>
  <c r="BR34" i="27"/>
  <c r="BP7" i="27"/>
  <c r="BR30" i="27"/>
  <c r="BZ23" i="20"/>
  <c r="BS62" i="27"/>
  <c r="BS53" i="27"/>
  <c r="BZ29" i="27"/>
  <c r="BS31" i="27"/>
  <c r="BP8" i="27"/>
  <c r="CA14" i="24"/>
  <c r="DM14" i="24"/>
  <c r="N63" i="24"/>
  <c r="AZ63" i="24"/>
  <c r="CA12" i="27"/>
  <c r="CG12" i="20"/>
  <c r="AG31" i="24"/>
  <c r="AO11" i="24"/>
  <c r="AO24" i="24"/>
  <c r="BF48" i="20"/>
  <c r="AZ48" i="27"/>
  <c r="CG24" i="20"/>
  <c r="AO32" i="24"/>
  <c r="AD7" i="24"/>
  <c r="CA25" i="27"/>
  <c r="CG25" i="20"/>
  <c r="CA32" i="27"/>
  <c r="CG32" i="20"/>
  <c r="CG11" i="20"/>
  <c r="AG53" i="24"/>
  <c r="AC22" i="24"/>
  <c r="BY62" i="20"/>
  <c r="DD51" i="24"/>
  <c r="BR51" i="24"/>
  <c r="DF51" i="25"/>
  <c r="AF51" i="27" s="1"/>
  <c r="DJ27" i="24"/>
  <c r="BX27" i="24"/>
  <c r="DL27" i="25"/>
  <c r="AL27" i="27" s="1"/>
  <c r="AF30" i="24"/>
  <c r="BR43" i="24"/>
  <c r="DD43" i="24"/>
  <c r="DF43" i="25"/>
  <c r="AF43" i="27" s="1"/>
  <c r="DD10" i="24"/>
  <c r="BR10" i="24"/>
  <c r="DF10" i="25"/>
  <c r="AF10" i="27" s="1"/>
  <c r="DG18" i="24"/>
  <c r="BU18" i="24"/>
  <c r="DI18" i="25"/>
  <c r="AI18" i="27" s="1"/>
  <c r="DD54" i="24"/>
  <c r="BR54" i="24"/>
  <c r="DF54" i="25"/>
  <c r="AF54" i="27" s="1"/>
  <c r="AF34" i="24"/>
  <c r="AG62" i="24"/>
  <c r="AO46" i="24"/>
  <c r="BU35" i="24"/>
  <c r="DG35" i="24"/>
  <c r="DI35" i="25"/>
  <c r="AI35" i="27" s="1"/>
  <c r="DF41" i="24"/>
  <c r="BT41" i="24"/>
  <c r="DH41" i="25"/>
  <c r="AH41" i="27" s="1"/>
  <c r="BY31" i="20"/>
  <c r="AD8" i="24"/>
  <c r="AH23" i="24"/>
  <c r="BY21" i="20"/>
  <c r="CG46" i="20"/>
  <c r="AN29" i="24"/>
  <c r="DD39" i="24"/>
  <c r="BR39" i="24"/>
  <c r="DF39" i="25"/>
  <c r="AF39" i="27" s="1"/>
  <c r="DI60" i="24"/>
  <c r="BW60" i="24"/>
  <c r="DK60" i="25"/>
  <c r="AK60" i="27" s="1"/>
  <c r="AD15" i="24"/>
  <c r="BR9" i="24"/>
  <c r="DD9" i="24"/>
  <c r="DF9" i="25"/>
  <c r="AF9" i="27" s="1"/>
  <c r="BX20" i="25"/>
  <c r="BR44" i="25"/>
  <c r="C41" i="17" s="1"/>
  <c r="BZ52" i="25"/>
  <c r="BW42" i="25"/>
  <c r="DF45" i="24"/>
  <c r="BT45" i="24"/>
  <c r="DH45" i="25"/>
  <c r="AH45" i="27" s="1"/>
  <c r="BU22" i="20"/>
  <c r="DO14" i="25"/>
  <c r="AO14" i="27" s="1"/>
  <c r="DF28" i="24"/>
  <c r="BT28" i="24"/>
  <c r="DH28" i="25"/>
  <c r="AH28" i="27" s="1"/>
  <c r="BL17" i="25"/>
  <c r="BT57" i="25"/>
  <c r="CA50" i="25"/>
  <c r="BY37" i="25"/>
  <c r="BS38" i="25"/>
  <c r="DD56" i="24"/>
  <c r="BR56" i="24"/>
  <c r="DF56" i="25"/>
  <c r="AF56" i="27" s="1"/>
  <c r="BS33" i="25"/>
  <c r="AG21" i="24"/>
  <c r="BU19" i="24"/>
  <c r="DG19" i="24"/>
  <c r="DI19" i="25"/>
  <c r="AI19" i="27" s="1"/>
  <c r="BQ6" i="20"/>
  <c r="O41" i="17" l="1"/>
  <c r="AS41" i="17"/>
  <c r="AH41" i="17"/>
  <c r="AQ41" i="17"/>
  <c r="AD41" i="17"/>
  <c r="AJ41" i="17"/>
  <c r="S41" i="17"/>
  <c r="Y41" i="17"/>
  <c r="AP41" i="17"/>
  <c r="X41" i="17"/>
  <c r="AB41" i="17"/>
  <c r="V41" i="17"/>
  <c r="AM41" i="17"/>
  <c r="AT41" i="17"/>
  <c r="AO41" i="17"/>
  <c r="U41" i="17"/>
  <c r="M41" i="17"/>
  <c r="J41" i="17"/>
  <c r="P41" i="17"/>
  <c r="Z41" i="17"/>
  <c r="I41" i="17"/>
  <c r="L41" i="17"/>
  <c r="AR41" i="17"/>
  <c r="AL41" i="17"/>
  <c r="W41" i="17"/>
  <c r="AI41" i="17"/>
  <c r="AG41" i="17"/>
  <c r="AC41" i="17"/>
  <c r="H41" i="17"/>
  <c r="R41" i="17"/>
  <c r="AE41" i="17"/>
  <c r="T41" i="17"/>
  <c r="AN41" i="17"/>
  <c r="Q41" i="17"/>
  <c r="K41" i="17"/>
  <c r="AK41" i="17"/>
  <c r="AF41" i="17"/>
  <c r="AA41" i="17"/>
  <c r="N41" i="17"/>
  <c r="AO40" i="24"/>
  <c r="CG40" i="20"/>
  <c r="CA40" i="27"/>
  <c r="O13" i="26"/>
  <c r="O14" i="26"/>
  <c r="O15" i="26"/>
  <c r="BX34" i="20"/>
  <c r="BU34" i="25" s="1"/>
  <c r="AH61" i="24"/>
  <c r="BV8" i="20"/>
  <c r="BS8" i="25" s="1"/>
  <c r="BX30" i="20"/>
  <c r="BU30" i="25" s="1"/>
  <c r="BY53" i="20"/>
  <c r="BV53" i="25" s="1"/>
  <c r="CF29" i="20"/>
  <c r="CC29" i="25" s="1"/>
  <c r="BV7" i="20"/>
  <c r="BS7" i="25" s="1"/>
  <c r="BV15" i="20"/>
  <c r="BS15" i="25" s="1"/>
  <c r="BR10" i="27"/>
  <c r="BT23" i="27"/>
  <c r="DI59" i="24"/>
  <c r="BT45" i="27"/>
  <c r="BR54" i="27"/>
  <c r="BR9" i="27"/>
  <c r="BZ61" i="20"/>
  <c r="BW61" i="25" s="1"/>
  <c r="BX27" i="27"/>
  <c r="BR43" i="27"/>
  <c r="BX39" i="20"/>
  <c r="BT41" i="27"/>
  <c r="CA14" i="27"/>
  <c r="BW60" i="27"/>
  <c r="BU35" i="27"/>
  <c r="BR51" i="27"/>
  <c r="BU19" i="27"/>
  <c r="BT28" i="27"/>
  <c r="BU18" i="27"/>
  <c r="BR56" i="27"/>
  <c r="AO14" i="24"/>
  <c r="AZ58" i="27"/>
  <c r="O9" i="26" s="1"/>
  <c r="AH41" i="24"/>
  <c r="AI18" i="24"/>
  <c r="AH45" i="24"/>
  <c r="AF54" i="24"/>
  <c r="AL27" i="24"/>
  <c r="AF56" i="24"/>
  <c r="AK60" i="24"/>
  <c r="BC48" i="25"/>
  <c r="BF58" i="20"/>
  <c r="O7" i="26" s="1"/>
  <c r="AF39" i="24"/>
  <c r="AF9" i="24"/>
  <c r="DK59" i="25"/>
  <c r="AK59" i="27" s="1"/>
  <c r="BW59" i="24"/>
  <c r="DB55" i="24"/>
  <c r="BP55" i="24"/>
  <c r="DD55" i="25"/>
  <c r="AD55" i="27" s="1"/>
  <c r="CC60" i="20"/>
  <c r="BW23" i="25"/>
  <c r="BR16" i="24"/>
  <c r="DD16" i="24"/>
  <c r="DF16" i="25"/>
  <c r="AF16" i="27" s="1"/>
  <c r="AI19" i="24"/>
  <c r="AH28" i="24"/>
  <c r="BR26" i="24"/>
  <c r="DD26" i="24"/>
  <c r="DF26" i="25"/>
  <c r="AF26" i="27" s="1"/>
  <c r="AF10" i="24"/>
  <c r="AF51" i="24"/>
  <c r="DJ52" i="24"/>
  <c r="BX52" i="24"/>
  <c r="DL52" i="25"/>
  <c r="AL52" i="27" s="1"/>
  <c r="BR22" i="25"/>
  <c r="DB44" i="24"/>
  <c r="BP44" i="24"/>
  <c r="DD44" i="25"/>
  <c r="AD44" i="27" s="1"/>
  <c r="AI35" i="24"/>
  <c r="CD27" i="20"/>
  <c r="CX17" i="25"/>
  <c r="X17" i="27" s="1"/>
  <c r="DC33" i="24"/>
  <c r="BQ33" i="24"/>
  <c r="DE33" i="25"/>
  <c r="AE33" i="27" s="1"/>
  <c r="BW37" i="24"/>
  <c r="DI37" i="24"/>
  <c r="DK37" i="25"/>
  <c r="AK37" i="27" s="1"/>
  <c r="BV21" i="25"/>
  <c r="BQ38" i="24"/>
  <c r="DC38" i="24"/>
  <c r="DE38" i="25"/>
  <c r="AE38" i="27" s="1"/>
  <c r="CA19" i="20"/>
  <c r="BX43" i="20"/>
  <c r="CG14" i="20"/>
  <c r="BZ45" i="20"/>
  <c r="BU42" i="24"/>
  <c r="DG42" i="24"/>
  <c r="DI42" i="25"/>
  <c r="AI42" i="27" s="1"/>
  <c r="BV31" i="25"/>
  <c r="AF43" i="24"/>
  <c r="BX51" i="20"/>
  <c r="DD57" i="24"/>
  <c r="BR57" i="24"/>
  <c r="DF57" i="25"/>
  <c r="AF57" i="27" s="1"/>
  <c r="BN6" i="25"/>
  <c r="BY50" i="24"/>
  <c r="DK50" i="24"/>
  <c r="DM50" i="25"/>
  <c r="AM50" i="27" s="1"/>
  <c r="BV20" i="24"/>
  <c r="DH20" i="24"/>
  <c r="DJ20" i="25"/>
  <c r="AJ20" i="27" s="1"/>
  <c r="CA35" i="20"/>
  <c r="BX54" i="20"/>
  <c r="BV62" i="25"/>
  <c r="CV17" i="24"/>
  <c r="BJ17" i="24"/>
  <c r="DI61" i="25" l="1"/>
  <c r="AI61" i="27" s="1"/>
  <c r="CA61" i="20" s="1"/>
  <c r="BX61" i="25" s="1"/>
  <c r="BX10" i="20"/>
  <c r="BU10" i="25" s="1"/>
  <c r="BU61" i="24"/>
  <c r="DG61" i="24"/>
  <c r="BZ28" i="20"/>
  <c r="BW28" i="25" s="1"/>
  <c r="BZ41" i="20"/>
  <c r="BW41" i="25" s="1"/>
  <c r="BX9" i="20"/>
  <c r="BU9" i="25" s="1"/>
  <c r="BR39" i="27"/>
  <c r="BP55" i="27"/>
  <c r="BQ38" i="27"/>
  <c r="BP44" i="27"/>
  <c r="BW37" i="27"/>
  <c r="BV20" i="27"/>
  <c r="BX56" i="20"/>
  <c r="BU56" i="25" s="1"/>
  <c r="BU42" i="27"/>
  <c r="BR16" i="27"/>
  <c r="AK59" i="24"/>
  <c r="CA18" i="20"/>
  <c r="BX18" i="25" s="1"/>
  <c r="BW59" i="27"/>
  <c r="BQ33" i="27"/>
  <c r="BR57" i="27"/>
  <c r="BY50" i="27"/>
  <c r="BR26" i="27"/>
  <c r="BX52" i="27"/>
  <c r="BF63" i="20"/>
  <c r="AF57" i="24"/>
  <c r="AD55" i="24"/>
  <c r="AL52" i="24"/>
  <c r="AE33" i="24"/>
  <c r="BA48" i="24"/>
  <c r="CM48" i="24"/>
  <c r="CM58" i="24" s="1"/>
  <c r="P23" i="26" s="1"/>
  <c r="BC58" i="25"/>
  <c r="CO48" i="25"/>
  <c r="O48" i="27" s="1"/>
  <c r="AE38" i="24"/>
  <c r="BJ17" i="27"/>
  <c r="CZ6" i="25"/>
  <c r="Z6" i="27" s="1"/>
  <c r="CX6" i="24"/>
  <c r="BL6" i="24"/>
  <c r="BQ15" i="24"/>
  <c r="DC15" i="24"/>
  <c r="DE15" i="25"/>
  <c r="AE15" i="27" s="1"/>
  <c r="BV55" i="20"/>
  <c r="CB20" i="20"/>
  <c r="CE50" i="20"/>
  <c r="CA29" i="24"/>
  <c r="DM29" i="24"/>
  <c r="DO29" i="25"/>
  <c r="AO29" i="27" s="1"/>
  <c r="AK37" i="24"/>
  <c r="BX16" i="20"/>
  <c r="CA27" i="25"/>
  <c r="DF62" i="24"/>
  <c r="BT62" i="24"/>
  <c r="DH62" i="25"/>
  <c r="AH62" i="27" s="1"/>
  <c r="BQ8" i="24"/>
  <c r="DC8" i="24"/>
  <c r="DE8" i="25"/>
  <c r="AE8" i="27" s="1"/>
  <c r="DC7" i="24"/>
  <c r="BQ7" i="24"/>
  <c r="DE7" i="25"/>
  <c r="AE7" i="27" s="1"/>
  <c r="BT21" i="24"/>
  <c r="DF21" i="24"/>
  <c r="DH21" i="25"/>
  <c r="AH21" i="27" s="1"/>
  <c r="BV44" i="20"/>
  <c r="AF26" i="24"/>
  <c r="BW33" i="20"/>
  <c r="AM50" i="24"/>
  <c r="AF16" i="24"/>
  <c r="BX35" i="25"/>
  <c r="DE34" i="24"/>
  <c r="BS34" i="24"/>
  <c r="DG34" i="25"/>
  <c r="AG34" i="27" s="1"/>
  <c r="AJ20" i="24"/>
  <c r="BU43" i="25"/>
  <c r="BW38" i="20"/>
  <c r="BU39" i="25"/>
  <c r="DE30" i="24"/>
  <c r="BS30" i="24"/>
  <c r="DG30" i="25"/>
  <c r="AG30" i="27" s="1"/>
  <c r="BT53" i="24"/>
  <c r="DF53" i="24"/>
  <c r="DH53" i="25"/>
  <c r="AH53" i="27" s="1"/>
  <c r="BU23" i="24"/>
  <c r="DG23" i="24"/>
  <c r="DI23" i="25"/>
  <c r="AI23" i="27" s="1"/>
  <c r="BW45" i="25"/>
  <c r="CA42" i="20"/>
  <c r="BX19" i="25"/>
  <c r="BU54" i="25"/>
  <c r="DB22" i="24"/>
  <c r="BP22" i="24"/>
  <c r="DD22" i="25"/>
  <c r="AD22" i="27" s="1"/>
  <c r="BU51" i="25"/>
  <c r="BT31" i="24"/>
  <c r="DF31" i="24"/>
  <c r="DH31" i="25"/>
  <c r="AH31" i="27" s="1"/>
  <c r="AI42" i="24"/>
  <c r="AD44" i="24"/>
  <c r="BZ60" i="25"/>
  <c r="X17" i="24"/>
  <c r="CC59" i="20"/>
  <c r="P10" i="26" l="1"/>
  <c r="P11" i="26" s="1"/>
  <c r="AI61" i="24"/>
  <c r="BU61" i="27"/>
  <c r="BX26" i="20"/>
  <c r="BU26" i="25" s="1"/>
  <c r="CD52" i="20"/>
  <c r="CA52" i="25" s="1"/>
  <c r="CC37" i="20"/>
  <c r="BZ37" i="25" s="1"/>
  <c r="BW7" i="20"/>
  <c r="BX57" i="20"/>
  <c r="BU57" i="25" s="1"/>
  <c r="BT21" i="27"/>
  <c r="BS30" i="27"/>
  <c r="BR6" i="20"/>
  <c r="CA29" i="27"/>
  <c r="BT31" i="27"/>
  <c r="BT62" i="27"/>
  <c r="BU23" i="27"/>
  <c r="BQ15" i="27"/>
  <c r="BQ8" i="27"/>
  <c r="BT53" i="27"/>
  <c r="BV22" i="20"/>
  <c r="BS34" i="27"/>
  <c r="CM63" i="24"/>
  <c r="Z6" i="24"/>
  <c r="DJ61" i="25"/>
  <c r="AJ61" i="27" s="1"/>
  <c r="DH61" i="24"/>
  <c r="BV61" i="24"/>
  <c r="CO58" i="25"/>
  <c r="CO63" i="25" s="1"/>
  <c r="BC63" i="25"/>
  <c r="O48" i="24"/>
  <c r="O58" i="24" s="1"/>
  <c r="P21" i="26" s="1"/>
  <c r="BA58" i="24"/>
  <c r="P22" i="26" s="1"/>
  <c r="AI23" i="24"/>
  <c r="AG30" i="24"/>
  <c r="AG34" i="24"/>
  <c r="AH31" i="24"/>
  <c r="AD22" i="24"/>
  <c r="BV18" i="24"/>
  <c r="DH18" i="24"/>
  <c r="DJ18" i="25"/>
  <c r="AJ18" i="27" s="1"/>
  <c r="AH53" i="24"/>
  <c r="BX60" i="24"/>
  <c r="DJ60" i="24"/>
  <c r="DL60" i="25"/>
  <c r="AL60" i="27" s="1"/>
  <c r="DE51" i="24"/>
  <c r="BS51" i="24"/>
  <c r="DG51" i="25"/>
  <c r="AG51" i="27" s="1"/>
  <c r="DH19" i="24"/>
  <c r="BV19" i="24"/>
  <c r="DJ19" i="25"/>
  <c r="AJ19" i="27" s="1"/>
  <c r="CA23" i="20"/>
  <c r="DE43" i="24"/>
  <c r="BS43" i="24"/>
  <c r="DG43" i="25"/>
  <c r="AG43" i="27" s="1"/>
  <c r="AH21" i="24"/>
  <c r="AE7" i="24"/>
  <c r="AE8" i="24"/>
  <c r="AH62" i="24"/>
  <c r="BW15" i="20"/>
  <c r="BZ21" i="20"/>
  <c r="CG29" i="20"/>
  <c r="BZ59" i="25"/>
  <c r="BZ53" i="20"/>
  <c r="BU28" i="24"/>
  <c r="DG28" i="24"/>
  <c r="DI28" i="25"/>
  <c r="AI28" i="27" s="1"/>
  <c r="BS44" i="25"/>
  <c r="C42" i="17" s="1"/>
  <c r="AO29" i="24"/>
  <c r="AE15" i="24"/>
  <c r="BX42" i="25"/>
  <c r="DH35" i="24"/>
  <c r="BV35" i="24"/>
  <c r="DJ35" i="25"/>
  <c r="AJ35" i="27" s="1"/>
  <c r="BS55" i="25"/>
  <c r="BU41" i="24"/>
  <c r="DG41" i="24"/>
  <c r="DI41" i="25"/>
  <c r="AI41" i="27" s="1"/>
  <c r="BU45" i="24"/>
  <c r="DG45" i="24"/>
  <c r="DI45" i="25"/>
  <c r="AI45" i="27" s="1"/>
  <c r="DE39" i="24"/>
  <c r="BS39" i="24"/>
  <c r="DG39" i="25"/>
  <c r="AG39" i="27" s="1"/>
  <c r="BS56" i="24"/>
  <c r="DE56" i="24"/>
  <c r="DG56" i="25"/>
  <c r="AG56" i="27" s="1"/>
  <c r="BS9" i="24"/>
  <c r="DE9" i="24"/>
  <c r="DG9" i="25"/>
  <c r="AG9" i="27" s="1"/>
  <c r="CB50" i="25"/>
  <c r="BS10" i="24"/>
  <c r="DE10" i="24"/>
  <c r="DG10" i="25"/>
  <c r="AG10" i="27" s="1"/>
  <c r="BU16" i="25"/>
  <c r="BY20" i="25"/>
  <c r="BS54" i="24"/>
  <c r="DE54" i="24"/>
  <c r="DG54" i="25"/>
  <c r="AG54" i="27" s="1"/>
  <c r="BZ31" i="20"/>
  <c r="BT38" i="25"/>
  <c r="BT33" i="25"/>
  <c r="BY27" i="24"/>
  <c r="DK27" i="24"/>
  <c r="DM27" i="25"/>
  <c r="AM27" i="27" s="1"/>
  <c r="BP17" i="20"/>
  <c r="I42" i="17" l="1"/>
  <c r="AP42" i="17"/>
  <c r="J42" i="17"/>
  <c r="AS42" i="17"/>
  <c r="AF42" i="17"/>
  <c r="AB42" i="17"/>
  <c r="AT42" i="17"/>
  <c r="T42" i="17"/>
  <c r="AO42" i="17"/>
  <c r="M42" i="17"/>
  <c r="AN42" i="17"/>
  <c r="AK42" i="17"/>
  <c r="AG42" i="17"/>
  <c r="AA42" i="17"/>
  <c r="AQ42" i="17"/>
  <c r="R42" i="17"/>
  <c r="AM42" i="17"/>
  <c r="AJ42" i="17"/>
  <c r="W42" i="17"/>
  <c r="O42" i="17"/>
  <c r="V42" i="17"/>
  <c r="P42" i="17"/>
  <c r="Q42" i="17"/>
  <c r="AI42" i="17"/>
  <c r="S42" i="17"/>
  <c r="AH42" i="17"/>
  <c r="N42" i="17"/>
  <c r="X42" i="17"/>
  <c r="AE42" i="17"/>
  <c r="Z42" i="17"/>
  <c r="H42" i="17"/>
  <c r="AD42" i="17"/>
  <c r="L42" i="17"/>
  <c r="Y42" i="17"/>
  <c r="K42" i="17"/>
  <c r="AC42" i="17"/>
  <c r="AL42" i="17"/>
  <c r="AR42" i="17"/>
  <c r="U42" i="17"/>
  <c r="O63" i="27"/>
  <c r="O58" i="27"/>
  <c r="P8" i="26" s="1"/>
  <c r="BW8" i="20"/>
  <c r="BT8" i="25" s="1"/>
  <c r="BY30" i="20"/>
  <c r="BV30" i="25" s="1"/>
  <c r="BZ62" i="20"/>
  <c r="BW62" i="25" s="1"/>
  <c r="BA63" i="27"/>
  <c r="BY34" i="20"/>
  <c r="BV34" i="25" s="1"/>
  <c r="BU45" i="27"/>
  <c r="BV19" i="27"/>
  <c r="CA28" i="20"/>
  <c r="CB35" i="20"/>
  <c r="BX60" i="27"/>
  <c r="BL6" i="27"/>
  <c r="BU41" i="27"/>
  <c r="BV61" i="27"/>
  <c r="BP22" i="27"/>
  <c r="BQ7" i="27"/>
  <c r="BS51" i="27"/>
  <c r="CE27" i="20"/>
  <c r="BS9" i="27"/>
  <c r="BS10" i="27"/>
  <c r="BS54" i="27"/>
  <c r="BS39" i="27"/>
  <c r="DJ59" i="24"/>
  <c r="BS43" i="27"/>
  <c r="BV18" i="27"/>
  <c r="BS56" i="27"/>
  <c r="BA63" i="24"/>
  <c r="O63" i="24"/>
  <c r="AI45" i="24"/>
  <c r="AJ35" i="24"/>
  <c r="AJ61" i="24"/>
  <c r="AG56" i="24"/>
  <c r="BA48" i="27"/>
  <c r="BG48" i="20"/>
  <c r="CB61" i="20"/>
  <c r="BY61" i="25" s="1"/>
  <c r="AJ18" i="24"/>
  <c r="BX59" i="24"/>
  <c r="AG54" i="24"/>
  <c r="AG39" i="24"/>
  <c r="AG43" i="24"/>
  <c r="BY10" i="20"/>
  <c r="CA45" i="20"/>
  <c r="DE44" i="25"/>
  <c r="AE44" i="27" s="1"/>
  <c r="BQ44" i="24"/>
  <c r="DC44" i="24"/>
  <c r="BY43" i="20"/>
  <c r="BY51" i="20"/>
  <c r="AL60" i="24"/>
  <c r="DL59" i="25"/>
  <c r="AL59" i="27" s="1"/>
  <c r="BS22" i="25"/>
  <c r="BS16" i="24"/>
  <c r="DE16" i="24"/>
  <c r="DG16" i="25"/>
  <c r="AG16" i="27" s="1"/>
  <c r="AG9" i="24"/>
  <c r="DC55" i="24"/>
  <c r="BQ55" i="24"/>
  <c r="DE55" i="25"/>
  <c r="AE55" i="27" s="1"/>
  <c r="AI28" i="24"/>
  <c r="AG51" i="24"/>
  <c r="BW31" i="25"/>
  <c r="BS57" i="24"/>
  <c r="DE57" i="24"/>
  <c r="DG57" i="25"/>
  <c r="AG57" i="27" s="1"/>
  <c r="DD33" i="24"/>
  <c r="BR33" i="24"/>
  <c r="DF33" i="25"/>
  <c r="AF33" i="27" s="1"/>
  <c r="BY54" i="20"/>
  <c r="CA41" i="20"/>
  <c r="AM27" i="24"/>
  <c r="BR38" i="24"/>
  <c r="DD38" i="24"/>
  <c r="DF38" i="25"/>
  <c r="AF38" i="27" s="1"/>
  <c r="AG10" i="24"/>
  <c r="BW53" i="25"/>
  <c r="BX23" i="25"/>
  <c r="AJ19" i="24"/>
  <c r="DI20" i="24"/>
  <c r="BW20" i="24"/>
  <c r="DK20" i="25"/>
  <c r="AK20" i="27" s="1"/>
  <c r="BY9" i="20"/>
  <c r="BV42" i="24"/>
  <c r="DH42" i="24"/>
  <c r="DJ42" i="25"/>
  <c r="AJ42" i="27" s="1"/>
  <c r="BW21" i="25"/>
  <c r="BM17" i="25"/>
  <c r="BO6" i="25"/>
  <c r="AI41" i="24"/>
  <c r="BT7" i="25"/>
  <c r="BT15" i="25"/>
  <c r="CD60" i="20"/>
  <c r="DK52" i="24"/>
  <c r="BY52" i="24"/>
  <c r="DM52" i="25"/>
  <c r="AM52" i="27" s="1"/>
  <c r="CB19" i="20"/>
  <c r="BY39" i="20"/>
  <c r="CB18" i="20"/>
  <c r="DJ37" i="24"/>
  <c r="BX37" i="24"/>
  <c r="DL37" i="25"/>
  <c r="AL37" i="27" s="1"/>
  <c r="BS26" i="24"/>
  <c r="DE26" i="24"/>
  <c r="DG26" i="25"/>
  <c r="AG26" i="27" s="1"/>
  <c r="DL50" i="24"/>
  <c r="BZ50" i="24"/>
  <c r="DN50" i="25"/>
  <c r="AN50" i="27" s="1"/>
  <c r="P13" i="26" l="1"/>
  <c r="P15" i="26"/>
  <c r="P14" i="26"/>
  <c r="BY56" i="20"/>
  <c r="BV56" i="25" s="1"/>
  <c r="AL59" i="24"/>
  <c r="BY27" i="27"/>
  <c r="BW20" i="27"/>
  <c r="BS26" i="27"/>
  <c r="BU28" i="27"/>
  <c r="BY52" i="27"/>
  <c r="BM6" i="24"/>
  <c r="BX59" i="27"/>
  <c r="BV35" i="27"/>
  <c r="CY17" i="25"/>
  <c r="Y17" i="27" s="1"/>
  <c r="BS16" i="27"/>
  <c r="BY57" i="20"/>
  <c r="BX38" i="20"/>
  <c r="BQ55" i="27"/>
  <c r="BR33" i="27"/>
  <c r="BZ50" i="27"/>
  <c r="BV42" i="27"/>
  <c r="CD37" i="20"/>
  <c r="BW44" i="20"/>
  <c r="BA58" i="27"/>
  <c r="P9" i="26" s="1"/>
  <c r="AG26" i="24"/>
  <c r="AK20" i="24"/>
  <c r="AN50" i="24"/>
  <c r="AF33" i="24"/>
  <c r="BD48" i="25"/>
  <c r="BG58" i="20"/>
  <c r="P7" i="26" s="1"/>
  <c r="CY6" i="24"/>
  <c r="DA6" i="25"/>
  <c r="AA6" i="27" s="1"/>
  <c r="DK61" i="25"/>
  <c r="AK61" i="27" s="1"/>
  <c r="AG57" i="24"/>
  <c r="BX41" i="25"/>
  <c r="DG21" i="24"/>
  <c r="BU21" i="24"/>
  <c r="DI21" i="25"/>
  <c r="AI21" i="27" s="1"/>
  <c r="AJ42" i="24"/>
  <c r="AF38" i="24"/>
  <c r="BV39" i="25"/>
  <c r="DF30" i="24"/>
  <c r="BT30" i="24"/>
  <c r="DH30" i="25"/>
  <c r="AH30" i="27" s="1"/>
  <c r="BV9" i="25"/>
  <c r="DH23" i="24"/>
  <c r="BV23" i="24"/>
  <c r="DJ23" i="25"/>
  <c r="AJ23" i="27" s="1"/>
  <c r="AG16" i="24"/>
  <c r="BV51" i="25"/>
  <c r="DD7" i="24"/>
  <c r="BR7" i="24"/>
  <c r="DF7" i="25"/>
  <c r="AF7" i="27" s="1"/>
  <c r="BY16" i="20"/>
  <c r="DG53" i="24"/>
  <c r="BU53" i="24"/>
  <c r="DI53" i="25"/>
  <c r="AI53" i="27" s="1"/>
  <c r="BV43" i="25"/>
  <c r="CE52" i="20"/>
  <c r="AE55" i="24"/>
  <c r="CF50" i="20"/>
  <c r="CB42" i="20"/>
  <c r="BY35" i="25"/>
  <c r="CB27" i="25"/>
  <c r="BQ22" i="24"/>
  <c r="DC22" i="24"/>
  <c r="DE22" i="25"/>
  <c r="AE22" i="27" s="1"/>
  <c r="DI61" i="24"/>
  <c r="BW61" i="24"/>
  <c r="BY19" i="25"/>
  <c r="BR15" i="24"/>
  <c r="DD15" i="24"/>
  <c r="DF15" i="25"/>
  <c r="AF15" i="27" s="1"/>
  <c r="BU62" i="24"/>
  <c r="DG62" i="24"/>
  <c r="DI62" i="25"/>
  <c r="AI62" i="27" s="1"/>
  <c r="BU31" i="24"/>
  <c r="DG31" i="24"/>
  <c r="DI31" i="25"/>
  <c r="AI31" i="27" s="1"/>
  <c r="DF34" i="24"/>
  <c r="BT34" i="24"/>
  <c r="DH34" i="25"/>
  <c r="AH34" i="27" s="1"/>
  <c r="BX45" i="25"/>
  <c r="BR8" i="24"/>
  <c r="DD8" i="24"/>
  <c r="DF8" i="25"/>
  <c r="AF8" i="27" s="1"/>
  <c r="BV10" i="25"/>
  <c r="BY18" i="25"/>
  <c r="CA60" i="25"/>
  <c r="BV54" i="25"/>
  <c r="AL37" i="24"/>
  <c r="AM52" i="24"/>
  <c r="CC20" i="20"/>
  <c r="AE44" i="24"/>
  <c r="BX28" i="25"/>
  <c r="BK17" i="24"/>
  <c r="CW17" i="24"/>
  <c r="CD59" i="20"/>
  <c r="BK17" i="27" l="1"/>
  <c r="BY26" i="20"/>
  <c r="BV26" i="25" s="1"/>
  <c r="AA6" i="24"/>
  <c r="BW55" i="20"/>
  <c r="BT55" i="25" s="1"/>
  <c r="BS57" i="27"/>
  <c r="BS6" i="20"/>
  <c r="BU53" i="27"/>
  <c r="BR8" i="27"/>
  <c r="BQ44" i="27"/>
  <c r="BX33" i="20"/>
  <c r="BU33" i="25" s="1"/>
  <c r="BT34" i="27"/>
  <c r="BX37" i="27"/>
  <c r="BU62" i="27"/>
  <c r="BW61" i="27"/>
  <c r="BR38" i="27"/>
  <c r="BU21" i="27"/>
  <c r="BT30" i="27"/>
  <c r="BV23" i="27"/>
  <c r="BR7" i="27"/>
  <c r="BQ22" i="27"/>
  <c r="BU31" i="27"/>
  <c r="BR15" i="27"/>
  <c r="BG63" i="20"/>
  <c r="AH30" i="24"/>
  <c r="AI21" i="24"/>
  <c r="AH34" i="24"/>
  <c r="BB48" i="24"/>
  <c r="BB58" i="24" s="1"/>
  <c r="Q22" i="26" s="1"/>
  <c r="CN48" i="24"/>
  <c r="BD58" i="25"/>
  <c r="CP48" i="25"/>
  <c r="CP58" i="25" s="1"/>
  <c r="CP63" i="25" s="1"/>
  <c r="AI62" i="24"/>
  <c r="AE22" i="24"/>
  <c r="CC61" i="20"/>
  <c r="BZ61" i="25" s="1"/>
  <c r="AK61" i="24"/>
  <c r="AI53" i="24"/>
  <c r="BZ20" i="25"/>
  <c r="BW18" i="24"/>
  <c r="DI18" i="24"/>
  <c r="DK18" i="25"/>
  <c r="AK18" i="27" s="1"/>
  <c r="CA21" i="20"/>
  <c r="BZ27" i="24"/>
  <c r="DL27" i="24"/>
  <c r="DN27" i="25"/>
  <c r="AN27" i="27" s="1"/>
  <c r="BU38" i="25"/>
  <c r="BV28" i="24"/>
  <c r="DH28" i="24"/>
  <c r="DJ28" i="25"/>
  <c r="AJ28" i="27" s="1"/>
  <c r="CB52" i="25"/>
  <c r="BY60" i="24"/>
  <c r="DK60" i="24"/>
  <c r="DM60" i="25"/>
  <c r="AM60" i="27" s="1"/>
  <c r="BV45" i="24"/>
  <c r="DH45" i="24"/>
  <c r="DJ45" i="25"/>
  <c r="AJ45" i="27" s="1"/>
  <c r="CA62" i="20"/>
  <c r="BY42" i="25"/>
  <c r="AF7" i="24"/>
  <c r="BT54" i="24"/>
  <c r="DF54" i="24"/>
  <c r="DH54" i="25"/>
  <c r="AH54" i="27" s="1"/>
  <c r="BV57" i="25"/>
  <c r="BV16" i="25"/>
  <c r="CA59" i="25"/>
  <c r="BW19" i="24"/>
  <c r="DI19" i="24"/>
  <c r="DK19" i="25"/>
  <c r="AK19" i="27" s="1"/>
  <c r="BT56" i="24"/>
  <c r="DF56" i="24"/>
  <c r="DH56" i="25"/>
  <c r="AH56" i="27" s="1"/>
  <c r="BT9" i="24"/>
  <c r="DF9" i="24"/>
  <c r="DH9" i="25"/>
  <c r="AH9" i="27" s="1"/>
  <c r="CA53" i="20"/>
  <c r="BZ34" i="20"/>
  <c r="DI35" i="24"/>
  <c r="BW35" i="24"/>
  <c r="DK35" i="25"/>
  <c r="AK35" i="27" s="1"/>
  <c r="AF8" i="24"/>
  <c r="CC50" i="25"/>
  <c r="DF43" i="24"/>
  <c r="BT43" i="24"/>
  <c r="DH43" i="25"/>
  <c r="AH43" i="27" s="1"/>
  <c r="CB23" i="20"/>
  <c r="BT39" i="24"/>
  <c r="DF39" i="24"/>
  <c r="DH39" i="25"/>
  <c r="AH39" i="27" s="1"/>
  <c r="BW22" i="20"/>
  <c r="BT10" i="24"/>
  <c r="DF10" i="24"/>
  <c r="DH10" i="25"/>
  <c r="AH10" i="27" s="1"/>
  <c r="CA37" i="25"/>
  <c r="AI31" i="24"/>
  <c r="AF15" i="24"/>
  <c r="DF51" i="24"/>
  <c r="BT51" i="24"/>
  <c r="DH51" i="25"/>
  <c r="AH51" i="27" s="1"/>
  <c r="AJ23" i="24"/>
  <c r="BT44" i="25"/>
  <c r="C43" i="17" s="1"/>
  <c r="DH41" i="24"/>
  <c r="BV41" i="24"/>
  <c r="DJ41" i="25"/>
  <c r="AJ41" i="27" s="1"/>
  <c r="Y17" i="24"/>
  <c r="AC43" i="17" l="1"/>
  <c r="AG43" i="17"/>
  <c r="AR43" i="17"/>
  <c r="I43" i="17"/>
  <c r="W43" i="17"/>
  <c r="U43" i="17"/>
  <c r="AL43" i="17"/>
  <c r="AI43" i="17"/>
  <c r="Y43" i="17"/>
  <c r="AJ43" i="17"/>
  <c r="AT43" i="17"/>
  <c r="AQ43" i="17"/>
  <c r="AN43" i="17"/>
  <c r="AO43" i="17"/>
  <c r="Q43" i="17"/>
  <c r="AP43" i="17"/>
  <c r="AB43" i="17"/>
  <c r="H43" i="17"/>
  <c r="AS43" i="17"/>
  <c r="R43" i="17"/>
  <c r="AK43" i="17"/>
  <c r="V43" i="17"/>
  <c r="Z43" i="17"/>
  <c r="K43" i="17"/>
  <c r="P43" i="17"/>
  <c r="L43" i="17"/>
  <c r="AH43" i="17"/>
  <c r="M43" i="17"/>
  <c r="O43" i="17"/>
  <c r="J43" i="17"/>
  <c r="AE43" i="17"/>
  <c r="AA43" i="17"/>
  <c r="S43" i="17"/>
  <c r="N43" i="17"/>
  <c r="AD43" i="17"/>
  <c r="AF43" i="17"/>
  <c r="X43" i="17"/>
  <c r="AM43" i="17"/>
  <c r="T43" i="17"/>
  <c r="P48" i="27"/>
  <c r="Q10" i="26"/>
  <c r="Q11" i="26" s="1"/>
  <c r="P58" i="27"/>
  <c r="Q8" i="26" s="1"/>
  <c r="BX15" i="20"/>
  <c r="BU15" i="25" s="1"/>
  <c r="BX8" i="20"/>
  <c r="BU8" i="25" s="1"/>
  <c r="BX7" i="20"/>
  <c r="BU7" i="25" s="1"/>
  <c r="BW18" i="27"/>
  <c r="BZ30" i="20"/>
  <c r="BW30" i="25" s="1"/>
  <c r="BT54" i="27"/>
  <c r="BT56" i="27"/>
  <c r="BT43" i="27"/>
  <c r="BW19" i="27"/>
  <c r="BY60" i="27"/>
  <c r="CA31" i="20"/>
  <c r="BX31" i="25" s="1"/>
  <c r="BM6" i="27"/>
  <c r="BT10" i="27"/>
  <c r="DM59" i="25"/>
  <c r="BT9" i="27"/>
  <c r="BV28" i="27"/>
  <c r="BW35" i="27"/>
  <c r="BV45" i="27"/>
  <c r="BV41" i="27"/>
  <c r="BT39" i="27"/>
  <c r="BZ27" i="27"/>
  <c r="BT51" i="27"/>
  <c r="BB63" i="24"/>
  <c r="AH56" i="24"/>
  <c r="AJ45" i="24"/>
  <c r="DK59" i="24"/>
  <c r="AH10" i="24"/>
  <c r="BD63" i="25"/>
  <c r="P63" i="27" s="1"/>
  <c r="AJ41" i="24"/>
  <c r="P48" i="24"/>
  <c r="P58" i="24" s="1"/>
  <c r="Q21" i="26" s="1"/>
  <c r="CN58" i="24"/>
  <c r="Q23" i="26" s="1"/>
  <c r="BY59" i="24"/>
  <c r="AH9" i="24"/>
  <c r="AK18" i="24"/>
  <c r="DJ61" i="24"/>
  <c r="BX61" i="24"/>
  <c r="AH39" i="24"/>
  <c r="AK19" i="24"/>
  <c r="DL61" i="25"/>
  <c r="AL61" i="27" s="1"/>
  <c r="AH43" i="24"/>
  <c r="CC18" i="20"/>
  <c r="BX62" i="25"/>
  <c r="BZ52" i="24"/>
  <c r="DL52" i="24"/>
  <c r="DN52" i="25"/>
  <c r="AN52" i="27" s="1"/>
  <c r="AJ28" i="24"/>
  <c r="BT22" i="25"/>
  <c r="BZ56" i="20"/>
  <c r="CC19" i="20"/>
  <c r="DF16" i="24"/>
  <c r="BT16" i="24"/>
  <c r="DH16" i="25"/>
  <c r="AH16" i="27" s="1"/>
  <c r="AH54" i="24"/>
  <c r="AN27" i="24"/>
  <c r="CA50" i="24"/>
  <c r="DM50" i="24"/>
  <c r="DO50" i="25"/>
  <c r="AO50" i="27" s="1"/>
  <c r="BX53" i="25"/>
  <c r="CF27" i="20"/>
  <c r="BW34" i="25"/>
  <c r="CE60" i="20"/>
  <c r="BS38" i="24"/>
  <c r="DE38" i="24"/>
  <c r="DG38" i="25"/>
  <c r="AG38" i="27" s="1"/>
  <c r="DI42" i="24"/>
  <c r="BW42" i="24"/>
  <c r="DK42" i="25"/>
  <c r="AK42" i="27" s="1"/>
  <c r="AM60" i="24"/>
  <c r="BZ39" i="20"/>
  <c r="BR44" i="24"/>
  <c r="DD44" i="24"/>
  <c r="DF44" i="25"/>
  <c r="AF44" i="27" s="1"/>
  <c r="BZ10" i="20"/>
  <c r="BT26" i="24"/>
  <c r="DF26" i="24"/>
  <c r="DH26" i="25"/>
  <c r="AH26" i="27" s="1"/>
  <c r="DE33" i="24"/>
  <c r="BS33" i="24"/>
  <c r="DG33" i="25"/>
  <c r="AG33" i="27" s="1"/>
  <c r="BY23" i="25"/>
  <c r="BZ54" i="20"/>
  <c r="BT57" i="24"/>
  <c r="DF57" i="24"/>
  <c r="DH57" i="25"/>
  <c r="AH57" i="27" s="1"/>
  <c r="BP6" i="25"/>
  <c r="DK37" i="24"/>
  <c r="BY37" i="24"/>
  <c r="DM37" i="25"/>
  <c r="AM37" i="27" s="1"/>
  <c r="AH51" i="24"/>
  <c r="AK35" i="24"/>
  <c r="DD55" i="24"/>
  <c r="BR55" i="24"/>
  <c r="DF55" i="25"/>
  <c r="AF55" i="27" s="1"/>
  <c r="CB45" i="20"/>
  <c r="CB28" i="20"/>
  <c r="BX21" i="25"/>
  <c r="BX20" i="24"/>
  <c r="DJ20" i="24"/>
  <c r="DL20" i="25"/>
  <c r="AL20" i="27" s="1"/>
  <c r="BQ17" i="20"/>
  <c r="AM59" i="27" l="1"/>
  <c r="BY59" i="27" s="1"/>
  <c r="Q13" i="26"/>
  <c r="Q14" i="26"/>
  <c r="Q15" i="26"/>
  <c r="BZ51" i="20"/>
  <c r="BW51" i="25" s="1"/>
  <c r="CB41" i="20"/>
  <c r="BY41" i="25" s="1"/>
  <c r="BZ43" i="20"/>
  <c r="BW43" i="25" s="1"/>
  <c r="CC35" i="20"/>
  <c r="BZ35" i="25" s="1"/>
  <c r="CZ6" i="24"/>
  <c r="BS38" i="27"/>
  <c r="BT57" i="27"/>
  <c r="BY37" i="27"/>
  <c r="CA50" i="27"/>
  <c r="BZ52" i="27"/>
  <c r="BW42" i="27"/>
  <c r="BZ9" i="20"/>
  <c r="BW9" i="25" s="1"/>
  <c r="BT26" i="27"/>
  <c r="BX61" i="27"/>
  <c r="BX20" i="27"/>
  <c r="BT16" i="27"/>
  <c r="BR44" i="27"/>
  <c r="BR55" i="27"/>
  <c r="BS33" i="27"/>
  <c r="CN63" i="24"/>
  <c r="BB58" i="27"/>
  <c r="Q9" i="26" s="1"/>
  <c r="P63" i="24"/>
  <c r="BH48" i="20"/>
  <c r="BE48" i="25" s="1"/>
  <c r="BB48" i="27"/>
  <c r="AM59" i="24"/>
  <c r="AH16" i="24"/>
  <c r="AL61" i="24"/>
  <c r="BB63" i="27"/>
  <c r="AM37" i="24"/>
  <c r="DB6" i="25"/>
  <c r="AB6" i="27" s="1"/>
  <c r="AH26" i="24"/>
  <c r="AN52" i="24"/>
  <c r="AO50" i="24"/>
  <c r="BN6" i="24"/>
  <c r="DG34" i="24"/>
  <c r="BU34" i="24"/>
  <c r="DI34" i="25"/>
  <c r="AI34" i="27" s="1"/>
  <c r="BW56" i="25"/>
  <c r="AL20" i="24"/>
  <c r="AF55" i="24"/>
  <c r="BZ57" i="20"/>
  <c r="BZ26" i="20"/>
  <c r="AF44" i="24"/>
  <c r="BZ16" i="20"/>
  <c r="CF52" i="20"/>
  <c r="BW10" i="25"/>
  <c r="BV53" i="24"/>
  <c r="DH53" i="24"/>
  <c r="DJ53" i="25"/>
  <c r="AJ53" i="27" s="1"/>
  <c r="BS8" i="24"/>
  <c r="DE8" i="24"/>
  <c r="DG8" i="25"/>
  <c r="AG8" i="27" s="1"/>
  <c r="AH57" i="24"/>
  <c r="BS7" i="24"/>
  <c r="DE7" i="24"/>
  <c r="DG7" i="25"/>
  <c r="AG7" i="27" s="1"/>
  <c r="BY38" i="20"/>
  <c r="AG38" i="24"/>
  <c r="BU30" i="24"/>
  <c r="DG30" i="24"/>
  <c r="DI30" i="25"/>
  <c r="AI30" i="27" s="1"/>
  <c r="BV62" i="24"/>
  <c r="DH62" i="24"/>
  <c r="DJ62" i="25"/>
  <c r="AJ62" i="27" s="1"/>
  <c r="DH31" i="24"/>
  <c r="BV31" i="24"/>
  <c r="DJ31" i="25"/>
  <c r="AJ31" i="27" s="1"/>
  <c r="BZ19" i="25"/>
  <c r="BW23" i="24"/>
  <c r="DI23" i="24"/>
  <c r="DK23" i="25"/>
  <c r="AK23" i="27" s="1"/>
  <c r="BR22" i="24"/>
  <c r="DD22" i="24"/>
  <c r="DF22" i="25"/>
  <c r="AF22" i="27" s="1"/>
  <c r="BV21" i="24"/>
  <c r="DH21" i="24"/>
  <c r="DJ21" i="25"/>
  <c r="AJ21" i="27" s="1"/>
  <c r="BS15" i="24"/>
  <c r="DE15" i="24"/>
  <c r="DG15" i="25"/>
  <c r="AG15" i="27" s="1"/>
  <c r="BY28" i="25"/>
  <c r="BW54" i="25"/>
  <c r="CB60" i="25"/>
  <c r="CG50" i="20"/>
  <c r="CD20" i="20"/>
  <c r="BW39" i="25"/>
  <c r="CC27" i="25"/>
  <c r="BN17" i="25"/>
  <c r="BY45" i="25"/>
  <c r="AG33" i="24"/>
  <c r="AK42" i="24"/>
  <c r="BZ18" i="25"/>
  <c r="CE59" i="20"/>
  <c r="BX44" i="20" l="1"/>
  <c r="BU44" i="25" s="1"/>
  <c r="C44" i="17" s="1"/>
  <c r="AB6" i="24"/>
  <c r="BY33" i="20"/>
  <c r="BV33" i="25" s="1"/>
  <c r="BX55" i="20"/>
  <c r="BU55" i="25" s="1"/>
  <c r="CC42" i="20"/>
  <c r="BZ42" i="25" s="1"/>
  <c r="BU30" i="27"/>
  <c r="CD61" i="20"/>
  <c r="CA61" i="25" s="1"/>
  <c r="BV53" i="27"/>
  <c r="BR22" i="27"/>
  <c r="BV21" i="27"/>
  <c r="BY7" i="20"/>
  <c r="CE37" i="20"/>
  <c r="CB37" i="25" s="1"/>
  <c r="BS8" i="27"/>
  <c r="BV31" i="27"/>
  <c r="BN6" i="27"/>
  <c r="BS15" i="27"/>
  <c r="BU34" i="27"/>
  <c r="BW23" i="27"/>
  <c r="BV62" i="27"/>
  <c r="BH58" i="20"/>
  <c r="Q7" i="26" s="1"/>
  <c r="CZ17" i="25"/>
  <c r="Z17" i="27" s="1"/>
  <c r="BC48" i="24"/>
  <c r="BC58" i="24" s="1"/>
  <c r="R22" i="26" s="1"/>
  <c r="CO48" i="24"/>
  <c r="BE58" i="25"/>
  <c r="CQ48" i="25"/>
  <c r="Q48" i="27" s="1"/>
  <c r="AI30" i="24"/>
  <c r="AJ53" i="24"/>
  <c r="AJ31" i="24"/>
  <c r="AF22" i="24"/>
  <c r="AG8" i="24"/>
  <c r="AI34" i="24"/>
  <c r="AG15" i="24"/>
  <c r="DG54" i="24"/>
  <c r="BU54" i="24"/>
  <c r="DI54" i="25"/>
  <c r="AI54" i="27" s="1"/>
  <c r="CB62" i="20"/>
  <c r="BX18" i="24"/>
  <c r="DJ18" i="24"/>
  <c r="DL18" i="25"/>
  <c r="AL18" i="27" s="1"/>
  <c r="BU43" i="24"/>
  <c r="DG43" i="24"/>
  <c r="DI43" i="25"/>
  <c r="AI43" i="27" s="1"/>
  <c r="BW16" i="25"/>
  <c r="AJ21" i="24"/>
  <c r="DG39" i="24"/>
  <c r="BU39" i="24"/>
  <c r="DI39" i="25"/>
  <c r="AI39" i="27" s="1"/>
  <c r="BZ60" i="24"/>
  <c r="DL60" i="24"/>
  <c r="DN60" i="25"/>
  <c r="AN60" i="27" s="1"/>
  <c r="BW28" i="24"/>
  <c r="DI28" i="24"/>
  <c r="DK28" i="25"/>
  <c r="AK28" i="27" s="1"/>
  <c r="AK23" i="24"/>
  <c r="DI41" i="24"/>
  <c r="BW41" i="24"/>
  <c r="DK41" i="25"/>
  <c r="AK41" i="27" s="1"/>
  <c r="DG10" i="24"/>
  <c r="BU10" i="24"/>
  <c r="DI10" i="25"/>
  <c r="AI10" i="27" s="1"/>
  <c r="BW26" i="25"/>
  <c r="BX35" i="24"/>
  <c r="DJ35" i="24"/>
  <c r="DL35" i="25"/>
  <c r="AL35" i="27" s="1"/>
  <c r="DM27" i="24"/>
  <c r="CA27" i="24"/>
  <c r="DO27" i="25"/>
  <c r="AO27" i="27" s="1"/>
  <c r="CC52" i="25"/>
  <c r="BX22" i="20"/>
  <c r="BV38" i="25"/>
  <c r="AG7" i="24"/>
  <c r="DI45" i="24"/>
  <c r="BW45" i="24"/>
  <c r="DK45" i="25"/>
  <c r="AK45" i="27" s="1"/>
  <c r="BU51" i="24"/>
  <c r="DG51" i="24"/>
  <c r="DI51" i="25"/>
  <c r="AI51" i="27" s="1"/>
  <c r="CC23" i="20"/>
  <c r="DJ19" i="24"/>
  <c r="BX19" i="24"/>
  <c r="DL19" i="25"/>
  <c r="AL19" i="27" s="1"/>
  <c r="AJ62" i="24"/>
  <c r="BW57" i="25"/>
  <c r="DG56" i="24"/>
  <c r="BU56" i="24"/>
  <c r="DI56" i="25"/>
  <c r="AI56" i="27" s="1"/>
  <c r="BU9" i="24"/>
  <c r="DG9" i="24"/>
  <c r="DI9" i="25"/>
  <c r="AI9" i="27" s="1"/>
  <c r="CB53" i="20"/>
  <c r="CA30" i="20"/>
  <c r="CB59" i="25"/>
  <c r="CA20" i="25"/>
  <c r="BY15" i="20"/>
  <c r="BY8" i="20"/>
  <c r="BT6" i="20"/>
  <c r="BL17" i="24"/>
  <c r="CX17" i="24"/>
  <c r="AL44" i="17" l="1"/>
  <c r="Z44" i="17"/>
  <c r="V44" i="17"/>
  <c r="AG44" i="17"/>
  <c r="T44" i="17"/>
  <c r="AE44" i="17"/>
  <c r="AO44" i="17"/>
  <c r="U44" i="17"/>
  <c r="AR44" i="17"/>
  <c r="I44" i="17"/>
  <c r="AK44" i="17"/>
  <c r="K44" i="17"/>
  <c r="L44" i="17"/>
  <c r="S44" i="17"/>
  <c r="AQ44" i="17"/>
  <c r="AM44" i="17"/>
  <c r="AN44" i="17"/>
  <c r="H44" i="17"/>
  <c r="Y44" i="17"/>
  <c r="AT44" i="17"/>
  <c r="AD44" i="17"/>
  <c r="AI44" i="17"/>
  <c r="AB44" i="17"/>
  <c r="AH44" i="17"/>
  <c r="W44" i="17"/>
  <c r="J44" i="17"/>
  <c r="Q44" i="17"/>
  <c r="P44" i="17"/>
  <c r="X44" i="17"/>
  <c r="N44" i="17"/>
  <c r="M44" i="17"/>
  <c r="O44" i="17"/>
  <c r="AC44" i="17"/>
  <c r="AA44" i="17"/>
  <c r="AF44" i="17"/>
  <c r="R44" i="17"/>
  <c r="AS44" i="17"/>
  <c r="AP44" i="17"/>
  <c r="AJ44" i="17"/>
  <c r="R10" i="26"/>
  <c r="R11" i="26" s="1"/>
  <c r="DM61" i="25"/>
  <c r="AM61" i="27" s="1"/>
  <c r="CE61" i="20" s="1"/>
  <c r="CB61" i="25" s="1"/>
  <c r="CB21" i="20"/>
  <c r="BY21" i="25" s="1"/>
  <c r="BS7" i="27"/>
  <c r="BU39" i="27"/>
  <c r="BX18" i="27"/>
  <c r="BX19" i="27"/>
  <c r="CB31" i="20"/>
  <c r="BY31" i="25" s="1"/>
  <c r="BX35" i="27"/>
  <c r="CA27" i="27"/>
  <c r="CA34" i="20"/>
  <c r="BX34" i="25" s="1"/>
  <c r="BU51" i="27"/>
  <c r="BY61" i="24"/>
  <c r="BW41" i="27"/>
  <c r="BL17" i="27"/>
  <c r="BW28" i="27"/>
  <c r="CC45" i="20"/>
  <c r="BZ59" i="24"/>
  <c r="BU10" i="27"/>
  <c r="CA56" i="20"/>
  <c r="DK61" i="24"/>
  <c r="CF60" i="20"/>
  <c r="BU43" i="27"/>
  <c r="CA54" i="20"/>
  <c r="CA9" i="20"/>
  <c r="BC63" i="24"/>
  <c r="BH63" i="20"/>
  <c r="AI39" i="24"/>
  <c r="AK45" i="24"/>
  <c r="BE63" i="25"/>
  <c r="CQ58" i="25"/>
  <c r="CQ63" i="25" s="1"/>
  <c r="Q48" i="24"/>
  <c r="Q58" i="24" s="1"/>
  <c r="R21" i="26" s="1"/>
  <c r="CO58" i="24"/>
  <c r="R23" i="26" s="1"/>
  <c r="AI56" i="24"/>
  <c r="AI10" i="24"/>
  <c r="AL18" i="24"/>
  <c r="DN59" i="25"/>
  <c r="AN59" i="27" s="1"/>
  <c r="AK41" i="24"/>
  <c r="AN60" i="24"/>
  <c r="AI43" i="24"/>
  <c r="AI54" i="24"/>
  <c r="DG57" i="24"/>
  <c r="BU57" i="24"/>
  <c r="DI57" i="25"/>
  <c r="AI57" i="27" s="1"/>
  <c r="BT33" i="24"/>
  <c r="DF33" i="24"/>
  <c r="DH33" i="25"/>
  <c r="AH33" i="27" s="1"/>
  <c r="BY53" i="25"/>
  <c r="BQ6" i="25"/>
  <c r="DL59" i="24"/>
  <c r="AI9" i="24"/>
  <c r="AK28" i="24"/>
  <c r="DK20" i="24"/>
  <c r="BY20" i="24"/>
  <c r="DM20" i="25"/>
  <c r="AM20" i="27" s="1"/>
  <c r="BX42" i="24"/>
  <c r="DJ42" i="24"/>
  <c r="DL42" i="25"/>
  <c r="AL42" i="27" s="1"/>
  <c r="CD35" i="20"/>
  <c r="BZ37" i="24"/>
  <c r="DL37" i="24"/>
  <c r="DN37" i="25"/>
  <c r="AN37" i="27" s="1"/>
  <c r="CD18" i="20"/>
  <c r="DM52" i="24"/>
  <c r="CA52" i="24"/>
  <c r="DO52" i="25"/>
  <c r="AO52" i="27" s="1"/>
  <c r="DG26" i="24"/>
  <c r="BU26" i="24"/>
  <c r="DI26" i="25"/>
  <c r="AI26" i="27" s="1"/>
  <c r="DG55" i="25"/>
  <c r="AG55" i="27" s="1"/>
  <c r="DE55" i="24"/>
  <c r="BS55" i="24"/>
  <c r="BX30" i="25"/>
  <c r="DE44" i="24"/>
  <c r="BS44" i="24"/>
  <c r="DG44" i="25"/>
  <c r="AG44" i="27" s="1"/>
  <c r="BU22" i="25"/>
  <c r="CC41" i="20"/>
  <c r="AI51" i="24"/>
  <c r="BV8" i="25"/>
  <c r="BV15" i="25"/>
  <c r="AL35" i="24"/>
  <c r="CA10" i="20"/>
  <c r="BY62" i="25"/>
  <c r="BZ23" i="25"/>
  <c r="BV7" i="25"/>
  <c r="AL19" i="24"/>
  <c r="CA51" i="20"/>
  <c r="DF38" i="24"/>
  <c r="BT38" i="24"/>
  <c r="DH38" i="25"/>
  <c r="AH38" i="27" s="1"/>
  <c r="AO27" i="24"/>
  <c r="CC28" i="20"/>
  <c r="CA39" i="20"/>
  <c r="BU16" i="24"/>
  <c r="DG16" i="24"/>
  <c r="DI16" i="25"/>
  <c r="AI16" i="27" s="1"/>
  <c r="Z17" i="24"/>
  <c r="Q63" i="27" l="1"/>
  <c r="Q58" i="27"/>
  <c r="CA43" i="20"/>
  <c r="BX43" i="25" s="1"/>
  <c r="BY61" i="27"/>
  <c r="AN59" i="24"/>
  <c r="AM61" i="24"/>
  <c r="BC63" i="27"/>
  <c r="CG27" i="20"/>
  <c r="BU54" i="27"/>
  <c r="BT38" i="27"/>
  <c r="BW45" i="27"/>
  <c r="CD19" i="20"/>
  <c r="CA19" i="25" s="1"/>
  <c r="BZ59" i="27"/>
  <c r="BZ60" i="27"/>
  <c r="BU56" i="27"/>
  <c r="BT33" i="27"/>
  <c r="BU9" i="27"/>
  <c r="BY20" i="27"/>
  <c r="DL61" i="24"/>
  <c r="BX42" i="27"/>
  <c r="R8" i="26"/>
  <c r="CA52" i="27"/>
  <c r="BS55" i="27"/>
  <c r="BZ37" i="27"/>
  <c r="CA16" i="20"/>
  <c r="CA57" i="20"/>
  <c r="BU26" i="27"/>
  <c r="BY44" i="20"/>
  <c r="AG55" i="24"/>
  <c r="CO63" i="24"/>
  <c r="Q63" i="24"/>
  <c r="AG44" i="24"/>
  <c r="BZ61" i="24"/>
  <c r="AI57" i="24"/>
  <c r="BC48" i="27"/>
  <c r="BI48" i="20"/>
  <c r="AO52" i="24"/>
  <c r="AH33" i="24"/>
  <c r="AI16" i="24"/>
  <c r="DC6" i="25"/>
  <c r="AC6" i="27" s="1"/>
  <c r="AH38" i="24"/>
  <c r="AI26" i="24"/>
  <c r="DN61" i="25"/>
  <c r="AN61" i="27" s="1"/>
  <c r="BZ41" i="25"/>
  <c r="BZ33" i="20"/>
  <c r="BZ28" i="25"/>
  <c r="BT15" i="24"/>
  <c r="DF15" i="24"/>
  <c r="DH15" i="25"/>
  <c r="AH15" i="27" s="1"/>
  <c r="DA6" i="24"/>
  <c r="BZ38" i="20"/>
  <c r="BX23" i="24"/>
  <c r="DJ23" i="24"/>
  <c r="DL23" i="25"/>
  <c r="AL23" i="27" s="1"/>
  <c r="BS22" i="24"/>
  <c r="DE22" i="24"/>
  <c r="DG22" i="25"/>
  <c r="AG22" i="27" s="1"/>
  <c r="BV30" i="24"/>
  <c r="DH30" i="24"/>
  <c r="DJ30" i="25"/>
  <c r="AJ30" i="27" s="1"/>
  <c r="CA35" i="25"/>
  <c r="BW53" i="24"/>
  <c r="DI53" i="24"/>
  <c r="DK53" i="25"/>
  <c r="AK53" i="27" s="1"/>
  <c r="BX9" i="25"/>
  <c r="BX39" i="25"/>
  <c r="BX10" i="25"/>
  <c r="BX54" i="25"/>
  <c r="DF8" i="24"/>
  <c r="BT8" i="24"/>
  <c r="DH8" i="25"/>
  <c r="AH8" i="27" s="1"/>
  <c r="BZ45" i="25"/>
  <c r="CE20" i="20"/>
  <c r="DI31" i="24"/>
  <c r="BW31" i="24"/>
  <c r="DK31" i="25"/>
  <c r="AK31" i="27" s="1"/>
  <c r="CF37" i="20"/>
  <c r="CC60" i="25"/>
  <c r="BY55" i="20"/>
  <c r="AL42" i="24"/>
  <c r="BV34" i="24"/>
  <c r="DH34" i="24"/>
  <c r="DJ34" i="25"/>
  <c r="AJ34" i="27" s="1"/>
  <c r="CA18" i="25"/>
  <c r="DF7" i="24"/>
  <c r="BT7" i="24"/>
  <c r="DH7" i="25"/>
  <c r="AH7" i="27" s="1"/>
  <c r="DI62" i="24"/>
  <c r="BW62" i="24"/>
  <c r="DK62" i="25"/>
  <c r="AK62" i="27" s="1"/>
  <c r="BX51" i="25"/>
  <c r="BO6" i="24"/>
  <c r="AN37" i="24"/>
  <c r="BX56" i="25"/>
  <c r="AM20" i="24"/>
  <c r="BW21" i="24"/>
  <c r="DI21" i="24"/>
  <c r="DK21" i="25"/>
  <c r="AK21" i="27" s="1"/>
  <c r="BR17" i="20"/>
  <c r="CF59" i="20"/>
  <c r="R13" i="26" l="1"/>
  <c r="R14" i="26"/>
  <c r="R15" i="26"/>
  <c r="CG52" i="20"/>
  <c r="CD42" i="20"/>
  <c r="CA42" i="25" s="1"/>
  <c r="BU16" i="27"/>
  <c r="AN61" i="24"/>
  <c r="BS44" i="27"/>
  <c r="CF61" i="20"/>
  <c r="CC61" i="25" s="1"/>
  <c r="CA26" i="20"/>
  <c r="BX26" i="25" s="1"/>
  <c r="BW53" i="27"/>
  <c r="BT15" i="27"/>
  <c r="BU57" i="27"/>
  <c r="BW31" i="27"/>
  <c r="BV34" i="27"/>
  <c r="BO6" i="27"/>
  <c r="BW21" i="27"/>
  <c r="BX23" i="27"/>
  <c r="BW62" i="27"/>
  <c r="BV30" i="27"/>
  <c r="BY22" i="20"/>
  <c r="BT8" i="27"/>
  <c r="BT7" i="27"/>
  <c r="BC58" i="27"/>
  <c r="R9" i="26" s="1"/>
  <c r="AC6" i="24"/>
  <c r="BF48" i="25"/>
  <c r="BI58" i="20"/>
  <c r="R7" i="26" s="1"/>
  <c r="AK62" i="24"/>
  <c r="AJ34" i="24"/>
  <c r="AK31" i="24"/>
  <c r="CC53" i="20"/>
  <c r="BO17" i="25"/>
  <c r="AK21" i="24"/>
  <c r="BV55" i="25"/>
  <c r="BX57" i="25"/>
  <c r="AH15" i="24"/>
  <c r="DH51" i="24"/>
  <c r="BV51" i="24"/>
  <c r="DJ51" i="25"/>
  <c r="AJ51" i="27" s="1"/>
  <c r="DJ43" i="25"/>
  <c r="AJ43" i="27" s="1"/>
  <c r="DH43" i="24"/>
  <c r="BV43" i="24"/>
  <c r="CB20" i="25"/>
  <c r="AK53" i="24"/>
  <c r="BY35" i="24"/>
  <c r="DK35" i="24"/>
  <c r="DM35" i="25"/>
  <c r="AM35" i="27" s="1"/>
  <c r="AJ30" i="24"/>
  <c r="AL23" i="24"/>
  <c r="BV56" i="24"/>
  <c r="DH56" i="24"/>
  <c r="DJ56" i="25"/>
  <c r="AJ56" i="27" s="1"/>
  <c r="DH9" i="24"/>
  <c r="BV9" i="24"/>
  <c r="DJ9" i="25"/>
  <c r="AJ9" i="27" s="1"/>
  <c r="AG22" i="24"/>
  <c r="BW38" i="25"/>
  <c r="DJ28" i="24"/>
  <c r="BX28" i="24"/>
  <c r="DL28" i="25"/>
  <c r="AL28" i="27" s="1"/>
  <c r="DH39" i="24"/>
  <c r="BV39" i="24"/>
  <c r="DJ39" i="25"/>
  <c r="AJ39" i="27" s="1"/>
  <c r="BV54" i="24"/>
  <c r="DH54" i="24"/>
  <c r="DJ54" i="25"/>
  <c r="AJ54" i="27" s="1"/>
  <c r="BV44" i="25"/>
  <c r="C45" i="17" s="1"/>
  <c r="AH7" i="24"/>
  <c r="BZ15" i="20"/>
  <c r="BW33" i="25"/>
  <c r="CC37" i="25"/>
  <c r="BZ7" i="20"/>
  <c r="CD23" i="20"/>
  <c r="BX45" i="24"/>
  <c r="DJ45" i="24"/>
  <c r="DL45" i="25"/>
  <c r="AL45" i="27" s="1"/>
  <c r="DK19" i="24"/>
  <c r="BY19" i="24"/>
  <c r="DM19" i="25"/>
  <c r="AM19" i="27" s="1"/>
  <c r="BV10" i="24"/>
  <c r="DH10" i="24"/>
  <c r="DJ10" i="25"/>
  <c r="AJ10" i="27" s="1"/>
  <c r="BY18" i="24"/>
  <c r="DK18" i="24"/>
  <c r="DM18" i="25"/>
  <c r="AM18" i="27" s="1"/>
  <c r="CC59" i="25"/>
  <c r="CC21" i="20"/>
  <c r="CC62" i="20"/>
  <c r="BX16" i="25"/>
  <c r="CA60" i="24"/>
  <c r="DM60" i="24"/>
  <c r="DO60" i="25"/>
  <c r="AO60" i="27" s="1"/>
  <c r="AH8" i="24"/>
  <c r="CB30" i="20"/>
  <c r="BX41" i="24"/>
  <c r="DJ41" i="24"/>
  <c r="DL41" i="25"/>
  <c r="AL41" i="27" s="1"/>
  <c r="AK45" i="17" l="1"/>
  <c r="AR45" i="17"/>
  <c r="AH45" i="17"/>
  <c r="J45" i="17"/>
  <c r="AG45" i="17"/>
  <c r="AC45" i="17"/>
  <c r="AN45" i="17"/>
  <c r="Z45" i="17"/>
  <c r="AI45" i="17"/>
  <c r="AM45" i="17"/>
  <c r="AB45" i="17"/>
  <c r="AL45" i="17"/>
  <c r="Q45" i="17"/>
  <c r="AP45" i="17"/>
  <c r="Y45" i="17"/>
  <c r="AS45" i="17"/>
  <c r="AA45" i="17"/>
  <c r="U45" i="17"/>
  <c r="R45" i="17"/>
  <c r="H45" i="17"/>
  <c r="AJ45" i="17"/>
  <c r="N45" i="17"/>
  <c r="T45" i="17"/>
  <c r="AE45" i="17"/>
  <c r="AQ45" i="17"/>
  <c r="P45" i="17"/>
  <c r="AF45" i="17"/>
  <c r="L45" i="17"/>
  <c r="O45" i="17"/>
  <c r="W45" i="17"/>
  <c r="I45" i="17"/>
  <c r="M45" i="17"/>
  <c r="AT45" i="17"/>
  <c r="V45" i="17"/>
  <c r="X45" i="17"/>
  <c r="K45" i="17"/>
  <c r="AD45" i="17"/>
  <c r="AO45" i="17"/>
  <c r="S45" i="17"/>
  <c r="DA17" i="25"/>
  <c r="AA17" i="27" s="1"/>
  <c r="BU6" i="20"/>
  <c r="BR6" i="25" s="1"/>
  <c r="BZ8" i="20"/>
  <c r="BW8" i="25" s="1"/>
  <c r="CB34" i="20"/>
  <c r="BY34" i="25" s="1"/>
  <c r="BZ61" i="27"/>
  <c r="BS22" i="27"/>
  <c r="CC31" i="20"/>
  <c r="BZ31" i="25" s="1"/>
  <c r="CB39" i="20"/>
  <c r="BV43" i="27"/>
  <c r="BX41" i="27"/>
  <c r="BV10" i="27"/>
  <c r="BY35" i="27"/>
  <c r="BV51" i="27"/>
  <c r="BY18" i="27"/>
  <c r="BX28" i="27"/>
  <c r="CB9" i="20"/>
  <c r="BV54" i="27"/>
  <c r="CA60" i="27"/>
  <c r="BX45" i="27"/>
  <c r="CB56" i="20"/>
  <c r="BY19" i="27"/>
  <c r="BI63" i="20"/>
  <c r="AJ39" i="24"/>
  <c r="AJ9" i="24"/>
  <c r="AL28" i="24"/>
  <c r="AM19" i="24"/>
  <c r="CR48" i="25"/>
  <c r="CR58" i="25" s="1"/>
  <c r="CR63" i="25" s="1"/>
  <c r="CP48" i="24"/>
  <c r="CP58" i="24" s="1"/>
  <c r="S23" i="26" s="1"/>
  <c r="BD48" i="24"/>
  <c r="BF58" i="25"/>
  <c r="AJ51" i="24"/>
  <c r="AL45" i="24"/>
  <c r="CA61" i="24"/>
  <c r="DO61" i="25"/>
  <c r="AO61" i="27" s="1"/>
  <c r="DM61" i="24"/>
  <c r="DO59" i="25"/>
  <c r="AO59" i="27" s="1"/>
  <c r="AM18" i="24"/>
  <c r="DH16" i="24"/>
  <c r="BV16" i="24"/>
  <c r="DJ16" i="25"/>
  <c r="AJ16" i="27" s="1"/>
  <c r="BW15" i="25"/>
  <c r="DH57" i="24"/>
  <c r="BV57" i="24"/>
  <c r="DJ57" i="25"/>
  <c r="AJ57" i="27" s="1"/>
  <c r="DM59" i="24"/>
  <c r="CD41" i="20"/>
  <c r="BZ62" i="25"/>
  <c r="CB10" i="20"/>
  <c r="DM37" i="24"/>
  <c r="CA37" i="24"/>
  <c r="DO37" i="25"/>
  <c r="AO37" i="27" s="1"/>
  <c r="DF44" i="24"/>
  <c r="BT44" i="24"/>
  <c r="DH44" i="25"/>
  <c r="AH44" i="27" s="1"/>
  <c r="AJ54" i="24"/>
  <c r="BZ20" i="24"/>
  <c r="DL20" i="24"/>
  <c r="DN20" i="25"/>
  <c r="AN20" i="27" s="1"/>
  <c r="CA59" i="24"/>
  <c r="BY30" i="25"/>
  <c r="CD28" i="20"/>
  <c r="AJ56" i="24"/>
  <c r="BT55" i="24"/>
  <c r="DF55" i="24"/>
  <c r="DH55" i="25"/>
  <c r="AH55" i="27" s="1"/>
  <c r="AL41" i="24"/>
  <c r="CD45" i="20"/>
  <c r="CB54" i="20"/>
  <c r="BZ21" i="25"/>
  <c r="CB51" i="20"/>
  <c r="BZ53" i="25"/>
  <c r="DG38" i="24"/>
  <c r="BU38" i="24"/>
  <c r="DI38" i="25"/>
  <c r="AI38" i="27" s="1"/>
  <c r="CG60" i="20"/>
  <c r="BV26" i="24"/>
  <c r="DH26" i="24"/>
  <c r="DJ26" i="25"/>
  <c r="AJ26" i="27" s="1"/>
  <c r="CA23" i="25"/>
  <c r="CE35" i="20"/>
  <c r="AO60" i="24"/>
  <c r="AJ10" i="24"/>
  <c r="BW7" i="25"/>
  <c r="BV22" i="25"/>
  <c r="DK42" i="24"/>
  <c r="BY42" i="24"/>
  <c r="DM42" i="25"/>
  <c r="AM42" i="27" s="1"/>
  <c r="CE18" i="20"/>
  <c r="BU33" i="24"/>
  <c r="DG33" i="24"/>
  <c r="DI33" i="25"/>
  <c r="AI33" i="27" s="1"/>
  <c r="AM35" i="24"/>
  <c r="AJ43" i="24"/>
  <c r="CY17" i="24"/>
  <c r="BM17" i="24"/>
  <c r="S10" i="26" l="1"/>
  <c r="S11" i="26" s="1"/>
  <c r="R58" i="27"/>
  <c r="S8" i="26" s="1"/>
  <c r="BM17" i="27"/>
  <c r="R48" i="27"/>
  <c r="BJ48" i="20" s="1"/>
  <c r="CB43" i="20"/>
  <c r="BY43" i="25" s="1"/>
  <c r="CE19" i="20"/>
  <c r="CB19" i="25" s="1"/>
  <c r="BV9" i="27"/>
  <c r="BT55" i="27"/>
  <c r="BY42" i="27"/>
  <c r="BU38" i="27"/>
  <c r="BT44" i="27"/>
  <c r="BV56" i="27"/>
  <c r="BV26" i="27"/>
  <c r="CA37" i="27"/>
  <c r="BV39" i="27"/>
  <c r="BU33" i="27"/>
  <c r="CA59" i="27"/>
  <c r="BV57" i="27"/>
  <c r="BP6" i="24"/>
  <c r="CF20" i="20"/>
  <c r="BV16" i="27"/>
  <c r="CP63" i="24"/>
  <c r="DD6" i="25"/>
  <c r="AD6" i="27" s="1"/>
  <c r="AN20" i="24"/>
  <c r="AM42" i="24"/>
  <c r="AI38" i="24"/>
  <c r="AO37" i="24"/>
  <c r="BF63" i="25"/>
  <c r="R63" i="27" s="1"/>
  <c r="R48" i="24"/>
  <c r="R58" i="24" s="1"/>
  <c r="S21" i="26" s="1"/>
  <c r="BD58" i="24"/>
  <c r="S22" i="26" s="1"/>
  <c r="AO61" i="24"/>
  <c r="AO59" i="24"/>
  <c r="DB6" i="24"/>
  <c r="CA61" i="27"/>
  <c r="CG61" i="20"/>
  <c r="AH44" i="24"/>
  <c r="DG7" i="24"/>
  <c r="BU7" i="24"/>
  <c r="DI7" i="25"/>
  <c r="AI7" i="27" s="1"/>
  <c r="CA38" i="20"/>
  <c r="BY39" i="25"/>
  <c r="BZ55" i="20"/>
  <c r="BX62" i="24"/>
  <c r="DJ62" i="24"/>
  <c r="DL62" i="25"/>
  <c r="AL62" i="27" s="1"/>
  <c r="CA28" i="25"/>
  <c r="CA41" i="25"/>
  <c r="AJ57" i="24"/>
  <c r="CB26" i="20"/>
  <c r="CE42" i="20"/>
  <c r="BX31" i="24"/>
  <c r="DJ31" i="24"/>
  <c r="DL31" i="25"/>
  <c r="AL31" i="27" s="1"/>
  <c r="BY54" i="25"/>
  <c r="CB35" i="25"/>
  <c r="AH55" i="24"/>
  <c r="BY51" i="25"/>
  <c r="CA45" i="25"/>
  <c r="BW34" i="24"/>
  <c r="DI34" i="24"/>
  <c r="DK34" i="25"/>
  <c r="AK34" i="27" s="1"/>
  <c r="BU15" i="24"/>
  <c r="DG15" i="24"/>
  <c r="DI15" i="25"/>
  <c r="AI15" i="27" s="1"/>
  <c r="AI33" i="24"/>
  <c r="BZ44" i="20"/>
  <c r="BY56" i="25"/>
  <c r="DG8" i="24"/>
  <c r="BU8" i="24"/>
  <c r="DI8" i="25"/>
  <c r="AI8" i="27" s="1"/>
  <c r="BY9" i="25"/>
  <c r="AJ26" i="24"/>
  <c r="BY10" i="25"/>
  <c r="BX21" i="24"/>
  <c r="DJ21" i="24"/>
  <c r="DL21" i="25"/>
  <c r="AL21" i="27" s="1"/>
  <c r="CA33" i="20"/>
  <c r="BX53" i="24"/>
  <c r="DJ53" i="24"/>
  <c r="DL53" i="25"/>
  <c r="AL53" i="27" s="1"/>
  <c r="CB18" i="25"/>
  <c r="BT22" i="24"/>
  <c r="DF22" i="24"/>
  <c r="DH22" i="25"/>
  <c r="AH22" i="27" s="1"/>
  <c r="DK23" i="24"/>
  <c r="BY23" i="24"/>
  <c r="DM23" i="25"/>
  <c r="AM23" i="27" s="1"/>
  <c r="BW30" i="24"/>
  <c r="DI30" i="24"/>
  <c r="DK30" i="25"/>
  <c r="AK30" i="27" s="1"/>
  <c r="AJ16" i="24"/>
  <c r="AA17" i="24"/>
  <c r="CG59" i="20"/>
  <c r="S13" i="26" l="1"/>
  <c r="S15" i="26"/>
  <c r="S14" i="26"/>
  <c r="CB16" i="20"/>
  <c r="CB57" i="20"/>
  <c r="BY57" i="25" s="1"/>
  <c r="CG37" i="20"/>
  <c r="AD6" i="24"/>
  <c r="DK51" i="25"/>
  <c r="AK51" i="27" s="1"/>
  <c r="BZ20" i="27"/>
  <c r="BU15" i="27"/>
  <c r="BW34" i="27"/>
  <c r="BP6" i="27"/>
  <c r="BX62" i="27"/>
  <c r="BU8" i="27"/>
  <c r="BW30" i="27"/>
  <c r="BU7" i="27"/>
  <c r="BX21" i="27"/>
  <c r="BT22" i="27"/>
  <c r="BX31" i="27"/>
  <c r="BY23" i="27"/>
  <c r="BX53" i="27"/>
  <c r="BD63" i="24"/>
  <c r="BD58" i="27"/>
  <c r="S9" i="26" s="1"/>
  <c r="R63" i="24"/>
  <c r="BD48" i="27"/>
  <c r="AI7" i="24"/>
  <c r="AL62" i="24"/>
  <c r="BG48" i="25"/>
  <c r="BJ58" i="20"/>
  <c r="S7" i="26" s="1"/>
  <c r="BD63" i="27"/>
  <c r="AH22" i="24"/>
  <c r="AI8" i="24"/>
  <c r="CB42" i="25"/>
  <c r="DI43" i="24"/>
  <c r="BW43" i="24"/>
  <c r="DK43" i="25"/>
  <c r="AK43" i="27" s="1"/>
  <c r="CE23" i="20"/>
  <c r="AL53" i="24"/>
  <c r="DI9" i="24"/>
  <c r="BW9" i="24"/>
  <c r="DK9" i="25"/>
  <c r="AK9" i="27" s="1"/>
  <c r="BZ35" i="24"/>
  <c r="DL35" i="24"/>
  <c r="DN35" i="25"/>
  <c r="AN35" i="27" s="1"/>
  <c r="BY16" i="25"/>
  <c r="CD62" i="20"/>
  <c r="AM23" i="24"/>
  <c r="BX33" i="25"/>
  <c r="BW54" i="24"/>
  <c r="DI54" i="24"/>
  <c r="DK54" i="25"/>
  <c r="AK54" i="27" s="1"/>
  <c r="CD21" i="20"/>
  <c r="CC20" i="25"/>
  <c r="CD31" i="20"/>
  <c r="AL21" i="24"/>
  <c r="BW10" i="24"/>
  <c r="DI10" i="24"/>
  <c r="DK10" i="25"/>
  <c r="AK10" i="27" s="1"/>
  <c r="DM45" i="25"/>
  <c r="AM45" i="27" s="1"/>
  <c r="DK45" i="24"/>
  <c r="BY45" i="24"/>
  <c r="CC34" i="20"/>
  <c r="BX38" i="25"/>
  <c r="AK30" i="24"/>
  <c r="BZ19" i="24"/>
  <c r="DL19" i="24"/>
  <c r="DN19" i="25"/>
  <c r="AN19" i="27" s="1"/>
  <c r="DI39" i="24"/>
  <c r="BW39" i="24"/>
  <c r="DK39" i="25"/>
  <c r="AK39" i="27" s="1"/>
  <c r="AI15" i="24"/>
  <c r="CD53" i="20"/>
  <c r="DI56" i="24"/>
  <c r="BW56" i="24"/>
  <c r="DK56" i="25"/>
  <c r="AK56" i="27" s="1"/>
  <c r="DK41" i="24"/>
  <c r="BY41" i="24"/>
  <c r="DM41" i="25"/>
  <c r="AM41" i="27" s="1"/>
  <c r="BW55" i="25"/>
  <c r="BY26" i="25"/>
  <c r="BY28" i="24"/>
  <c r="DK28" i="24"/>
  <c r="DM28" i="25"/>
  <c r="AM28" i="27" s="1"/>
  <c r="AK34" i="24"/>
  <c r="DL18" i="24"/>
  <c r="BZ18" i="24"/>
  <c r="DN18" i="25"/>
  <c r="AN18" i="27" s="1"/>
  <c r="BW44" i="25"/>
  <c r="C46" i="17" s="1"/>
  <c r="DI51" i="24"/>
  <c r="BW51" i="24"/>
  <c r="AL31" i="24"/>
  <c r="BS17" i="20"/>
  <c r="AL46" i="17" l="1"/>
  <c r="AR46" i="17"/>
  <c r="L46" i="17"/>
  <c r="AJ46" i="17"/>
  <c r="R46" i="17"/>
  <c r="S46" i="17"/>
  <c r="V46" i="17"/>
  <c r="AP46" i="17"/>
  <c r="AQ46" i="17"/>
  <c r="P46" i="17"/>
  <c r="Q46" i="17"/>
  <c r="J46" i="17"/>
  <c r="H46" i="17"/>
  <c r="AK46" i="17"/>
  <c r="W46" i="17"/>
  <c r="I46" i="17"/>
  <c r="U46" i="17"/>
  <c r="AD46" i="17"/>
  <c r="M46" i="17"/>
  <c r="AS46" i="17"/>
  <c r="N46" i="17"/>
  <c r="O46" i="17"/>
  <c r="AN46" i="17"/>
  <c r="X46" i="17"/>
  <c r="AE46" i="17"/>
  <c r="AT46" i="17"/>
  <c r="K46" i="17"/>
  <c r="T46" i="17"/>
  <c r="AF46" i="17"/>
  <c r="AB46" i="17"/>
  <c r="AA46" i="17"/>
  <c r="AO46" i="17"/>
  <c r="AI46" i="17"/>
  <c r="AM46" i="17"/>
  <c r="Z46" i="17"/>
  <c r="AG46" i="17"/>
  <c r="AC46" i="17"/>
  <c r="AH46" i="17"/>
  <c r="Y46" i="17"/>
  <c r="BW51" i="27"/>
  <c r="CA8" i="20"/>
  <c r="BX8" i="25" s="1"/>
  <c r="BZ22" i="20"/>
  <c r="BW22" i="25" s="1"/>
  <c r="BZ18" i="27"/>
  <c r="CA7" i="20"/>
  <c r="BX7" i="25" s="1"/>
  <c r="CA15" i="20"/>
  <c r="BX15" i="25" s="1"/>
  <c r="BZ35" i="27"/>
  <c r="BW43" i="27"/>
  <c r="BY41" i="27"/>
  <c r="BV6" i="20"/>
  <c r="BS6" i="25" s="1"/>
  <c r="CC30" i="20"/>
  <c r="BZ30" i="25" s="1"/>
  <c r="BY45" i="27"/>
  <c r="BW54" i="27"/>
  <c r="BY28" i="27"/>
  <c r="CF19" i="20"/>
  <c r="BW39" i="27"/>
  <c r="BW10" i="27"/>
  <c r="BW56" i="27"/>
  <c r="CC9" i="20"/>
  <c r="BJ63" i="20"/>
  <c r="AK51" i="24"/>
  <c r="AN18" i="24"/>
  <c r="AK56" i="24"/>
  <c r="BE48" i="24"/>
  <c r="CQ48" i="24"/>
  <c r="CQ58" i="24" s="1"/>
  <c r="T23" i="26" s="1"/>
  <c r="BG58" i="25"/>
  <c r="CS48" i="25"/>
  <c r="S48" i="27" s="1"/>
  <c r="AK54" i="24"/>
  <c r="AN35" i="24"/>
  <c r="AK9" i="24"/>
  <c r="AK39" i="24"/>
  <c r="CF18" i="20"/>
  <c r="BW57" i="24"/>
  <c r="DI57" i="24"/>
  <c r="DK57" i="25"/>
  <c r="AK57" i="27" s="1"/>
  <c r="AN19" i="24"/>
  <c r="AM28" i="24"/>
  <c r="DI16" i="24"/>
  <c r="BW16" i="24"/>
  <c r="DK16" i="25"/>
  <c r="AK16" i="27" s="1"/>
  <c r="AK43" i="24"/>
  <c r="CC10" i="20"/>
  <c r="CA31" i="25"/>
  <c r="DG55" i="24"/>
  <c r="BU55" i="24"/>
  <c r="DI55" i="25"/>
  <c r="AI55" i="27" s="1"/>
  <c r="CF35" i="20"/>
  <c r="CB23" i="25"/>
  <c r="BV38" i="24"/>
  <c r="DH38" i="24"/>
  <c r="DJ38" i="25"/>
  <c r="AJ38" i="27" s="1"/>
  <c r="BP17" i="25"/>
  <c r="BZ42" i="24"/>
  <c r="DL42" i="24"/>
  <c r="DN42" i="25"/>
  <c r="AN42" i="27" s="1"/>
  <c r="CA20" i="24"/>
  <c r="DM20" i="24"/>
  <c r="DO20" i="25"/>
  <c r="AO20" i="27" s="1"/>
  <c r="CC39" i="20"/>
  <c r="CE41" i="20"/>
  <c r="CA53" i="25"/>
  <c r="BZ34" i="25"/>
  <c r="AK10" i="24"/>
  <c r="CC43" i="20"/>
  <c r="BV33" i="24"/>
  <c r="DH33" i="24"/>
  <c r="DJ33" i="25"/>
  <c r="AJ33" i="27" s="1"/>
  <c r="BW26" i="24"/>
  <c r="DI26" i="24"/>
  <c r="DK26" i="25"/>
  <c r="AK26" i="27" s="1"/>
  <c r="CC51" i="20"/>
  <c r="DG44" i="24"/>
  <c r="BU44" i="24"/>
  <c r="DI44" i="25"/>
  <c r="AI44" i="27" s="1"/>
  <c r="AM41" i="24"/>
  <c r="AM45" i="24"/>
  <c r="CA21" i="25"/>
  <c r="CA62" i="25"/>
  <c r="T10" i="26" l="1"/>
  <c r="T11" i="26" s="1"/>
  <c r="DC6" i="24"/>
  <c r="CC54" i="20"/>
  <c r="BZ54" i="25" s="1"/>
  <c r="BZ19" i="27"/>
  <c r="BW9" i="27"/>
  <c r="CE28" i="20"/>
  <c r="CB28" i="25" s="1"/>
  <c r="BU44" i="27"/>
  <c r="CC56" i="20"/>
  <c r="BZ56" i="25" s="1"/>
  <c r="BW57" i="27"/>
  <c r="BZ42" i="27"/>
  <c r="DE6" i="25"/>
  <c r="AE6" i="27" s="1"/>
  <c r="BQ6" i="24"/>
  <c r="BU55" i="27"/>
  <c r="CA20" i="27"/>
  <c r="BV38" i="27"/>
  <c r="BV33" i="27"/>
  <c r="BW16" i="27"/>
  <c r="BW26" i="27"/>
  <c r="DB17" i="25"/>
  <c r="AB17" i="27" s="1"/>
  <c r="CE45" i="20"/>
  <c r="CB45" i="25" s="1"/>
  <c r="CQ63" i="24"/>
  <c r="AK16" i="24"/>
  <c r="AK26" i="24"/>
  <c r="BG63" i="25"/>
  <c r="CS58" i="25"/>
  <c r="CS63" i="25" s="1"/>
  <c r="S48" i="24"/>
  <c r="S58" i="24" s="1"/>
  <c r="T21" i="26" s="1"/>
  <c r="BE58" i="24"/>
  <c r="T22" i="26" s="1"/>
  <c r="AN42" i="24"/>
  <c r="AI55" i="24"/>
  <c r="AK57" i="24"/>
  <c r="BZ23" i="24"/>
  <c r="DL23" i="24"/>
  <c r="DN23" i="25"/>
  <c r="AN23" i="27" s="1"/>
  <c r="CA55" i="20"/>
  <c r="BZ10" i="25"/>
  <c r="BV8" i="24"/>
  <c r="DH8" i="24"/>
  <c r="DJ8" i="25"/>
  <c r="AJ8" i="27" s="1"/>
  <c r="CA44" i="20"/>
  <c r="BZ51" i="25"/>
  <c r="AJ33" i="24"/>
  <c r="BX34" i="24"/>
  <c r="DJ34" i="24"/>
  <c r="DL34" i="25"/>
  <c r="AL34" i="27" s="1"/>
  <c r="BV15" i="24"/>
  <c r="DH15" i="24"/>
  <c r="DJ15" i="25"/>
  <c r="AJ15" i="27" s="1"/>
  <c r="CC35" i="25"/>
  <c r="CC57" i="20"/>
  <c r="BZ39" i="25"/>
  <c r="CB38" i="20"/>
  <c r="DJ30" i="24"/>
  <c r="BX30" i="24"/>
  <c r="DL30" i="25"/>
  <c r="AL30" i="27" s="1"/>
  <c r="DI22" i="25"/>
  <c r="AI22" i="27" s="1"/>
  <c r="BU22" i="24"/>
  <c r="DG22" i="24"/>
  <c r="BZ43" i="25"/>
  <c r="BY53" i="24"/>
  <c r="DK53" i="24"/>
  <c r="DM53" i="25"/>
  <c r="AM53" i="27" s="1"/>
  <c r="BZ9" i="25"/>
  <c r="CC18" i="25"/>
  <c r="CG20" i="20"/>
  <c r="DH7" i="24"/>
  <c r="BV7" i="24"/>
  <c r="DJ7" i="25"/>
  <c r="AJ7" i="27" s="1"/>
  <c r="CB41" i="25"/>
  <c r="AO20" i="24"/>
  <c r="AJ38" i="24"/>
  <c r="CC16" i="20"/>
  <c r="CC19" i="25"/>
  <c r="BY62" i="24"/>
  <c r="DK62" i="24"/>
  <c r="DM62" i="25"/>
  <c r="AM62" i="27" s="1"/>
  <c r="CC26" i="20"/>
  <c r="DK21" i="24"/>
  <c r="BY21" i="24"/>
  <c r="DM21" i="25"/>
  <c r="AM21" i="27" s="1"/>
  <c r="AI44" i="24"/>
  <c r="BY31" i="24"/>
  <c r="DK31" i="24"/>
  <c r="DM31" i="25"/>
  <c r="AM31" i="27" s="1"/>
  <c r="CZ17" i="24"/>
  <c r="BN17" i="24"/>
  <c r="AE6" i="24" l="1"/>
  <c r="S63" i="27"/>
  <c r="S58" i="27"/>
  <c r="T8" i="26" s="1"/>
  <c r="BQ6" i="27"/>
  <c r="BN17" i="27"/>
  <c r="CF42" i="20"/>
  <c r="CC42" i="25" s="1"/>
  <c r="CB33" i="20"/>
  <c r="BY33" i="25" s="1"/>
  <c r="BV15" i="27"/>
  <c r="CE62" i="20"/>
  <c r="BZ23" i="27"/>
  <c r="BY31" i="27"/>
  <c r="BU22" i="27"/>
  <c r="BE63" i="27"/>
  <c r="BX30" i="27"/>
  <c r="BY53" i="27"/>
  <c r="BX34" i="27"/>
  <c r="BV8" i="27"/>
  <c r="BY21" i="27"/>
  <c r="BV7" i="27"/>
  <c r="BE63" i="24"/>
  <c r="S63" i="24"/>
  <c r="AM21" i="24"/>
  <c r="BK48" i="20"/>
  <c r="BE48" i="27"/>
  <c r="AN23" i="24"/>
  <c r="AL30" i="24"/>
  <c r="AJ8" i="24"/>
  <c r="AL34" i="24"/>
  <c r="AJ15" i="24"/>
  <c r="AM53" i="24"/>
  <c r="CA18" i="24"/>
  <c r="DM18" i="24"/>
  <c r="DO18" i="25"/>
  <c r="AO18" i="27" s="1"/>
  <c r="DJ51" i="24"/>
  <c r="BX51" i="24"/>
  <c r="DL51" i="25"/>
  <c r="AL51" i="27" s="1"/>
  <c r="DL45" i="24"/>
  <c r="BZ45" i="24"/>
  <c r="DN45" i="25"/>
  <c r="AN45" i="27" s="1"/>
  <c r="CA19" i="24"/>
  <c r="DM19" i="24"/>
  <c r="DO19" i="25"/>
  <c r="AO19" i="27" s="1"/>
  <c r="BX43" i="24"/>
  <c r="DJ43" i="24"/>
  <c r="DL43" i="25"/>
  <c r="AL43" i="27" s="1"/>
  <c r="AI22" i="24"/>
  <c r="DJ39" i="24"/>
  <c r="BX39" i="24"/>
  <c r="DL39" i="25"/>
  <c r="AL39" i="27" s="1"/>
  <c r="BX44" i="25"/>
  <c r="C47" i="17" s="1"/>
  <c r="CE21" i="20"/>
  <c r="CD34" i="20"/>
  <c r="BX54" i="24"/>
  <c r="DJ54" i="24"/>
  <c r="DL54" i="25"/>
  <c r="AL54" i="27" s="1"/>
  <c r="AM62" i="24"/>
  <c r="BZ16" i="25"/>
  <c r="AJ7" i="24"/>
  <c r="BZ57" i="25"/>
  <c r="BX10" i="24"/>
  <c r="DJ10" i="24"/>
  <c r="DL10" i="25"/>
  <c r="AL10" i="27" s="1"/>
  <c r="CA35" i="24"/>
  <c r="DM35" i="24"/>
  <c r="DO35" i="25"/>
  <c r="AO35" i="27" s="1"/>
  <c r="BX9" i="24"/>
  <c r="DJ9" i="24"/>
  <c r="DL9" i="25"/>
  <c r="AL9" i="27" s="1"/>
  <c r="BZ28" i="24"/>
  <c r="DL28" i="24"/>
  <c r="DN28" i="25"/>
  <c r="AN28" i="27" s="1"/>
  <c r="CD30" i="20"/>
  <c r="BX55" i="25"/>
  <c r="CE53" i="20"/>
  <c r="DL41" i="24"/>
  <c r="BZ41" i="24"/>
  <c r="DN41" i="25"/>
  <c r="AN41" i="27" s="1"/>
  <c r="AM31" i="24"/>
  <c r="BZ26" i="25"/>
  <c r="BX56" i="24"/>
  <c r="DJ56" i="24"/>
  <c r="DL56" i="25"/>
  <c r="AL56" i="27" s="1"/>
  <c r="BY38" i="25"/>
  <c r="AB17" i="24"/>
  <c r="BW6" i="20"/>
  <c r="T47" i="17" l="1"/>
  <c r="M47" i="17"/>
  <c r="K47" i="17"/>
  <c r="R47" i="17"/>
  <c r="J47" i="17"/>
  <c r="AO47" i="17"/>
  <c r="H47" i="17"/>
  <c r="AA47" i="17"/>
  <c r="AD47" i="17"/>
  <c r="AB47" i="17"/>
  <c r="S47" i="17"/>
  <c r="AC47" i="17"/>
  <c r="P47" i="17"/>
  <c r="AR47" i="17"/>
  <c r="AE47" i="17"/>
  <c r="AF47" i="17"/>
  <c r="I47" i="17"/>
  <c r="O47" i="17"/>
  <c r="U47" i="17"/>
  <c r="V47" i="17"/>
  <c r="AH47" i="17"/>
  <c r="AP47" i="17"/>
  <c r="Q47" i="17"/>
  <c r="AM47" i="17"/>
  <c r="AT47" i="17"/>
  <c r="AL47" i="17"/>
  <c r="AQ47" i="17"/>
  <c r="W47" i="17"/>
  <c r="AN47" i="17"/>
  <c r="AG47" i="17"/>
  <c r="L47" i="17"/>
  <c r="AI47" i="17"/>
  <c r="AK47" i="17"/>
  <c r="AJ47" i="17"/>
  <c r="AS47" i="17"/>
  <c r="N47" i="17"/>
  <c r="X47" i="17"/>
  <c r="Z47" i="17"/>
  <c r="Y47" i="17"/>
  <c r="T13" i="26"/>
  <c r="T14" i="26"/>
  <c r="T15" i="26"/>
  <c r="CB7" i="20"/>
  <c r="BY7" i="25" s="1"/>
  <c r="BY62" i="27"/>
  <c r="CF23" i="20"/>
  <c r="CC23" i="25" s="1"/>
  <c r="CB15" i="20"/>
  <c r="BY15" i="25" s="1"/>
  <c r="CA22" i="20"/>
  <c r="BX22" i="25" s="1"/>
  <c r="CE31" i="20"/>
  <c r="CB31" i="25" s="1"/>
  <c r="CA35" i="27"/>
  <c r="BX43" i="27"/>
  <c r="BX9" i="27"/>
  <c r="BX56" i="27"/>
  <c r="BX54" i="27"/>
  <c r="BZ41" i="27"/>
  <c r="CA18" i="27"/>
  <c r="BZ45" i="27"/>
  <c r="CD51" i="20"/>
  <c r="CA19" i="27"/>
  <c r="BX10" i="27"/>
  <c r="BX39" i="27"/>
  <c r="BZ28" i="27"/>
  <c r="CB8" i="20"/>
  <c r="BY8" i="25" s="1"/>
  <c r="BE58" i="27"/>
  <c r="T9" i="26" s="1"/>
  <c r="AL51" i="24"/>
  <c r="AN41" i="24"/>
  <c r="BH48" i="25"/>
  <c r="BK58" i="20"/>
  <c r="T7" i="26" s="1"/>
  <c r="AL39" i="24"/>
  <c r="AO35" i="24"/>
  <c r="AL43" i="24"/>
  <c r="AL10" i="24"/>
  <c r="AO18" i="24"/>
  <c r="CD43" i="20"/>
  <c r="BV55" i="24"/>
  <c r="DH55" i="24"/>
  <c r="DJ55" i="25"/>
  <c r="AJ55" i="27" s="1"/>
  <c r="AN28" i="24"/>
  <c r="DM42" i="24"/>
  <c r="CA42" i="24"/>
  <c r="DO42" i="25"/>
  <c r="AO42" i="27" s="1"/>
  <c r="AL54" i="24"/>
  <c r="CD56" i="20"/>
  <c r="CB53" i="25"/>
  <c r="DJ16" i="24"/>
  <c r="BX16" i="24"/>
  <c r="DL16" i="25"/>
  <c r="AL16" i="27" s="1"/>
  <c r="CA34" i="25"/>
  <c r="CD39" i="20"/>
  <c r="AN45" i="24"/>
  <c r="CG19" i="20"/>
  <c r="DL57" i="25"/>
  <c r="AL57" i="27" s="1"/>
  <c r="DJ57" i="24"/>
  <c r="BX57" i="24"/>
  <c r="BW38" i="24"/>
  <c r="DI38" i="24"/>
  <c r="DK38" i="25"/>
  <c r="AK38" i="27" s="1"/>
  <c r="AL56" i="24"/>
  <c r="DI33" i="24"/>
  <c r="BW33" i="24"/>
  <c r="DK33" i="25"/>
  <c r="AK33" i="27" s="1"/>
  <c r="AO19" i="24"/>
  <c r="CD10" i="20"/>
  <c r="CG35" i="20"/>
  <c r="DH44" i="24"/>
  <c r="BV44" i="24"/>
  <c r="DJ44" i="25"/>
  <c r="AJ44" i="27" s="1"/>
  <c r="CB62" i="25"/>
  <c r="CD9" i="20"/>
  <c r="CB21" i="25"/>
  <c r="CA30" i="25"/>
  <c r="CD54" i="20"/>
  <c r="BT6" i="25"/>
  <c r="DJ26" i="24"/>
  <c r="BX26" i="24"/>
  <c r="DL26" i="25"/>
  <c r="AL26" i="27" s="1"/>
  <c r="AL9" i="24"/>
  <c r="BT17" i="20"/>
  <c r="CF45" i="20" l="1"/>
  <c r="CF28" i="20"/>
  <c r="CC28" i="25" s="1"/>
  <c r="BX51" i="27"/>
  <c r="CA42" i="27"/>
  <c r="CG18" i="20"/>
  <c r="BX16" i="27"/>
  <c r="CC38" i="20"/>
  <c r="BX26" i="27"/>
  <c r="BX57" i="27"/>
  <c r="BR6" i="24"/>
  <c r="BV44" i="27"/>
  <c r="BW33" i="27"/>
  <c r="CF41" i="20"/>
  <c r="CC41" i="25" s="1"/>
  <c r="CB55" i="20"/>
  <c r="BK63" i="20"/>
  <c r="AJ44" i="24"/>
  <c r="AL57" i="24"/>
  <c r="AL16" i="24"/>
  <c r="CR48" i="24"/>
  <c r="CR58" i="24" s="1"/>
  <c r="U23" i="26" s="1"/>
  <c r="BF48" i="24"/>
  <c r="BH58" i="25"/>
  <c r="CT48" i="25"/>
  <c r="T48" i="27" s="1"/>
  <c r="AK33" i="24"/>
  <c r="AO42" i="24"/>
  <c r="DF6" i="25"/>
  <c r="AF6" i="27" s="1"/>
  <c r="CB44" i="20"/>
  <c r="DJ22" i="25"/>
  <c r="AJ22" i="27" s="1"/>
  <c r="DH22" i="24"/>
  <c r="BV22" i="24"/>
  <c r="BW7" i="24"/>
  <c r="DI7" i="24"/>
  <c r="DK7" i="25"/>
  <c r="AK7" i="27" s="1"/>
  <c r="BY34" i="24"/>
  <c r="DK34" i="24"/>
  <c r="DM34" i="25"/>
  <c r="AM34" i="27" s="1"/>
  <c r="DL31" i="24"/>
  <c r="BZ31" i="24"/>
  <c r="DN31" i="25"/>
  <c r="AN31" i="27" s="1"/>
  <c r="DM23" i="24"/>
  <c r="CA23" i="24"/>
  <c r="DO23" i="25"/>
  <c r="AO23" i="27" s="1"/>
  <c r="DI15" i="24"/>
  <c r="BW15" i="24"/>
  <c r="DK15" i="25"/>
  <c r="AK15" i="27" s="1"/>
  <c r="CA54" i="25"/>
  <c r="BZ62" i="24"/>
  <c r="DL62" i="24"/>
  <c r="DN62" i="25"/>
  <c r="AN62" i="27" s="1"/>
  <c r="CC45" i="25"/>
  <c r="AK38" i="24"/>
  <c r="CD16" i="20"/>
  <c r="CG42" i="20"/>
  <c r="BQ17" i="25"/>
  <c r="CA39" i="25"/>
  <c r="CA56" i="25"/>
  <c r="BY30" i="24"/>
  <c r="DK30" i="24"/>
  <c r="DM30" i="25"/>
  <c r="AM30" i="27" s="1"/>
  <c r="DL53" i="24"/>
  <c r="BZ53" i="24"/>
  <c r="DN53" i="25"/>
  <c r="AN53" i="27" s="1"/>
  <c r="DD6" i="24"/>
  <c r="AL26" i="24"/>
  <c r="DL21" i="24"/>
  <c r="BZ21" i="24"/>
  <c r="DN21" i="25"/>
  <c r="AN21" i="27" s="1"/>
  <c r="CA51" i="25"/>
  <c r="BW8" i="24"/>
  <c r="DI8" i="24"/>
  <c r="DK8" i="25"/>
  <c r="AK8" i="27" s="1"/>
  <c r="CA9" i="25"/>
  <c r="AJ55" i="24"/>
  <c r="CA10" i="25"/>
  <c r="CC33" i="20"/>
  <c r="CA43" i="25"/>
  <c r="U10" i="26" l="1"/>
  <c r="U11" i="26" s="1"/>
  <c r="CD26" i="20"/>
  <c r="CA26" i="25" s="1"/>
  <c r="BV55" i="27"/>
  <c r="AF6" i="24"/>
  <c r="CD57" i="20"/>
  <c r="CA57" i="25" s="1"/>
  <c r="BZ62" i="27"/>
  <c r="BR6" i="27"/>
  <c r="CA23" i="27"/>
  <c r="BZ53" i="27"/>
  <c r="CE34" i="20"/>
  <c r="BW38" i="27"/>
  <c r="DC17" i="25"/>
  <c r="AC17" i="27" s="1"/>
  <c r="BW15" i="27"/>
  <c r="CE30" i="20"/>
  <c r="BZ31" i="27"/>
  <c r="BW8" i="27"/>
  <c r="BV22" i="27"/>
  <c r="BZ21" i="27"/>
  <c r="CC7" i="20"/>
  <c r="CR63" i="24"/>
  <c r="AN53" i="24"/>
  <c r="AO23" i="24"/>
  <c r="AM30" i="24"/>
  <c r="CT58" i="25"/>
  <c r="CT63" i="25" s="1"/>
  <c r="BH63" i="25"/>
  <c r="T48" i="24"/>
  <c r="T58" i="24" s="1"/>
  <c r="U21" i="26" s="1"/>
  <c r="BF58" i="24"/>
  <c r="U22" i="26" s="1"/>
  <c r="AK15" i="24"/>
  <c r="AK7" i="24"/>
  <c r="AN62" i="24"/>
  <c r="AN21" i="24"/>
  <c r="AJ22" i="24"/>
  <c r="CA16" i="25"/>
  <c r="BZ38" i="25"/>
  <c r="BZ33" i="25"/>
  <c r="DK56" i="24"/>
  <c r="BY56" i="24"/>
  <c r="DM56" i="25"/>
  <c r="AM56" i="27" s="1"/>
  <c r="DM45" i="24"/>
  <c r="CA45" i="24"/>
  <c r="DO45" i="25"/>
  <c r="AO45" i="27" s="1"/>
  <c r="BY44" i="25"/>
  <c r="C48" i="17" s="1"/>
  <c r="CF21" i="20"/>
  <c r="DM28" i="24"/>
  <c r="CA28" i="24"/>
  <c r="DO28" i="25"/>
  <c r="AO28" i="27" s="1"/>
  <c r="CF62" i="20"/>
  <c r="AM34" i="24"/>
  <c r="CC8" i="20"/>
  <c r="BY51" i="24"/>
  <c r="DK51" i="24"/>
  <c r="DM51" i="25"/>
  <c r="AM51" i="27" s="1"/>
  <c r="BY43" i="24"/>
  <c r="DK43" i="24"/>
  <c r="DM43" i="25"/>
  <c r="AM43" i="27" s="1"/>
  <c r="BY54" i="24"/>
  <c r="DK54" i="24"/>
  <c r="DM54" i="25"/>
  <c r="AM54" i="27" s="1"/>
  <c r="AK8" i="24"/>
  <c r="DK39" i="24"/>
  <c r="BY39" i="24"/>
  <c r="DM39" i="25"/>
  <c r="AM39" i="27" s="1"/>
  <c r="BY55" i="25"/>
  <c r="CF53" i="20"/>
  <c r="CA41" i="24"/>
  <c r="DM41" i="24"/>
  <c r="DO41" i="25"/>
  <c r="AO41" i="27" s="1"/>
  <c r="BY10" i="24"/>
  <c r="DK10" i="24"/>
  <c r="DM10" i="25"/>
  <c r="AM10" i="27" s="1"/>
  <c r="DK9" i="24"/>
  <c r="BY9" i="24"/>
  <c r="DM9" i="25"/>
  <c r="AM9" i="27" s="1"/>
  <c r="AN31" i="24"/>
  <c r="BO17" i="24"/>
  <c r="DA17" i="24"/>
  <c r="BX6" i="20"/>
  <c r="AO48" i="17" l="1"/>
  <c r="S48" i="17"/>
  <c r="AG48" i="17"/>
  <c r="AD48" i="17"/>
  <c r="K48" i="17"/>
  <c r="M48" i="17"/>
  <c r="AB48" i="17"/>
  <c r="AJ48" i="17"/>
  <c r="AC48" i="17"/>
  <c r="AE48" i="17"/>
  <c r="V48" i="17"/>
  <c r="AN48" i="17"/>
  <c r="H48" i="17"/>
  <c r="AK48" i="17"/>
  <c r="AM48" i="17"/>
  <c r="X48" i="17"/>
  <c r="AT48" i="17"/>
  <c r="AR48" i="17"/>
  <c r="AP48" i="17"/>
  <c r="T48" i="17"/>
  <c r="Z48" i="17"/>
  <c r="L48" i="17"/>
  <c r="P48" i="17"/>
  <c r="AF48" i="17"/>
  <c r="O48" i="17"/>
  <c r="I48" i="17"/>
  <c r="W48" i="17"/>
  <c r="AA48" i="17"/>
  <c r="R48" i="17"/>
  <c r="U48" i="17"/>
  <c r="AS48" i="17"/>
  <c r="N48" i="17"/>
  <c r="Q48" i="17"/>
  <c r="AQ48" i="17"/>
  <c r="Y48" i="17"/>
  <c r="AL48" i="17"/>
  <c r="AH48" i="17"/>
  <c r="J48" i="17"/>
  <c r="AI48" i="17"/>
  <c r="T63" i="27"/>
  <c r="T58" i="27"/>
  <c r="U8" i="26" s="1"/>
  <c r="BO17" i="27"/>
  <c r="CC15" i="20"/>
  <c r="BZ15" i="25" s="1"/>
  <c r="CG23" i="20"/>
  <c r="CB22" i="20"/>
  <c r="BY22" i="25" s="1"/>
  <c r="BW7" i="27"/>
  <c r="BY10" i="27"/>
  <c r="CF31" i="20"/>
  <c r="CC31" i="25" s="1"/>
  <c r="BY39" i="27"/>
  <c r="CE43" i="20"/>
  <c r="BY51" i="27"/>
  <c r="CA41" i="27"/>
  <c r="CA28" i="27"/>
  <c r="BY30" i="27"/>
  <c r="BY56" i="27"/>
  <c r="CA45" i="27"/>
  <c r="BY34" i="27"/>
  <c r="BY9" i="27"/>
  <c r="BF63" i="27"/>
  <c r="BY54" i="27"/>
  <c r="BF63" i="24"/>
  <c r="T63" i="24"/>
  <c r="AM9" i="24"/>
  <c r="AM39" i="24"/>
  <c r="BF48" i="27"/>
  <c r="BL48" i="20"/>
  <c r="AO45" i="24"/>
  <c r="CE51" i="20"/>
  <c r="CC21" i="25"/>
  <c r="AM54" i="24"/>
  <c r="CC62" i="25"/>
  <c r="CG45" i="20"/>
  <c r="DJ33" i="24"/>
  <c r="BX33" i="24"/>
  <c r="DL33" i="25"/>
  <c r="AL33" i="27" s="1"/>
  <c r="CE10" i="20"/>
  <c r="CB30" i="25"/>
  <c r="CB34" i="25"/>
  <c r="DI44" i="24"/>
  <c r="BW44" i="24"/>
  <c r="DK44" i="25"/>
  <c r="AK44" i="27" s="1"/>
  <c r="CE9" i="20"/>
  <c r="BW55" i="24"/>
  <c r="DI55" i="24"/>
  <c r="DK55" i="25"/>
  <c r="AK55" i="27" s="1"/>
  <c r="BZ8" i="25"/>
  <c r="DK57" i="24"/>
  <c r="BY57" i="24"/>
  <c r="DM57" i="25"/>
  <c r="AM57" i="27" s="1"/>
  <c r="BU6" i="25"/>
  <c r="CG28" i="20"/>
  <c r="BZ7" i="25"/>
  <c r="DJ38" i="24"/>
  <c r="BX38" i="24"/>
  <c r="DL38" i="25"/>
  <c r="AL38" i="27" s="1"/>
  <c r="CC53" i="25"/>
  <c r="AM10" i="24"/>
  <c r="AM51" i="24"/>
  <c r="BY26" i="24"/>
  <c r="DK26" i="24"/>
  <c r="DM26" i="25"/>
  <c r="AM26" i="27" s="1"/>
  <c r="AO41" i="24"/>
  <c r="AM43" i="24"/>
  <c r="AO28" i="24"/>
  <c r="AM56" i="24"/>
  <c r="DK16" i="24"/>
  <c r="BY16" i="24"/>
  <c r="DM16" i="25"/>
  <c r="AM16" i="27" s="1"/>
  <c r="AC17" i="24"/>
  <c r="U13" i="26" l="1"/>
  <c r="U14" i="26"/>
  <c r="U15" i="26"/>
  <c r="CG41" i="20"/>
  <c r="CE54" i="20"/>
  <c r="CB54" i="25" s="1"/>
  <c r="CE39" i="20"/>
  <c r="CB39" i="25" s="1"/>
  <c r="BX33" i="27"/>
  <c r="BW44" i="27"/>
  <c r="CE56" i="20"/>
  <c r="CB56" i="25" s="1"/>
  <c r="BY26" i="27"/>
  <c r="BW55" i="27"/>
  <c r="BX38" i="27"/>
  <c r="BY16" i="27"/>
  <c r="BY43" i="27"/>
  <c r="CE57" i="20"/>
  <c r="AK44" i="24"/>
  <c r="BF58" i="27"/>
  <c r="U9" i="26" s="1"/>
  <c r="BI48" i="25"/>
  <c r="BL58" i="20"/>
  <c r="U7" i="26" s="1"/>
  <c r="AL38" i="24"/>
  <c r="AM57" i="24"/>
  <c r="BS6" i="24"/>
  <c r="DG6" i="25"/>
  <c r="AG6" i="27" s="1"/>
  <c r="AM16" i="24"/>
  <c r="BX8" i="24"/>
  <c r="DJ8" i="24"/>
  <c r="DL8" i="25"/>
  <c r="AL8" i="27" s="1"/>
  <c r="CE16" i="20"/>
  <c r="CE26" i="20"/>
  <c r="CB43" i="25"/>
  <c r="BX15" i="24"/>
  <c r="DJ15" i="24"/>
  <c r="DL15" i="25"/>
  <c r="AL15" i="27" s="1"/>
  <c r="CB10" i="25"/>
  <c r="CB9" i="25"/>
  <c r="AM26" i="24"/>
  <c r="DM53" i="24"/>
  <c r="CA53" i="24"/>
  <c r="DO53" i="25"/>
  <c r="AO53" i="27" s="1"/>
  <c r="CB51" i="25"/>
  <c r="DL34" i="24"/>
  <c r="BZ34" i="24"/>
  <c r="DN34" i="25"/>
  <c r="AN34" i="27" s="1"/>
  <c r="DE6" i="24"/>
  <c r="DJ7" i="24"/>
  <c r="BX7" i="24"/>
  <c r="DL7" i="25"/>
  <c r="AL7" i="27" s="1"/>
  <c r="DI22" i="24"/>
  <c r="BW22" i="24"/>
  <c r="DK22" i="25"/>
  <c r="AK22" i="27" s="1"/>
  <c r="BZ30" i="24"/>
  <c r="DL30" i="24"/>
  <c r="DN30" i="25"/>
  <c r="AN30" i="27" s="1"/>
  <c r="DM62" i="24"/>
  <c r="CA62" i="24"/>
  <c r="DO62" i="25"/>
  <c r="AO62" i="27" s="1"/>
  <c r="CA21" i="24"/>
  <c r="DM21" i="24"/>
  <c r="DO21" i="25"/>
  <c r="AO21" i="27" s="1"/>
  <c r="CD38" i="20"/>
  <c r="AK55" i="24"/>
  <c r="AL33" i="24"/>
  <c r="DM31" i="24"/>
  <c r="CA31" i="24"/>
  <c r="DO31" i="25"/>
  <c r="AO31" i="27" s="1"/>
  <c r="BU17" i="20"/>
  <c r="F15" i="17"/>
  <c r="G15" i="17" s="1"/>
  <c r="BY57" i="27" l="1"/>
  <c r="CC55" i="20"/>
  <c r="CC44" i="20"/>
  <c r="BZ44" i="25" s="1"/>
  <c r="C49" i="17" s="1"/>
  <c r="BX7" i="27"/>
  <c r="CD33" i="20"/>
  <c r="CA33" i="25" s="1"/>
  <c r="CD8" i="20"/>
  <c r="CA31" i="27"/>
  <c r="BW22" i="27"/>
  <c r="BZ30" i="27"/>
  <c r="CA21" i="27"/>
  <c r="BZ34" i="27"/>
  <c r="BS6" i="27"/>
  <c r="CA62" i="27"/>
  <c r="CD15" i="20"/>
  <c r="CA53" i="27"/>
  <c r="AO91" i="17"/>
  <c r="U91" i="17"/>
  <c r="AG91" i="17"/>
  <c r="Y91" i="17"/>
  <c r="AH91" i="17"/>
  <c r="I91" i="17"/>
  <c r="L91" i="17"/>
  <c r="AJ91" i="17"/>
  <c r="AN91" i="17"/>
  <c r="T91" i="17"/>
  <c r="AD91" i="17"/>
  <c r="K91" i="17"/>
  <c r="V91" i="17"/>
  <c r="P91" i="17"/>
  <c r="AT91" i="17"/>
  <c r="N91" i="17"/>
  <c r="AS91" i="17"/>
  <c r="R91" i="17"/>
  <c r="M91" i="17"/>
  <c r="AQ91" i="17"/>
  <c r="AE91" i="17"/>
  <c r="AP91" i="17"/>
  <c r="AF91" i="17"/>
  <c r="X91" i="17"/>
  <c r="H91" i="17"/>
  <c r="C91" i="17" s="1"/>
  <c r="S91" i="17"/>
  <c r="AL91" i="17"/>
  <c r="AA91" i="17"/>
  <c r="AK91" i="17"/>
  <c r="AC91" i="17"/>
  <c r="Z91" i="17"/>
  <c r="AI91" i="17"/>
  <c r="AM91" i="17"/>
  <c r="J91" i="17"/>
  <c r="Q91" i="17"/>
  <c r="O91" i="17"/>
  <c r="AR91" i="17"/>
  <c r="AB91" i="17"/>
  <c r="W91" i="17"/>
  <c r="BL63" i="20"/>
  <c r="AO62" i="24"/>
  <c r="AO53" i="24"/>
  <c r="AO21" i="24"/>
  <c r="AG6" i="24"/>
  <c r="AN34" i="24"/>
  <c r="AL8" i="24"/>
  <c r="CS48" i="24"/>
  <c r="CS58" i="24" s="1"/>
  <c r="V23" i="26" s="1"/>
  <c r="BG48" i="24"/>
  <c r="BI58" i="25"/>
  <c r="CU48" i="25"/>
  <c r="U48" i="27" s="1"/>
  <c r="AO31" i="24"/>
  <c r="BR17" i="25"/>
  <c r="BZ9" i="24"/>
  <c r="DL9" i="24"/>
  <c r="DN9" i="25"/>
  <c r="AN9" i="27" s="1"/>
  <c r="AN30" i="24"/>
  <c r="CB16" i="25"/>
  <c r="BZ51" i="24"/>
  <c r="DL51" i="24"/>
  <c r="DN51" i="25"/>
  <c r="AN51" i="27" s="1"/>
  <c r="DL10" i="24"/>
  <c r="BZ10" i="24"/>
  <c r="DN10" i="25"/>
  <c r="AN10" i="27" s="1"/>
  <c r="AL15" i="24"/>
  <c r="BZ56" i="24"/>
  <c r="DL56" i="24"/>
  <c r="DN56" i="25"/>
  <c r="AN56" i="27" s="1"/>
  <c r="BZ39" i="24"/>
  <c r="DL39" i="24"/>
  <c r="DN39" i="25"/>
  <c r="AN39" i="27" s="1"/>
  <c r="CB57" i="25"/>
  <c r="DL54" i="24"/>
  <c r="BZ54" i="24"/>
  <c r="DN54" i="25"/>
  <c r="AN54" i="27" s="1"/>
  <c r="CG31" i="20"/>
  <c r="CC22" i="20"/>
  <c r="BZ55" i="25"/>
  <c r="CA38" i="25"/>
  <c r="CF30" i="20"/>
  <c r="BZ43" i="24"/>
  <c r="DL43" i="24"/>
  <c r="DN43" i="25"/>
  <c r="AN43" i="27" s="1"/>
  <c r="CF34" i="20"/>
  <c r="CG21" i="20"/>
  <c r="AK22" i="24"/>
  <c r="AL7" i="24"/>
  <c r="CB26" i="25"/>
  <c r="BY6" i="20"/>
  <c r="AA49" i="17" l="1"/>
  <c r="AT49" i="17"/>
  <c r="T49" i="17"/>
  <c r="I49" i="17"/>
  <c r="U49" i="17"/>
  <c r="AG49" i="17"/>
  <c r="O49" i="17"/>
  <c r="K49" i="17"/>
  <c r="AS49" i="17"/>
  <c r="X49" i="17"/>
  <c r="AC49" i="17"/>
  <c r="AR49" i="17"/>
  <c r="AM49" i="17"/>
  <c r="AD49" i="17"/>
  <c r="Z49" i="17"/>
  <c r="AH49" i="17"/>
  <c r="AO49" i="17"/>
  <c r="S49" i="17"/>
  <c r="Y49" i="17"/>
  <c r="AJ49" i="17"/>
  <c r="H49" i="17"/>
  <c r="J49" i="17"/>
  <c r="W49" i="17"/>
  <c r="AL49" i="17"/>
  <c r="M49" i="17"/>
  <c r="AE49" i="17"/>
  <c r="L49" i="17"/>
  <c r="AK49" i="17"/>
  <c r="R49" i="17"/>
  <c r="AQ49" i="17"/>
  <c r="AI49" i="17"/>
  <c r="AB49" i="17"/>
  <c r="AP49" i="17"/>
  <c r="P49" i="17"/>
  <c r="AF49" i="17"/>
  <c r="Q49" i="17"/>
  <c r="N49" i="17"/>
  <c r="AN49" i="17"/>
  <c r="V49" i="17"/>
  <c r="V10" i="26"/>
  <c r="V11" i="26" s="1"/>
  <c r="CD7" i="20"/>
  <c r="CA7" i="25" s="1"/>
  <c r="CG53" i="20"/>
  <c r="CG62" i="20"/>
  <c r="BZ10" i="27"/>
  <c r="BZ39" i="27"/>
  <c r="BX15" i="27"/>
  <c r="BX8" i="27"/>
  <c r="BZ51" i="27"/>
  <c r="BZ54" i="27"/>
  <c r="BZ43" i="27"/>
  <c r="BZ56" i="27"/>
  <c r="DD17" i="25"/>
  <c r="AD17" i="27" s="1"/>
  <c r="BZ9" i="27"/>
  <c r="CS63" i="24"/>
  <c r="AN10" i="24"/>
  <c r="BI63" i="25"/>
  <c r="U48" i="24"/>
  <c r="U58" i="24" s="1"/>
  <c r="V21" i="26" s="1"/>
  <c r="BG58" i="24"/>
  <c r="V22" i="26" s="1"/>
  <c r="AN56" i="24"/>
  <c r="CU58" i="25"/>
  <c r="CU63" i="25" s="1"/>
  <c r="AN9" i="24"/>
  <c r="AN43" i="24"/>
  <c r="BX55" i="24"/>
  <c r="DJ55" i="24"/>
  <c r="DL55" i="25"/>
  <c r="AL55" i="27" s="1"/>
  <c r="BZ57" i="24"/>
  <c r="DL57" i="24"/>
  <c r="DN57" i="25"/>
  <c r="AN57" i="27" s="1"/>
  <c r="CF54" i="20"/>
  <c r="BV6" i="25"/>
  <c r="CC30" i="25"/>
  <c r="BZ22" i="25"/>
  <c r="CA8" i="25"/>
  <c r="CC34" i="25"/>
  <c r="DJ44" i="24"/>
  <c r="BX44" i="24"/>
  <c r="DL44" i="25"/>
  <c r="AL44" i="27" s="1"/>
  <c r="AN39" i="24"/>
  <c r="DL16" i="24"/>
  <c r="BZ16" i="24"/>
  <c r="DN16" i="25"/>
  <c r="AN16" i="27" s="1"/>
  <c r="AN54" i="24"/>
  <c r="CF56" i="20"/>
  <c r="BY33" i="24"/>
  <c r="DK33" i="24"/>
  <c r="DM33" i="25"/>
  <c r="AM33" i="27" s="1"/>
  <c r="CF39" i="20"/>
  <c r="AN51" i="24"/>
  <c r="CF10" i="20"/>
  <c r="BZ26" i="24"/>
  <c r="DL26" i="24"/>
  <c r="DN26" i="25"/>
  <c r="AN26" i="27" s="1"/>
  <c r="CA15" i="25"/>
  <c r="CF43" i="20"/>
  <c r="BY38" i="24"/>
  <c r="DK38" i="24"/>
  <c r="DM38" i="25"/>
  <c r="AM38" i="27" s="1"/>
  <c r="BP17" i="24"/>
  <c r="DB17" i="24"/>
  <c r="U63" i="27" l="1"/>
  <c r="U58" i="27"/>
  <c r="BP17" i="27"/>
  <c r="CF51" i="20"/>
  <c r="CC51" i="25" s="1"/>
  <c r="CF9" i="20"/>
  <c r="CC9" i="25" s="1"/>
  <c r="BX55" i="27"/>
  <c r="BZ57" i="27"/>
  <c r="BZ16" i="27"/>
  <c r="BG63" i="27"/>
  <c r="V8" i="26"/>
  <c r="CE38" i="20"/>
  <c r="BZ26" i="27"/>
  <c r="DF6" i="24"/>
  <c r="BX44" i="27"/>
  <c r="CE33" i="20"/>
  <c r="BG63" i="24"/>
  <c r="U63" i="24"/>
  <c r="BT6" i="24"/>
  <c r="AM38" i="24"/>
  <c r="AL44" i="24"/>
  <c r="BG48" i="27"/>
  <c r="BM48" i="20"/>
  <c r="AN26" i="24"/>
  <c r="DH6" i="25"/>
  <c r="AH6" i="27" s="1"/>
  <c r="CA30" i="24"/>
  <c r="DM30" i="24"/>
  <c r="DO30" i="25"/>
  <c r="AO30" i="27" s="1"/>
  <c r="AN57" i="24"/>
  <c r="CC56" i="25"/>
  <c r="AN16" i="24"/>
  <c r="DK7" i="24"/>
  <c r="BY7" i="24"/>
  <c r="DM7" i="25"/>
  <c r="AM7" i="27" s="1"/>
  <c r="CF26" i="20"/>
  <c r="CC43" i="25"/>
  <c r="CC10" i="25"/>
  <c r="CC54" i="25"/>
  <c r="AM33" i="24"/>
  <c r="BY8" i="24"/>
  <c r="DK8" i="24"/>
  <c r="DM8" i="25"/>
  <c r="AM8" i="27" s="1"/>
  <c r="CD55" i="20"/>
  <c r="CA34" i="24"/>
  <c r="DM34" i="24"/>
  <c r="DO34" i="25"/>
  <c r="AO34" i="27" s="1"/>
  <c r="DK15" i="24"/>
  <c r="BY15" i="24"/>
  <c r="DM15" i="25"/>
  <c r="AM15" i="27" s="1"/>
  <c r="CC39" i="25"/>
  <c r="BX22" i="24"/>
  <c r="DJ22" i="24"/>
  <c r="DL22" i="25"/>
  <c r="AL22" i="27" s="1"/>
  <c r="CF57" i="20"/>
  <c r="AL55" i="24"/>
  <c r="AD17" i="24"/>
  <c r="F16" i="17"/>
  <c r="V13" i="26" l="1"/>
  <c r="V15" i="26"/>
  <c r="V14" i="26"/>
  <c r="AH6" i="24"/>
  <c r="BY33" i="27"/>
  <c r="CD44" i="20"/>
  <c r="CA44" i="25" s="1"/>
  <c r="C50" i="17" s="1"/>
  <c r="BY38" i="27"/>
  <c r="CF16" i="20"/>
  <c r="CC16" i="25" s="1"/>
  <c r="BY8" i="27"/>
  <c r="CA34" i="27"/>
  <c r="CA30" i="27"/>
  <c r="BX22" i="27"/>
  <c r="BT6" i="27"/>
  <c r="BY15" i="27"/>
  <c r="BY7" i="27"/>
  <c r="BG58" i="27"/>
  <c r="V9" i="26" s="1"/>
  <c r="BJ48" i="25"/>
  <c r="BM58" i="20"/>
  <c r="V7" i="26" s="1"/>
  <c r="AL22" i="24"/>
  <c r="AM15" i="24"/>
  <c r="AM8" i="24"/>
  <c r="AM7" i="24"/>
  <c r="AO30" i="24"/>
  <c r="CG30" i="20"/>
  <c r="CC26" i="25"/>
  <c r="AO34" i="24"/>
  <c r="CA55" i="25"/>
  <c r="CA9" i="24"/>
  <c r="DM9" i="24"/>
  <c r="DO9" i="25"/>
  <c r="AO9" i="27" s="1"/>
  <c r="DM51" i="24"/>
  <c r="CA51" i="24"/>
  <c r="DO51" i="25"/>
  <c r="AO51" i="27" s="1"/>
  <c r="DM10" i="24"/>
  <c r="CA10" i="24"/>
  <c r="DO10" i="25"/>
  <c r="AO10" i="27" s="1"/>
  <c r="CA56" i="24"/>
  <c r="DM56" i="24"/>
  <c r="DO56" i="25"/>
  <c r="AO56" i="27" s="1"/>
  <c r="DM54" i="24"/>
  <c r="CA54" i="24"/>
  <c r="DO54" i="25"/>
  <c r="AO54" i="27" s="1"/>
  <c r="DM43" i="24"/>
  <c r="CA43" i="24"/>
  <c r="DO43" i="25"/>
  <c r="AO43" i="27" s="1"/>
  <c r="CB33" i="25"/>
  <c r="CC57" i="25"/>
  <c r="CD22" i="20"/>
  <c r="CA39" i="24"/>
  <c r="DM39" i="24"/>
  <c r="DO39" i="25"/>
  <c r="AO39" i="27" s="1"/>
  <c r="CE8" i="20"/>
  <c r="CB38" i="25"/>
  <c r="BZ6" i="20"/>
  <c r="BV17" i="20"/>
  <c r="E16" i="17"/>
  <c r="T50" i="17" l="1"/>
  <c r="W50" i="17"/>
  <c r="P50" i="17"/>
  <c r="AD50" i="17"/>
  <c r="M50" i="17"/>
  <c r="Q50" i="17"/>
  <c r="AR50" i="17"/>
  <c r="AS50" i="17"/>
  <c r="AG50" i="17"/>
  <c r="AP50" i="17"/>
  <c r="AO50" i="17"/>
  <c r="AC50" i="17"/>
  <c r="N50" i="17"/>
  <c r="L50" i="17"/>
  <c r="AM50" i="17"/>
  <c r="U50" i="17"/>
  <c r="X50" i="17"/>
  <c r="I50" i="17"/>
  <c r="Y50" i="17"/>
  <c r="Z50" i="17"/>
  <c r="AB50" i="17"/>
  <c r="AI50" i="17"/>
  <c r="K50" i="17"/>
  <c r="O50" i="17"/>
  <c r="H50" i="17"/>
  <c r="AQ50" i="17"/>
  <c r="AA50" i="17"/>
  <c r="AH50" i="17"/>
  <c r="AT50" i="17"/>
  <c r="AJ50" i="17"/>
  <c r="AE50" i="17"/>
  <c r="AN50" i="17"/>
  <c r="AK50" i="17"/>
  <c r="AL50" i="17"/>
  <c r="V50" i="17"/>
  <c r="J50" i="17"/>
  <c r="R50" i="17"/>
  <c r="AF50" i="17"/>
  <c r="S50" i="17"/>
  <c r="CE7" i="20"/>
  <c r="CB7" i="25" s="1"/>
  <c r="CE15" i="20"/>
  <c r="CB15" i="25" s="1"/>
  <c r="CG34" i="20"/>
  <c r="CA10" i="27"/>
  <c r="CG9" i="20"/>
  <c r="CA56" i="27"/>
  <c r="CA43" i="27"/>
  <c r="CA54" i="27"/>
  <c r="CA51" i="27"/>
  <c r="CA39" i="27"/>
  <c r="BM63" i="20"/>
  <c r="AO56" i="24"/>
  <c r="AO43" i="24"/>
  <c r="BH48" i="24"/>
  <c r="BH58" i="24" s="1"/>
  <c r="W22" i="26" s="1"/>
  <c r="CT48" i="24"/>
  <c r="BJ58" i="25"/>
  <c r="CV48" i="25"/>
  <c r="V48" i="27" s="1"/>
  <c r="AO54" i="24"/>
  <c r="AO9" i="24"/>
  <c r="AO10" i="24"/>
  <c r="AO39" i="24"/>
  <c r="CG43" i="20"/>
  <c r="DM16" i="24"/>
  <c r="CA16" i="24"/>
  <c r="DO16" i="25"/>
  <c r="AO16" i="27" s="1"/>
  <c r="BS17" i="25"/>
  <c r="CA22" i="25"/>
  <c r="BY55" i="24"/>
  <c r="DK55" i="24"/>
  <c r="DM55" i="25"/>
  <c r="AM55" i="27" s="1"/>
  <c r="BZ38" i="24"/>
  <c r="DL38" i="24"/>
  <c r="DN38" i="25"/>
  <c r="AN38" i="27" s="1"/>
  <c r="CG54" i="20"/>
  <c r="CG10" i="20"/>
  <c r="CG51" i="20"/>
  <c r="CG56" i="20"/>
  <c r="CA26" i="24"/>
  <c r="DM26" i="24"/>
  <c r="DO26" i="25"/>
  <c r="AO26" i="27" s="1"/>
  <c r="BW6" i="25"/>
  <c r="CB8" i="25"/>
  <c r="CA57" i="24"/>
  <c r="DM57" i="24"/>
  <c r="DO57" i="25"/>
  <c r="AO57" i="27" s="1"/>
  <c r="DL33" i="24"/>
  <c r="BZ33" i="24"/>
  <c r="DN33" i="25"/>
  <c r="AN33" i="27" s="1"/>
  <c r="DK44" i="24"/>
  <c r="BY44" i="24"/>
  <c r="DM44" i="25"/>
  <c r="AM44" i="27" s="1"/>
  <c r="AO51" i="24"/>
  <c r="G16" i="17"/>
  <c r="W10" i="26" l="1"/>
  <c r="W11" i="26" s="1"/>
  <c r="CG39" i="20"/>
  <c r="CA26" i="27"/>
  <c r="BY44" i="27"/>
  <c r="BY55" i="27"/>
  <c r="CA57" i="27"/>
  <c r="BZ38" i="27"/>
  <c r="DG6" i="24"/>
  <c r="BZ33" i="27"/>
  <c r="CA9" i="27"/>
  <c r="CG16" i="20"/>
  <c r="BH63" i="24"/>
  <c r="CV58" i="25"/>
  <c r="CV63" i="25" s="1"/>
  <c r="BJ63" i="25"/>
  <c r="V48" i="24"/>
  <c r="V58" i="24" s="1"/>
  <c r="W21" i="26" s="1"/>
  <c r="CT58" i="24"/>
  <c r="W23" i="26" s="1"/>
  <c r="AN33" i="24"/>
  <c r="DI6" i="25"/>
  <c r="AI6" i="27" s="1"/>
  <c r="BU6" i="24"/>
  <c r="DE17" i="25"/>
  <c r="AE17" i="27" s="1"/>
  <c r="AM44" i="24"/>
  <c r="AM55" i="24"/>
  <c r="AO16" i="24"/>
  <c r="DL8" i="24"/>
  <c r="BZ8" i="24"/>
  <c r="DN8" i="25"/>
  <c r="AN8" i="27" s="1"/>
  <c r="AO26" i="24"/>
  <c r="BY22" i="24"/>
  <c r="DK22" i="24"/>
  <c r="DM22" i="25"/>
  <c r="AM22" i="27" s="1"/>
  <c r="CE55" i="20"/>
  <c r="BZ7" i="24"/>
  <c r="DL7" i="24"/>
  <c r="DN7" i="25"/>
  <c r="AN7" i="27" s="1"/>
  <c r="AO57" i="24"/>
  <c r="BZ15" i="24"/>
  <c r="DL15" i="24"/>
  <c r="DN15" i="25"/>
  <c r="AN15" i="27" s="1"/>
  <c r="CG26" i="20"/>
  <c r="CE44" i="20"/>
  <c r="AN38" i="24"/>
  <c r="BQ17" i="24"/>
  <c r="DC17" i="24"/>
  <c r="H92" i="17"/>
  <c r="C92" i="17" s="1"/>
  <c r="U92" i="17"/>
  <c r="AD92" i="17"/>
  <c r="AO92" i="17"/>
  <c r="AS92" i="17"/>
  <c r="K92" i="17"/>
  <c r="R92" i="17"/>
  <c r="Z92" i="17"/>
  <c r="AJ92" i="17"/>
  <c r="AC92" i="17"/>
  <c r="Y92" i="17"/>
  <c r="AN92" i="17"/>
  <c r="AR92" i="17"/>
  <c r="AL92" i="17"/>
  <c r="AI92" i="17"/>
  <c r="P92" i="17"/>
  <c r="AH92" i="17"/>
  <c r="J92" i="17"/>
  <c r="AA92" i="17"/>
  <c r="S92" i="17"/>
  <c r="X92" i="17"/>
  <c r="AE92" i="17"/>
  <c r="AK92" i="17"/>
  <c r="AT92" i="17"/>
  <c r="AB92" i="17"/>
  <c r="AP92" i="17"/>
  <c r="O92" i="17"/>
  <c r="L92" i="17"/>
  <c r="I92" i="17"/>
  <c r="M92" i="17"/>
  <c r="W92" i="17"/>
  <c r="V92" i="17"/>
  <c r="N92" i="17"/>
  <c r="AM92" i="17"/>
  <c r="AF92" i="17"/>
  <c r="T92" i="17"/>
  <c r="AQ92" i="17"/>
  <c r="AG92" i="17"/>
  <c r="Q92" i="17"/>
  <c r="V63" i="27" l="1"/>
  <c r="BH63" i="27" s="1"/>
  <c r="V58" i="27"/>
  <c r="W8" i="26" s="1"/>
  <c r="CF38" i="20"/>
  <c r="CC38" i="25" s="1"/>
  <c r="CF33" i="20"/>
  <c r="AI6" i="24"/>
  <c r="CA16" i="27"/>
  <c r="BU6" i="27"/>
  <c r="CF15" i="20"/>
  <c r="BZ7" i="27"/>
  <c r="BY22" i="27"/>
  <c r="BQ17" i="27"/>
  <c r="CG57" i="20"/>
  <c r="BZ8" i="27"/>
  <c r="V63" i="24"/>
  <c r="CT63" i="24"/>
  <c r="BN48" i="20"/>
  <c r="BH48" i="27"/>
  <c r="AM22" i="24"/>
  <c r="CC33" i="25"/>
  <c r="AN15" i="24"/>
  <c r="CB44" i="25"/>
  <c r="C51" i="17" s="1"/>
  <c r="AN7" i="24"/>
  <c r="CB55" i="25"/>
  <c r="CE22" i="20"/>
  <c r="AN8" i="24"/>
  <c r="CF7" i="20"/>
  <c r="AE17" i="24"/>
  <c r="CA6" i="20"/>
  <c r="U51" i="17" l="1"/>
  <c r="AR51" i="17"/>
  <c r="AQ51" i="17"/>
  <c r="K51" i="17"/>
  <c r="AG51" i="17"/>
  <c r="AC51" i="17"/>
  <c r="AD51" i="17"/>
  <c r="O51" i="17"/>
  <c r="AT51" i="17"/>
  <c r="P51" i="17"/>
  <c r="I51" i="17"/>
  <c r="AH51" i="17"/>
  <c r="AI51" i="17"/>
  <c r="W51" i="17"/>
  <c r="Z51" i="17"/>
  <c r="Q51" i="17"/>
  <c r="AB51" i="17"/>
  <c r="L51" i="17"/>
  <c r="AF51" i="17"/>
  <c r="R51" i="17"/>
  <c r="H51" i="17"/>
  <c r="M51" i="17"/>
  <c r="AM51" i="17"/>
  <c r="J51" i="17"/>
  <c r="S51" i="17"/>
  <c r="V51" i="17"/>
  <c r="AE51" i="17"/>
  <c r="AJ51" i="17"/>
  <c r="AS51" i="17"/>
  <c r="AK51" i="17"/>
  <c r="T51" i="17"/>
  <c r="AO51" i="17"/>
  <c r="AN51" i="17"/>
  <c r="AL51" i="17"/>
  <c r="X51" i="17"/>
  <c r="AA51" i="17"/>
  <c r="N51" i="17"/>
  <c r="AP51" i="17"/>
  <c r="Y51" i="17"/>
  <c r="W13" i="26"/>
  <c r="W14" i="26"/>
  <c r="W15" i="26"/>
  <c r="CF8" i="20"/>
  <c r="CC8" i="25" s="1"/>
  <c r="BZ15" i="27"/>
  <c r="BH58" i="27"/>
  <c r="W9" i="26" s="1"/>
  <c r="BK48" i="25"/>
  <c r="BN58" i="20"/>
  <c r="W7" i="26" s="1"/>
  <c r="CC7" i="25"/>
  <c r="DL44" i="24"/>
  <c r="BZ44" i="24"/>
  <c r="DN44" i="25"/>
  <c r="AN44" i="27" s="1"/>
  <c r="CB22" i="25"/>
  <c r="DM38" i="24"/>
  <c r="CA38" i="24"/>
  <c r="DO38" i="25"/>
  <c r="AO38" i="27" s="1"/>
  <c r="CC15" i="25"/>
  <c r="BX6" i="25"/>
  <c r="DL55" i="24"/>
  <c r="BZ55" i="24"/>
  <c r="DN55" i="25"/>
  <c r="AN55" i="27" s="1"/>
  <c r="DM33" i="24"/>
  <c r="CA33" i="24"/>
  <c r="DO33" i="25"/>
  <c r="AO33" i="27" s="1"/>
  <c r="BW17" i="20"/>
  <c r="F17" i="17"/>
  <c r="BZ44" i="27" l="1"/>
  <c r="CA33" i="27"/>
  <c r="BZ55" i="27"/>
  <c r="BV6" i="24"/>
  <c r="CA38" i="27"/>
  <c r="BN63" i="20"/>
  <c r="DH6" i="24"/>
  <c r="DJ6" i="25"/>
  <c r="AJ6" i="27" s="1"/>
  <c r="BI48" i="24"/>
  <c r="CU48" i="24"/>
  <c r="CU58" i="24" s="1"/>
  <c r="X23" i="26" s="1"/>
  <c r="BK58" i="25"/>
  <c r="CW48" i="25"/>
  <c r="CW58" i="25" s="1"/>
  <c r="CW63" i="25" s="1"/>
  <c r="AN55" i="24"/>
  <c r="AN44" i="24"/>
  <c r="BT17" i="25"/>
  <c r="CG33" i="20"/>
  <c r="AO33" i="24"/>
  <c r="DM8" i="24"/>
  <c r="CA8" i="24"/>
  <c r="DO8" i="25"/>
  <c r="AO8" i="27" s="1"/>
  <c r="DM7" i="24"/>
  <c r="CA7" i="24"/>
  <c r="DO7" i="25"/>
  <c r="AO7" i="27" s="1"/>
  <c r="CF55" i="20"/>
  <c r="CG38" i="20"/>
  <c r="CF44" i="20"/>
  <c r="CA15" i="24"/>
  <c r="DM15" i="24"/>
  <c r="DO15" i="25"/>
  <c r="AO15" i="27" s="1"/>
  <c r="AO38" i="24"/>
  <c r="BZ22" i="24"/>
  <c r="DL22" i="24"/>
  <c r="DN22" i="25"/>
  <c r="AN22" i="27" s="1"/>
  <c r="E17" i="17"/>
  <c r="X10" i="26" l="1"/>
  <c r="X11" i="26" s="1"/>
  <c r="W58" i="27"/>
  <c r="X8" i="26" s="1"/>
  <c r="W48" i="27"/>
  <c r="CA8" i="27"/>
  <c r="CA15" i="27"/>
  <c r="CA7" i="27"/>
  <c r="AJ6" i="24"/>
  <c r="BV6" i="27"/>
  <c r="BZ22" i="27"/>
  <c r="CU63" i="24"/>
  <c r="BK63" i="25"/>
  <c r="W63" i="27" s="1"/>
  <c r="W48" i="24"/>
  <c r="W58" i="24" s="1"/>
  <c r="X21" i="26" s="1"/>
  <c r="BI58" i="24"/>
  <c r="X22" i="26" s="1"/>
  <c r="AO7" i="24"/>
  <c r="AO15" i="24"/>
  <c r="CG7" i="20"/>
  <c r="CG8" i="20"/>
  <c r="CG15" i="20"/>
  <c r="AO8" i="24"/>
  <c r="DF17" i="25"/>
  <c r="AF17" i="27" s="1"/>
  <c r="AN22" i="24"/>
  <c r="CC55" i="25"/>
  <c r="CC44" i="25"/>
  <c r="C52" i="17" s="1"/>
  <c r="DD17" i="24"/>
  <c r="BR17" i="24"/>
  <c r="G17" i="17"/>
  <c r="AF52" i="17" l="1"/>
  <c r="Q52" i="17"/>
  <c r="R52" i="17"/>
  <c r="AR52" i="17"/>
  <c r="AA52" i="17"/>
  <c r="AP52" i="17"/>
  <c r="AB52" i="17"/>
  <c r="X52" i="17"/>
  <c r="AI52" i="17"/>
  <c r="AD52" i="17"/>
  <c r="V52" i="17"/>
  <c r="H52" i="17"/>
  <c r="U52" i="17"/>
  <c r="AL52" i="17"/>
  <c r="I52" i="17"/>
  <c r="W52" i="17"/>
  <c r="S52" i="17"/>
  <c r="AE52" i="17"/>
  <c r="AK52" i="17"/>
  <c r="AT52" i="17"/>
  <c r="Y52" i="17"/>
  <c r="O52" i="17"/>
  <c r="AS52" i="17"/>
  <c r="N52" i="17"/>
  <c r="T52" i="17"/>
  <c r="K52" i="17"/>
  <c r="AC52" i="17"/>
  <c r="L52" i="17"/>
  <c r="Z52" i="17"/>
  <c r="P52" i="17"/>
  <c r="AM52" i="17"/>
  <c r="AG52" i="17"/>
  <c r="M52" i="17"/>
  <c r="AQ52" i="17"/>
  <c r="J52" i="17"/>
  <c r="AJ52" i="17"/>
  <c r="AH52" i="17"/>
  <c r="AN52" i="17"/>
  <c r="AO52" i="17"/>
  <c r="X13" i="26"/>
  <c r="X15" i="26"/>
  <c r="X14" i="26"/>
  <c r="CF22" i="20"/>
  <c r="CC22" i="25" s="1"/>
  <c r="CB6" i="20"/>
  <c r="BY6" i="25" s="1"/>
  <c r="BI63" i="27"/>
  <c r="W63" i="24"/>
  <c r="BI58" i="27"/>
  <c r="X9" i="26" s="1"/>
  <c r="BI63" i="24"/>
  <c r="BI48" i="27"/>
  <c r="BO48" i="20"/>
  <c r="BR17" i="27"/>
  <c r="DM44" i="24"/>
  <c r="CA44" i="24"/>
  <c r="DO44" i="25"/>
  <c r="AO44" i="27" s="1"/>
  <c r="CA55" i="24"/>
  <c r="DM55" i="24"/>
  <c r="DO55" i="25"/>
  <c r="AO55" i="27" s="1"/>
  <c r="AF17" i="24"/>
  <c r="P93" i="17"/>
  <c r="AP93" i="17"/>
  <c r="W93" i="17"/>
  <c r="AL93" i="17"/>
  <c r="AB93" i="17"/>
  <c r="I93" i="17"/>
  <c r="Q93" i="17"/>
  <c r="Y93" i="17"/>
  <c r="X93" i="17"/>
  <c r="O93" i="17"/>
  <c r="AN93" i="17"/>
  <c r="AH93" i="17"/>
  <c r="R93" i="17"/>
  <c r="AJ93" i="17"/>
  <c r="AF93" i="17"/>
  <c r="AC93" i="17"/>
  <c r="AE93" i="17"/>
  <c r="AT93" i="17"/>
  <c r="T93" i="17"/>
  <c r="K93" i="17"/>
  <c r="AI93" i="17"/>
  <c r="AD93" i="17"/>
  <c r="U93" i="17"/>
  <c r="AA93" i="17"/>
  <c r="Z93" i="17"/>
  <c r="AQ93" i="17"/>
  <c r="AS93" i="17"/>
  <c r="S93" i="17"/>
  <c r="V93" i="17"/>
  <c r="H93" i="17"/>
  <c r="C93" i="17" s="1"/>
  <c r="N93" i="17"/>
  <c r="AM93" i="17"/>
  <c r="J93" i="17"/>
  <c r="AG93" i="17"/>
  <c r="AK93" i="17"/>
  <c r="L93" i="17"/>
  <c r="AR93" i="17"/>
  <c r="M93" i="17"/>
  <c r="AO93" i="17"/>
  <c r="CA55" i="27" l="1"/>
  <c r="DK6" i="25"/>
  <c r="AK6" i="27" s="1"/>
  <c r="CA44" i="27"/>
  <c r="BW6" i="24"/>
  <c r="DI6" i="24"/>
  <c r="AO44" i="24"/>
  <c r="BL48" i="25"/>
  <c r="BO58" i="20"/>
  <c r="X7" i="26" s="1"/>
  <c r="AO55" i="24"/>
  <c r="DM22" i="24"/>
  <c r="CA22" i="24"/>
  <c r="DO22" i="25"/>
  <c r="AO22" i="27" s="1"/>
  <c r="CG55" i="20"/>
  <c r="BX17" i="20"/>
  <c r="BW6" i="27" l="1"/>
  <c r="CG44" i="20"/>
  <c r="CA22" i="27"/>
  <c r="BO63" i="20"/>
  <c r="AK6" i="24"/>
  <c r="CV48" i="24"/>
  <c r="CV58" i="24" s="1"/>
  <c r="Y23" i="26" s="1"/>
  <c r="BJ48" i="24"/>
  <c r="BL58" i="25"/>
  <c r="CX48" i="25"/>
  <c r="X48" i="27" s="1"/>
  <c r="AO22" i="24"/>
  <c r="BU17" i="25"/>
  <c r="CC6" i="20"/>
  <c r="F18" i="17"/>
  <c r="Y10" i="26" l="1"/>
  <c r="Y11" i="26" s="1"/>
  <c r="CG22" i="20"/>
  <c r="CV63" i="24"/>
  <c r="BL63" i="25"/>
  <c r="X48" i="24"/>
  <c r="X58" i="24" s="1"/>
  <c r="Y21" i="26" s="1"/>
  <c r="BJ58" i="24"/>
  <c r="Y22" i="26" s="1"/>
  <c r="DG17" i="25"/>
  <c r="AG17" i="27" s="1"/>
  <c r="CX58" i="25"/>
  <c r="CX63" i="25" s="1"/>
  <c r="BZ6" i="25"/>
  <c r="DE17" i="24"/>
  <c r="BS17" i="24"/>
  <c r="E18" i="17"/>
  <c r="X63" i="27" l="1"/>
  <c r="BJ63" i="27" s="1"/>
  <c r="X58" i="27"/>
  <c r="Y8" i="26" s="1"/>
  <c r="BS17" i="27"/>
  <c r="BJ63" i="24"/>
  <c r="X63" i="24"/>
  <c r="BJ48" i="27"/>
  <c r="BP48" i="20"/>
  <c r="DL6" i="25"/>
  <c r="AL6" i="27" s="1"/>
  <c r="DJ6" i="24"/>
  <c r="BX6" i="24"/>
  <c r="AG17" i="24"/>
  <c r="G18" i="17"/>
  <c r="Y13" i="26" l="1"/>
  <c r="Y15" i="26"/>
  <c r="Y14" i="26"/>
  <c r="BX6" i="27"/>
  <c r="BJ58" i="27"/>
  <c r="Y9" i="26" s="1"/>
  <c r="AL6" i="24"/>
  <c r="BM48" i="25"/>
  <c r="BP58" i="20"/>
  <c r="Y7" i="26" s="1"/>
  <c r="BY17" i="20"/>
  <c r="AR94" i="17"/>
  <c r="S94" i="17"/>
  <c r="J94" i="17"/>
  <c r="AS94" i="17"/>
  <c r="AD94" i="17"/>
  <c r="U94" i="17"/>
  <c r="AQ94" i="17"/>
  <c r="L94" i="17"/>
  <c r="W94" i="17"/>
  <c r="V94" i="17"/>
  <c r="AP94" i="17"/>
  <c r="AH94" i="17"/>
  <c r="AB94" i="17"/>
  <c r="AF94" i="17"/>
  <c r="Q94" i="17"/>
  <c r="AM94" i="17"/>
  <c r="AO94" i="17"/>
  <c r="M94" i="17"/>
  <c r="P94" i="17"/>
  <c r="H94" i="17"/>
  <c r="C94" i="17" s="1"/>
  <c r="AE94" i="17"/>
  <c r="O94" i="17"/>
  <c r="AA94" i="17"/>
  <c r="AN94" i="17"/>
  <c r="AI94" i="17"/>
  <c r="R94" i="17"/>
  <c r="K94" i="17"/>
  <c r="I94" i="17"/>
  <c r="AG94" i="17"/>
  <c r="X94" i="17"/>
  <c r="N94" i="17"/>
  <c r="AJ94" i="17"/>
  <c r="Z94" i="17"/>
  <c r="AL94" i="17"/>
  <c r="T94" i="17"/>
  <c r="AC94" i="17"/>
  <c r="Y94" i="17"/>
  <c r="AT94" i="17"/>
  <c r="AK94" i="17"/>
  <c r="CD6" i="20" l="1"/>
  <c r="CA6" i="25" s="1"/>
  <c r="BP63" i="20"/>
  <c r="CY48" i="25"/>
  <c r="CY58" i="25" s="1"/>
  <c r="CY63" i="25" s="1"/>
  <c r="BK48" i="24"/>
  <c r="BK58" i="24" s="1"/>
  <c r="Z22" i="26" s="1"/>
  <c r="CW48" i="24"/>
  <c r="BM58" i="25"/>
  <c r="BV17" i="25"/>
  <c r="Z10" i="26" l="1"/>
  <c r="Z11" i="26" s="1"/>
  <c r="Y58" i="27"/>
  <c r="Z8" i="26" s="1"/>
  <c r="Y48" i="27"/>
  <c r="BK48" i="27" s="1"/>
  <c r="BY6" i="24"/>
  <c r="BK63" i="24"/>
  <c r="DM6" i="25"/>
  <c r="AM6" i="27" s="1"/>
  <c r="Y48" i="24"/>
  <c r="Y58" i="24" s="1"/>
  <c r="Z21" i="26" s="1"/>
  <c r="CW58" i="24"/>
  <c r="Z23" i="26" s="1"/>
  <c r="DK6" i="24"/>
  <c r="BM63" i="25"/>
  <c r="Y63" i="27" s="1"/>
  <c r="DH17" i="25"/>
  <c r="AH17" i="27" s="1"/>
  <c r="BT17" i="24"/>
  <c r="DF17" i="24"/>
  <c r="F19" i="17"/>
  <c r="Z13" i="26" l="1"/>
  <c r="Z14" i="26"/>
  <c r="Z15" i="26"/>
  <c r="AM6" i="24"/>
  <c r="BY6" i="27"/>
  <c r="CW63" i="24"/>
  <c r="Y63" i="24"/>
  <c r="BK58" i="27"/>
  <c r="Z9" i="26" s="1"/>
  <c r="BQ48" i="20"/>
  <c r="BN48" i="25" s="1"/>
  <c r="BK63" i="27"/>
  <c r="BT17" i="27"/>
  <c r="CE6" i="20"/>
  <c r="AH17" i="24"/>
  <c r="E19" i="17"/>
  <c r="G19" i="17" s="1"/>
  <c r="BQ58" i="20" l="1"/>
  <c r="Z7" i="26" s="1"/>
  <c r="CX48" i="24"/>
  <c r="CX58" i="24" s="1"/>
  <c r="AA23" i="26" s="1"/>
  <c r="BL48" i="24"/>
  <c r="BN58" i="25"/>
  <c r="CZ48" i="25"/>
  <c r="CZ58" i="25" s="1"/>
  <c r="CZ63" i="25" s="1"/>
  <c r="CB6" i="25"/>
  <c r="BZ17" i="20"/>
  <c r="S95" i="17"/>
  <c r="AK95" i="17"/>
  <c r="O95" i="17"/>
  <c r="AL95" i="17"/>
  <c r="AN95" i="17"/>
  <c r="I95" i="17"/>
  <c r="V95" i="17"/>
  <c r="L95" i="17"/>
  <c r="R95" i="17"/>
  <c r="AI95" i="17"/>
  <c r="AC95" i="17"/>
  <c r="AD95" i="17"/>
  <c r="AS95" i="17"/>
  <c r="AA95" i="17"/>
  <c r="AQ95" i="17"/>
  <c r="T95" i="17"/>
  <c r="Z95" i="17"/>
  <c r="U95" i="17"/>
  <c r="Q95" i="17"/>
  <c r="AG95" i="17"/>
  <c r="X95" i="17"/>
  <c r="AJ95" i="17"/>
  <c r="AM95" i="17"/>
  <c r="AH95" i="17"/>
  <c r="AR95" i="17"/>
  <c r="AP95" i="17"/>
  <c r="M95" i="17"/>
  <c r="AB95" i="17"/>
  <c r="AT95" i="17"/>
  <c r="P95" i="17"/>
  <c r="W95" i="17"/>
  <c r="N95" i="17"/>
  <c r="H95" i="17"/>
  <c r="C95" i="17" s="1"/>
  <c r="Y95" i="17"/>
  <c r="AF95" i="17"/>
  <c r="AO95" i="17"/>
  <c r="K95" i="17"/>
  <c r="AE95" i="17"/>
  <c r="J95" i="17"/>
  <c r="AA10" i="26" l="1"/>
  <c r="AA11" i="26" s="1"/>
  <c r="Z58" i="27"/>
  <c r="AA8" i="26" s="1"/>
  <c r="Z48" i="27"/>
  <c r="BL48" i="27" s="1"/>
  <c r="BQ63" i="20"/>
  <c r="CX63" i="24"/>
  <c r="Z48" i="24"/>
  <c r="Z58" i="24" s="1"/>
  <c r="AA21" i="26" s="1"/>
  <c r="BL58" i="24"/>
  <c r="AA22" i="26" s="1"/>
  <c r="BN63" i="25"/>
  <c r="Z63" i="27" s="1"/>
  <c r="DN6" i="25"/>
  <c r="AN6" i="27" s="1"/>
  <c r="BW17" i="25"/>
  <c r="DL6" i="24"/>
  <c r="BZ6" i="24"/>
  <c r="AA13" i="26" l="1"/>
  <c r="AA14" i="26"/>
  <c r="AA15" i="26"/>
  <c r="DI17" i="25"/>
  <c r="AI17" i="27" s="1"/>
  <c r="BZ6" i="27"/>
  <c r="Z63" i="24"/>
  <c r="BL63" i="24"/>
  <c r="BL58" i="27"/>
  <c r="AA9" i="26" s="1"/>
  <c r="AN6" i="24"/>
  <c r="BR48" i="20"/>
  <c r="BO48" i="25" s="1"/>
  <c r="BL63" i="27"/>
  <c r="DG17" i="24"/>
  <c r="BU17" i="24"/>
  <c r="BU17" i="27" l="1"/>
  <c r="CF6" i="20"/>
  <c r="CC6" i="25" s="1"/>
  <c r="BR58" i="20"/>
  <c r="AA7" i="26" s="1"/>
  <c r="BM48" i="24"/>
  <c r="CY48" i="24"/>
  <c r="CY58" i="24" s="1"/>
  <c r="AB23" i="26" s="1"/>
  <c r="BO58" i="25"/>
  <c r="DA48" i="25"/>
  <c r="AA48" i="27" s="1"/>
  <c r="AI17" i="24"/>
  <c r="F20" i="17"/>
  <c r="AB10" i="26" l="1"/>
  <c r="AB11" i="26" s="1"/>
  <c r="DM6" i="24"/>
  <c r="CY63" i="24"/>
  <c r="BR63" i="20"/>
  <c r="DO6" i="25"/>
  <c r="AO6" i="27" s="1"/>
  <c r="CA6" i="24"/>
  <c r="DA58" i="25"/>
  <c r="DA63" i="25" s="1"/>
  <c r="BO63" i="25"/>
  <c r="AA48" i="24"/>
  <c r="AA58" i="24" s="1"/>
  <c r="AB21" i="26" s="1"/>
  <c r="BM58" i="24"/>
  <c r="AB22" i="26" s="1"/>
  <c r="CA17" i="20"/>
  <c r="E20" i="17"/>
  <c r="G20" i="17" s="1"/>
  <c r="AA58" i="27" l="1"/>
  <c r="AB8" i="26" s="1"/>
  <c r="AA63" i="27"/>
  <c r="BM63" i="27" s="1"/>
  <c r="AO6" i="24"/>
  <c r="CA6" i="27"/>
  <c r="BM63" i="24"/>
  <c r="AA63" i="24"/>
  <c r="BS48" i="20"/>
  <c r="BM48" i="27"/>
  <c r="BX17" i="25"/>
  <c r="CG6" i="20"/>
  <c r="K96" i="17"/>
  <c r="AA96" i="17"/>
  <c r="X96" i="17"/>
  <c r="AF96" i="17"/>
  <c r="H96" i="17"/>
  <c r="C96" i="17" s="1"/>
  <c r="Z96" i="17"/>
  <c r="W96" i="17"/>
  <c r="AN96" i="17"/>
  <c r="Y96" i="17"/>
  <c r="M96" i="17"/>
  <c r="AJ96" i="17"/>
  <c r="AL96" i="17"/>
  <c r="O96" i="17"/>
  <c r="AK96" i="17"/>
  <c r="Q96" i="17"/>
  <c r="R96" i="17"/>
  <c r="AG96" i="17"/>
  <c r="P96" i="17"/>
  <c r="T96" i="17"/>
  <c r="AP96" i="17"/>
  <c r="V96" i="17"/>
  <c r="AT96" i="17"/>
  <c r="J96" i="17"/>
  <c r="AR96" i="17"/>
  <c r="AD96" i="17"/>
  <c r="AM96" i="17"/>
  <c r="S96" i="17"/>
  <c r="AC96" i="17"/>
  <c r="AO96" i="17"/>
  <c r="AH96" i="17"/>
  <c r="AS96" i="17"/>
  <c r="I96" i="17"/>
  <c r="AE96" i="17"/>
  <c r="AB96" i="17"/>
  <c r="AI96" i="17"/>
  <c r="N96" i="17"/>
  <c r="L96" i="17"/>
  <c r="AQ96" i="17"/>
  <c r="U96" i="17"/>
  <c r="AB13" i="26" l="1"/>
  <c r="AB14" i="26"/>
  <c r="AB15" i="26"/>
  <c r="BM58" i="27"/>
  <c r="AB9" i="26" s="1"/>
  <c r="BP48" i="25"/>
  <c r="BS58" i="20"/>
  <c r="AB7" i="26" s="1"/>
  <c r="DJ17" i="25"/>
  <c r="AJ17" i="27" s="1"/>
  <c r="DH17" i="24"/>
  <c r="BV17" i="24"/>
  <c r="BV17" i="27" l="1"/>
  <c r="BS63" i="20"/>
  <c r="CZ48" i="24"/>
  <c r="CZ58" i="24" s="1"/>
  <c r="AC23" i="26" s="1"/>
  <c r="BN48" i="24"/>
  <c r="BP58" i="25"/>
  <c r="DB48" i="25"/>
  <c r="DB58" i="25" s="1"/>
  <c r="DB63" i="25" s="1"/>
  <c r="AJ17" i="24"/>
  <c r="AC10" i="26" l="1"/>
  <c r="AC11" i="26" s="1"/>
  <c r="AB58" i="27"/>
  <c r="AC8" i="26" s="1"/>
  <c r="AB48" i="27"/>
  <c r="BN48" i="27" s="1"/>
  <c r="CZ63" i="24"/>
  <c r="AB48" i="24"/>
  <c r="AB58" i="24" s="1"/>
  <c r="AC21" i="26" s="1"/>
  <c r="BN58" i="24"/>
  <c r="AC22" i="26" s="1"/>
  <c r="BP63" i="25"/>
  <c r="AB63" i="27" s="1"/>
  <c r="CB17" i="20"/>
  <c r="AC13" i="26" l="1"/>
  <c r="AC15" i="26"/>
  <c r="AC14" i="26"/>
  <c r="BN58" i="27"/>
  <c r="AC9" i="26" s="1"/>
  <c r="BN63" i="24"/>
  <c r="AB63" i="24"/>
  <c r="BT48" i="20"/>
  <c r="BQ48" i="25" s="1"/>
  <c r="BN63" i="27"/>
  <c r="BY17" i="25"/>
  <c r="E21" i="17"/>
  <c r="F21" i="17"/>
  <c r="BT58" i="20" l="1"/>
  <c r="AC7" i="26" s="1"/>
  <c r="DA48" i="24"/>
  <c r="DA58" i="24" s="1"/>
  <c r="AD23" i="26" s="1"/>
  <c r="BO48" i="24"/>
  <c r="BQ58" i="25"/>
  <c r="DC48" i="25"/>
  <c r="AC48" i="27" s="1"/>
  <c r="DK17" i="25"/>
  <c r="AK17" i="27" s="1"/>
  <c r="BW17" i="24"/>
  <c r="DI17" i="24"/>
  <c r="G21" i="17"/>
  <c r="Y97" i="17" s="1"/>
  <c r="AD10" i="26" l="1"/>
  <c r="AD11" i="26" s="1"/>
  <c r="DA63" i="24"/>
  <c r="BT63" i="20"/>
  <c r="DC58" i="25"/>
  <c r="DC63" i="25" s="1"/>
  <c r="AC48" i="24"/>
  <c r="AC58" i="24" s="1"/>
  <c r="AD21" i="26" s="1"/>
  <c r="BO58" i="24"/>
  <c r="AD22" i="26" s="1"/>
  <c r="BQ63" i="25"/>
  <c r="BW17" i="27"/>
  <c r="AK17" i="24"/>
  <c r="T97" i="17"/>
  <c r="N97" i="17"/>
  <c r="AF97" i="17"/>
  <c r="R97" i="17"/>
  <c r="S97" i="17"/>
  <c r="AR97" i="17"/>
  <c r="AJ97" i="17"/>
  <c r="AT97" i="17"/>
  <c r="I97" i="17"/>
  <c r="AO97" i="17"/>
  <c r="AB97" i="17"/>
  <c r="V97" i="17"/>
  <c r="U97" i="17"/>
  <c r="AE97" i="17"/>
  <c r="O97" i="17"/>
  <c r="AQ97" i="17"/>
  <c r="Q97" i="17"/>
  <c r="AM97" i="17"/>
  <c r="AL97" i="17"/>
  <c r="AI97" i="17"/>
  <c r="AG97" i="17"/>
  <c r="H97" i="17"/>
  <c r="C97" i="17" s="1"/>
  <c r="W97" i="17"/>
  <c r="P97" i="17"/>
  <c r="AA97" i="17"/>
  <c r="AP97" i="17"/>
  <c r="M97" i="17"/>
  <c r="AK97" i="17"/>
  <c r="AD97" i="17"/>
  <c r="AN97" i="17"/>
  <c r="J97" i="17"/>
  <c r="AH97" i="17"/>
  <c r="L97" i="17"/>
  <c r="AC97" i="17"/>
  <c r="AS97" i="17"/>
  <c r="X97" i="17"/>
  <c r="Z97" i="17"/>
  <c r="K97" i="17"/>
  <c r="AC63" i="27" l="1"/>
  <c r="BO63" i="27" s="1"/>
  <c r="AC58" i="27"/>
  <c r="AD8" i="26" s="1"/>
  <c r="AC63" i="24"/>
  <c r="BO63" i="24"/>
  <c r="BU48" i="20"/>
  <c r="BO48" i="27"/>
  <c r="CC17" i="20"/>
  <c r="AD13" i="26" l="1"/>
  <c r="AD15" i="26"/>
  <c r="AD14" i="26"/>
  <c r="BO58" i="27"/>
  <c r="AD9" i="26" s="1"/>
  <c r="BR48" i="25"/>
  <c r="BU58" i="20"/>
  <c r="AD7" i="26" s="1"/>
  <c r="BZ17" i="25"/>
  <c r="BU63" i="20" l="1"/>
  <c r="DB48" i="24"/>
  <c r="DB58" i="24" s="1"/>
  <c r="AE23" i="26" s="1"/>
  <c r="BP48" i="24"/>
  <c r="BR58" i="25"/>
  <c r="DD48" i="25"/>
  <c r="DD58" i="25" s="1"/>
  <c r="DD63" i="25" s="1"/>
  <c r="DL17" i="25"/>
  <c r="AL17" i="27" s="1"/>
  <c r="BX17" i="24"/>
  <c r="DJ17" i="24"/>
  <c r="E22" i="17"/>
  <c r="F22" i="17"/>
  <c r="AE10" i="26" l="1"/>
  <c r="AE11" i="26" s="1"/>
  <c r="AD58" i="27"/>
  <c r="AD48" i="27"/>
  <c r="AE8" i="26"/>
  <c r="DB63" i="24"/>
  <c r="BR63" i="25"/>
  <c r="AD63" i="27" s="1"/>
  <c r="AD48" i="24"/>
  <c r="AD58" i="24" s="1"/>
  <c r="AE21" i="26" s="1"/>
  <c r="BP58" i="24"/>
  <c r="AE22" i="26" s="1"/>
  <c r="BX17" i="27"/>
  <c r="AL17" i="24"/>
  <c r="G22" i="17"/>
  <c r="AE13" i="26" l="1"/>
  <c r="AE14" i="26"/>
  <c r="AE15" i="26"/>
  <c r="AD63" i="24"/>
  <c r="BP58" i="27"/>
  <c r="AE9" i="26" s="1"/>
  <c r="BP63" i="24"/>
  <c r="BP48" i="27"/>
  <c r="BV48" i="20"/>
  <c r="BP63" i="27"/>
  <c r="AJ98" i="17"/>
  <c r="V98" i="17"/>
  <c r="U98" i="17"/>
  <c r="W98" i="17"/>
  <c r="S98" i="17"/>
  <c r="X98" i="17"/>
  <c r="AE98" i="17"/>
  <c r="AN98" i="17"/>
  <c r="AG98" i="17"/>
  <c r="J98" i="17"/>
  <c r="AK98" i="17"/>
  <c r="AD98" i="17"/>
  <c r="AR98" i="17"/>
  <c r="Y98" i="17"/>
  <c r="H98" i="17"/>
  <c r="C98" i="17" s="1"/>
  <c r="T98" i="17"/>
  <c r="O98" i="17"/>
  <c r="AB98" i="17"/>
  <c r="AA98" i="17"/>
  <c r="Q98" i="17"/>
  <c r="AP98" i="17"/>
  <c r="AF98" i="17"/>
  <c r="N98" i="17"/>
  <c r="I98" i="17"/>
  <c r="AL98" i="17"/>
  <c r="L98" i="17"/>
  <c r="P98" i="17"/>
  <c r="AO98" i="17"/>
  <c r="AM98" i="17"/>
  <c r="Z98" i="17"/>
  <c r="AI98" i="17"/>
  <c r="CD17" i="20"/>
  <c r="AQ98" i="17"/>
  <c r="M98" i="17"/>
  <c r="R98" i="17"/>
  <c r="K98" i="17"/>
  <c r="AC98" i="17"/>
  <c r="AS98" i="17"/>
  <c r="AT98" i="17"/>
  <c r="AH98" i="17"/>
  <c r="BS48" i="25" l="1"/>
  <c r="BV58" i="20"/>
  <c r="AE7" i="26" s="1"/>
  <c r="CA17" i="25"/>
  <c r="DM17" i="25" s="1"/>
  <c r="AM17" i="27" l="1"/>
  <c r="BY17" i="27" s="1"/>
  <c r="BV63" i="20"/>
  <c r="DC48" i="24"/>
  <c r="DC58" i="24" s="1"/>
  <c r="AF23" i="26" s="1"/>
  <c r="BQ48" i="24"/>
  <c r="BS58" i="25"/>
  <c r="DE48" i="25"/>
  <c r="AE48" i="27" s="1"/>
  <c r="DK17" i="24"/>
  <c r="BY17" i="24"/>
  <c r="AF10" i="26" l="1"/>
  <c r="AF11" i="26" s="1"/>
  <c r="DC63" i="24"/>
  <c r="DE58" i="25"/>
  <c r="DE63" i="25" s="1"/>
  <c r="BS63" i="25"/>
  <c r="AE48" i="24"/>
  <c r="AE58" i="24" s="1"/>
  <c r="AF21" i="26" s="1"/>
  <c r="BQ58" i="24"/>
  <c r="AF22" i="26" s="1"/>
  <c r="AM17" i="24"/>
  <c r="E23" i="17"/>
  <c r="F23" i="17"/>
  <c r="AE63" i="27" l="1"/>
  <c r="BQ63" i="27" s="1"/>
  <c r="AE58" i="27"/>
  <c r="AF8" i="26" s="1"/>
  <c r="AE63" i="24"/>
  <c r="BQ63" i="24"/>
  <c r="BW48" i="20"/>
  <c r="BQ48" i="27"/>
  <c r="CE17" i="20"/>
  <c r="G23" i="17"/>
  <c r="O99" i="17" s="1"/>
  <c r="AF13" i="26" l="1"/>
  <c r="AF14" i="26"/>
  <c r="AF15" i="26"/>
  <c r="BQ58" i="27"/>
  <c r="AF9" i="26" s="1"/>
  <c r="BT48" i="25"/>
  <c r="BW58" i="20"/>
  <c r="AF7" i="26" s="1"/>
  <c r="CB17" i="25"/>
  <c r="AA99" i="17"/>
  <c r="P99" i="17"/>
  <c r="AT99" i="17"/>
  <c r="Q99" i="17"/>
  <c r="AC99" i="17"/>
  <c r="M99" i="17"/>
  <c r="H99" i="17"/>
  <c r="C99" i="17" s="1"/>
  <c r="AB99" i="17"/>
  <c r="R99" i="17"/>
  <c r="AS99" i="17"/>
  <c r="AO99" i="17"/>
  <c r="AE99" i="17"/>
  <c r="L99" i="17"/>
  <c r="AN99" i="17"/>
  <c r="AK99" i="17"/>
  <c r="I99" i="17"/>
  <c r="AR99" i="17"/>
  <c r="K99" i="17"/>
  <c r="AP99" i="17"/>
  <c r="Z99" i="17"/>
  <c r="AH99" i="17"/>
  <c r="T99" i="17"/>
  <c r="AD99" i="17"/>
  <c r="AM99" i="17"/>
  <c r="U99" i="17"/>
  <c r="AI99" i="17"/>
  <c r="AL99" i="17"/>
  <c r="AQ99" i="17"/>
  <c r="AF99" i="17"/>
  <c r="S99" i="17"/>
  <c r="X99" i="17"/>
  <c r="V99" i="17"/>
  <c r="AG99" i="17"/>
  <c r="Y99" i="17"/>
  <c r="W99" i="17"/>
  <c r="AJ99" i="17"/>
  <c r="J99" i="17"/>
  <c r="N99" i="17"/>
  <c r="BW63" i="20" l="1"/>
  <c r="BR48" i="24"/>
  <c r="BR58" i="24" s="1"/>
  <c r="AG22" i="26" s="1"/>
  <c r="DD48" i="24"/>
  <c r="BT58" i="25"/>
  <c r="DF48" i="25"/>
  <c r="DF58" i="25" s="1"/>
  <c r="DF63" i="25" s="1"/>
  <c r="DN17" i="25"/>
  <c r="AN17" i="27" s="1"/>
  <c r="DL17" i="24"/>
  <c r="BZ17" i="24"/>
  <c r="AG10" i="26" l="1"/>
  <c r="AG11" i="26" s="1"/>
  <c r="AF58" i="27"/>
  <c r="AF48" i="27"/>
  <c r="AG8" i="26"/>
  <c r="BR63" i="24"/>
  <c r="AF48" i="24"/>
  <c r="AF58" i="24" s="1"/>
  <c r="AG21" i="26" s="1"/>
  <c r="DD58" i="24"/>
  <c r="AG23" i="26" s="1"/>
  <c r="BT63" i="25"/>
  <c r="AF63" i="27" s="1"/>
  <c r="BZ17" i="27"/>
  <c r="AN17" i="24"/>
  <c r="AG13" i="26" l="1"/>
  <c r="AG14" i="26"/>
  <c r="AG15" i="26"/>
  <c r="BR63" i="27"/>
  <c r="DD63" i="24"/>
  <c r="AF63" i="24"/>
  <c r="BR58" i="27"/>
  <c r="AG9" i="26" s="1"/>
  <c r="BR48" i="27"/>
  <c r="BX48" i="20"/>
  <c r="CF17" i="20"/>
  <c r="E24" i="17"/>
  <c r="F24" i="17"/>
  <c r="BU48" i="25" l="1"/>
  <c r="BX58" i="20"/>
  <c r="AG7" i="26" s="1"/>
  <c r="CC17" i="25"/>
  <c r="G24" i="17"/>
  <c r="AG100" i="17" s="1"/>
  <c r="DO17" i="25" l="1"/>
  <c r="AO17" i="27" s="1"/>
  <c r="BX63" i="20"/>
  <c r="BS48" i="24"/>
  <c r="DE48" i="24"/>
  <c r="DE58" i="24" s="1"/>
  <c r="AH23" i="26" s="1"/>
  <c r="BU58" i="25"/>
  <c r="DG48" i="25"/>
  <c r="DG58" i="25" s="1"/>
  <c r="DG63" i="25" s="1"/>
  <c r="M100" i="17"/>
  <c r="DM17" i="24"/>
  <c r="CA17" i="24"/>
  <c r="T100" i="17"/>
  <c r="V100" i="17"/>
  <c r="AH100" i="17"/>
  <c r="AO100" i="17"/>
  <c r="Y100" i="17"/>
  <c r="L100" i="17"/>
  <c r="R100" i="17"/>
  <c r="S100" i="17"/>
  <c r="AC100" i="17"/>
  <c r="Q100" i="17"/>
  <c r="AR100" i="17"/>
  <c r="AI100" i="17"/>
  <c r="O100" i="17"/>
  <c r="AL100" i="17"/>
  <c r="H100" i="17"/>
  <c r="C100" i="17" s="1"/>
  <c r="AT100" i="17"/>
  <c r="X100" i="17"/>
  <c r="AJ100" i="17"/>
  <c r="K100" i="17"/>
  <c r="W100" i="17"/>
  <c r="AE100" i="17"/>
  <c r="AB100" i="17"/>
  <c r="AM100" i="17"/>
  <c r="AA100" i="17"/>
  <c r="U100" i="17"/>
  <c r="AF100" i="17"/>
  <c r="I100" i="17"/>
  <c r="P100" i="17"/>
  <c r="AS100" i="17"/>
  <c r="J100" i="17"/>
  <c r="AD100" i="17"/>
  <c r="N100" i="17"/>
  <c r="AQ100" i="17"/>
  <c r="AK100" i="17"/>
  <c r="Z100" i="17"/>
  <c r="AN100" i="17"/>
  <c r="AP100" i="17"/>
  <c r="AH10" i="26" l="1"/>
  <c r="AH11" i="26" s="1"/>
  <c r="AG58" i="27"/>
  <c r="AH8" i="26" s="1"/>
  <c r="AG48" i="27"/>
  <c r="CA17" i="27"/>
  <c r="DE63" i="24"/>
  <c r="AG48" i="24"/>
  <c r="AG58" i="24" s="1"/>
  <c r="AH21" i="26" s="1"/>
  <c r="BS58" i="24"/>
  <c r="AH22" i="26" s="1"/>
  <c r="BU63" i="25"/>
  <c r="AG63" i="27" s="1"/>
  <c r="AO17" i="24"/>
  <c r="AH13" i="26" l="1"/>
  <c r="AH15" i="26"/>
  <c r="AH14" i="26"/>
  <c r="AG63" i="24"/>
  <c r="BS63" i="24"/>
  <c r="BS58" i="27"/>
  <c r="AH9" i="26" s="1"/>
  <c r="BS48" i="27"/>
  <c r="BY48" i="20"/>
  <c r="BS63" i="27"/>
  <c r="CG17" i="20"/>
  <c r="BV48" i="25" l="1"/>
  <c r="BY58" i="20"/>
  <c r="AH7" i="26" s="1"/>
  <c r="E25" i="17"/>
  <c r="F25" i="17"/>
  <c r="BY63" i="20" l="1"/>
  <c r="DF48" i="24"/>
  <c r="DF58" i="24" s="1"/>
  <c r="AI23" i="26" s="1"/>
  <c r="BT48" i="24"/>
  <c r="BV58" i="25"/>
  <c r="DH48" i="25"/>
  <c r="DH58" i="25" s="1"/>
  <c r="DH63" i="25" s="1"/>
  <c r="G25" i="17"/>
  <c r="AI10" i="26" l="1"/>
  <c r="AI11" i="26" s="1"/>
  <c r="AH58" i="27"/>
  <c r="AH48" i="27"/>
  <c r="AI8" i="26"/>
  <c r="DF63" i="24"/>
  <c r="BV63" i="25"/>
  <c r="AH63" i="27" s="1"/>
  <c r="AH48" i="24"/>
  <c r="AH58" i="24" s="1"/>
  <c r="AI21" i="26" s="1"/>
  <c r="BT58" i="24"/>
  <c r="AI22" i="26" s="1"/>
  <c r="AA101" i="17"/>
  <c r="W101" i="17"/>
  <c r="M101" i="17"/>
  <c r="R101" i="17"/>
  <c r="J101" i="17"/>
  <c r="K101" i="17"/>
  <c r="AR101" i="17"/>
  <c r="AO101" i="17"/>
  <c r="Y101" i="17"/>
  <c r="S101" i="17"/>
  <c r="I101" i="17"/>
  <c r="O101" i="17"/>
  <c r="P101" i="17"/>
  <c r="AF101" i="17"/>
  <c r="AD101" i="17"/>
  <c r="N101" i="17"/>
  <c r="L101" i="17"/>
  <c r="AQ101" i="17"/>
  <c r="AP101" i="17"/>
  <c r="U101" i="17"/>
  <c r="T101" i="17"/>
  <c r="AN101" i="17"/>
  <c r="AL101" i="17"/>
  <c r="AG101" i="17"/>
  <c r="H101" i="17"/>
  <c r="C101" i="17" s="1"/>
  <c r="Q101" i="17"/>
  <c r="AB101" i="17"/>
  <c r="AC101" i="17"/>
  <c r="AJ101" i="17"/>
  <c r="AT101" i="17"/>
  <c r="AK101" i="17"/>
  <c r="AH101" i="17"/>
  <c r="Z101" i="17"/>
  <c r="AM101" i="17"/>
  <c r="X101" i="17"/>
  <c r="V101" i="17"/>
  <c r="AI101" i="17"/>
  <c r="AE101" i="17"/>
  <c r="AS101" i="17"/>
  <c r="AI13" i="26" l="1"/>
  <c r="AI15" i="26"/>
  <c r="AI14" i="26"/>
  <c r="AH63" i="24"/>
  <c r="BT58" i="27"/>
  <c r="AI9" i="26" s="1"/>
  <c r="BT63" i="24"/>
  <c r="BT48" i="27"/>
  <c r="BZ48" i="20"/>
  <c r="BT63" i="27"/>
  <c r="E26" i="17"/>
  <c r="F26" i="17"/>
  <c r="BW48" i="25" l="1"/>
  <c r="BZ58" i="20"/>
  <c r="AI7" i="26" s="1"/>
  <c r="G26" i="17"/>
  <c r="BZ63" i="20" l="1"/>
  <c r="DI48" i="25"/>
  <c r="DI58" i="25" s="1"/>
  <c r="DI63" i="25" s="1"/>
  <c r="DG48" i="24"/>
  <c r="DG58" i="24" s="1"/>
  <c r="AJ23" i="26" s="1"/>
  <c r="BU48" i="24"/>
  <c r="BW58" i="25"/>
  <c r="AM102" i="17"/>
  <c r="AF102" i="17"/>
  <c r="AC102" i="17"/>
  <c r="Q102" i="17"/>
  <c r="AB102" i="17"/>
  <c r="AD102" i="17"/>
  <c r="X102" i="17"/>
  <c r="AS102" i="17"/>
  <c r="N102" i="17"/>
  <c r="AI102" i="17"/>
  <c r="U102" i="17"/>
  <c r="R102" i="17"/>
  <c r="J102" i="17"/>
  <c r="AH102" i="17"/>
  <c r="V102" i="17"/>
  <c r="AK102" i="17"/>
  <c r="L102" i="17"/>
  <c r="AO102" i="17"/>
  <c r="AA102" i="17"/>
  <c r="AN102" i="17"/>
  <c r="M102" i="17"/>
  <c r="W102" i="17"/>
  <c r="Y102" i="17"/>
  <c r="O102" i="17"/>
  <c r="AG102" i="17"/>
  <c r="AT102" i="17"/>
  <c r="K102" i="17"/>
  <c r="AJ102" i="17"/>
  <c r="AR102" i="17"/>
  <c r="AQ102" i="17"/>
  <c r="AP102" i="17"/>
  <c r="AL102" i="17"/>
  <c r="P102" i="17"/>
  <c r="T102" i="17"/>
  <c r="AE102" i="17"/>
  <c r="S102" i="17"/>
  <c r="Z102" i="17"/>
  <c r="H102" i="17"/>
  <c r="C102" i="17" s="1"/>
  <c r="I102" i="17"/>
  <c r="AJ10" i="26" l="1"/>
  <c r="AJ11" i="26" s="1"/>
  <c r="AI58" i="27"/>
  <c r="AJ8" i="26" s="1"/>
  <c r="AI48" i="27"/>
  <c r="BU48" i="27" s="1"/>
  <c r="DG63" i="24"/>
  <c r="BW63" i="25"/>
  <c r="AI63" i="27" s="1"/>
  <c r="AI48" i="24"/>
  <c r="AI58" i="24" s="1"/>
  <c r="AJ21" i="26" s="1"/>
  <c r="BU58" i="24"/>
  <c r="AJ22" i="26" s="1"/>
  <c r="F27" i="17"/>
  <c r="AJ13" i="26" l="1"/>
  <c r="AJ14" i="26"/>
  <c r="AJ15" i="26"/>
  <c r="AI63" i="24"/>
  <c r="BU58" i="27"/>
  <c r="AJ9" i="26" s="1"/>
  <c r="BU63" i="24"/>
  <c r="CA48" i="20"/>
  <c r="BX48" i="25" s="1"/>
  <c r="BU63" i="27"/>
  <c r="E27" i="17"/>
  <c r="G27" i="17" s="1"/>
  <c r="CA58" i="20" l="1"/>
  <c r="AJ7" i="26" s="1"/>
  <c r="BV48" i="24"/>
  <c r="DH48" i="24"/>
  <c r="DH58" i="24" s="1"/>
  <c r="AK23" i="26" s="1"/>
  <c r="BX58" i="25"/>
  <c r="DJ48" i="25"/>
  <c r="AJ48" i="27" s="1"/>
  <c r="I103" i="17"/>
  <c r="AA103" i="17"/>
  <c r="AK103" i="17"/>
  <c r="AL103" i="17"/>
  <c r="R103" i="17"/>
  <c r="N103" i="17"/>
  <c r="AI103" i="17"/>
  <c r="AM103" i="17"/>
  <c r="AC103" i="17"/>
  <c r="AH103" i="17"/>
  <c r="AB103" i="17"/>
  <c r="X103" i="17"/>
  <c r="V103" i="17"/>
  <c r="W103" i="17"/>
  <c r="Y103" i="17"/>
  <c r="O103" i="17"/>
  <c r="AO103" i="17"/>
  <c r="AS103" i="17"/>
  <c r="S103" i="17"/>
  <c r="T103" i="17"/>
  <c r="AE103" i="17"/>
  <c r="U103" i="17"/>
  <c r="H103" i="17"/>
  <c r="C103" i="17" s="1"/>
  <c r="AG103" i="17"/>
  <c r="Z103" i="17"/>
  <c r="AF103" i="17"/>
  <c r="Q103" i="17"/>
  <c r="AQ103" i="17"/>
  <c r="AJ103" i="17"/>
  <c r="AP103" i="17"/>
  <c r="AT103" i="17"/>
  <c r="L103" i="17"/>
  <c r="AN103" i="17"/>
  <c r="AD103" i="17"/>
  <c r="K103" i="17"/>
  <c r="P103" i="17"/>
  <c r="M103" i="17"/>
  <c r="J103" i="17"/>
  <c r="AR103" i="17"/>
  <c r="AK10" i="26" l="1"/>
  <c r="AK11" i="26" s="1"/>
  <c r="DH63" i="24"/>
  <c r="CA63" i="20"/>
  <c r="DJ58" i="25"/>
  <c r="DJ63" i="25" s="1"/>
  <c r="BX63" i="25"/>
  <c r="AJ48" i="24"/>
  <c r="AJ58" i="24" s="1"/>
  <c r="AK21" i="26" s="1"/>
  <c r="BV58" i="24"/>
  <c r="AK22" i="26" s="1"/>
  <c r="E28" i="17"/>
  <c r="F28" i="17"/>
  <c r="AJ63" i="27" l="1"/>
  <c r="BV63" i="27" s="1"/>
  <c r="AJ58" i="27"/>
  <c r="AK8" i="26" s="1"/>
  <c r="BV63" i="24"/>
  <c r="AJ63" i="24"/>
  <c r="BV48" i="27"/>
  <c r="CB48" i="20"/>
  <c r="G28" i="17"/>
  <c r="AK104" i="17" s="1"/>
  <c r="AK13" i="26" l="1"/>
  <c r="AK15" i="26"/>
  <c r="AK14" i="26"/>
  <c r="BV58" i="27"/>
  <c r="AK9" i="26" s="1"/>
  <c r="BY48" i="25"/>
  <c r="CB58" i="20"/>
  <c r="AK7" i="26" s="1"/>
  <c r="H104" i="17"/>
  <c r="C104" i="17" s="1"/>
  <c r="AP104" i="17"/>
  <c r="V104" i="17"/>
  <c r="I104" i="17"/>
  <c r="AT104" i="17"/>
  <c r="AE104" i="17"/>
  <c r="Z104" i="17"/>
  <c r="AD104" i="17"/>
  <c r="AB104" i="17"/>
  <c r="U104" i="17"/>
  <c r="T104" i="17"/>
  <c r="AL104" i="17"/>
  <c r="Y104" i="17"/>
  <c r="AA104" i="17"/>
  <c r="AS104" i="17"/>
  <c r="AJ104" i="17"/>
  <c r="AG104" i="17"/>
  <c r="AQ104" i="17"/>
  <c r="M104" i="17"/>
  <c r="AI104" i="17"/>
  <c r="AM104" i="17"/>
  <c r="AH104" i="17"/>
  <c r="Q104" i="17"/>
  <c r="X104" i="17"/>
  <c r="AF104" i="17"/>
  <c r="AR104" i="17"/>
  <c r="K104" i="17"/>
  <c r="AN104" i="17"/>
  <c r="AO104" i="17"/>
  <c r="S104" i="17"/>
  <c r="R104" i="17"/>
  <c r="AC104" i="17"/>
  <c r="N104" i="17"/>
  <c r="P104" i="17"/>
  <c r="W104" i="17"/>
  <c r="L104" i="17"/>
  <c r="O104" i="17"/>
  <c r="J104" i="17"/>
  <c r="CB63" i="20" l="1"/>
  <c r="DK48" i="25"/>
  <c r="DK58" i="25" s="1"/>
  <c r="DK63" i="25" s="1"/>
  <c r="BW48" i="24"/>
  <c r="DI48" i="24"/>
  <c r="DI58" i="24" s="1"/>
  <c r="AL23" i="26" s="1"/>
  <c r="BY58" i="25"/>
  <c r="E29" i="17"/>
  <c r="F29" i="17"/>
  <c r="AL10" i="26" l="1"/>
  <c r="AL11" i="26" s="1"/>
  <c r="AK58" i="27"/>
  <c r="AK48" i="27"/>
  <c r="BW48" i="27" s="1"/>
  <c r="AL8" i="26"/>
  <c r="DI63" i="24"/>
  <c r="AK48" i="24"/>
  <c r="AK58" i="24" s="1"/>
  <c r="AL21" i="26" s="1"/>
  <c r="BW58" i="24"/>
  <c r="AL22" i="26" s="1"/>
  <c r="BY63" i="25"/>
  <c r="AK63" i="27" s="1"/>
  <c r="G29" i="17"/>
  <c r="J105" i="17" s="1"/>
  <c r="AL13" i="26" l="1"/>
  <c r="AL14" i="26"/>
  <c r="AL15" i="26"/>
  <c r="BW63" i="24"/>
  <c r="AK63" i="24"/>
  <c r="BW58" i="27"/>
  <c r="AL9" i="26" s="1"/>
  <c r="CC48" i="20"/>
  <c r="BZ48" i="25" s="1"/>
  <c r="BW63" i="27"/>
  <c r="S105" i="17"/>
  <c r="AC105" i="17"/>
  <c r="AK105" i="17"/>
  <c r="AR105" i="17"/>
  <c r="H105" i="17"/>
  <c r="C105" i="17" s="1"/>
  <c r="AT105" i="17"/>
  <c r="AQ105" i="17"/>
  <c r="AE105" i="17"/>
  <c r="AP105" i="17"/>
  <c r="Y105" i="17"/>
  <c r="AF105" i="17"/>
  <c r="O105" i="17"/>
  <c r="AM105" i="17"/>
  <c r="I105" i="17"/>
  <c r="AS105" i="17"/>
  <c r="N105" i="17"/>
  <c r="AI105" i="17"/>
  <c r="K105" i="17"/>
  <c r="T105" i="17"/>
  <c r="X105" i="17"/>
  <c r="AO105" i="17"/>
  <c r="W105" i="17"/>
  <c r="AN105" i="17"/>
  <c r="AL105" i="17"/>
  <c r="AB105" i="17"/>
  <c r="AD105" i="17"/>
  <c r="M105" i="17"/>
  <c r="AA105" i="17"/>
  <c r="Q105" i="17"/>
  <c r="AH105" i="17"/>
  <c r="AG105" i="17"/>
  <c r="Z105" i="17"/>
  <c r="V105" i="17"/>
  <c r="L105" i="17"/>
  <c r="U105" i="17"/>
  <c r="AJ105" i="17"/>
  <c r="P105" i="17"/>
  <c r="R105" i="17"/>
  <c r="CC58" i="20" l="1"/>
  <c r="AL7" i="26" s="1"/>
  <c r="BX48" i="24"/>
  <c r="DJ48" i="24"/>
  <c r="DJ58" i="24" s="1"/>
  <c r="AM23" i="26" s="1"/>
  <c r="BZ58" i="25"/>
  <c r="DL48" i="25"/>
  <c r="DL58" i="25" s="1"/>
  <c r="DL63" i="25" s="1"/>
  <c r="E30" i="17"/>
  <c r="F30" i="17"/>
  <c r="AM10" i="26" l="1"/>
  <c r="AM11" i="26" s="1"/>
  <c r="AL58" i="27"/>
  <c r="AL48" i="27"/>
  <c r="AM8" i="26"/>
  <c r="DJ63" i="24"/>
  <c r="CC63" i="20"/>
  <c r="BZ63" i="25"/>
  <c r="AL63" i="27" s="1"/>
  <c r="AL48" i="24"/>
  <c r="AL58" i="24" s="1"/>
  <c r="AM21" i="26" s="1"/>
  <c r="BX58" i="24"/>
  <c r="AM22" i="26" s="1"/>
  <c r="G30" i="17"/>
  <c r="AH106" i="17" s="1"/>
  <c r="AM13" i="26" l="1"/>
  <c r="AM15" i="26"/>
  <c r="AM14" i="26"/>
  <c r="BX63" i="27"/>
  <c r="BX58" i="27"/>
  <c r="AM9" i="26" s="1"/>
  <c r="BX63" i="24"/>
  <c r="AL63" i="24"/>
  <c r="BX48" i="27"/>
  <c r="CD48" i="20"/>
  <c r="K106" i="17"/>
  <c r="AN106" i="17"/>
  <c r="AG106" i="17"/>
  <c r="AS106" i="17"/>
  <c r="AE106" i="17"/>
  <c r="O106" i="17"/>
  <c r="AR106" i="17"/>
  <c r="AT106" i="17"/>
  <c r="L106" i="17"/>
  <c r="AK106" i="17"/>
  <c r="H106" i="17"/>
  <c r="C106" i="17" s="1"/>
  <c r="V106" i="17"/>
  <c r="AI106" i="17"/>
  <c r="AQ106" i="17"/>
  <c r="I106" i="17"/>
  <c r="P106" i="17"/>
  <c r="AJ106" i="17"/>
  <c r="N106" i="17"/>
  <c r="T106" i="17"/>
  <c r="X106" i="17"/>
  <c r="AF106" i="17"/>
  <c r="AM106" i="17"/>
  <c r="Z106" i="17"/>
  <c r="AA106" i="17"/>
  <c r="U106" i="17"/>
  <c r="AB106" i="17"/>
  <c r="M106" i="17"/>
  <c r="AC106" i="17"/>
  <c r="J106" i="17"/>
  <c r="AO106" i="17"/>
  <c r="AP106" i="17"/>
  <c r="AL106" i="17"/>
  <c r="S106" i="17"/>
  <c r="AD106" i="17"/>
  <c r="Q106" i="17"/>
  <c r="R106" i="17"/>
  <c r="W106" i="17"/>
  <c r="Y106" i="17"/>
  <c r="CA48" i="25" l="1"/>
  <c r="CD58" i="20"/>
  <c r="AM7" i="26" s="1"/>
  <c r="E31" i="17"/>
  <c r="F31" i="17"/>
  <c r="CD63" i="20" l="1"/>
  <c r="BY48" i="24"/>
  <c r="DK48" i="24"/>
  <c r="DK58" i="24" s="1"/>
  <c r="AN23" i="26" s="1"/>
  <c r="CA58" i="25"/>
  <c r="DM48" i="25"/>
  <c r="DM58" i="25" s="1"/>
  <c r="DM63" i="25" s="1"/>
  <c r="G31" i="17"/>
  <c r="AN10" i="26" l="1"/>
  <c r="AN11" i="26" s="1"/>
  <c r="AM58" i="27"/>
  <c r="AM48" i="27"/>
  <c r="AN8" i="26"/>
  <c r="DK63" i="24"/>
  <c r="CA63" i="25"/>
  <c r="AM63" i="27" s="1"/>
  <c r="AM48" i="24"/>
  <c r="AM58" i="24" s="1"/>
  <c r="AN21" i="26" s="1"/>
  <c r="BY58" i="24"/>
  <c r="AN22" i="26" s="1"/>
  <c r="S107" i="17"/>
  <c r="AG107" i="17"/>
  <c r="AC107" i="17"/>
  <c r="I107" i="17"/>
  <c r="T107" i="17"/>
  <c r="AN107" i="17"/>
  <c r="AA107" i="17"/>
  <c r="AR107" i="17"/>
  <c r="AT107" i="17"/>
  <c r="AP107" i="17"/>
  <c r="AL107" i="17"/>
  <c r="AQ107" i="17"/>
  <c r="AH107" i="17"/>
  <c r="Z107" i="17"/>
  <c r="AI107" i="17"/>
  <c r="Y107" i="17"/>
  <c r="K107" i="17"/>
  <c r="AD107" i="17"/>
  <c r="P107" i="17"/>
  <c r="Q107" i="17"/>
  <c r="AJ107" i="17"/>
  <c r="J107" i="17"/>
  <c r="AK107" i="17"/>
  <c r="L107" i="17"/>
  <c r="O107" i="17"/>
  <c r="AF107" i="17"/>
  <c r="AM107" i="17"/>
  <c r="AO107" i="17"/>
  <c r="U107" i="17"/>
  <c r="R107" i="17"/>
  <c r="V107" i="17"/>
  <c r="AB107" i="17"/>
  <c r="W107" i="17"/>
  <c r="AE107" i="17"/>
  <c r="X107" i="17"/>
  <c r="N107" i="17"/>
  <c r="M107" i="17"/>
  <c r="AS107" i="17"/>
  <c r="H107" i="17"/>
  <c r="C107" i="17" s="1"/>
  <c r="AN13" i="26" l="1"/>
  <c r="AN15" i="26"/>
  <c r="AN14" i="26"/>
  <c r="BY63" i="27"/>
  <c r="BY63" i="24"/>
  <c r="AM63" i="24"/>
  <c r="BY58" i="27"/>
  <c r="AN9" i="26" s="1"/>
  <c r="BY48" i="27"/>
  <c r="CE48" i="20"/>
  <c r="E32" i="17"/>
  <c r="F32" i="17"/>
  <c r="CB48" i="25" l="1"/>
  <c r="CE58" i="20"/>
  <c r="AN7" i="26" s="1"/>
  <c r="G32" i="17"/>
  <c r="CE63" i="20" l="1"/>
  <c r="BZ48" i="24"/>
  <c r="DL48" i="24"/>
  <c r="DL58" i="24" s="1"/>
  <c r="AO23" i="26" s="1"/>
  <c r="CB58" i="25"/>
  <c r="DN48" i="25"/>
  <c r="AN48" i="27" s="1"/>
  <c r="W108" i="17"/>
  <c r="U108" i="17"/>
  <c r="AI108" i="17"/>
  <c r="X108" i="17"/>
  <c r="AE108" i="17"/>
  <c r="J108" i="17"/>
  <c r="AC108" i="17"/>
  <c r="AG108" i="17"/>
  <c r="AN108" i="17"/>
  <c r="Z108" i="17"/>
  <c r="M108" i="17"/>
  <c r="AT108" i="17"/>
  <c r="AL108" i="17"/>
  <c r="L108" i="17"/>
  <c r="AO108" i="17"/>
  <c r="AA108" i="17"/>
  <c r="AJ108" i="17"/>
  <c r="O108" i="17"/>
  <c r="T108" i="17"/>
  <c r="S108" i="17"/>
  <c r="AP108" i="17"/>
  <c r="AF108" i="17"/>
  <c r="AK108" i="17"/>
  <c r="Q108" i="17"/>
  <c r="R108" i="17"/>
  <c r="Y108" i="17"/>
  <c r="H108" i="17"/>
  <c r="C108" i="17" s="1"/>
  <c r="AB108" i="17"/>
  <c r="K108" i="17"/>
  <c r="I108" i="17"/>
  <c r="AR108" i="17"/>
  <c r="AD108" i="17"/>
  <c r="V108" i="17"/>
  <c r="N108" i="17"/>
  <c r="AQ108" i="17"/>
  <c r="AH108" i="17"/>
  <c r="AS108" i="17"/>
  <c r="P108" i="17"/>
  <c r="AM108" i="17"/>
  <c r="AO10" i="26" l="1"/>
  <c r="AO11" i="26" s="1"/>
  <c r="DL63" i="24"/>
  <c r="CB63" i="25"/>
  <c r="DN58" i="25"/>
  <c r="DN63" i="25" s="1"/>
  <c r="AN48" i="24"/>
  <c r="AN58" i="24" s="1"/>
  <c r="AO21" i="26" s="1"/>
  <c r="BZ58" i="24"/>
  <c r="AO22" i="26" s="1"/>
  <c r="F33" i="17"/>
  <c r="AN63" i="27" l="1"/>
  <c r="BZ63" i="27" s="1"/>
  <c r="AN58" i="27"/>
  <c r="AO8" i="26"/>
  <c r="AN63" i="24"/>
  <c r="BZ63" i="24"/>
  <c r="BZ48" i="27"/>
  <c r="CF48" i="20"/>
  <c r="E33" i="17"/>
  <c r="G33" i="17" s="1"/>
  <c r="AO13" i="26" l="1"/>
  <c r="AO15" i="26"/>
  <c r="AO14" i="26"/>
  <c r="BZ58" i="27"/>
  <c r="AO9" i="26" s="1"/>
  <c r="CC48" i="25"/>
  <c r="CF58" i="20"/>
  <c r="AO7" i="26" s="1"/>
  <c r="AL109" i="17"/>
  <c r="AJ109" i="17"/>
  <c r="AC109" i="17"/>
  <c r="Y109" i="17"/>
  <c r="P109" i="17"/>
  <c r="N109" i="17"/>
  <c r="L109" i="17"/>
  <c r="AG109" i="17"/>
  <c r="AP109" i="17"/>
  <c r="AI109" i="17"/>
  <c r="M109" i="17"/>
  <c r="AO109" i="17"/>
  <c r="AM109" i="17"/>
  <c r="U109" i="17"/>
  <c r="H109" i="17"/>
  <c r="C109" i="17" s="1"/>
  <c r="AT109" i="17"/>
  <c r="T109" i="17"/>
  <c r="AR109" i="17"/>
  <c r="AH109" i="17"/>
  <c r="AF109" i="17"/>
  <c r="AD109" i="17"/>
  <c r="AA109" i="17"/>
  <c r="S109" i="17"/>
  <c r="I109" i="17"/>
  <c r="R109" i="17"/>
  <c r="AN109" i="17"/>
  <c r="Z109" i="17"/>
  <c r="AB109" i="17"/>
  <c r="Q109" i="17"/>
  <c r="AQ109" i="17"/>
  <c r="W109" i="17"/>
  <c r="V109" i="17"/>
  <c r="AE109" i="17"/>
  <c r="K109" i="17"/>
  <c r="AS109" i="17"/>
  <c r="O109" i="17"/>
  <c r="X109" i="17"/>
  <c r="J109" i="17"/>
  <c r="AK109" i="17"/>
  <c r="CF63" i="20" l="1"/>
  <c r="CA48" i="24"/>
  <c r="CA58" i="24" s="1"/>
  <c r="AP22" i="26" s="1"/>
  <c r="DM48" i="24"/>
  <c r="CC58" i="25"/>
  <c r="DO48" i="25"/>
  <c r="AO48" i="27" s="1"/>
  <c r="F34" i="17"/>
  <c r="AP10" i="26" l="1"/>
  <c r="AP11" i="26" s="1"/>
  <c r="CA63" i="24"/>
  <c r="DO58" i="25"/>
  <c r="DO63" i="25" s="1"/>
  <c r="AO48" i="24"/>
  <c r="AO58" i="24" s="1"/>
  <c r="AP21" i="26" s="1"/>
  <c r="DM58" i="24"/>
  <c r="AP23" i="26" s="1"/>
  <c r="CC63" i="25"/>
  <c r="E34" i="17"/>
  <c r="G34" i="17" s="1"/>
  <c r="AO63" i="27" l="1"/>
  <c r="AO58" i="27"/>
  <c r="AP8" i="26" s="1"/>
  <c r="CA63" i="27"/>
  <c r="DM63" i="24"/>
  <c r="AO63" i="24"/>
  <c r="CA48" i="27"/>
  <c r="CG48" i="20"/>
  <c r="CG58" i="20" s="1"/>
  <c r="AP7" i="26" s="1"/>
  <c r="O110" i="17"/>
  <c r="T110" i="17"/>
  <c r="X110" i="17"/>
  <c r="V110" i="17"/>
  <c r="AK110" i="17"/>
  <c r="AL110" i="17"/>
  <c r="H110" i="17"/>
  <c r="C110" i="17" s="1"/>
  <c r="AN110" i="17"/>
  <c r="P110" i="17"/>
  <c r="AC110" i="17"/>
  <c r="AS110" i="17"/>
  <c r="AO110" i="17"/>
  <c r="Y110" i="17"/>
  <c r="AH110" i="17"/>
  <c r="AR110" i="17"/>
  <c r="AD110" i="17"/>
  <c r="K110" i="17"/>
  <c r="U110" i="17"/>
  <c r="N110" i="17"/>
  <c r="AG110" i="17"/>
  <c r="AA110" i="17"/>
  <c r="M110" i="17"/>
  <c r="J110" i="17"/>
  <c r="Q110" i="17"/>
  <c r="L110" i="17"/>
  <c r="AM110" i="17"/>
  <c r="AE110" i="17"/>
  <c r="S110" i="17"/>
  <c r="AJ110" i="17"/>
  <c r="Z110" i="17"/>
  <c r="AP110" i="17"/>
  <c r="W110" i="17"/>
  <c r="AT110" i="17"/>
  <c r="R110" i="17"/>
  <c r="AI110" i="17"/>
  <c r="AF110" i="17"/>
  <c r="I110" i="17"/>
  <c r="AB110" i="17"/>
  <c r="AQ110" i="17"/>
  <c r="AP13" i="26" l="1"/>
  <c r="AP15" i="26"/>
  <c r="AP14" i="26"/>
  <c r="CA58" i="27"/>
  <c r="AP9" i="26" s="1"/>
  <c r="CG63" i="20"/>
  <c r="F35" i="17"/>
  <c r="E35" i="17" l="1"/>
  <c r="G35" i="17" s="1"/>
  <c r="AI111" i="17" l="1"/>
  <c r="L111" i="17"/>
  <c r="AG111" i="17"/>
  <c r="AF111" i="17"/>
  <c r="AT111" i="17"/>
  <c r="AO111" i="17"/>
  <c r="AD111" i="17"/>
  <c r="AL111" i="17"/>
  <c r="Q111" i="17"/>
  <c r="M111" i="17"/>
  <c r="U111" i="17"/>
  <c r="T111" i="17"/>
  <c r="AR111" i="17"/>
  <c r="AM111" i="17"/>
  <c r="AS111" i="17"/>
  <c r="O111" i="17"/>
  <c r="AJ111" i="17"/>
  <c r="AN111" i="17"/>
  <c r="N111" i="17"/>
  <c r="J111" i="17"/>
  <c r="I111" i="17"/>
  <c r="AA111" i="17"/>
  <c r="AP111" i="17"/>
  <c r="X111" i="17"/>
  <c r="K111" i="17"/>
  <c r="S111" i="17"/>
  <c r="AQ111" i="17"/>
  <c r="V111" i="17"/>
  <c r="AK111" i="17"/>
  <c r="Y111" i="17"/>
  <c r="AE111" i="17"/>
  <c r="AH111" i="17"/>
  <c r="P111" i="17"/>
  <c r="R111" i="17"/>
  <c r="AB111" i="17"/>
  <c r="W111" i="17"/>
  <c r="Z111" i="17"/>
  <c r="H111" i="17"/>
  <c r="C111" i="17" s="1"/>
  <c r="AC111" i="17"/>
  <c r="F36" i="17" l="1"/>
  <c r="E36" i="17" l="1"/>
  <c r="G36" i="17" s="1"/>
  <c r="U112" i="17" l="1"/>
  <c r="R112" i="17"/>
  <c r="AI112" i="17"/>
  <c r="O112" i="17"/>
  <c r="N112" i="17"/>
  <c r="AB112" i="17"/>
  <c r="AO112" i="17"/>
  <c r="K112" i="17"/>
  <c r="AT112" i="17"/>
  <c r="I112" i="17"/>
  <c r="AK112" i="17"/>
  <c r="AH112" i="17"/>
  <c r="AC112" i="17"/>
  <c r="L112" i="17"/>
  <c r="T112" i="17"/>
  <c r="W112" i="17"/>
  <c r="AQ112" i="17"/>
  <c r="J112" i="17"/>
  <c r="Q112" i="17"/>
  <c r="AL112" i="17"/>
  <c r="Z112" i="17"/>
  <c r="M112" i="17"/>
  <c r="AA112" i="17"/>
  <c r="AE112" i="17"/>
  <c r="AF112" i="17"/>
  <c r="AR112" i="17"/>
  <c r="AJ112" i="17"/>
  <c r="Y112" i="17"/>
  <c r="S112" i="17"/>
  <c r="P112" i="17"/>
  <c r="AM112" i="17"/>
  <c r="X112" i="17"/>
  <c r="AG112" i="17"/>
  <c r="AN112" i="17"/>
  <c r="H112" i="17"/>
  <c r="C112" i="17" s="1"/>
  <c r="AP112" i="17"/>
  <c r="AS112" i="17"/>
  <c r="V112" i="17"/>
  <c r="AD112" i="17"/>
  <c r="F37" i="17" l="1"/>
  <c r="E37" i="17" l="1"/>
  <c r="G37" i="17" s="1"/>
  <c r="U113" i="17" l="1"/>
  <c r="P113" i="17"/>
  <c r="N113" i="17"/>
  <c r="T113" i="17"/>
  <c r="H113" i="17"/>
  <c r="C113" i="17" s="1"/>
  <c r="AF113" i="17"/>
  <c r="V113" i="17"/>
  <c r="AC113" i="17"/>
  <c r="AP113" i="17"/>
  <c r="AM113" i="17"/>
  <c r="AG113" i="17"/>
  <c r="L113" i="17"/>
  <c r="AE113" i="17"/>
  <c r="X113" i="17"/>
  <c r="AJ113" i="17"/>
  <c r="W113" i="17"/>
  <c r="AH113" i="17"/>
  <c r="O113" i="17"/>
  <c r="AI113" i="17"/>
  <c r="S113" i="17"/>
  <c r="Z113" i="17"/>
  <c r="M113" i="17"/>
  <c r="AQ113" i="17"/>
  <c r="AO113" i="17"/>
  <c r="AA113" i="17"/>
  <c r="Y113" i="17"/>
  <c r="AB113" i="17"/>
  <c r="AL113" i="17"/>
  <c r="J113" i="17"/>
  <c r="I113" i="17"/>
  <c r="K113" i="17"/>
  <c r="R113" i="17"/>
  <c r="AR113" i="17"/>
  <c r="AT113" i="17"/>
  <c r="Q113" i="17"/>
  <c r="AK113" i="17"/>
  <c r="AS113" i="17"/>
  <c r="AD113" i="17"/>
  <c r="AN113" i="17"/>
  <c r="F38" i="17" l="1"/>
  <c r="E38" i="17" l="1"/>
  <c r="G38" i="17" s="1"/>
  <c r="AC114" i="17" l="1"/>
  <c r="X114" i="17"/>
  <c r="P114" i="17"/>
  <c r="L114" i="17"/>
  <c r="N114" i="17"/>
  <c r="AK114" i="17"/>
  <c r="O114" i="17"/>
  <c r="AF114" i="17"/>
  <c r="Q114" i="17"/>
  <c r="K114" i="17"/>
  <c r="V114" i="17"/>
  <c r="AE114" i="17"/>
  <c r="AM114" i="17"/>
  <c r="AS114" i="17"/>
  <c r="W114" i="17"/>
  <c r="AN114" i="17"/>
  <c r="AT114" i="17"/>
  <c r="M114" i="17"/>
  <c r="I114" i="17"/>
  <c r="U114" i="17"/>
  <c r="AA114" i="17"/>
  <c r="AH114" i="17"/>
  <c r="AI114" i="17"/>
  <c r="AR114" i="17"/>
  <c r="Z114" i="17"/>
  <c r="S114" i="17"/>
  <c r="Y114" i="17"/>
  <c r="AG114" i="17"/>
  <c r="H114" i="17"/>
  <c r="C114" i="17" s="1"/>
  <c r="J114" i="17"/>
  <c r="AJ114" i="17"/>
  <c r="AP114" i="17"/>
  <c r="AQ114" i="17"/>
  <c r="AO114" i="17"/>
  <c r="R114" i="17"/>
  <c r="AL114" i="17"/>
  <c r="AD114" i="17"/>
  <c r="T114" i="17"/>
  <c r="AB114" i="17"/>
  <c r="F39" i="17" l="1"/>
  <c r="E39" i="17" l="1"/>
  <c r="G39" i="17" s="1"/>
  <c r="AJ115" i="17" l="1"/>
  <c r="AE115" i="17"/>
  <c r="AT115" i="17"/>
  <c r="AR115" i="17"/>
  <c r="AS115" i="17"/>
  <c r="W115" i="17"/>
  <c r="U115" i="17"/>
  <c r="O115" i="17"/>
  <c r="AK115" i="17"/>
  <c r="AP115" i="17"/>
  <c r="X115" i="17"/>
  <c r="M115" i="17"/>
  <c r="Q115" i="17"/>
  <c r="AH115" i="17"/>
  <c r="L115" i="17"/>
  <c r="AB115" i="17"/>
  <c r="AN115" i="17"/>
  <c r="T115" i="17"/>
  <c r="AG115" i="17"/>
  <c r="J115" i="17"/>
  <c r="AD115" i="17"/>
  <c r="N115" i="17"/>
  <c r="AC115" i="17"/>
  <c r="AO115" i="17"/>
  <c r="AQ115" i="17"/>
  <c r="S115" i="17"/>
  <c r="V115" i="17"/>
  <c r="I115" i="17"/>
  <c r="AF115" i="17"/>
  <c r="H115" i="17"/>
  <c r="C115" i="17" s="1"/>
  <c r="Z115" i="17"/>
  <c r="K115" i="17"/>
  <c r="AL115" i="17"/>
  <c r="Y115" i="17"/>
  <c r="P115" i="17"/>
  <c r="AA115" i="17"/>
  <c r="R115" i="17"/>
  <c r="AM115" i="17"/>
  <c r="AI115" i="17"/>
  <c r="F40" i="17" l="1"/>
  <c r="E40" i="17" l="1"/>
  <c r="G40" i="17" s="1"/>
  <c r="N116" i="17" s="1"/>
  <c r="AM116" i="17" l="1"/>
  <c r="AN116" i="17"/>
  <c r="AP116" i="17"/>
  <c r="AC116" i="17"/>
  <c r="X116" i="17"/>
  <c r="M116" i="17"/>
  <c r="Z116" i="17"/>
  <c r="S116" i="17"/>
  <c r="AS116" i="17"/>
  <c r="AA116" i="17"/>
  <c r="AF116" i="17"/>
  <c r="O116" i="17"/>
  <c r="I116" i="17"/>
  <c r="U116" i="17"/>
  <c r="Y116" i="17"/>
  <c r="T116" i="17"/>
  <c r="K116" i="17"/>
  <c r="L116" i="17"/>
  <c r="V116" i="17"/>
  <c r="J116" i="17"/>
  <c r="P116" i="17"/>
  <c r="AI116" i="17"/>
  <c r="AJ116" i="17"/>
  <c r="Q116" i="17"/>
  <c r="AT116" i="17"/>
  <c r="AO116" i="17"/>
  <c r="AH116" i="17"/>
  <c r="AG116" i="17"/>
  <c r="W116" i="17"/>
  <c r="AR116" i="17"/>
  <c r="AK116" i="17"/>
  <c r="R116" i="17"/>
  <c r="AL116" i="17"/>
  <c r="AE116" i="17"/>
  <c r="AD116" i="17"/>
  <c r="H116" i="17"/>
  <c r="C116" i="17" s="1"/>
  <c r="AQ116" i="17"/>
  <c r="AB116" i="17"/>
  <c r="F41" i="17" l="1"/>
  <c r="E41" i="17" l="1"/>
  <c r="G41" i="17" s="1"/>
  <c r="J117" i="17" l="1"/>
  <c r="Z117" i="17"/>
  <c r="AJ117" i="17"/>
  <c r="AO117" i="17"/>
  <c r="U117" i="17"/>
  <c r="AL117" i="17"/>
  <c r="AC117" i="17"/>
  <c r="M117" i="17"/>
  <c r="P117" i="17"/>
  <c r="AM117" i="17"/>
  <c r="AP117" i="17"/>
  <c r="O117" i="17"/>
  <c r="V117" i="17"/>
  <c r="AR117" i="17"/>
  <c r="AK117" i="17"/>
  <c r="T117" i="17"/>
  <c r="I117" i="17"/>
  <c r="H117" i="17"/>
  <c r="C117" i="17" s="1"/>
  <c r="K117" i="17"/>
  <c r="AH117" i="17"/>
  <c r="AF117" i="17"/>
  <c r="AT117" i="17"/>
  <c r="AG117" i="17"/>
  <c r="X117" i="17"/>
  <c r="N117" i="17"/>
  <c r="AA117" i="17"/>
  <c r="S117" i="17"/>
  <c r="R117" i="17"/>
  <c r="AE117" i="17"/>
  <c r="W117" i="17"/>
  <c r="Y117" i="17"/>
  <c r="AS117" i="17"/>
  <c r="AQ117" i="17"/>
  <c r="AI117" i="17"/>
  <c r="AN117" i="17"/>
  <c r="L117" i="17"/>
  <c r="Q117" i="17"/>
  <c r="AD117" i="17"/>
  <c r="AB117" i="17"/>
  <c r="F42" i="17" l="1"/>
  <c r="E42" i="17" l="1"/>
  <c r="G42" i="17" l="1"/>
  <c r="AP118" i="17" l="1"/>
  <c r="Y118" i="17"/>
  <c r="W118" i="17"/>
  <c r="L118" i="17"/>
  <c r="U118" i="17"/>
  <c r="AG118" i="17"/>
  <c r="J118" i="17"/>
  <c r="AI118" i="17"/>
  <c r="T118" i="17"/>
  <c r="AH118" i="17"/>
  <c r="AS118" i="17"/>
  <c r="AJ118" i="17"/>
  <c r="M118" i="17"/>
  <c r="AT118" i="17"/>
  <c r="AN118" i="17"/>
  <c r="V118" i="17"/>
  <c r="AB118" i="17"/>
  <c r="O118" i="17"/>
  <c r="Q118" i="17"/>
  <c r="R118" i="17"/>
  <c r="AC118" i="17"/>
  <c r="AL118" i="17"/>
  <c r="AE118" i="17"/>
  <c r="AM118" i="17"/>
  <c r="X118" i="17"/>
  <c r="K118" i="17"/>
  <c r="H118" i="17"/>
  <c r="C118" i="17" s="1"/>
  <c r="AR118" i="17"/>
  <c r="I118" i="17"/>
  <c r="S118" i="17"/>
  <c r="AD118" i="17"/>
  <c r="AA118" i="17"/>
  <c r="AO118" i="17"/>
  <c r="N118" i="17"/>
  <c r="AK118" i="17"/>
  <c r="P118" i="17"/>
  <c r="AQ118" i="17"/>
  <c r="AF118" i="17"/>
  <c r="Z118" i="17"/>
  <c r="F43" i="17" l="1"/>
  <c r="E43" i="17" l="1"/>
  <c r="G43" i="17" s="1"/>
  <c r="AQ119" i="17" l="1"/>
  <c r="J119" i="17"/>
  <c r="Z119" i="17"/>
  <c r="AC119" i="17"/>
  <c r="AG119" i="17"/>
  <c r="AR119" i="17"/>
  <c r="T119" i="17"/>
  <c r="AP119" i="17"/>
  <c r="AE119" i="17"/>
  <c r="Q119" i="17"/>
  <c r="P119" i="17"/>
  <c r="X119" i="17"/>
  <c r="O119" i="17"/>
  <c r="AO119" i="17"/>
  <c r="V119" i="17"/>
  <c r="AK119" i="17"/>
  <c r="AJ119" i="17"/>
  <c r="S119" i="17"/>
  <c r="AI119" i="17"/>
  <c r="L119" i="17"/>
  <c r="K119" i="17"/>
  <c r="Y119" i="17"/>
  <c r="AT119" i="17"/>
  <c r="R119" i="17"/>
  <c r="I119" i="17"/>
  <c r="AA119" i="17"/>
  <c r="AS119" i="17"/>
  <c r="AN119" i="17"/>
  <c r="W119" i="17"/>
  <c r="AB119" i="17"/>
  <c r="AD119" i="17"/>
  <c r="AL119" i="17"/>
  <c r="AM119" i="17"/>
  <c r="N119" i="17"/>
  <c r="AF119" i="17"/>
  <c r="M119" i="17"/>
  <c r="AH119" i="17"/>
  <c r="H119" i="17"/>
  <c r="C119" i="17" s="1"/>
  <c r="U119" i="17"/>
  <c r="F44" i="17" l="1"/>
  <c r="E44" i="17" l="1"/>
  <c r="G44" i="17" s="1"/>
  <c r="AJ120" i="17" l="1"/>
  <c r="V120" i="17"/>
  <c r="Y120" i="17"/>
  <c r="N120" i="17"/>
  <c r="AB120" i="17"/>
  <c r="AH120" i="17"/>
  <c r="AS120" i="17"/>
  <c r="Q120" i="17"/>
  <c r="S120" i="17"/>
  <c r="AN120" i="17"/>
  <c r="H120" i="17"/>
  <c r="C120" i="17" s="1"/>
  <c r="AT120" i="17"/>
  <c r="AF120" i="17"/>
  <c r="AC120" i="17"/>
  <c r="AL120" i="17"/>
  <c r="AQ120" i="17"/>
  <c r="AP120" i="17"/>
  <c r="O120" i="17"/>
  <c r="K120" i="17"/>
  <c r="U120" i="17"/>
  <c r="AA120" i="17"/>
  <c r="P120" i="17"/>
  <c r="W120" i="17"/>
  <c r="AK120" i="17"/>
  <c r="R120" i="17"/>
  <c r="T120" i="17"/>
  <c r="Z120" i="17"/>
  <c r="J120" i="17"/>
  <c r="AG120" i="17"/>
  <c r="M120" i="17"/>
  <c r="AD120" i="17"/>
  <c r="AE120" i="17"/>
  <c r="AI120" i="17"/>
  <c r="AM120" i="17"/>
  <c r="X120" i="17"/>
  <c r="AR120" i="17"/>
  <c r="I120" i="17"/>
  <c r="AO120" i="17"/>
  <c r="L120" i="17"/>
  <c r="F45" i="17" l="1"/>
  <c r="E45" i="17" l="1"/>
  <c r="G45" i="17" s="1"/>
  <c r="AC121" i="17" l="1"/>
  <c r="AD121" i="17"/>
  <c r="AT121" i="17"/>
  <c r="AO121" i="17"/>
  <c r="W121" i="17"/>
  <c r="AB121" i="17"/>
  <c r="AM121" i="17"/>
  <c r="AK121" i="17"/>
  <c r="J121" i="17"/>
  <c r="T121" i="17"/>
  <c r="P121" i="17"/>
  <c r="R121" i="17"/>
  <c r="Y121" i="17"/>
  <c r="AP121" i="17"/>
  <c r="I121" i="17"/>
  <c r="AN121" i="17"/>
  <c r="AE121" i="17"/>
  <c r="AI121" i="17"/>
  <c r="N121" i="17"/>
  <c r="X121" i="17"/>
  <c r="AS121" i="17"/>
  <c r="K121" i="17"/>
  <c r="H121" i="17"/>
  <c r="C121" i="17" s="1"/>
  <c r="O121" i="17"/>
  <c r="AG121" i="17"/>
  <c r="Q121" i="17"/>
  <c r="AL121" i="17"/>
  <c r="S121" i="17"/>
  <c r="AA121" i="17"/>
  <c r="AJ121" i="17"/>
  <c r="L121" i="17"/>
  <c r="Z121" i="17"/>
  <c r="AF121" i="17"/>
  <c r="AH121" i="17"/>
  <c r="V121" i="17"/>
  <c r="M121" i="17"/>
  <c r="AQ121" i="17"/>
  <c r="U121" i="17"/>
  <c r="AR121" i="17"/>
  <c r="F46" i="17" l="1"/>
  <c r="E46" i="17" l="1"/>
  <c r="G46" i="17" s="1"/>
  <c r="M122" i="17" l="1"/>
  <c r="AL122" i="17"/>
  <c r="J122" i="17"/>
  <c r="H122" i="17"/>
  <c r="C122" i="17" s="1"/>
  <c r="AE122" i="17"/>
  <c r="O122" i="17"/>
  <c r="AQ122" i="17"/>
  <c r="AN122" i="17"/>
  <c r="Q122" i="17"/>
  <c r="AD122" i="17"/>
  <c r="AP122" i="17"/>
  <c r="AO122" i="17"/>
  <c r="AA122" i="17"/>
  <c r="AK122" i="17"/>
  <c r="AS122" i="17"/>
  <c r="AC122" i="17"/>
  <c r="AB122" i="17"/>
  <c r="S122" i="17"/>
  <c r="U122" i="17"/>
  <c r="V122" i="17"/>
  <c r="AM122" i="17"/>
  <c r="K122" i="17"/>
  <c r="Y122" i="17"/>
  <c r="N122" i="17"/>
  <c r="L122" i="17"/>
  <c r="W122" i="17"/>
  <c r="P122" i="17"/>
  <c r="AI122" i="17"/>
  <c r="AF122" i="17"/>
  <c r="I122" i="17"/>
  <c r="X122" i="17"/>
  <c r="AG122" i="17"/>
  <c r="AR122" i="17"/>
  <c r="AH122" i="17"/>
  <c r="Z122" i="17"/>
  <c r="AT122" i="17"/>
  <c r="R122" i="17"/>
  <c r="T122" i="17"/>
  <c r="AJ122" i="17"/>
  <c r="F47" i="17" l="1"/>
  <c r="E47" i="17" l="1"/>
  <c r="G47" i="17" s="1"/>
  <c r="AM123" i="17" l="1"/>
  <c r="W123" i="17"/>
  <c r="AF123" i="17"/>
  <c r="Z123" i="17"/>
  <c r="T123" i="17"/>
  <c r="AS123" i="17"/>
  <c r="AO123" i="17"/>
  <c r="K123" i="17"/>
  <c r="V123" i="17"/>
  <c r="AR123" i="17"/>
  <c r="M123" i="17"/>
  <c r="AP123" i="17"/>
  <c r="AJ123" i="17"/>
  <c r="AK123" i="17"/>
  <c r="X123" i="17"/>
  <c r="Q123" i="17"/>
  <c r="L123" i="17"/>
  <c r="J123" i="17"/>
  <c r="AD123" i="17"/>
  <c r="AQ123" i="17"/>
  <c r="U123" i="17"/>
  <c r="P123" i="17"/>
  <c r="S123" i="17"/>
  <c r="AE123" i="17"/>
  <c r="AG123" i="17"/>
  <c r="O123" i="17"/>
  <c r="AL123" i="17"/>
  <c r="AH123" i="17"/>
  <c r="H123" i="17"/>
  <c r="C123" i="17" s="1"/>
  <c r="AI123" i="17"/>
  <c r="AN123" i="17"/>
  <c r="AB123" i="17"/>
  <c r="AA123" i="17"/>
  <c r="I123" i="17"/>
  <c r="N123" i="17"/>
  <c r="R123" i="17"/>
  <c r="AC123" i="17"/>
  <c r="AT123" i="17"/>
  <c r="Y123" i="17"/>
  <c r="F48" i="17" l="1"/>
  <c r="E48" i="17" l="1"/>
  <c r="G48" i="17" s="1"/>
  <c r="AS124" i="17" s="1"/>
  <c r="H124" i="17" l="1"/>
  <c r="C124" i="17" s="1"/>
  <c r="AI124" i="17"/>
  <c r="AD124" i="17"/>
  <c r="O124" i="17"/>
  <c r="N124" i="17"/>
  <c r="J124" i="17"/>
  <c r="AR124" i="17"/>
  <c r="AM124" i="17"/>
  <c r="I124" i="17"/>
  <c r="R124" i="17"/>
  <c r="Z124" i="17"/>
  <c r="AL124" i="17"/>
  <c r="T124" i="17"/>
  <c r="AN124" i="17"/>
  <c r="AC124" i="17"/>
  <c r="Y124" i="17"/>
  <c r="AH124" i="17"/>
  <c r="X124" i="17"/>
  <c r="AT124" i="17"/>
  <c r="AG124" i="17"/>
  <c r="AF124" i="17"/>
  <c r="M124" i="17"/>
  <c r="Q124" i="17"/>
  <c r="AO124" i="17"/>
  <c r="P124" i="17"/>
  <c r="U124" i="17"/>
  <c r="K124" i="17"/>
  <c r="AE124" i="17"/>
  <c r="AQ124" i="17"/>
  <c r="AK124" i="17"/>
  <c r="AJ124" i="17"/>
  <c r="W124" i="17"/>
  <c r="AP124" i="17"/>
  <c r="AB124" i="17"/>
  <c r="S124" i="17"/>
  <c r="AA124" i="17"/>
  <c r="L124" i="17"/>
  <c r="V124" i="17"/>
  <c r="F49" i="17" l="1"/>
  <c r="E49" i="17" l="1"/>
  <c r="G49" i="17" s="1"/>
  <c r="AG125" i="17" l="1"/>
  <c r="I125" i="17"/>
  <c r="J125" i="17"/>
  <c r="T125" i="17"/>
  <c r="L125" i="17"/>
  <c r="X125" i="17"/>
  <c r="W125" i="17"/>
  <c r="AN125" i="17"/>
  <c r="AI125" i="17"/>
  <c r="P125" i="17"/>
  <c r="AJ125" i="17"/>
  <c r="AM125" i="17"/>
  <c r="M125" i="17"/>
  <c r="AA125" i="17"/>
  <c r="AS125" i="17"/>
  <c r="AC125" i="17"/>
  <c r="AQ125" i="17"/>
  <c r="H125" i="17"/>
  <c r="C125" i="17" s="1"/>
  <c r="U125" i="17"/>
  <c r="Y125" i="17"/>
  <c r="AO125" i="17"/>
  <c r="S125" i="17"/>
  <c r="AL125" i="17"/>
  <c r="V125" i="17"/>
  <c r="K125" i="17"/>
  <c r="AR125" i="17"/>
  <c r="R125" i="17"/>
  <c r="Z125" i="17"/>
  <c r="AB125" i="17"/>
  <c r="AH125" i="17"/>
  <c r="O125" i="17"/>
  <c r="AT125" i="17"/>
  <c r="AK125" i="17"/>
  <c r="AP125" i="17"/>
  <c r="N125" i="17"/>
  <c r="AF125" i="17"/>
  <c r="AD125" i="17"/>
  <c r="AE125" i="17"/>
  <c r="Q125" i="17"/>
  <c r="F50" i="17" l="1"/>
  <c r="E50" i="17" l="1"/>
  <c r="G50" i="17" s="1"/>
  <c r="AL126" i="17" l="1"/>
  <c r="AS126" i="17"/>
  <c r="X126" i="17"/>
  <c r="H126" i="17"/>
  <c r="C126" i="17" s="1"/>
  <c r="O126" i="17"/>
  <c r="R126" i="17"/>
  <c r="W126" i="17"/>
  <c r="AR126" i="17"/>
  <c r="AP126" i="17"/>
  <c r="AB126" i="17"/>
  <c r="AQ126" i="17"/>
  <c r="AN126" i="17"/>
  <c r="N126" i="17"/>
  <c r="AM126" i="17"/>
  <c r="Y126" i="17"/>
  <c r="AI126" i="17"/>
  <c r="AJ126" i="17"/>
  <c r="K126" i="17"/>
  <c r="AD126" i="17"/>
  <c r="AT126" i="17"/>
  <c r="L126" i="17"/>
  <c r="AH126" i="17"/>
  <c r="T126" i="17"/>
  <c r="AO126" i="17"/>
  <c r="V126" i="17"/>
  <c r="AC126" i="17"/>
  <c r="J126" i="17"/>
  <c r="Q126" i="17"/>
  <c r="Z126" i="17"/>
  <c r="AF126" i="17"/>
  <c r="AG126" i="17"/>
  <c r="I126" i="17"/>
  <c r="AE126" i="17"/>
  <c r="M126" i="17"/>
  <c r="U126" i="17"/>
  <c r="P126" i="17"/>
  <c r="S126" i="17"/>
  <c r="AA126" i="17"/>
  <c r="AK126" i="17"/>
  <c r="F51" i="17" l="1"/>
  <c r="E51" i="17" l="1"/>
  <c r="G51" i="17" s="1"/>
  <c r="S127" i="17" l="1"/>
  <c r="J127" i="17"/>
  <c r="AC127" i="17"/>
  <c r="M127" i="17"/>
  <c r="AD127" i="17"/>
  <c r="Q127" i="17"/>
  <c r="AF127" i="17"/>
  <c r="L127" i="17"/>
  <c r="AQ127" i="17"/>
  <c r="AS127" i="17"/>
  <c r="AA127" i="17"/>
  <c r="AG127" i="17"/>
  <c r="K127" i="17"/>
  <c r="O127" i="17"/>
  <c r="R127" i="17"/>
  <c r="AH127" i="17"/>
  <c r="AN127" i="17"/>
  <c r="Y127" i="17"/>
  <c r="H127" i="17"/>
  <c r="C127" i="17" s="1"/>
  <c r="N127" i="17"/>
  <c r="P127" i="17"/>
  <c r="AK127" i="17"/>
  <c r="V127" i="17"/>
  <c r="AP127" i="17"/>
  <c r="X127" i="17"/>
  <c r="I127" i="17"/>
  <c r="W127" i="17"/>
  <c r="AT127" i="17"/>
  <c r="AM127" i="17"/>
  <c r="AL127" i="17"/>
  <c r="AE127" i="17"/>
  <c r="U127" i="17"/>
  <c r="Z127" i="17"/>
  <c r="AI127" i="17"/>
  <c r="AO127" i="17"/>
  <c r="AJ127" i="17"/>
  <c r="AR127" i="17"/>
  <c r="T127" i="17"/>
  <c r="AB127" i="17"/>
  <c r="F52" i="17" l="1"/>
  <c r="E52" i="17" l="1"/>
  <c r="G52" i="17" s="1"/>
  <c r="H133" i="17" l="1" a="1"/>
  <c r="T128" i="17"/>
  <c r="L128" i="17"/>
  <c r="AM128" i="17"/>
  <c r="S128" i="17"/>
  <c r="AP128" i="17"/>
  <c r="AK128" i="17"/>
  <c r="Y128" i="17"/>
  <c r="W128" i="17"/>
  <c r="I128" i="17"/>
  <c r="AJ128" i="17"/>
  <c r="Z128" i="17"/>
  <c r="AA128" i="17"/>
  <c r="U128" i="17"/>
  <c r="AQ128" i="17"/>
  <c r="AC128" i="17"/>
  <c r="AI128" i="17"/>
  <c r="O128" i="17"/>
  <c r="AS128" i="17"/>
  <c r="M128" i="17"/>
  <c r="H128" i="17"/>
  <c r="C128" i="17" s="1"/>
  <c r="P128" i="17"/>
  <c r="AF128" i="17"/>
  <c r="X128" i="17"/>
  <c r="AT128" i="17"/>
  <c r="AR128" i="17"/>
  <c r="AL128" i="17"/>
  <c r="AB128" i="17"/>
  <c r="N128" i="17"/>
  <c r="R128" i="17"/>
  <c r="K128" i="17"/>
  <c r="AH128" i="17"/>
  <c r="AN128" i="17"/>
  <c r="J128" i="17"/>
  <c r="AO128" i="17"/>
  <c r="AG128" i="17"/>
  <c r="V128" i="17"/>
  <c r="AD128" i="17"/>
  <c r="AE128" i="17"/>
  <c r="Q128" i="17"/>
  <c r="AH133" i="17" l="1"/>
  <c r="R133" i="17"/>
  <c r="Y133" i="17"/>
  <c r="AG133" i="17"/>
  <c r="U133" i="17"/>
  <c r="AR133" i="17"/>
  <c r="T133" i="17"/>
  <c r="S133" i="17"/>
  <c r="P133" i="17"/>
  <c r="H133" i="17"/>
  <c r="I133" i="17"/>
  <c r="AF133" i="17"/>
  <c r="L133" i="17"/>
  <c r="AM133" i="17"/>
  <c r="W133" i="17"/>
  <c r="AP133" i="17"/>
  <c r="O133" i="17"/>
  <c r="AD133" i="17"/>
  <c r="AI133" i="17"/>
  <c r="AS133" i="17"/>
  <c r="Q133" i="17"/>
  <c r="AO133" i="17"/>
  <c r="J133" i="17"/>
  <c r="K133" i="17"/>
  <c r="AC133" i="17"/>
  <c r="Z133" i="17"/>
  <c r="X133" i="17"/>
  <c r="N133" i="17"/>
  <c r="AE133" i="17"/>
  <c r="AQ133" i="17"/>
  <c r="AL133" i="17"/>
  <c r="V133" i="17"/>
  <c r="AB133" i="17"/>
  <c r="AK133" i="17"/>
  <c r="AN133" i="17"/>
  <c r="M133" i="17"/>
  <c r="AJ133" i="17"/>
  <c r="AA133" i="17"/>
  <c r="H195" i="17" a="1"/>
  <c r="H195" i="17" l="1"/>
  <c r="AM195" i="17"/>
  <c r="AS195" i="17"/>
  <c r="T195" i="17"/>
  <c r="AH195" i="17"/>
  <c r="I195" i="17"/>
  <c r="AC195" i="17"/>
  <c r="Q195" i="17"/>
  <c r="AE195" i="17"/>
  <c r="AK195" i="17"/>
  <c r="L195" i="17"/>
  <c r="Z195" i="17"/>
  <c r="AN195" i="17"/>
  <c r="W195" i="17"/>
  <c r="AQ195" i="17"/>
  <c r="R195" i="17"/>
  <c r="AF195" i="17"/>
  <c r="AP195" i="17"/>
  <c r="O195" i="17"/>
  <c r="U195" i="17"/>
  <c r="AI195" i="17"/>
  <c r="J195" i="17"/>
  <c r="X195" i="17"/>
  <c r="AL195" i="17"/>
  <c r="M195" i="17"/>
  <c r="AA195" i="17"/>
  <c r="AO195" i="17"/>
  <c r="P195" i="17"/>
  <c r="N195" i="17"/>
  <c r="AD195" i="17"/>
  <c r="AR195" i="17"/>
  <c r="S195" i="17"/>
  <c r="AG195" i="17"/>
  <c r="V195" i="17"/>
  <c r="AJ195" i="17"/>
  <c r="K195" i="17"/>
  <c r="Y195" i="17"/>
  <c r="AB195" i="17"/>
</calcChain>
</file>

<file path=xl/sharedStrings.xml><?xml version="1.0" encoding="utf-8"?>
<sst xmlns="http://schemas.openxmlformats.org/spreadsheetml/2006/main" count="42009" uniqueCount="2793">
  <si>
    <t>Utility Charateristics</t>
  </si>
  <si>
    <t>RESIDENTIAL</t>
  </si>
  <si>
    <t>COMMERCIAL</t>
  </si>
  <si>
    <t>INDUSTRIAL</t>
  </si>
  <si>
    <t>TRANSPORTATION</t>
  </si>
  <si>
    <t>TOTAL</t>
  </si>
  <si>
    <t/>
  </si>
  <si>
    <t>Revenues</t>
  </si>
  <si>
    <t>Sales</t>
  </si>
  <si>
    <t>Customers</t>
  </si>
  <si>
    <t>Data Year</t>
  </si>
  <si>
    <t>Utility Number</t>
  </si>
  <si>
    <t>Utility Name</t>
  </si>
  <si>
    <t>Part</t>
  </si>
  <si>
    <t>SERVICE_TYPE</t>
  </si>
  <si>
    <t>Data Type
O = Observed
I = Imputed</t>
  </si>
  <si>
    <t>State</t>
  </si>
  <si>
    <t>Ownership</t>
  </si>
  <si>
    <t>Thousands Dollars</t>
  </si>
  <si>
    <t>Megawatthours</t>
  </si>
  <si>
    <t>Count</t>
  </si>
  <si>
    <t>City of Aberdeen - (MS)</t>
  </si>
  <si>
    <t>A</t>
  </si>
  <si>
    <t>Bundled</t>
  </si>
  <si>
    <t>O</t>
  </si>
  <si>
    <t>MS</t>
  </si>
  <si>
    <t>Municipal</t>
  </si>
  <si>
    <t>City of Abbeville - (LA)</t>
  </si>
  <si>
    <t>LA</t>
  </si>
  <si>
    <t>A &amp; N Electric Coop</t>
  </si>
  <si>
    <t>MD</t>
  </si>
  <si>
    <t>Cooperative</t>
  </si>
  <si>
    <t>VA</t>
  </si>
  <si>
    <t>Adams Electric Coop</t>
  </si>
  <si>
    <t>IL</t>
  </si>
  <si>
    <t>.</t>
  </si>
  <si>
    <t>Adams-Columbia Electric Coop</t>
  </si>
  <si>
    <t>WI</t>
  </si>
  <si>
    <t>Agway Energy Services, LLC</t>
  </si>
  <si>
    <t>B</t>
  </si>
  <si>
    <t>Energy</t>
  </si>
  <si>
    <t>NY</t>
  </si>
  <si>
    <t>Retail Power Marketer</t>
  </si>
  <si>
    <t>Adams Rural Electric Coop, Inc</t>
  </si>
  <si>
    <t>OH</t>
  </si>
  <si>
    <t>City of Adel- (GA)</t>
  </si>
  <si>
    <t>GA</t>
  </si>
  <si>
    <t>Adrian Public Utilities Comm</t>
  </si>
  <si>
    <t>MN</t>
  </si>
  <si>
    <t>Agralite Electric Coop</t>
  </si>
  <si>
    <t>Aiken Electric Coop Inc</t>
  </si>
  <si>
    <t>SC</t>
  </si>
  <si>
    <t>Ajo Improvement Co</t>
  </si>
  <si>
    <t>AZ</t>
  </si>
  <si>
    <t>Investor Owned</t>
  </si>
  <si>
    <t>Alabama Power Co</t>
  </si>
  <si>
    <t>AL</t>
  </si>
  <si>
    <t>City of Alachua - (FL)</t>
  </si>
  <si>
    <t>FL</t>
  </si>
  <si>
    <t>City of Alameda</t>
  </si>
  <si>
    <t>CA</t>
  </si>
  <si>
    <t>Alaska Electric Light&amp;Power Co</t>
  </si>
  <si>
    <t>AK</t>
  </si>
  <si>
    <t>Alaska Power and Telephone Co</t>
  </si>
  <si>
    <t>Alaska Village Elec Coop, Inc</t>
  </si>
  <si>
    <t>Albany Water Gas &amp; Light Comm</t>
  </si>
  <si>
    <t>City of Albemarle - (NC)</t>
  </si>
  <si>
    <t>NC</t>
  </si>
  <si>
    <t>Albemarle Electric Member Corp</t>
  </si>
  <si>
    <t>Albertville Municipal Utilities Board</t>
  </si>
  <si>
    <t>AGC Division of APG Inc</t>
  </si>
  <si>
    <t>IN</t>
  </si>
  <si>
    <t>Alcorn County Elec Power Assn</t>
  </si>
  <si>
    <t>City of Alexander City</t>
  </si>
  <si>
    <t>Alfalfa Electric Coop, Inc</t>
  </si>
  <si>
    <t>KS</t>
  </si>
  <si>
    <t>OK</t>
  </si>
  <si>
    <t>City of Alexandria - (LA)</t>
  </si>
  <si>
    <t>Alger-Delta Coop Electric Assn</t>
  </si>
  <si>
    <t>MI</t>
  </si>
  <si>
    <t>Algoma Utility Comm</t>
  </si>
  <si>
    <t>City of Acworth - (GA)</t>
  </si>
  <si>
    <t>City of Algona - (IA)</t>
  </si>
  <si>
    <t>IA</t>
  </si>
  <si>
    <t>Allamakee-Clayton El Coop, Inc</t>
  </si>
  <si>
    <t>City of Alliance- (NE)</t>
  </si>
  <si>
    <t>NE</t>
  </si>
  <si>
    <t>Alpena Power Co</t>
  </si>
  <si>
    <t>Altamaha Electric Member Corp</t>
  </si>
  <si>
    <t>City of Altus - (OK)</t>
  </si>
  <si>
    <t>Amana Society Service Co</t>
  </si>
  <si>
    <t>BP Energy Company</t>
  </si>
  <si>
    <t>WA</t>
  </si>
  <si>
    <t>D</t>
  </si>
  <si>
    <t>TX</t>
  </si>
  <si>
    <t>City of Ames - (IA)</t>
  </si>
  <si>
    <t>City of Amherst- (OH)</t>
  </si>
  <si>
    <t>Amicalola Electric Member Corp</t>
  </si>
  <si>
    <t>City of Amory</t>
  </si>
  <si>
    <t>City of Alcoa Utilities</t>
  </si>
  <si>
    <t>TN</t>
  </si>
  <si>
    <t>City of Anaheim - (CA)</t>
  </si>
  <si>
    <t>Anchorage Municipal Light and Power</t>
  </si>
  <si>
    <t>City of Andalusia</t>
  </si>
  <si>
    <t>Connexus Energy</t>
  </si>
  <si>
    <t>City of Bardstown - (KY)</t>
  </si>
  <si>
    <t>KY</t>
  </si>
  <si>
    <t>City of Anoka</t>
  </si>
  <si>
    <t>Anza Electric Coop Inc</t>
  </si>
  <si>
    <t>Town of Apex- (NC)</t>
  </si>
  <si>
    <t>Appalachian Electric Coop</t>
  </si>
  <si>
    <t>Appalachian Power Co</t>
  </si>
  <si>
    <t>WV</t>
  </si>
  <si>
    <t>Applied Energy Inc</t>
  </si>
  <si>
    <t>Unregulated</t>
  </si>
  <si>
    <t>Arab Electric Coop Inc</t>
  </si>
  <si>
    <t>Arizona Public Service Co</t>
  </si>
  <si>
    <t>Entergy Arkansas Inc</t>
  </si>
  <si>
    <t>AR</t>
  </si>
  <si>
    <t>Arkansas Valley Elec Coop Corp</t>
  </si>
  <si>
    <t>City of Arlington - (MN)</t>
  </si>
  <si>
    <t>Arrowhead Electric Coop, Inc</t>
  </si>
  <si>
    <t>City of Ashland - (OR)</t>
  </si>
  <si>
    <t>OR</t>
  </si>
  <si>
    <t>City of Aspen- (CO)</t>
  </si>
  <si>
    <t>CO</t>
  </si>
  <si>
    <t>Atchison-Holt Electric Coop</t>
  </si>
  <si>
    <t>MO</t>
  </si>
  <si>
    <t>City of Athens - (AL)</t>
  </si>
  <si>
    <t>Athens Utility Board</t>
  </si>
  <si>
    <t>Atlantic City Electric Co</t>
  </si>
  <si>
    <t>NJ</t>
  </si>
  <si>
    <t>C</t>
  </si>
  <si>
    <t>Delivery</t>
  </si>
  <si>
    <t>Atlantic Municipal Utilities</t>
  </si>
  <si>
    <t>Auburn Board of Public Works</t>
  </si>
  <si>
    <t>City of Auburn - (IN)</t>
  </si>
  <si>
    <t>City of Augusta - (KS)</t>
  </si>
  <si>
    <t>City of Austin - (MN)</t>
  </si>
  <si>
    <t>Austin Energy</t>
  </si>
  <si>
    <t>City of Ava - (MO)</t>
  </si>
  <si>
    <t>City of Azusa</t>
  </si>
  <si>
    <t>BARC Electric Coop Inc</t>
  </si>
  <si>
    <t>Bagley Public Utilities Comm</t>
  </si>
  <si>
    <t>City of Baldwin City- (KS)</t>
  </si>
  <si>
    <t>Baldwin County El Member Corp</t>
  </si>
  <si>
    <t>Baltimore Gas &amp; Electric Co</t>
  </si>
  <si>
    <t>Bailey County Elec Coop Assn</t>
  </si>
  <si>
    <t>Bandera Electric Coop, Inc</t>
  </si>
  <si>
    <t>City of Bandon - (OR)</t>
  </si>
  <si>
    <t>ME</t>
  </si>
  <si>
    <t>City of Bangor - (WI)</t>
  </si>
  <si>
    <t>City of Banning - (CA)</t>
  </si>
  <si>
    <t>Barbourville Utility Comm</t>
  </si>
  <si>
    <t>City of Barnesville - (MN)</t>
  </si>
  <si>
    <t>Barron Electric Coop</t>
  </si>
  <si>
    <t>Bartlett Electric Coop, Inc</t>
  </si>
  <si>
    <t>Barrow Utils &amp; Elec Coop, Inc</t>
  </si>
  <si>
    <t>Barry Electric Coop</t>
  </si>
  <si>
    <t>Bartholomew County Rural E M C</t>
  </si>
  <si>
    <t>City of Bartow - (FL)</t>
  </si>
  <si>
    <t>Barton County Elec Coop, Inc</t>
  </si>
  <si>
    <t>Basin Electric Power Coop</t>
  </si>
  <si>
    <t>ND</t>
  </si>
  <si>
    <t>SD</t>
  </si>
  <si>
    <t>WY</t>
  </si>
  <si>
    <t>City of Bay City - (MI)</t>
  </si>
  <si>
    <t>Bayfield Electric Coop, Inc</t>
  </si>
  <si>
    <t>Beartooth Electric Coop, Inc</t>
  </si>
  <si>
    <t>MT</t>
  </si>
  <si>
    <t>City of Beatrice - (NE)</t>
  </si>
  <si>
    <t>Beauregard Electric Coop, Inc</t>
  </si>
  <si>
    <t>Town of Belmont - (MA)</t>
  </si>
  <si>
    <t>MA</t>
  </si>
  <si>
    <t>City of Beloit - (KS)</t>
  </si>
  <si>
    <t>Beltrami Electric Coop, Inc</t>
  </si>
  <si>
    <t>City of Benson - (MN)</t>
  </si>
  <si>
    <t>Benton County</t>
  </si>
  <si>
    <t>PUD No 1 of Benton County</t>
  </si>
  <si>
    <t>Political Subdivision</t>
  </si>
  <si>
    <t>City of Benton - (AR)</t>
  </si>
  <si>
    <t>City of Benton - (KY)</t>
  </si>
  <si>
    <t>City of Bentonville - (AR)</t>
  </si>
  <si>
    <t>Big Country Electric Coop, Inc</t>
  </si>
  <si>
    <t>City of Beresford</t>
  </si>
  <si>
    <t>Linde Energy Services, Inc.</t>
  </si>
  <si>
    <t>DE</t>
  </si>
  <si>
    <t>PA</t>
  </si>
  <si>
    <t>Berkeley Electric Coop Inc</t>
  </si>
  <si>
    <t>Benton Rural Electric Assn</t>
  </si>
  <si>
    <t>City of Bessemer Utilities</t>
  </si>
  <si>
    <t>Bethel Utilities Corp</t>
  </si>
  <si>
    <t>Big Horn Rural Electric Co</t>
  </si>
  <si>
    <t>Big Horn County Elec Coop, Inc</t>
  </si>
  <si>
    <t>Big Sandy Rural Elec Coop Corp</t>
  </si>
  <si>
    <t>Big Bend Electric Coop, Inc</t>
  </si>
  <si>
    <t>Blachly-Lane County Coop El Assn</t>
  </si>
  <si>
    <t>Bonneville Power Administration</t>
  </si>
  <si>
    <t>ID</t>
  </si>
  <si>
    <t>Federal</t>
  </si>
  <si>
    <t>Black River Electric Coop, Inc - (SC)</t>
  </si>
  <si>
    <t>Black Diamond Power Co</t>
  </si>
  <si>
    <t>Black Hills Electric Coop, Inc</t>
  </si>
  <si>
    <t>Black River Electric Coop - (MO)</t>
  </si>
  <si>
    <t>City of Black River Falls</t>
  </si>
  <si>
    <t>Black Warrior Elec Member Corp</t>
  </si>
  <si>
    <t>City of Blaine - (WA)</t>
  </si>
  <si>
    <t>Block Island Power Co</t>
  </si>
  <si>
    <t>RI</t>
  </si>
  <si>
    <t>City of Bloomfield - (IA)</t>
  </si>
  <si>
    <t>BENCO Electric Cooperative</t>
  </si>
  <si>
    <t>Blue Grass Energy Coop Corp</t>
  </si>
  <si>
    <t>Blue Ridge Elec Member Corp - (NC)</t>
  </si>
  <si>
    <t>Blue Ridge Electric Coop Inc - (SC)</t>
  </si>
  <si>
    <t>Blue Ridge Mountain EMC - (GA)</t>
  </si>
  <si>
    <t>Bluebonnet Electric Coop, Inc</t>
  </si>
  <si>
    <t>Bon Homme Yankton El Assn, Inc</t>
  </si>
  <si>
    <t>City of Boerne</t>
  </si>
  <si>
    <t>Bolivar Energy Authority</t>
  </si>
  <si>
    <t>Boone Electric Coop</t>
  </si>
  <si>
    <t>City of Boulder City - (NV)</t>
  </si>
  <si>
    <t>NV</t>
  </si>
  <si>
    <t>City of Bountiful</t>
  </si>
  <si>
    <t>UT</t>
  </si>
  <si>
    <t>Bowie-Cass Electric Coop, Inc</t>
  </si>
  <si>
    <t>City of Bowling Green - (OH)</t>
  </si>
  <si>
    <t>City of Bowling Green - (KY)</t>
  </si>
  <si>
    <t>Bozrah Light &amp; Power Company</t>
  </si>
  <si>
    <t>CT</t>
  </si>
  <si>
    <t>Brainerd Public Utilities</t>
  </si>
  <si>
    <t>Town of Braintree - (MA)</t>
  </si>
  <si>
    <t>City of Breckenridge- (MN)</t>
  </si>
  <si>
    <t>Bremen Electric Light &amp; Power Co</t>
  </si>
  <si>
    <t>City of Brenham - (TX)</t>
  </si>
  <si>
    <t>City of Brewster - (MN)</t>
  </si>
  <si>
    <t>Broad River Electric Coop, Inc</t>
  </si>
  <si>
    <t>Bridger Valley Elec Assn, Inc</t>
  </si>
  <si>
    <t>Brigham City Corporation</t>
  </si>
  <si>
    <t>City of Bristol - (TN)</t>
  </si>
  <si>
    <t>Bristol Virginia Utilities</t>
  </si>
  <si>
    <t>Brodhead Water &amp; Lighting Comm</t>
  </si>
  <si>
    <t>City of Broken Bow - (NE)</t>
  </si>
  <si>
    <t>City of Brookings - (SD)</t>
  </si>
  <si>
    <t>Brown County Rural Elec Assn</t>
  </si>
  <si>
    <t>Brown-Atchison E C A Inc</t>
  </si>
  <si>
    <t>Burke-Divide Electric Coop Inc</t>
  </si>
  <si>
    <t>Brownsville Public Utilities Board</t>
  </si>
  <si>
    <t>City of Brownsville</t>
  </si>
  <si>
    <t>City of Bryan - (OH)</t>
  </si>
  <si>
    <t>City of Bryan - (TX)</t>
  </si>
  <si>
    <t>City of Buffalo - (MN)</t>
  </si>
  <si>
    <t>City of Buford</t>
  </si>
  <si>
    <t>Buckeye Rural Elec Coop, Inc</t>
  </si>
  <si>
    <t>City of Burbank Water and Power</t>
  </si>
  <si>
    <t>City of Burley - (ID)</t>
  </si>
  <si>
    <t>City of Burlington Electric - (VT)</t>
  </si>
  <si>
    <t>VT</t>
  </si>
  <si>
    <t>City of Burlington - (KS)</t>
  </si>
  <si>
    <t>Burt County Public Power Dist</t>
  </si>
  <si>
    <t>Butler Rural El Coop Assn, Inc - (KS)</t>
  </si>
  <si>
    <t>Butler Public Power District - (NE)</t>
  </si>
  <si>
    <t>Borough of Butler - (NJ)</t>
  </si>
  <si>
    <t>Butler Rural Electric Coop Inc - (OH)</t>
  </si>
  <si>
    <t>Butler County Rural Elec Coop - (IA)</t>
  </si>
  <si>
    <t>Butte Electric Coop, Inc</t>
  </si>
  <si>
    <t>C &amp; L Electric Coop Corp</t>
  </si>
  <si>
    <t>City of Cairo - (GA)</t>
  </si>
  <si>
    <t>CMS Electric Coop Inc</t>
  </si>
  <si>
    <t>City of Calhoun - (GA)</t>
  </si>
  <si>
    <t>Calpine Power America LLC</t>
  </si>
  <si>
    <t>Los Medanos Energy Center LLC</t>
  </si>
  <si>
    <t>Central Electric Power Assn - (MS)</t>
  </si>
  <si>
    <t>City of Cambridge - (NE)</t>
  </si>
  <si>
    <t>City of Camden</t>
  </si>
  <si>
    <t>City of Cameron</t>
  </si>
  <si>
    <t>Canoochee Electric Member Corp</t>
  </si>
  <si>
    <t>City of Camilla</t>
  </si>
  <si>
    <t>Canadian Valley Elec Coop, Inc</t>
  </si>
  <si>
    <t>Canby Utility Board</t>
  </si>
  <si>
    <t>Caney Fork Electric Coop, Inc</t>
  </si>
  <si>
    <t>Caney Valley El Coop Assn, Inc</t>
  </si>
  <si>
    <t>Canton Municipal Utilities</t>
  </si>
  <si>
    <t>Cape Hatteras Elec Member Corp</t>
  </si>
  <si>
    <t>Capital Electric Coop, Inc</t>
  </si>
  <si>
    <t>Cam Wal Electric Coop, Inc</t>
  </si>
  <si>
    <t>Carbon Power &amp; Light, Inc</t>
  </si>
  <si>
    <t>Cardinal Cogen Inc</t>
  </si>
  <si>
    <t>Carroll County - (TN)</t>
  </si>
  <si>
    <t>Carroll Electric Coop, Inc - (OH)</t>
  </si>
  <si>
    <t>Carroll Electric Member Corp - (GA)</t>
  </si>
  <si>
    <t>Carroll Electric Coop Corp - (AR)</t>
  </si>
  <si>
    <t>Carteret-Craven El Member Corp</t>
  </si>
  <si>
    <t>City of Cartersville - (GA)</t>
  </si>
  <si>
    <t>City of Carthage - (MO)</t>
  </si>
  <si>
    <t>Cedar Falls Utilities</t>
  </si>
  <si>
    <t>Cedar-Knox Public Power Dist</t>
  </si>
  <si>
    <t>Cedarburg Light &amp; Water Comm</t>
  </si>
  <si>
    <t>CPKelco U S Inc</t>
  </si>
  <si>
    <t>Central Alabama Electric Coop</t>
  </si>
  <si>
    <t>Central Rural Electric Cooperative, Inc</t>
  </si>
  <si>
    <t>City of Central City</t>
  </si>
  <si>
    <t>Central Electric Coop, Inc - (SD)</t>
  </si>
  <si>
    <t>Central Electric Coop Inc - (OR)</t>
  </si>
  <si>
    <t>Central Florida Elec Coop, Inc</t>
  </si>
  <si>
    <t>Central Georgia El Member Corp</t>
  </si>
  <si>
    <t>Central Hudson Gas &amp; Elec Corp</t>
  </si>
  <si>
    <t>Central Electric Membership Corp. - (NC)</t>
  </si>
  <si>
    <t>Central Lincoln People's Ut Dt</t>
  </si>
  <si>
    <t>Cleco Power LLC</t>
  </si>
  <si>
    <t>Central Maine Power Co</t>
  </si>
  <si>
    <t>Central Missouri Elec Coop Inc</t>
  </si>
  <si>
    <t>Central New Mexico El Coop, Inc</t>
  </si>
  <si>
    <t>NM</t>
  </si>
  <si>
    <t>Central Texas Elec Coop, Inc</t>
  </si>
  <si>
    <t>Central Valley Elec Coop, Inc</t>
  </si>
  <si>
    <t>Central Virginia Electric Coop</t>
  </si>
  <si>
    <t>Central Wisconsin Elec Coop</t>
  </si>
  <si>
    <t>City of Centralia - (WA)</t>
  </si>
  <si>
    <t>Chariton Valley Elec Coop, Inc</t>
  </si>
  <si>
    <t>Charles Mix Electric Assn, Inc</t>
  </si>
  <si>
    <t>Borough of Chambersburg</t>
  </si>
  <si>
    <t>City of Chanute</t>
  </si>
  <si>
    <t>Caddo Electric Coop, Inc</t>
  </si>
  <si>
    <t>City of Chattanooga - (TN)</t>
  </si>
  <si>
    <t>PUD No 1 of Chelan County</t>
  </si>
  <si>
    <t>City of Cheney - (WA)</t>
  </si>
  <si>
    <t>Cherokee Electric Coop</t>
  </si>
  <si>
    <t>Cherry-Todd Electric Coop, Inc</t>
  </si>
  <si>
    <t>Cherryland Electric Coop Inc</t>
  </si>
  <si>
    <t>Cheyenne Light Fuel &amp; Power Co</t>
  </si>
  <si>
    <t>Cherokee County Elec Coop Assn</t>
  </si>
  <si>
    <t>City of Chickamauga</t>
  </si>
  <si>
    <t>City of Chicopee - (MA)</t>
  </si>
  <si>
    <t>Cimarron Electric Coop</t>
  </si>
  <si>
    <t>Chillicothe Municipal Utils</t>
  </si>
  <si>
    <t>Chimney Rock Public Power Dist</t>
  </si>
  <si>
    <t>Chippewa Valley Electric Coop</t>
  </si>
  <si>
    <t>Choctawhatche Elec Coop, Inc</t>
  </si>
  <si>
    <t>Choptank Electric Coop, Inc</t>
  </si>
  <si>
    <t>Chugach Electric Assn Inc</t>
  </si>
  <si>
    <t>Choctaw Electric Coop Inc</t>
  </si>
  <si>
    <t>Duke Energy Ohio Inc</t>
  </si>
  <si>
    <t>Cirro Group, Inc.</t>
  </si>
  <si>
    <t>Citizens Electric Co - (PA)</t>
  </si>
  <si>
    <t>Citizens Electric Corporation - (MO)</t>
  </si>
  <si>
    <t>City of Nixa - (MO)</t>
  </si>
  <si>
    <t>Claiborne Electric Coop, Inc</t>
  </si>
  <si>
    <t>PUD No 1 of Clallam County</t>
  </si>
  <si>
    <t>City of Claremore</t>
  </si>
  <si>
    <t>PUD No 1 of Clark County - (WA)</t>
  </si>
  <si>
    <t>Clark Energy Coop Inc - (KY)</t>
  </si>
  <si>
    <t>Clark Electric Coop - (WI)</t>
  </si>
  <si>
    <t>Clarksdale Public Utilities</t>
  </si>
  <si>
    <t>City of Clarksville - (TN)</t>
  </si>
  <si>
    <t>Clarksville Light &amp; Water Co</t>
  </si>
  <si>
    <t>Clay County Electric Coop Corp</t>
  </si>
  <si>
    <t>Clay-Union Electric Corp</t>
  </si>
  <si>
    <t>Clarke Electric Coop Inc - (IA)</t>
  </si>
  <si>
    <t>Town of Clayton</t>
  </si>
  <si>
    <t>Clearwater Power Company</t>
  </si>
  <si>
    <t>Cleveland Electric Illum Co</t>
  </si>
  <si>
    <t>Clay Electric Cooperative, Inc</t>
  </si>
  <si>
    <t>City of Cleveland - (TN)</t>
  </si>
  <si>
    <t>City of Cleveland - (OH)</t>
  </si>
  <si>
    <t>Dominion Retail Inc</t>
  </si>
  <si>
    <t>Clearwater-Polk Elec Coop Inc</t>
  </si>
  <si>
    <t>City of Clewiston</t>
  </si>
  <si>
    <t>Clear Lake Cogeneration LP</t>
  </si>
  <si>
    <t>Clinton Combined Utility Sys</t>
  </si>
  <si>
    <t>Clinton County Elec Coop, Inc</t>
  </si>
  <si>
    <t>Cleveland Cliffs Inc</t>
  </si>
  <si>
    <t>City of Clinton - (TN)</t>
  </si>
  <si>
    <t>City of Clintonville - (WI)</t>
  </si>
  <si>
    <t>Clyde Light &amp; Power</t>
  </si>
  <si>
    <t>Cloverland Electric Co-op</t>
  </si>
  <si>
    <t>Coahoma Electric Power Assn</t>
  </si>
  <si>
    <t>Coast Electric Power Assn</t>
  </si>
  <si>
    <t>Coastal Electric Member Corp</t>
  </si>
  <si>
    <t>Coastal Electric Coop, Inc</t>
  </si>
  <si>
    <t>Codington-Clark Elec Coop, Inc</t>
  </si>
  <si>
    <t>Columbia Power System</t>
  </si>
  <si>
    <t>City of Cody</t>
  </si>
  <si>
    <t>City of Coffeyville - (KS)</t>
  </si>
  <si>
    <t>City of Colby - (KS)</t>
  </si>
  <si>
    <t>Coldwater Board of Public Util</t>
  </si>
  <si>
    <t>Cobb Electric Membership Corp</t>
  </si>
  <si>
    <t>Coles-Moultrie Electric Coop</t>
  </si>
  <si>
    <t>Coleman County Elec Coop, Inc</t>
  </si>
  <si>
    <t>City of College Park - (GA)</t>
  </si>
  <si>
    <t>City of College Station - (TX)</t>
  </si>
  <si>
    <t>City of Colorado Springs - (CO)</t>
  </si>
  <si>
    <t>CMS Energy Resource Management</t>
  </si>
  <si>
    <t>Columbia Basin Elec Cooperative, Inc</t>
  </si>
  <si>
    <t>Columbia Power Coop Assn Inc</t>
  </si>
  <si>
    <t>Calhoun County Elec Coop Assn</t>
  </si>
  <si>
    <t>Columbia Rural Elec Assn, Inc</t>
  </si>
  <si>
    <t>City of Columbia - (MO)</t>
  </si>
  <si>
    <t>Co-Mo Electric Coop Inc</t>
  </si>
  <si>
    <t>City of Columbus - (OH)</t>
  </si>
  <si>
    <t>City of Columbus - (MS)</t>
  </si>
  <si>
    <t>Columbus Electric Coop, Inc</t>
  </si>
  <si>
    <t>City of Columbus - (WI)</t>
  </si>
  <si>
    <t>Commerce Energy, Inc.</t>
  </si>
  <si>
    <t>Commonwealth Edison Co</t>
  </si>
  <si>
    <t>Community Electric Coop</t>
  </si>
  <si>
    <t>Concho Valley Elec Coop Inc</t>
  </si>
  <si>
    <t>Town of Concord - (MA)</t>
  </si>
  <si>
    <t>City of Concord - (NC)</t>
  </si>
  <si>
    <t>Concordia Electric Coop, Inc</t>
  </si>
  <si>
    <t>Callaway Electric Cooperative</t>
  </si>
  <si>
    <t>CECG Maine, LLC</t>
  </si>
  <si>
    <t>Connecticut Light &amp; Power Co</t>
  </si>
  <si>
    <t>Consolidated Edison Sol Inc</t>
  </si>
  <si>
    <t>DC</t>
  </si>
  <si>
    <t>NH</t>
  </si>
  <si>
    <t>Consolidated Edison Co-NY Inc</t>
  </si>
  <si>
    <t>Consolidated Electric Coop</t>
  </si>
  <si>
    <t>Consolidated Water Power Co</t>
  </si>
  <si>
    <t>Consumers Energy Co</t>
  </si>
  <si>
    <t>Cooke County Elec Coop Assn</t>
  </si>
  <si>
    <t>Continental Divide El Coop Inc</t>
  </si>
  <si>
    <t>Conway Corporation</t>
  </si>
  <si>
    <t>City of Cookeville - (TN)</t>
  </si>
  <si>
    <t>Comanche County Elec Coop Assn</t>
  </si>
  <si>
    <t>Cookson Hills Elec Coop, Inc</t>
  </si>
  <si>
    <t>Coos-Curry Electric Coop, Inc</t>
  </si>
  <si>
    <t>Coosa Valley Electric Coop Inc</t>
  </si>
  <si>
    <t>Copper Valley Elec Assn, Inc</t>
  </si>
  <si>
    <t>Cooperative L&amp;P Assn Lake County</t>
  </si>
  <si>
    <t>Colorado River Comm of Nevada</t>
  </si>
  <si>
    <t>Corn Belt Energy Corporation</t>
  </si>
  <si>
    <t>Cornhusker Public Power Dist</t>
  </si>
  <si>
    <t>City of Corona - (CA)</t>
  </si>
  <si>
    <t>Cotton Electric Coop, Inc</t>
  </si>
  <si>
    <t>Shell Energy North America (US), L.P.</t>
  </si>
  <si>
    <t>Covington Electric Coop, Inc</t>
  </si>
  <si>
    <t>Coweta-Fayette El Member Corp</t>
  </si>
  <si>
    <t>City of Covington - (GA)</t>
  </si>
  <si>
    <t>City of Covington - (TN)</t>
  </si>
  <si>
    <t>PUD No 1 of Cowlitz County</t>
  </si>
  <si>
    <t>Cozad Board of Public Works</t>
  </si>
  <si>
    <t>Craig-Botetourt Electric Coop</t>
  </si>
  <si>
    <t>Crawfordsville Elec, Lgt &amp; Pwr</t>
  </si>
  <si>
    <t>Craighead Electric Coop Corp</t>
  </si>
  <si>
    <t>Crawford Electric Coop, Inc</t>
  </si>
  <si>
    <t>City of Crete</t>
  </si>
  <si>
    <t>Crisp County Power Comm</t>
  </si>
  <si>
    <t>Crow Wing Cooperative Power &amp; Light Comp</t>
  </si>
  <si>
    <t>City of Crystal Falls</t>
  </si>
  <si>
    <t>City of Cuba City</t>
  </si>
  <si>
    <t>City of Cuero - (TX)</t>
  </si>
  <si>
    <t>Cullman Power Board</t>
  </si>
  <si>
    <t>Cullman Electric Coop, Inc</t>
  </si>
  <si>
    <t>Town of Culpeper- (VA)</t>
  </si>
  <si>
    <t>Cumberland Valley Electric, Inc.</t>
  </si>
  <si>
    <t>Cumberland Elec Member Corp</t>
  </si>
  <si>
    <t>Cuming County Public Pwr Dist</t>
  </si>
  <si>
    <t>City of Cushing - (OK)</t>
  </si>
  <si>
    <t>Custer Public Power District</t>
  </si>
  <si>
    <t>Cuivre River Electric Coop Inc</t>
  </si>
  <si>
    <t>D S &amp; O Rural E C A, Inc</t>
  </si>
  <si>
    <t>Dahlberg Light &amp; Power Co</t>
  </si>
  <si>
    <t>Dakota Valley Elec Coop Inc</t>
  </si>
  <si>
    <t>Dakota Energy Coop Inc</t>
  </si>
  <si>
    <t>Consumers Power, Inc</t>
  </si>
  <si>
    <t>Dalton Utilities</t>
  </si>
  <si>
    <t>City of Danville - (VA)</t>
  </si>
  <si>
    <t>Darke Rural Electric Coop, Inc</t>
  </si>
  <si>
    <t>City of David City</t>
  </si>
  <si>
    <t>Daviess Martin County R E M C</t>
  </si>
  <si>
    <t>Dawson Power District</t>
  </si>
  <si>
    <t>City of Dayton - (TN)</t>
  </si>
  <si>
    <t>Dayton Power &amp; Light Co</t>
  </si>
  <si>
    <t>Deaf Smith Electric Coop, Inc</t>
  </si>
  <si>
    <t>Decatur Utilities</t>
  </si>
  <si>
    <t>Decatur County Rural E M C</t>
  </si>
  <si>
    <t>Deep East Texas Elec Coop Inc</t>
  </si>
  <si>
    <t>Delano Municipal Utilities</t>
  </si>
  <si>
    <t>Delmarva Power</t>
  </si>
  <si>
    <t>City of Denton - (TX)</t>
  </si>
  <si>
    <t>Delaware Electric Cooperative</t>
  </si>
  <si>
    <t>Denton County Elec Coop, Inc</t>
  </si>
  <si>
    <t>Delta Montrose Electric Assn</t>
  </si>
  <si>
    <t>City of Detroit Lakes - (MN)</t>
  </si>
  <si>
    <t>City of Dickson</t>
  </si>
  <si>
    <t>Dixie Electric Power Assn</t>
  </si>
  <si>
    <t>Dixie Electric Membership Corp</t>
  </si>
  <si>
    <t>Dixie Electric Coop</t>
  </si>
  <si>
    <t>City of Dothan - (AL)</t>
  </si>
  <si>
    <t>City of Douglas</t>
  </si>
  <si>
    <t>PUD No 1 of Douglas County</t>
  </si>
  <si>
    <t>Douglas Electric Coop - (OR)</t>
  </si>
  <si>
    <t>Douglas Electric Coop, Inc</t>
  </si>
  <si>
    <t>City of Dover - (DE)</t>
  </si>
  <si>
    <t>City of Dover - (OH)</t>
  </si>
  <si>
    <t>Dubois Rural Electric Coop Inc</t>
  </si>
  <si>
    <t>Duck River Elec Member Corp</t>
  </si>
  <si>
    <t>Duke Energy Carolinas, LLC</t>
  </si>
  <si>
    <t>Dunn County Electric Coop</t>
  </si>
  <si>
    <t>City of Duncan - (OK)</t>
  </si>
  <si>
    <t>ConocoPhillips Company</t>
  </si>
  <si>
    <t>Town of Danvers</t>
  </si>
  <si>
    <t>Duquesne Light Co</t>
  </si>
  <si>
    <t>City of Dyersburg</t>
  </si>
  <si>
    <t>Egyptian Electric Coop Assn</t>
  </si>
  <si>
    <t>E I DuPont De Nemours &amp; Co</t>
  </si>
  <si>
    <t>City of Eagle River - (WI)</t>
  </si>
  <si>
    <t>East Central Energy</t>
  </si>
  <si>
    <t>City of East Grand Forks - (MN)</t>
  </si>
  <si>
    <t>East Mississippi Elec Pwr Assn</t>
  </si>
  <si>
    <t>City of East Point - (GA)</t>
  </si>
  <si>
    <t>Eastern Illinois Elec Coop</t>
  </si>
  <si>
    <t>East-Central Iowa Rural Elec Coop</t>
  </si>
  <si>
    <t>East Central Oklahoma Elec Coop Inc</t>
  </si>
  <si>
    <t>Eastern Iowa Light &amp; Power Coop</t>
  </si>
  <si>
    <t>Eastern Maine Electric Coop</t>
  </si>
  <si>
    <t>Easton Utilities Comm</t>
  </si>
  <si>
    <t>Eau Claire Electric Coop</t>
  </si>
  <si>
    <t>Edisto Electric Coop, Inc</t>
  </si>
  <si>
    <t>Edgecombe-Martin County E M C</t>
  </si>
  <si>
    <t>City of Edmond - (OK)</t>
  </si>
  <si>
    <t>El Paso Electric Co</t>
  </si>
  <si>
    <t>Empire Natural Gas Corporation</t>
  </si>
  <si>
    <t>Electrical Dist No8 Maricopa</t>
  </si>
  <si>
    <t>City of Elberton</t>
  </si>
  <si>
    <t>Eldridge City Utilities</t>
  </si>
  <si>
    <t>Electric Energy Inc</t>
  </si>
  <si>
    <t>City of Elk River</t>
  </si>
  <si>
    <t>Elkhorn Rural Public Pwr Dist</t>
  </si>
  <si>
    <t>Elmhurst Mutual Power &amp; Light Co</t>
  </si>
  <si>
    <t>City of Ely - (MN)</t>
  </si>
  <si>
    <t>Empire District Electric Co</t>
  </si>
  <si>
    <t>Empire Electric Assn, Inc</t>
  </si>
  <si>
    <t>Energy Coop of New York, Inc</t>
  </si>
  <si>
    <t>Excelsior Electric Member Corp</t>
  </si>
  <si>
    <t>Fairfield Electric Coop, Inc</t>
  </si>
  <si>
    <t>Entergy Solutions, Ltd</t>
  </si>
  <si>
    <t>Town of Erwin - (TN)</t>
  </si>
  <si>
    <t>Escambia River Elec Coop, Inc</t>
  </si>
  <si>
    <t>City of Escondido - (CA)</t>
  </si>
  <si>
    <t>Town of Estes Park</t>
  </si>
  <si>
    <t>City of Estherville - (IA)</t>
  </si>
  <si>
    <t>City of Etowah</t>
  </si>
  <si>
    <t>City of Eudora - (KS)</t>
  </si>
  <si>
    <t>City of Eugene - (OR)</t>
  </si>
  <si>
    <t>City of Evansville</t>
  </si>
  <si>
    <t>Farmers Electric Coop, Inc - (IA)</t>
  </si>
  <si>
    <t>City of Fairbury</t>
  </si>
  <si>
    <t>City of Fairfax - (MN)</t>
  </si>
  <si>
    <t>City of Fairhope - (AL)</t>
  </si>
  <si>
    <t>City of Ellensburg - (WA)</t>
  </si>
  <si>
    <t>Fairmont Public Utilities Comm</t>
  </si>
  <si>
    <t>Farmers Electric Coop - (IA)</t>
  </si>
  <si>
    <t>Fall River Rural Elec Coop Inc</t>
  </si>
  <si>
    <t>Fannin County Electric Coop</t>
  </si>
  <si>
    <t>City of Falls City - (NE)</t>
  </si>
  <si>
    <t>Farmers Electric Coop, Inc - (MO)</t>
  </si>
  <si>
    <t>Farmers Electric Coop, Inc - (TX)</t>
  </si>
  <si>
    <t>Fayette Electric Coop, Inc</t>
  </si>
  <si>
    <t>Farmers Rural Electric Coop Corp - (KY)</t>
  </si>
  <si>
    <t>Farmers Electric Coop, Inc - (NM)</t>
  </si>
  <si>
    <t>City of Farmington - (NM)</t>
  </si>
  <si>
    <t>City of Farmington - (MO)</t>
  </si>
  <si>
    <t>Farmington River Power Company</t>
  </si>
  <si>
    <t>City of Fayetteville</t>
  </si>
  <si>
    <t>Public Works Comm-City of Fayetteville</t>
  </si>
  <si>
    <t>Federated Rural Electric Assn</t>
  </si>
  <si>
    <t>FEM Electric Assn, Inc</t>
  </si>
  <si>
    <t>PUD No 1 of Ferry County</t>
  </si>
  <si>
    <t>Firelands Electric Coop, Inc</t>
  </si>
  <si>
    <t>First Electric Coop Corp</t>
  </si>
  <si>
    <t>Fishers Island Utility Co Inc</t>
  </si>
  <si>
    <t>Fitchburg Gas &amp; Elec Light Co</t>
  </si>
  <si>
    <t>Fitzgerald Wtr Lgt &amp; Bond Comm</t>
  </si>
  <si>
    <t>City of Flandreau</t>
  </si>
  <si>
    <t>Flathead Electric Coop Inc</t>
  </si>
  <si>
    <t>Flint Electric Membership Corp</t>
  </si>
  <si>
    <t>City of Flora - (IL)</t>
  </si>
  <si>
    <t>City of Florence - (AL)</t>
  </si>
  <si>
    <t>Florence Utility Comm</t>
  </si>
  <si>
    <t>City of Floresville</t>
  </si>
  <si>
    <t>Flint Hills Rural E C A, Inc</t>
  </si>
  <si>
    <t>Fleming-Mason Energy Coop Inc</t>
  </si>
  <si>
    <t>Florida Keys El Coop Assn, Inc</t>
  </si>
  <si>
    <t>Florida Power &amp; Light Co</t>
  </si>
  <si>
    <t>Duke Energy Florida, Inc</t>
  </si>
  <si>
    <t>Florida Public Utilities Co</t>
  </si>
  <si>
    <t>First Energy Solutions Corp.</t>
  </si>
  <si>
    <t>Foley Board of Utilities</t>
  </si>
  <si>
    <t>City of Forest City- (IA)</t>
  </si>
  <si>
    <t>Town of Forest City</t>
  </si>
  <si>
    <t>City of Forest Grove</t>
  </si>
  <si>
    <t>City of Fort Collins - (CO)</t>
  </si>
  <si>
    <t>Fort Loudoun Electric Coop</t>
  </si>
  <si>
    <t>City of Fort Morgan</t>
  </si>
  <si>
    <t>Fort Belknap Electric Coop Inc</t>
  </si>
  <si>
    <t>Fort Payne Improvement Authority</t>
  </si>
  <si>
    <t>City of Fort Pierre - (SD)</t>
  </si>
  <si>
    <t>Fort Pierce Utilities Authority</t>
  </si>
  <si>
    <t>Fort Valley Utility Comm</t>
  </si>
  <si>
    <t>City of Fountain</t>
  </si>
  <si>
    <t>Four County Elec Member Corp</t>
  </si>
  <si>
    <t>4-County Electric Power Assn</t>
  </si>
  <si>
    <t>City of Frankfort - (IN)</t>
  </si>
  <si>
    <t>City of Frankfort - (KY)</t>
  </si>
  <si>
    <t>Easley Combined Utility System</t>
  </si>
  <si>
    <t>Town of Edenton - (NC)</t>
  </si>
  <si>
    <t>City of Franklin - (VA)</t>
  </si>
  <si>
    <t>PUD No 1 of Franklin County</t>
  </si>
  <si>
    <t>Franklin Electric Coop - (AL)</t>
  </si>
  <si>
    <t>City of Franklin - (KY)</t>
  </si>
  <si>
    <t>Franklin Rural Electric Coop - (IA)</t>
  </si>
  <si>
    <t>Franklin Heating Station</t>
  </si>
  <si>
    <t>Town of Frederick - (CO)</t>
  </si>
  <si>
    <t>City of Fredericksburg - (TX)</t>
  </si>
  <si>
    <t>City of Fremont - (NE)</t>
  </si>
  <si>
    <t>Freeborn-Mower Coop Services</t>
  </si>
  <si>
    <t>French Broad Elec Member Corp</t>
  </si>
  <si>
    <t>Town of Front Royal</t>
  </si>
  <si>
    <t>Frontier Power Company</t>
  </si>
  <si>
    <t>City of Fulton - (MO)</t>
  </si>
  <si>
    <t>City of Fulton - (KY)</t>
  </si>
  <si>
    <t>City of Gaffney - (SC)</t>
  </si>
  <si>
    <t>City of Greendale</t>
  </si>
  <si>
    <t>Gainesville Regional Utilities</t>
  </si>
  <si>
    <t>City of Galion</t>
  </si>
  <si>
    <t>City of Gallatin - (TN)</t>
  </si>
  <si>
    <t>City of Garden City</t>
  </si>
  <si>
    <t>City of Gardner - (KS)</t>
  </si>
  <si>
    <t>Garland Light &amp; Power Company</t>
  </si>
  <si>
    <t>Garkane Energy Coop, Inc</t>
  </si>
  <si>
    <t>City of Garland - (TX)</t>
  </si>
  <si>
    <t>Gascosage Electric Coop</t>
  </si>
  <si>
    <t>GreyStone Power Corporation</t>
  </si>
  <si>
    <t>City of Geneva- (IL)</t>
  </si>
  <si>
    <t>City of Georgetown - (SC)</t>
  </si>
  <si>
    <t>City of Georgetown - (TX)</t>
  </si>
  <si>
    <t>Georgia Power Co</t>
  </si>
  <si>
    <t>City of Gering - (NE)</t>
  </si>
  <si>
    <t>Gibson Electric Members Corp</t>
  </si>
  <si>
    <t>City of Gillette - (WY)</t>
  </si>
  <si>
    <t>City of Girard - (KS)</t>
  </si>
  <si>
    <t>Glacier Electric Coop, Inc</t>
  </si>
  <si>
    <t>Glades Electric Coop, Inc</t>
  </si>
  <si>
    <t>City of Gladstone</t>
  </si>
  <si>
    <t>City of Glasgow - (KY)</t>
  </si>
  <si>
    <t>Glencoe Light &amp; Power Comm</t>
  </si>
  <si>
    <t>City of Glenwood Springs - (CO)</t>
  </si>
  <si>
    <t>Raccoon Valley Electric Cooperative</t>
  </si>
  <si>
    <t>Golden Valley Elec Assn Inc</t>
  </si>
  <si>
    <t>City of Goodland - (KS)</t>
  </si>
  <si>
    <t>City of Gothenburg - (NE)</t>
  </si>
  <si>
    <t>Grady Electric Membership Corp</t>
  </si>
  <si>
    <t>Graham County Electric Coop Inc</t>
  </si>
  <si>
    <t>Goodhue County Coop Elec Assn</t>
  </si>
  <si>
    <t>Grand Electric Coop, Inc</t>
  </si>
  <si>
    <t>Grand Rapids Public Util Comm</t>
  </si>
  <si>
    <t>Grand River Dam Authority</t>
  </si>
  <si>
    <t>PUD No 1 of Grays Harbor County</t>
  </si>
  <si>
    <t>Green Mountain Energy Company</t>
  </si>
  <si>
    <t>Grayson Rural Electric Coop Corp</t>
  </si>
  <si>
    <t>Grayson-Collin Elec Coop, Inc</t>
  </si>
  <si>
    <t>Greenbelt Electric Coop, Inc</t>
  </si>
  <si>
    <t>Grand Valley Power</t>
  </si>
  <si>
    <t>City of Green Cove Springs</t>
  </si>
  <si>
    <t>Green Mountain Power Corp</t>
  </si>
  <si>
    <t>City of Greeneville - (TN)</t>
  </si>
  <si>
    <t>City of Greenfield - (IA)</t>
  </si>
  <si>
    <t>City of Greenfield - (IN)</t>
  </si>
  <si>
    <t>City of Greenville - (TX)</t>
  </si>
  <si>
    <t>Greenville Utilities Comm</t>
  </si>
  <si>
    <t>Greenwood CPW</t>
  </si>
  <si>
    <t>Greenwood Utilities Comm</t>
  </si>
  <si>
    <t>Greer Commission of Public Wks</t>
  </si>
  <si>
    <t>City of Griffin - (GA)</t>
  </si>
  <si>
    <t>Groton Dept of Utilities - (CT)</t>
  </si>
  <si>
    <t>Grundy Electric Coop, Inc</t>
  </si>
  <si>
    <t>Grundy Center Mun Light &amp; Power</t>
  </si>
  <si>
    <t>Guthrie County Rural E C A</t>
  </si>
  <si>
    <t>Guadalupe Valley Elec Coop Inc</t>
  </si>
  <si>
    <t>Gulf Coast Electric Coop, Inc</t>
  </si>
  <si>
    <t>Gunnison County Elec Assn.</t>
  </si>
  <si>
    <t>Gulf Power Co</t>
  </si>
  <si>
    <t>Guntersville Electric Board</t>
  </si>
  <si>
    <t>Grundy County Rural Elec Coop</t>
  </si>
  <si>
    <t>H-D Electric Coop Inc</t>
  </si>
  <si>
    <t>Habersham Electric Membership Corp</t>
  </si>
  <si>
    <t>Guernsey-Muskingum El Coop Inc</t>
  </si>
  <si>
    <t>Hagerstown Light Department</t>
  </si>
  <si>
    <t>City of Halstad - (MN)</t>
  </si>
  <si>
    <t>City of Hamilton - (OH)</t>
  </si>
  <si>
    <t>Halifax Electric Member Corp</t>
  </si>
  <si>
    <t>Hamilton County Elec Coop Assn</t>
  </si>
  <si>
    <t>NineStar Connect</t>
  </si>
  <si>
    <t>Hancock-Wood Electric Coop Inc</t>
  </si>
  <si>
    <t>City of Hannibal - (MO)</t>
  </si>
  <si>
    <t>Town of Hardwick</t>
  </si>
  <si>
    <t>Harlan Municipal Utilities - (IA)</t>
  </si>
  <si>
    <t>City of Harriman - (TN)</t>
  </si>
  <si>
    <t>Hartford Steam Co</t>
  </si>
  <si>
    <t>Harrison County Rural E M C</t>
  </si>
  <si>
    <t>City of Harrisonburg - (VA)</t>
  </si>
  <si>
    <t>City of Harrisonville - (MO)</t>
  </si>
  <si>
    <t>Hart Electric Member Corp</t>
  </si>
  <si>
    <t>Hartford Electric</t>
  </si>
  <si>
    <t>City of Hartselle</t>
  </si>
  <si>
    <t>City of Hastings - (NE)</t>
  </si>
  <si>
    <t>Havana Power &amp; Light Company</t>
  </si>
  <si>
    <t>Harrison County Rrl Elec Coop</t>
  </si>
  <si>
    <t>Hawaii Electric Light Co Inc</t>
  </si>
  <si>
    <t>HI</t>
  </si>
  <si>
    <t>City of Hawarden - (IA)</t>
  </si>
  <si>
    <t>Hawkeye Tri-County El Coop Inc</t>
  </si>
  <si>
    <t>Hawley Public Utilities Comm</t>
  </si>
  <si>
    <t>Heartland Power Coop</t>
  </si>
  <si>
    <t>Haywood Electric Member Corp</t>
  </si>
  <si>
    <t>City of Healdsburg - (CA)</t>
  </si>
  <si>
    <t>Heber Light &amp; Power Company</t>
  </si>
  <si>
    <t>City of Hebron - (NE)</t>
  </si>
  <si>
    <t>Hendricks County Rural E M C</t>
  </si>
  <si>
    <t>Henderson City Utility Comm</t>
  </si>
  <si>
    <t>Henry County Rural E M C</t>
  </si>
  <si>
    <t>City of Hermiston</t>
  </si>
  <si>
    <t>Hibbing Public Utilities Comm</t>
  </si>
  <si>
    <t>City of Hickman</t>
  </si>
  <si>
    <t>High Plains Power Inc</t>
  </si>
  <si>
    <t>Highline Electric Assn</t>
  </si>
  <si>
    <t>Town of High Point</t>
  </si>
  <si>
    <t>City of Highland</t>
  </si>
  <si>
    <t>Jackson Electric Coop, Inc - (WI)</t>
  </si>
  <si>
    <t>City of Hinton</t>
  </si>
  <si>
    <t>HILCO Electric Cooperative, Inc.</t>
  </si>
  <si>
    <t>Hillsdale Board of Public Wks</t>
  </si>
  <si>
    <t>Hill County Electric Coop, Inc</t>
  </si>
  <si>
    <t>Hino Electric Holding Company</t>
  </si>
  <si>
    <t>Inland Power &amp; Light Company</t>
  </si>
  <si>
    <t>City of Holdrege</t>
  </si>
  <si>
    <t>City of Holland</t>
  </si>
  <si>
    <t>City of Holly Springs</t>
  </si>
  <si>
    <t>Holmes-Wayne Electric Coop Inc</t>
  </si>
  <si>
    <t>Holston Electric Coop, Inc</t>
  </si>
  <si>
    <t>Holy Cross Electric Assn, Inc</t>
  </si>
  <si>
    <t>City of Holyoke - (MA)</t>
  </si>
  <si>
    <t>Fox Islands Electric Coop, Inc</t>
  </si>
  <si>
    <t>Horry Electric Coop Inc</t>
  </si>
  <si>
    <t>City of Homestead - (FL)</t>
  </si>
  <si>
    <t>City of Hingham - (MA)</t>
  </si>
  <si>
    <t>M J M Electric Cooperative Inc</t>
  </si>
  <si>
    <t>Hood River Electric Coop</t>
  </si>
  <si>
    <t>City of Hope</t>
  </si>
  <si>
    <t>City of Hopkinsville</t>
  </si>
  <si>
    <t>Houlton Water Company</t>
  </si>
  <si>
    <t>Terrebonne Parish Consol Gov't</t>
  </si>
  <si>
    <t>Houston County Elec Coop Inc</t>
  </si>
  <si>
    <t>Howard Electric Coop</t>
  </si>
  <si>
    <t>Howard Greeley Rural P P D</t>
  </si>
  <si>
    <t>Howell-Oregon Elec Coop, Inc</t>
  </si>
  <si>
    <t>Hinson Power Company LLC</t>
  </si>
  <si>
    <t>City of Hugoton - (KS)</t>
  </si>
  <si>
    <t>City of Humboldt</t>
  </si>
  <si>
    <t>City of Huntsville - (AL)</t>
  </si>
  <si>
    <t>City of Lafayette - (LA)</t>
  </si>
  <si>
    <t>Hustisford Utilities</t>
  </si>
  <si>
    <t>Hurricane Power Committee</t>
  </si>
  <si>
    <t>Hutchinson Utilities Comm</t>
  </si>
  <si>
    <t>Hyrum City Corporation</t>
  </si>
  <si>
    <t>City of Idaho Falls - (ID)</t>
  </si>
  <si>
    <t>Idaho Power Co</t>
  </si>
  <si>
    <t>Illinois Rural Electric Coop</t>
  </si>
  <si>
    <t>Imperial Irrigation District</t>
  </si>
  <si>
    <t>City of Imperial</t>
  </si>
  <si>
    <t>City of Independence - (IA)</t>
  </si>
  <si>
    <t>City of Independence - (MO)</t>
  </si>
  <si>
    <t>Indian Electric Coop, Inc</t>
  </si>
  <si>
    <t>Indianapolis Power &amp; Light Co</t>
  </si>
  <si>
    <t>Indianola Municipal Utilities</t>
  </si>
  <si>
    <t>Inter County Energy Coop Corp</t>
  </si>
  <si>
    <t>Indiana Michigan Power Co</t>
  </si>
  <si>
    <t>Intercounty Electric Coop Assn</t>
  </si>
  <si>
    <t>Intermountain Rural Elec Assn</t>
  </si>
  <si>
    <t>Interstate Power and Light Co</t>
  </si>
  <si>
    <t>City of Iola - (KS)</t>
  </si>
  <si>
    <t>Iowa Lakes Electric Coop</t>
  </si>
  <si>
    <t>Irwin Electric Membership Corp</t>
  </si>
  <si>
    <t>Town of Ipswich - (MA)</t>
  </si>
  <si>
    <t>Itasca-Mantrap Co-op Electrical Assn</t>
  </si>
  <si>
    <t>Jackson Energy Coop Corp - (KY)</t>
  </si>
  <si>
    <t>Jackson County Rural E M C - (IN)</t>
  </si>
  <si>
    <t>Jackson Electric Coop, Inc - (TX)</t>
  </si>
  <si>
    <t>City of Jackson - (OH)</t>
  </si>
  <si>
    <t>City of Jackson - (MN)</t>
  </si>
  <si>
    <t>Jackson Electric Member Corp - (GA)</t>
  </si>
  <si>
    <t>City of Jackson - (MO)</t>
  </si>
  <si>
    <t>Jackson Purchase Energy Corporation</t>
  </si>
  <si>
    <t>City of Jackson - (TN)</t>
  </si>
  <si>
    <t>City of Lebanon - (IN)</t>
  </si>
  <si>
    <t>Beaches Energy Services</t>
  </si>
  <si>
    <t>JEA</t>
  </si>
  <si>
    <t>Jamestown Board of Public Util</t>
  </si>
  <si>
    <t>City of Jasper - (TX)</t>
  </si>
  <si>
    <t>Jasper County Rural E M C</t>
  </si>
  <si>
    <t>Jay County Rural E M C</t>
  </si>
  <si>
    <t>City of Jasper - (IN)</t>
  </si>
  <si>
    <t>Jasper-Newton Elec Coop, Inc</t>
  </si>
  <si>
    <t>Jefferson Davis Elec Coop, Inc</t>
  </si>
  <si>
    <t>Jefferson Electric Member Corp</t>
  </si>
  <si>
    <t>Jefferson Utilities</t>
  </si>
  <si>
    <t>City of Jellico</t>
  </si>
  <si>
    <t>Jemez Mountains Elec Coop, Inc</t>
  </si>
  <si>
    <t>Jersey Central Power &amp; Lt Co</t>
  </si>
  <si>
    <t>City of Jewett City - (CT)</t>
  </si>
  <si>
    <t>Joe Wheeler Elec Member Corp</t>
  </si>
  <si>
    <t>Jo-Carroll Energy Coop Inc</t>
  </si>
  <si>
    <t>Johnson City - (TN)</t>
  </si>
  <si>
    <t>Johnson County Rural E M C</t>
  </si>
  <si>
    <t>Jones-Onslow Elec Member Corp</t>
  </si>
  <si>
    <t>City Water and Light Plant</t>
  </si>
  <si>
    <t>Jump River Electric Coop Inc</t>
  </si>
  <si>
    <t>Juneau Utility Comm</t>
  </si>
  <si>
    <t>Just Energy</t>
  </si>
  <si>
    <t>Kenergy Corp</t>
  </si>
  <si>
    <t>Kandiyohi Power Coop</t>
  </si>
  <si>
    <t>City of Kansas City - (KS)</t>
  </si>
  <si>
    <t>Kankakee Valley Rural E M C</t>
  </si>
  <si>
    <t>Kansas City Power &amp; Light Co</t>
  </si>
  <si>
    <t>Kansas Gas &amp; Electric Co</t>
  </si>
  <si>
    <t>Karnes Electric Coop Inc</t>
  </si>
  <si>
    <t>Kay Electric Coop</t>
  </si>
  <si>
    <t>Kaw Valley Electric Coop Inc</t>
  </si>
  <si>
    <t>City of Kaukauna</t>
  </si>
  <si>
    <t>City of Lamar - (MO)</t>
  </si>
  <si>
    <t>Kaysville City Corporation</t>
  </si>
  <si>
    <t>KBR Rural Public Power District</t>
  </si>
  <si>
    <t>K C Electric Association</t>
  </si>
  <si>
    <t>Kauai Island Utility Cooperative</t>
  </si>
  <si>
    <t>Kennebunk Light &amp; Power Dist</t>
  </si>
  <si>
    <t>City of Kennett - (MO)</t>
  </si>
  <si>
    <t>KEM Electric Coop Inc</t>
  </si>
  <si>
    <t>Kiamichi Electric Coop, Inc</t>
  </si>
  <si>
    <t>Kentucky Utilities Co</t>
  </si>
  <si>
    <t>Kenyon Municipal Utilities</t>
  </si>
  <si>
    <t>Ketchikan Public Utilities</t>
  </si>
  <si>
    <t>City of Key West - (FL)</t>
  </si>
  <si>
    <t>City of Kingman - (KS)</t>
  </si>
  <si>
    <t>City of Kings Mountain - (NC)</t>
  </si>
  <si>
    <t>Kingsport Power Co</t>
  </si>
  <si>
    <t>City of Kinston - (NC)</t>
  </si>
  <si>
    <t>City of Kirkwood - (MO)</t>
  </si>
  <si>
    <t>Kiwash Electric Coop, Inc</t>
  </si>
  <si>
    <t>Kissimmee Utility Authority</t>
  </si>
  <si>
    <t>Kit Carson Electric Coop, Inc</t>
  </si>
  <si>
    <t>PUD No 1 of Klickitat County</t>
  </si>
  <si>
    <t>Knoxville Utilities Board</t>
  </si>
  <si>
    <t>Kodiak Electric Assn Inc</t>
  </si>
  <si>
    <t>Kosciusko County Rural E M C</t>
  </si>
  <si>
    <t>Kotzebue Electric Assn Inc</t>
  </si>
  <si>
    <t>Kootenai Electric Cooperative</t>
  </si>
  <si>
    <t>Village of L'Anse - (MI)</t>
  </si>
  <si>
    <t>La Plata Electric Assn, Inc</t>
  </si>
  <si>
    <t>McCook Public Power District</t>
  </si>
  <si>
    <t>LaCreek Electric Assn, Inc</t>
  </si>
  <si>
    <t>Lagrange County Rural E M C</t>
  </si>
  <si>
    <t>City of LaFollette</t>
  </si>
  <si>
    <t>City of La Grange - (GA)</t>
  </si>
  <si>
    <t>City of Lake City - (MN)</t>
  </si>
  <si>
    <t>City of Lake Crystal - (MN)</t>
  </si>
  <si>
    <t>Lake Region Electric Coop, Inc - (OK)</t>
  </si>
  <si>
    <t>Laclede Electric Coop, Inc</t>
  </si>
  <si>
    <t>Lake Mills Light &amp; Water</t>
  </si>
  <si>
    <t>City of Lake Mills</t>
  </si>
  <si>
    <t>Lake Region Electric Cooperative - (MN)</t>
  </si>
  <si>
    <t>City of Lake Worth - (FL)</t>
  </si>
  <si>
    <t>City of Lakeland - (FL)</t>
  </si>
  <si>
    <t>Southern Rivers Energy</t>
  </si>
  <si>
    <t>Lamb County Electric Coop, Inc</t>
  </si>
  <si>
    <t>Lakeview Light &amp; Power</t>
  </si>
  <si>
    <t>City of Lakota - (ND)</t>
  </si>
  <si>
    <t>Lake Region Electric Assn, Inc - (SD)</t>
  </si>
  <si>
    <t>Lamar County Elec Coop Assn</t>
  </si>
  <si>
    <t>City of Lamoni - (IA)</t>
  </si>
  <si>
    <t>City of Lampasas - (TX)</t>
  </si>
  <si>
    <t>Licking Rural Electric Inc</t>
  </si>
  <si>
    <t>Lane Electric Coop Inc</t>
  </si>
  <si>
    <t>Lake Country Power</t>
  </si>
  <si>
    <t>Borough of Lansdale</t>
  </si>
  <si>
    <t>City of Lansing - (MI)</t>
  </si>
  <si>
    <t>City of Larned - (KS)</t>
  </si>
  <si>
    <t>Lassen Municipal Utility District</t>
  </si>
  <si>
    <t>Lane-Scott Electric Coop, Inc</t>
  </si>
  <si>
    <t>Laurens Electric Coop, Inc</t>
  </si>
  <si>
    <t>City of Laurens - (IA)</t>
  </si>
  <si>
    <t>City of Laurinburg - (NC)</t>
  </si>
  <si>
    <t>Lawrenceburg Municipal Utils</t>
  </si>
  <si>
    <t>City of Lawrenceburg</t>
  </si>
  <si>
    <t>City of Lawrenceville - (GA)</t>
  </si>
  <si>
    <t>Leavenworth-Jefferson E C, Inc</t>
  </si>
  <si>
    <t>City of Le Sueur - (MN)</t>
  </si>
  <si>
    <t>Lea County Electric Coop, Inc</t>
  </si>
  <si>
    <t>City of Lebanon - (OH)</t>
  </si>
  <si>
    <t>City of Lebanon - (MO)</t>
  </si>
  <si>
    <t>Lee County Electric Coop, Inc</t>
  </si>
  <si>
    <t>City of Leesburg - (FL)</t>
  </si>
  <si>
    <t>Lehi City Corporation</t>
  </si>
  <si>
    <t>City of Lenoir - (TN)</t>
  </si>
  <si>
    <t>City of Lenox - (IA)</t>
  </si>
  <si>
    <t>PUD No 1 of Lewis County</t>
  </si>
  <si>
    <t>City of Lewisburg - (TN)</t>
  </si>
  <si>
    <t>Lewis County Rural E C A</t>
  </si>
  <si>
    <t>City of Lexington - (NC)</t>
  </si>
  <si>
    <t>City of Lexington - (NE)</t>
  </si>
  <si>
    <t>City of Lexington - (TN)</t>
  </si>
  <si>
    <t>Licking Valley Rural E C C</t>
  </si>
  <si>
    <t>Lighthouse Electric Coop, Inc</t>
  </si>
  <si>
    <t>Lincoln Electric System</t>
  </si>
  <si>
    <t>Little River Electric Coop Inc</t>
  </si>
  <si>
    <t>Lincoln Electric Coop, Inc</t>
  </si>
  <si>
    <t>Linn County REC</t>
  </si>
  <si>
    <t>Litchfield Public Utilities</t>
  </si>
  <si>
    <t>Town of Littleton - (MA)</t>
  </si>
  <si>
    <t>Lockhart Power Co</t>
  </si>
  <si>
    <t>City of Lockhart - (TX)</t>
  </si>
  <si>
    <t>City of Lodi - (CA)</t>
  </si>
  <si>
    <t>City of Lodi - (WV)</t>
  </si>
  <si>
    <t>City of Logan - (UT)</t>
  </si>
  <si>
    <t>City of Logansport - (IN)</t>
  </si>
  <si>
    <t>Long Island Power Authority</t>
  </si>
  <si>
    <t>City of Longmont</t>
  </si>
  <si>
    <t>Lorain-Medina R E C, Inc</t>
  </si>
  <si>
    <t>Logan County Coop Power &amp; Light</t>
  </si>
  <si>
    <t>Los Alamos County</t>
  </si>
  <si>
    <t>Los Angeles Department of Water &amp; Power</t>
  </si>
  <si>
    <t>Loudon Utilities Board</t>
  </si>
  <si>
    <t>Louisville Electric System</t>
  </si>
  <si>
    <t>Louisville Gas &amp; Electric Co</t>
  </si>
  <si>
    <t>Loup Valleys Rural P P D</t>
  </si>
  <si>
    <t>Loup River Public Power Dist</t>
  </si>
  <si>
    <t>City of Loveland - (CO)</t>
  </si>
  <si>
    <t>Lower Yellowstone R E A, Inc</t>
  </si>
  <si>
    <t>Lower Valley Energy Inc</t>
  </si>
  <si>
    <t>Lumbee River Elec Member Corp</t>
  </si>
  <si>
    <t>City of Lubbock - (TX)</t>
  </si>
  <si>
    <t>Lyon Rural Electric Coop</t>
  </si>
  <si>
    <t>City of Lumberton - (NC)</t>
  </si>
  <si>
    <t>City of Luverne - (MN)</t>
  </si>
  <si>
    <t>Lyon-Coffey Electric Coop, Inc</t>
  </si>
  <si>
    <t>Lyon-Lincoln Electric Coop Inc</t>
  </si>
  <si>
    <t>Lynches River Elec Coop, Inc</t>
  </si>
  <si>
    <t>Village of Lyndonville - (VT)</t>
  </si>
  <si>
    <t>Lyntegar Electric Coop, Inc</t>
  </si>
  <si>
    <t>City of Macon - (MO)</t>
  </si>
  <si>
    <t>Macon Electric Coop</t>
  </si>
  <si>
    <t>City of Madison - (SD)</t>
  </si>
  <si>
    <t>Borough of Madison - (NJ)</t>
  </si>
  <si>
    <t>Town of Madison - (ME)</t>
  </si>
  <si>
    <t>Madison Gas &amp; Electric Co</t>
  </si>
  <si>
    <t>City of Madison - (NE)</t>
  </si>
  <si>
    <t>Madisonville Municipal Utils</t>
  </si>
  <si>
    <t>Magic Valley Electric Coop Inc</t>
  </si>
  <si>
    <t>Magnolia Electric Power Assn</t>
  </si>
  <si>
    <t>Maine Public Service Co</t>
  </si>
  <si>
    <t>City of Manassas - (VA)</t>
  </si>
  <si>
    <t>City of Mangum - (OK)</t>
  </si>
  <si>
    <t>Town of Manilla - (IA)</t>
  </si>
  <si>
    <t>Manitowoc Public Utilities</t>
  </si>
  <si>
    <t>City of Manning</t>
  </si>
  <si>
    <t>Town of Mansfield - (MA)</t>
  </si>
  <si>
    <t>Harney Electric Coop, Inc</t>
  </si>
  <si>
    <t>City of Maquoketa - (IA)</t>
  </si>
  <si>
    <t>City of Marblehead - (MA)</t>
  </si>
  <si>
    <t>Marias River Electric Coop Inc</t>
  </si>
  <si>
    <t>City of Marietta - (GA)</t>
  </si>
  <si>
    <t>Marlboro Electric Coop, Inc</t>
  </si>
  <si>
    <t>City of Marquette - (MI)</t>
  </si>
  <si>
    <t>Marshall-De Kalb Electric Coop</t>
  </si>
  <si>
    <t>City of Marshall - (MN)</t>
  </si>
  <si>
    <t>City of Marshall - (MO)</t>
  </si>
  <si>
    <t>City of Marshfield - (WI)</t>
  </si>
  <si>
    <t>Marshall County Rural E M C</t>
  </si>
  <si>
    <t>City of Martinsville - (VA)</t>
  </si>
  <si>
    <t>Consumers Energy</t>
  </si>
  <si>
    <t>Maryville Utilities</t>
  </si>
  <si>
    <t>Massachusetts Electric Co</t>
  </si>
  <si>
    <t>Town of Massena - (NY)</t>
  </si>
  <si>
    <t>Matanuska Electric Assn Inc</t>
  </si>
  <si>
    <t>Maui Electric Co Ltd</t>
  </si>
  <si>
    <t>City of Mayfield Plant Board</t>
  </si>
  <si>
    <t>McLeod Cooperative Power Assn</t>
  </si>
  <si>
    <t>McCone Electric Coop Inc</t>
  </si>
  <si>
    <t>McKenzie Electric Coop Inc</t>
  </si>
  <si>
    <t>McLean Electric Coop, Inc</t>
  </si>
  <si>
    <t>McMinnville Electric System</t>
  </si>
  <si>
    <t>City of McMinnville - (OR)</t>
  </si>
  <si>
    <t>Montana-Dakota Utilities Co</t>
  </si>
  <si>
    <t>City of McPherson - (KS)</t>
  </si>
  <si>
    <t>Meeker Coop Light &amp; Power Assn</t>
  </si>
  <si>
    <t>Meade County Rural E C C</t>
  </si>
  <si>
    <t>Medical Area Total Egy Plt Inc</t>
  </si>
  <si>
    <t>City of Medford - (WI)</t>
  </si>
  <si>
    <t>Medina Electric Coop, Inc</t>
  </si>
  <si>
    <t>Melrose Public Utilities</t>
  </si>
  <si>
    <t>City of Memphis - (TN)</t>
  </si>
  <si>
    <t>City of Menasha - (WI)</t>
  </si>
  <si>
    <t>Nodak Electric Coop Inc</t>
  </si>
  <si>
    <t>Merced Irrigation District</t>
  </si>
  <si>
    <t>Meriwether Lewis Electric Coop</t>
  </si>
  <si>
    <t>MidAmerican Energy Co</t>
  </si>
  <si>
    <t>City of Mesa - (AZ)</t>
  </si>
  <si>
    <t>Midwest Energy Cooperative</t>
  </si>
  <si>
    <t>Metropolitan Edison Co</t>
  </si>
  <si>
    <t>Menard Electric Coop</t>
  </si>
  <si>
    <t>Miami-Cass County Rural E M C</t>
  </si>
  <si>
    <t>City of Miami - (OK)</t>
  </si>
  <si>
    <t>Midstate Electric Coop, Inc</t>
  </si>
  <si>
    <t>Midland Power Coop</t>
  </si>
  <si>
    <t>Mid-South Electric Coop Assn</t>
  </si>
  <si>
    <t>Mid-Carolina Electric Coop Inc</t>
  </si>
  <si>
    <t>Mid-Yellowstone Elec Coop, Inc</t>
  </si>
  <si>
    <t>Middle Tennessee E M C</t>
  </si>
  <si>
    <t>Middle Georgia El Member Corp</t>
  </si>
  <si>
    <t>Town of Middleborough - (MA)</t>
  </si>
  <si>
    <t>Town of Middleton</t>
  </si>
  <si>
    <t>Town of Middletown - (DE)</t>
  </si>
  <si>
    <t>Midland Cogeneration Venture</t>
  </si>
  <si>
    <t>Midwest Electric, Inc</t>
  </si>
  <si>
    <t>Midwest Energy Inc</t>
  </si>
  <si>
    <t>City of Milan</t>
  </si>
  <si>
    <t>Midwest Electric Member Corp</t>
  </si>
  <si>
    <t>City of Milford - (DE)</t>
  </si>
  <si>
    <t>City of Milford - (IA)</t>
  </si>
  <si>
    <t>Mille Lacs Energy Cooperative</t>
  </si>
  <si>
    <t>City of Miller - (SD)</t>
  </si>
  <si>
    <t>City of Milton-Freewater- (OR)</t>
  </si>
  <si>
    <t>City of Minden - (LA)</t>
  </si>
  <si>
    <t>City of Minden - (NE)</t>
  </si>
  <si>
    <t>Maquoketa Valley Rrl Elec Coop</t>
  </si>
  <si>
    <t>Minnesota Power Inc</t>
  </si>
  <si>
    <t>Minnesota Valley Electric Coop</t>
  </si>
  <si>
    <t>Village of Minster - (OH)</t>
  </si>
  <si>
    <t>City of Mishawaka</t>
  </si>
  <si>
    <t>Mississippi County Electric Co</t>
  </si>
  <si>
    <t>Entergy Mississippi Inc</t>
  </si>
  <si>
    <t>Mississippi Power Co</t>
  </si>
  <si>
    <t>Midway-Sunset Cogeneration Co</t>
  </si>
  <si>
    <t>Missoula Electric Coop, Inc</t>
  </si>
  <si>
    <t>KCP&amp;L Greater Missouri Operations Co.</t>
  </si>
  <si>
    <t>Missouri Rural Electric Coop</t>
  </si>
  <si>
    <t>Mitchell Electric Member Corp</t>
  </si>
  <si>
    <t>Modern Electric Water Company</t>
  </si>
  <si>
    <t>Modesto Irrigation District</t>
  </si>
  <si>
    <t>City of Monett - (MO)</t>
  </si>
  <si>
    <t>City of Monmouth - (OR)</t>
  </si>
  <si>
    <t>Monongahela Power Co</t>
  </si>
  <si>
    <t>City of Monroe - (GA)</t>
  </si>
  <si>
    <t>City of Monroe - (NC)</t>
  </si>
  <si>
    <t>Monroe County Elec Coop, Inc</t>
  </si>
  <si>
    <t>NorthWestern Energy LLC - (MT)</t>
  </si>
  <si>
    <t>City of Montezuma - (IA)</t>
  </si>
  <si>
    <t>Morgan County Rural Elec Assn</t>
  </si>
  <si>
    <t>Moon Lake Electric Assn Inc</t>
  </si>
  <si>
    <t>City of Moorhead - (MN)</t>
  </si>
  <si>
    <t>Moose Lake Water &amp; Light Comm</t>
  </si>
  <si>
    <t>Mor-Gran-Sou Electric Coop Inc</t>
  </si>
  <si>
    <t>City of Mora - (MN)</t>
  </si>
  <si>
    <t>Mora-San Miguel Elec Coop</t>
  </si>
  <si>
    <t>Moreau-Grand Electric Coop Inc</t>
  </si>
  <si>
    <t>Morenci Water and Electric</t>
  </si>
  <si>
    <t>Morgan City - (LA)</t>
  </si>
  <si>
    <t>South Central Indiana REMC</t>
  </si>
  <si>
    <t>City of Morganton - (NC)</t>
  </si>
  <si>
    <t>City of Morristown - (TN)</t>
  </si>
  <si>
    <t>Consolidated Electric Coop Inc</t>
  </si>
  <si>
    <t>City of Moultrie - (GA)</t>
  </si>
  <si>
    <t>Mountain Electric Coop, Inc</t>
  </si>
  <si>
    <t>Mt Carmel Public Utility Co</t>
  </si>
  <si>
    <t>Village of Mt. Horeb - (WI)</t>
  </si>
  <si>
    <t>City of Mt Pleasant - (IA)</t>
  </si>
  <si>
    <t>City of Mt Pleasant - (TN)</t>
  </si>
  <si>
    <t>City of Mount Vernon - (MO)</t>
  </si>
  <si>
    <t>Mountain Parks Electric, Inc</t>
  </si>
  <si>
    <t>Mountain View Elec Assn, Inc</t>
  </si>
  <si>
    <t>Mt Wheeler Power, Inc</t>
  </si>
  <si>
    <t>City of Mulvane - (KS)</t>
  </si>
  <si>
    <t>City of Murfreesboro</t>
  </si>
  <si>
    <t>City of Murray - (UT)</t>
  </si>
  <si>
    <t>City of Murray - (KY)</t>
  </si>
  <si>
    <t>Board of Water Electric &amp; Communications</t>
  </si>
  <si>
    <t>City of Muscle Shoals</t>
  </si>
  <si>
    <t>Northern Plains Electric Coop</t>
  </si>
  <si>
    <t>Nantucket Electric Co</t>
  </si>
  <si>
    <t>City of Naperville - (IL)</t>
  </si>
  <si>
    <t>City of Napoleon - (OH)</t>
  </si>
  <si>
    <t>The Narragansett Electric Co</t>
  </si>
  <si>
    <t>Nashville Electric Service</t>
  </si>
  <si>
    <t>Natchez Trace Elec Power Assn</t>
  </si>
  <si>
    <t>City of Natchitoches</t>
  </si>
  <si>
    <t>City of Neligh - (NE)</t>
  </si>
  <si>
    <t>Norris Electric Coop</t>
  </si>
  <si>
    <t>Navajo Tribal Utility Authority</t>
  </si>
  <si>
    <t>Navopache Electric Coop, Inc</t>
  </si>
  <si>
    <t>Navarro County Elec Coop, Inc</t>
  </si>
  <si>
    <t>City of Nebraska City</t>
  </si>
  <si>
    <t>Nebraska Public Power District</t>
  </si>
  <si>
    <t>City of Negaunee</t>
  </si>
  <si>
    <t>Constellation NewEnergy, Inc</t>
  </si>
  <si>
    <t>City of Neodesha - (KS)</t>
  </si>
  <si>
    <t>Nemaha-Marshall E C A, Inc</t>
  </si>
  <si>
    <t>Nevada Power Co</t>
  </si>
  <si>
    <t>City of New Albany - (MS)</t>
  </si>
  <si>
    <t>City of New Bern - (NC)</t>
  </si>
  <si>
    <t>City of New Braunfels - (TX)</t>
  </si>
  <si>
    <t>New Castle Municipal Serv Comm</t>
  </si>
  <si>
    <t>City of Newbern</t>
  </si>
  <si>
    <t>New Hampshire Elec Coop Inc</t>
  </si>
  <si>
    <t>City of New Hampton - (IA)</t>
  </si>
  <si>
    <t>New London Electric&amp;Water Util</t>
  </si>
  <si>
    <t>Entergy New Orleans Inc</t>
  </si>
  <si>
    <t>New Prague Utilities Comm</t>
  </si>
  <si>
    <t>City of New Richmond</t>
  </si>
  <si>
    <t>New River Light &amp; Power Co</t>
  </si>
  <si>
    <t>New Smyrna Beach City of</t>
  </si>
  <si>
    <t>New Ulm Public Utilities Comm</t>
  </si>
  <si>
    <t>New York State Elec &amp; Gas Corp</t>
  </si>
  <si>
    <t>City of Newark - (DE)</t>
  </si>
  <si>
    <t>New-Mac Electric Coop, Inc</t>
  </si>
  <si>
    <t>City of Newberry - (SC)</t>
  </si>
  <si>
    <t>Newberry Electric Coop, Inc</t>
  </si>
  <si>
    <t>Newnan Wtr, Sewer &amp; Light Comm</t>
  </si>
  <si>
    <t>City of Newport</t>
  </si>
  <si>
    <t>City of Newton - (NC)</t>
  </si>
  <si>
    <t>Ninnescah Rural E C A Inc</t>
  </si>
  <si>
    <t>Niagara Mohawk Power Corp.</t>
  </si>
  <si>
    <t>City of Nicholasville - (KY)</t>
  </si>
  <si>
    <t>Nissequoque Cogen Partners</t>
  </si>
  <si>
    <t>City of Niles - (OH)</t>
  </si>
  <si>
    <t>City of Niles - (MI)</t>
  </si>
  <si>
    <t>Niobrara Valley El Member Corp</t>
  </si>
  <si>
    <t>Northern Virginia Elec Coop</t>
  </si>
  <si>
    <t>Nome Joint Utility Systems</t>
  </si>
  <si>
    <t>City of Norcross- (GA)</t>
  </si>
  <si>
    <t>Noble County R E M C</t>
  </si>
  <si>
    <t>Nolin Rural Electric Coop Corp</t>
  </si>
  <si>
    <t>Norris Public Power District</t>
  </si>
  <si>
    <t>North Alabama Electric Coop</t>
  </si>
  <si>
    <t>Nishnabotna Valley R E C</t>
  </si>
  <si>
    <t>North Arkansas Elec Coop, Inc</t>
  </si>
  <si>
    <t>Town of North Attleborough - (MA)</t>
  </si>
  <si>
    <t>Nobles Cooperative Electric</t>
  </si>
  <si>
    <t>North Central MO Elec Coop Inc</t>
  </si>
  <si>
    <t>North Central Elec Coop, Inc</t>
  </si>
  <si>
    <t>North Central Power Co Inc</t>
  </si>
  <si>
    <t>North Central Public Pwr Dist</t>
  </si>
  <si>
    <t>North Itasca Electric Coop Inc</t>
  </si>
  <si>
    <t>North Western Elec Coop, Inc</t>
  </si>
  <si>
    <t>North Georgia Elec Member Corp</t>
  </si>
  <si>
    <t>City of North Little Rock - (AR)</t>
  </si>
  <si>
    <t>City of North Platte</t>
  </si>
  <si>
    <t>City of North St Paul - (MN)</t>
  </si>
  <si>
    <t>North Star Electric Coop, Inc</t>
  </si>
  <si>
    <t>Northeast Oklahoma Electric Co</t>
  </si>
  <si>
    <t>Northcentral Mississippi E P A</t>
  </si>
  <si>
    <t>Northeast Nebraska P P D</t>
  </si>
  <si>
    <t>Northern Electric Coop, Inc</t>
  </si>
  <si>
    <t>Northern Indiana Pub Serv Co</t>
  </si>
  <si>
    <t>North Plains Electric Coop Inc</t>
  </si>
  <si>
    <t>Northern Lights, Inc</t>
  </si>
  <si>
    <t>Northern Neck Elec Coop, Inc</t>
  </si>
  <si>
    <t>Northern States Power Co</t>
  </si>
  <si>
    <t>Northern States Power Co - Minnesota</t>
  </si>
  <si>
    <t>Northeast Louisiana Power Coop Inc.</t>
  </si>
  <si>
    <t>Northern Wasco County PUD</t>
  </si>
  <si>
    <t>Village of Northfield - (VT)</t>
  </si>
  <si>
    <t>Prairie Land Electric Coop Inc</t>
  </si>
  <si>
    <t>Northwest Rural Pub Pwr Dist</t>
  </si>
  <si>
    <t>Northwestern Electric Coop Inc - (OK)</t>
  </si>
  <si>
    <t>NorthWestern Energy - (SD)</t>
  </si>
  <si>
    <t>Northwestern Wisconsin Elec Co</t>
  </si>
  <si>
    <t>Norwalk Third Taxing District</t>
  </si>
  <si>
    <t>City of Norway</t>
  </si>
  <si>
    <t>Nueces Electric Cooperative</t>
  </si>
  <si>
    <t>City of Norwich - (CT)</t>
  </si>
  <si>
    <t>Northfork Electric Coop, Inc</t>
  </si>
  <si>
    <t>City of Norwood - (MA)</t>
  </si>
  <si>
    <t>Oahe Electric Coop Inc</t>
  </si>
  <si>
    <t>City of Oak Ridge</t>
  </si>
  <si>
    <t>Ocmulgee Electric Member Corp</t>
  </si>
  <si>
    <t>Oakdale Electric Coop</t>
  </si>
  <si>
    <t>City of Oberlin - (OH)</t>
  </si>
  <si>
    <t>City of Ocala</t>
  </si>
  <si>
    <t>Oconee Electric Member Corp</t>
  </si>
  <si>
    <t>Oconomowoc Utilities</t>
  </si>
  <si>
    <t>Oconto Electric Cooperative</t>
  </si>
  <si>
    <t>Oconto Falls Water &amp; Light Comm</t>
  </si>
  <si>
    <t>Ohio Edison Co</t>
  </si>
  <si>
    <t>Ohio Power Co</t>
  </si>
  <si>
    <t>Ohop Mutual Light Company, Inc</t>
  </si>
  <si>
    <t>Ohio Valley Electric Corp</t>
  </si>
  <si>
    <t>PUD No 1 of Okanogan County</t>
  </si>
  <si>
    <t>Oklahoma Electric Coop Inc</t>
  </si>
  <si>
    <t>Oklahoma Gas &amp; Electric Co</t>
  </si>
  <si>
    <t>Okanogan County Elec Coop, Inc</t>
  </si>
  <si>
    <t>City of Okolona</t>
  </si>
  <si>
    <t>City of Olivia - (MN)</t>
  </si>
  <si>
    <t>Oregon Trail El Cons Coop, Inc</t>
  </si>
  <si>
    <t>Omaha Public Power District</t>
  </si>
  <si>
    <t>City of Onawa - (IA)</t>
  </si>
  <si>
    <t>City of Opelika - (AL)</t>
  </si>
  <si>
    <t>Orange &amp; Rockland Utils Inc</t>
  </si>
  <si>
    <t>City of Orange City - (IA)</t>
  </si>
  <si>
    <t>Orange County Rural E M C</t>
  </si>
  <si>
    <t>City of Orangeburg - (SC)</t>
  </si>
  <si>
    <t>Orcas Power &amp; Light Coop</t>
  </si>
  <si>
    <t>City of Ord - (NE)</t>
  </si>
  <si>
    <t>Tri-County Electric Coop, Inc</t>
  </si>
  <si>
    <t>P K M Electric Coop, Inc</t>
  </si>
  <si>
    <t>Osage Valley Elec Coop Assn</t>
  </si>
  <si>
    <t>City of Orrville - (OH)</t>
  </si>
  <si>
    <t>City of Osage City - (KS)</t>
  </si>
  <si>
    <t>City of Osage - (IA)</t>
  </si>
  <si>
    <t>Osceola Electric Coop, Inc</t>
  </si>
  <si>
    <t>City of Osawatomie - (KS)</t>
  </si>
  <si>
    <t>City of Osceola - (AR)</t>
  </si>
  <si>
    <t>Otero County Electric Coop Inc</t>
  </si>
  <si>
    <t>City of Ottawa - (KS)</t>
  </si>
  <si>
    <t>Otter Tail Power Co</t>
  </si>
  <si>
    <t>Ouachita Electric Coop Corp</t>
  </si>
  <si>
    <t>Overton Power District No 5</t>
  </si>
  <si>
    <t>Owen Electric Coop Inc</t>
  </si>
  <si>
    <t>OLS Energy-Chino</t>
  </si>
  <si>
    <t>City of Owensboro - (KY)</t>
  </si>
  <si>
    <t>City of Oxford - (MS)</t>
  </si>
  <si>
    <t>Ozark Border Electric Coop</t>
  </si>
  <si>
    <t>Ozark Electric Coop Inc - (MO)</t>
  </si>
  <si>
    <t>Ozarks Electric Coop Corp - (AR)</t>
  </si>
  <si>
    <t>PUD No 2 of Pacific County</t>
  </si>
  <si>
    <t>Pacific Gas &amp; Electric Co</t>
  </si>
  <si>
    <t>PacifiCorp</t>
  </si>
  <si>
    <t>City of Paducah - (KY)</t>
  </si>
  <si>
    <t>Page Utility Enterprises</t>
  </si>
  <si>
    <t>City of Painesville</t>
  </si>
  <si>
    <t>Palmetto Electric Coop Inc</t>
  </si>
  <si>
    <t>City of Palo Alto - (CA)</t>
  </si>
  <si>
    <t>Power Choice/Pepco Energy Serv</t>
  </si>
  <si>
    <t>Panola-Harrison Elec Coop, Inc</t>
  </si>
  <si>
    <t>Panhandle Rural El Member Assn</t>
  </si>
  <si>
    <t>Paragould Light &amp; Water Comm</t>
  </si>
  <si>
    <t>City of Paris - (TN)</t>
  </si>
  <si>
    <t>People's Cooperative Services</t>
  </si>
  <si>
    <t>Parke County Rural E M C</t>
  </si>
  <si>
    <t>Park Electric Coop Inc</t>
  </si>
  <si>
    <t>Parkland Light &amp; Water Company</t>
  </si>
  <si>
    <t>City of Pasadena - (CA)</t>
  </si>
  <si>
    <t>Pascoag Utility District</t>
  </si>
  <si>
    <t>Pee Dee Electric Coop, Inc</t>
  </si>
  <si>
    <t>Pearl River Valley El Pwr Assn</t>
  </si>
  <si>
    <t>City of Pawhuska - (OK)</t>
  </si>
  <si>
    <t>Paulding-Putman Elec Coop, Inc</t>
  </si>
  <si>
    <t>Payson City Corporation</t>
  </si>
  <si>
    <t>Pea River Electric Coop</t>
  </si>
  <si>
    <t>City of Peabody - (MA)</t>
  </si>
  <si>
    <t>Peace River Electric Coop, Inc</t>
  </si>
  <si>
    <t>Orlando Utilities Comm</t>
  </si>
  <si>
    <t>PUD No 2 of Grant County</t>
  </si>
  <si>
    <t>Pedernales Electric Coop, Inc</t>
  </si>
  <si>
    <t>City of Pella - (IA)</t>
  </si>
  <si>
    <t>Planters Electric Member Corp</t>
  </si>
  <si>
    <t>PUD No 1 of Pend Oreille County</t>
  </si>
  <si>
    <t>Peninsula Light Company</t>
  </si>
  <si>
    <t>Pennsylvania Electric Co</t>
  </si>
  <si>
    <t>Pemiscot-Dunklin Elec Coop Inc</t>
  </si>
  <si>
    <t>PPL Electric Utilities Corp</t>
  </si>
  <si>
    <t>Pennsylvania Power Co</t>
  </si>
  <si>
    <t>Pee Dee Electric Member Corp</t>
  </si>
  <si>
    <t>Pennyrile Rural Electric Coop</t>
  </si>
  <si>
    <t>People's Electric Cooperative</t>
  </si>
  <si>
    <t>City of Peru - (IN)</t>
  </si>
  <si>
    <t>City of Peru - (IL)</t>
  </si>
  <si>
    <t>City of Petersburg - (AK)</t>
  </si>
  <si>
    <t>Pitt &amp; Greene Elec Member Corp</t>
  </si>
  <si>
    <t>Petit Jean Electric Coop Corp</t>
  </si>
  <si>
    <t>City of Petoskey - (MI)</t>
  </si>
  <si>
    <t>US Operating Services Company</t>
  </si>
  <si>
    <t>PECO Energy Co</t>
  </si>
  <si>
    <t>City of Philadelphia - (MS)</t>
  </si>
  <si>
    <t>Pilot Power Group Inc</t>
  </si>
  <si>
    <t>Pickwick Electric Coop</t>
  </si>
  <si>
    <t>Piedmont Electric Member Corp</t>
  </si>
  <si>
    <t>Pierce-Pepin Coop Services</t>
  </si>
  <si>
    <t>City of Pierce - (NE)</t>
  </si>
  <si>
    <t>City of Pierre - (SD)</t>
  </si>
  <si>
    <t>Pike County Light &amp; Power Co</t>
  </si>
  <si>
    <t>Electrical Dist No2 Pinal County</t>
  </si>
  <si>
    <t>Electrical Dist No4 Pinal County</t>
  </si>
  <si>
    <t>Pioneer Rural Elec Coop, Inc - (OH)</t>
  </si>
  <si>
    <t>Town of Pineville - (NC)</t>
  </si>
  <si>
    <t>Pioneer Electric Coop, Inc - (KS)</t>
  </si>
  <si>
    <t>Pioneer Power and Light Co</t>
  </si>
  <si>
    <t>City of Piqua - (OH)</t>
  </si>
  <si>
    <t>Platte-Clay Electric Coop, Inc</t>
  </si>
  <si>
    <t>Plateau Electric Cooperative</t>
  </si>
  <si>
    <t>City of Plattsburgh - (NY)</t>
  </si>
  <si>
    <t>City of Plymouth - (WI)</t>
  </si>
  <si>
    <t>Pointe Coupee Elec Member Corp</t>
  </si>
  <si>
    <t>Polk County Rural Pub Pwr Dist</t>
  </si>
  <si>
    <t>City of Ponca City - (OK)</t>
  </si>
  <si>
    <t>Pontotoc Electric Power Assn</t>
  </si>
  <si>
    <t>City of Poplar Bluff - (MO)</t>
  </si>
  <si>
    <t>City of Port Angeles - (WA)</t>
  </si>
  <si>
    <t>Portland General Electric Co</t>
  </si>
  <si>
    <t>Poudre Valley R  E  A, Inc</t>
  </si>
  <si>
    <t>The Potomac Edison Company</t>
  </si>
  <si>
    <t>Potomac Electric Power Co</t>
  </si>
  <si>
    <t>Prairie Energy Coop</t>
  </si>
  <si>
    <t>Powell Valley Electric Coop</t>
  </si>
  <si>
    <t>New York Power Authority</t>
  </si>
  <si>
    <t>Plumas-Sierra Rural Elec Coop</t>
  </si>
  <si>
    <t>Prague Public Works Authority</t>
  </si>
  <si>
    <t>City of Pratt- (KS)</t>
  </si>
  <si>
    <t>Prentiss County Elec Pwr Assn</t>
  </si>
  <si>
    <t>Presque Isle Elec &amp; Gas Coop</t>
  </si>
  <si>
    <t>Polk-Burnett Electric Coop</t>
  </si>
  <si>
    <t>City of Preston</t>
  </si>
  <si>
    <t>Price Electric Coop Inc</t>
  </si>
  <si>
    <t>City of Princeton - (KY)</t>
  </si>
  <si>
    <t>Princeton Public Utils Comm</t>
  </si>
  <si>
    <t>City of Princeton - (IL)</t>
  </si>
  <si>
    <t>Prince George Electric Coop</t>
  </si>
  <si>
    <t>PUD No 3 of Mason County</t>
  </si>
  <si>
    <t>Provo City Corp</t>
  </si>
  <si>
    <t>City of Pryor - (OK)</t>
  </si>
  <si>
    <t>Public Service Co of Colorado</t>
  </si>
  <si>
    <t>Duke Energy Indiana Inc</t>
  </si>
  <si>
    <t>Public Service Co of NH</t>
  </si>
  <si>
    <t>Public Service Co of NM</t>
  </si>
  <si>
    <t>Public Service Co of Oklahoma</t>
  </si>
  <si>
    <t>Public Service Elec &amp; Gas Co</t>
  </si>
  <si>
    <t>Puget Sound Energy Inc</t>
  </si>
  <si>
    <t>City of Pulaski - (TN)</t>
  </si>
  <si>
    <t>Borough of Quakertown - (PA)</t>
  </si>
  <si>
    <t>City of Quincy - (FL)</t>
  </si>
  <si>
    <t>Riceland Foods Inc.</t>
  </si>
  <si>
    <t>City of Radford - (VA)</t>
  </si>
  <si>
    <t>Radiant Electric Coop, Inc</t>
  </si>
  <si>
    <t>Randolph Electric Member Corp</t>
  </si>
  <si>
    <t>Ralls County Electric Coop</t>
  </si>
  <si>
    <t>Village of Rantoul - (IL)</t>
  </si>
  <si>
    <t>Rayle Electric Membership Corp</t>
  </si>
  <si>
    <t>Red River Valley Rrl Elec Assn</t>
  </si>
  <si>
    <t>Town of Reading - (MA)</t>
  </si>
  <si>
    <t>Redwood Electric Coop</t>
  </si>
  <si>
    <t>Reedy Creek Improvement Dist</t>
  </si>
  <si>
    <t>City of Redding - (CA)</t>
  </si>
  <si>
    <t>Redwood Falls Public Util Comm</t>
  </si>
  <si>
    <t>Reedsburg Utility Comm</t>
  </si>
  <si>
    <t>Rich Mountain Elec Coop, Inc</t>
  </si>
  <si>
    <t>Renville-Sibley Coop Pwr Assn</t>
  </si>
  <si>
    <t>City of Remsen - (IA)</t>
  </si>
  <si>
    <t>Reliant Energy Retail Services</t>
  </si>
  <si>
    <t>City of Rensselaer - (IN)</t>
  </si>
  <si>
    <t>Rice Lake Utilities</t>
  </si>
  <si>
    <t>City of Richland Center - (WI)</t>
  </si>
  <si>
    <t>City of Richland - (WA)</t>
  </si>
  <si>
    <t>City of Richmond - (IN)</t>
  </si>
  <si>
    <t>Rio Grande Electric Coop, Inc</t>
  </si>
  <si>
    <t>Riverland Energy Cooperative</t>
  </si>
  <si>
    <t>Rita Blanca Electric Coop, Inc</t>
  </si>
  <si>
    <t>City of River Falls</t>
  </si>
  <si>
    <t>City of Riverside - (CA)</t>
  </si>
  <si>
    <t>Roanoke Electric Member Corp</t>
  </si>
  <si>
    <t>Navasota Valley Elec Coop, Inc</t>
  </si>
  <si>
    <t>Roosevelt Public Power Dist</t>
  </si>
  <si>
    <t>Robison Energy, LLC</t>
  </si>
  <si>
    <t>Rochelle Municipal Utilities</t>
  </si>
  <si>
    <t>Rochester Public Utilities</t>
  </si>
  <si>
    <t>Rochester Gas &amp; Electric Corp</t>
  </si>
  <si>
    <t>City of Rock Hill - (SC)</t>
  </si>
  <si>
    <t>Rock Energy Cooperative</t>
  </si>
  <si>
    <t>Rock Rapids Municipal Utility</t>
  </si>
  <si>
    <t>Rockland Electric Co</t>
  </si>
  <si>
    <t>City of Rocky Mount - (NC)</t>
  </si>
  <si>
    <t>City of Rolla - (MO)</t>
  </si>
  <si>
    <t>Rolling Hills Electric Coop</t>
  </si>
  <si>
    <t>Roseau Electric Coop, Inc</t>
  </si>
  <si>
    <t>Rosebud Electric Coop Inc</t>
  </si>
  <si>
    <t>City of Roseville - (CA)</t>
  </si>
  <si>
    <t>Runestone Electric Assn</t>
  </si>
  <si>
    <t>Rural Electric Coop, Inc</t>
  </si>
  <si>
    <t>City of Rupert - (ID)</t>
  </si>
  <si>
    <t>Rural Electric Conven Coop</t>
  </si>
  <si>
    <t>City of Russell - (KS)</t>
  </si>
  <si>
    <t>City of Russellville - (AL)</t>
  </si>
  <si>
    <t>City of Russellville - (KY)</t>
  </si>
  <si>
    <t>Rusk County Electric Coop, Inc</t>
  </si>
  <si>
    <t>City of Ruston - (LA)</t>
  </si>
  <si>
    <t>Rutherford Elec Member Corp</t>
  </si>
  <si>
    <t>Sac-Osage Electric Coop Inc</t>
  </si>
  <si>
    <t>City of Sabetha - (KS)</t>
  </si>
  <si>
    <t>Sacramento Municipal Util Dist</t>
  </si>
  <si>
    <t>City of Salamanca - (NY)</t>
  </si>
  <si>
    <t>Salem Electric - (OR)</t>
  </si>
  <si>
    <t>City of Salem - (VA)</t>
  </si>
  <si>
    <t>City of Sallisaw - (OK)</t>
  </si>
  <si>
    <t>Salmon River Electric Coop Inc</t>
  </si>
  <si>
    <t>Salt River Project</t>
  </si>
  <si>
    <t>Salt River Electric Coop Corp</t>
  </si>
  <si>
    <t>San Luis Valley R E C, Inc</t>
  </si>
  <si>
    <t>City of San Antonio - (TX)</t>
  </si>
  <si>
    <t>Santee Electric Coop, Inc</t>
  </si>
  <si>
    <t>San Diego Gas &amp; Electric Co</t>
  </si>
  <si>
    <t>Access Energy Coop</t>
  </si>
  <si>
    <t>City &amp; County of San Francisco</t>
  </si>
  <si>
    <t>Sam Houston Electric Coop Inc</t>
  </si>
  <si>
    <t>San Isabel Electric Assn, Inc</t>
  </si>
  <si>
    <t>San Miguel Power Assn, Inc</t>
  </si>
  <si>
    <t>San Patricio Electric Coop Inc</t>
  </si>
  <si>
    <t>City of Sanborn - (IA)</t>
  </si>
  <si>
    <t>Sand Mountain Electric Coop</t>
  </si>
  <si>
    <t>San Bernard Electric Coop, Inc</t>
  </si>
  <si>
    <t>Sangre De Cristo Elec Assn Inc</t>
  </si>
  <si>
    <t>City of Santa Clara - (CA)</t>
  </si>
  <si>
    <t>Sabine Cogen LP</t>
  </si>
  <si>
    <t>Satilla Rural Elec Member Corporation</t>
  </si>
  <si>
    <t>City of Sauk Centre - (MN)</t>
  </si>
  <si>
    <t>Scenic Rivers Energy Coop</t>
  </si>
  <si>
    <t>Three Rivers Electric Coop</t>
  </si>
  <si>
    <t>Sheridan Electric Coop, Inc</t>
  </si>
  <si>
    <t>City of Schuyler - (NE)</t>
  </si>
  <si>
    <t>SEMO Electric Cooperative</t>
  </si>
  <si>
    <t>City of Scottsboro</t>
  </si>
  <si>
    <t>City of Scottsburg - (IN)</t>
  </si>
  <si>
    <t>Noble Americas Energy Solutions LLC</t>
  </si>
  <si>
    <t>SE-MA-NO Electric Coop</t>
  </si>
  <si>
    <t>City of Seaford- (DE)</t>
  </si>
  <si>
    <t>Heartland Rural Elec Coop, Inc</t>
  </si>
  <si>
    <t>Sawnee Electric Membership Corporation</t>
  </si>
  <si>
    <t>City of Seattle - (WA)</t>
  </si>
  <si>
    <t>City of Seguin - (TX)</t>
  </si>
  <si>
    <t>Sedgwick County El Coop Assn Inc</t>
  </si>
  <si>
    <t>City of Seneca - (KS)</t>
  </si>
  <si>
    <t>Sequachee Valley Electric Coop</t>
  </si>
  <si>
    <t>City of Sergeant Bluff - (IA)</t>
  </si>
  <si>
    <t>Sevier County Electric System</t>
  </si>
  <si>
    <t>City of Seward - (NE)</t>
  </si>
  <si>
    <t>Seward County Rrl Pub Pwr Dist</t>
  </si>
  <si>
    <t>City of Seward - (AK)</t>
  </si>
  <si>
    <t>Shakopee Public Utilities Comm</t>
  </si>
  <si>
    <t>Sharyland Utilities LP</t>
  </si>
  <si>
    <t>Shawano Municipal Utilities</t>
  </si>
  <si>
    <t>City of Sheboygan Falls - (WI)</t>
  </si>
  <si>
    <t>Sheffield Utilities</t>
  </si>
  <si>
    <t>City of Shelby - (NC)</t>
  </si>
  <si>
    <t>RushShelby Energy</t>
  </si>
  <si>
    <t>Shelby Electric Coop, Inc</t>
  </si>
  <si>
    <t>City of Shelby - (OH)</t>
  </si>
  <si>
    <t>Shelby Energy Co-op, Inc</t>
  </si>
  <si>
    <t>City of Shelbyville - (TN)</t>
  </si>
  <si>
    <t>Shenandoah Valley Elec Coop</t>
  </si>
  <si>
    <t>Town of Shrewsbury - (MA)</t>
  </si>
  <si>
    <t>City of Sibley - (IA)</t>
  </si>
  <si>
    <t>Sierra Pacific Industries Inc</t>
  </si>
  <si>
    <t>Sierra Pacific Power Co</t>
  </si>
  <si>
    <t>City of Sikeston - (MO)</t>
  </si>
  <si>
    <t>City of Siloam Springs - (AR)</t>
  </si>
  <si>
    <t>Singing River Elec Pwr Assn</t>
  </si>
  <si>
    <t>North West Rural Electric Coop</t>
  </si>
  <si>
    <t>Slope Electric Coop Inc</t>
  </si>
  <si>
    <t>City of Sioux Center</t>
  </si>
  <si>
    <t>City of Sioux Falls - (SD)</t>
  </si>
  <si>
    <t>Sioux Valley SW Elec Coop</t>
  </si>
  <si>
    <t>City &amp; Borough of Sitka - (AK)</t>
  </si>
  <si>
    <t>PUD No 1 of Skamania Co</t>
  </si>
  <si>
    <t>Slash Pine Elec Member Corp</t>
  </si>
  <si>
    <t>Sleepy Eye Public Utility Comm</t>
  </si>
  <si>
    <t>Slinger Utilities</t>
  </si>
  <si>
    <t>Town of Smithfield - (NC)</t>
  </si>
  <si>
    <t>City of Smithville - (TN)</t>
  </si>
  <si>
    <t>Town of Smyrna - (DE)</t>
  </si>
  <si>
    <t>Socorro Electric Coop, Inc</t>
  </si>
  <si>
    <t>South Alabama Elec Coop, Inc</t>
  </si>
  <si>
    <t>South Central Ark El Coop, Inc</t>
  </si>
  <si>
    <t>South Carolina Public Service Authority</t>
  </si>
  <si>
    <t>South Central Public Pwr Dist</t>
  </si>
  <si>
    <t>South Jersey Energy Company</t>
  </si>
  <si>
    <t>South Central Electric Assn</t>
  </si>
  <si>
    <t>Town of South Hadley - (MA)</t>
  </si>
  <si>
    <t>South Plains Electric Coop Inc</t>
  </si>
  <si>
    <t>City of South Haven - (MI)</t>
  </si>
  <si>
    <t>South Kentucky Rural E C C</t>
  </si>
  <si>
    <t>South Louisiana Elec Coop Assn</t>
  </si>
  <si>
    <t>City of South Norwalk - (CT)</t>
  </si>
  <si>
    <t>South River Elec Member Corp</t>
  </si>
  <si>
    <t>City of South Sioux City</t>
  </si>
  <si>
    <t>Southeastern IL Elec Coop, Inc</t>
  </si>
  <si>
    <t>Southeast Colorado Power Assn</t>
  </si>
  <si>
    <t>Southeastern Indiana R E M C</t>
  </si>
  <si>
    <t>Southeastern Electric Coop Inc - (OK)</t>
  </si>
  <si>
    <t>Southern California Edison Co</t>
  </si>
  <si>
    <t>Bear Valley Electric Service</t>
  </si>
  <si>
    <t>Southern Illinois Elec Coop</t>
  </si>
  <si>
    <t>Southern Indiana Gas &amp; Elec Co</t>
  </si>
  <si>
    <t>Southern Maryland Elec Coop Inc</t>
  </si>
  <si>
    <t>Southern Public Power District</t>
  </si>
  <si>
    <t>Southern Iowa Elec Coop, Inc</t>
  </si>
  <si>
    <t>Southern Pine Elec Coop, Inc</t>
  </si>
  <si>
    <t>Southern Pine Elec Power Assn</t>
  </si>
  <si>
    <t>Southwest Arkansas E C C</t>
  </si>
  <si>
    <t>Southwest Rural Elec Assn Inc</t>
  </si>
  <si>
    <t>Southwest Mississippi E P A</t>
  </si>
  <si>
    <t>Southwest Louisiana E M C</t>
  </si>
  <si>
    <t>Southwest Public Power Dist</t>
  </si>
  <si>
    <t>Southwest Texas Elec Coop, Inc</t>
  </si>
  <si>
    <t>Southwest Tennessee E M C</t>
  </si>
  <si>
    <t>Southwestern Electric Coop Inc - (IL)</t>
  </si>
  <si>
    <t>Southwestern Electric Power Co</t>
  </si>
  <si>
    <t>Spark Energy, LP</t>
  </si>
  <si>
    <t>Southwestern Electric Coop Inc - (NM)</t>
  </si>
  <si>
    <t>Southwestern Public Service Co</t>
  </si>
  <si>
    <t>Spanish Fork City Corporation</t>
  </si>
  <si>
    <t>City of Sparta</t>
  </si>
  <si>
    <t>City of Spencer - (IA)</t>
  </si>
  <si>
    <t>Springer Electric Coop, Inc</t>
  </si>
  <si>
    <t>City of Springfield - (IL)</t>
  </si>
  <si>
    <t>City of Springfield - (TN)</t>
  </si>
  <si>
    <t>Snapping Shoals El Member Corp</t>
  </si>
  <si>
    <t>City Utilities of Springfield - (MO)</t>
  </si>
  <si>
    <t>City of Springfield - (OR)</t>
  </si>
  <si>
    <t>City of St Charles - (IL)</t>
  </si>
  <si>
    <t>St Croix Electric Coop</t>
  </si>
  <si>
    <t>City of St George</t>
  </si>
  <si>
    <t>City of St James - (MN)</t>
  </si>
  <si>
    <t>City of St Marys - (OH)</t>
  </si>
  <si>
    <t>Texas Power, LP</t>
  </si>
  <si>
    <t>City of Shasta Lake - (CA)</t>
  </si>
  <si>
    <t>City of St Paul - (NE)</t>
  </si>
  <si>
    <t>City of Saint Peter</t>
  </si>
  <si>
    <t>Stanton County Public Pwr Dist</t>
  </si>
  <si>
    <t>City of Staples- (MN)</t>
  </si>
  <si>
    <t>City of Starke - (FL)</t>
  </si>
  <si>
    <t>City of Starkville</t>
  </si>
  <si>
    <t>Stearns Cooperative Elec Assn</t>
  </si>
  <si>
    <t>City of Statesville - (NC)</t>
  </si>
  <si>
    <t>Steele-Waseca Cooperative Electric</t>
  </si>
  <si>
    <t>Town of Steilacoom</t>
  </si>
  <si>
    <t>South Central Power Company</t>
  </si>
  <si>
    <t>Town of Sterling - (MA)</t>
  </si>
  <si>
    <t>Steuben County Rural E M C</t>
  </si>
  <si>
    <t>Steuben Rural Elec Coop, Inc</t>
  </si>
  <si>
    <t>Stillwater Utilities Authority</t>
  </si>
  <si>
    <t>City of Stilwell - (OK)</t>
  </si>
  <si>
    <t>City of Story City - (IA)</t>
  </si>
  <si>
    <t>City of Stoughton - (WI)</t>
  </si>
  <si>
    <t>Direct Energy Business</t>
  </si>
  <si>
    <t>Swisher Electric Coop, Inc</t>
  </si>
  <si>
    <t>Tallapoosa River Elec Coop Inc</t>
  </si>
  <si>
    <t>Strawberry Electric Serv Dist</t>
  </si>
  <si>
    <t>City of Sturgeon Bay - (WI)</t>
  </si>
  <si>
    <t>City of Sturgis</t>
  </si>
  <si>
    <t>City of Sullivan - (MO)</t>
  </si>
  <si>
    <t>Sulphur Springs Valley E C Inc</t>
  </si>
  <si>
    <t>Sumter Electric Coop, Inc</t>
  </si>
  <si>
    <t>Sumter Electric Member Corp</t>
  </si>
  <si>
    <t>Sun Prairie Utilities</t>
  </si>
  <si>
    <t>Sumner-Cowley Elec Coop, Inc</t>
  </si>
  <si>
    <t>City of Superior - (NE)</t>
  </si>
  <si>
    <t>Superior Water and Light Co</t>
  </si>
  <si>
    <t>Surry-Yadkin Elec Member Corp</t>
  </si>
  <si>
    <t>Suwannee Valley Elec Coop Inc</t>
  </si>
  <si>
    <t>Village of Swanton - (VT)</t>
  </si>
  <si>
    <t>Taylor Electric Coop - (WI)</t>
  </si>
  <si>
    <t>City of Sweetwater</t>
  </si>
  <si>
    <t>Sylacauga Utilities Board</t>
  </si>
  <si>
    <t>City of Sylvania - (GA)</t>
  </si>
  <si>
    <t>Sun River Electric Coop, Inc</t>
  </si>
  <si>
    <t>City of Syracuse - (NE)</t>
  </si>
  <si>
    <t>City of Tacoma  - (WA)</t>
  </si>
  <si>
    <t>Tahlequah Public Works Authority</t>
  </si>
  <si>
    <t>City of Tallahassee - (FL)</t>
  </si>
  <si>
    <t>T I P Rural Electric Coop</t>
  </si>
  <si>
    <t>Tallahatchie Valley E P A</t>
  </si>
  <si>
    <t>Tanner Electric Coop</t>
  </si>
  <si>
    <t>Talquin Electric Coop, Inc</t>
  </si>
  <si>
    <t>Tampa Electric Co</t>
  </si>
  <si>
    <t>Town of Tarboro - (NC)</t>
  </si>
  <si>
    <t>City of Tarrant</t>
  </si>
  <si>
    <t>Tara Energy, LLC</t>
  </si>
  <si>
    <t>City of Taunton</t>
  </si>
  <si>
    <t>Taylor County Rural E C C</t>
  </si>
  <si>
    <t>Three Notch Elec Member Corp</t>
  </si>
  <si>
    <t>City of Tecumseh</t>
  </si>
  <si>
    <t>City of Tell City - (IN)</t>
  </si>
  <si>
    <t>Sierra Power Corp</t>
  </si>
  <si>
    <t>Tennessee Valley Authority</t>
  </si>
  <si>
    <t>Tennessee Valley Electric Coop</t>
  </si>
  <si>
    <t>City of Thief River Falls</t>
  </si>
  <si>
    <t>City of Thomaston - (GA)</t>
  </si>
  <si>
    <t>City of Thomasville - (GA)</t>
  </si>
  <si>
    <t>Thumb Electric Coop of Mich</t>
  </si>
  <si>
    <t>Tillamook Peoples Utility Dist</t>
  </si>
  <si>
    <t>Tipmont Rural Elec Member Corp</t>
  </si>
  <si>
    <t>Tipton Municipal Electric Util</t>
  </si>
  <si>
    <t>Tippah Electric Power Assn</t>
  </si>
  <si>
    <t>City of Tipton - (IA)</t>
  </si>
  <si>
    <t>Tishomingo County E P A</t>
  </si>
  <si>
    <t>Tri-County Elec Member Corp</t>
  </si>
  <si>
    <t>Twin County Electric Pwr Assn</t>
  </si>
  <si>
    <t>Twin Valley Electric Coop Inc</t>
  </si>
  <si>
    <t>Trinity Valley Elec Coop Inc</t>
  </si>
  <si>
    <t>Tenaska Power Services</t>
  </si>
  <si>
    <t>The Toledo Edison Co</t>
  </si>
  <si>
    <t>Tombigbee Electric Power Assn</t>
  </si>
  <si>
    <t>Tongue River Electric Coop Inc</t>
  </si>
  <si>
    <t>Tombigbee Electric Coop, Inc</t>
  </si>
  <si>
    <t>City of Torrington - (WY)</t>
  </si>
  <si>
    <t>Traverse Electric Coop, Inc</t>
  </si>
  <si>
    <t>Suez Energy Resources North Am</t>
  </si>
  <si>
    <t>Tideland Electric Member Corp</t>
  </si>
  <si>
    <t>TransCanada Power Marketing, Ltd.</t>
  </si>
  <si>
    <t>City of Traverse City - (MI)</t>
  </si>
  <si>
    <t>TriEagle Energy, L.P.</t>
  </si>
  <si>
    <t>City of Trenton - (TN)</t>
  </si>
  <si>
    <t>Trenton Municipal Utilities - (MO)</t>
  </si>
  <si>
    <t>Tri-State Electric Member Corp</t>
  </si>
  <si>
    <t>Powder River Energy Corp</t>
  </si>
  <si>
    <t>Tri-County Electric Coop</t>
  </si>
  <si>
    <t>Tri-County Electric Coop Assn</t>
  </si>
  <si>
    <t>Trico Electric Cooperative Inc</t>
  </si>
  <si>
    <t>Diverse Power Incorporated</t>
  </si>
  <si>
    <t>City of Troy - (AL)</t>
  </si>
  <si>
    <t>Truckee Donner P U D</t>
  </si>
  <si>
    <t>Tullahoma Board-Public Utils</t>
  </si>
  <si>
    <t>City of Tupelo - (MS)</t>
  </si>
  <si>
    <t>TDX North Slope Generating Co</t>
  </si>
  <si>
    <t>Turlock Irrigation District</t>
  </si>
  <si>
    <t>Southeastern Electric Coop Inc - (SD)</t>
  </si>
  <si>
    <t>City of Tuscumbia</t>
  </si>
  <si>
    <t>City of Tuskegee</t>
  </si>
  <si>
    <t>Two Rivers Water &amp; Light</t>
  </si>
  <si>
    <t>Umatilla Electric Coop Assn</t>
  </si>
  <si>
    <t>TXU Energy Retail Co LP</t>
  </si>
  <si>
    <t>UGI Utilities, Inc</t>
  </si>
  <si>
    <t>City of Ukiah - (CA)</t>
  </si>
  <si>
    <t>City of Union City</t>
  </si>
  <si>
    <t>City of Union - (SC)</t>
  </si>
  <si>
    <t>Union Electric Membership Corp - (NC)</t>
  </si>
  <si>
    <t>Union Electric Co - (MO)</t>
  </si>
  <si>
    <t>Western Iowa Power Coop</t>
  </si>
  <si>
    <t>United Rural Elec Member Corp</t>
  </si>
  <si>
    <t>Southern Indiana R E C, Inc</t>
  </si>
  <si>
    <t>Duke Energy Kentucky</t>
  </si>
  <si>
    <t>City of Unalaska - (AK)</t>
  </si>
  <si>
    <t>United Electric Coop Service Inc - (TX)</t>
  </si>
  <si>
    <t>Union County Electric Coop Inc</t>
  </si>
  <si>
    <t>United Illuminating Co</t>
  </si>
  <si>
    <t>United Power, Inc</t>
  </si>
  <si>
    <t>Union Rural Electric Coop, Inc</t>
  </si>
  <si>
    <t>United Electric Co-op, Inc - (ID)</t>
  </si>
  <si>
    <t>University of Illinois</t>
  </si>
  <si>
    <t>Black Hills Power Inc</t>
  </si>
  <si>
    <t>Hawaiian Electric Co Inc</t>
  </si>
  <si>
    <t>Homer Electric Assn Inc</t>
  </si>
  <si>
    <t>Upper Cumberland E M C</t>
  </si>
  <si>
    <t>Upper Peninsula Power Co</t>
  </si>
  <si>
    <t>Upshur Rural Elec Coop Corp</t>
  </si>
  <si>
    <t>Upson Elec Member Corp</t>
  </si>
  <si>
    <t>USBIA-Mission Valley Power</t>
  </si>
  <si>
    <t>USBIA-San Carlos Project</t>
  </si>
  <si>
    <t>Utilities Dist-Western IN REMC</t>
  </si>
  <si>
    <t>City of Valentine - (NE)</t>
  </si>
  <si>
    <t>City of Valley City</t>
  </si>
  <si>
    <t>UNS Electric, Inc</t>
  </si>
  <si>
    <t>Vera Irrigation District #15</t>
  </si>
  <si>
    <t>Verdigris Valley Elec Coop Inc</t>
  </si>
  <si>
    <t>City of Vermillion - (SD)</t>
  </si>
  <si>
    <t>Verendrye Electric Coop Inc</t>
  </si>
  <si>
    <t>Vermont Electric Cooperative, Inc</t>
  </si>
  <si>
    <t>City of Vernon</t>
  </si>
  <si>
    <t>Victoria Electric Coop, Inc</t>
  </si>
  <si>
    <t>Vernon Electric Coop</t>
  </si>
  <si>
    <t>Victory Electric Coop Assn Inc</t>
  </si>
  <si>
    <t>Valley Electric Assn, Inc</t>
  </si>
  <si>
    <t>City of Vineland - (NJ)</t>
  </si>
  <si>
    <t>City of Vinton - (IA)</t>
  </si>
  <si>
    <t>Virginia Electric &amp; Power Co</t>
  </si>
  <si>
    <t>Virginia Tech Electric Service</t>
  </si>
  <si>
    <t>Wabash County Rural E M C</t>
  </si>
  <si>
    <t>Volunteer Electric Coop</t>
  </si>
  <si>
    <t>City of Wadena - (MN)</t>
  </si>
  <si>
    <t>City of Wahoo - (NE)</t>
  </si>
  <si>
    <t>Town of Wake Forest - (NC)</t>
  </si>
  <si>
    <t>Town of Wakefield - (MA)</t>
  </si>
  <si>
    <t>City of Wakefield - (NE)</t>
  </si>
  <si>
    <t>Wake Electric Membership Corp</t>
  </si>
  <si>
    <t>Town of Wallingford - (CT)</t>
  </si>
  <si>
    <t>Walton Electric Member Corp</t>
  </si>
  <si>
    <t>City of Wamego - (KS)</t>
  </si>
  <si>
    <t>City of Wapakoneta - (OH)</t>
  </si>
  <si>
    <t>Warren Rural Elec Coop Corp</t>
  </si>
  <si>
    <t>City of Warroad</t>
  </si>
  <si>
    <t>City of Washington - (UT)</t>
  </si>
  <si>
    <t>City of Waseca - (MN)</t>
  </si>
  <si>
    <t>Wasco Electric Coop, Inc</t>
  </si>
  <si>
    <t>City of Washington - (IN)</t>
  </si>
  <si>
    <t>City of Washington - (GA)</t>
  </si>
  <si>
    <t>City of Washington - (NC)</t>
  </si>
  <si>
    <t>Washington Elec Member Corp</t>
  </si>
  <si>
    <t>Washington Electric Coop - (OH)</t>
  </si>
  <si>
    <t>Washington Electric Coop - (VT)</t>
  </si>
  <si>
    <t>Wagoner Public Works Authority</t>
  </si>
  <si>
    <t>Avista Corp</t>
  </si>
  <si>
    <t>City of Water Valley - (MS)</t>
  </si>
  <si>
    <t>Waterloo Light &amp; Water Comm</t>
  </si>
  <si>
    <t>Watertown Municipal Utilities</t>
  </si>
  <si>
    <t>Waupun Utilities</t>
  </si>
  <si>
    <t>Waverly Municipal Elec Utility</t>
  </si>
  <si>
    <t>Whitewater Valley Rural EMC</t>
  </si>
  <si>
    <t>City of Wayne</t>
  </si>
  <si>
    <t>Wayne-White Counties Elec Coop</t>
  </si>
  <si>
    <t>Weakley County Mun Elec Sys</t>
  </si>
  <si>
    <t>Weatherford Mun Utility System</t>
  </si>
  <si>
    <t>Town of Wellesley - (MA)</t>
  </si>
  <si>
    <t>City of Wellington - (KS)</t>
  </si>
  <si>
    <t>Webster Electric Coop</t>
  </si>
  <si>
    <t>Wells Rural Electric Co</t>
  </si>
  <si>
    <t>Wellsborough Electric Co</t>
  </si>
  <si>
    <t>West Central Electric Coop Inc - (MO)</t>
  </si>
  <si>
    <t>West Central Electric Coop Inc - (SD)</t>
  </si>
  <si>
    <t>West Florida El Coop Assn, Inc</t>
  </si>
  <si>
    <t>West Kentucky Rural E C C</t>
  </si>
  <si>
    <t>City of West Liberty - (IA)</t>
  </si>
  <si>
    <t>City of West Memphis - (AR)</t>
  </si>
  <si>
    <t>West Penn Power Company</t>
  </si>
  <si>
    <t>City of West Point - (MS)</t>
  </si>
  <si>
    <t>City of West Point - (NE)</t>
  </si>
  <si>
    <t>West River Electric Assn Inc</t>
  </si>
  <si>
    <t>Mountrail-Williams Elec Coop</t>
  </si>
  <si>
    <t>Whetstone Valley Elec Coop Inc</t>
  </si>
  <si>
    <t>City of Westby</t>
  </si>
  <si>
    <t>Twin Valleys Public Power Dist</t>
  </si>
  <si>
    <t>Wharton County Elec Coop, Inc</t>
  </si>
  <si>
    <t>Western Coop Electric Assn Inc</t>
  </si>
  <si>
    <t>City of Westerville - (OH)</t>
  </si>
  <si>
    <t>Wheat Belt Public Power Dist</t>
  </si>
  <si>
    <t>Wheatland Electric Coop, Inc</t>
  </si>
  <si>
    <t>Wheeling Power Co</t>
  </si>
  <si>
    <t>White River Valley El Coop Inc</t>
  </si>
  <si>
    <t>White River Electric Assn, Inc</t>
  </si>
  <si>
    <t>Whitehall Electric Utility</t>
  </si>
  <si>
    <t>Northeastern Rural E M C</t>
  </si>
  <si>
    <t>Wild Rice Electric Coop, Inc</t>
  </si>
  <si>
    <t>Washington Gas Energy Services</t>
  </si>
  <si>
    <t>Willmar Municipal Utilities</t>
  </si>
  <si>
    <t>City of Wilson</t>
  </si>
  <si>
    <t>City of Wilton</t>
  </si>
  <si>
    <t>City of Winchester - (TN)</t>
  </si>
  <si>
    <t>City of Windom</t>
  </si>
  <si>
    <t>City of Winfield - (KS)</t>
  </si>
  <si>
    <t>Winner Municipal Utility</t>
  </si>
  <si>
    <t>Village of Winnetka - (IL)</t>
  </si>
  <si>
    <t>City of Winterset - (IA)</t>
  </si>
  <si>
    <t>City of Winthrop - (MN)</t>
  </si>
  <si>
    <t>Wiregrass Electric Coop, Inc</t>
  </si>
  <si>
    <t>Wolverine Power Marketing Coop</t>
  </si>
  <si>
    <t>Wisconsin Electric Power Co</t>
  </si>
  <si>
    <t>Wisconsin Power &amp; Light Co</t>
  </si>
  <si>
    <t>Wisconsin Public Service Corp</t>
  </si>
  <si>
    <t>Wisconsin Rapids W W &amp; L Comm</t>
  </si>
  <si>
    <t>Withlacoochee River Elec Coop</t>
  </si>
  <si>
    <t>Town of Wolfeboro</t>
  </si>
  <si>
    <t>Wood County Electric Coop, Inc</t>
  </si>
  <si>
    <t>Wise Electric Coop Inc</t>
  </si>
  <si>
    <t>Woodbury County Rural E C A</t>
  </si>
  <si>
    <t>Woodruff Electric Coop Corp</t>
  </si>
  <si>
    <t>Wright-Hennepin Coop Elec Assn</t>
  </si>
  <si>
    <t>Yellowstone Valley Elec Co-op</t>
  </si>
  <si>
    <t>York Electric Coop Inc</t>
  </si>
  <si>
    <t>City of Wrangell - (AK)</t>
  </si>
  <si>
    <t>Wyandotte Municipal Serv Comm</t>
  </si>
  <si>
    <t>Y-W Electric Assn Inc</t>
  </si>
  <si>
    <t>Wyrulec Company</t>
  </si>
  <si>
    <t>Yampa Valley Electric Assn Inc</t>
  </si>
  <si>
    <t>3 Phases Renewables</t>
  </si>
  <si>
    <t>Public Serv Comm of Yazoo City</t>
  </si>
  <si>
    <t>Perennial Public Power Dist</t>
  </si>
  <si>
    <t>Yazoo Valley Elec Power Assn</t>
  </si>
  <si>
    <t>City of Zeeland - (MI)</t>
  </si>
  <si>
    <t>Southside Electric Coop, Inc</t>
  </si>
  <si>
    <t>Advantage Energy, Inc</t>
  </si>
  <si>
    <t>Fergus Electric Coop, Inc</t>
  </si>
  <si>
    <t>City of Laurens - (SC)</t>
  </si>
  <si>
    <t>Mohave Electric Cooperative, I</t>
  </si>
  <si>
    <t>Washington-St Tammany E C, Inc</t>
  </si>
  <si>
    <t>EnergyUnited Elec Member Corp</t>
  </si>
  <si>
    <t>Integrys Energy Services, Inc.</t>
  </si>
  <si>
    <t>Olmsted County Public Works</t>
  </si>
  <si>
    <t>Kentucky Power Co</t>
  </si>
  <si>
    <t>Westar Energy Inc</t>
  </si>
  <si>
    <t>United Electric Coop, Inc - (MO)</t>
  </si>
  <si>
    <t>Roosevelt County Elec Coop Inc</t>
  </si>
  <si>
    <t>Raft Rural Elec Coop Inc</t>
  </si>
  <si>
    <t>Delta Electric Power Assn</t>
  </si>
  <si>
    <t>Clark County Rural E M C - (IN)</t>
  </si>
  <si>
    <t>Allegheny Energy Supply Co LLC</t>
  </si>
  <si>
    <t>Sierra Electric Coop, Inc</t>
  </si>
  <si>
    <t>Vigilante Electric Coop, Inc</t>
  </si>
  <si>
    <t>Bluestem Electric Coop Inc</t>
  </si>
  <si>
    <t>Tucson Electric Power Co</t>
  </si>
  <si>
    <t>City of Escanaba</t>
  </si>
  <si>
    <t>Unitil Energy Systems</t>
  </si>
  <si>
    <t>Boone County Rural EMC</t>
  </si>
  <si>
    <t>Brunswick Electric Member Corp</t>
  </si>
  <si>
    <t>Cass County Elec Coop Inc</t>
  </si>
  <si>
    <t>Wellton-Mohawk Irr &amp; Drain Dist</t>
  </si>
  <si>
    <t>Dakota Electric Association</t>
  </si>
  <si>
    <t>Western Indiana Energy REMC</t>
  </si>
  <si>
    <t>Ak-Chin Electric Utility Authority</t>
  </si>
  <si>
    <t>Little Ocmulgee El Member Corp</t>
  </si>
  <si>
    <t>North Slope Borough Power &amp; Light</t>
  </si>
  <si>
    <t>Pella Cooperative Elec Assn</t>
  </si>
  <si>
    <t>Ravalli County Elec Coop, Inc</t>
  </si>
  <si>
    <t>Red Lake Electric Coop, Inc</t>
  </si>
  <si>
    <t>Red River Valley Coop Pwr Assn</t>
  </si>
  <si>
    <t>WAPA-- Western Area Power Administration</t>
  </si>
  <si>
    <t>High West Energy, Inc</t>
  </si>
  <si>
    <t>City of Ripley - (TN)</t>
  </si>
  <si>
    <t>Southwest Electric Coop, Inc</t>
  </si>
  <si>
    <t>Town of Stowe- (VT)</t>
  </si>
  <si>
    <t>Taylor Electric Coop Inc - (TX)</t>
  </si>
  <si>
    <t>Todd-Wadena Electric Coop</t>
  </si>
  <si>
    <t>Carroll-White REMC</t>
  </si>
  <si>
    <t>Clatskanie Peoples Util Dist</t>
  </si>
  <si>
    <t>Kerrville Public Utility Board</t>
  </si>
  <si>
    <t>PPL EnergyPlus LLC</t>
  </si>
  <si>
    <t>Pioneer Electric Coop, Inc - (AL)</t>
  </si>
  <si>
    <t>Electrical Dist No3 Pinal County</t>
  </si>
  <si>
    <t>Okefenoke Rural El Member Corp</t>
  </si>
  <si>
    <t>Mid-Ohio Energy Coop, Inc</t>
  </si>
  <si>
    <t>Great Lakes Energy Coop</t>
  </si>
  <si>
    <t>Westfield Electric Company</t>
  </si>
  <si>
    <t>Clarke-Washington E M C</t>
  </si>
  <si>
    <t>Dixie Escalante R E A, Inc</t>
  </si>
  <si>
    <t>Chickasaw Electric Coop, Inc</t>
  </si>
  <si>
    <t>Somerset Rural Elec Coop, Inc</t>
  </si>
  <si>
    <t>Ark Valley Elec Coop Assn, Inc</t>
  </si>
  <si>
    <t>Colquitt Electric Membership Corp</t>
  </si>
  <si>
    <t>Cordova Electric Coop, Inc</t>
  </si>
  <si>
    <t>United Electric Coop, Inc - (PA)</t>
  </si>
  <si>
    <t>Adams Electric Cooperative Inc</t>
  </si>
  <si>
    <t>Bedford Rural Elec Coop, Inc</t>
  </si>
  <si>
    <t>Valley Rural Electric Coop Inc</t>
  </si>
  <si>
    <t>Central Electric Coop, Inc - (PA)</t>
  </si>
  <si>
    <t>Rappahannock Electric Coop</t>
  </si>
  <si>
    <t>Forked Deer Electric Coop, Inc</t>
  </si>
  <si>
    <t>Claverack Rural Elec Coop Inc</t>
  </si>
  <si>
    <t>Tri-County Rural Elec Coop Inc</t>
  </si>
  <si>
    <t>REA Energy Coop Inc</t>
  </si>
  <si>
    <t>Northwestern Rural E C A, Inc - (PA)</t>
  </si>
  <si>
    <t>Sussex Rural Electric Coop Inc</t>
  </si>
  <si>
    <t>Monroe County Elec Power Assn</t>
  </si>
  <si>
    <t>Minnesota Valley Coop L&amp;P Assn</t>
  </si>
  <si>
    <t>Hickman-Fulton Counties RECC</t>
  </si>
  <si>
    <t>City of Courtland</t>
  </si>
  <si>
    <t>Emerald People's Utility Dist</t>
  </si>
  <si>
    <t>Columbia River Peoples Ut Dist</t>
  </si>
  <si>
    <t>Town of Murphy - (NC)</t>
  </si>
  <si>
    <t>PUD No 1 of Whatcom County</t>
  </si>
  <si>
    <t>City of Grand Island - (NE)</t>
  </si>
  <si>
    <t>Northern California Power Agny</t>
  </si>
  <si>
    <t>American PowerNet</t>
  </si>
  <si>
    <t>The Energy Coop</t>
  </si>
  <si>
    <t>Alliance Power Company, LLC.</t>
  </si>
  <si>
    <t>Mohegan Tribal Utility Authority</t>
  </si>
  <si>
    <t>Massachusetts Bay Trans Authority</t>
  </si>
  <si>
    <t>Amigo Energy</t>
  </si>
  <si>
    <t>NextEra Energy Power Marketing</t>
  </si>
  <si>
    <t>U.S. Energy Partners LLC</t>
  </si>
  <si>
    <t>Penstar Power</t>
  </si>
  <si>
    <t>Competitive Energy Services, L</t>
  </si>
  <si>
    <t>E-Now, LP</t>
  </si>
  <si>
    <t>Southwest Iowa Rural Elec Coop</t>
  </si>
  <si>
    <t>Harvard Dedicated Energy Limit</t>
  </si>
  <si>
    <t>City of Berea Municipal Utility</t>
  </si>
  <si>
    <t>Stream SPE, LTD</t>
  </si>
  <si>
    <t>Texas Retail Energy, LLC</t>
  </si>
  <si>
    <t>DPL Energy Resources</t>
  </si>
  <si>
    <t>MxEnergy Electric, Inc.</t>
  </si>
  <si>
    <t>APN Starfirst, L.P.</t>
  </si>
  <si>
    <t>AmeriPower LLC</t>
  </si>
  <si>
    <t>Texas General Land Office</t>
  </si>
  <si>
    <t>Morris Cogeneration LLC</t>
  </si>
  <si>
    <t>Direct Energy Services</t>
  </si>
  <si>
    <t>Champion Energy Services</t>
  </si>
  <si>
    <t>Glacial Energy Holdings</t>
  </si>
  <si>
    <t>Accent Energy Holdings, LLC</t>
  </si>
  <si>
    <t>Freedom Energy</t>
  </si>
  <si>
    <t>New York Industrial Energy Buyers</t>
  </si>
  <si>
    <t>NOCO Electric</t>
  </si>
  <si>
    <t>NSTAR Electric Company</t>
  </si>
  <si>
    <t>AEP Energy</t>
  </si>
  <si>
    <t>Liberty Power Corp.</t>
  </si>
  <si>
    <t>City of Moreno Valley - (CA)</t>
  </si>
  <si>
    <t>Bluerock Energy, Inc.</t>
  </si>
  <si>
    <t>Columbia Utilities Power, LLC</t>
  </si>
  <si>
    <t>IDT Energy, Inc.</t>
  </si>
  <si>
    <t>APNA Energy</t>
  </si>
  <si>
    <t>Energy Services Providers, Inc</t>
  </si>
  <si>
    <t>StarTex Power</t>
  </si>
  <si>
    <t>Hudson Energy Services</t>
  </si>
  <si>
    <t>Entergy Gulf States - LA LLC</t>
  </si>
  <si>
    <t>Entergy Texas Inc.</t>
  </si>
  <si>
    <t>Roughrider Electric Cooperativ</t>
  </si>
  <si>
    <t>City of Victorville - (CA)</t>
  </si>
  <si>
    <t>Heart of Texas Electric Coop</t>
  </si>
  <si>
    <t>MMA DAS Power</t>
  </si>
  <si>
    <t>MMA LA Power LP</t>
  </si>
  <si>
    <t>MMA Fresno Power LP</t>
  </si>
  <si>
    <t>MMA WBF Power LP</t>
  </si>
  <si>
    <t>MMA GDC Power LP</t>
  </si>
  <si>
    <t>Black Hills/Colorado Elec.Util</t>
  </si>
  <si>
    <t>Just Energy New York Corp.</t>
  </si>
  <si>
    <t>Solar Star NAFB LLC</t>
  </si>
  <si>
    <t>Ambit Energy Holdings, LLC</t>
  </si>
  <si>
    <t>Anthracite Power &amp; Light</t>
  </si>
  <si>
    <t>Mega Energy, LP</t>
  </si>
  <si>
    <t>Young Energy, LLC</t>
  </si>
  <si>
    <t>Duquesne Light Energy, LLC</t>
  </si>
  <si>
    <t>Brilliant Energy, LLC</t>
  </si>
  <si>
    <t>OnPAC Energy</t>
  </si>
  <si>
    <t>Energy Plus Holdings LLC</t>
  </si>
  <si>
    <t>Spartan Renewable Energy, Inc</t>
  </si>
  <si>
    <t>Frontier Utilities, Inc.</t>
  </si>
  <si>
    <t>Bounce Energy, Inc.</t>
  </si>
  <si>
    <t>SunE WG113 Moreno Valley LLC</t>
  </si>
  <si>
    <t>SunE WG45 Woodland LLC</t>
  </si>
  <si>
    <t>SunE CPA CDC2 LLC</t>
  </si>
  <si>
    <t>True Electric LLC</t>
  </si>
  <si>
    <t>SunE KHL55 San Bernardino LLC</t>
  </si>
  <si>
    <t>SunE CPA CDC1 LLC</t>
  </si>
  <si>
    <t>EDF Industrial Power Services (TX), LLC</t>
  </si>
  <si>
    <t>dPi Energy LLC</t>
  </si>
  <si>
    <t>Discount Power</t>
  </si>
  <si>
    <t>MC Squared Energy Services, LLC</t>
  </si>
  <si>
    <t>UGI Energy Services, Inc.</t>
  </si>
  <si>
    <t>Koda Energy LLC</t>
  </si>
  <si>
    <t>Potentia Energy, LLC</t>
  </si>
  <si>
    <t>SunE U6 Holdings LLC</t>
  </si>
  <si>
    <t>SunE M5 Holdings LLC</t>
  </si>
  <si>
    <t>Our Energy LLC</t>
  </si>
  <si>
    <t>UP Power Marketing, LLC</t>
  </si>
  <si>
    <t>Palmco Power NJ, LLC</t>
  </si>
  <si>
    <t>Duke Energy Retail Sales, LLC</t>
  </si>
  <si>
    <t>Major Energy Electric Services</t>
  </si>
  <si>
    <t>Devonshire Energy, LLC</t>
  </si>
  <si>
    <t>Backyard Farms Energy, LLC</t>
  </si>
  <si>
    <t>JP Morgan</t>
  </si>
  <si>
    <t>AP Holdings LLC</t>
  </si>
  <si>
    <t>Palmco Power PA, LLC</t>
  </si>
  <si>
    <t>Tara Energy Resources</t>
  </si>
  <si>
    <t>Reach Energy, LLC</t>
  </si>
  <si>
    <t>NextEra Retail of Texas LP</t>
  </si>
  <si>
    <t>Marin Energy Authority</t>
  </si>
  <si>
    <t>Ameren Illinois Company</t>
  </si>
  <si>
    <t>Smart Prepaid Electric</t>
  </si>
  <si>
    <t>Reliable Power, LLC</t>
  </si>
  <si>
    <t>Stream Energy Pennsylvania, LLC</t>
  </si>
  <si>
    <t>Infinite Electric LLC</t>
  </si>
  <si>
    <t>Entrust Energy</t>
  </si>
  <si>
    <t>Avidan Energy Solutions</t>
  </si>
  <si>
    <t>Palmco Power CT, LLC</t>
  </si>
  <si>
    <t>FRV SI Transport Solar LP</t>
  </si>
  <si>
    <t>RV CSU Power II LLC</t>
  </si>
  <si>
    <t>SunE M5C Holdings LLC</t>
  </si>
  <si>
    <t>Stream Energy Maryland, LLC</t>
  </si>
  <si>
    <t>BluCo Energy LLC</t>
  </si>
  <si>
    <t>Alliance Star Energy LLC</t>
  </si>
  <si>
    <t>Veteran Energy LLC</t>
  </si>
  <si>
    <t>Constellation Solar New Jersey II, LLC</t>
  </si>
  <si>
    <t>PBF Power Marketing LLC</t>
  </si>
  <si>
    <t>Reliant Energy Northeast LLC</t>
  </si>
  <si>
    <t>Amerigreen Energy, LLC</t>
  </si>
  <si>
    <t>PNE Energy Supply LLC</t>
  </si>
  <si>
    <t>Constellation Solar New Jersey, LLC</t>
  </si>
  <si>
    <t>Constellation Solar Arizona LLC</t>
  </si>
  <si>
    <t>Constellation Solar Horizons LLC</t>
  </si>
  <si>
    <t>GDF Suez Energy Solutions LLC</t>
  </si>
  <si>
    <t>Stream Energy New Jersey, LLC</t>
  </si>
  <si>
    <t>American Power Partners LLC</t>
  </si>
  <si>
    <t>US Retailers, LLC</t>
  </si>
  <si>
    <t>Palmco Power MD, LLC</t>
  </si>
  <si>
    <t>EDF Industrial Power Services (NY), LLC</t>
  </si>
  <si>
    <t>EDF Industrial Power Services (IL), LLC</t>
  </si>
  <si>
    <t>Air Products &amp; Chemicals Inc</t>
  </si>
  <si>
    <t>Plymouth Rock Energy, LLC</t>
  </si>
  <si>
    <t>Summer Energy LLC</t>
  </si>
  <si>
    <t>Gestamp Asetym Solar North America</t>
  </si>
  <si>
    <t>NEPM II</t>
  </si>
  <si>
    <t>4Change Energy Company</t>
  </si>
  <si>
    <t>KDC Solar O&amp;M LLC</t>
  </si>
  <si>
    <t>Everything Energy, LLC</t>
  </si>
  <si>
    <t>Source Power &amp; Gas LLC</t>
  </si>
  <si>
    <t>Independence Energy Group LLC</t>
  </si>
  <si>
    <t>Wolverine Alternative Investments, LLC</t>
  </si>
  <si>
    <t>Palmco Power OH, LLC</t>
  </si>
  <si>
    <t>Liberty Utilities</t>
  </si>
  <si>
    <t>XOOM Energy Texas, LLC</t>
  </si>
  <si>
    <t>XOOM Energy Connecticut, LLC</t>
  </si>
  <si>
    <t>XOOM Energy Illinois, LLC</t>
  </si>
  <si>
    <t>XOOM Energy Massachusetts, LLC</t>
  </si>
  <si>
    <t>XOOM Energy Maryland, LLC</t>
  </si>
  <si>
    <t>XOOM Energy New Jersey, LLC</t>
  </si>
  <si>
    <t>Electricity Maine, LLC</t>
  </si>
  <si>
    <t>Electricity NH, LLC d/b/a ENH Power, LLC</t>
  </si>
  <si>
    <t>Andeler Corporation dba Andeler Power</t>
  </si>
  <si>
    <t>Public Power &amp; Utility of Maryland, LLC</t>
  </si>
  <si>
    <t>Public Power &amp; Utility - New Jersey</t>
  </si>
  <si>
    <t>Public Power LLC (PA)</t>
  </si>
  <si>
    <t>Public Power LLC (CT)</t>
  </si>
  <si>
    <t>Aha Macav Power Service</t>
  </si>
  <si>
    <t>City of Winter Park - (FL)</t>
  </si>
  <si>
    <t>Hercules Municipal Utility</t>
  </si>
  <si>
    <t>Pittsburg Power Company</t>
  </si>
  <si>
    <t>Town of Pickstown - (SD)</t>
  </si>
  <si>
    <t>Cincinnati Bell Energy LLC</t>
  </si>
  <si>
    <t>SmartCom Energy Services, LLC</t>
  </si>
  <si>
    <t>FairPoint Energy LLC</t>
  </si>
  <si>
    <t>Viridian Energy NY LLC</t>
  </si>
  <si>
    <t>Viridian Energy LLC</t>
  </si>
  <si>
    <t>Viridian Energy PA LLC</t>
  </si>
  <si>
    <t>HOP Energy, LLC</t>
  </si>
  <si>
    <t>Enfinity NorCal 1 FAA LLC</t>
  </si>
  <si>
    <t>EnergyMark, LLC</t>
  </si>
  <si>
    <t>Ameresco Select Inc</t>
  </si>
  <si>
    <t>New Brunswick Power Generation Corp.</t>
  </si>
  <si>
    <t>Withheld</t>
  </si>
  <si>
    <t>I</t>
  </si>
  <si>
    <t>Residential</t>
  </si>
  <si>
    <t>Commercial</t>
  </si>
  <si>
    <t>Industrial</t>
  </si>
  <si>
    <t>Transportation</t>
  </si>
  <si>
    <t>Total</t>
  </si>
  <si>
    <t>PowerSouth Energy Cooperative</t>
  </si>
  <si>
    <t>Associated Electric Coop, Inc</t>
  </si>
  <si>
    <t>Big Rivers Electric Corp</t>
  </si>
  <si>
    <t>Brazos Electric Power Coop Inc</t>
  </si>
  <si>
    <t>Central Iowa Power Cooperative</t>
  </si>
  <si>
    <t>AEP Texas Central Company</t>
  </si>
  <si>
    <t>East River Elec Pwr Coop, Inc</t>
  </si>
  <si>
    <t>East Kentucky Power Coop, Inc</t>
  </si>
  <si>
    <t>Buckeye Power, Inc</t>
  </si>
  <si>
    <t>Great River Energy</t>
  </si>
  <si>
    <t>CenterPoint Energy</t>
  </si>
  <si>
    <t>Indiana Municipal Power Agency</t>
  </si>
  <si>
    <t>Hoosier Energy R E C, Inc</t>
  </si>
  <si>
    <t>North Carolina Mun Power Agny #1</t>
  </si>
  <si>
    <t>North Carolina Eastern M P A</t>
  </si>
  <si>
    <t>Northwest Iowa Power Coop</t>
  </si>
  <si>
    <t>AEP Texas North Company</t>
  </si>
  <si>
    <t>WPPI Energy</t>
  </si>
  <si>
    <t>Municipal Energy Agency of NE</t>
  </si>
  <si>
    <t>Utah Municipal Power Agency</t>
  </si>
  <si>
    <t>Texas-New Mexico Power Co</t>
  </si>
  <si>
    <t>Wabash Valley Power Assn, Inc</t>
  </si>
  <si>
    <t>Utah Associated Mun Power Sys</t>
  </si>
  <si>
    <t>Oncor Electric Delivery Company LLC</t>
  </si>
  <si>
    <t>NYSERDA</t>
  </si>
  <si>
    <t>Energy Trust of Oregon</t>
  </si>
  <si>
    <t>Efficiency Maine Trust</t>
  </si>
  <si>
    <t>Vermont Energy Investment Corporation</t>
  </si>
  <si>
    <t>Focus on Energy</t>
  </si>
  <si>
    <t>Cape Light Compact</t>
  </si>
  <si>
    <t>DC Sustainable Energy Utility</t>
  </si>
  <si>
    <t>Alaska</t>
  </si>
  <si>
    <t>Alabama</t>
  </si>
  <si>
    <t>Arkansas</t>
  </si>
  <si>
    <t>Arizona</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</si>
  <si>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</si>
  <si>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</si>
  <si>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</si>
  <si>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</si>
  <si>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</si>
  <si>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</si>
  <si>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</si>
  <si>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</si>
  <si>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</si>
  <si>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</si>
  <si>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</si>
  <si>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</si>
  <si>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</si>
  <si>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</si>
  <si>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</si>
  <si>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</si>
  <si>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</si>
  <si>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</si>
  <si>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</si>
  <si>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</si>
  <si>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</si>
  <si>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</si>
  <si>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</si>
  <si>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</si>
  <si>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</si>
  <si>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</si>
  <si>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</si>
  <si>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</si>
  <si>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</si>
  <si>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</si>
  <si>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</si>
  <si>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</si>
  <si>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</si>
  <si>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</si>
  <si>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</si>
  <si>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</si>
  <si>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</si>
  <si>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</si>
  <si>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</si>
  <si>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</si>
  <si>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Virginia</t>
  </si>
  <si>
    <t>Washington</t>
  </si>
  <si>
    <t>West Virginia</t>
  </si>
  <si>
    <t>Wisconsin</t>
  </si>
  <si>
    <t>Wyoming</t>
  </si>
  <si>
    <t>ERCT</t>
  </si>
  <si>
    <t>SPSO</t>
  </si>
  <si>
    <t>SPNO</t>
  </si>
  <si>
    <t>CAMX</t>
  </si>
  <si>
    <t>NWPP</t>
  </si>
  <si>
    <t>RMPA</t>
  </si>
  <si>
    <t>AZNM</t>
  </si>
  <si>
    <t>SRVC</t>
  </si>
  <si>
    <t>SRSE</t>
  </si>
  <si>
    <t>SRGW</t>
  </si>
  <si>
    <t>SRDA</t>
  </si>
  <si>
    <t>SRCE</t>
  </si>
  <si>
    <t>RFCW</t>
  </si>
  <si>
    <t>RFCM</t>
  </si>
  <si>
    <t>RFCE</t>
  </si>
  <si>
    <t>NYUP</t>
  </si>
  <si>
    <t>NYCW</t>
  </si>
  <si>
    <t>NYLI</t>
  </si>
  <si>
    <t>NEWE</t>
  </si>
  <si>
    <t>MROW</t>
  </si>
  <si>
    <t>MROE</t>
  </si>
  <si>
    <t>FRCC</t>
  </si>
  <si>
    <t>Region</t>
  </si>
  <si>
    <t>AEO Annual Sales and Growth Rates</t>
  </si>
  <si>
    <t>USA</t>
  </si>
  <si>
    <t>Year</t>
  </si>
  <si>
    <t>Net Cumulative Savings (GWh)</t>
  </si>
  <si>
    <t>Continental U.S. Total</t>
  </si>
  <si>
    <t>Goal level</t>
  </si>
  <si>
    <t>Goal level (first-year savings as a percent of sales)</t>
  </si>
  <si>
    <t>Ramp rate</t>
  </si>
  <si>
    <t>First Year Savings (GWh)</t>
  </si>
  <si>
    <t>Levelized Savings (GWh)</t>
  </si>
  <si>
    <t>Remaining GWh →</t>
  </si>
  <si>
    <t>Cost of first-year savings (cents/kWh)</t>
  </si>
  <si>
    <t>Levelized cost of saved energy (cents/kWh)</t>
  </si>
  <si>
    <t>Real discount rate</t>
  </si>
  <si>
    <t>First-year cost escalation factor</t>
  </si>
  <si>
    <t>Levelization Schedule</t>
  </si>
  <si>
    <t>Program Year</t>
  </si>
  <si>
    <t>Annual Total Investment (2011 $ M)</t>
  </si>
  <si>
    <t>Annual Cumulative Annualized Costs associated with Calendar Years (2011 $ M)</t>
  </si>
  <si>
    <t>Annual Cumulative Annualized Costs Associated with Savings Years (2011 $ M) →</t>
  </si>
  <si>
    <t>Annualized total cost of EE (2011 $ M)</t>
  </si>
  <si>
    <t>This particular option assumes the following:</t>
  </si>
  <si>
    <t>Assumption</t>
  </si>
  <si>
    <r>
      <t xml:space="preserve">On all other sheets, all text colored in </t>
    </r>
    <r>
      <rPr>
        <sz val="11"/>
        <color theme="4"/>
        <rFont val="Gill Sans MT"/>
        <family val="2"/>
        <scheme val="minor"/>
      </rPr>
      <t xml:space="preserve">blue </t>
    </r>
    <r>
      <rPr>
        <sz val="11"/>
        <rFont val="Gill Sans MT"/>
        <family val="2"/>
        <scheme val="minor"/>
      </rPr>
      <t>are inputs from other sources or assumptions for this particular option.</t>
    </r>
  </si>
  <si>
    <t>Ramp rate (% achieved per year)</t>
  </si>
  <si>
    <t>Navajo</t>
  </si>
  <si>
    <t>Ute</t>
  </si>
  <si>
    <t>Fort Mojave</t>
  </si>
  <si>
    <t>Puerto Rico</t>
  </si>
  <si>
    <t>Guam</t>
  </si>
  <si>
    <t>PR</t>
  </si>
  <si>
    <t>VI</t>
  </si>
  <si>
    <t>GU</t>
  </si>
  <si>
    <t>Puerto Rico Electric Pwr Authority</t>
  </si>
  <si>
    <t>Virgin Islands Water &amp; Power Authority</t>
  </si>
  <si>
    <t>Guam Power Authority</t>
  </si>
  <si>
    <t>American Samoa Power Authority</t>
  </si>
  <si>
    <t>AS</t>
  </si>
  <si>
    <t>Commonwealth Utility Corporation</t>
  </si>
  <si>
    <t>MP</t>
  </si>
  <si>
    <t>AZ/NM/UT</t>
  </si>
  <si>
    <t>U.S. Total and Territories</t>
  </si>
  <si>
    <t>AAGR (2030-2040)</t>
  </si>
  <si>
    <t>Measure life</t>
  </si>
  <si>
    <t>Weight</t>
  </si>
  <si>
    <t>Abbrev</t>
  </si>
  <si>
    <t>Baseline Savings (GWh)</t>
  </si>
  <si>
    <t xml:space="preserve"> Net Sales After EE (GWh)</t>
  </si>
  <si>
    <t>Annual Incremental Savings (GWh)</t>
  </si>
  <si>
    <t>Expiring Savings (GWh)</t>
  </si>
  <si>
    <t>Specific Utility</t>
  </si>
  <si>
    <t>Net Cumulative Savings as a Percent of Sales Before EE (%)</t>
  </si>
  <si>
    <t>2013-2040 AAGR</t>
  </si>
  <si>
    <t>Notes</t>
  </si>
  <si>
    <t>Sales from Navajo tribe excluded</t>
  </si>
  <si>
    <t>Sales from Navajo and Fort Mojave tribes excluded</t>
  </si>
  <si>
    <t>Sales from Navajo and Ute tribes excluded</t>
  </si>
  <si>
    <t>Alaskan and Hawaiian utilities to include</t>
  </si>
  <si>
    <t>Utility</t>
  </si>
  <si>
    <t>Sales (GWh)</t>
  </si>
  <si>
    <t>Savings (GWh)</t>
  </si>
  <si>
    <t>Expiration schedule</t>
  </si>
  <si>
    <t>2030-2040 AAGR</t>
  </si>
  <si>
    <t>Baseline Cost of First-Year Savings (2011 ¢/kWh)</t>
  </si>
  <si>
    <t>Levelized Costs</t>
  </si>
  <si>
    <t>Annualized Costs</t>
  </si>
  <si>
    <t>Program levelized cost of saved energy (2011 ¢/kWh)</t>
  </si>
  <si>
    <t>Total levelized cost of saved energy (2011 ¢/kWh)</t>
  </si>
  <si>
    <t>Participant levelized cost of saved energy (2011 ¢/kWh)</t>
  </si>
  <si>
    <t>Annualized program cost of EE (2011 $ M)</t>
  </si>
  <si>
    <t>Annualized participant cost of EE (2011 $ M)</t>
  </si>
  <si>
    <t>Annual first-year total costs of EE (2011 $ M)</t>
  </si>
  <si>
    <t>Annual first-year program costs of EE (2011 $ M)</t>
  </si>
  <si>
    <t>Annual first-year participant costs of EE (2011 $ M) (2011 $ M)</t>
  </si>
  <si>
    <t>Growth rate of 0 percent assumed</t>
  </si>
  <si>
    <t>Assigned EMM Region</t>
  </si>
  <si>
    <t>Annual Costs</t>
  </si>
  <si>
    <t>First-Year Costs</t>
  </si>
  <si>
    <t>Note: The sheets "LevelizationSchedule" and "RefTables" are intermediate calculation sheets and are not intended to be altered.</t>
  </si>
  <si>
    <t>Summary</t>
  </si>
  <si>
    <t>GWh</t>
  </si>
  <si>
    <t>Sales after EE</t>
  </si>
  <si>
    <t>Net cumulative savings</t>
  </si>
  <si>
    <t>Net cumulative savings as a percent of sales before EE</t>
  </si>
  <si>
    <t>%</t>
  </si>
  <si>
    <t>Annual first-year savings</t>
  </si>
  <si>
    <t>First-year savings as a percent of previous year sales</t>
  </si>
  <si>
    <t>Levelized cost of saved energy associated with program year</t>
  </si>
  <si>
    <t>Total levelized cost of saved energy</t>
  </si>
  <si>
    <t>2011 ¢/kWh</t>
  </si>
  <si>
    <t>Program levelized cost of saved energy</t>
  </si>
  <si>
    <t>Participant levelized cost of saved energy</t>
  </si>
  <si>
    <t>Annualized total cost of EE</t>
  </si>
  <si>
    <t>2011 $ M</t>
  </si>
  <si>
    <t>Annualized program cost of EE</t>
  </si>
  <si>
    <t>Annualized participant cost of EE</t>
  </si>
  <si>
    <t>Annual first-year costs</t>
  </si>
  <si>
    <t>Annual total cost of EE</t>
  </si>
  <si>
    <t>Annual program cost of EE</t>
  </si>
  <si>
    <t>Annual participant cost of EE</t>
  </si>
  <si>
    <r>
      <rPr>
        <i/>
        <sz val="12"/>
        <color theme="4"/>
        <rFont val="Calibri"/>
        <family val="2"/>
      </rPr>
      <t>↓</t>
    </r>
    <r>
      <rPr>
        <i/>
        <sz val="12"/>
        <color theme="4"/>
        <rFont val="Gill Sans MT"/>
        <family val="2"/>
      </rPr>
      <t xml:space="preserve"> Select your state using the dropdown below</t>
    </r>
  </si>
  <si>
    <t>First-Year Savings</t>
  </si>
  <si>
    <t>Cumulative Savings</t>
  </si>
  <si>
    <t>Only includes utilities with power plants regulated under the CPP</t>
  </si>
  <si>
    <t>First-Year Savings as a Percent of Previous-Year Sales (%)</t>
  </si>
  <si>
    <r>
      <rPr>
        <sz val="11"/>
        <color theme="1"/>
        <rFont val="Calibri"/>
        <family val="2"/>
      </rPr>
      <t>↓</t>
    </r>
    <r>
      <rPr>
        <sz val="9.35"/>
        <color theme="1"/>
        <rFont val="Gill Sans MT"/>
        <family val="2"/>
      </rPr>
      <t xml:space="preserve"> </t>
    </r>
    <r>
      <rPr>
        <sz val="11"/>
        <color theme="1"/>
        <rFont val="Gill Sans MT"/>
        <family val="2"/>
        <scheme val="minor"/>
      </rPr>
      <t>First year measures are installed</t>
    </r>
  </si>
  <si>
    <r>
      <t xml:space="preserve">Year </t>
    </r>
    <r>
      <rPr>
        <sz val="11"/>
        <color theme="1"/>
        <rFont val="Calibri"/>
        <family val="2"/>
      </rPr>
      <t>→</t>
    </r>
  </si>
  <si>
    <t>Weighted Avg</t>
  </si>
  <si>
    <t>For charting</t>
  </si>
  <si>
    <t>M1</t>
  </si>
  <si>
    <t>M2</t>
  </si>
  <si>
    <t>M3</t>
  </si>
  <si>
    <t>M4</t>
  </si>
  <si>
    <t>Linear</t>
  </si>
  <si>
    <t>Sales before EE</t>
  </si>
  <si>
    <t>Sales before EE (GWh)</t>
  </si>
  <si>
    <t>Cost of first-year savings (2011 ¢/kWh)</t>
  </si>
  <si>
    <t>This section contains data tables that simultaneously calculate cost values for each state using the above schedules.</t>
  </si>
  <si>
    <t xml:space="preserve">For each of the tiers, partial years are distributed in the current year and remaining percentages allocated in the next year. </t>
  </si>
  <si>
    <t>Calculations based on LevelizationSchedule tab</t>
  </si>
  <si>
    <t>Summary data by state, tribal area, and territory. Please note that detailed information for all states, territories, and tribes is available on the red tabs (sales and savings) and blue tabs (costs).</t>
  </si>
  <si>
    <t>Cumulative Savings (GWh)</t>
  </si>
  <si>
    <t>Percentage remaining in each year</t>
  </si>
  <si>
    <t>Expiration Schedule</t>
  </si>
  <si>
    <t>NOTE: 
The levelization and annualized cost tables below provide data for calculations begining in row 125 of this sheet, where levelized costs and annualized costs of energy efficiency savings are calculated simultaneously for all states and territories. The first table determines the levelized cost of saved energy for each year of EE programs by dividing the annual total investment (i.e., first year costs for each year) by the lifetime savings from a given year's programs, which incorporates measure life trajectories as outlined on "ExpirationTable". The second table calculates annualized costs of saved energy based on the lifetime savings trajectory outlined in the first table and the different annual costs of first year savings associated with each program year.</t>
  </si>
  <si>
    <t>NOTE:</t>
  </si>
  <si>
    <t>The table below shows the numerical representation of the LBNL four-tiered measure life.</t>
  </si>
  <si>
    <t>Only includes Railbelt Utilities</t>
  </si>
  <si>
    <t>TVA</t>
  </si>
  <si>
    <t>MISO</t>
  </si>
  <si>
    <t>PJM</t>
  </si>
  <si>
    <t>NYIS</t>
  </si>
  <si>
    <t>Village of Arcade - (NY)</t>
  </si>
  <si>
    <t>SOCO</t>
  </si>
  <si>
    <t>WAUE</t>
  </si>
  <si>
    <t>AZPS</t>
  </si>
  <si>
    <t>FPC</t>
  </si>
  <si>
    <t>CISO</t>
  </si>
  <si>
    <t>NA</t>
  </si>
  <si>
    <t>DUK</t>
  </si>
  <si>
    <t>City of Alexandria - (MN)</t>
  </si>
  <si>
    <t>WFEC</t>
  </si>
  <si>
    <t>NPPD</t>
  </si>
  <si>
    <t>PSEI</t>
  </si>
  <si>
    <t>ERCO</t>
  </si>
  <si>
    <t>AMPL</t>
  </si>
  <si>
    <t>AEC</t>
  </si>
  <si>
    <t>City of Anderson - (IN)</t>
  </si>
  <si>
    <t>LGEE</t>
  </si>
  <si>
    <t>WALC</t>
  </si>
  <si>
    <t>CPLE</t>
  </si>
  <si>
    <t>CSWS</t>
  </si>
  <si>
    <t>ARCO Products Co-Watson</t>
  </si>
  <si>
    <t>PACW</t>
  </si>
  <si>
    <t>PSCO</t>
  </si>
  <si>
    <t>AECI</t>
  </si>
  <si>
    <t>Homefield Energy</t>
  </si>
  <si>
    <t>LDWP</t>
  </si>
  <si>
    <t>OPPD</t>
  </si>
  <si>
    <t>WR</t>
  </si>
  <si>
    <t>Town of Ayden - (NC)</t>
  </si>
  <si>
    <t>KCPL</t>
  </si>
  <si>
    <t>SPS</t>
  </si>
  <si>
    <t>BPAT</t>
  </si>
  <si>
    <t>Emera Maine</t>
  </si>
  <si>
    <t>ISNE</t>
  </si>
  <si>
    <t>Village of Baraga - (MI)</t>
  </si>
  <si>
    <t>WACM</t>
  </si>
  <si>
    <t>PACE</t>
  </si>
  <si>
    <t>City of Batavia - (IL)</t>
  </si>
  <si>
    <t>NWMT</t>
  </si>
  <si>
    <t>Town of Bedford - (VA)</t>
  </si>
  <si>
    <t>SECI</t>
  </si>
  <si>
    <t>City of Bennettsville - (SC)</t>
  </si>
  <si>
    <t>Blue Earth Light &amp; Water</t>
  </si>
  <si>
    <t>City of Bluffton - (IN)</t>
  </si>
  <si>
    <t>City of Boscobel - (WI)</t>
  </si>
  <si>
    <t>Baytown Energy Center LLC</t>
  </si>
  <si>
    <t>PGE</t>
  </si>
  <si>
    <t>Duke Energy Progress - (NC)</t>
  </si>
  <si>
    <t>EDE</t>
  </si>
  <si>
    <t>Carville Energy LLC</t>
  </si>
  <si>
    <t>City of Celina - (OH)</t>
  </si>
  <si>
    <t>GRDA</t>
  </si>
  <si>
    <t>SEC</t>
  </si>
  <si>
    <t>PNM</t>
  </si>
  <si>
    <t>City of Chaska - (MN)</t>
  </si>
  <si>
    <t>CHPD</t>
  </si>
  <si>
    <t>AVA</t>
  </si>
  <si>
    <t>CEA</t>
  </si>
  <si>
    <t>OKGE</t>
  </si>
  <si>
    <t>City of Clay Center - (KS)</t>
  </si>
  <si>
    <t>Desert View Power Inc</t>
  </si>
  <si>
    <t>IID</t>
  </si>
  <si>
    <t>City of Colton - (CA)</t>
  </si>
  <si>
    <t>City of Columbia City - (IN)</t>
  </si>
  <si>
    <t>NEVP</t>
  </si>
  <si>
    <t>Corpus Christi Cogeneration LLC</t>
  </si>
  <si>
    <t>Cottonwood Energy Co LP</t>
  </si>
  <si>
    <t>SPPC</t>
  </si>
  <si>
    <t>Crestwood Corp</t>
  </si>
  <si>
    <t>City of Cuyahoga Falls - (OH)</t>
  </si>
  <si>
    <t>Dane County Public Works</t>
  </si>
  <si>
    <t>Domtar Industries Inc</t>
  </si>
  <si>
    <t>City of Denison - (IA)</t>
  </si>
  <si>
    <t>City of Detroit - (MI)</t>
  </si>
  <si>
    <t>DTE Electric Company</t>
  </si>
  <si>
    <t>DOPD</t>
  </si>
  <si>
    <t>Dow Chemical Company-Oyster Creek VIII</t>
  </si>
  <si>
    <t>East Bay Municipal Util Dist</t>
  </si>
  <si>
    <t>NBSO</t>
  </si>
  <si>
    <t>RED-Rochester, LLC</t>
  </si>
  <si>
    <t>EQ-Waste Energy Services Inc</t>
  </si>
  <si>
    <t>EPE</t>
  </si>
  <si>
    <t>EEI</t>
  </si>
  <si>
    <t>City of Elizabeth City - (NC)</t>
  </si>
  <si>
    <t>City of Elizabethton - (TN)</t>
  </si>
  <si>
    <t>City of Elkhorn - (WI)</t>
  </si>
  <si>
    <t>EDF Renewable Services Inc</t>
  </si>
  <si>
    <t>BANC</t>
  </si>
  <si>
    <t>Village of Fairport - (NY)</t>
  </si>
  <si>
    <t>Borough of Ephrata - (PA)</t>
  </si>
  <si>
    <t>Fibrominn LLC</t>
  </si>
  <si>
    <t>FPL</t>
  </si>
  <si>
    <t>FMPP</t>
  </si>
  <si>
    <t>Fourth Branch Assoc-Long Fall</t>
  </si>
  <si>
    <t>Foster Wheeler Power Sys Inc</t>
  </si>
  <si>
    <t>Village of Freeport - (NY)</t>
  </si>
  <si>
    <t>FPL Energy Pennsylvania Wind LLC</t>
  </si>
  <si>
    <t>GVL</t>
  </si>
  <si>
    <t>City of Gallup - (NM)</t>
  </si>
  <si>
    <t>City of Garnett - (KS)</t>
  </si>
  <si>
    <t>Gay &amp; Robinson Inc</t>
  </si>
  <si>
    <t>City of Gastonia - (NC)</t>
  </si>
  <si>
    <t>WAUW</t>
  </si>
  <si>
    <t>NextEra Energy Services, LLC</t>
  </si>
  <si>
    <t>City of Glendale - (CA)</t>
  </si>
  <si>
    <t>City of Graettinger - (IA)</t>
  </si>
  <si>
    <t>City of Grand Haven - (MI)</t>
  </si>
  <si>
    <t>Gregory Power Partners LP</t>
  </si>
  <si>
    <t>City of Gunnison - (CO)</t>
  </si>
  <si>
    <t>MPS</t>
  </si>
  <si>
    <t>City of Holton - (KS)</t>
  </si>
  <si>
    <t>HST</t>
  </si>
  <si>
    <t>Hunterdon Cogeneration LP</t>
  </si>
  <si>
    <t>City of Hudson - (OH)</t>
  </si>
  <si>
    <t>Town of Hudson - (MA)</t>
  </si>
  <si>
    <t>Town of Huntersville - (NC)</t>
  </si>
  <si>
    <t>IPCO</t>
  </si>
  <si>
    <t>INDN</t>
  </si>
  <si>
    <t>IPT SRI Cogeneration Inc</t>
  </si>
  <si>
    <t>Indiana University of Penn</t>
  </si>
  <si>
    <t>Jackson County Res Recovery</t>
  </si>
  <si>
    <t>SPA</t>
  </si>
  <si>
    <t>KACY</t>
  </si>
  <si>
    <t>City of Kimball - (NE)</t>
  </si>
  <si>
    <t>Lake Placid Village, Inc - (NY)</t>
  </si>
  <si>
    <t>City of Liberty - (TX)</t>
  </si>
  <si>
    <t>LES</t>
  </si>
  <si>
    <t>Pasadena Cogeneration LP</t>
  </si>
  <si>
    <t>City of Lompoc - (CA)</t>
  </si>
  <si>
    <t>Loma Linda University</t>
  </si>
  <si>
    <t>Entergy Louisiana LLC</t>
  </si>
  <si>
    <t>Village of Ludlow - (VT)</t>
  </si>
  <si>
    <t>Massachusetts Water Res Auth</t>
  </si>
  <si>
    <t>City of Macon - (MS)</t>
  </si>
  <si>
    <t>City of Marshall - (MI)</t>
  </si>
  <si>
    <t>Massachusetts Bay Trans Auth</t>
  </si>
  <si>
    <t>Mecklenburg Electric Cooperative</t>
  </si>
  <si>
    <t>Milford Power Ltd Partnership</t>
  </si>
  <si>
    <t>Monterey Cnty Water Res Agency</t>
  </si>
  <si>
    <t>Village of Morrisville - (VT)</t>
  </si>
  <si>
    <t>City of Moundridge - (KS)</t>
  </si>
  <si>
    <t>Village of Muscoda - (WI)</t>
  </si>
  <si>
    <t>Village of New Glarus - (WI)</t>
  </si>
  <si>
    <t>City of New Holstein - (WI)</t>
  </si>
  <si>
    <t>NSB</t>
  </si>
  <si>
    <t>OVEC</t>
  </si>
  <si>
    <t>SCEG</t>
  </si>
  <si>
    <t>Owyhee Irrigation District</t>
  </si>
  <si>
    <t>City of Owatonna - (MN)</t>
  </si>
  <si>
    <t>GCPD</t>
  </si>
  <si>
    <t>Village of Prairie Du Sac - (WI)</t>
  </si>
  <si>
    <t>Rio Blanco Water Conserv Dist</t>
  </si>
  <si>
    <t>Village of Rockville Centre - (NY)</t>
  </si>
  <si>
    <t>City of Rockwood - (TN)</t>
  </si>
  <si>
    <t>Village of Rouses Point - (NY)</t>
  </si>
  <si>
    <t>SRP</t>
  </si>
  <si>
    <t>City of San Diego</t>
  </si>
  <si>
    <t>SCL</t>
  </si>
  <si>
    <t>City of Seneca - (SC)</t>
  </si>
  <si>
    <t>City of Sidney - (NE)</t>
  </si>
  <si>
    <t>PUD 1 of Snohomish County</t>
  </si>
  <si>
    <t>Village of Solvay - (NY)</t>
  </si>
  <si>
    <t>South Carolina Electric&amp;Gas Company</t>
  </si>
  <si>
    <t>SPRM</t>
  </si>
  <si>
    <t>City of Springville - (UT)</t>
  </si>
  <si>
    <t>Starrett City Inc</t>
  </si>
  <si>
    <t>Surprise Valley Electrification</t>
  </si>
  <si>
    <t>TPWR</t>
  </si>
  <si>
    <t>TAL</t>
  </si>
  <si>
    <t>TEC</t>
  </si>
  <si>
    <t>City of Tipp City - (OH)</t>
  </si>
  <si>
    <t>Colorado Golden Energy Corp.</t>
  </si>
  <si>
    <t>TransAlta Centralia Gen LLC</t>
  </si>
  <si>
    <t>TEPC</t>
  </si>
  <si>
    <t>TID</t>
  </si>
  <si>
    <t>HECO</t>
  </si>
  <si>
    <t>City of Vero Beach - (FL)</t>
  </si>
  <si>
    <t>City of Virginia - (MN)</t>
  </si>
  <si>
    <t>City of Volga - (SD)</t>
  </si>
  <si>
    <t>City of Wadsworth - (OH)</t>
  </si>
  <si>
    <t>Village of Waunakee - (WI)</t>
  </si>
  <si>
    <t>City of Webster City - (IA)</t>
  </si>
  <si>
    <t>City of West Plains - (MO)</t>
  </si>
  <si>
    <t>Western Massachusetts Electric Company</t>
  </si>
  <si>
    <t>City of Westfield - (MA)</t>
  </si>
  <si>
    <t>Winnebago County</t>
  </si>
  <si>
    <t>City of Worthington - (MN)</t>
  </si>
  <si>
    <t>Village of Yellow Springs - (OH)</t>
  </si>
  <si>
    <t>Cornell University</t>
  </si>
  <si>
    <t>Sweeny Cogeneration LP</t>
  </si>
  <si>
    <t>Connecticut Jet Power LLC</t>
  </si>
  <si>
    <t>Direct Energy Business Marketing, LLC</t>
  </si>
  <si>
    <t>Friant Power Authority</t>
  </si>
  <si>
    <t>Liberty Utilities (Granite State Electric) Corp</t>
  </si>
  <si>
    <t>City of San Marcos - (TX)</t>
  </si>
  <si>
    <t>DTE Energy Services</t>
  </si>
  <si>
    <t>KTZ Hydro LLC</t>
  </si>
  <si>
    <t>North East Mississippi EPA</t>
  </si>
  <si>
    <t>Tofteland Windfarm LLC</t>
  </si>
  <si>
    <t>CalEnergy Operating Corporation</t>
  </si>
  <si>
    <t>Valero Energy Corporation</t>
  </si>
  <si>
    <t>Modern Power LLC</t>
  </si>
  <si>
    <t>FirstLight Power Resources Services LLC</t>
  </si>
  <si>
    <t>Spruance Genco LLC</t>
  </si>
  <si>
    <t>Village of Hilton - (NY)</t>
  </si>
  <si>
    <t>Cottage Grove Operating Services LLC</t>
  </si>
  <si>
    <t>SunE NC Progress 1 LLC</t>
  </si>
  <si>
    <t>NGP Blue Mountain I LLC</t>
  </si>
  <si>
    <t>DTE Stoneman LLC</t>
  </si>
  <si>
    <t>Air Products LLC</t>
  </si>
  <si>
    <t>DeKalb County GA</t>
  </si>
  <si>
    <t>EIF Channelview Cogeneration LLC</t>
  </si>
  <si>
    <t>J&amp;A-Whittier LLC</t>
  </si>
  <si>
    <t>J&amp;A-Santa Maria LLC</t>
  </si>
  <si>
    <t>J&amp;A-Santa Maria II LLC</t>
  </si>
  <si>
    <t>Juniper Generation  LLC</t>
  </si>
  <si>
    <t>RV CSU Power LLC</t>
  </si>
  <si>
    <t>Langford Wind Power LLC</t>
  </si>
  <si>
    <t>White River Hydroelectric</t>
  </si>
  <si>
    <t>PSEG Solar Hackettstown LLC</t>
  </si>
  <si>
    <t>Delaware City Refining Company LLC</t>
  </si>
  <si>
    <t>Dutch Energy Corporation</t>
  </si>
  <si>
    <t>The Hankin Group</t>
  </si>
  <si>
    <t>Greater Sandhill I LLC</t>
  </si>
  <si>
    <t>RP1 Fuel Cell LLC</t>
  </si>
  <si>
    <t>UTS SJ1 LLC</t>
  </si>
  <si>
    <t>Seneca Sustainable Energy LLC</t>
  </si>
  <si>
    <t>Enfinity BNB Napoleon Solar LLC</t>
  </si>
  <si>
    <t>American Light and Power</t>
  </si>
  <si>
    <t>CSUCI Site Authority</t>
  </si>
  <si>
    <t>Solar Star Colorado II LLC</t>
  </si>
  <si>
    <t>Solar Star New Jersey IV, LLC</t>
  </si>
  <si>
    <t>Foundation HA Energy Generation, LLC</t>
  </si>
  <si>
    <t>Sundevil Power Holdings LLC</t>
  </si>
  <si>
    <t>GRMA</t>
  </si>
  <si>
    <t>Denver Airport Solar, LLC</t>
  </si>
  <si>
    <t>Constellation Solar Maryland, LLC</t>
  </si>
  <si>
    <t>NJR Clean Energy Ventures Corporation</t>
  </si>
  <si>
    <t>SunE NLB-2, LLC</t>
  </si>
  <si>
    <t>SunE GIL1, LLC</t>
  </si>
  <si>
    <t>SunE WF3-ST Holdings, LLC</t>
  </si>
  <si>
    <t>BioFuels Point Loma LLC</t>
  </si>
  <si>
    <t>NRG Solar Arrowhead LLC</t>
  </si>
  <si>
    <t>Solar Star California XV, LLC</t>
  </si>
  <si>
    <t>Ecogy Pennsylvania Systems LLC</t>
  </si>
  <si>
    <t>Washington Gas Energy Systems, Inc.</t>
  </si>
  <si>
    <t>OBP Cogen LLC</t>
  </si>
  <si>
    <t>Nautilus Solar WPU LLC</t>
  </si>
  <si>
    <t>DuPont Sabine River Works</t>
  </si>
  <si>
    <t>DTE Calvert City LLC</t>
  </si>
  <si>
    <t>Energy 2001 Inc</t>
  </si>
  <si>
    <t>Evergreen Community Power, LLC</t>
  </si>
  <si>
    <t>Buffalo Center Wind LLC</t>
  </si>
  <si>
    <t>Foundation CA Fund VI Manager LLC</t>
  </si>
  <si>
    <t>Foundation CA Fund V Manager, LLC</t>
  </si>
  <si>
    <t>Golden State Energy LLC</t>
  </si>
  <si>
    <t>NAES Salem Harbor</t>
  </si>
  <si>
    <t>Oberlin Spear Point Solar One, LLC</t>
  </si>
  <si>
    <t>Solar Star California II LLC</t>
  </si>
  <si>
    <t>Texas A&amp;M, Utilities &amp; Energy Services</t>
  </si>
  <si>
    <t>DTE Ashtabula, LLC</t>
  </si>
  <si>
    <t>The Trustees of Smith College</t>
  </si>
  <si>
    <t>180 Raritan Energy Solutions, LLC</t>
  </si>
  <si>
    <t>University of California-San Francisco</t>
  </si>
  <si>
    <t>Cinnamon Bay LLC</t>
  </si>
  <si>
    <t>Stream Energy New York, LLC</t>
  </si>
  <si>
    <t>C. N. Brown Electricity, LLC</t>
  </si>
  <si>
    <t>NRG Energy Center Eagles LLC</t>
  </si>
  <si>
    <t>Highlander Solar 1, LLC</t>
  </si>
  <si>
    <t>Patua Project LLC</t>
  </si>
  <si>
    <t>V247 Power Corporation</t>
  </si>
  <si>
    <t>Palmco Power IL, LLC</t>
  </si>
  <si>
    <t>XOOM Energy Pennsylvania, LLC</t>
  </si>
  <si>
    <t>XOOM Energy New York, LLC</t>
  </si>
  <si>
    <t>CU Solar LLC</t>
  </si>
  <si>
    <t>SR Enterprise South LLC</t>
  </si>
  <si>
    <t>Sunstream Energy LLC</t>
  </si>
  <si>
    <t>CD US Solar MT 2 LLC</t>
  </si>
  <si>
    <t>EDF Industrial Power Services (CA), LLC</t>
  </si>
  <si>
    <t>Silver State Energy Association</t>
  </si>
  <si>
    <t>Buena Vista Biomass LLC</t>
  </si>
  <si>
    <t>Stream Energy Columbia, LLC</t>
  </si>
  <si>
    <t>OCI Solar Power</t>
  </si>
  <si>
    <t>Solar Star Arizona III LLC</t>
  </si>
  <si>
    <t>Gettysburg Energy and Nutrient Rec Facility LLC</t>
  </si>
  <si>
    <t>CF Gainesville Owner One LLC</t>
  </si>
  <si>
    <t>Simon Solar Farm LLC</t>
  </si>
  <si>
    <t>SEDC Jersey Gardens Owner LLC</t>
  </si>
  <si>
    <t>CF Jersey Gardens Owner Two LLC</t>
  </si>
  <si>
    <t>Forest City Sustainable Resources Pearl City LLC</t>
  </si>
  <si>
    <t>Finley BioEnergy LLC</t>
  </si>
  <si>
    <t>XOOM Energy Maine, LLC</t>
  </si>
  <si>
    <t>XOOM Energy Rhode Island, LLC</t>
  </si>
  <si>
    <t>XOOM Energy Delaware, LLC</t>
  </si>
  <si>
    <t>XOOM Energy New Hampshire, LLC</t>
  </si>
  <si>
    <t>Solar Star Arizona II LLC</t>
  </si>
  <si>
    <t>sPower</t>
  </si>
  <si>
    <t>Respond Power LLC</t>
  </si>
  <si>
    <t>Delta-Montrose Electric Association</t>
  </si>
  <si>
    <t>FTR Energy Services</t>
  </si>
  <si>
    <t>UTS Project Company HNY-1 LLC</t>
  </si>
  <si>
    <t>Solar Sudbury One LF LLC</t>
  </si>
  <si>
    <t>CH4 Power Inc</t>
  </si>
  <si>
    <t>City of Cerritos - (CA)</t>
  </si>
  <si>
    <t>Kiwi Energy NY LLC</t>
  </si>
  <si>
    <t>Main Street Power</t>
  </si>
  <si>
    <t>Harvest Power Orlando LLC</t>
  </si>
  <si>
    <t>PUD No 1 of Jefferson County</t>
  </si>
  <si>
    <t>Camden Solar Center, LLC</t>
  </si>
  <si>
    <t>Constellation Solar Holding, LLC</t>
  </si>
  <si>
    <t>Plymouth State University</t>
  </si>
  <si>
    <t>Adjustment 2013</t>
  </si>
  <si>
    <t>BA_CODE</t>
  </si>
  <si>
    <t>Reporting Year Incremental Annual Savings</t>
  </si>
  <si>
    <t>Incremental Life Cycle Savings</t>
  </si>
  <si>
    <t>Energy Savings (MWh)</t>
  </si>
  <si>
    <t>Peak Demand Savings (MW)</t>
  </si>
  <si>
    <t>Reporting Year Incremental Cost</t>
  </si>
  <si>
    <t>Incremental Life Cycle Costs</t>
  </si>
  <si>
    <t>Weighted Average Life</t>
  </si>
  <si>
    <t>Customer Incentives (Thousand Dollars)</t>
  </si>
  <si>
    <t>All Other Costs (Thousand Dollars)</t>
  </si>
  <si>
    <t>(Years)</t>
  </si>
  <si>
    <t>Website</t>
  </si>
  <si>
    <t>www.ieepny.com</t>
  </si>
  <si>
    <t>Alameda's annual energy efficiency report is included the "Energy Efficiency in California's Public Sector: a 2014 Status Report"at http://www.ncpa.com/images/stories/Energy%20Efficiency/FINAL_SB1037_Report.pdf  Page 34 to Page 37</t>
  </si>
  <si>
    <t>www.entergyarkansas.com/entergysolutions</t>
  </si>
  <si>
    <t xml:space="preserve">3rd Party report used for Energy Efficiency submission does not break out for EIA sectors.  Residential and Commercial information was reported under 'Commercial' for 2013 </t>
  </si>
  <si>
    <t>http://webapp.psc.state.md.us/Intranet/home.cfm</t>
  </si>
  <si>
    <t>www.baycitymi.org/electricdept</t>
  </si>
  <si>
    <t>www.beltramielectric.com</t>
  </si>
  <si>
    <t>brightenergysolutions.com</t>
  </si>
  <si>
    <t>www.burlingtonelectric.com</t>
  </si>
  <si>
    <t>nppd.com</t>
  </si>
  <si>
    <t>www.bpa.gov</t>
  </si>
  <si>
    <t>http://www.ncuc.net/</t>
  </si>
  <si>
    <t>http://www.regulatorystaff.sc.gov/Pages/default.aspx</t>
  </si>
  <si>
    <t>www.greencosolutions.net</t>
  </si>
  <si>
    <t>www.cgemc.com</t>
  </si>
  <si>
    <t xml:space="preserve">This information is reported on behalf of all CIPCO System Cooperatives:  Clarke Electric Cooperative, Consumers Energy Cooperative, East-Central Iowa REC, Eastern Iowa Light and Power REC, Farmers Electric Cooperative (Greenfield), Guthrie County REC, Linn County REC, Maquoketa Valley REC, Midland Power Cooperative (Greene), Pella Elctric Cooperative Assoc., Southwest Iowa REC, T.I,P. REC.  Also includes activity reported on behalf of the following municipalities: Bellevue Brooklyn,, Cascade, Corning, Durant, Earlville, Fontanelle, Gowrie, Greenfield, Lamoni, Lenox, Orient, Stuart, Villisca, Winterset  NOTE:  the calculator on this page did not do anything.  The help functio s and FAQ links don't work either.  </t>
  </si>
  <si>
    <t>www.chelanpud.org/energy-conservation.html</t>
  </si>
  <si>
    <t>http://dms.wyo.gov/ Docket #20003-108-EA-10</t>
  </si>
  <si>
    <t>http://www.commerce.wa.gov/Programs/Energy/Office/EIA/Pages/Energy Independence.aspx</t>
  </si>
  <si>
    <t>http://www.commerce.wa.gov/Programs/Energy/Office/EIA/Pages/EnergyIndependence.aspx</t>
  </si>
  <si>
    <t xml:space="preserve">http://dis.puc.state.oh.us/DocumentRecord.aspx?DocID=a9b76f4a-2308-4e9d-9980-97cbe33719c5 </t>
  </si>
  <si>
    <t>cpp.org/efficiencysmart.html  This is the website for CPP energy efficiency program.  Reports are not available onsite at the present time.</t>
  </si>
  <si>
    <t xml:space="preserve">http://www.scppa.org/pages/committees/publicbenefits.html  </t>
  </si>
  <si>
    <t>ilsag.org</t>
  </si>
  <si>
    <t xml:space="preserve">Not available on the web. </t>
  </si>
  <si>
    <t>http://www.ctenergydashboard.com</t>
  </si>
  <si>
    <t>http://www.pngc.com/members/index.aspx</t>
  </si>
  <si>
    <t>There is none.</t>
  </si>
  <si>
    <t>www.utility.org</t>
  </si>
  <si>
    <t>www.cuivre.com</t>
  </si>
  <si>
    <t>www.dec.coop</t>
  </si>
  <si>
    <t>http://ncuc.net</t>
  </si>
  <si>
    <t>http//www.regulatorystaff.sc.gov/Pages/default.aspx</t>
  </si>
  <si>
    <t>www.dunnenergy.com</t>
  </si>
  <si>
    <t>www.wattchoices.com</t>
  </si>
  <si>
    <t>www.epelectric.com</t>
  </si>
  <si>
    <t>www.erppd.com</t>
  </si>
  <si>
    <t>www.apscservices.info/ee.aspx</t>
  </si>
  <si>
    <t>www.kcc.state.ks.us</t>
  </si>
  <si>
    <t>Not publically filed</t>
  </si>
  <si>
    <t>www.occeweb.com</t>
  </si>
  <si>
    <t>www.eea.coop</t>
  </si>
  <si>
    <t xml:space="preserve">efficiencysmart.com </t>
  </si>
  <si>
    <t>www.fecnm.org</t>
  </si>
  <si>
    <t>N/A</t>
  </si>
  <si>
    <t>https://www.progress-energy.com/florida/home/save-energy-money/index.page?</t>
  </si>
  <si>
    <t>http://www.fcgov.com/utilities/what-we-do</t>
  </si>
  <si>
    <t>www.fpua.com</t>
  </si>
  <si>
    <t>None</t>
  </si>
  <si>
    <t>http://www.psc.state.ga.us/factsv2/Docket.aspx?docketNumber=36499</t>
  </si>
  <si>
    <t>http://www.scppa.org/downloads/Committees/Final_SB1037_Report%20031714.pdf</t>
  </si>
  <si>
    <t>www.azgcec.coop</t>
  </si>
  <si>
    <t>http://www.energyplatforms.com/MN.aspx</t>
  </si>
  <si>
    <t>www.gvp.org/content/help</t>
  </si>
  <si>
    <t>www.energyplatforms.com</t>
  </si>
  <si>
    <t>www.geca.coop</t>
  </si>
  <si>
    <t>n/a</t>
  </si>
  <si>
    <t>http://www.ncpa.com/current-issues/energy-efficiency-reports.html</t>
  </si>
  <si>
    <t xml:space="preserve">www.uamps.com/index.php/smart-energy </t>
  </si>
  <si>
    <t>NPPD.com</t>
  </si>
  <si>
    <t>UAMPS.com</t>
  </si>
  <si>
    <t xml:space="preserve">https://www.idahopower.com/EnergyEfficiency/reports.cfm </t>
  </si>
  <si>
    <t>https://www.idahopower.com/EnergyEfficiency/reports.cfm</t>
  </si>
  <si>
    <t>http://www.hepn.com/assets/files/HoosierEnergyDSM2013Report.pdf</t>
  </si>
  <si>
    <t>Not applicable</t>
  </si>
  <si>
    <t>http://efs.iowa.gov/efs/ShowDocumentSearch.do?searchType=document</t>
  </si>
  <si>
    <t>https://www.edockets.state.mn.us/EFiling/edockets/searchDocuments.do?method=showeDocketsSearch&amp;showEdocket=true&amp;userType=public</t>
  </si>
  <si>
    <t>www.jacksonemc.com/energyfit</t>
  </si>
  <si>
    <t>http://www.njcleanenergy.com/main/public-reports-and-library/financial-reports/clean-energy-program-financial-reports</t>
  </si>
  <si>
    <t>www.hepn.com</t>
  </si>
  <si>
    <t>www.kcpl.com</t>
  </si>
  <si>
    <t>www.kiuc.coop</t>
  </si>
  <si>
    <t>www.lge-ku.com/ee</t>
  </si>
  <si>
    <t>N/A We do not report any energy savings numbers on our website. Only our rebates and program offerings.</t>
  </si>
  <si>
    <t>www.MNCIPdata.com</t>
  </si>
  <si>
    <t>www.LakelandElectric.com</t>
  </si>
  <si>
    <t>www.lbwl.com/energysavers.aspx</t>
  </si>
  <si>
    <t>www.laurens-ia.com</t>
  </si>
  <si>
    <t xml:space="preserve">www.MNCIPdata.com </t>
  </si>
  <si>
    <t>http://www.loganutah.org/LP/Conservation/</t>
  </si>
  <si>
    <t>https://www.psegliny.com/AboutUs/CompanyProfile/DocumentLibrary/Reports</t>
  </si>
  <si>
    <t>http://www.entergy-neworleans.com/energy_efficiency/Energy_Smart_filings.aspx</t>
  </si>
  <si>
    <t>http://www.lge-ku.com/ee</t>
  </si>
  <si>
    <t>www.mpu.org</t>
  </si>
  <si>
    <t>There is no website.</t>
  </si>
  <si>
    <t xml:space="preserve">https://efs.iowa.gov/efs/ShowDocketSummary.do?docketNumber=EEP-2008-0002            </t>
  </si>
  <si>
    <t>https://www.firstenergycorp.com/content/dam/customer/Customer%20Choice/Files/PA/ACT129/Met-Ed-Quarterly-Report-PY5Q4.pdf</t>
  </si>
  <si>
    <t>www.bpa.gov/energy/n</t>
  </si>
  <si>
    <t>http://www.psc.state.wv.us/scripts/WebDocket/ViewDocument.cfm?CaseActivityID=390580&amp;NotType='WebDocket'</t>
  </si>
  <si>
    <t>WWW.MPW.ORG</t>
  </si>
  <si>
    <t>www.nppd.com/save-energy/</t>
  </si>
  <si>
    <t>http://puc.nv.gov/utilities/electric (See Electric Docket No. 14-07007)</t>
  </si>
  <si>
    <t>www.nhpuc.nh.gov/electric/coreenergyefficiencyprograms.htm</t>
  </si>
  <si>
    <t xml:space="preserve">http://www.energyplatforms.com/MN.aspx </t>
  </si>
  <si>
    <t>The EO administrator for City of Niles is Franklin Energy, 1400 Abbot Road, Suite 400, East Lansing MI 48823</t>
  </si>
  <si>
    <t>https://www.xcelenergy.com/About_Us/Rates_&amp;_Regulations/Regulatory_Filings/MN_DSM</t>
  </si>
  <si>
    <t>https://efs.iowa.gov/cs/groups/external/documents/docket/mdaw/mjey/~edisp/212237.pdf</t>
  </si>
  <si>
    <t>http://dis.puc.state.oh.us/DocumentRecord.aspx?DocID=a9b76f4a-2308-4e9d-9980-97cbe33719c5</t>
  </si>
  <si>
    <t>http://eestats.cpuc.ca.gov/Views/Documents.aspx</t>
  </si>
  <si>
    <t>http://www.pacificorp.com/es/dsm.html</t>
  </si>
  <si>
    <t>OUC does not currently have a website that it publishes Conservation Program Savings cost detail on.</t>
  </si>
  <si>
    <t>https://www.firstenergycorp.com/content/dam/customer/Customer Choice/Files/PA/ACT129/Penelec-Quarterly-Report-PY5Q4.pdf</t>
  </si>
  <si>
    <t>http://www.pplelectric.com/e-power</t>
  </si>
  <si>
    <t>https://www.firstenergycorp.com/content/dam/customer/Customer%20Choice/Files/PA/ACT129/Penn-Power-Quarterly-Report-PY5Q4.pdf</t>
  </si>
  <si>
    <t>https://www.peco.com/CustomerService/RatesandPricing/RateInformation/Pages/Filings.aspx</t>
  </si>
  <si>
    <t>portlandgeneral.com</t>
  </si>
  <si>
    <t>http://webapp.psc.state.md.us/Intranet/Casenum/NewIndex3_VOpenFile.cfm?ServerFilePath=C:\Casenum\9100-9199\9153\\454.pdf</t>
  </si>
  <si>
    <t>https://data.ny.gov/Energy-Environment/Energy-Efficiency-Completed-Projects-Beginning-198/erjw-j2zx</t>
  </si>
  <si>
    <t>http://www.ncpa.com/images/stories/Energy%20Efficiency/FINAL_SB1037_Report.pdf</t>
  </si>
  <si>
    <t>http://www.xcelenergy.com/About_Us/Rates_&amp;_Regulations/Regulatory_Filings/CO_DSM</t>
  </si>
  <si>
    <t>pnm.com/regulatory</t>
  </si>
  <si>
    <t>www.utc.wa.gov</t>
  </si>
  <si>
    <t>greenriverside.com</t>
  </si>
  <si>
    <t>None available.</t>
  </si>
  <si>
    <t>www.smpa.com</t>
  </si>
  <si>
    <t xml:space="preserve">www.ncpa.com/current-issues/energy-efficiency-reports.html Note: Numbers are reported as Gross Energy and Demand Savings, and all commercial &amp; industrial savings are lumped together as "commercial" as we do not track them separately. We track them as "non-residential". We do not track customer incentives for incremental life cycle costs. All costs are paid during the first year the energy savings are achieved.   </t>
  </si>
  <si>
    <t>www.satillaemc.com</t>
  </si>
  <si>
    <t>www.sawnee.com/content/energy-center</t>
  </si>
  <si>
    <t xml:space="preserve">http://www.commerce.wa.gov/Programs/Energy/Office/EIA/Pages/EnergyIndependence.aspx Seattle City Light reports its energy conservation achievement through the Washington State Department of Commerce.   Our 2013 energy conservation data can be found in the 2014 EIA Utility Reports at the link listed above. </t>
  </si>
  <si>
    <t>http://www.energyplatforms.com</t>
  </si>
  <si>
    <t>http://puc.nv.gov/utilities/electric Electric Docket No. 14-07008</t>
  </si>
  <si>
    <t>http://www.siouxvalleyenergy.com/myEnergyPrograms/Rebates/index.html</t>
  </si>
  <si>
    <t>www.skamaniapud.com</t>
  </si>
  <si>
    <t xml:space="preserve">http://www.snopud.com/PowerSupply/i937.ashx?p=2080 </t>
  </si>
  <si>
    <t>www.sceg.com/en/energywise-and-save/</t>
  </si>
  <si>
    <t>www.sremc.com</t>
  </si>
  <si>
    <t>MDPSC</t>
  </si>
  <si>
    <t>https://www.xcelenergy.com/About_Us/Rates_&amp;_Regulations/Regulatory_Filings/NM_DSM</t>
  </si>
  <si>
    <t>Available through Public Utility Commission of Texas website; control #44264</t>
  </si>
  <si>
    <t>cuenergywise.com</t>
  </si>
  <si>
    <t xml:space="preserve">www.mytpu@cityoftacoma.org </t>
  </si>
  <si>
    <t>www.tri-countyemc.com</t>
  </si>
  <si>
    <t>All Energy Efficiency Reports are filed with the Arizona Corporation Commission.  I am unaware of where/if these reports are published.  Please go to www.azcc.gov for further details.</t>
  </si>
  <si>
    <t>http://www.tdpud.org/departments/conservation/em-v-and-reporting</t>
  </si>
  <si>
    <t xml:space="preserve">www.ncpa.com/current-issues/energy-efficiency-reports.html </t>
  </si>
  <si>
    <t>michigan-energy.org</t>
  </si>
  <si>
    <t>cityofukiah.com</t>
  </si>
  <si>
    <t>www.energizect.com</t>
  </si>
  <si>
    <t>https://www.uesaz.com/</t>
  </si>
  <si>
    <t>https://www.dom.com/dominion-virginia-power/customer-service/energy-conservation/ec-programs.jsp</t>
  </si>
  <si>
    <t>http://bestrak.mrenergy.com</t>
  </si>
  <si>
    <t xml:space="preserve">www.waverlylp.com/about/annual-reports.aspx </t>
  </si>
  <si>
    <t>https://www.firstenergycorp.com/content/dam/customer/Customer%20Choice/Files/PA/ACT129/WPP-Quarterly-Report-PY5Q4.pdf</t>
  </si>
  <si>
    <t>Not available.</t>
  </si>
  <si>
    <t>http://web1.env.state.ma.us/DPU/FileRoom</t>
  </si>
  <si>
    <t>Commerical and industrial costs on lines 5 and 7 are too small to input. They are .015 dollars.</t>
  </si>
  <si>
    <t>www.mncipdata.cloudapp.net</t>
  </si>
  <si>
    <t>http://psc.wi.gov/apps35/ERF_search/default.aspx</t>
  </si>
  <si>
    <t>Note, large commercial energy savings due to installation of Chillers by large customer.</t>
  </si>
  <si>
    <t>www.tep.com</t>
  </si>
  <si>
    <t>www.michigan-energy.org/Escanaba</t>
  </si>
  <si>
    <t>http://www.puc.state.nh.us/</t>
  </si>
  <si>
    <t xml:space="preserve">www.texasefficiency.com </t>
  </si>
  <si>
    <t>PUC.texas.gov (Docket 42264)</t>
  </si>
  <si>
    <t>www.texasefficiency.com</t>
  </si>
  <si>
    <t>www.roughriderelectric.com</t>
  </si>
  <si>
    <t>www.marincleanenergy.org/ee</t>
  </si>
  <si>
    <t>www.actonenergy.com  Breakdown between commercial &amp; industrial is not available.</t>
  </si>
  <si>
    <t xml:space="preserve">http://www.nyserda.ny.gov/Publications/Program-Planning-Status-and-Evaluation-Reports/NYE$-Evaluation-and-Status-Reports.aspx       http://www.nyserda.ny.gov/Publications/Program-Planning-Status-and-Evaluation-Reports/SBCIV-Documents.aspx   http://www.nyserda.ny.gov/Publications/Program-Planning-Status-and-Evaluation-Reports/RGGI-Reports.aspx   "http://documents.dps.ny.gov/public/Common/AdvanceSearch.aspx     Case number 07-M-0548 Search ""Filing on Behalf of"" for ""New York State Energy Research and Development Authority"""                   </t>
  </si>
  <si>
    <t xml:space="preserve">http://energytrust.org/About/policy-and-reports/Reports.aspx  </t>
  </si>
  <si>
    <t>http://www.efficiencymaine.com/about/library/reports/</t>
  </si>
  <si>
    <t>https://www.efficiencyvermont.com/About-Us/Oversight-Reports-Plans</t>
  </si>
  <si>
    <t xml:space="preserve">http://cityofwinterpark.org/departments/electric-utility/energy-conservation-rebates-and-incentive-program/  </t>
  </si>
  <si>
    <t>***Not enough decimal places for accurate data, see footnotes.</t>
  </si>
  <si>
    <t>www.capelightcompact.org</t>
  </si>
  <si>
    <t>DC SEU FY2013 Annual Report: http://dcseu.com/docs/about-us/DCSEU_FY13_Annual_Report_Web.pdf</t>
  </si>
  <si>
    <t>www.energizedelaware.org</t>
  </si>
  <si>
    <t xml:space="preserve">Incremental Life Cycle Energy Savings = Reporting Year Incremental Annual Savings X Measure Life (9.6) Reporting Year Incremental Costs and Incremental Life Cycle Costs in thousands of dollars. Website:  www.hawaiienergy.com </t>
  </si>
  <si>
    <t>http://www.njcleanenergy.com</t>
  </si>
  <si>
    <t>Corn Belt Power Coop</t>
  </si>
  <si>
    <t>Illinois Municipal Elec Agency</t>
  </si>
  <si>
    <t>Delaware Sustainable Energy Utility</t>
  </si>
  <si>
    <t>Hawaii Energy Efficiency Program</t>
  </si>
  <si>
    <t>NJ Clean Energy Program</t>
  </si>
  <si>
    <t>NM - Data is Not Meaningful.</t>
  </si>
  <si>
    <t>Baseline Savings as a Percent of 2013 Sales (%)</t>
  </si>
  <si>
    <t>All data on "F861_2013_Sales" and "F861_2013_EE" are taken from EIA Form 861, 2013.</t>
  </si>
  <si>
    <t>The model assumes that 2020 savings as a percent of sales for each state are equal to 2013 savings as percent of sales (as reported to the EIA Form 861, 2013).</t>
  </si>
  <si>
    <t>The model assumes a regional sales growth based on the AEO 2015 Reference Case.</t>
  </si>
  <si>
    <t xml:space="preserve">AEO 2015 Growth Rate (%) </t>
  </si>
  <si>
    <t>This table lists the utilites and associated sales and EE savings of utilites in Alaska and Hawaii that own power plants that are regulated under the Clean Power Plan.</t>
  </si>
  <si>
    <t>Sales from Fort Mojave tribe excluded</t>
  </si>
  <si>
    <t>Source: AEO 2015 Reference Case. Table 55, Table 55.1 through Table 55.22</t>
  </si>
  <si>
    <t>District of Columbia</t>
  </si>
  <si>
    <t>Vermont</t>
  </si>
  <si>
    <t>EIA 861 Sales After EE (GWh)</t>
  </si>
  <si>
    <t>AAGR (2013-2040)</t>
  </si>
  <si>
    <t>Source: "Energy savings, lifetimes, and persistence: Practices, issues, and data" (technical memo). LBNL. 2015.</t>
  </si>
  <si>
    <r>
      <t xml:space="preserve">The base first-year total cost is assumed to be 110 </t>
    </r>
    <r>
      <rPr>
        <sz val="11"/>
        <color theme="1"/>
        <rFont val="Calibri"/>
        <family val="2"/>
      </rPr>
      <t>¢</t>
    </r>
    <r>
      <rPr>
        <sz val="11"/>
        <color theme="1"/>
        <rFont val="Gill Sans MT"/>
        <family val="2"/>
        <scheme val="minor"/>
      </rPr>
      <t>/kWh. The program / participant split is assumed to be 50/50.</t>
    </r>
  </si>
  <si>
    <t>This model assumes 35.1% of measures have a measure life (ML) of 6.5 years, 32.2% of measures have an ML of 9.6 years, 30.8% of measures have an ML of 14.2 years, and 1.9% of measures have an ML of 21.2 years. See ExpirationTable tab for detail.</t>
  </si>
  <si>
    <t>The cost factors for first-year savings as a function of savings levels are:</t>
  </si>
  <si>
    <t>When first-year savings as a percent of sales is less than 0.5%, a 100% cost factor is applied to base first-year costs.</t>
  </si>
  <si>
    <t>When first-year savings as a percent of sales is greater than or equal to 0.5% and less than 1.0%, an 80% cost factor is applied to base first-year costs.</t>
  </si>
  <si>
    <t>When first-year savings as a percent of sales is equal to or greater than 1.0%, a 60% cost factor is applied to base first-year costs.</t>
  </si>
  <si>
    <t>Illustrative Demand-Side Energy Efficiency Plan Scenario at 3%</t>
  </si>
  <si>
    <t>This model analyzes the savings and costs of ramping up energy efficiency beginning in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</si>
</sst>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164" formatCode="#,##0.0"/>
    <numFmt numFmtId="165" formatCode="0.0%"/>
    <numFmt numFmtId="166" formatCode="&quot;$&quot;#,##0"/>
    <numFmt numFmtId="167" formatCode="0.000000%"/>
    <numFmt numFmtId="168" formatCode="#,##0.00000"/>
    <numFmt numFmtId="169" formatCode="0.0"/>
    <numFmt numFmtId="170" formatCode="#,##0.000"/>
  </numFmts>
  <fonts count="30" x14ac:knownFonts="1">
    <font>
      <sz val="11"/>
      <color theme="1"/>
      <name val="Gill Sans MT"/>
      <family val="2"/>
      <scheme val="minor"/>
    </font>
    <font>
      <sz val="11"/>
      <color theme="1"/>
      <name val="Gill Sans MT"/>
      <family val="2"/>
      <scheme val="minor"/>
    </font>
    <font>
      <b/>
      <sz val="11"/>
      <color theme="1"/>
      <name val="Gill Sans MT"/>
      <family val="2"/>
      <scheme val="minor"/>
    </font>
    <font>
      <b/>
      <sz val="10"/>
      <color indexed="8"/>
      <name val="Arial"/>
      <family val="2"/>
    </font>
    <font>
      <sz val="10"/>
      <color indexed="8"/>
      <name val="Arial"/>
      <family val="2"/>
    </font>
    <font>
      <sz val="11"/>
      <name val="Gill Sans MT"/>
      <family val="2"/>
      <scheme val="minor"/>
    </font>
    <font>
      <b/>
      <sz val="11"/>
      <name val="Gill Sans MT"/>
      <family val="2"/>
      <scheme val="minor"/>
    </font>
    <font>
      <sz val="10"/>
      <name val="Arial"/>
      <family val="2"/>
    </font>
    <font>
      <b/>
      <sz val="16"/>
      <color theme="1"/>
      <name val="Gill Sans MT"/>
      <family val="2"/>
      <scheme val="minor"/>
    </font>
    <font>
      <sz val="11"/>
      <color theme="4"/>
      <name val="Gill Sans MT"/>
      <family val="2"/>
      <scheme val="minor"/>
    </font>
    <font>
      <sz val="11"/>
      <color theme="1"/>
      <name val="Calibri"/>
      <family val="2"/>
    </font>
    <font>
      <b/>
      <i/>
      <sz val="11"/>
      <color theme="1"/>
      <name val="Gill Sans MT"/>
      <family val="2"/>
      <scheme val="minor"/>
    </font>
    <font>
      <i/>
      <sz val="11"/>
      <color theme="1"/>
      <name val="Gill Sans MT"/>
      <family val="2"/>
      <scheme val="minor"/>
    </font>
    <font>
      <sz val="11"/>
      <color theme="6"/>
      <name val="Gill Sans MT"/>
      <family val="2"/>
      <scheme val="minor"/>
    </font>
    <font>
      <sz val="11"/>
      <color theme="0"/>
      <name val="Gill Sans MT"/>
      <family val="2"/>
      <scheme val="minor"/>
    </font>
    <font>
      <b/>
      <sz val="18"/>
      <color theme="1"/>
      <name val="Gill Sans MT"/>
      <family val="2"/>
      <scheme val="minor"/>
    </font>
    <font>
      <b/>
      <sz val="14"/>
      <color theme="0" tint="-0.499984740745262"/>
      <name val="Gill Sans MT"/>
      <family val="2"/>
      <scheme val="minor"/>
    </font>
    <font>
      <sz val="11"/>
      <color theme="0" tint="-0.499984740745262"/>
      <name val="Gill Sans MT"/>
      <family val="2"/>
      <scheme val="minor"/>
    </font>
    <font>
      <b/>
      <sz val="11"/>
      <color theme="0" tint="-0.499984740745262"/>
      <name val="Gill Sans MT"/>
      <family val="2"/>
      <scheme val="minor"/>
    </font>
    <font>
      <i/>
      <sz val="11"/>
      <color theme="0" tint="-0.499984740745262"/>
      <name val="Gill Sans MT"/>
      <family val="2"/>
      <scheme val="minor"/>
    </font>
    <font>
      <b/>
      <sz val="16"/>
      <color theme="4"/>
      <name val="Gill Sans MT"/>
      <family val="2"/>
      <scheme val="minor"/>
    </font>
    <font>
      <i/>
      <sz val="12"/>
      <color theme="4"/>
      <name val="Gill Sans MT"/>
      <family val="2"/>
    </font>
    <font>
      <i/>
      <sz val="12"/>
      <color theme="4"/>
      <name val="Calibri"/>
      <family val="2"/>
    </font>
    <font>
      <i/>
      <sz val="8"/>
      <color theme="0" tint="-0.249977111117893"/>
      <name val="Gill Sans MT"/>
      <family val="2"/>
      <scheme val="minor"/>
    </font>
    <font>
      <sz val="9.35"/>
      <color theme="1"/>
      <name val="Gill Sans MT"/>
      <family val="2"/>
    </font>
    <font>
      <i/>
      <u/>
      <sz val="11"/>
      <color theme="0" tint="-0.249977111117893"/>
      <name val="Gill Sans MT"/>
      <family val="2"/>
      <scheme val="minor"/>
    </font>
    <font>
      <i/>
      <sz val="11"/>
      <color theme="0" tint="-0.249977111117893"/>
      <name val="Gill Sans MT"/>
      <family val="2"/>
      <scheme val="minor"/>
    </font>
    <font>
      <b/>
      <sz val="10"/>
      <color indexed="8"/>
      <name val="Arial"/>
      <family val="2"/>
    </font>
    <font>
      <sz val="10"/>
      <color indexed="8"/>
      <name val="Arial"/>
      <family val="2"/>
    </font>
    <font>
      <sz val="10"/>
      <name val="Tahoma"/>
      <family val="2"/>
    </font>
  </fonts>
  <fills count="28">
    <fill>
      <patternFill patternType="none"/>
    </fill>
    <fill>
      <patternFill patternType="gray125"/>
    </fill>
    <fill>
      <patternFill patternType="solid">
        <fgColor rgb="FFFFFFFF"/>
        <bgColor indexed="64"/>
      </patternFill>
    </fill>
    <fill>
      <patternFill patternType="solid">
        <fgColor rgb="FFD8E5F1"/>
        <bgColor indexed="64"/>
      </patternFill>
    </fill>
    <fill>
      <patternFill patternType="solid">
        <fgColor rgb="FFEAF1DD"/>
        <bgColor indexed="64"/>
      </patternFill>
    </fill>
    <fill>
      <patternFill patternType="solid">
        <fgColor rgb="FFF2F2F2"/>
        <bgColor indexed="64"/>
      </patternFill>
    </fill>
    <fill>
      <patternFill patternType="solid">
        <fgColor rgb="FFD7E4BC"/>
        <bgColor indexed="64"/>
      </patternFill>
    </fill>
    <fill>
      <patternFill patternType="solid">
        <fgColor indexed="6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79998168889431442"/>
        <bgColor indexed="64"/>
      </patternFill>
    </fill>
  </fills>
  <borders count="89">
    <border>
      <left/>
      <right/>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style="thin">
        <color indexed="0"/>
      </top>
      <bottom style="thin">
        <color indexed="0"/>
      </bottom>
      <diagonal/>
    </border>
    <border>
      <left/>
      <right/>
      <top/>
      <bottom style="double">
        <color auto="1"/>
      </bottom>
      <diagonal/>
    </border>
    <border>
      <left style="thin">
        <color auto="1"/>
      </left>
      <right/>
      <top/>
      <bottom style="double">
        <color auto="1"/>
      </bottom>
      <diagonal/>
    </border>
    <border>
      <left style="thin">
        <color auto="1"/>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double">
        <color auto="1"/>
      </bottom>
      <diagonal/>
    </border>
    <border>
      <left/>
      <right/>
      <top style="medium">
        <color auto="1"/>
      </top>
      <bottom style="medium">
        <color auto="1"/>
      </bottom>
      <diagonal/>
    </border>
    <border>
      <left/>
      <right/>
      <top/>
      <bottom style="medium">
        <color auto="1"/>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Dashed">
        <color theme="0" tint="-0.499984740745262"/>
      </top>
      <bottom/>
      <diagonal/>
    </border>
    <border>
      <left/>
      <right/>
      <top style="mediumDashed">
        <color theme="0" tint="-0.499984740745262"/>
      </top>
      <bottom/>
      <diagonal/>
    </border>
    <border>
      <left/>
      <right style="medium">
        <color theme="0" tint="-0.499984740745262"/>
      </right>
      <top style="mediumDashed">
        <color theme="0" tint="-0.499984740745262"/>
      </top>
      <bottom/>
      <diagonal/>
    </border>
    <border>
      <left style="dashed">
        <color auto="1"/>
      </left>
      <right/>
      <top/>
      <bottom/>
      <diagonal/>
    </border>
    <border>
      <left style="dashed">
        <color auto="1"/>
      </left>
      <right/>
      <top/>
      <bottom style="double">
        <color auto="1"/>
      </bottom>
      <diagonal/>
    </border>
    <border>
      <left/>
      <right style="dashed">
        <color auto="1"/>
      </right>
      <top/>
      <bottom/>
      <diagonal/>
    </border>
    <border>
      <left/>
      <right style="dashed">
        <color auto="1"/>
      </right>
      <top/>
      <bottom style="double">
        <color auto="1"/>
      </bottom>
      <diagonal/>
    </border>
    <border>
      <left/>
      <right/>
      <top style="double">
        <color auto="1"/>
      </top>
      <bottom/>
      <diagonal/>
    </border>
    <border>
      <left style="dashed">
        <color auto="1"/>
      </left>
      <right/>
      <top style="double">
        <color auto="1"/>
      </top>
      <bottom/>
      <diagonal/>
    </border>
    <border>
      <left/>
      <right style="dashed">
        <color auto="1"/>
      </right>
      <top style="double">
        <color auto="1"/>
      </top>
      <bottom/>
      <diagonal/>
    </border>
    <border>
      <left/>
      <right/>
      <top style="hair">
        <color theme="0" tint="-0.499984740745262"/>
      </top>
      <bottom/>
      <diagonal/>
    </border>
    <border>
      <left/>
      <right/>
      <top/>
      <bottom style="hair">
        <color theme="0" tint="-0.499984740745262"/>
      </bottom>
      <diagonal/>
    </border>
    <border>
      <left/>
      <right style="dashed">
        <color auto="1"/>
      </right>
      <top style="hair">
        <color theme="0" tint="-0.499984740745262"/>
      </top>
      <bottom/>
      <diagonal/>
    </border>
    <border>
      <left style="dashed">
        <color auto="1"/>
      </left>
      <right/>
      <top style="hair">
        <color theme="0" tint="-0.499984740745262"/>
      </top>
      <bottom/>
      <diagonal/>
    </border>
    <border>
      <left/>
      <right style="dashed">
        <color auto="1"/>
      </right>
      <top/>
      <bottom style="hair">
        <color theme="0" tint="-0.499984740745262"/>
      </bottom>
      <diagonal/>
    </border>
    <border>
      <left style="dashed">
        <color auto="1"/>
      </left>
      <right/>
      <top/>
      <bottom style="hair">
        <color theme="0" tint="-0.499984740745262"/>
      </bottom>
      <diagonal/>
    </border>
    <border>
      <left style="medium">
        <color auto="1"/>
      </left>
      <right style="thin">
        <color indexed="64"/>
      </right>
      <top style="medium">
        <color auto="1"/>
      </top>
      <bottom/>
      <diagonal/>
    </border>
    <border>
      <left/>
      <right/>
      <top style="medium">
        <color auto="1"/>
      </top>
      <bottom/>
      <diagonal/>
    </border>
    <border>
      <left style="thin">
        <color auto="1"/>
      </left>
      <right/>
      <top style="medium">
        <color auto="1"/>
      </top>
      <bottom/>
      <diagonal/>
    </border>
    <border>
      <left/>
      <right style="thin">
        <color indexed="64"/>
      </right>
      <top style="medium">
        <color auto="1"/>
      </top>
      <bottom/>
      <diagonal/>
    </border>
    <border>
      <left/>
      <right style="medium">
        <color auto="1"/>
      </right>
      <top style="medium">
        <color auto="1"/>
      </top>
      <bottom/>
      <diagonal/>
    </border>
    <border>
      <left style="medium">
        <color auto="1"/>
      </left>
      <right style="thin">
        <color indexed="64"/>
      </right>
      <top/>
      <bottom/>
      <diagonal/>
    </border>
    <border>
      <left/>
      <right style="medium">
        <color auto="1"/>
      </right>
      <top/>
      <bottom/>
      <diagonal/>
    </border>
    <border>
      <left style="medium">
        <color auto="1"/>
      </left>
      <right style="thin">
        <color indexed="64"/>
      </right>
      <top/>
      <bottom style="double">
        <color auto="1"/>
      </bottom>
      <diagonal/>
    </border>
    <border>
      <left/>
      <right style="medium">
        <color auto="1"/>
      </right>
      <top/>
      <bottom style="double">
        <color auto="1"/>
      </bottom>
      <diagonal/>
    </border>
    <border>
      <left style="medium">
        <color auto="1"/>
      </left>
      <right/>
      <top/>
      <bottom/>
      <diagonal/>
    </border>
    <border>
      <left style="medium">
        <color auto="1"/>
      </left>
      <right/>
      <top/>
      <bottom style="medium">
        <color auto="1"/>
      </bottom>
      <diagonal/>
    </border>
    <border>
      <left style="thin">
        <color auto="1"/>
      </left>
      <right/>
      <top/>
      <bottom style="medium">
        <color auto="1"/>
      </bottom>
      <diagonal/>
    </border>
    <border>
      <left/>
      <right style="thin">
        <color indexed="64"/>
      </right>
      <top/>
      <bottom style="medium">
        <color auto="1"/>
      </bottom>
      <diagonal/>
    </border>
    <border>
      <left/>
      <right style="medium">
        <color auto="1"/>
      </right>
      <top/>
      <bottom style="medium">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indexed="64"/>
      </left>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0" tint="-0.499984740745262"/>
      </top>
      <bottom style="hair">
        <color theme="0" tint="-0.499984740745262"/>
      </bottom>
      <diagonal/>
    </border>
    <border>
      <left style="thin">
        <color auto="1"/>
      </left>
      <right/>
      <top style="hair">
        <color theme="0" tint="-0.499984740745262"/>
      </top>
      <bottom style="hair">
        <color theme="0" tint="-0.499984740745262"/>
      </bottom>
      <diagonal/>
    </border>
    <border>
      <left style="thin">
        <color auto="1"/>
      </left>
      <right/>
      <top style="hair">
        <color theme="0" tint="-0.499984740745262"/>
      </top>
      <bottom/>
      <diagonal/>
    </border>
    <border>
      <left/>
      <right/>
      <top style="thin">
        <color auto="1"/>
      </top>
      <bottom style="hair">
        <color theme="0" tint="-0.499984740745262"/>
      </bottom>
      <diagonal/>
    </border>
    <border>
      <left style="thin">
        <color auto="1"/>
      </left>
      <right/>
      <top style="thin">
        <color auto="1"/>
      </top>
      <bottom style="hair">
        <color theme="0"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auto="1"/>
      </bottom>
      <diagonal/>
    </border>
    <border>
      <left/>
      <right style="medium">
        <color theme="1"/>
      </right>
      <top/>
      <bottom style="medium">
        <color auto="1"/>
      </bottom>
      <diagonal/>
    </border>
    <border>
      <left style="medium">
        <color theme="1"/>
      </left>
      <right/>
      <top style="hair">
        <color theme="0" tint="-0.499984740745262"/>
      </top>
      <bottom style="hair">
        <color theme="0" tint="-0.499984740745262"/>
      </bottom>
      <diagonal/>
    </border>
    <border>
      <left/>
      <right style="medium">
        <color theme="1"/>
      </right>
      <top style="hair">
        <color theme="0" tint="-0.499984740745262"/>
      </top>
      <bottom style="hair">
        <color theme="0" tint="-0.499984740745262"/>
      </bottom>
      <diagonal/>
    </border>
    <border>
      <left style="medium">
        <color theme="1"/>
      </left>
      <right/>
      <top style="hair">
        <color theme="0" tint="-0.499984740745262"/>
      </top>
      <bottom/>
      <diagonal/>
    </border>
    <border>
      <left/>
      <right style="medium">
        <color theme="1"/>
      </right>
      <top style="hair">
        <color theme="0" tint="-0.499984740745262"/>
      </top>
      <bottom/>
      <diagonal/>
    </border>
    <border>
      <left style="medium">
        <color theme="1"/>
      </left>
      <right/>
      <top style="thin">
        <color auto="1"/>
      </top>
      <bottom style="hair">
        <color theme="0" tint="-0.499984740745262"/>
      </bottom>
      <diagonal/>
    </border>
    <border>
      <left/>
      <right style="medium">
        <color theme="1"/>
      </right>
      <top style="thin">
        <color auto="1"/>
      </top>
      <bottom style="hair">
        <color theme="0" tint="-0.499984740745262"/>
      </bottom>
      <diagonal/>
    </border>
    <border>
      <left style="medium">
        <color theme="1"/>
      </left>
      <right/>
      <top style="hair">
        <color theme="0" tint="-0.499984740745262"/>
      </top>
      <bottom style="medium">
        <color theme="1"/>
      </bottom>
      <diagonal/>
    </border>
    <border>
      <left/>
      <right/>
      <top style="hair">
        <color theme="0" tint="-0.499984740745262"/>
      </top>
      <bottom style="medium">
        <color theme="1"/>
      </bottom>
      <diagonal/>
    </border>
    <border>
      <left style="thin">
        <color auto="1"/>
      </left>
      <right/>
      <top style="hair">
        <color theme="0" tint="-0.499984740745262"/>
      </top>
      <bottom style="medium">
        <color theme="1"/>
      </bottom>
      <diagonal/>
    </border>
    <border>
      <left/>
      <right style="medium">
        <color theme="1"/>
      </right>
      <top style="hair">
        <color theme="0" tint="-0.499984740745262"/>
      </top>
      <bottom style="medium">
        <color theme="1"/>
      </bottom>
      <diagonal/>
    </border>
    <border>
      <left style="thin">
        <color indexed="0"/>
      </left>
      <right style="thin">
        <color indexed="0"/>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style="thin">
        <color indexed="0"/>
      </top>
      <bottom style="thin">
        <color indexed="0"/>
      </bottom>
      <diagonal/>
    </border>
  </borders>
  <cellStyleXfs count="5">
    <xf numFmtId="0" fontId="0" fillId="0" borderId="0"/>
    <xf numFmtId="9" fontId="1" fillId="0" borderId="0" applyFont="0" applyFill="0" applyBorder="0" applyAlignment="0" applyProtection="0"/>
    <xf numFmtId="0" fontId="1" fillId="0" borderId="0"/>
    <xf numFmtId="9" fontId="7" fillId="0" borderId="0" applyFont="0" applyFill="0" applyBorder="0" applyAlignment="0" applyProtection="0"/>
    <xf numFmtId="0" fontId="7" fillId="0" borderId="0"/>
  </cellStyleXfs>
  <cellXfs count="390">
    <xf numFmtId="0" fontId="0" fillId="0" borderId="0" xfId="0"/>
    <xf numFmtId="0" fontId="0" fillId="0" borderId="0" xfId="0" applyAlignment="1">
      <alignment horizontal="center"/>
    </xf>
    <xf numFmtId="0" fontId="0" fillId="7" borderId="0" xfId="0" applyNumberFormat="1" applyFont="1" applyFill="1" applyBorder="1" applyAlignment="1" applyProtection="1"/>
    <xf numFmtId="0" fontId="3" fillId="3" borderId="4" xfId="0" applyNumberFormat="1" applyFont="1" applyFill="1" applyBorder="1" applyAlignment="1" applyProtection="1">
      <alignment horizontal="center" vertical="center" wrapText="1"/>
    </xf>
    <xf numFmtId="0" fontId="3" fillId="4" borderId="4" xfId="0" applyNumberFormat="1" applyFont="1" applyFill="1" applyBorder="1" applyAlignment="1" applyProtection="1">
      <alignment horizontal="center" vertical="center" wrapText="1"/>
    </xf>
    <xf numFmtId="0" fontId="3" fillId="5" borderId="4" xfId="0" applyNumberFormat="1" applyFont="1" applyFill="1" applyBorder="1" applyAlignment="1" applyProtection="1">
      <alignment horizontal="center" vertical="center" wrapText="1"/>
    </xf>
    <xf numFmtId="0" fontId="3" fillId="6" borderId="4"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164" fontId="3" fillId="3" borderId="4" xfId="0" applyNumberFormat="1" applyFont="1" applyFill="1" applyBorder="1" applyAlignment="1" applyProtection="1">
      <alignment horizontal="center" vertical="center" wrapText="1"/>
    </xf>
    <xf numFmtId="3" fontId="3" fillId="3" borderId="4" xfId="0" applyNumberFormat="1" applyFont="1" applyFill="1" applyBorder="1" applyAlignment="1" applyProtection="1">
      <alignment horizontal="center" vertical="center" wrapText="1"/>
    </xf>
    <xf numFmtId="164" fontId="3" fillId="4" borderId="4" xfId="0" applyNumberFormat="1" applyFont="1" applyFill="1" applyBorder="1" applyAlignment="1" applyProtection="1">
      <alignment horizontal="center" vertical="center" wrapText="1"/>
    </xf>
    <xf numFmtId="3" fontId="3" fillId="4" borderId="4" xfId="0" applyNumberFormat="1" applyFont="1" applyFill="1" applyBorder="1" applyAlignment="1" applyProtection="1">
      <alignment horizontal="center" vertical="center" wrapText="1"/>
    </xf>
    <xf numFmtId="164" fontId="3" fillId="5" borderId="4" xfId="0" applyNumberFormat="1" applyFont="1" applyFill="1" applyBorder="1" applyAlignment="1" applyProtection="1">
      <alignment horizontal="center" vertical="center" wrapText="1"/>
    </xf>
    <xf numFmtId="3" fontId="3" fillId="5" borderId="4" xfId="0" applyNumberFormat="1" applyFont="1" applyFill="1" applyBorder="1" applyAlignment="1" applyProtection="1">
      <alignment horizontal="center" vertical="center" wrapText="1"/>
    </xf>
    <xf numFmtId="164" fontId="3" fillId="6" borderId="4" xfId="0" applyNumberFormat="1" applyFont="1" applyFill="1" applyBorder="1" applyAlignment="1" applyProtection="1">
      <alignment horizontal="center" vertical="center" wrapText="1"/>
    </xf>
    <xf numFmtId="3" fontId="3" fillId="6" borderId="4" xfId="0" applyNumberFormat="1" applyFont="1" applyFill="1" applyBorder="1" applyAlignment="1" applyProtection="1">
      <alignment horizontal="center" vertical="center" wrapText="1"/>
    </xf>
    <xf numFmtId="0" fontId="2" fillId="0" borderId="0" xfId="0" applyFont="1" applyAlignment="1">
      <alignment horizontal="left" vertical="center" wrapText="1"/>
    </xf>
    <xf numFmtId="10" fontId="0" fillId="0" borderId="0" xfId="0" applyNumberFormat="1"/>
    <xf numFmtId="10" fontId="0" fillId="0" borderId="0" xfId="1" applyNumberFormat="1" applyFont="1" applyAlignment="1">
      <alignment horizontal="center"/>
    </xf>
    <xf numFmtId="0" fontId="8" fillId="0" borderId="0" xfId="0" applyFont="1"/>
    <xf numFmtId="4" fontId="0" fillId="0" borderId="0" xfId="0" applyNumberFormat="1"/>
    <xf numFmtId="3" fontId="0" fillId="0" borderId="0" xfId="0" applyNumberFormat="1"/>
    <xf numFmtId="3" fontId="0" fillId="7" borderId="0" xfId="0" applyNumberFormat="1" applyFont="1" applyFill="1" applyBorder="1" applyAlignment="1" applyProtection="1"/>
    <xf numFmtId="3" fontId="0" fillId="0" borderId="0" xfId="0" applyNumberFormat="1" applyAlignment="1">
      <alignment horizontal="center"/>
    </xf>
    <xf numFmtId="167" fontId="0" fillId="0" borderId="0" xfId="0" applyNumberFormat="1"/>
    <xf numFmtId="10" fontId="1" fillId="10" borderId="0" xfId="1" applyNumberFormat="1" applyFont="1" applyFill="1" applyAlignment="1">
      <alignment horizontal="center"/>
    </xf>
    <xf numFmtId="10" fontId="1" fillId="10" borderId="12" xfId="1" applyNumberFormat="1" applyFont="1" applyFill="1" applyBorder="1" applyAlignment="1">
      <alignment horizontal="center"/>
    </xf>
    <xf numFmtId="0" fontId="0" fillId="11" borderId="0" xfId="0" applyFill="1" applyAlignment="1">
      <alignment horizontal="center"/>
    </xf>
    <xf numFmtId="0" fontId="0" fillId="11" borderId="12" xfId="0" applyFill="1" applyBorder="1" applyAlignment="1">
      <alignment horizontal="center"/>
    </xf>
    <xf numFmtId="0" fontId="0" fillId="11" borderId="12" xfId="0" applyFill="1" applyBorder="1"/>
    <xf numFmtId="3" fontId="1" fillId="12" borderId="0" xfId="1" applyNumberFormat="1" applyFont="1" applyFill="1" applyAlignment="1">
      <alignment horizontal="center"/>
    </xf>
    <xf numFmtId="3" fontId="13" fillId="12" borderId="0" xfId="1" applyNumberFormat="1" applyFont="1" applyFill="1" applyAlignment="1">
      <alignment horizontal="center"/>
    </xf>
    <xf numFmtId="3" fontId="1" fillId="12" borderId="12" xfId="1" applyNumberFormat="1" applyFont="1" applyFill="1" applyBorder="1" applyAlignment="1">
      <alignment horizontal="center"/>
    </xf>
    <xf numFmtId="3" fontId="0" fillId="12" borderId="12" xfId="0" applyNumberFormat="1" applyFill="1" applyBorder="1" applyAlignment="1">
      <alignment horizontal="center"/>
    </xf>
    <xf numFmtId="0" fontId="2" fillId="13" borderId="0" xfId="0" applyFont="1" applyFill="1" applyBorder="1" applyAlignment="1">
      <alignment horizontal="center"/>
    </xf>
    <xf numFmtId="3" fontId="1" fillId="13" borderId="0" xfId="1" applyNumberFormat="1" applyFont="1" applyFill="1" applyAlignment="1">
      <alignment horizontal="center"/>
    </xf>
    <xf numFmtId="3" fontId="13" fillId="13" borderId="0" xfId="1" applyNumberFormat="1" applyFont="1" applyFill="1" applyAlignment="1">
      <alignment horizontal="center"/>
    </xf>
    <xf numFmtId="3" fontId="1" fillId="13" borderId="12" xfId="1" applyNumberFormat="1" applyFont="1" applyFill="1" applyBorder="1" applyAlignment="1">
      <alignment horizontal="center"/>
    </xf>
    <xf numFmtId="3" fontId="0" fillId="13" borderId="12" xfId="0" applyNumberFormat="1" applyFill="1" applyBorder="1" applyAlignment="1">
      <alignment horizontal="center"/>
    </xf>
    <xf numFmtId="3" fontId="1" fillId="14" borderId="0" xfId="1" applyNumberFormat="1" applyFont="1" applyFill="1" applyAlignment="1">
      <alignment horizontal="center"/>
    </xf>
    <xf numFmtId="3" fontId="1" fillId="14" borderId="12" xfId="1" applyNumberFormat="1" applyFont="1" applyFill="1" applyBorder="1" applyAlignment="1">
      <alignment horizontal="center"/>
    </xf>
    <xf numFmtId="3" fontId="0" fillId="14" borderId="12" xfId="0" applyNumberFormat="1" applyFill="1" applyBorder="1" applyAlignment="1">
      <alignment horizontal="center"/>
    </xf>
    <xf numFmtId="3" fontId="1" fillId="15" borderId="0" xfId="1" applyNumberFormat="1" applyFont="1" applyFill="1" applyAlignment="1">
      <alignment horizontal="center"/>
    </xf>
    <xf numFmtId="3" fontId="1" fillId="15" borderId="12" xfId="1" applyNumberFormat="1" applyFont="1" applyFill="1" applyBorder="1" applyAlignment="1">
      <alignment horizontal="center"/>
    </xf>
    <xf numFmtId="3" fontId="0" fillId="15" borderId="12" xfId="0" applyNumberFormat="1" applyFill="1" applyBorder="1" applyAlignment="1">
      <alignment horizontal="center"/>
    </xf>
    <xf numFmtId="10" fontId="0" fillId="16" borderId="0" xfId="1" applyNumberFormat="1" applyFont="1" applyFill="1" applyAlignment="1">
      <alignment horizontal="center"/>
    </xf>
    <xf numFmtId="10" fontId="0" fillId="16" borderId="12" xfId="1" applyNumberFormat="1" applyFont="1" applyFill="1" applyBorder="1" applyAlignment="1">
      <alignment horizontal="center"/>
    </xf>
    <xf numFmtId="3" fontId="1" fillId="17" borderId="0" xfId="1" applyNumberFormat="1" applyFont="1" applyFill="1" applyAlignment="1">
      <alignment horizontal="center"/>
    </xf>
    <xf numFmtId="3" fontId="1" fillId="17" borderId="12" xfId="1" applyNumberFormat="1" applyFont="1" applyFill="1" applyBorder="1" applyAlignment="1">
      <alignment horizontal="center"/>
    </xf>
    <xf numFmtId="3" fontId="0" fillId="17" borderId="12" xfId="0" applyNumberFormat="1" applyFill="1" applyBorder="1" applyAlignment="1">
      <alignment horizontal="center"/>
    </xf>
    <xf numFmtId="3" fontId="1" fillId="18" borderId="0" xfId="1" applyNumberFormat="1" applyFont="1" applyFill="1" applyAlignment="1">
      <alignment horizontal="center"/>
    </xf>
    <xf numFmtId="3" fontId="1" fillId="18" borderId="12" xfId="1" applyNumberFormat="1" applyFont="1" applyFill="1" applyBorder="1" applyAlignment="1">
      <alignment horizontal="center"/>
    </xf>
    <xf numFmtId="3" fontId="0" fillId="18" borderId="12" xfId="0" applyNumberFormat="1" applyFill="1" applyBorder="1" applyAlignment="1">
      <alignment horizontal="center"/>
    </xf>
    <xf numFmtId="3" fontId="1" fillId="9" borderId="12" xfId="1" applyNumberFormat="1" applyFont="1" applyFill="1" applyBorder="1" applyAlignment="1">
      <alignment horizontal="center"/>
    </xf>
    <xf numFmtId="3" fontId="0" fillId="9" borderId="12" xfId="0" applyNumberFormat="1" applyFill="1" applyBorder="1" applyAlignment="1">
      <alignment horizontal="center"/>
    </xf>
    <xf numFmtId="10" fontId="0" fillId="19" borderId="0" xfId="1" applyNumberFormat="1" applyFont="1" applyFill="1" applyAlignment="1">
      <alignment horizontal="center"/>
    </xf>
    <xf numFmtId="10" fontId="0" fillId="19" borderId="12" xfId="1" applyNumberFormat="1" applyFont="1" applyFill="1" applyBorder="1" applyAlignment="1">
      <alignment horizontal="center"/>
    </xf>
    <xf numFmtId="10" fontId="0" fillId="20" borderId="12" xfId="1" applyNumberFormat="1" applyFont="1" applyFill="1" applyBorder="1" applyAlignment="1">
      <alignment horizontal="center"/>
    </xf>
    <xf numFmtId="0" fontId="2" fillId="12" borderId="0" xfId="0" applyFont="1" applyFill="1" applyBorder="1" applyAlignment="1">
      <alignment horizontal="center" wrapText="1"/>
    </xf>
    <xf numFmtId="0" fontId="12" fillId="13" borderId="13" xfId="0" applyFont="1" applyFill="1" applyBorder="1" applyAlignment="1">
      <alignment horizontal="center"/>
    </xf>
    <xf numFmtId="0" fontId="12" fillId="14" borderId="13" xfId="0" applyFont="1" applyFill="1" applyBorder="1" applyAlignment="1">
      <alignment horizontal="center"/>
    </xf>
    <xf numFmtId="0" fontId="12" fillId="15" borderId="13" xfId="0" applyFont="1" applyFill="1" applyBorder="1" applyAlignment="1">
      <alignment horizontal="center"/>
    </xf>
    <xf numFmtId="0" fontId="12" fillId="12" borderId="13" xfId="0" applyFont="1" applyFill="1" applyBorder="1" applyAlignment="1">
      <alignment horizontal="center"/>
    </xf>
    <xf numFmtId="0" fontId="12" fillId="16" borderId="13" xfId="0" applyFont="1" applyFill="1" applyBorder="1" applyAlignment="1">
      <alignment horizontal="center"/>
    </xf>
    <xf numFmtId="0" fontId="12" fillId="18" borderId="13" xfId="0" applyFont="1" applyFill="1" applyBorder="1" applyAlignment="1">
      <alignment horizontal="center"/>
    </xf>
    <xf numFmtId="0" fontId="12" fillId="17" borderId="13" xfId="0" applyFont="1" applyFill="1" applyBorder="1" applyAlignment="1">
      <alignment horizontal="center"/>
    </xf>
    <xf numFmtId="0" fontId="12" fillId="9" borderId="13" xfId="0" applyFont="1" applyFill="1" applyBorder="1" applyAlignment="1">
      <alignment horizontal="center"/>
    </xf>
    <xf numFmtId="0" fontId="12" fillId="19" borderId="13" xfId="0" applyFont="1" applyFill="1" applyBorder="1" applyAlignment="1">
      <alignment horizontal="center"/>
    </xf>
    <xf numFmtId="10" fontId="14" fillId="21" borderId="0" xfId="1" applyNumberFormat="1" applyFont="1" applyFill="1" applyAlignment="1">
      <alignment horizontal="center"/>
    </xf>
    <xf numFmtId="0" fontId="12" fillId="0" borderId="0" xfId="0" applyFont="1" applyAlignment="1">
      <alignment horizontal="right"/>
    </xf>
    <xf numFmtId="0" fontId="12" fillId="16" borderId="13" xfId="0" applyFont="1" applyFill="1" applyBorder="1" applyAlignment="1">
      <alignment horizontal="center" wrapText="1"/>
    </xf>
    <xf numFmtId="3" fontId="1" fillId="9" borderId="0" xfId="1" applyNumberFormat="1" applyFont="1" applyFill="1" applyAlignment="1">
      <alignment horizontal="center"/>
    </xf>
    <xf numFmtId="168" fontId="0" fillId="0" borderId="0" xfId="0" applyNumberFormat="1"/>
    <xf numFmtId="9" fontId="1" fillId="14" borderId="0" xfId="1" applyFont="1" applyFill="1" applyAlignment="1">
      <alignment horizontal="center"/>
    </xf>
    <xf numFmtId="0" fontId="12" fillId="22" borderId="13" xfId="0" applyFont="1" applyFill="1" applyBorder="1" applyAlignment="1">
      <alignment horizontal="center"/>
    </xf>
    <xf numFmtId="3" fontId="0" fillId="22" borderId="12" xfId="0" applyNumberFormat="1" applyFill="1" applyBorder="1" applyAlignment="1">
      <alignment horizontal="center"/>
    </xf>
    <xf numFmtId="0" fontId="12" fillId="23" borderId="13" xfId="0" applyFont="1" applyFill="1" applyBorder="1" applyAlignment="1">
      <alignment horizontal="center"/>
    </xf>
    <xf numFmtId="0" fontId="12" fillId="24" borderId="13" xfId="0" applyFont="1" applyFill="1" applyBorder="1" applyAlignment="1">
      <alignment horizontal="center"/>
    </xf>
    <xf numFmtId="2" fontId="1" fillId="22" borderId="0" xfId="1" applyNumberFormat="1" applyFont="1" applyFill="1" applyAlignment="1">
      <alignment horizontal="center"/>
    </xf>
    <xf numFmtId="2" fontId="1" fillId="22" borderId="12" xfId="1" applyNumberFormat="1" applyFont="1" applyFill="1" applyBorder="1" applyAlignment="1">
      <alignment horizontal="center"/>
    </xf>
    <xf numFmtId="4" fontId="1" fillId="23" borderId="0" xfId="1" applyNumberFormat="1" applyFont="1" applyFill="1" applyAlignment="1">
      <alignment horizontal="center"/>
    </xf>
    <xf numFmtId="4" fontId="1" fillId="23" borderId="12" xfId="1" applyNumberFormat="1" applyFont="1" applyFill="1" applyBorder="1" applyAlignment="1">
      <alignment horizontal="center"/>
    </xf>
    <xf numFmtId="4" fontId="0" fillId="23" borderId="12" xfId="0" applyNumberFormat="1" applyFill="1" applyBorder="1" applyAlignment="1">
      <alignment horizontal="center"/>
    </xf>
    <xf numFmtId="4" fontId="1" fillId="24" borderId="0" xfId="1" applyNumberFormat="1" applyFont="1" applyFill="1" applyAlignment="1">
      <alignment horizontal="center"/>
    </xf>
    <xf numFmtId="4" fontId="1" fillId="24" borderId="12" xfId="1" applyNumberFormat="1" applyFont="1" applyFill="1" applyBorder="1" applyAlignment="1">
      <alignment horizontal="center"/>
    </xf>
    <xf numFmtId="4" fontId="0" fillId="24" borderId="12" xfId="0" applyNumberFormat="1" applyFill="1" applyBorder="1" applyAlignment="1">
      <alignment horizontal="center"/>
    </xf>
    <xf numFmtId="166" fontId="1" fillId="22" borderId="0" xfId="1" applyNumberFormat="1" applyFont="1" applyFill="1" applyAlignment="1">
      <alignment horizontal="center"/>
    </xf>
    <xf numFmtId="166" fontId="1" fillId="23" borderId="0" xfId="1" applyNumberFormat="1" applyFont="1" applyFill="1" applyAlignment="1">
      <alignment horizontal="center"/>
    </xf>
    <xf numFmtId="166" fontId="1" fillId="24" borderId="0" xfId="1" applyNumberFormat="1" applyFont="1" applyFill="1" applyAlignment="1">
      <alignment horizontal="center"/>
    </xf>
    <xf numFmtId="166" fontId="1" fillId="22" borderId="12" xfId="1" applyNumberFormat="1" applyFont="1" applyFill="1" applyBorder="1" applyAlignment="1">
      <alignment horizontal="center"/>
    </xf>
    <xf numFmtId="166" fontId="1" fillId="23" borderId="12" xfId="1" applyNumberFormat="1" applyFont="1" applyFill="1" applyBorder="1" applyAlignment="1">
      <alignment horizontal="center"/>
    </xf>
    <xf numFmtId="166" fontId="1" fillId="24" borderId="12" xfId="1" applyNumberFormat="1" applyFont="1" applyFill="1" applyBorder="1" applyAlignment="1">
      <alignment horizontal="center"/>
    </xf>
    <xf numFmtId="166" fontId="0" fillId="22" borderId="12" xfId="0" applyNumberFormat="1" applyFill="1" applyBorder="1" applyAlignment="1">
      <alignment horizontal="center"/>
    </xf>
    <xf numFmtId="166" fontId="0" fillId="23" borderId="12" xfId="0" applyNumberFormat="1" applyFill="1" applyBorder="1" applyAlignment="1">
      <alignment horizontal="center"/>
    </xf>
    <xf numFmtId="166" fontId="0" fillId="24" borderId="12" xfId="0" applyNumberFormat="1" applyFill="1" applyBorder="1" applyAlignment="1">
      <alignment horizontal="center"/>
    </xf>
    <xf numFmtId="0" fontId="15" fillId="0" borderId="0" xfId="0" applyFont="1"/>
    <xf numFmtId="0" fontId="12" fillId="25" borderId="13" xfId="0" applyFont="1" applyFill="1" applyBorder="1" applyAlignment="1">
      <alignment horizontal="center"/>
    </xf>
    <xf numFmtId="0" fontId="0" fillId="25" borderId="0" xfId="0" applyFill="1" applyAlignment="1">
      <alignment horizontal="center"/>
    </xf>
    <xf numFmtId="10" fontId="1" fillId="25" borderId="0" xfId="1" applyNumberFormat="1" applyFont="1" applyFill="1" applyAlignment="1">
      <alignment horizontal="center"/>
    </xf>
    <xf numFmtId="0" fontId="0" fillId="25" borderId="0" xfId="0" applyFont="1" applyFill="1" applyBorder="1" applyAlignment="1">
      <alignment horizontal="center" vertical="center"/>
    </xf>
    <xf numFmtId="0" fontId="0" fillId="25" borderId="12" xfId="0" applyFill="1" applyBorder="1" applyAlignment="1">
      <alignment horizontal="center"/>
    </xf>
    <xf numFmtId="0" fontId="0" fillId="25" borderId="12" xfId="0" applyFont="1" applyFill="1" applyBorder="1" applyAlignment="1">
      <alignment horizontal="center" vertical="center"/>
    </xf>
    <xf numFmtId="10" fontId="1" fillId="25" borderId="12" xfId="1" applyNumberFormat="1" applyFont="1" applyFill="1" applyBorder="1" applyAlignment="1">
      <alignment horizontal="center"/>
    </xf>
    <xf numFmtId="10" fontId="13" fillId="25" borderId="0" xfId="1" applyNumberFormat="1" applyFont="1" applyFill="1" applyAlignment="1">
      <alignment horizontal="center"/>
    </xf>
    <xf numFmtId="0" fontId="0" fillId="25" borderId="12" xfId="0" applyFill="1" applyBorder="1"/>
    <xf numFmtId="8" fontId="0" fillId="0" borderId="0" xfId="0" applyNumberFormat="1" applyBorder="1"/>
    <xf numFmtId="0" fontId="16" fillId="26" borderId="15" xfId="0" applyFont="1" applyFill="1" applyBorder="1"/>
    <xf numFmtId="0" fontId="17" fillId="26" borderId="16" xfId="0" applyFont="1" applyFill="1" applyBorder="1"/>
    <xf numFmtId="0" fontId="17" fillId="26" borderId="17" xfId="0" applyFont="1" applyFill="1" applyBorder="1"/>
    <xf numFmtId="0" fontId="17" fillId="26" borderId="18" xfId="0" applyFont="1" applyFill="1" applyBorder="1"/>
    <xf numFmtId="0" fontId="17" fillId="26" borderId="0" xfId="0" applyFont="1" applyFill="1" applyBorder="1"/>
    <xf numFmtId="0" fontId="17" fillId="26" borderId="19" xfId="0" applyFont="1" applyFill="1" applyBorder="1"/>
    <xf numFmtId="0" fontId="18" fillId="26" borderId="0" xfId="0" applyFont="1" applyFill="1" applyBorder="1" applyAlignment="1">
      <alignment horizontal="center"/>
    </xf>
    <xf numFmtId="0" fontId="18" fillId="26" borderId="19" xfId="0" applyFont="1" applyFill="1" applyBorder="1" applyAlignment="1">
      <alignment horizontal="center"/>
    </xf>
    <xf numFmtId="8" fontId="17" fillId="26" borderId="0" xfId="0" applyNumberFormat="1" applyFont="1" applyFill="1" applyBorder="1"/>
    <xf numFmtId="4" fontId="17" fillId="26" borderId="0" xfId="0" applyNumberFormat="1" applyFont="1" applyFill="1" applyBorder="1" applyAlignment="1">
      <alignment horizontal="center"/>
    </xf>
    <xf numFmtId="0" fontId="17" fillId="26" borderId="0" xfId="0" applyFont="1" applyFill="1" applyBorder="1" applyAlignment="1">
      <alignment horizontal="right"/>
    </xf>
    <xf numFmtId="166" fontId="17" fillId="26" borderId="0" xfId="0" applyNumberFormat="1" applyFont="1" applyFill="1" applyBorder="1" applyAlignment="1">
      <alignment horizontal="center"/>
    </xf>
    <xf numFmtId="0" fontId="17" fillId="26" borderId="20" xfId="0" applyFont="1" applyFill="1" applyBorder="1"/>
    <xf numFmtId="0" fontId="17" fillId="26" borderId="21" xfId="0" applyFont="1" applyFill="1" applyBorder="1"/>
    <xf numFmtId="0" fontId="17" fillId="26" borderId="22" xfId="0" applyFont="1" applyFill="1" applyBorder="1"/>
    <xf numFmtId="0" fontId="17" fillId="11" borderId="0" xfId="0" applyFont="1" applyFill="1" applyBorder="1"/>
    <xf numFmtId="4" fontId="17" fillId="11" borderId="0" xfId="0" applyNumberFormat="1" applyFont="1" applyFill="1" applyBorder="1" applyAlignment="1">
      <alignment horizontal="center"/>
    </xf>
    <xf numFmtId="166" fontId="17" fillId="11" borderId="0" xfId="0" applyNumberFormat="1" applyFont="1" applyFill="1" applyBorder="1" applyAlignment="1">
      <alignment horizontal="center"/>
    </xf>
    <xf numFmtId="0" fontId="18" fillId="11" borderId="14" xfId="0" applyFont="1" applyFill="1" applyBorder="1" applyAlignment="1">
      <alignment horizontal="center"/>
    </xf>
    <xf numFmtId="0" fontId="19" fillId="26" borderId="0" xfId="0" applyFont="1" applyFill="1" applyBorder="1" applyAlignment="1">
      <alignment horizontal="center"/>
    </xf>
    <xf numFmtId="0" fontId="18" fillId="26" borderId="0" xfId="0" applyFont="1" applyFill="1" applyBorder="1" applyAlignment="1">
      <alignment horizontal="left"/>
    </xf>
    <xf numFmtId="0" fontId="17" fillId="26" borderId="23" xfId="0" applyFont="1" applyFill="1" applyBorder="1"/>
    <xf numFmtId="0" fontId="17" fillId="26" borderId="24" xfId="0" applyFont="1" applyFill="1" applyBorder="1"/>
    <xf numFmtId="0" fontId="17" fillId="26" borderId="25" xfId="0" applyFont="1" applyFill="1" applyBorder="1"/>
    <xf numFmtId="0" fontId="12" fillId="0" borderId="0" xfId="0" applyFont="1" applyBorder="1" applyAlignment="1">
      <alignment horizontal="center"/>
    </xf>
    <xf numFmtId="0" fontId="12" fillId="0" borderId="33" xfId="0" applyFont="1" applyBorder="1" applyAlignment="1">
      <alignment horizontal="center"/>
    </xf>
    <xf numFmtId="0" fontId="0" fillId="0" borderId="0" xfId="0"/>
    <xf numFmtId="0" fontId="0" fillId="0" borderId="5" xfId="0" applyBorder="1"/>
    <xf numFmtId="0" fontId="2" fillId="0" borderId="5" xfId="0" applyFont="1" applyBorder="1" applyAlignment="1">
      <alignment horizontal="center"/>
    </xf>
    <xf numFmtId="0" fontId="0" fillId="0" borderId="0" xfId="0" applyBorder="1"/>
    <xf numFmtId="0" fontId="6" fillId="0" borderId="9" xfId="2" applyFont="1" applyBorder="1" applyAlignment="1">
      <alignment horizontal="center" wrapText="1"/>
    </xf>
    <xf numFmtId="10" fontId="5" fillId="0" borderId="8" xfId="3" applyNumberFormat="1" applyFont="1" applyBorder="1" applyAlignment="1">
      <alignment horizontal="center"/>
    </xf>
    <xf numFmtId="0" fontId="0" fillId="8" borderId="0" xfId="0" applyFill="1" applyBorder="1"/>
    <xf numFmtId="0" fontId="2" fillId="0" borderId="0" xfId="0" applyFont="1" applyBorder="1" applyAlignment="1">
      <alignment horizontal="left" vertical="center" wrapText="1"/>
    </xf>
    <xf numFmtId="0" fontId="2" fillId="8" borderId="0" xfId="0" applyFont="1" applyFill="1" applyBorder="1" applyAlignment="1">
      <alignment horizontal="left" vertical="center" wrapText="1"/>
    </xf>
    <xf numFmtId="10" fontId="5" fillId="0" borderId="10" xfId="3" applyNumberFormat="1" applyFont="1" applyBorder="1" applyAlignment="1">
      <alignment horizontal="center"/>
    </xf>
    <xf numFmtId="0" fontId="0" fillId="0" borderId="30" xfId="0" applyBorder="1"/>
    <xf numFmtId="3" fontId="0" fillId="0" borderId="0" xfId="0" applyNumberFormat="1" applyBorder="1" applyAlignment="1">
      <alignment horizontal="right" indent="1"/>
    </xf>
    <xf numFmtId="3" fontId="0" fillId="0" borderId="26" xfId="0" applyNumberFormat="1" applyBorder="1" applyAlignment="1">
      <alignment horizontal="right" indent="1"/>
    </xf>
    <xf numFmtId="3" fontId="0" fillId="0" borderId="28" xfId="0" applyNumberFormat="1" applyBorder="1" applyAlignment="1">
      <alignment horizontal="right" indent="1"/>
    </xf>
    <xf numFmtId="10" fontId="0" fillId="0" borderId="26" xfId="1" applyNumberFormat="1" applyFont="1" applyBorder="1" applyAlignment="1">
      <alignment horizontal="right" indent="1"/>
    </xf>
    <xf numFmtId="10" fontId="0" fillId="0" borderId="0" xfId="1" applyNumberFormat="1" applyFont="1" applyBorder="1" applyAlignment="1">
      <alignment horizontal="right" indent="1"/>
    </xf>
    <xf numFmtId="10" fontId="0" fillId="0" borderId="28" xfId="1" applyNumberFormat="1" applyFont="1" applyBorder="1" applyAlignment="1">
      <alignment horizontal="right" indent="1"/>
    </xf>
    <xf numFmtId="4" fontId="0" fillId="0" borderId="26" xfId="0" applyNumberFormat="1" applyBorder="1" applyAlignment="1">
      <alignment horizontal="right" indent="1"/>
    </xf>
    <xf numFmtId="4" fontId="0" fillId="0" borderId="0" xfId="0" applyNumberFormat="1" applyBorder="1" applyAlignment="1">
      <alignment horizontal="right" indent="1"/>
    </xf>
    <xf numFmtId="4" fontId="0" fillId="0" borderId="28" xfId="0" applyNumberFormat="1" applyBorder="1" applyAlignment="1">
      <alignment horizontal="right" indent="1"/>
    </xf>
    <xf numFmtId="0" fontId="6" fillId="0" borderId="0" xfId="2" applyFont="1" applyBorder="1" applyAlignment="1">
      <alignment horizontal="right" indent="1"/>
    </xf>
    <xf numFmtId="0" fontId="2" fillId="0" borderId="29" xfId="0" applyFont="1" applyBorder="1" applyAlignment="1">
      <alignment horizontal="center"/>
    </xf>
    <xf numFmtId="0" fontId="0" fillId="0" borderId="32" xfId="0" applyBorder="1"/>
    <xf numFmtId="0" fontId="2" fillId="0" borderId="27" xfId="0" applyFont="1" applyBorder="1" applyAlignment="1">
      <alignment horizontal="center"/>
    </xf>
    <xf numFmtId="0" fontId="0" fillId="0" borderId="31" xfId="0" applyBorder="1"/>
    <xf numFmtId="0" fontId="0" fillId="0" borderId="33" xfId="0" applyBorder="1"/>
    <xf numFmtId="166" fontId="0" fillId="0" borderId="0" xfId="0" applyNumberFormat="1" applyBorder="1" applyAlignment="1">
      <alignment horizontal="right" indent="1"/>
    </xf>
    <xf numFmtId="0" fontId="0" fillId="0" borderId="0" xfId="0" applyBorder="1" applyAlignment="1">
      <alignment horizontal="left" indent="2"/>
    </xf>
    <xf numFmtId="0" fontId="0" fillId="0" borderId="5" xfId="0" applyBorder="1" applyAlignment="1">
      <alignment horizontal="left" indent="2"/>
    </xf>
    <xf numFmtId="0" fontId="0" fillId="0" borderId="33" xfId="0" applyFill="1" applyBorder="1"/>
    <xf numFmtId="4" fontId="0" fillId="0" borderId="36" xfId="0" applyNumberFormat="1" applyBorder="1" applyAlignment="1">
      <alignment horizontal="right" indent="1"/>
    </xf>
    <xf numFmtId="4" fontId="0" fillId="0" borderId="33" xfId="0" applyNumberFormat="1" applyBorder="1" applyAlignment="1">
      <alignment horizontal="right" indent="1"/>
    </xf>
    <xf numFmtId="4" fontId="0" fillId="0" borderId="35" xfId="0" applyNumberFormat="1" applyBorder="1" applyAlignment="1">
      <alignment horizontal="right" indent="1"/>
    </xf>
    <xf numFmtId="0" fontId="0" fillId="0" borderId="34" xfId="0" applyBorder="1" applyAlignment="1">
      <alignment horizontal="left" indent="2"/>
    </xf>
    <xf numFmtId="0" fontId="0" fillId="0" borderId="0" xfId="0" applyFill="1" applyBorder="1" applyAlignment="1">
      <alignment horizontal="left" indent="2"/>
    </xf>
    <xf numFmtId="1" fontId="0" fillId="0" borderId="7" xfId="0" applyNumberFormat="1" applyBorder="1" applyAlignment="1">
      <alignment horizontal="center"/>
    </xf>
    <xf numFmtId="1" fontId="0" fillId="0" borderId="0" xfId="0" applyNumberFormat="1" applyBorder="1" applyAlignment="1">
      <alignment horizontal="center"/>
    </xf>
    <xf numFmtId="3" fontId="0" fillId="0" borderId="7" xfId="0" applyNumberFormat="1" applyBorder="1" applyAlignment="1">
      <alignment horizontal="center"/>
    </xf>
    <xf numFmtId="2" fontId="0" fillId="0" borderId="8" xfId="0" applyNumberFormat="1" applyBorder="1" applyAlignment="1">
      <alignment horizontal="center"/>
    </xf>
    <xf numFmtId="4" fontId="0" fillId="0" borderId="38" xfId="0" applyNumberFormat="1" applyBorder="1" applyAlignment="1">
      <alignment horizontal="right" indent="1"/>
    </xf>
    <xf numFmtId="4" fontId="0" fillId="0" borderId="34" xfId="0" applyNumberFormat="1" applyBorder="1" applyAlignment="1">
      <alignment horizontal="right" indent="1"/>
    </xf>
    <xf numFmtId="4" fontId="0" fillId="0" borderId="37" xfId="0" applyNumberFormat="1" applyBorder="1" applyAlignment="1">
      <alignment horizontal="right" indent="1"/>
    </xf>
    <xf numFmtId="166" fontId="0" fillId="0" borderId="0" xfId="0" applyNumberFormat="1" applyBorder="1" applyAlignment="1">
      <alignment horizontal="center"/>
    </xf>
    <xf numFmtId="166" fontId="0" fillId="0" borderId="28" xfId="0" applyNumberFormat="1" applyBorder="1" applyAlignment="1">
      <alignment horizontal="right" indent="1"/>
    </xf>
    <xf numFmtId="166" fontId="0" fillId="0" borderId="26" xfId="0" applyNumberFormat="1" applyBorder="1" applyAlignment="1">
      <alignment horizontal="right" indent="1"/>
    </xf>
    <xf numFmtId="166" fontId="0" fillId="0" borderId="5" xfId="0" applyNumberFormat="1" applyBorder="1" applyAlignment="1">
      <alignment horizontal="right" indent="1"/>
    </xf>
    <xf numFmtId="166" fontId="0" fillId="0" borderId="29" xfId="0" applyNumberFormat="1" applyBorder="1" applyAlignment="1">
      <alignment horizontal="right" indent="1"/>
    </xf>
    <xf numFmtId="166" fontId="0" fillId="0" borderId="27" xfId="0" applyNumberFormat="1" applyBorder="1" applyAlignment="1">
      <alignment horizontal="right" indent="1"/>
    </xf>
    <xf numFmtId="3" fontId="9" fillId="0" borderId="0" xfId="2" applyNumberFormat="1" applyFont="1" applyFill="1" applyBorder="1" applyAlignment="1">
      <alignment horizontal="right" indent="1"/>
    </xf>
    <xf numFmtId="3" fontId="0" fillId="0" borderId="0" xfId="0" applyNumberFormat="1" applyBorder="1" applyAlignment="1">
      <alignment horizontal="center"/>
    </xf>
    <xf numFmtId="0" fontId="2" fillId="0" borderId="0" xfId="0" applyFont="1" applyBorder="1"/>
    <xf numFmtId="0" fontId="2" fillId="0" borderId="0" xfId="0" applyFont="1" applyBorder="1" applyAlignment="1">
      <alignment horizontal="center"/>
    </xf>
    <xf numFmtId="0" fontId="12" fillId="0" borderId="5" xfId="0" applyFont="1" applyBorder="1" applyAlignment="1">
      <alignment horizontal="center"/>
    </xf>
    <xf numFmtId="0" fontId="12" fillId="0" borderId="34" xfId="0" applyFont="1" applyBorder="1" applyAlignment="1">
      <alignment horizontal="center"/>
    </xf>
    <xf numFmtId="0" fontId="21" fillId="0" borderId="5" xfId="0" applyFont="1" applyBorder="1"/>
    <xf numFmtId="0" fontId="23" fillId="0" borderId="0" xfId="0" applyFont="1"/>
    <xf numFmtId="166" fontId="0" fillId="0" borderId="38" xfId="0" applyNumberFormat="1" applyBorder="1" applyAlignment="1">
      <alignment horizontal="right" indent="1"/>
    </xf>
    <xf numFmtId="166" fontId="0" fillId="0" borderId="34" xfId="0" applyNumberFormat="1" applyBorder="1" applyAlignment="1">
      <alignment horizontal="right" indent="1"/>
    </xf>
    <xf numFmtId="166" fontId="0" fillId="0" borderId="37" xfId="0" applyNumberFormat="1" applyBorder="1" applyAlignment="1">
      <alignment horizontal="right" indent="1"/>
    </xf>
    <xf numFmtId="0" fontId="11" fillId="0" borderId="40" xfId="0" applyFont="1" applyBorder="1"/>
    <xf numFmtId="0" fontId="0" fillId="0" borderId="40" xfId="0" applyBorder="1"/>
    <xf numFmtId="0" fontId="0" fillId="0" borderId="43" xfId="0" applyBorder="1"/>
    <xf numFmtId="0" fontId="2" fillId="0" borderId="45" xfId="0" applyFont="1" applyBorder="1" applyAlignment="1">
      <alignment horizontal="center"/>
    </xf>
    <xf numFmtId="0" fontId="2" fillId="0" borderId="47" xfId="0" applyFont="1" applyBorder="1" applyAlignment="1">
      <alignment horizontal="center"/>
    </xf>
    <xf numFmtId="0" fontId="0" fillId="0" borderId="48" xfId="0" applyBorder="1" applyAlignment="1">
      <alignment horizontal="center"/>
    </xf>
    <xf numFmtId="3" fontId="0" fillId="0" borderId="45" xfId="0" applyNumberFormat="1" applyBorder="1" applyAlignment="1">
      <alignment horizontal="center"/>
    </xf>
    <xf numFmtId="0" fontId="0" fillId="0" borderId="49" xfId="0" applyBorder="1" applyAlignment="1">
      <alignment horizontal="center"/>
    </xf>
    <xf numFmtId="1" fontId="0" fillId="0" borderId="50" xfId="0" applyNumberFormat="1" applyBorder="1" applyAlignment="1">
      <alignment horizontal="center"/>
    </xf>
    <xf numFmtId="1" fontId="0" fillId="0" borderId="13" xfId="0" applyNumberFormat="1" applyBorder="1" applyAlignment="1">
      <alignment horizontal="center"/>
    </xf>
    <xf numFmtId="3" fontId="0" fillId="0" borderId="50" xfId="0" applyNumberFormat="1" applyBorder="1" applyAlignment="1">
      <alignment horizontal="center"/>
    </xf>
    <xf numFmtId="166" fontId="0" fillId="0" borderId="13" xfId="0" applyNumberFormat="1" applyBorder="1" applyAlignment="1">
      <alignment horizontal="center"/>
    </xf>
    <xf numFmtId="2" fontId="0" fillId="0" borderId="51" xfId="0" applyNumberFormat="1" applyBorder="1" applyAlignment="1">
      <alignment horizontal="center"/>
    </xf>
    <xf numFmtId="3" fontId="0" fillId="0" borderId="13" xfId="0" applyNumberFormat="1" applyBorder="1" applyAlignment="1">
      <alignment horizontal="center"/>
    </xf>
    <xf numFmtId="3" fontId="0" fillId="0" borderId="52" xfId="0" applyNumberFormat="1" applyBorder="1" applyAlignment="1">
      <alignment horizontal="center"/>
    </xf>
    <xf numFmtId="0" fontId="2" fillId="0" borderId="53" xfId="0" applyFont="1" applyBorder="1"/>
    <xf numFmtId="0" fontId="2" fillId="0" borderId="54" xfId="0" applyFont="1" applyBorder="1"/>
    <xf numFmtId="0" fontId="0" fillId="0" borderId="54" xfId="0" applyBorder="1"/>
    <xf numFmtId="0" fontId="11" fillId="0" borderId="54" xfId="0" applyFont="1" applyBorder="1"/>
    <xf numFmtId="0" fontId="0" fillId="0" borderId="55" xfId="0" applyBorder="1"/>
    <xf numFmtId="166" fontId="0" fillId="0" borderId="45" xfId="0" applyNumberFormat="1" applyBorder="1" applyAlignment="1">
      <alignment horizontal="right" indent="1"/>
    </xf>
    <xf numFmtId="0" fontId="0" fillId="0" borderId="13" xfId="0" applyBorder="1"/>
    <xf numFmtId="166" fontId="0" fillId="0" borderId="13" xfId="0" applyNumberFormat="1" applyBorder="1" applyAlignment="1">
      <alignment horizontal="right" indent="1"/>
    </xf>
    <xf numFmtId="166" fontId="0" fillId="0" borderId="52" xfId="0" applyNumberFormat="1" applyBorder="1" applyAlignment="1">
      <alignment horizontal="right" indent="1"/>
    </xf>
    <xf numFmtId="0" fontId="2" fillId="8" borderId="56" xfId="0" applyFont="1" applyFill="1" applyBorder="1" applyAlignment="1">
      <alignment horizontal="left" vertical="center"/>
    </xf>
    <xf numFmtId="0" fontId="2" fillId="8" borderId="40" xfId="0" applyFont="1" applyFill="1" applyBorder="1" applyAlignment="1">
      <alignment horizontal="left" vertical="center" wrapText="1"/>
    </xf>
    <xf numFmtId="0" fontId="0" fillId="8" borderId="40" xfId="0" applyFill="1" applyBorder="1"/>
    <xf numFmtId="0" fontId="0" fillId="8" borderId="43" xfId="0" applyFill="1" applyBorder="1"/>
    <xf numFmtId="0" fontId="5" fillId="8" borderId="48" xfId="2" applyFont="1" applyFill="1" applyBorder="1"/>
    <xf numFmtId="0" fontId="0" fillId="8" borderId="45" xfId="0" applyFill="1" applyBorder="1"/>
    <xf numFmtId="0" fontId="2" fillId="0" borderId="48" xfId="0" applyFont="1" applyBorder="1" applyAlignment="1">
      <alignment horizontal="left" vertical="center" wrapText="1"/>
    </xf>
    <xf numFmtId="0" fontId="0" fillId="0" borderId="45" xfId="0" applyBorder="1"/>
    <xf numFmtId="0" fontId="6" fillId="0" borderId="48" xfId="2" applyFont="1" applyBorder="1" applyAlignment="1">
      <alignment horizontal="center"/>
    </xf>
    <xf numFmtId="0" fontId="6" fillId="0" borderId="45" xfId="2" applyFont="1" applyBorder="1" applyAlignment="1">
      <alignment horizontal="right" indent="1"/>
    </xf>
    <xf numFmtId="0" fontId="5" fillId="0" borderId="57" xfId="2" applyFont="1" applyBorder="1" applyAlignment="1">
      <alignment horizontal="center"/>
    </xf>
    <xf numFmtId="3" fontId="9" fillId="0" borderId="58" xfId="2" applyNumberFormat="1" applyFont="1" applyFill="1" applyBorder="1" applyAlignment="1">
      <alignment horizontal="right" indent="1"/>
    </xf>
    <xf numFmtId="3" fontId="9" fillId="0" borderId="59" xfId="2" applyNumberFormat="1" applyFont="1" applyFill="1" applyBorder="1" applyAlignment="1">
      <alignment horizontal="right" indent="1"/>
    </xf>
    <xf numFmtId="0" fontId="5" fillId="0" borderId="48" xfId="2" applyFont="1" applyBorder="1" applyAlignment="1">
      <alignment horizontal="center"/>
    </xf>
    <xf numFmtId="3" fontId="9" fillId="0" borderId="45" xfId="2" applyNumberFormat="1" applyFont="1" applyFill="1" applyBorder="1" applyAlignment="1">
      <alignment horizontal="right" indent="1"/>
    </xf>
    <xf numFmtId="0" fontId="5" fillId="0" borderId="60" xfId="2" applyFont="1" applyBorder="1" applyAlignment="1">
      <alignment horizontal="center"/>
    </xf>
    <xf numFmtId="10" fontId="5" fillId="0" borderId="61" xfId="3" applyNumberFormat="1" applyFont="1" applyBorder="1" applyAlignment="1">
      <alignment horizontal="center"/>
    </xf>
    <xf numFmtId="10" fontId="5" fillId="0" borderId="62" xfId="3" applyNumberFormat="1" applyFont="1" applyBorder="1" applyAlignment="1">
      <alignment horizontal="center"/>
    </xf>
    <xf numFmtId="3" fontId="9" fillId="0" borderId="63" xfId="2" applyNumberFormat="1" applyFont="1" applyFill="1" applyBorder="1" applyAlignment="1">
      <alignment horizontal="right" indent="1"/>
    </xf>
    <xf numFmtId="3" fontId="9" fillId="0" borderId="64" xfId="2" applyNumberFormat="1" applyFont="1" applyFill="1" applyBorder="1" applyAlignment="1">
      <alignment horizontal="right" indent="1"/>
    </xf>
    <xf numFmtId="0" fontId="0" fillId="8" borderId="48" xfId="0" applyFont="1" applyFill="1" applyBorder="1" applyAlignment="1">
      <alignment horizontal="left" vertical="center"/>
    </xf>
    <xf numFmtId="0" fontId="0" fillId="0" borderId="48" xfId="0" applyFont="1" applyBorder="1" applyAlignment="1">
      <alignment horizontal="left" vertical="center"/>
    </xf>
    <xf numFmtId="0" fontId="2" fillId="0" borderId="48" xfId="0" applyFont="1" applyBorder="1" applyAlignment="1">
      <alignment horizontal="center" vertical="center"/>
    </xf>
    <xf numFmtId="0" fontId="0" fillId="0" borderId="48" xfId="0" applyFont="1" applyBorder="1" applyAlignment="1">
      <alignment horizontal="center" vertical="center"/>
    </xf>
    <xf numFmtId="0" fontId="0" fillId="0" borderId="49" xfId="0" applyFont="1" applyBorder="1" applyAlignment="1">
      <alignment horizontal="center" vertical="center"/>
    </xf>
    <xf numFmtId="0" fontId="0" fillId="0" borderId="52" xfId="0" applyBorder="1"/>
    <xf numFmtId="0" fontId="5" fillId="8" borderId="48" xfId="2" applyFont="1" applyFill="1" applyBorder="1" applyAlignment="1">
      <alignment horizontal="left"/>
    </xf>
    <xf numFmtId="0" fontId="2" fillId="8" borderId="56" xfId="0" applyFont="1" applyFill="1" applyBorder="1"/>
    <xf numFmtId="0" fontId="2" fillId="8" borderId="40" xfId="0" applyFont="1" applyFill="1" applyBorder="1"/>
    <xf numFmtId="0" fontId="0" fillId="0" borderId="48" xfId="0" applyBorder="1"/>
    <xf numFmtId="0" fontId="0" fillId="0" borderId="49" xfId="0" applyBorder="1"/>
    <xf numFmtId="10" fontId="9" fillId="0" borderId="13" xfId="0" applyNumberFormat="1" applyFont="1" applyFill="1" applyBorder="1" applyAlignment="1">
      <alignment horizontal="center"/>
    </xf>
    <xf numFmtId="0" fontId="2" fillId="8" borderId="43" xfId="0" applyFont="1" applyFill="1" applyBorder="1"/>
    <xf numFmtId="10" fontId="9" fillId="0" borderId="52" xfId="0" applyNumberFormat="1" applyFont="1" applyFill="1" applyBorder="1" applyAlignment="1">
      <alignment horizontal="center"/>
    </xf>
    <xf numFmtId="0" fontId="0" fillId="20" borderId="0" xfId="0" applyFill="1" applyAlignment="1">
      <alignment horizontal="center"/>
    </xf>
    <xf numFmtId="10" fontId="0" fillId="20" borderId="0" xfId="1" applyNumberFormat="1" applyFont="1" applyFill="1" applyAlignment="1">
      <alignment horizontal="center"/>
    </xf>
    <xf numFmtId="0" fontId="0" fillId="0" borderId="50" xfId="0" applyBorder="1" applyAlignment="1">
      <alignment horizontal="center"/>
    </xf>
    <xf numFmtId="165" fontId="0" fillId="0" borderId="65" xfId="0" applyNumberFormat="1" applyBorder="1" applyAlignment="1">
      <alignment horizontal="center"/>
    </xf>
    <xf numFmtId="9" fontId="0" fillId="0" borderId="66" xfId="1" applyFont="1" applyBorder="1" applyAlignment="1">
      <alignment horizontal="center"/>
    </xf>
    <xf numFmtId="9" fontId="0" fillId="0" borderId="65" xfId="1" applyFont="1" applyBorder="1" applyAlignment="1">
      <alignment horizontal="center"/>
    </xf>
    <xf numFmtId="165" fontId="0" fillId="0" borderId="33" xfId="0" applyNumberFormat="1" applyBorder="1" applyAlignment="1">
      <alignment horizontal="center"/>
    </xf>
    <xf numFmtId="9" fontId="0" fillId="0" borderId="67" xfId="1" applyFont="1" applyBorder="1" applyAlignment="1">
      <alignment horizontal="center"/>
    </xf>
    <xf numFmtId="9" fontId="0" fillId="0" borderId="33" xfId="1" applyFont="1" applyBorder="1" applyAlignment="1">
      <alignment horizontal="center"/>
    </xf>
    <xf numFmtId="0" fontId="0" fillId="0" borderId="68" xfId="0" applyNumberFormat="1" applyBorder="1" applyAlignment="1">
      <alignment horizontal="center"/>
    </xf>
    <xf numFmtId="9" fontId="0" fillId="0" borderId="69" xfId="1" applyFont="1" applyBorder="1" applyAlignment="1">
      <alignment horizontal="center"/>
    </xf>
    <xf numFmtId="9" fontId="0" fillId="0" borderId="68" xfId="1" applyFont="1" applyBorder="1" applyAlignment="1">
      <alignment horizontal="center"/>
    </xf>
    <xf numFmtId="9" fontId="0" fillId="0" borderId="68" xfId="1" applyNumberFormat="1" applyFont="1" applyBorder="1" applyAlignment="1">
      <alignment horizontal="center"/>
    </xf>
    <xf numFmtId="9" fontId="0" fillId="0" borderId="0" xfId="0" applyNumberFormat="1"/>
    <xf numFmtId="9" fontId="0" fillId="0" borderId="0" xfId="0" applyNumberFormat="1" applyFill="1"/>
    <xf numFmtId="10" fontId="0" fillId="0" borderId="0" xfId="0" applyNumberFormat="1" applyFill="1"/>
    <xf numFmtId="0" fontId="25" fillId="0" borderId="0" xfId="0" applyFont="1"/>
    <xf numFmtId="0" fontId="26" fillId="0" borderId="0" xfId="0" applyFont="1"/>
    <xf numFmtId="169" fontId="26" fillId="0" borderId="0" xfId="0" applyNumberFormat="1" applyFont="1"/>
    <xf numFmtId="9" fontId="26" fillId="0" borderId="0" xfId="0" applyNumberFormat="1" applyFont="1"/>
    <xf numFmtId="165" fontId="26" fillId="0" borderId="0" xfId="0" applyNumberFormat="1" applyFont="1"/>
    <xf numFmtId="14" fontId="0" fillId="0" borderId="0" xfId="0" applyNumberFormat="1"/>
    <xf numFmtId="0" fontId="2" fillId="0" borderId="0" xfId="0" applyFont="1" applyBorder="1" applyAlignment="1">
      <alignment horizontal="center" wrapText="1"/>
    </xf>
    <xf numFmtId="0" fontId="0" fillId="0" borderId="13" xfId="0" applyBorder="1" applyAlignment="1">
      <alignment horizontal="center"/>
    </xf>
    <xf numFmtId="0" fontId="12" fillId="0" borderId="0" xfId="0" applyFont="1"/>
    <xf numFmtId="0" fontId="0" fillId="0" borderId="0" xfId="0" applyFill="1"/>
    <xf numFmtId="0" fontId="10" fillId="0" borderId="0" xfId="0" applyFont="1" applyFill="1" applyAlignment="1">
      <alignment vertical="top" wrapText="1"/>
    </xf>
    <xf numFmtId="0" fontId="0" fillId="27" borderId="0" xfId="0" applyFill="1"/>
    <xf numFmtId="0" fontId="0" fillId="0" borderId="70" xfId="0" applyBorder="1"/>
    <xf numFmtId="0" fontId="0" fillId="0" borderId="71" xfId="0" applyBorder="1"/>
    <xf numFmtId="0" fontId="0" fillId="0" borderId="72" xfId="0" applyBorder="1"/>
    <xf numFmtId="0" fontId="0" fillId="0" borderId="73" xfId="0"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9" fontId="0" fillId="0" borderId="76" xfId="1" applyFont="1" applyBorder="1" applyAlignment="1">
      <alignment horizontal="center"/>
    </xf>
    <xf numFmtId="0" fontId="0" fillId="0" borderId="77" xfId="0" applyBorder="1" applyAlignment="1">
      <alignment horizontal="center"/>
    </xf>
    <xf numFmtId="9" fontId="0" fillId="0" borderId="78" xfId="1" applyFont="1" applyBorder="1" applyAlignment="1">
      <alignment horizontal="center"/>
    </xf>
    <xf numFmtId="0" fontId="0" fillId="0" borderId="79" xfId="0" applyBorder="1" applyAlignment="1">
      <alignment horizontal="center"/>
    </xf>
    <xf numFmtId="9" fontId="0" fillId="0" borderId="80" xfId="1" applyFont="1" applyBorder="1" applyAlignment="1">
      <alignment horizontal="center"/>
    </xf>
    <xf numFmtId="0" fontId="0" fillId="0" borderId="81" xfId="0" applyBorder="1"/>
    <xf numFmtId="0" fontId="0" fillId="0" borderId="82" xfId="0" applyBorder="1"/>
    <xf numFmtId="9" fontId="0" fillId="0" borderId="83" xfId="1" applyFont="1" applyBorder="1" applyAlignment="1">
      <alignment horizontal="center"/>
    </xf>
    <xf numFmtId="9" fontId="0" fillId="0" borderId="82" xfId="1" applyFont="1" applyBorder="1" applyAlignment="1">
      <alignment horizontal="center"/>
    </xf>
    <xf numFmtId="9" fontId="0" fillId="0" borderId="82" xfId="1" applyNumberFormat="1" applyFont="1" applyBorder="1" applyAlignment="1">
      <alignment horizontal="center"/>
    </xf>
    <xf numFmtId="9" fontId="0" fillId="0" borderId="84" xfId="1" applyFont="1" applyBorder="1" applyAlignment="1">
      <alignment horizontal="center"/>
    </xf>
    <xf numFmtId="0" fontId="4" fillId="0" borderId="85" xfId="0" applyNumberFormat="1" applyFont="1" applyFill="1" applyBorder="1" applyAlignment="1" applyProtection="1">
      <alignment horizontal="center" wrapText="1"/>
    </xf>
    <xf numFmtId="0" fontId="4" fillId="0" borderId="85" xfId="0" applyNumberFormat="1" applyFont="1" applyFill="1" applyBorder="1" applyAlignment="1" applyProtection="1">
      <alignment horizontal="right" wrapText="1"/>
    </xf>
    <xf numFmtId="0" fontId="4" fillId="0" borderId="85" xfId="0" applyNumberFormat="1" applyFont="1" applyFill="1" applyBorder="1" applyAlignment="1" applyProtection="1">
      <alignment horizontal="left" wrapText="1"/>
    </xf>
    <xf numFmtId="164" fontId="4" fillId="3" borderId="85" xfId="0" applyNumberFormat="1" applyFont="1" applyFill="1" applyBorder="1" applyAlignment="1" applyProtection="1">
      <alignment horizontal="right" wrapText="1"/>
    </xf>
    <xf numFmtId="3" fontId="4" fillId="3" borderId="85" xfId="0" applyNumberFormat="1" applyFont="1" applyFill="1" applyBorder="1" applyAlignment="1" applyProtection="1">
      <alignment horizontal="right" wrapText="1"/>
    </xf>
    <xf numFmtId="164" fontId="4" fillId="4" borderId="85" xfId="0" applyNumberFormat="1" applyFont="1" applyFill="1" applyBorder="1" applyAlignment="1" applyProtection="1">
      <alignment horizontal="right" wrapText="1"/>
    </xf>
    <xf numFmtId="3" fontId="4" fillId="4" borderId="85" xfId="0" applyNumberFormat="1" applyFont="1" applyFill="1" applyBorder="1" applyAlignment="1" applyProtection="1">
      <alignment horizontal="right" wrapText="1"/>
    </xf>
    <xf numFmtId="164" fontId="4" fillId="5" borderId="85" xfId="0" applyNumberFormat="1" applyFont="1" applyFill="1" applyBorder="1" applyAlignment="1" applyProtection="1">
      <alignment horizontal="right" wrapText="1"/>
    </xf>
    <xf numFmtId="3" fontId="4" fillId="5" borderId="85" xfId="0" applyNumberFormat="1" applyFont="1" applyFill="1" applyBorder="1" applyAlignment="1" applyProtection="1">
      <alignment horizontal="right" wrapText="1"/>
    </xf>
    <xf numFmtId="164" fontId="4" fillId="6" borderId="85" xfId="0" applyNumberFormat="1" applyFont="1" applyFill="1" applyBorder="1" applyAlignment="1" applyProtection="1">
      <alignment horizontal="right" wrapText="1"/>
    </xf>
    <xf numFmtId="3" fontId="4" fillId="6" borderId="85" xfId="0" applyNumberFormat="1" applyFont="1" applyFill="1" applyBorder="1" applyAlignment="1" applyProtection="1">
      <alignment horizontal="right" wrapText="1"/>
    </xf>
    <xf numFmtId="0" fontId="3" fillId="2" borderId="85"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left"/>
    </xf>
    <xf numFmtId="0" fontId="0" fillId="2" borderId="0" xfId="0" applyNumberFormat="1" applyFont="1" applyFill="1" applyBorder="1" applyAlignment="1" applyProtection="1"/>
    <xf numFmtId="0" fontId="28" fillId="0" borderId="85" xfId="0" applyNumberFormat="1" applyFont="1" applyFill="1" applyBorder="1" applyAlignment="1" applyProtection="1">
      <alignment horizontal="left"/>
    </xf>
    <xf numFmtId="0" fontId="27" fillId="2" borderId="85" xfId="0" applyNumberFormat="1" applyFont="1" applyFill="1" applyBorder="1" applyAlignment="1" applyProtection="1">
      <alignment horizontal="center" vertical="center"/>
    </xf>
    <xf numFmtId="3" fontId="27" fillId="3" borderId="85" xfId="0" applyNumberFormat="1" applyFont="1" applyFill="1" applyBorder="1" applyAlignment="1" applyProtection="1">
      <alignment horizontal="center" vertical="center"/>
    </xf>
    <xf numFmtId="164" fontId="27" fillId="3" borderId="85" xfId="0" applyNumberFormat="1" applyFont="1" applyFill="1" applyBorder="1" applyAlignment="1" applyProtection="1">
      <alignment horizontal="center" vertical="center"/>
    </xf>
    <xf numFmtId="3" fontId="27" fillId="4" borderId="85" xfId="0" applyNumberFormat="1" applyFont="1" applyFill="1" applyBorder="1" applyAlignment="1" applyProtection="1">
      <alignment horizontal="center" vertical="center"/>
    </xf>
    <xf numFmtId="164" fontId="27" fillId="4" borderId="85" xfId="0" applyNumberFormat="1" applyFont="1" applyFill="1" applyBorder="1" applyAlignment="1" applyProtection="1">
      <alignment horizontal="center" vertical="center"/>
    </xf>
    <xf numFmtId="170" fontId="27" fillId="3" borderId="85" xfId="0" applyNumberFormat="1" applyFont="1" applyFill="1" applyBorder="1" applyAlignment="1" applyProtection="1">
      <alignment horizontal="center" vertical="center"/>
    </xf>
    <xf numFmtId="0" fontId="28" fillId="0" borderId="85" xfId="0" applyNumberFormat="1" applyFont="1" applyFill="1" applyBorder="1" applyAlignment="1" applyProtection="1">
      <alignment horizontal="center"/>
    </xf>
    <xf numFmtId="0" fontId="28" fillId="0" borderId="85" xfId="0" applyNumberFormat="1" applyFont="1" applyFill="1" applyBorder="1" applyAlignment="1" applyProtection="1">
      <alignment horizontal="right"/>
    </xf>
    <xf numFmtId="3" fontId="28" fillId="3" borderId="85" xfId="0" applyNumberFormat="1" applyFont="1" applyFill="1" applyBorder="1" applyAlignment="1" applyProtection="1">
      <alignment horizontal="right"/>
    </xf>
    <xf numFmtId="164" fontId="28" fillId="3" borderId="85" xfId="0" applyNumberFormat="1" applyFont="1" applyFill="1" applyBorder="1" applyAlignment="1" applyProtection="1">
      <alignment horizontal="right"/>
    </xf>
    <xf numFmtId="3" fontId="28" fillId="4" borderId="85" xfId="0" applyNumberFormat="1" applyFont="1" applyFill="1" applyBorder="1" applyAlignment="1" applyProtection="1">
      <alignment horizontal="right"/>
    </xf>
    <xf numFmtId="164" fontId="28" fillId="4" borderId="85" xfId="0" applyNumberFormat="1" applyFont="1" applyFill="1" applyBorder="1" applyAlignment="1" applyProtection="1">
      <alignment horizontal="right"/>
    </xf>
    <xf numFmtId="170" fontId="28" fillId="3" borderId="85" xfId="0" applyNumberFormat="1" applyFont="1" applyFill="1" applyBorder="1" applyAlignment="1" applyProtection="1">
      <alignment horizontal="right"/>
    </xf>
    <xf numFmtId="0" fontId="0" fillId="0" borderId="0" xfId="0" applyAlignment="1">
      <alignment horizontal="left" wrapText="1"/>
    </xf>
    <xf numFmtId="0" fontId="20" fillId="27" borderId="30" xfId="0" applyFont="1" applyFill="1" applyBorder="1" applyAlignment="1">
      <alignment horizontal="left"/>
    </xf>
    <xf numFmtId="0" fontId="2" fillId="15" borderId="0" xfId="0" applyFont="1" applyFill="1" applyBorder="1" applyAlignment="1">
      <alignment horizontal="center"/>
    </xf>
    <xf numFmtId="0" fontId="2" fillId="20" borderId="0" xfId="0" applyFont="1" applyFill="1" applyBorder="1" applyAlignment="1">
      <alignment horizontal="center" vertical="center"/>
    </xf>
    <xf numFmtId="0" fontId="2" fillId="20" borderId="13" xfId="0" applyFont="1" applyFill="1" applyBorder="1" applyAlignment="1">
      <alignment horizontal="center" vertical="center"/>
    </xf>
    <xf numFmtId="0" fontId="2" fillId="11" borderId="0" xfId="0" applyFont="1" applyFill="1" applyBorder="1" applyAlignment="1">
      <alignment horizontal="center" vertical="center"/>
    </xf>
    <xf numFmtId="0" fontId="2" fillId="11" borderId="13" xfId="0" applyFont="1" applyFill="1" applyBorder="1" applyAlignment="1">
      <alignment horizontal="center" vertical="center"/>
    </xf>
    <xf numFmtId="0" fontId="2" fillId="25" borderId="0" xfId="0" applyFont="1" applyFill="1" applyBorder="1" applyAlignment="1">
      <alignment horizontal="center" vertical="center"/>
    </xf>
    <xf numFmtId="0" fontId="2" fillId="25" borderId="13" xfId="0" applyFont="1" applyFill="1" applyBorder="1" applyAlignment="1">
      <alignment horizontal="center" vertical="center"/>
    </xf>
    <xf numFmtId="0" fontId="2" fillId="14" borderId="0" xfId="0" applyFont="1" applyFill="1" applyBorder="1" applyAlignment="1">
      <alignment horizontal="center"/>
    </xf>
    <xf numFmtId="0" fontId="2" fillId="25" borderId="0" xfId="0" applyFont="1" applyFill="1" applyBorder="1" applyAlignment="1">
      <alignment horizontal="center"/>
    </xf>
    <xf numFmtId="0" fontId="2" fillId="25" borderId="0" xfId="0" applyFont="1" applyFill="1" applyBorder="1" applyAlignment="1">
      <alignment horizontal="center" vertical="center" wrapText="1"/>
    </xf>
    <xf numFmtId="0" fontId="2" fillId="25" borderId="13" xfId="0" applyFont="1" applyFill="1" applyBorder="1" applyAlignment="1">
      <alignment horizontal="center" vertical="center" wrapText="1"/>
    </xf>
    <xf numFmtId="0" fontId="2" fillId="17" borderId="0" xfId="0" applyFont="1" applyFill="1" applyBorder="1" applyAlignment="1">
      <alignment horizontal="center"/>
    </xf>
    <xf numFmtId="0" fontId="2" fillId="16" borderId="0" xfId="0" applyFont="1" applyFill="1" applyBorder="1" applyAlignment="1">
      <alignment horizontal="center"/>
    </xf>
    <xf numFmtId="0" fontId="2" fillId="10" borderId="0" xfId="0" applyFont="1" applyFill="1" applyBorder="1" applyAlignment="1">
      <alignment horizontal="center" wrapText="1"/>
    </xf>
    <xf numFmtId="0" fontId="2" fillId="10" borderId="13" xfId="0" applyFont="1" applyFill="1" applyBorder="1" applyAlignment="1">
      <alignment horizontal="center" wrapText="1"/>
    </xf>
    <xf numFmtId="0" fontId="2" fillId="18" borderId="0" xfId="0" applyFont="1" applyFill="1" applyBorder="1" applyAlignment="1">
      <alignment horizontal="center"/>
    </xf>
    <xf numFmtId="0" fontId="2" fillId="9" borderId="0" xfId="0" applyFont="1" applyFill="1" applyBorder="1" applyAlignment="1">
      <alignment horizontal="center"/>
    </xf>
    <xf numFmtId="0" fontId="2" fillId="19" borderId="0" xfId="0" applyFont="1" applyFill="1" applyBorder="1" applyAlignment="1">
      <alignment horizontal="center"/>
    </xf>
    <xf numFmtId="0" fontId="2" fillId="13" borderId="0" xfId="0" applyFont="1" applyFill="1" applyBorder="1" applyAlignment="1">
      <alignment horizontal="center" wrapText="1"/>
    </xf>
    <xf numFmtId="0" fontId="2" fillId="13" borderId="13" xfId="0" applyFont="1" applyFill="1" applyBorder="1" applyAlignment="1">
      <alignment horizontal="center" wrapText="1"/>
    </xf>
    <xf numFmtId="0" fontId="2" fillId="22" borderId="0" xfId="0" applyFont="1" applyFill="1" applyBorder="1" applyAlignment="1">
      <alignment horizontal="center"/>
    </xf>
    <xf numFmtId="0" fontId="2" fillId="23" borderId="0" xfId="0" applyFont="1" applyFill="1" applyBorder="1" applyAlignment="1">
      <alignment horizontal="center"/>
    </xf>
    <xf numFmtId="0" fontId="2" fillId="24" borderId="0" xfId="0" applyFont="1" applyFill="1" applyBorder="1" applyAlignment="1">
      <alignment horizontal="center"/>
    </xf>
    <xf numFmtId="0" fontId="10" fillId="27" borderId="0" xfId="0" applyFont="1" applyFill="1" applyAlignment="1">
      <alignment horizontal="left" vertical="top" wrapText="1"/>
    </xf>
    <xf numFmtId="0" fontId="2" fillId="0" borderId="39" xfId="0" applyFont="1" applyBorder="1" applyAlignment="1">
      <alignment horizontal="center" wrapText="1"/>
    </xf>
    <xf numFmtId="0" fontId="2" fillId="0" borderId="44" xfId="0" applyFont="1" applyBorder="1" applyAlignment="1">
      <alignment horizontal="center" wrapText="1"/>
    </xf>
    <xf numFmtId="0" fontId="2" fillId="0" borderId="46" xfId="0" applyFont="1" applyBorder="1" applyAlignment="1">
      <alignment horizontal="center" wrapText="1"/>
    </xf>
    <xf numFmtId="0" fontId="11" fillId="0" borderId="41" xfId="0" applyFont="1" applyBorder="1" applyAlignment="1">
      <alignment horizontal="center" wrapText="1"/>
    </xf>
    <xf numFmtId="0" fontId="11" fillId="0" borderId="7" xfId="0" applyFont="1" applyBorder="1" applyAlignment="1">
      <alignment horizontal="center" wrapText="1"/>
    </xf>
    <xf numFmtId="0" fontId="11" fillId="0" borderId="6" xfId="0" applyFont="1" applyBorder="1" applyAlignment="1">
      <alignment horizontal="center" wrapText="1"/>
    </xf>
    <xf numFmtId="0" fontId="11" fillId="0" borderId="42" xfId="0" applyFont="1" applyBorder="1" applyAlignment="1">
      <alignment horizontal="center" wrapText="1"/>
    </xf>
    <xf numFmtId="0" fontId="11" fillId="0" borderId="8" xfId="0" applyFont="1" applyBorder="1" applyAlignment="1">
      <alignment horizontal="center" wrapText="1"/>
    </xf>
    <xf numFmtId="0" fontId="11" fillId="0" borderId="11" xfId="0" applyFont="1" applyBorder="1" applyAlignment="1">
      <alignment horizontal="center" wrapText="1"/>
    </xf>
    <xf numFmtId="0" fontId="11" fillId="0" borderId="40" xfId="0" applyFont="1" applyBorder="1" applyAlignment="1">
      <alignment horizontal="center" wrapText="1"/>
    </xf>
    <xf numFmtId="0" fontId="11" fillId="0" borderId="0" xfId="0" applyFont="1" applyBorder="1" applyAlignment="1">
      <alignment horizontal="center" wrapText="1"/>
    </xf>
    <xf numFmtId="0" fontId="11" fillId="0" borderId="5" xfId="0" applyFont="1" applyBorder="1" applyAlignment="1">
      <alignment horizontal="center" wrapText="1"/>
    </xf>
    <xf numFmtId="0" fontId="2" fillId="0" borderId="40" xfId="0" applyFont="1" applyBorder="1" applyAlignment="1">
      <alignment horizontal="center" wrapText="1"/>
    </xf>
    <xf numFmtId="0" fontId="2" fillId="0" borderId="0" xfId="0" applyFont="1" applyBorder="1" applyAlignment="1">
      <alignment horizontal="center" wrapText="1"/>
    </xf>
    <xf numFmtId="0" fontId="2" fillId="0" borderId="5" xfId="0" applyFont="1" applyBorder="1" applyAlignment="1">
      <alignment horizontal="center" wrapText="1"/>
    </xf>
    <xf numFmtId="0" fontId="0" fillId="0" borderId="13" xfId="0"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3" fillId="2" borderId="88" xfId="0" applyNumberFormat="1" applyFont="1" applyFill="1" applyBorder="1" applyAlignment="1" applyProtection="1">
      <alignment horizontal="center" vertical="center" wrapText="1"/>
    </xf>
    <xf numFmtId="0" fontId="3" fillId="2" borderId="86" xfId="0" applyNumberFormat="1" applyFont="1" applyFill="1" applyBorder="1" applyAlignment="1" applyProtection="1">
      <alignment horizontal="center" vertical="center" wrapText="1"/>
    </xf>
    <xf numFmtId="0" fontId="3" fillId="2" borderId="87" xfId="0" applyNumberFormat="1" applyFont="1" applyFill="1" applyBorder="1" applyAlignment="1" applyProtection="1">
      <alignment horizontal="center" vertical="center" wrapText="1"/>
    </xf>
    <xf numFmtId="0" fontId="3" fillId="6" borderId="1" xfId="0" applyNumberFormat="1" applyFont="1" applyFill="1" applyBorder="1" applyAlignment="1" applyProtection="1">
      <alignment horizontal="center" vertical="center" wrapText="1"/>
    </xf>
    <xf numFmtId="0" fontId="3" fillId="6" borderId="2" xfId="0" applyNumberFormat="1" applyFont="1" applyFill="1" applyBorder="1" applyAlignment="1" applyProtection="1">
      <alignment horizontal="center" vertical="center" wrapText="1"/>
    </xf>
    <xf numFmtId="0" fontId="3" fillId="6" borderId="3"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3" fillId="3" borderId="2" xfId="0" applyNumberFormat="1" applyFont="1" applyFill="1" applyBorder="1" applyAlignment="1" applyProtection="1">
      <alignment horizontal="center" vertical="center" wrapText="1"/>
    </xf>
    <xf numFmtId="0" fontId="3" fillId="3" borderId="3"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5" borderId="2" xfId="0" applyNumberFormat="1" applyFont="1" applyFill="1" applyBorder="1" applyAlignment="1" applyProtection="1">
      <alignment horizontal="center" vertical="center" wrapText="1"/>
    </xf>
    <xf numFmtId="0" fontId="3" fillId="5" borderId="3" xfId="0" applyNumberFormat="1" applyFont="1" applyFill="1" applyBorder="1" applyAlignment="1" applyProtection="1">
      <alignment horizontal="center" vertical="center" wrapText="1"/>
    </xf>
    <xf numFmtId="0" fontId="27" fillId="3" borderId="88" xfId="0" applyNumberFormat="1" applyFont="1" applyFill="1" applyBorder="1" applyAlignment="1" applyProtection="1">
      <alignment horizontal="center" vertical="center"/>
    </xf>
    <xf numFmtId="0" fontId="27" fillId="3" borderId="86" xfId="0" applyNumberFormat="1" applyFont="1" applyFill="1" applyBorder="1" applyAlignment="1" applyProtection="1">
      <alignment horizontal="center" vertical="center"/>
    </xf>
    <xf numFmtId="0" fontId="27" fillId="3" borderId="87" xfId="0" applyNumberFormat="1" applyFont="1" applyFill="1" applyBorder="1" applyAlignment="1" applyProtection="1">
      <alignment horizontal="center" vertical="center"/>
    </xf>
    <xf numFmtId="0" fontId="27" fillId="4" borderId="88" xfId="0" applyNumberFormat="1" applyFont="1" applyFill="1" applyBorder="1" applyAlignment="1" applyProtection="1">
      <alignment horizontal="center" vertical="center"/>
    </xf>
    <xf numFmtId="0" fontId="27" fillId="4" borderId="86" xfId="0" applyNumberFormat="1" applyFont="1" applyFill="1" applyBorder="1" applyAlignment="1" applyProtection="1">
      <alignment horizontal="center" vertical="center"/>
    </xf>
    <xf numFmtId="0" fontId="27" fillId="4" borderId="87" xfId="0" applyNumberFormat="1" applyFont="1" applyFill="1" applyBorder="1" applyAlignment="1" applyProtection="1">
      <alignment horizontal="center" vertical="center"/>
    </xf>
    <xf numFmtId="0" fontId="27" fillId="2" borderId="88" xfId="0" applyNumberFormat="1" applyFont="1" applyFill="1" applyBorder="1" applyAlignment="1" applyProtection="1">
      <alignment horizontal="center" vertical="center"/>
    </xf>
    <xf numFmtId="0" fontId="27" fillId="2" borderId="86" xfId="0" applyNumberFormat="1" applyFont="1" applyFill="1" applyBorder="1" applyAlignment="1" applyProtection="1">
      <alignment horizontal="center" vertical="center"/>
    </xf>
    <xf numFmtId="0" fontId="27" fillId="2" borderId="87" xfId="0" applyNumberFormat="1" applyFont="1" applyFill="1" applyBorder="1" applyAlignment="1" applyProtection="1">
      <alignment horizontal="center" vertical="center"/>
    </xf>
  </cellXfs>
  <cellStyles count="5">
    <cellStyle name="Normal" xfId="0" builtinId="0"/>
    <cellStyle name="Normal 2" xfId="2"/>
    <cellStyle name="Normal 6" xfId="4"/>
    <cellStyle name="Percent" xfId="1" builtinId="5"/>
    <cellStyle name="Percent 26"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9605760670936"/>
          <c:y val="5.0925925925925923E-2"/>
          <c:w val="0.80316639074341878"/>
          <c:h val="0.77329501312335958"/>
        </c:manualLayout>
      </c:layout>
      <c:areaChart>
        <c:grouping val="stacked"/>
        <c:varyColors val="0"/>
        <c:ser>
          <c:idx val="3"/>
          <c:order val="0"/>
          <c:tx>
            <c:strRef>
              <c:f>ExpirationTable!$H$38</c:f>
              <c:strCache>
                <c:ptCount val="1"/>
                <c:pt idx="0">
                  <c:v>M4</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ExpirationTable!$H$39:$H$48</c:f>
              <c:numCache>
                <c:formatCode>0.0%</c:formatCode>
                <c:ptCount val="10"/>
                <c:pt idx="0">
                  <c:v>1.9416991778600432E-2</c:v>
                </c:pt>
                <c:pt idx="1">
                  <c:v>1.9416991778600432E-2</c:v>
                </c:pt>
                <c:pt idx="2">
                  <c:v>1.9416991778600432E-2</c:v>
                </c:pt>
                <c:pt idx="3">
                  <c:v>1.9416991778600432E-2</c:v>
                </c:pt>
                <c:pt idx="4">
                  <c:v>1.9416991778600432E-2</c:v>
                </c:pt>
                <c:pt idx="5">
                  <c:v>1.9416991778600432E-2</c:v>
                </c:pt>
                <c:pt idx="6">
                  <c:v>1.9416991778600432E-2</c:v>
                </c:pt>
                <c:pt idx="7">
                  <c:v>1.9416991778600432E-2</c:v>
                </c:pt>
                <c:pt idx="8">
                  <c:v>1.9416991778600432E-2</c:v>
                </c:pt>
                <c:pt idx="9" formatCode="General">
                  <c:v>0</c:v>
                </c:pt>
              </c:numCache>
            </c:numRef>
          </c:val>
        </c:ser>
        <c:ser>
          <c:idx val="2"/>
          <c:order val="1"/>
          <c:tx>
            <c:strRef>
              <c:f>ExpirationTable!$G$38</c:f>
              <c:strCache>
                <c:ptCount val="1"/>
                <c:pt idx="0">
                  <c:v>M3</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ExpirationTable!$G$39:$G$48</c:f>
              <c:numCache>
                <c:formatCode>0.0%</c:formatCode>
                <c:ptCount val="10"/>
                <c:pt idx="0">
                  <c:v>0.30769435268940126</c:v>
                </c:pt>
                <c:pt idx="1">
                  <c:v>0.30769435268940126</c:v>
                </c:pt>
                <c:pt idx="2">
                  <c:v>0.30769435268940126</c:v>
                </c:pt>
                <c:pt idx="3">
                  <c:v>0.30769435268940126</c:v>
                </c:pt>
                <c:pt idx="4">
                  <c:v>0.30769435268940126</c:v>
                </c:pt>
                <c:pt idx="5">
                  <c:v>0.30769435268940126</c:v>
                </c:pt>
              </c:numCache>
            </c:numRef>
          </c:val>
        </c:ser>
        <c:ser>
          <c:idx val="1"/>
          <c:order val="2"/>
          <c:tx>
            <c:strRef>
              <c:f>ExpirationTable!$F$38</c:f>
              <c:strCache>
                <c:ptCount val="1"/>
                <c:pt idx="0">
                  <c:v>M2</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ExpirationTable!$F$39:$F$48</c:f>
              <c:numCache>
                <c:formatCode>0%</c:formatCode>
                <c:ptCount val="10"/>
                <c:pt idx="0">
                  <c:v>0.32205023228610741</c:v>
                </c:pt>
                <c:pt idx="1">
                  <c:v>0.32205023228610741</c:v>
                </c:pt>
                <c:pt idx="2">
                  <c:v>0.32205023228610741</c:v>
                </c:pt>
                <c:pt idx="3">
                  <c:v>0.32205023228610741</c:v>
                </c:pt>
              </c:numCache>
            </c:numRef>
          </c:val>
        </c:ser>
        <c:ser>
          <c:idx val="0"/>
          <c:order val="3"/>
          <c:tx>
            <c:strRef>
              <c:f>ExpirationTable!$E$38</c:f>
              <c:strCache>
                <c:ptCount val="1"/>
                <c:pt idx="0">
                  <c:v>M1</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ExpirationTable!$E$39:$E$48</c:f>
              <c:numCache>
                <c:formatCode>0%</c:formatCode>
                <c:ptCount val="10"/>
                <c:pt idx="0">
                  <c:v>0.35083842324589093</c:v>
                </c:pt>
                <c:pt idx="1">
                  <c:v>0.35083842324589093</c:v>
                </c:pt>
              </c:numCache>
            </c:numRef>
          </c:val>
        </c:ser>
        <c:dLbls>
          <c:showLegendKey val="0"/>
          <c:showVal val="0"/>
          <c:showCatName val="0"/>
          <c:showSerName val="0"/>
          <c:showPercent val="0"/>
          <c:showBubbleSize val="0"/>
        </c:dLbls>
        <c:axId val="181820768"/>
        <c:axId val="294544664"/>
      </c:areaChart>
      <c:dateAx>
        <c:axId val="181820768"/>
        <c:scaling>
          <c:orientation val="minMax"/>
          <c:max val="22000"/>
        </c:scaling>
        <c:delete val="0"/>
        <c:axPos val="b"/>
        <c:title>
          <c:tx>
            <c:rich>
              <a:bodyPr/>
              <a:lstStyle/>
              <a:p>
                <a:pPr>
                  <a:defRPr sz="1200" b="0"/>
                </a:pPr>
                <a:r>
                  <a:rPr lang="en-US" sz="1200" b="0"/>
                  <a:t>Years since measure was installed</a:t>
                </a:r>
              </a:p>
            </c:rich>
          </c:tx>
          <c:layout>
            <c:manualLayout>
              <c:xMode val="edge"/>
              <c:yMode val="edge"/>
              <c:x val="0.37128165748116715"/>
              <c:y val="0.88851522309711284"/>
            </c:manualLayout>
          </c:layout>
          <c:overlay val="0"/>
        </c:title>
        <c:numFmt formatCode="0," sourceLinked="0"/>
        <c:majorTickMark val="out"/>
        <c:minorTickMark val="none"/>
        <c:tickLblPos val="nextTo"/>
        <c:crossAx val="294544664"/>
        <c:crosses val="autoZero"/>
        <c:auto val="0"/>
        <c:lblOffset val="100"/>
        <c:baseTimeUnit val="days"/>
        <c:majorUnit val="2000"/>
        <c:majorTimeUnit val="days"/>
      </c:dateAx>
      <c:valAx>
        <c:axId val="294544664"/>
        <c:scaling>
          <c:orientation val="minMax"/>
          <c:max val="1"/>
        </c:scaling>
        <c:delete val="0"/>
        <c:axPos val="l"/>
        <c:majorGridlines>
          <c:spPr>
            <a:ln>
              <a:solidFill>
                <a:schemeClr val="bg1">
                  <a:lumMod val="75000"/>
                </a:schemeClr>
              </a:solidFill>
            </a:ln>
          </c:spPr>
        </c:majorGridlines>
        <c:title>
          <c:tx>
            <c:rich>
              <a:bodyPr rot="-5400000" vert="horz"/>
              <a:lstStyle/>
              <a:p>
                <a:pPr>
                  <a:defRPr sz="1200" b="0"/>
                </a:pPr>
                <a:r>
                  <a:rPr lang="en-US" sz="1200" b="0"/>
                  <a:t>Percentage of Measures Remaining</a:t>
                </a:r>
              </a:p>
            </c:rich>
          </c:tx>
          <c:layout>
            <c:manualLayout>
              <c:xMode val="edge"/>
              <c:yMode val="edge"/>
              <c:x val="3.2353414721666487E-2"/>
              <c:y val="0.15544015748031495"/>
            </c:manualLayout>
          </c:layout>
          <c:overlay val="0"/>
        </c:title>
        <c:numFmt formatCode="0%" sourceLinked="0"/>
        <c:majorTickMark val="out"/>
        <c:minorTickMark val="none"/>
        <c:tickLblPos val="nextTo"/>
        <c:crossAx val="181820768"/>
        <c:crosses val="autoZero"/>
        <c:crossBetween val="midCat"/>
      </c:valAx>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33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B2:P26"/>
  <sheetViews>
    <sheetView showGridLines="0" tabSelected="1" view="pageBreakPreview" zoomScale="85" zoomScaleNormal="100" zoomScaleSheetLayoutView="85" workbookViewId="0">
      <selection activeCell="S12" sqref="S12"/>
    </sheetView>
  </sheetViews>
  <sheetFormatPr defaultRowHeight="17.25" x14ac:dyDescent="0.35"/>
  <cols>
    <col min="1" max="2" width="2.625" customWidth="1"/>
  </cols>
  <sheetData>
    <row r="2" spans="2:16" ht="24.75" x14ac:dyDescent="0.5">
      <c r="B2" s="19" t="s">
        <v>2791</v>
      </c>
    </row>
    <row r="4" spans="2:16" x14ac:dyDescent="0.35">
      <c r="B4" t="s">
        <v>2792</v>
      </c>
    </row>
    <row r="6" spans="2:16" ht="32.25" customHeight="1" x14ac:dyDescent="0.35">
      <c r="B6" s="322" t="s">
        <v>2786</v>
      </c>
      <c r="C6" s="322"/>
      <c r="D6" s="322"/>
      <c r="E6" s="322"/>
      <c r="F6" s="322"/>
      <c r="G6" s="322"/>
      <c r="H6" s="322"/>
      <c r="I6" s="322"/>
      <c r="J6" s="322"/>
      <c r="K6" s="322"/>
      <c r="L6" s="322"/>
      <c r="M6" s="322"/>
      <c r="N6" s="322"/>
      <c r="O6" s="322"/>
      <c r="P6" s="322"/>
    </row>
    <row r="8" spans="2:16" x14ac:dyDescent="0.35">
      <c r="B8" t="s">
        <v>2785</v>
      </c>
    </row>
    <row r="10" spans="2:16" x14ac:dyDescent="0.35">
      <c r="B10" t="s">
        <v>2787</v>
      </c>
    </row>
    <row r="11" spans="2:16" x14ac:dyDescent="0.35">
      <c r="C11" t="s">
        <v>2788</v>
      </c>
    </row>
    <row r="12" spans="2:16" x14ac:dyDescent="0.35">
      <c r="C12" s="132" t="s">
        <v>2789</v>
      </c>
    </row>
    <row r="13" spans="2:16" x14ac:dyDescent="0.35">
      <c r="C13" s="132" t="s">
        <v>2790</v>
      </c>
    </row>
    <row r="15" spans="2:16" x14ac:dyDescent="0.35">
      <c r="B15" t="s">
        <v>2774</v>
      </c>
    </row>
    <row r="16" spans="2:16" s="132" customFormat="1" x14ac:dyDescent="0.35">
      <c r="B16" s="132" t="s">
        <v>2775</v>
      </c>
    </row>
    <row r="18" spans="2:3" x14ac:dyDescent="0.35">
      <c r="B18" t="s">
        <v>2162</v>
      </c>
    </row>
    <row r="19" spans="2:3" x14ac:dyDescent="0.35">
      <c r="C19" t="str">
        <f>TEXT(discount_rate,"#%")&amp;" real discount rate."</f>
        <v>3% real discount rate.</v>
      </c>
    </row>
    <row r="20" spans="2:3" x14ac:dyDescent="0.35">
      <c r="C20" t="str">
        <f>"Goal level of "&amp;TEXT(objective_savings_pcnt,"#.#0%")&amp;" first-year savings as a percent of sales."</f>
        <v>Goal level of 1.0% first-year savings as a percent of sales.</v>
      </c>
    </row>
    <row r="21" spans="2:3" x14ac:dyDescent="0.35">
      <c r="C21" t="str">
        <f>"Ramp rate of "&amp;TEXT(EE_ramp_rate,"0.#0%")&amp;" per year."</f>
        <v>Ramp rate of 0.20% per year.</v>
      </c>
    </row>
    <row r="23" spans="2:3" x14ac:dyDescent="0.35">
      <c r="B23" t="s">
        <v>2773</v>
      </c>
    </row>
    <row r="24" spans="2:3" x14ac:dyDescent="0.35">
      <c r="B24" t="s">
        <v>2164</v>
      </c>
    </row>
    <row r="26" spans="2:3" x14ac:dyDescent="0.35">
      <c r="B26" t="s">
        <v>2219</v>
      </c>
    </row>
  </sheetData>
  <mergeCells count="1">
    <mergeCell ref="B6:P6"/>
  </mergeCells>
  <pageMargins left="0.7" right="0.7" top="0.75" bottom="0.75" header="0.3" footer="0.3"/>
  <pageSetup scale="9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2" tint="-0.499984740745262"/>
  </sheetPr>
  <dimension ref="B1:BC254"/>
  <sheetViews>
    <sheetView showGridLines="0" zoomScale="85" zoomScaleNormal="85" workbookViewId="0">
      <pane xSplit="7" ySplit="14" topLeftCell="H122" activePane="bottomRight" state="frozen"/>
      <selection pane="topRight" activeCell="F1" sqref="F1"/>
      <selection pane="bottomLeft" activeCell="A5" sqref="A5"/>
      <selection pane="bottomRight" activeCell="E22" sqref="E22:E29"/>
    </sheetView>
  </sheetViews>
  <sheetFormatPr defaultRowHeight="17.25" x14ac:dyDescent="0.35"/>
  <cols>
    <col min="1" max="1" width="2.625" customWidth="1"/>
    <col min="3" max="4" width="13.5" customWidth="1"/>
    <col min="5" max="6" width="11.375" customWidth="1"/>
    <col min="7" max="7" width="19.25" customWidth="1"/>
  </cols>
  <sheetData>
    <row r="1" spans="2:55" s="132" customFormat="1" x14ac:dyDescent="0.35"/>
    <row r="2" spans="2:55" ht="31.5" customHeight="1" x14ac:dyDescent="0.5">
      <c r="B2" s="19" t="s">
        <v>2156</v>
      </c>
      <c r="H2" s="274"/>
      <c r="I2" s="275"/>
      <c r="J2" s="275"/>
      <c r="K2" s="275"/>
      <c r="L2" s="275"/>
      <c r="M2" s="275"/>
      <c r="N2" s="275"/>
      <c r="O2" s="275"/>
      <c r="P2" s="275"/>
      <c r="Q2" s="275"/>
      <c r="R2" s="275"/>
      <c r="S2" s="275"/>
      <c r="T2" s="275"/>
      <c r="U2" s="275"/>
      <c r="V2" s="275"/>
      <c r="W2" s="275"/>
      <c r="X2" s="275"/>
      <c r="Y2" s="275"/>
      <c r="Z2" s="275"/>
      <c r="AA2" s="275"/>
      <c r="AB2" s="275"/>
    </row>
    <row r="3" spans="2:55" s="132" customFormat="1" ht="17.25" customHeight="1" x14ac:dyDescent="0.35">
      <c r="B3" s="347" t="s">
        <v>2265</v>
      </c>
      <c r="C3" s="347"/>
      <c r="D3" s="347"/>
      <c r="E3" s="347"/>
      <c r="F3" s="347"/>
      <c r="G3" s="347"/>
      <c r="H3" s="275"/>
      <c r="I3" s="275"/>
      <c r="J3" s="275"/>
      <c r="K3" s="275"/>
      <c r="L3" s="275"/>
      <c r="M3" s="275"/>
      <c r="N3" s="275"/>
      <c r="O3" s="275"/>
      <c r="P3" s="275"/>
      <c r="Q3" s="275"/>
      <c r="R3" s="275"/>
      <c r="S3" s="275"/>
      <c r="T3" s="275"/>
      <c r="U3" s="275"/>
      <c r="V3" s="275"/>
      <c r="W3" s="275"/>
      <c r="X3" s="275"/>
      <c r="Y3" s="275"/>
      <c r="Z3" s="275"/>
      <c r="AA3" s="275"/>
      <c r="AB3" s="275"/>
    </row>
    <row r="4" spans="2:55" s="132" customFormat="1" ht="17.25" customHeight="1" x14ac:dyDescent="0.35">
      <c r="B4" s="347"/>
      <c r="C4" s="347"/>
      <c r="D4" s="347"/>
      <c r="E4" s="347"/>
      <c r="F4" s="347"/>
      <c r="G4" s="347"/>
      <c r="H4" s="275"/>
      <c r="I4" s="275"/>
      <c r="J4" s="275"/>
      <c r="K4" s="275"/>
      <c r="L4" s="275"/>
      <c r="M4" s="275"/>
      <c r="N4" s="275"/>
      <c r="O4" s="275"/>
      <c r="P4" s="275"/>
      <c r="Q4" s="275"/>
      <c r="R4" s="275"/>
      <c r="S4" s="275"/>
      <c r="T4" s="275"/>
      <c r="U4" s="275"/>
      <c r="V4" s="275"/>
      <c r="W4" s="275"/>
      <c r="X4" s="275"/>
      <c r="Y4" s="275"/>
      <c r="Z4" s="275"/>
      <c r="AA4" s="275"/>
      <c r="AB4" s="275"/>
    </row>
    <row r="5" spans="2:55" ht="17.25" customHeight="1" x14ac:dyDescent="0.35">
      <c r="B5" s="347"/>
      <c r="C5" s="347"/>
      <c r="D5" s="347"/>
      <c r="E5" s="347"/>
      <c r="F5" s="347"/>
      <c r="G5" s="347"/>
      <c r="H5" s="275"/>
      <c r="I5" s="275"/>
      <c r="J5" s="275"/>
      <c r="K5" s="275"/>
      <c r="L5" s="275"/>
      <c r="M5" s="275"/>
      <c r="N5" s="275"/>
      <c r="O5" s="275"/>
      <c r="P5" s="275"/>
      <c r="Q5" s="275"/>
      <c r="R5" s="275"/>
      <c r="S5" s="275"/>
      <c r="T5" s="275"/>
      <c r="U5" s="275"/>
      <c r="V5" s="275"/>
      <c r="W5" s="275"/>
      <c r="X5" s="275"/>
      <c r="Y5" s="275"/>
      <c r="Z5" s="275"/>
      <c r="AA5" s="275"/>
      <c r="AB5" s="275"/>
    </row>
    <row r="6" spans="2:55" s="132" customFormat="1" ht="17.25" customHeight="1" x14ac:dyDescent="0.35">
      <c r="B6" s="347"/>
      <c r="C6" s="347"/>
      <c r="D6" s="347"/>
      <c r="E6" s="347"/>
      <c r="F6" s="347"/>
      <c r="G6" s="347"/>
      <c r="H6" s="275"/>
      <c r="I6" s="275"/>
      <c r="J6" s="275"/>
      <c r="K6" s="275"/>
      <c r="L6" s="275"/>
      <c r="M6" s="275"/>
      <c r="N6" s="275"/>
      <c r="O6" s="275"/>
      <c r="P6" s="275"/>
      <c r="Q6" s="275"/>
      <c r="R6" s="275"/>
      <c r="S6" s="275"/>
      <c r="T6" s="275"/>
      <c r="U6" s="275"/>
      <c r="V6" s="275"/>
      <c r="W6" s="275"/>
      <c r="X6" s="275"/>
      <c r="Y6" s="275"/>
      <c r="Z6" s="275"/>
      <c r="AA6" s="275"/>
      <c r="AB6" s="275"/>
    </row>
    <row r="7" spans="2:55" s="132" customFormat="1" ht="17.25" customHeight="1" x14ac:dyDescent="0.35">
      <c r="B7" s="347"/>
      <c r="C7" s="347"/>
      <c r="D7" s="347"/>
      <c r="E7" s="347"/>
      <c r="F7" s="347"/>
      <c r="G7" s="347"/>
      <c r="H7" s="275"/>
      <c r="I7" s="275"/>
      <c r="J7" s="275"/>
      <c r="K7" s="275"/>
      <c r="L7" s="275"/>
      <c r="M7" s="275"/>
      <c r="N7" s="275"/>
      <c r="O7" s="275"/>
      <c r="P7" s="275"/>
      <c r="Q7" s="275"/>
      <c r="R7" s="275"/>
      <c r="S7" s="275"/>
      <c r="T7" s="275"/>
      <c r="U7" s="275"/>
      <c r="V7" s="275"/>
      <c r="W7" s="275"/>
      <c r="X7" s="275"/>
      <c r="Y7" s="275"/>
      <c r="Z7" s="275"/>
      <c r="AA7" s="275"/>
      <c r="AB7" s="275"/>
    </row>
    <row r="8" spans="2:55" s="132" customFormat="1" ht="17.25" customHeight="1" x14ac:dyDescent="0.35">
      <c r="B8" s="347"/>
      <c r="C8" s="347"/>
      <c r="D8" s="347"/>
      <c r="E8" s="347"/>
      <c r="F8" s="347"/>
      <c r="G8" s="347"/>
      <c r="H8" s="275"/>
      <c r="I8" s="275"/>
      <c r="J8" s="275"/>
      <c r="K8" s="275"/>
      <c r="L8" s="275"/>
      <c r="M8" s="275"/>
      <c r="N8" s="275"/>
      <c r="O8" s="275"/>
      <c r="P8" s="275"/>
      <c r="Q8" s="275"/>
      <c r="R8" s="275"/>
      <c r="S8" s="275"/>
      <c r="T8" s="275"/>
      <c r="U8" s="275"/>
      <c r="V8" s="275"/>
      <c r="W8" s="275"/>
      <c r="X8" s="275"/>
      <c r="Y8" s="275"/>
      <c r="Z8" s="275"/>
      <c r="AA8" s="275"/>
      <c r="AB8" s="275"/>
    </row>
    <row r="9" spans="2:55" s="132" customFormat="1" ht="17.25" customHeight="1" x14ac:dyDescent="0.35">
      <c r="B9" s="347"/>
      <c r="C9" s="347"/>
      <c r="D9" s="347"/>
      <c r="E9" s="347"/>
      <c r="F9" s="347"/>
      <c r="G9" s="347"/>
      <c r="H9" s="275"/>
      <c r="I9" s="275"/>
      <c r="J9" s="275"/>
      <c r="K9" s="275"/>
      <c r="L9" s="275"/>
      <c r="M9" s="275"/>
      <c r="N9" s="275"/>
      <c r="O9" s="275"/>
      <c r="P9" s="275"/>
      <c r="Q9" s="275"/>
      <c r="R9" s="275"/>
      <c r="S9" s="275"/>
      <c r="T9" s="275"/>
      <c r="U9" s="275"/>
      <c r="V9" s="275"/>
      <c r="W9" s="275"/>
      <c r="X9" s="275"/>
      <c r="Y9" s="275"/>
      <c r="Z9" s="275"/>
      <c r="AA9" s="275"/>
      <c r="AB9" s="275"/>
    </row>
    <row r="10" spans="2:55" s="132" customFormat="1" ht="17.25" customHeight="1" x14ac:dyDescent="0.35">
      <c r="B10" s="347"/>
      <c r="C10" s="347"/>
      <c r="D10" s="347"/>
      <c r="E10" s="347"/>
      <c r="F10" s="347"/>
      <c r="G10" s="347"/>
      <c r="H10" s="275"/>
      <c r="I10" s="275"/>
      <c r="J10" s="275"/>
      <c r="K10" s="275"/>
      <c r="L10" s="275"/>
      <c r="M10" s="275"/>
      <c r="N10" s="275"/>
      <c r="O10" s="275"/>
      <c r="P10" s="275"/>
      <c r="Q10" s="275"/>
      <c r="R10" s="275"/>
      <c r="S10" s="275"/>
      <c r="T10" s="275"/>
      <c r="U10" s="275"/>
      <c r="V10" s="275"/>
      <c r="W10" s="275"/>
      <c r="X10" s="275"/>
      <c r="Y10" s="275"/>
      <c r="Z10" s="275"/>
      <c r="AA10" s="275"/>
      <c r="AB10" s="275"/>
    </row>
    <row r="11" spans="2:55" ht="17.25" customHeight="1" thickBot="1" x14ac:dyDescent="0.55000000000000004">
      <c r="B11" s="19"/>
      <c r="I11" s="20"/>
    </row>
    <row r="12" spans="2:55" ht="17.25" customHeight="1" x14ac:dyDescent="0.35">
      <c r="B12" s="348" t="s">
        <v>2157</v>
      </c>
      <c r="C12" s="360" t="s">
        <v>2149</v>
      </c>
      <c r="D12" s="360" t="s">
        <v>2152</v>
      </c>
      <c r="E12" s="351" t="s">
        <v>2150</v>
      </c>
      <c r="F12" s="357" t="s">
        <v>2158</v>
      </c>
      <c r="G12" s="354" t="s">
        <v>2153</v>
      </c>
      <c r="H12" s="191" t="s">
        <v>2151</v>
      </c>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3"/>
    </row>
    <row r="13" spans="2:55" ht="17.25" customHeight="1" x14ac:dyDescent="0.35">
      <c r="B13" s="349"/>
      <c r="C13" s="361"/>
      <c r="D13" s="361"/>
      <c r="E13" s="352"/>
      <c r="F13" s="358"/>
      <c r="G13" s="355"/>
      <c r="H13" s="183" t="s">
        <v>2143</v>
      </c>
      <c r="I13" s="183" t="s">
        <v>2143</v>
      </c>
      <c r="J13" s="183" t="s">
        <v>2143</v>
      </c>
      <c r="K13" s="183" t="s">
        <v>2143</v>
      </c>
      <c r="L13" s="183" t="s">
        <v>2143</v>
      </c>
      <c r="M13" s="183" t="s">
        <v>2143</v>
      </c>
      <c r="N13" s="183" t="s">
        <v>2143</v>
      </c>
      <c r="O13" s="183" t="s">
        <v>2143</v>
      </c>
      <c r="P13" s="183" t="s">
        <v>2143</v>
      </c>
      <c r="Q13" s="183" t="s">
        <v>2143</v>
      </c>
      <c r="R13" s="183" t="s">
        <v>2143</v>
      </c>
      <c r="S13" s="183" t="s">
        <v>2143</v>
      </c>
      <c r="T13" s="183" t="s">
        <v>2143</v>
      </c>
      <c r="U13" s="183" t="s">
        <v>2143</v>
      </c>
      <c r="V13" s="183" t="s">
        <v>2143</v>
      </c>
      <c r="W13" s="183" t="s">
        <v>2143</v>
      </c>
      <c r="X13" s="183" t="s">
        <v>2143</v>
      </c>
      <c r="Y13" s="183" t="s">
        <v>2143</v>
      </c>
      <c r="Z13" s="183" t="s">
        <v>2143</v>
      </c>
      <c r="AA13" s="183" t="s">
        <v>2143</v>
      </c>
      <c r="AB13" s="183" t="s">
        <v>2143</v>
      </c>
      <c r="AC13" s="183" t="s">
        <v>2143</v>
      </c>
      <c r="AD13" s="183" t="s">
        <v>2143</v>
      </c>
      <c r="AE13" s="183" t="s">
        <v>2143</v>
      </c>
      <c r="AF13" s="183" t="s">
        <v>2143</v>
      </c>
      <c r="AG13" s="183" t="s">
        <v>2143</v>
      </c>
      <c r="AH13" s="183" t="s">
        <v>2143</v>
      </c>
      <c r="AI13" s="183" t="s">
        <v>2143</v>
      </c>
      <c r="AJ13" s="183" t="s">
        <v>2143</v>
      </c>
      <c r="AK13" s="183" t="s">
        <v>2143</v>
      </c>
      <c r="AL13" s="183" t="s">
        <v>2143</v>
      </c>
      <c r="AM13" s="183" t="s">
        <v>2143</v>
      </c>
      <c r="AN13" s="183" t="s">
        <v>2143</v>
      </c>
      <c r="AO13" s="183" t="s">
        <v>2143</v>
      </c>
      <c r="AP13" s="183" t="s">
        <v>2143</v>
      </c>
      <c r="AQ13" s="183" t="s">
        <v>2143</v>
      </c>
      <c r="AR13" s="183" t="s">
        <v>2143</v>
      </c>
      <c r="AS13" s="183" t="s">
        <v>2143</v>
      </c>
      <c r="AT13" s="194" t="s">
        <v>2143</v>
      </c>
      <c r="AU13" s="1"/>
      <c r="AV13" s="1"/>
      <c r="AW13" s="1"/>
      <c r="AX13" s="1"/>
      <c r="AY13" s="1"/>
      <c r="AZ13" s="1"/>
      <c r="BA13" s="1"/>
      <c r="BB13" s="1"/>
      <c r="BC13" s="1"/>
    </row>
    <row r="14" spans="2:55" ht="18" thickBot="1" x14ac:dyDescent="0.4">
      <c r="B14" s="350"/>
      <c r="C14" s="362"/>
      <c r="D14" s="362"/>
      <c r="E14" s="353"/>
      <c r="F14" s="359"/>
      <c r="G14" s="356"/>
      <c r="H14" s="134">
        <v>0</v>
      </c>
      <c r="I14" s="134">
        <f>H14+1</f>
        <v>1</v>
      </c>
      <c r="J14" s="134">
        <f t="shared" ref="J14:AT14" si="0">I14+1</f>
        <v>2</v>
      </c>
      <c r="K14" s="134">
        <f t="shared" si="0"/>
        <v>3</v>
      </c>
      <c r="L14" s="134">
        <f t="shared" si="0"/>
        <v>4</v>
      </c>
      <c r="M14" s="134">
        <f t="shared" si="0"/>
        <v>5</v>
      </c>
      <c r="N14" s="134">
        <f t="shared" si="0"/>
        <v>6</v>
      </c>
      <c r="O14" s="134">
        <f t="shared" si="0"/>
        <v>7</v>
      </c>
      <c r="P14" s="134">
        <f t="shared" si="0"/>
        <v>8</v>
      </c>
      <c r="Q14" s="134">
        <f t="shared" si="0"/>
        <v>9</v>
      </c>
      <c r="R14" s="134">
        <f t="shared" si="0"/>
        <v>10</v>
      </c>
      <c r="S14" s="134">
        <f t="shared" si="0"/>
        <v>11</v>
      </c>
      <c r="T14" s="134">
        <f t="shared" si="0"/>
        <v>12</v>
      </c>
      <c r="U14" s="134">
        <f t="shared" si="0"/>
        <v>13</v>
      </c>
      <c r="V14" s="134">
        <f t="shared" si="0"/>
        <v>14</v>
      </c>
      <c r="W14" s="134">
        <f t="shared" si="0"/>
        <v>15</v>
      </c>
      <c r="X14" s="134">
        <f t="shared" si="0"/>
        <v>16</v>
      </c>
      <c r="Y14" s="134">
        <f t="shared" si="0"/>
        <v>17</v>
      </c>
      <c r="Z14" s="134">
        <f t="shared" si="0"/>
        <v>18</v>
      </c>
      <c r="AA14" s="134">
        <f t="shared" si="0"/>
        <v>19</v>
      </c>
      <c r="AB14" s="134">
        <f t="shared" si="0"/>
        <v>20</v>
      </c>
      <c r="AC14" s="134">
        <f t="shared" si="0"/>
        <v>21</v>
      </c>
      <c r="AD14" s="134">
        <f t="shared" si="0"/>
        <v>22</v>
      </c>
      <c r="AE14" s="134">
        <f t="shared" si="0"/>
        <v>23</v>
      </c>
      <c r="AF14" s="134">
        <f t="shared" si="0"/>
        <v>24</v>
      </c>
      <c r="AG14" s="134">
        <f t="shared" si="0"/>
        <v>25</v>
      </c>
      <c r="AH14" s="134">
        <f t="shared" si="0"/>
        <v>26</v>
      </c>
      <c r="AI14" s="134">
        <f t="shared" si="0"/>
        <v>27</v>
      </c>
      <c r="AJ14" s="134">
        <f t="shared" si="0"/>
        <v>28</v>
      </c>
      <c r="AK14" s="134">
        <f t="shared" si="0"/>
        <v>29</v>
      </c>
      <c r="AL14" s="134">
        <f t="shared" si="0"/>
        <v>30</v>
      </c>
      <c r="AM14" s="134">
        <f t="shared" si="0"/>
        <v>31</v>
      </c>
      <c r="AN14" s="134">
        <f t="shared" si="0"/>
        <v>32</v>
      </c>
      <c r="AO14" s="134">
        <f t="shared" si="0"/>
        <v>33</v>
      </c>
      <c r="AP14" s="134">
        <f t="shared" si="0"/>
        <v>34</v>
      </c>
      <c r="AQ14" s="134">
        <f t="shared" si="0"/>
        <v>35</v>
      </c>
      <c r="AR14" s="134">
        <f t="shared" si="0"/>
        <v>36</v>
      </c>
      <c r="AS14" s="134">
        <f t="shared" si="0"/>
        <v>37</v>
      </c>
      <c r="AT14" s="195">
        <f t="shared" si="0"/>
        <v>38</v>
      </c>
      <c r="AU14" s="1"/>
      <c r="AV14" s="1"/>
      <c r="AW14" s="1"/>
      <c r="AX14" s="1"/>
      <c r="AY14" s="1"/>
      <c r="AZ14" s="1"/>
      <c r="BA14" s="1"/>
      <c r="BB14" s="1"/>
      <c r="BC14" s="1"/>
    </row>
    <row r="15" spans="2:55" ht="18" thickTop="1" x14ac:dyDescent="0.35">
      <c r="B15" s="196">
        <v>2013</v>
      </c>
      <c r="C15" s="167">
        <f>INDEX(Savings_FirstYear!$AR$6:$CC$63,$D$132,$B15-2012)</f>
        <v>0</v>
      </c>
      <c r="D15" s="168">
        <f>INDEX(Costs_FirstYear!$AQ$6:$CB$63,$D$132,$B15-2012)</f>
        <v>110</v>
      </c>
      <c r="E15" s="169">
        <f t="shared" ref="E15:E52" si="1">NPV(discount_rate,$H15:$AT15)</f>
        <v>0</v>
      </c>
      <c r="F15" s="174">
        <f>D15/100*C15</f>
        <v>0</v>
      </c>
      <c r="G15" s="170">
        <f>IF(E15=0,0,F15*100/E15)</f>
        <v>0</v>
      </c>
      <c r="H15" s="181">
        <f>$C15*INDEX(ExpirationTable!$D$15:$BB$15,MATCH(H$14,ExpirationTable!$D$9:$BB$9,0))</f>
        <v>0</v>
      </c>
      <c r="I15" s="181">
        <f>$C15*INDEX(ExpirationTable!$D$15:$BB$15,MATCH(I$14,ExpirationTable!$D$9:$BB$9,0))</f>
        <v>0</v>
      </c>
      <c r="J15" s="181">
        <f>$C15*INDEX(ExpirationTable!$D$15:$BB$15,MATCH(J$14,ExpirationTable!$D$9:$BB$9,0))</f>
        <v>0</v>
      </c>
      <c r="K15" s="181">
        <f>$C15*INDEX(ExpirationTable!$D$15:$BB$15,MATCH(K$14,ExpirationTable!$D$9:$BB$9,0))</f>
        <v>0</v>
      </c>
      <c r="L15" s="181">
        <f>$C15*INDEX(ExpirationTable!$D$15:$BB$15,MATCH(L$14,ExpirationTable!$D$9:$BB$9,0))</f>
        <v>0</v>
      </c>
      <c r="M15" s="181">
        <f>$C15*INDEX(ExpirationTable!$D$15:$BB$15,MATCH(M$14,ExpirationTable!$D$9:$BB$9,0))</f>
        <v>0</v>
      </c>
      <c r="N15" s="181">
        <f>$C15*INDEX(ExpirationTable!$D$15:$BB$15,MATCH(N$14,ExpirationTable!$D$9:$BB$9,0))</f>
        <v>0</v>
      </c>
      <c r="O15" s="181">
        <f>$C15*INDEX(ExpirationTable!$D$15:$BB$15,MATCH(O$14,ExpirationTable!$D$9:$BB$9,0))</f>
        <v>0</v>
      </c>
      <c r="P15" s="181">
        <f>$C15*INDEX(ExpirationTable!$D$15:$BB$15,MATCH(P$14,ExpirationTable!$D$9:$BB$9,0))</f>
        <v>0</v>
      </c>
      <c r="Q15" s="181">
        <f>$C15*INDEX(ExpirationTable!$D$15:$BB$15,MATCH(Q$14,ExpirationTable!$D$9:$BB$9,0))</f>
        <v>0</v>
      </c>
      <c r="R15" s="181">
        <f>$C15*INDEX(ExpirationTable!$D$15:$BB$15,MATCH(R$14,ExpirationTable!$D$9:$BB$9,0))</f>
        <v>0</v>
      </c>
      <c r="S15" s="181">
        <f>$C15*INDEX(ExpirationTable!$D$15:$BB$15,MATCH(S$14,ExpirationTable!$D$9:$BB$9,0))</f>
        <v>0</v>
      </c>
      <c r="T15" s="181">
        <f>$C15*INDEX(ExpirationTable!$D$15:$BB$15,MATCH(T$14,ExpirationTable!$D$9:$BB$9,0))</f>
        <v>0</v>
      </c>
      <c r="U15" s="181">
        <f>$C15*INDEX(ExpirationTable!$D$15:$BB$15,MATCH(U$14,ExpirationTable!$D$9:$BB$9,0))</f>
        <v>0</v>
      </c>
      <c r="V15" s="181">
        <f>$C15*INDEX(ExpirationTable!$D$15:$BB$15,MATCH(V$14,ExpirationTable!$D$9:$BB$9,0))</f>
        <v>0</v>
      </c>
      <c r="W15" s="181">
        <f>$C15*INDEX(ExpirationTable!$D$15:$BB$15,MATCH(W$14,ExpirationTable!$D$9:$BB$9,0))</f>
        <v>0</v>
      </c>
      <c r="X15" s="181">
        <f>$C15*INDEX(ExpirationTable!$D$15:$BB$15,MATCH(X$14,ExpirationTable!$D$9:$BB$9,0))</f>
        <v>0</v>
      </c>
      <c r="Y15" s="181">
        <f>$C15*INDEX(ExpirationTable!$D$15:$BB$15,MATCH(Y$14,ExpirationTable!$D$9:$BB$9,0))</f>
        <v>0</v>
      </c>
      <c r="Z15" s="181">
        <f>$C15*INDEX(ExpirationTable!$D$15:$BB$15,MATCH(Z$14,ExpirationTable!$D$9:$BB$9,0))</f>
        <v>0</v>
      </c>
      <c r="AA15" s="181">
        <f>$C15*INDEX(ExpirationTable!$D$15:$BB$15,MATCH(AA$14,ExpirationTable!$D$9:$BB$9,0))</f>
        <v>0</v>
      </c>
      <c r="AB15" s="181">
        <f>$C15*INDEX(ExpirationTable!$D$15:$BB$15,MATCH(AB$14,ExpirationTable!$D$9:$BB$9,0))</f>
        <v>0</v>
      </c>
      <c r="AC15" s="181">
        <f>$C15*INDEX(ExpirationTable!$D$15:$BB$15,MATCH(AC$14,ExpirationTable!$D$9:$BB$9,0))</f>
        <v>0</v>
      </c>
      <c r="AD15" s="181">
        <f>$C15*INDEX(ExpirationTable!$D$15:$BB$15,MATCH(AD$14,ExpirationTable!$D$9:$BB$9,0))</f>
        <v>0</v>
      </c>
      <c r="AE15" s="181">
        <f>$C15*INDEX(ExpirationTable!$D$15:$BB$15,MATCH(AE$14,ExpirationTable!$D$9:$BB$9,0))</f>
        <v>0</v>
      </c>
      <c r="AF15" s="181">
        <f>$C15*INDEX(ExpirationTable!$D$15:$BB$15,MATCH(AF$14,ExpirationTable!$D$9:$BB$9,0))</f>
        <v>0</v>
      </c>
      <c r="AG15" s="181">
        <f>$C15*INDEX(ExpirationTable!$D$15:$BB$15,MATCH(AG$14,ExpirationTable!$D$9:$BB$9,0))</f>
        <v>0</v>
      </c>
      <c r="AH15" s="181">
        <f>$C15*INDEX(ExpirationTable!$D$15:$BB$15,MATCH(AH$14,ExpirationTable!$D$9:$BB$9,0))</f>
        <v>0</v>
      </c>
      <c r="AI15" s="181">
        <f>$C15*INDEX(ExpirationTable!$D$15:$BB$15,MATCH(AI$14,ExpirationTable!$D$9:$BB$9,0))</f>
        <v>0</v>
      </c>
      <c r="AJ15" s="181">
        <f>$C15*INDEX(ExpirationTable!$D$15:$BB$15,MATCH(AJ$14,ExpirationTable!$D$9:$BB$9,0))</f>
        <v>0</v>
      </c>
      <c r="AK15" s="181">
        <f>$C15*INDEX(ExpirationTable!$D$15:$BB$15,MATCH(AK$14,ExpirationTable!$D$9:$BB$9,0))</f>
        <v>0</v>
      </c>
      <c r="AL15" s="181">
        <f>$C15*INDEX(ExpirationTable!$D$15:$BB$15,MATCH(AL$14,ExpirationTable!$D$9:$BB$9,0))</f>
        <v>0</v>
      </c>
      <c r="AM15" s="181">
        <f>$C15*INDEX(ExpirationTable!$D$15:$BB$15,MATCH(AM$14,ExpirationTable!$D$9:$BB$9,0))</f>
        <v>0</v>
      </c>
      <c r="AN15" s="181">
        <f>$C15*INDEX(ExpirationTable!$D$15:$BB$15,MATCH(AN$14,ExpirationTable!$D$9:$BB$9,0))</f>
        <v>0</v>
      </c>
      <c r="AO15" s="181">
        <f>$C15*INDEX(ExpirationTable!$D$15:$BB$15,MATCH(AO$14,ExpirationTable!$D$9:$BB$9,0))</f>
        <v>0</v>
      </c>
      <c r="AP15" s="181">
        <f>$C15*INDEX(ExpirationTable!$D$15:$BB$15,MATCH(AP$14,ExpirationTable!$D$9:$BB$9,0))</f>
        <v>0</v>
      </c>
      <c r="AQ15" s="181">
        <f>$C15*INDEX(ExpirationTable!$D$15:$BB$15,MATCH(AQ$14,ExpirationTable!$D$9:$BB$9,0))</f>
        <v>0</v>
      </c>
      <c r="AR15" s="181">
        <f>$C15*INDEX(ExpirationTable!$D$15:$BB$15,MATCH(AR$14,ExpirationTable!$D$9:$BB$9,0))</f>
        <v>0</v>
      </c>
      <c r="AS15" s="181">
        <f>$C15*INDEX(ExpirationTable!$D$15:$BB$15,MATCH(AS$14,ExpirationTable!$D$9:$BB$9,0))</f>
        <v>0</v>
      </c>
      <c r="AT15" s="197">
        <f>$C15*INDEX(ExpirationTable!$D$15:$BB$15,MATCH(AT$14,ExpirationTable!$D$9:$BB$9,0))</f>
        <v>0</v>
      </c>
    </row>
    <row r="16" spans="2:55" x14ac:dyDescent="0.35">
      <c r="B16" s="196">
        <v>2014</v>
      </c>
      <c r="C16" s="167">
        <f>INDEX(Savings_FirstYear!$AR$6:$CC$63,$D$132,$B16-2012)</f>
        <v>0</v>
      </c>
      <c r="D16" s="168">
        <f>INDEX(Costs_FirstYear!$AQ$6:$CB$63,$D$132,$B16-2012)</f>
        <v>110</v>
      </c>
      <c r="E16" s="169">
        <f t="shared" si="1"/>
        <v>0</v>
      </c>
      <c r="F16" s="174">
        <f t="shared" ref="F16:F52" si="2">D16/100*C16</f>
        <v>0</v>
      </c>
      <c r="G16" s="170">
        <f t="shared" ref="G16:G52" si="3">IF(E16=0,0,F16*100/E16)</f>
        <v>0</v>
      </c>
      <c r="H16" s="181">
        <f>$C16*INDEX(ExpirationTable!$D$15:$BB$15,MATCH(H$14,ExpirationTable!$D$9:$BB$9,0))</f>
        <v>0</v>
      </c>
      <c r="I16" s="181">
        <f>$C16*INDEX(ExpirationTable!$D$15:$BB$15,MATCH(I$14,ExpirationTable!$D$9:$BB$9,0))</f>
        <v>0</v>
      </c>
      <c r="J16" s="181">
        <f>$C16*INDEX(ExpirationTable!$D$15:$BB$15,MATCH(J$14,ExpirationTable!$D$9:$BB$9,0))</f>
        <v>0</v>
      </c>
      <c r="K16" s="181">
        <f>$C16*INDEX(ExpirationTable!$D$15:$BB$15,MATCH(K$14,ExpirationTable!$D$9:$BB$9,0))</f>
        <v>0</v>
      </c>
      <c r="L16" s="181">
        <f>$C16*INDEX(ExpirationTable!$D$15:$BB$15,MATCH(L$14,ExpirationTable!$D$9:$BB$9,0))</f>
        <v>0</v>
      </c>
      <c r="M16" s="181">
        <f>$C16*INDEX(ExpirationTable!$D$15:$BB$15,MATCH(M$14,ExpirationTable!$D$9:$BB$9,0))</f>
        <v>0</v>
      </c>
      <c r="N16" s="181">
        <f>$C16*INDEX(ExpirationTable!$D$15:$BB$15,MATCH(N$14,ExpirationTable!$D$9:$BB$9,0))</f>
        <v>0</v>
      </c>
      <c r="O16" s="181">
        <f>$C16*INDEX(ExpirationTable!$D$15:$BB$15,MATCH(O$14,ExpirationTable!$D$9:$BB$9,0))</f>
        <v>0</v>
      </c>
      <c r="P16" s="181">
        <f>$C16*INDEX(ExpirationTable!$D$15:$BB$15,MATCH(P$14,ExpirationTable!$D$9:$BB$9,0))</f>
        <v>0</v>
      </c>
      <c r="Q16" s="181">
        <f>$C16*INDEX(ExpirationTable!$D$15:$BB$15,MATCH(Q$14,ExpirationTable!$D$9:$BB$9,0))</f>
        <v>0</v>
      </c>
      <c r="R16" s="181">
        <f>$C16*INDEX(ExpirationTable!$D$15:$BB$15,MATCH(R$14,ExpirationTable!$D$9:$BB$9,0))</f>
        <v>0</v>
      </c>
      <c r="S16" s="181">
        <f>$C16*INDEX(ExpirationTable!$D$15:$BB$15,MATCH(S$14,ExpirationTable!$D$9:$BB$9,0))</f>
        <v>0</v>
      </c>
      <c r="T16" s="181">
        <f>$C16*INDEX(ExpirationTable!$D$15:$BB$15,MATCH(T$14,ExpirationTable!$D$9:$BB$9,0))</f>
        <v>0</v>
      </c>
      <c r="U16" s="181">
        <f>$C16*INDEX(ExpirationTable!$D$15:$BB$15,MATCH(U$14,ExpirationTable!$D$9:$BB$9,0))</f>
        <v>0</v>
      </c>
      <c r="V16" s="181">
        <f>$C16*INDEX(ExpirationTable!$D$15:$BB$15,MATCH(V$14,ExpirationTable!$D$9:$BB$9,0))</f>
        <v>0</v>
      </c>
      <c r="W16" s="181">
        <f>$C16*INDEX(ExpirationTable!$D$15:$BB$15,MATCH(W$14,ExpirationTable!$D$9:$BB$9,0))</f>
        <v>0</v>
      </c>
      <c r="X16" s="181">
        <f>$C16*INDEX(ExpirationTable!$D$15:$BB$15,MATCH(X$14,ExpirationTable!$D$9:$BB$9,0))</f>
        <v>0</v>
      </c>
      <c r="Y16" s="181">
        <f>$C16*INDEX(ExpirationTable!$D$15:$BB$15,MATCH(Y$14,ExpirationTable!$D$9:$BB$9,0))</f>
        <v>0</v>
      </c>
      <c r="Z16" s="181">
        <f>$C16*INDEX(ExpirationTable!$D$15:$BB$15,MATCH(Z$14,ExpirationTable!$D$9:$BB$9,0))</f>
        <v>0</v>
      </c>
      <c r="AA16" s="181">
        <f>$C16*INDEX(ExpirationTable!$D$15:$BB$15,MATCH(AA$14,ExpirationTable!$D$9:$BB$9,0))</f>
        <v>0</v>
      </c>
      <c r="AB16" s="181">
        <f>$C16*INDEX(ExpirationTable!$D$15:$BB$15,MATCH(AB$14,ExpirationTable!$D$9:$BB$9,0))</f>
        <v>0</v>
      </c>
      <c r="AC16" s="181">
        <f>$C16*INDEX(ExpirationTable!$D$15:$BB$15,MATCH(AC$14,ExpirationTable!$D$9:$BB$9,0))</f>
        <v>0</v>
      </c>
      <c r="AD16" s="181">
        <f>$C16*INDEX(ExpirationTable!$D$15:$BB$15,MATCH(AD$14,ExpirationTable!$D$9:$BB$9,0))</f>
        <v>0</v>
      </c>
      <c r="AE16" s="181">
        <f>$C16*INDEX(ExpirationTable!$D$15:$BB$15,MATCH(AE$14,ExpirationTable!$D$9:$BB$9,0))</f>
        <v>0</v>
      </c>
      <c r="AF16" s="181">
        <f>$C16*INDEX(ExpirationTable!$D$15:$BB$15,MATCH(AF$14,ExpirationTable!$D$9:$BB$9,0))</f>
        <v>0</v>
      </c>
      <c r="AG16" s="181">
        <f>$C16*INDEX(ExpirationTable!$D$15:$BB$15,MATCH(AG$14,ExpirationTable!$D$9:$BB$9,0))</f>
        <v>0</v>
      </c>
      <c r="AH16" s="181">
        <f>$C16*INDEX(ExpirationTable!$D$15:$BB$15,MATCH(AH$14,ExpirationTable!$D$9:$BB$9,0))</f>
        <v>0</v>
      </c>
      <c r="AI16" s="181">
        <f>$C16*INDEX(ExpirationTable!$D$15:$BB$15,MATCH(AI$14,ExpirationTable!$D$9:$BB$9,0))</f>
        <v>0</v>
      </c>
      <c r="AJ16" s="181">
        <f>$C16*INDEX(ExpirationTable!$D$15:$BB$15,MATCH(AJ$14,ExpirationTable!$D$9:$BB$9,0))</f>
        <v>0</v>
      </c>
      <c r="AK16" s="181">
        <f>$C16*INDEX(ExpirationTable!$D$15:$BB$15,MATCH(AK$14,ExpirationTable!$D$9:$BB$9,0))</f>
        <v>0</v>
      </c>
      <c r="AL16" s="181">
        <f>$C16*INDEX(ExpirationTable!$D$15:$BB$15,MATCH(AL$14,ExpirationTable!$D$9:$BB$9,0))</f>
        <v>0</v>
      </c>
      <c r="AM16" s="181">
        <f>$C16*INDEX(ExpirationTable!$D$15:$BB$15,MATCH(AM$14,ExpirationTable!$D$9:$BB$9,0))</f>
        <v>0</v>
      </c>
      <c r="AN16" s="181">
        <f>$C16*INDEX(ExpirationTable!$D$15:$BB$15,MATCH(AN$14,ExpirationTable!$D$9:$BB$9,0))</f>
        <v>0</v>
      </c>
      <c r="AO16" s="181">
        <f>$C16*INDEX(ExpirationTable!$D$15:$BB$15,MATCH(AO$14,ExpirationTable!$D$9:$BB$9,0))</f>
        <v>0</v>
      </c>
      <c r="AP16" s="181">
        <f>$C16*INDEX(ExpirationTable!$D$15:$BB$15,MATCH(AP$14,ExpirationTable!$D$9:$BB$9,0))</f>
        <v>0</v>
      </c>
      <c r="AQ16" s="181">
        <f>$C16*INDEX(ExpirationTable!$D$15:$BB$15,MATCH(AQ$14,ExpirationTable!$D$9:$BB$9,0))</f>
        <v>0</v>
      </c>
      <c r="AR16" s="181">
        <f>$C16*INDEX(ExpirationTable!$D$15:$BB$15,MATCH(AR$14,ExpirationTable!$D$9:$BB$9,0))</f>
        <v>0</v>
      </c>
      <c r="AS16" s="181">
        <f>$C16*INDEX(ExpirationTable!$D$15:$BB$15,MATCH(AS$14,ExpirationTable!$D$9:$BB$9,0))</f>
        <v>0</v>
      </c>
      <c r="AT16" s="197">
        <f>$C16*INDEX(ExpirationTable!$D$15:$BB$15,MATCH(AT$14,ExpirationTable!$D$9:$BB$9,0))</f>
        <v>0</v>
      </c>
    </row>
    <row r="17" spans="2:46" x14ac:dyDescent="0.35">
      <c r="B17" s="196">
        <v>2015</v>
      </c>
      <c r="C17" s="167">
        <f>INDEX(Savings_FirstYear!$AR$6:$CC$63,$D$132,$B17-2012)</f>
        <v>0</v>
      </c>
      <c r="D17" s="168">
        <f>INDEX(Costs_FirstYear!$AQ$6:$CB$63,$D$132,$B17-2012)</f>
        <v>110</v>
      </c>
      <c r="E17" s="169">
        <f t="shared" si="1"/>
        <v>0</v>
      </c>
      <c r="F17" s="174">
        <f t="shared" si="2"/>
        <v>0</v>
      </c>
      <c r="G17" s="170">
        <f t="shared" si="3"/>
        <v>0</v>
      </c>
      <c r="H17" s="181">
        <f>$C17*INDEX(ExpirationTable!$D$15:$BB$15,MATCH(H$14,ExpirationTable!$D$9:$BB$9,0))</f>
        <v>0</v>
      </c>
      <c r="I17" s="181">
        <f>$C17*INDEX(ExpirationTable!$D$15:$BB$15,MATCH(I$14,ExpirationTable!$D$9:$BB$9,0))</f>
        <v>0</v>
      </c>
      <c r="J17" s="181">
        <f>$C17*INDEX(ExpirationTable!$D$15:$BB$15,MATCH(J$14,ExpirationTable!$D$9:$BB$9,0))</f>
        <v>0</v>
      </c>
      <c r="K17" s="181">
        <f>$C17*INDEX(ExpirationTable!$D$15:$BB$15,MATCH(K$14,ExpirationTable!$D$9:$BB$9,0))</f>
        <v>0</v>
      </c>
      <c r="L17" s="181">
        <f>$C17*INDEX(ExpirationTable!$D$15:$BB$15,MATCH(L$14,ExpirationTable!$D$9:$BB$9,0))</f>
        <v>0</v>
      </c>
      <c r="M17" s="181">
        <f>$C17*INDEX(ExpirationTable!$D$15:$BB$15,MATCH(M$14,ExpirationTable!$D$9:$BB$9,0))</f>
        <v>0</v>
      </c>
      <c r="N17" s="181">
        <f>$C17*INDEX(ExpirationTable!$D$15:$BB$15,MATCH(N$14,ExpirationTable!$D$9:$BB$9,0))</f>
        <v>0</v>
      </c>
      <c r="O17" s="181">
        <f>$C17*INDEX(ExpirationTable!$D$15:$BB$15,MATCH(O$14,ExpirationTable!$D$9:$BB$9,0))</f>
        <v>0</v>
      </c>
      <c r="P17" s="181">
        <f>$C17*INDEX(ExpirationTable!$D$15:$BB$15,MATCH(P$14,ExpirationTable!$D$9:$BB$9,0))</f>
        <v>0</v>
      </c>
      <c r="Q17" s="181">
        <f>$C17*INDEX(ExpirationTable!$D$15:$BB$15,MATCH(Q$14,ExpirationTable!$D$9:$BB$9,0))</f>
        <v>0</v>
      </c>
      <c r="R17" s="181">
        <f>$C17*INDEX(ExpirationTable!$D$15:$BB$15,MATCH(R$14,ExpirationTable!$D$9:$BB$9,0))</f>
        <v>0</v>
      </c>
      <c r="S17" s="181">
        <f>$C17*INDEX(ExpirationTable!$D$15:$BB$15,MATCH(S$14,ExpirationTable!$D$9:$BB$9,0))</f>
        <v>0</v>
      </c>
      <c r="T17" s="181">
        <f>$C17*INDEX(ExpirationTable!$D$15:$BB$15,MATCH(T$14,ExpirationTable!$D$9:$BB$9,0))</f>
        <v>0</v>
      </c>
      <c r="U17" s="181">
        <f>$C17*INDEX(ExpirationTable!$D$15:$BB$15,MATCH(U$14,ExpirationTable!$D$9:$BB$9,0))</f>
        <v>0</v>
      </c>
      <c r="V17" s="181">
        <f>$C17*INDEX(ExpirationTable!$D$15:$BB$15,MATCH(V$14,ExpirationTable!$D$9:$BB$9,0))</f>
        <v>0</v>
      </c>
      <c r="W17" s="181">
        <f>$C17*INDEX(ExpirationTable!$D$15:$BB$15,MATCH(W$14,ExpirationTable!$D$9:$BB$9,0))</f>
        <v>0</v>
      </c>
      <c r="X17" s="181">
        <f>$C17*INDEX(ExpirationTable!$D$15:$BB$15,MATCH(X$14,ExpirationTable!$D$9:$BB$9,0))</f>
        <v>0</v>
      </c>
      <c r="Y17" s="181">
        <f>$C17*INDEX(ExpirationTable!$D$15:$BB$15,MATCH(Y$14,ExpirationTable!$D$9:$BB$9,0))</f>
        <v>0</v>
      </c>
      <c r="Z17" s="181">
        <f>$C17*INDEX(ExpirationTable!$D$15:$BB$15,MATCH(Z$14,ExpirationTable!$D$9:$BB$9,0))</f>
        <v>0</v>
      </c>
      <c r="AA17" s="181">
        <f>$C17*INDEX(ExpirationTable!$D$15:$BB$15,MATCH(AA$14,ExpirationTable!$D$9:$BB$9,0))</f>
        <v>0</v>
      </c>
      <c r="AB17" s="181">
        <f>$C17*INDEX(ExpirationTable!$D$15:$BB$15,MATCH(AB$14,ExpirationTable!$D$9:$BB$9,0))</f>
        <v>0</v>
      </c>
      <c r="AC17" s="181">
        <f>$C17*INDEX(ExpirationTable!$D$15:$BB$15,MATCH(AC$14,ExpirationTable!$D$9:$BB$9,0))</f>
        <v>0</v>
      </c>
      <c r="AD17" s="181">
        <f>$C17*INDEX(ExpirationTable!$D$15:$BB$15,MATCH(AD$14,ExpirationTable!$D$9:$BB$9,0))</f>
        <v>0</v>
      </c>
      <c r="AE17" s="181">
        <f>$C17*INDEX(ExpirationTable!$D$15:$BB$15,MATCH(AE$14,ExpirationTable!$D$9:$BB$9,0))</f>
        <v>0</v>
      </c>
      <c r="AF17" s="181">
        <f>$C17*INDEX(ExpirationTable!$D$15:$BB$15,MATCH(AF$14,ExpirationTable!$D$9:$BB$9,0))</f>
        <v>0</v>
      </c>
      <c r="AG17" s="181">
        <f>$C17*INDEX(ExpirationTable!$D$15:$BB$15,MATCH(AG$14,ExpirationTable!$D$9:$BB$9,0))</f>
        <v>0</v>
      </c>
      <c r="AH17" s="181">
        <f>$C17*INDEX(ExpirationTable!$D$15:$BB$15,MATCH(AH$14,ExpirationTable!$D$9:$BB$9,0))</f>
        <v>0</v>
      </c>
      <c r="AI17" s="181">
        <f>$C17*INDEX(ExpirationTable!$D$15:$BB$15,MATCH(AI$14,ExpirationTable!$D$9:$BB$9,0))</f>
        <v>0</v>
      </c>
      <c r="AJ17" s="181">
        <f>$C17*INDEX(ExpirationTable!$D$15:$BB$15,MATCH(AJ$14,ExpirationTable!$D$9:$BB$9,0))</f>
        <v>0</v>
      </c>
      <c r="AK17" s="181">
        <f>$C17*INDEX(ExpirationTable!$D$15:$BB$15,MATCH(AK$14,ExpirationTable!$D$9:$BB$9,0))</f>
        <v>0</v>
      </c>
      <c r="AL17" s="181">
        <f>$C17*INDEX(ExpirationTable!$D$15:$BB$15,MATCH(AL$14,ExpirationTable!$D$9:$BB$9,0))</f>
        <v>0</v>
      </c>
      <c r="AM17" s="181">
        <f>$C17*INDEX(ExpirationTable!$D$15:$BB$15,MATCH(AM$14,ExpirationTable!$D$9:$BB$9,0))</f>
        <v>0</v>
      </c>
      <c r="AN17" s="181">
        <f>$C17*INDEX(ExpirationTable!$D$15:$BB$15,MATCH(AN$14,ExpirationTable!$D$9:$BB$9,0))</f>
        <v>0</v>
      </c>
      <c r="AO17" s="181">
        <f>$C17*INDEX(ExpirationTable!$D$15:$BB$15,MATCH(AO$14,ExpirationTable!$D$9:$BB$9,0))</f>
        <v>0</v>
      </c>
      <c r="AP17" s="181">
        <f>$C17*INDEX(ExpirationTable!$D$15:$BB$15,MATCH(AP$14,ExpirationTable!$D$9:$BB$9,0))</f>
        <v>0</v>
      </c>
      <c r="AQ17" s="181">
        <f>$C17*INDEX(ExpirationTable!$D$15:$BB$15,MATCH(AQ$14,ExpirationTable!$D$9:$BB$9,0))</f>
        <v>0</v>
      </c>
      <c r="AR17" s="181">
        <f>$C17*INDEX(ExpirationTable!$D$15:$BB$15,MATCH(AR$14,ExpirationTable!$D$9:$BB$9,0))</f>
        <v>0</v>
      </c>
      <c r="AS17" s="181">
        <f>$C17*INDEX(ExpirationTable!$D$15:$BB$15,MATCH(AS$14,ExpirationTable!$D$9:$BB$9,0))</f>
        <v>0</v>
      </c>
      <c r="AT17" s="197">
        <f>$C17*INDEX(ExpirationTable!$D$15:$BB$15,MATCH(AT$14,ExpirationTable!$D$9:$BB$9,0))</f>
        <v>0</v>
      </c>
    </row>
    <row r="18" spans="2:46" x14ac:dyDescent="0.35">
      <c r="B18" s="196">
        <v>2016</v>
      </c>
      <c r="C18" s="167">
        <f>INDEX(Savings_FirstYear!$AR$6:$CC$63,$D$132,$B18-2012)</f>
        <v>0</v>
      </c>
      <c r="D18" s="168">
        <f>INDEX(Costs_FirstYear!$AQ$6:$CB$63,$D$132,$B18-2012)</f>
        <v>110</v>
      </c>
      <c r="E18" s="169">
        <f t="shared" si="1"/>
        <v>0</v>
      </c>
      <c r="F18" s="174">
        <f t="shared" si="2"/>
        <v>0</v>
      </c>
      <c r="G18" s="170">
        <f t="shared" si="3"/>
        <v>0</v>
      </c>
      <c r="H18" s="181">
        <f>$C18*INDEX(ExpirationTable!$D$15:$BB$15,MATCH(H$14,ExpirationTable!$D$9:$BB$9,0))</f>
        <v>0</v>
      </c>
      <c r="I18" s="181">
        <f>$C18*INDEX(ExpirationTable!$D$15:$BB$15,MATCH(I$14,ExpirationTable!$D$9:$BB$9,0))</f>
        <v>0</v>
      </c>
      <c r="J18" s="181">
        <f>$C18*INDEX(ExpirationTable!$D$15:$BB$15,MATCH(J$14,ExpirationTable!$D$9:$BB$9,0))</f>
        <v>0</v>
      </c>
      <c r="K18" s="181">
        <f>$C18*INDEX(ExpirationTable!$D$15:$BB$15,MATCH(K$14,ExpirationTable!$D$9:$BB$9,0))</f>
        <v>0</v>
      </c>
      <c r="L18" s="181">
        <f>$C18*INDEX(ExpirationTable!$D$15:$BB$15,MATCH(L$14,ExpirationTable!$D$9:$BB$9,0))</f>
        <v>0</v>
      </c>
      <c r="M18" s="181">
        <f>$C18*INDEX(ExpirationTable!$D$15:$BB$15,MATCH(M$14,ExpirationTable!$D$9:$BB$9,0))</f>
        <v>0</v>
      </c>
      <c r="N18" s="181">
        <f>$C18*INDEX(ExpirationTable!$D$15:$BB$15,MATCH(N$14,ExpirationTable!$D$9:$BB$9,0))</f>
        <v>0</v>
      </c>
      <c r="O18" s="181">
        <f>$C18*INDEX(ExpirationTable!$D$15:$BB$15,MATCH(O$14,ExpirationTable!$D$9:$BB$9,0))</f>
        <v>0</v>
      </c>
      <c r="P18" s="181">
        <f>$C18*INDEX(ExpirationTable!$D$15:$BB$15,MATCH(P$14,ExpirationTable!$D$9:$BB$9,0))</f>
        <v>0</v>
      </c>
      <c r="Q18" s="181">
        <f>$C18*INDEX(ExpirationTable!$D$15:$BB$15,MATCH(Q$14,ExpirationTable!$D$9:$BB$9,0))</f>
        <v>0</v>
      </c>
      <c r="R18" s="181">
        <f>$C18*INDEX(ExpirationTable!$D$15:$BB$15,MATCH(R$14,ExpirationTable!$D$9:$BB$9,0))</f>
        <v>0</v>
      </c>
      <c r="S18" s="181">
        <f>$C18*INDEX(ExpirationTable!$D$15:$BB$15,MATCH(S$14,ExpirationTable!$D$9:$BB$9,0))</f>
        <v>0</v>
      </c>
      <c r="T18" s="181">
        <f>$C18*INDEX(ExpirationTable!$D$15:$BB$15,MATCH(T$14,ExpirationTable!$D$9:$BB$9,0))</f>
        <v>0</v>
      </c>
      <c r="U18" s="181">
        <f>$C18*INDEX(ExpirationTable!$D$15:$BB$15,MATCH(U$14,ExpirationTable!$D$9:$BB$9,0))</f>
        <v>0</v>
      </c>
      <c r="V18" s="181">
        <f>$C18*INDEX(ExpirationTable!$D$15:$BB$15,MATCH(V$14,ExpirationTable!$D$9:$BB$9,0))</f>
        <v>0</v>
      </c>
      <c r="W18" s="181">
        <f>$C18*INDEX(ExpirationTable!$D$15:$BB$15,MATCH(W$14,ExpirationTable!$D$9:$BB$9,0))</f>
        <v>0</v>
      </c>
      <c r="X18" s="181">
        <f>$C18*INDEX(ExpirationTable!$D$15:$BB$15,MATCH(X$14,ExpirationTable!$D$9:$BB$9,0))</f>
        <v>0</v>
      </c>
      <c r="Y18" s="181">
        <f>$C18*INDEX(ExpirationTable!$D$15:$BB$15,MATCH(Y$14,ExpirationTable!$D$9:$BB$9,0))</f>
        <v>0</v>
      </c>
      <c r="Z18" s="181">
        <f>$C18*INDEX(ExpirationTable!$D$15:$BB$15,MATCH(Z$14,ExpirationTable!$D$9:$BB$9,0))</f>
        <v>0</v>
      </c>
      <c r="AA18" s="181">
        <f>$C18*INDEX(ExpirationTable!$D$15:$BB$15,MATCH(AA$14,ExpirationTable!$D$9:$BB$9,0))</f>
        <v>0</v>
      </c>
      <c r="AB18" s="181">
        <f>$C18*INDEX(ExpirationTable!$D$15:$BB$15,MATCH(AB$14,ExpirationTable!$D$9:$BB$9,0))</f>
        <v>0</v>
      </c>
      <c r="AC18" s="181">
        <f>$C18*INDEX(ExpirationTable!$D$15:$BB$15,MATCH(AC$14,ExpirationTable!$D$9:$BB$9,0))</f>
        <v>0</v>
      </c>
      <c r="AD18" s="181">
        <f>$C18*INDEX(ExpirationTable!$D$15:$BB$15,MATCH(AD$14,ExpirationTable!$D$9:$BB$9,0))</f>
        <v>0</v>
      </c>
      <c r="AE18" s="181">
        <f>$C18*INDEX(ExpirationTable!$D$15:$BB$15,MATCH(AE$14,ExpirationTable!$D$9:$BB$9,0))</f>
        <v>0</v>
      </c>
      <c r="AF18" s="181">
        <f>$C18*INDEX(ExpirationTable!$D$15:$BB$15,MATCH(AF$14,ExpirationTable!$D$9:$BB$9,0))</f>
        <v>0</v>
      </c>
      <c r="AG18" s="181">
        <f>$C18*INDEX(ExpirationTable!$D$15:$BB$15,MATCH(AG$14,ExpirationTable!$D$9:$BB$9,0))</f>
        <v>0</v>
      </c>
      <c r="AH18" s="181">
        <f>$C18*INDEX(ExpirationTable!$D$15:$BB$15,MATCH(AH$14,ExpirationTable!$D$9:$BB$9,0))</f>
        <v>0</v>
      </c>
      <c r="AI18" s="181">
        <f>$C18*INDEX(ExpirationTable!$D$15:$BB$15,MATCH(AI$14,ExpirationTable!$D$9:$BB$9,0))</f>
        <v>0</v>
      </c>
      <c r="AJ18" s="181">
        <f>$C18*INDEX(ExpirationTable!$D$15:$BB$15,MATCH(AJ$14,ExpirationTable!$D$9:$BB$9,0))</f>
        <v>0</v>
      </c>
      <c r="AK18" s="181">
        <f>$C18*INDEX(ExpirationTable!$D$15:$BB$15,MATCH(AK$14,ExpirationTable!$D$9:$BB$9,0))</f>
        <v>0</v>
      </c>
      <c r="AL18" s="181">
        <f>$C18*INDEX(ExpirationTable!$D$15:$BB$15,MATCH(AL$14,ExpirationTable!$D$9:$BB$9,0))</f>
        <v>0</v>
      </c>
      <c r="AM18" s="181">
        <f>$C18*INDEX(ExpirationTable!$D$15:$BB$15,MATCH(AM$14,ExpirationTable!$D$9:$BB$9,0))</f>
        <v>0</v>
      </c>
      <c r="AN18" s="181">
        <f>$C18*INDEX(ExpirationTable!$D$15:$BB$15,MATCH(AN$14,ExpirationTable!$D$9:$BB$9,0))</f>
        <v>0</v>
      </c>
      <c r="AO18" s="181">
        <f>$C18*INDEX(ExpirationTable!$D$15:$BB$15,MATCH(AO$14,ExpirationTable!$D$9:$BB$9,0))</f>
        <v>0</v>
      </c>
      <c r="AP18" s="181">
        <f>$C18*INDEX(ExpirationTable!$D$15:$BB$15,MATCH(AP$14,ExpirationTable!$D$9:$BB$9,0))</f>
        <v>0</v>
      </c>
      <c r="AQ18" s="181">
        <f>$C18*INDEX(ExpirationTable!$D$15:$BB$15,MATCH(AQ$14,ExpirationTable!$D$9:$BB$9,0))</f>
        <v>0</v>
      </c>
      <c r="AR18" s="181">
        <f>$C18*INDEX(ExpirationTable!$D$15:$BB$15,MATCH(AR$14,ExpirationTable!$D$9:$BB$9,0))</f>
        <v>0</v>
      </c>
      <c r="AS18" s="181">
        <f>$C18*INDEX(ExpirationTable!$D$15:$BB$15,MATCH(AS$14,ExpirationTable!$D$9:$BB$9,0))</f>
        <v>0</v>
      </c>
      <c r="AT18" s="197">
        <f>$C18*INDEX(ExpirationTable!$D$15:$BB$15,MATCH(AT$14,ExpirationTable!$D$9:$BB$9,0))</f>
        <v>0</v>
      </c>
    </row>
    <row r="19" spans="2:46" x14ac:dyDescent="0.35">
      <c r="B19" s="196">
        <v>2017</v>
      </c>
      <c r="C19" s="167">
        <f>INDEX(Savings_FirstYear!$AR$6:$CC$63,$D$132,$B19-2012)</f>
        <v>0</v>
      </c>
      <c r="D19" s="168">
        <f>INDEX(Costs_FirstYear!$AQ$6:$CB$63,$D$132,$B19-2012)</f>
        <v>110</v>
      </c>
      <c r="E19" s="169">
        <f t="shared" si="1"/>
        <v>0</v>
      </c>
      <c r="F19" s="174">
        <f t="shared" si="2"/>
        <v>0</v>
      </c>
      <c r="G19" s="170">
        <f t="shared" si="3"/>
        <v>0</v>
      </c>
      <c r="H19" s="181">
        <f>$C19*INDEX(ExpirationTable!$D$15:$BB$15,MATCH(H$14,ExpirationTable!$D$9:$BB$9,0))</f>
        <v>0</v>
      </c>
      <c r="I19" s="181">
        <f>$C19*INDEX(ExpirationTable!$D$15:$BB$15,MATCH(I$14,ExpirationTable!$D$9:$BB$9,0))</f>
        <v>0</v>
      </c>
      <c r="J19" s="181">
        <f>$C19*INDEX(ExpirationTable!$D$15:$BB$15,MATCH(J$14,ExpirationTable!$D$9:$BB$9,0))</f>
        <v>0</v>
      </c>
      <c r="K19" s="181">
        <f>$C19*INDEX(ExpirationTable!$D$15:$BB$15,MATCH(K$14,ExpirationTable!$D$9:$BB$9,0))</f>
        <v>0</v>
      </c>
      <c r="L19" s="181">
        <f>$C19*INDEX(ExpirationTable!$D$15:$BB$15,MATCH(L$14,ExpirationTable!$D$9:$BB$9,0))</f>
        <v>0</v>
      </c>
      <c r="M19" s="181">
        <f>$C19*INDEX(ExpirationTable!$D$15:$BB$15,MATCH(M$14,ExpirationTable!$D$9:$BB$9,0))</f>
        <v>0</v>
      </c>
      <c r="N19" s="181">
        <f>$C19*INDEX(ExpirationTable!$D$15:$BB$15,MATCH(N$14,ExpirationTable!$D$9:$BB$9,0))</f>
        <v>0</v>
      </c>
      <c r="O19" s="181">
        <f>$C19*INDEX(ExpirationTable!$D$15:$BB$15,MATCH(O$14,ExpirationTable!$D$9:$BB$9,0))</f>
        <v>0</v>
      </c>
      <c r="P19" s="181">
        <f>$C19*INDEX(ExpirationTable!$D$15:$BB$15,MATCH(P$14,ExpirationTable!$D$9:$BB$9,0))</f>
        <v>0</v>
      </c>
      <c r="Q19" s="181">
        <f>$C19*INDEX(ExpirationTable!$D$15:$BB$15,MATCH(Q$14,ExpirationTable!$D$9:$BB$9,0))</f>
        <v>0</v>
      </c>
      <c r="R19" s="181">
        <f>$C19*INDEX(ExpirationTable!$D$15:$BB$15,MATCH(R$14,ExpirationTable!$D$9:$BB$9,0))</f>
        <v>0</v>
      </c>
      <c r="S19" s="181">
        <f>$C19*INDEX(ExpirationTable!$D$15:$BB$15,MATCH(S$14,ExpirationTable!$D$9:$BB$9,0))</f>
        <v>0</v>
      </c>
      <c r="T19" s="181">
        <f>$C19*INDEX(ExpirationTable!$D$15:$BB$15,MATCH(T$14,ExpirationTable!$D$9:$BB$9,0))</f>
        <v>0</v>
      </c>
      <c r="U19" s="181">
        <f>$C19*INDEX(ExpirationTable!$D$15:$BB$15,MATCH(U$14,ExpirationTable!$D$9:$BB$9,0))</f>
        <v>0</v>
      </c>
      <c r="V19" s="181">
        <f>$C19*INDEX(ExpirationTable!$D$15:$BB$15,MATCH(V$14,ExpirationTable!$D$9:$BB$9,0))</f>
        <v>0</v>
      </c>
      <c r="W19" s="181">
        <f>$C19*INDEX(ExpirationTable!$D$15:$BB$15,MATCH(W$14,ExpirationTable!$D$9:$BB$9,0))</f>
        <v>0</v>
      </c>
      <c r="X19" s="181">
        <f>$C19*INDEX(ExpirationTable!$D$15:$BB$15,MATCH(X$14,ExpirationTable!$D$9:$BB$9,0))</f>
        <v>0</v>
      </c>
      <c r="Y19" s="181">
        <f>$C19*INDEX(ExpirationTable!$D$15:$BB$15,MATCH(Y$14,ExpirationTable!$D$9:$BB$9,0))</f>
        <v>0</v>
      </c>
      <c r="Z19" s="181">
        <f>$C19*INDEX(ExpirationTable!$D$15:$BB$15,MATCH(Z$14,ExpirationTable!$D$9:$BB$9,0))</f>
        <v>0</v>
      </c>
      <c r="AA19" s="181">
        <f>$C19*INDEX(ExpirationTable!$D$15:$BB$15,MATCH(AA$14,ExpirationTable!$D$9:$BB$9,0))</f>
        <v>0</v>
      </c>
      <c r="AB19" s="181">
        <f>$C19*INDEX(ExpirationTable!$D$15:$BB$15,MATCH(AB$14,ExpirationTable!$D$9:$BB$9,0))</f>
        <v>0</v>
      </c>
      <c r="AC19" s="181">
        <f>$C19*INDEX(ExpirationTable!$D$15:$BB$15,MATCH(AC$14,ExpirationTable!$D$9:$BB$9,0))</f>
        <v>0</v>
      </c>
      <c r="AD19" s="181">
        <f>$C19*INDEX(ExpirationTable!$D$15:$BB$15,MATCH(AD$14,ExpirationTable!$D$9:$BB$9,0))</f>
        <v>0</v>
      </c>
      <c r="AE19" s="181">
        <f>$C19*INDEX(ExpirationTable!$D$15:$BB$15,MATCH(AE$14,ExpirationTable!$D$9:$BB$9,0))</f>
        <v>0</v>
      </c>
      <c r="AF19" s="181">
        <f>$C19*INDEX(ExpirationTable!$D$15:$BB$15,MATCH(AF$14,ExpirationTable!$D$9:$BB$9,0))</f>
        <v>0</v>
      </c>
      <c r="AG19" s="181">
        <f>$C19*INDEX(ExpirationTable!$D$15:$BB$15,MATCH(AG$14,ExpirationTable!$D$9:$BB$9,0))</f>
        <v>0</v>
      </c>
      <c r="AH19" s="181">
        <f>$C19*INDEX(ExpirationTable!$D$15:$BB$15,MATCH(AH$14,ExpirationTable!$D$9:$BB$9,0))</f>
        <v>0</v>
      </c>
      <c r="AI19" s="181">
        <f>$C19*INDEX(ExpirationTable!$D$15:$BB$15,MATCH(AI$14,ExpirationTable!$D$9:$BB$9,0))</f>
        <v>0</v>
      </c>
      <c r="AJ19" s="181">
        <f>$C19*INDEX(ExpirationTable!$D$15:$BB$15,MATCH(AJ$14,ExpirationTable!$D$9:$BB$9,0))</f>
        <v>0</v>
      </c>
      <c r="AK19" s="181">
        <f>$C19*INDEX(ExpirationTable!$D$15:$BB$15,MATCH(AK$14,ExpirationTable!$D$9:$BB$9,0))</f>
        <v>0</v>
      </c>
      <c r="AL19" s="181">
        <f>$C19*INDEX(ExpirationTable!$D$15:$BB$15,MATCH(AL$14,ExpirationTable!$D$9:$BB$9,0))</f>
        <v>0</v>
      </c>
      <c r="AM19" s="181">
        <f>$C19*INDEX(ExpirationTable!$D$15:$BB$15,MATCH(AM$14,ExpirationTable!$D$9:$BB$9,0))</f>
        <v>0</v>
      </c>
      <c r="AN19" s="181">
        <f>$C19*INDEX(ExpirationTable!$D$15:$BB$15,MATCH(AN$14,ExpirationTable!$D$9:$BB$9,0))</f>
        <v>0</v>
      </c>
      <c r="AO19" s="181">
        <f>$C19*INDEX(ExpirationTable!$D$15:$BB$15,MATCH(AO$14,ExpirationTable!$D$9:$BB$9,0))</f>
        <v>0</v>
      </c>
      <c r="AP19" s="181">
        <f>$C19*INDEX(ExpirationTable!$D$15:$BB$15,MATCH(AP$14,ExpirationTable!$D$9:$BB$9,0))</f>
        <v>0</v>
      </c>
      <c r="AQ19" s="181">
        <f>$C19*INDEX(ExpirationTable!$D$15:$BB$15,MATCH(AQ$14,ExpirationTable!$D$9:$BB$9,0))</f>
        <v>0</v>
      </c>
      <c r="AR19" s="181">
        <f>$C19*INDEX(ExpirationTable!$D$15:$BB$15,MATCH(AR$14,ExpirationTable!$D$9:$BB$9,0))</f>
        <v>0</v>
      </c>
      <c r="AS19" s="181">
        <f>$C19*INDEX(ExpirationTable!$D$15:$BB$15,MATCH(AS$14,ExpirationTable!$D$9:$BB$9,0))</f>
        <v>0</v>
      </c>
      <c r="AT19" s="197">
        <f>$C19*INDEX(ExpirationTable!$D$15:$BB$15,MATCH(AT$14,ExpirationTable!$D$9:$BB$9,0))</f>
        <v>0</v>
      </c>
    </row>
    <row r="20" spans="2:46" x14ac:dyDescent="0.35">
      <c r="B20" s="196">
        <v>2018</v>
      </c>
      <c r="C20" s="167">
        <f>INDEX(Savings_FirstYear!$AR$6:$CC$63,$D$132,$B20-2012)</f>
        <v>0</v>
      </c>
      <c r="D20" s="168">
        <f>INDEX(Costs_FirstYear!$AQ$6:$CB$63,$D$132,$B20-2012)</f>
        <v>110</v>
      </c>
      <c r="E20" s="169">
        <f t="shared" si="1"/>
        <v>0</v>
      </c>
      <c r="F20" s="174">
        <f t="shared" si="2"/>
        <v>0</v>
      </c>
      <c r="G20" s="170">
        <f t="shared" si="3"/>
        <v>0</v>
      </c>
      <c r="H20" s="181">
        <f>$C20*INDEX(ExpirationTable!$D$15:$BB$15,MATCH(H$14,ExpirationTable!$D$9:$BB$9,0))</f>
        <v>0</v>
      </c>
      <c r="I20" s="181">
        <f>$C20*INDEX(ExpirationTable!$D$15:$BB$15,MATCH(I$14,ExpirationTable!$D$9:$BB$9,0))</f>
        <v>0</v>
      </c>
      <c r="J20" s="181">
        <f>$C20*INDEX(ExpirationTable!$D$15:$BB$15,MATCH(J$14,ExpirationTable!$D$9:$BB$9,0))</f>
        <v>0</v>
      </c>
      <c r="K20" s="181">
        <f>$C20*INDEX(ExpirationTable!$D$15:$BB$15,MATCH(K$14,ExpirationTable!$D$9:$BB$9,0))</f>
        <v>0</v>
      </c>
      <c r="L20" s="181">
        <f>$C20*INDEX(ExpirationTable!$D$15:$BB$15,MATCH(L$14,ExpirationTable!$D$9:$BB$9,0))</f>
        <v>0</v>
      </c>
      <c r="M20" s="181">
        <f>$C20*INDEX(ExpirationTable!$D$15:$BB$15,MATCH(M$14,ExpirationTable!$D$9:$BB$9,0))</f>
        <v>0</v>
      </c>
      <c r="N20" s="181">
        <f>$C20*INDEX(ExpirationTable!$D$15:$BB$15,MATCH(N$14,ExpirationTable!$D$9:$BB$9,0))</f>
        <v>0</v>
      </c>
      <c r="O20" s="181">
        <f>$C20*INDEX(ExpirationTable!$D$15:$BB$15,MATCH(O$14,ExpirationTable!$D$9:$BB$9,0))</f>
        <v>0</v>
      </c>
      <c r="P20" s="181">
        <f>$C20*INDEX(ExpirationTable!$D$15:$BB$15,MATCH(P$14,ExpirationTable!$D$9:$BB$9,0))</f>
        <v>0</v>
      </c>
      <c r="Q20" s="181">
        <f>$C20*INDEX(ExpirationTable!$D$15:$BB$15,MATCH(Q$14,ExpirationTable!$D$9:$BB$9,0))</f>
        <v>0</v>
      </c>
      <c r="R20" s="181">
        <f>$C20*INDEX(ExpirationTable!$D$15:$BB$15,MATCH(R$14,ExpirationTable!$D$9:$BB$9,0))</f>
        <v>0</v>
      </c>
      <c r="S20" s="181">
        <f>$C20*INDEX(ExpirationTable!$D$15:$BB$15,MATCH(S$14,ExpirationTable!$D$9:$BB$9,0))</f>
        <v>0</v>
      </c>
      <c r="T20" s="181">
        <f>$C20*INDEX(ExpirationTable!$D$15:$BB$15,MATCH(T$14,ExpirationTable!$D$9:$BB$9,0))</f>
        <v>0</v>
      </c>
      <c r="U20" s="181">
        <f>$C20*INDEX(ExpirationTable!$D$15:$BB$15,MATCH(U$14,ExpirationTable!$D$9:$BB$9,0))</f>
        <v>0</v>
      </c>
      <c r="V20" s="181">
        <f>$C20*INDEX(ExpirationTable!$D$15:$BB$15,MATCH(V$14,ExpirationTable!$D$9:$BB$9,0))</f>
        <v>0</v>
      </c>
      <c r="W20" s="181">
        <f>$C20*INDEX(ExpirationTable!$D$15:$BB$15,MATCH(W$14,ExpirationTable!$D$9:$BB$9,0))</f>
        <v>0</v>
      </c>
      <c r="X20" s="181">
        <f>$C20*INDEX(ExpirationTable!$D$15:$BB$15,MATCH(X$14,ExpirationTable!$D$9:$BB$9,0))</f>
        <v>0</v>
      </c>
      <c r="Y20" s="181">
        <f>$C20*INDEX(ExpirationTable!$D$15:$BB$15,MATCH(Y$14,ExpirationTable!$D$9:$BB$9,0))</f>
        <v>0</v>
      </c>
      <c r="Z20" s="181">
        <f>$C20*INDEX(ExpirationTable!$D$15:$BB$15,MATCH(Z$14,ExpirationTable!$D$9:$BB$9,0))</f>
        <v>0</v>
      </c>
      <c r="AA20" s="181">
        <f>$C20*INDEX(ExpirationTable!$D$15:$BB$15,MATCH(AA$14,ExpirationTable!$D$9:$BB$9,0))</f>
        <v>0</v>
      </c>
      <c r="AB20" s="181">
        <f>$C20*INDEX(ExpirationTable!$D$15:$BB$15,MATCH(AB$14,ExpirationTable!$D$9:$BB$9,0))</f>
        <v>0</v>
      </c>
      <c r="AC20" s="181">
        <f>$C20*INDEX(ExpirationTable!$D$15:$BB$15,MATCH(AC$14,ExpirationTable!$D$9:$BB$9,0))</f>
        <v>0</v>
      </c>
      <c r="AD20" s="181">
        <f>$C20*INDEX(ExpirationTable!$D$15:$BB$15,MATCH(AD$14,ExpirationTable!$D$9:$BB$9,0))</f>
        <v>0</v>
      </c>
      <c r="AE20" s="181">
        <f>$C20*INDEX(ExpirationTable!$D$15:$BB$15,MATCH(AE$14,ExpirationTable!$D$9:$BB$9,0))</f>
        <v>0</v>
      </c>
      <c r="AF20" s="181">
        <f>$C20*INDEX(ExpirationTable!$D$15:$BB$15,MATCH(AF$14,ExpirationTable!$D$9:$BB$9,0))</f>
        <v>0</v>
      </c>
      <c r="AG20" s="181">
        <f>$C20*INDEX(ExpirationTable!$D$15:$BB$15,MATCH(AG$14,ExpirationTable!$D$9:$BB$9,0))</f>
        <v>0</v>
      </c>
      <c r="AH20" s="181">
        <f>$C20*INDEX(ExpirationTable!$D$15:$BB$15,MATCH(AH$14,ExpirationTable!$D$9:$BB$9,0))</f>
        <v>0</v>
      </c>
      <c r="AI20" s="181">
        <f>$C20*INDEX(ExpirationTable!$D$15:$BB$15,MATCH(AI$14,ExpirationTable!$D$9:$BB$9,0))</f>
        <v>0</v>
      </c>
      <c r="AJ20" s="181">
        <f>$C20*INDEX(ExpirationTable!$D$15:$BB$15,MATCH(AJ$14,ExpirationTable!$D$9:$BB$9,0))</f>
        <v>0</v>
      </c>
      <c r="AK20" s="181">
        <f>$C20*INDEX(ExpirationTable!$D$15:$BB$15,MATCH(AK$14,ExpirationTable!$D$9:$BB$9,0))</f>
        <v>0</v>
      </c>
      <c r="AL20" s="181">
        <f>$C20*INDEX(ExpirationTable!$D$15:$BB$15,MATCH(AL$14,ExpirationTable!$D$9:$BB$9,0))</f>
        <v>0</v>
      </c>
      <c r="AM20" s="181">
        <f>$C20*INDEX(ExpirationTable!$D$15:$BB$15,MATCH(AM$14,ExpirationTable!$D$9:$BB$9,0))</f>
        <v>0</v>
      </c>
      <c r="AN20" s="181">
        <f>$C20*INDEX(ExpirationTable!$D$15:$BB$15,MATCH(AN$14,ExpirationTable!$D$9:$BB$9,0))</f>
        <v>0</v>
      </c>
      <c r="AO20" s="181">
        <f>$C20*INDEX(ExpirationTable!$D$15:$BB$15,MATCH(AO$14,ExpirationTable!$D$9:$BB$9,0))</f>
        <v>0</v>
      </c>
      <c r="AP20" s="181">
        <f>$C20*INDEX(ExpirationTable!$D$15:$BB$15,MATCH(AP$14,ExpirationTable!$D$9:$BB$9,0))</f>
        <v>0</v>
      </c>
      <c r="AQ20" s="181">
        <f>$C20*INDEX(ExpirationTable!$D$15:$BB$15,MATCH(AQ$14,ExpirationTable!$D$9:$BB$9,0))</f>
        <v>0</v>
      </c>
      <c r="AR20" s="181">
        <f>$C20*INDEX(ExpirationTable!$D$15:$BB$15,MATCH(AR$14,ExpirationTable!$D$9:$BB$9,0))</f>
        <v>0</v>
      </c>
      <c r="AS20" s="181">
        <f>$C20*INDEX(ExpirationTable!$D$15:$BB$15,MATCH(AS$14,ExpirationTable!$D$9:$BB$9,0))</f>
        <v>0</v>
      </c>
      <c r="AT20" s="197">
        <f>$C20*INDEX(ExpirationTable!$D$15:$BB$15,MATCH(AT$14,ExpirationTable!$D$9:$BB$9,0))</f>
        <v>0</v>
      </c>
    </row>
    <row r="21" spans="2:46" x14ac:dyDescent="0.35">
      <c r="B21" s="196">
        <v>2019</v>
      </c>
      <c r="C21" s="167">
        <f>INDEX(Savings_FirstYear!$AR$6:$CC$63,$D$132,$B21-2012)</f>
        <v>0</v>
      </c>
      <c r="D21" s="168">
        <f>INDEX(Costs_FirstYear!$AQ$6:$CB$63,$D$132,$B21-2012)</f>
        <v>110</v>
      </c>
      <c r="E21" s="169">
        <f t="shared" si="1"/>
        <v>0</v>
      </c>
      <c r="F21" s="174">
        <f t="shared" si="2"/>
        <v>0</v>
      </c>
      <c r="G21" s="170">
        <f t="shared" si="3"/>
        <v>0</v>
      </c>
      <c r="H21" s="181">
        <f>$C21*INDEX(ExpirationTable!$D$15:$BB$15,MATCH(H$14,ExpirationTable!$D$9:$BB$9,0))</f>
        <v>0</v>
      </c>
      <c r="I21" s="181">
        <f>$C21*INDEX(ExpirationTable!$D$15:$BB$15,MATCH(I$14,ExpirationTable!$D$9:$BB$9,0))</f>
        <v>0</v>
      </c>
      <c r="J21" s="181">
        <f>$C21*INDEX(ExpirationTable!$D$15:$BB$15,MATCH(J$14,ExpirationTable!$D$9:$BB$9,0))</f>
        <v>0</v>
      </c>
      <c r="K21" s="181">
        <f>$C21*INDEX(ExpirationTable!$D$15:$BB$15,MATCH(K$14,ExpirationTable!$D$9:$BB$9,0))</f>
        <v>0</v>
      </c>
      <c r="L21" s="181">
        <f>$C21*INDEX(ExpirationTable!$D$15:$BB$15,MATCH(L$14,ExpirationTable!$D$9:$BB$9,0))</f>
        <v>0</v>
      </c>
      <c r="M21" s="181">
        <f>$C21*INDEX(ExpirationTable!$D$15:$BB$15,MATCH(M$14,ExpirationTable!$D$9:$BB$9,0))</f>
        <v>0</v>
      </c>
      <c r="N21" s="181">
        <f>$C21*INDEX(ExpirationTable!$D$15:$BB$15,MATCH(N$14,ExpirationTable!$D$9:$BB$9,0))</f>
        <v>0</v>
      </c>
      <c r="O21" s="181">
        <f>$C21*INDEX(ExpirationTable!$D$15:$BB$15,MATCH(O$14,ExpirationTable!$D$9:$BB$9,0))</f>
        <v>0</v>
      </c>
      <c r="P21" s="181">
        <f>$C21*INDEX(ExpirationTable!$D$15:$BB$15,MATCH(P$14,ExpirationTable!$D$9:$BB$9,0))</f>
        <v>0</v>
      </c>
      <c r="Q21" s="181">
        <f>$C21*INDEX(ExpirationTable!$D$15:$BB$15,MATCH(Q$14,ExpirationTable!$D$9:$BB$9,0))</f>
        <v>0</v>
      </c>
      <c r="R21" s="181">
        <f>$C21*INDEX(ExpirationTable!$D$15:$BB$15,MATCH(R$14,ExpirationTable!$D$9:$BB$9,0))</f>
        <v>0</v>
      </c>
      <c r="S21" s="181">
        <f>$C21*INDEX(ExpirationTable!$D$15:$BB$15,MATCH(S$14,ExpirationTable!$D$9:$BB$9,0))</f>
        <v>0</v>
      </c>
      <c r="T21" s="181">
        <f>$C21*INDEX(ExpirationTable!$D$15:$BB$15,MATCH(T$14,ExpirationTable!$D$9:$BB$9,0))</f>
        <v>0</v>
      </c>
      <c r="U21" s="181">
        <f>$C21*INDEX(ExpirationTable!$D$15:$BB$15,MATCH(U$14,ExpirationTable!$D$9:$BB$9,0))</f>
        <v>0</v>
      </c>
      <c r="V21" s="181">
        <f>$C21*INDEX(ExpirationTable!$D$15:$BB$15,MATCH(V$14,ExpirationTable!$D$9:$BB$9,0))</f>
        <v>0</v>
      </c>
      <c r="W21" s="181">
        <f>$C21*INDEX(ExpirationTable!$D$15:$BB$15,MATCH(W$14,ExpirationTable!$D$9:$BB$9,0))</f>
        <v>0</v>
      </c>
      <c r="X21" s="181">
        <f>$C21*INDEX(ExpirationTable!$D$15:$BB$15,MATCH(X$14,ExpirationTable!$D$9:$BB$9,0))</f>
        <v>0</v>
      </c>
      <c r="Y21" s="181">
        <f>$C21*INDEX(ExpirationTable!$D$15:$BB$15,MATCH(Y$14,ExpirationTable!$D$9:$BB$9,0))</f>
        <v>0</v>
      </c>
      <c r="Z21" s="181">
        <f>$C21*INDEX(ExpirationTable!$D$15:$BB$15,MATCH(Z$14,ExpirationTable!$D$9:$BB$9,0))</f>
        <v>0</v>
      </c>
      <c r="AA21" s="181">
        <f>$C21*INDEX(ExpirationTable!$D$15:$BB$15,MATCH(AA$14,ExpirationTable!$D$9:$BB$9,0))</f>
        <v>0</v>
      </c>
      <c r="AB21" s="181">
        <f>$C21*INDEX(ExpirationTable!$D$15:$BB$15,MATCH(AB$14,ExpirationTable!$D$9:$BB$9,0))</f>
        <v>0</v>
      </c>
      <c r="AC21" s="181">
        <f>$C21*INDEX(ExpirationTable!$D$15:$BB$15,MATCH(AC$14,ExpirationTable!$D$9:$BB$9,0))</f>
        <v>0</v>
      </c>
      <c r="AD21" s="181">
        <f>$C21*INDEX(ExpirationTable!$D$15:$BB$15,MATCH(AD$14,ExpirationTable!$D$9:$BB$9,0))</f>
        <v>0</v>
      </c>
      <c r="AE21" s="181">
        <f>$C21*INDEX(ExpirationTable!$D$15:$BB$15,MATCH(AE$14,ExpirationTable!$D$9:$BB$9,0))</f>
        <v>0</v>
      </c>
      <c r="AF21" s="181">
        <f>$C21*INDEX(ExpirationTable!$D$15:$BB$15,MATCH(AF$14,ExpirationTable!$D$9:$BB$9,0))</f>
        <v>0</v>
      </c>
      <c r="AG21" s="181">
        <f>$C21*INDEX(ExpirationTable!$D$15:$BB$15,MATCH(AG$14,ExpirationTable!$D$9:$BB$9,0))</f>
        <v>0</v>
      </c>
      <c r="AH21" s="181">
        <f>$C21*INDEX(ExpirationTable!$D$15:$BB$15,MATCH(AH$14,ExpirationTable!$D$9:$BB$9,0))</f>
        <v>0</v>
      </c>
      <c r="AI21" s="181">
        <f>$C21*INDEX(ExpirationTable!$D$15:$BB$15,MATCH(AI$14,ExpirationTable!$D$9:$BB$9,0))</f>
        <v>0</v>
      </c>
      <c r="AJ21" s="181">
        <f>$C21*INDEX(ExpirationTable!$D$15:$BB$15,MATCH(AJ$14,ExpirationTable!$D$9:$BB$9,0))</f>
        <v>0</v>
      </c>
      <c r="AK21" s="181">
        <f>$C21*INDEX(ExpirationTable!$D$15:$BB$15,MATCH(AK$14,ExpirationTable!$D$9:$BB$9,0))</f>
        <v>0</v>
      </c>
      <c r="AL21" s="181">
        <f>$C21*INDEX(ExpirationTable!$D$15:$BB$15,MATCH(AL$14,ExpirationTable!$D$9:$BB$9,0))</f>
        <v>0</v>
      </c>
      <c r="AM21" s="181">
        <f>$C21*INDEX(ExpirationTable!$D$15:$BB$15,MATCH(AM$14,ExpirationTable!$D$9:$BB$9,0))</f>
        <v>0</v>
      </c>
      <c r="AN21" s="181">
        <f>$C21*INDEX(ExpirationTable!$D$15:$BB$15,MATCH(AN$14,ExpirationTable!$D$9:$BB$9,0))</f>
        <v>0</v>
      </c>
      <c r="AO21" s="181">
        <f>$C21*INDEX(ExpirationTable!$D$15:$BB$15,MATCH(AO$14,ExpirationTable!$D$9:$BB$9,0))</f>
        <v>0</v>
      </c>
      <c r="AP21" s="181">
        <f>$C21*INDEX(ExpirationTable!$D$15:$BB$15,MATCH(AP$14,ExpirationTable!$D$9:$BB$9,0))</f>
        <v>0</v>
      </c>
      <c r="AQ21" s="181">
        <f>$C21*INDEX(ExpirationTable!$D$15:$BB$15,MATCH(AQ$14,ExpirationTable!$D$9:$BB$9,0))</f>
        <v>0</v>
      </c>
      <c r="AR21" s="181">
        <f>$C21*INDEX(ExpirationTable!$D$15:$BB$15,MATCH(AR$14,ExpirationTable!$D$9:$BB$9,0))</f>
        <v>0</v>
      </c>
      <c r="AS21" s="181">
        <f>$C21*INDEX(ExpirationTable!$D$15:$BB$15,MATCH(AS$14,ExpirationTable!$D$9:$BB$9,0))</f>
        <v>0</v>
      </c>
      <c r="AT21" s="197">
        <f>$C21*INDEX(ExpirationTable!$D$15:$BB$15,MATCH(AT$14,ExpirationTable!$D$9:$BB$9,0))</f>
        <v>0</v>
      </c>
    </row>
    <row r="22" spans="2:46" x14ac:dyDescent="0.35">
      <c r="B22" s="196">
        <v>2020</v>
      </c>
      <c r="C22" s="167">
        <f>INDEX(Savings_FirstYear!$AR$6:$CC$63,$D$132,$B22-2012)</f>
        <v>384.94065895380271</v>
      </c>
      <c r="D22" s="168">
        <f>INDEX(Costs_FirstYear!$AQ$6:$CB$63,$D$132,$B22-2012)</f>
        <v>110</v>
      </c>
      <c r="E22" s="169">
        <f>NPV(discount_rate,$H22:$AT22)</f>
        <v>3278.5011660904565</v>
      </c>
      <c r="F22" s="174">
        <f t="shared" si="2"/>
        <v>423.434724849183</v>
      </c>
      <c r="G22" s="170">
        <f t="shared" si="3"/>
        <v>12.91549715549194</v>
      </c>
      <c r="H22" s="181">
        <f>$C22*INDEX(ExpirationTable!$D$15:$BB$15,MATCH(H$14,ExpirationTable!$D$9:$BB$9,0))</f>
        <v>384.94065895380271</v>
      </c>
      <c r="I22" s="181">
        <f>$C22*INDEX(ExpirationTable!$D$15:$BB$15,MATCH(I$14,ExpirationTable!$D$9:$BB$9,0))</f>
        <v>384.94065895380271</v>
      </c>
      <c r="J22" s="181">
        <f>$C22*INDEX(ExpirationTable!$D$15:$BB$15,MATCH(J$14,ExpirationTable!$D$9:$BB$9,0))</f>
        <v>384.94065895380271</v>
      </c>
      <c r="K22" s="181">
        <f>$C22*INDEX(ExpirationTable!$D$15:$BB$15,MATCH(K$14,ExpirationTable!$D$9:$BB$9,0))</f>
        <v>384.94065895380271</v>
      </c>
      <c r="L22" s="181">
        <f>$C22*INDEX(ExpirationTable!$D$15:$BB$15,MATCH(L$14,ExpirationTable!$D$9:$BB$9,0))</f>
        <v>384.94065895380271</v>
      </c>
      <c r="M22" s="181">
        <f>$C22*INDEX(ExpirationTable!$D$15:$BB$15,MATCH(M$14,ExpirationTable!$D$9:$BB$9,0))</f>
        <v>384.94065895380271</v>
      </c>
      <c r="N22" s="181">
        <f>$C22*INDEX(ExpirationTable!$D$15:$BB$15,MATCH(N$14,ExpirationTable!$D$9:$BB$9,0))</f>
        <v>315.72652236562715</v>
      </c>
      <c r="O22" s="181">
        <f>$C22*INDEX(ExpirationTable!$D$15:$BB$15,MATCH(O$14,ExpirationTable!$D$9:$BB$9,0))</f>
        <v>249.88868512321631</v>
      </c>
      <c r="P22" s="181">
        <f>$C22*INDEX(ExpirationTable!$D$15:$BB$15,MATCH(P$14,ExpirationTable!$D$9:$BB$9,0))</f>
        <v>249.88868512321631</v>
      </c>
      <c r="Q22" s="181">
        <f>$C22*INDEX(ExpirationTable!$D$15:$BB$15,MATCH(Q$14,ExpirationTable!$D$9:$BB$9,0))</f>
        <v>204.89988915250404</v>
      </c>
      <c r="R22" s="181">
        <f>$C22*INDEX(ExpirationTable!$D$15:$BB$15,MATCH(R$14,ExpirationTable!$D$9:$BB$9,0))</f>
        <v>125.91845649077689</v>
      </c>
      <c r="S22" s="181">
        <f>$C22*INDEX(ExpirationTable!$D$15:$BB$15,MATCH(S$14,ExpirationTable!$D$9:$BB$9,0))</f>
        <v>125.91845649077689</v>
      </c>
      <c r="T22" s="181">
        <f>$C22*INDEX(ExpirationTable!$D$15:$BB$15,MATCH(T$14,ExpirationTable!$D$9:$BB$9,0))</f>
        <v>125.91845649077689</v>
      </c>
      <c r="U22" s="181">
        <f>$C22*INDEX(ExpirationTable!$D$15:$BB$15,MATCH(U$14,ExpirationTable!$D$9:$BB$9,0))</f>
        <v>125.91845649077689</v>
      </c>
      <c r="V22" s="181">
        <f>$C22*INDEX(ExpirationTable!$D$15:$BB$15,MATCH(V$14,ExpirationTable!$D$9:$BB$9,0))</f>
        <v>31.743578913994451</v>
      </c>
      <c r="W22" s="181">
        <f>$C22*INDEX(ExpirationTable!$D$15:$BB$15,MATCH(W$14,ExpirationTable!$D$9:$BB$9,0))</f>
        <v>7.4743896101549865</v>
      </c>
      <c r="X22" s="181">
        <f>$C22*INDEX(ExpirationTable!$D$15:$BB$15,MATCH(X$14,ExpirationTable!$D$9:$BB$9,0))</f>
        <v>7.4743896101549865</v>
      </c>
      <c r="Y22" s="181">
        <f>$C22*INDEX(ExpirationTable!$D$15:$BB$15,MATCH(Y$14,ExpirationTable!$D$9:$BB$9,0))</f>
        <v>7.4743896101549865</v>
      </c>
      <c r="Z22" s="181">
        <f>$C22*INDEX(ExpirationTable!$D$15:$BB$15,MATCH(Z$14,ExpirationTable!$D$9:$BB$9,0))</f>
        <v>7.4743896101549865</v>
      </c>
      <c r="AA22" s="181">
        <f>$C22*INDEX(ExpirationTable!$D$15:$BB$15,MATCH(AA$14,ExpirationTable!$D$9:$BB$9,0))</f>
        <v>7.4743896101549865</v>
      </c>
      <c r="AB22" s="181">
        <f>$C22*INDEX(ExpirationTable!$D$15:$BB$15,MATCH(AB$14,ExpirationTable!$D$9:$BB$9,0))</f>
        <v>7.4743896101549865</v>
      </c>
      <c r="AC22" s="181">
        <f>$C22*INDEX(ExpirationTable!$D$15:$BB$15,MATCH(AC$14,ExpirationTable!$D$9:$BB$9,0))</f>
        <v>1.155540633729929</v>
      </c>
      <c r="AD22" s="181">
        <f>$C22*INDEX(ExpirationTable!$D$15:$BB$15,MATCH(AD$14,ExpirationTable!$D$9:$BB$9,0))</f>
        <v>0</v>
      </c>
      <c r="AE22" s="181">
        <f>$C22*INDEX(ExpirationTable!$D$15:$BB$15,MATCH(AE$14,ExpirationTable!$D$9:$BB$9,0))</f>
        <v>0</v>
      </c>
      <c r="AF22" s="181">
        <f>$C22*INDEX(ExpirationTable!$D$15:$BB$15,MATCH(AF$14,ExpirationTable!$D$9:$BB$9,0))</f>
        <v>0</v>
      </c>
      <c r="AG22" s="181">
        <f>$C22*INDEX(ExpirationTable!$D$15:$BB$15,MATCH(AG$14,ExpirationTable!$D$9:$BB$9,0))</f>
        <v>0</v>
      </c>
      <c r="AH22" s="181">
        <f>$C22*INDEX(ExpirationTable!$D$15:$BB$15,MATCH(AH$14,ExpirationTable!$D$9:$BB$9,0))</f>
        <v>0</v>
      </c>
      <c r="AI22" s="181">
        <f>$C22*INDEX(ExpirationTable!$D$15:$BB$15,MATCH(AI$14,ExpirationTable!$D$9:$BB$9,0))</f>
        <v>0</v>
      </c>
      <c r="AJ22" s="181">
        <f>$C22*INDEX(ExpirationTable!$D$15:$BB$15,MATCH(AJ$14,ExpirationTable!$D$9:$BB$9,0))</f>
        <v>0</v>
      </c>
      <c r="AK22" s="181">
        <f>$C22*INDEX(ExpirationTable!$D$15:$BB$15,MATCH(AK$14,ExpirationTable!$D$9:$BB$9,0))</f>
        <v>0</v>
      </c>
      <c r="AL22" s="181">
        <f>$C22*INDEX(ExpirationTable!$D$15:$BB$15,MATCH(AL$14,ExpirationTable!$D$9:$BB$9,0))</f>
        <v>0</v>
      </c>
      <c r="AM22" s="181">
        <f>$C22*INDEX(ExpirationTable!$D$15:$BB$15,MATCH(AM$14,ExpirationTable!$D$9:$BB$9,0))</f>
        <v>0</v>
      </c>
      <c r="AN22" s="181">
        <f>$C22*INDEX(ExpirationTable!$D$15:$BB$15,MATCH(AN$14,ExpirationTable!$D$9:$BB$9,0))</f>
        <v>0</v>
      </c>
      <c r="AO22" s="181">
        <f>$C22*INDEX(ExpirationTable!$D$15:$BB$15,MATCH(AO$14,ExpirationTable!$D$9:$BB$9,0))</f>
        <v>0</v>
      </c>
      <c r="AP22" s="181">
        <f>$C22*INDEX(ExpirationTable!$D$15:$BB$15,MATCH(AP$14,ExpirationTable!$D$9:$BB$9,0))</f>
        <v>0</v>
      </c>
      <c r="AQ22" s="181">
        <f>$C22*INDEX(ExpirationTable!$D$15:$BB$15,MATCH(AQ$14,ExpirationTable!$D$9:$BB$9,0))</f>
        <v>0</v>
      </c>
      <c r="AR22" s="181">
        <f>$C22*INDEX(ExpirationTable!$D$15:$BB$15,MATCH(AR$14,ExpirationTable!$D$9:$BB$9,0))</f>
        <v>0</v>
      </c>
      <c r="AS22" s="181">
        <f>$C22*INDEX(ExpirationTable!$D$15:$BB$15,MATCH(AS$14,ExpirationTable!$D$9:$BB$9,0))</f>
        <v>0</v>
      </c>
      <c r="AT22" s="197">
        <f>$C22*INDEX(ExpirationTable!$D$15:$BB$15,MATCH(AT$14,ExpirationTable!$D$9:$BB$9,0))</f>
        <v>0</v>
      </c>
    </row>
    <row r="23" spans="2:46" x14ac:dyDescent="0.35">
      <c r="B23" s="196">
        <v>2021</v>
      </c>
      <c r="C23" s="167">
        <f>INDEX(Savings_FirstYear!$AR$6:$CC$63,$D$132,$B23-2012)</f>
        <v>552.99035248288408</v>
      </c>
      <c r="D23" s="168">
        <f>INDEX(Costs_FirstYear!$AQ$6:$CB$63,$D$132,$B23-2012)</f>
        <v>88</v>
      </c>
      <c r="E23" s="169">
        <f t="shared" si="1"/>
        <v>4709.7636305274964</v>
      </c>
      <c r="F23" s="174">
        <f t="shared" si="2"/>
        <v>486.63151018493801</v>
      </c>
      <c r="G23" s="170">
        <f t="shared" si="3"/>
        <v>10.332397724393548</v>
      </c>
      <c r="H23" s="181">
        <f>$C23*INDEX(ExpirationTable!$D$15:$BB$15,MATCH(H$14,ExpirationTable!$D$9:$BB$9,0))</f>
        <v>552.99035248288408</v>
      </c>
      <c r="I23" s="181">
        <f>$C23*INDEX(ExpirationTable!$D$15:$BB$15,MATCH(I$14,ExpirationTable!$D$9:$BB$9,0))</f>
        <v>552.99035248288408</v>
      </c>
      <c r="J23" s="181">
        <f>$C23*INDEX(ExpirationTable!$D$15:$BB$15,MATCH(J$14,ExpirationTable!$D$9:$BB$9,0))</f>
        <v>552.99035248288408</v>
      </c>
      <c r="K23" s="181">
        <f>$C23*INDEX(ExpirationTable!$D$15:$BB$15,MATCH(K$14,ExpirationTable!$D$9:$BB$9,0))</f>
        <v>552.99035248288408</v>
      </c>
      <c r="L23" s="181">
        <f>$C23*INDEX(ExpirationTable!$D$15:$BB$15,MATCH(L$14,ExpirationTable!$D$9:$BB$9,0))</f>
        <v>552.99035248288408</v>
      </c>
      <c r="M23" s="181">
        <f>$C23*INDEX(ExpirationTable!$D$15:$BB$15,MATCH(M$14,ExpirationTable!$D$9:$BB$9,0))</f>
        <v>552.99035248288408</v>
      </c>
      <c r="N23" s="181">
        <f>$C23*INDEX(ExpirationTable!$D$15:$BB$15,MATCH(N$14,ExpirationTable!$D$9:$BB$9,0))</f>
        <v>453.56009252355068</v>
      </c>
      <c r="O23" s="181">
        <f>$C23*INDEX(ExpirationTable!$D$15:$BB$15,MATCH(O$14,ExpirationTable!$D$9:$BB$9,0))</f>
        <v>358.98008914759953</v>
      </c>
      <c r="P23" s="181">
        <f>$C23*INDEX(ExpirationTable!$D$15:$BB$15,MATCH(P$14,ExpirationTable!$D$9:$BB$9,0))</f>
        <v>358.98008914759953</v>
      </c>
      <c r="Q23" s="181">
        <f>$C23*INDEX(ExpirationTable!$D$15:$BB$15,MATCH(Q$14,ExpirationTable!$D$9:$BB$9,0))</f>
        <v>294.35098447146709</v>
      </c>
      <c r="R23" s="181">
        <f>$C23*INDEX(ExpirationTable!$D$15:$BB$15,MATCH(R$14,ExpirationTable!$D$9:$BB$9,0))</f>
        <v>180.88941767851031</v>
      </c>
      <c r="S23" s="181">
        <f>$C23*INDEX(ExpirationTable!$D$15:$BB$15,MATCH(S$14,ExpirationTable!$D$9:$BB$9,0))</f>
        <v>180.88941767851031</v>
      </c>
      <c r="T23" s="181">
        <f>$C23*INDEX(ExpirationTable!$D$15:$BB$15,MATCH(T$14,ExpirationTable!$D$9:$BB$9,0))</f>
        <v>180.88941767851031</v>
      </c>
      <c r="U23" s="181">
        <f>$C23*INDEX(ExpirationTable!$D$15:$BB$15,MATCH(U$14,ExpirationTable!$D$9:$BB$9,0))</f>
        <v>180.88941767851031</v>
      </c>
      <c r="V23" s="181">
        <f>$C23*INDEX(ExpirationTable!$D$15:$BB$15,MATCH(V$14,ExpirationTable!$D$9:$BB$9,0))</f>
        <v>45.601555679844942</v>
      </c>
      <c r="W23" s="181">
        <f>$C23*INDEX(ExpirationTable!$D$15:$BB$15,MATCH(W$14,ExpirationTable!$D$9:$BB$9,0))</f>
        <v>10.737409127805467</v>
      </c>
      <c r="X23" s="181">
        <f>$C23*INDEX(ExpirationTable!$D$15:$BB$15,MATCH(X$14,ExpirationTable!$D$9:$BB$9,0))</f>
        <v>10.737409127805467</v>
      </c>
      <c r="Y23" s="181">
        <f>$C23*INDEX(ExpirationTable!$D$15:$BB$15,MATCH(Y$14,ExpirationTable!$D$9:$BB$9,0))</f>
        <v>10.737409127805467</v>
      </c>
      <c r="Z23" s="181">
        <f>$C23*INDEX(ExpirationTable!$D$15:$BB$15,MATCH(Z$14,ExpirationTable!$D$9:$BB$9,0))</f>
        <v>10.737409127805467</v>
      </c>
      <c r="AA23" s="181">
        <f>$C23*INDEX(ExpirationTable!$D$15:$BB$15,MATCH(AA$14,ExpirationTable!$D$9:$BB$9,0))</f>
        <v>10.737409127805467</v>
      </c>
      <c r="AB23" s="181">
        <f>$C23*INDEX(ExpirationTable!$D$15:$BB$15,MATCH(AB$14,ExpirationTable!$D$9:$BB$9,0))</f>
        <v>10.737409127805467</v>
      </c>
      <c r="AC23" s="181">
        <f>$C23*INDEX(ExpirationTable!$D$15:$BB$15,MATCH(AC$14,ExpirationTable!$D$9:$BB$9,0))</f>
        <v>1.6600034511586794</v>
      </c>
      <c r="AD23" s="181">
        <f>$C23*INDEX(ExpirationTable!$D$15:$BB$15,MATCH(AD$14,ExpirationTable!$D$9:$BB$9,0))</f>
        <v>0</v>
      </c>
      <c r="AE23" s="181">
        <f>$C23*INDEX(ExpirationTable!$D$15:$BB$15,MATCH(AE$14,ExpirationTable!$D$9:$BB$9,0))</f>
        <v>0</v>
      </c>
      <c r="AF23" s="181">
        <f>$C23*INDEX(ExpirationTable!$D$15:$BB$15,MATCH(AF$14,ExpirationTable!$D$9:$BB$9,0))</f>
        <v>0</v>
      </c>
      <c r="AG23" s="181">
        <f>$C23*INDEX(ExpirationTable!$D$15:$BB$15,MATCH(AG$14,ExpirationTable!$D$9:$BB$9,0))</f>
        <v>0</v>
      </c>
      <c r="AH23" s="181">
        <f>$C23*INDEX(ExpirationTable!$D$15:$BB$15,MATCH(AH$14,ExpirationTable!$D$9:$BB$9,0))</f>
        <v>0</v>
      </c>
      <c r="AI23" s="181">
        <f>$C23*INDEX(ExpirationTable!$D$15:$BB$15,MATCH(AI$14,ExpirationTable!$D$9:$BB$9,0))</f>
        <v>0</v>
      </c>
      <c r="AJ23" s="181">
        <f>$C23*INDEX(ExpirationTable!$D$15:$BB$15,MATCH(AJ$14,ExpirationTable!$D$9:$BB$9,0))</f>
        <v>0</v>
      </c>
      <c r="AK23" s="181">
        <f>$C23*INDEX(ExpirationTable!$D$15:$BB$15,MATCH(AK$14,ExpirationTable!$D$9:$BB$9,0))</f>
        <v>0</v>
      </c>
      <c r="AL23" s="181">
        <f>$C23*INDEX(ExpirationTable!$D$15:$BB$15,MATCH(AL$14,ExpirationTable!$D$9:$BB$9,0))</f>
        <v>0</v>
      </c>
      <c r="AM23" s="181">
        <f>$C23*INDEX(ExpirationTable!$D$15:$BB$15,MATCH(AM$14,ExpirationTable!$D$9:$BB$9,0))</f>
        <v>0</v>
      </c>
      <c r="AN23" s="181">
        <f>$C23*INDEX(ExpirationTable!$D$15:$BB$15,MATCH(AN$14,ExpirationTable!$D$9:$BB$9,0))</f>
        <v>0</v>
      </c>
      <c r="AO23" s="181">
        <f>$C23*INDEX(ExpirationTable!$D$15:$BB$15,MATCH(AO$14,ExpirationTable!$D$9:$BB$9,0))</f>
        <v>0</v>
      </c>
      <c r="AP23" s="181">
        <f>$C23*INDEX(ExpirationTable!$D$15:$BB$15,MATCH(AP$14,ExpirationTable!$D$9:$BB$9,0))</f>
        <v>0</v>
      </c>
      <c r="AQ23" s="181">
        <f>$C23*INDEX(ExpirationTable!$D$15:$BB$15,MATCH(AQ$14,ExpirationTable!$D$9:$BB$9,0))</f>
        <v>0</v>
      </c>
      <c r="AR23" s="181">
        <f>$C23*INDEX(ExpirationTable!$D$15:$BB$15,MATCH(AR$14,ExpirationTable!$D$9:$BB$9,0))</f>
        <v>0</v>
      </c>
      <c r="AS23" s="181">
        <f>$C23*INDEX(ExpirationTable!$D$15:$BB$15,MATCH(AS$14,ExpirationTable!$D$9:$BB$9,0))</f>
        <v>0</v>
      </c>
      <c r="AT23" s="197">
        <f>$C23*INDEX(ExpirationTable!$D$15:$BB$15,MATCH(AT$14,ExpirationTable!$D$9:$BB$9,0))</f>
        <v>0</v>
      </c>
    </row>
    <row r="24" spans="2:46" x14ac:dyDescent="0.35">
      <c r="B24" s="196">
        <v>2022</v>
      </c>
      <c r="C24" s="167">
        <f>INDEX(Savings_FirstYear!$AR$6:$CC$63,$D$132,$B24-2012)</f>
        <v>721.03610695914222</v>
      </c>
      <c r="D24" s="168">
        <f>INDEX(Costs_FirstYear!$AQ$6:$CB$63,$D$132,$B24-2012)</f>
        <v>88</v>
      </c>
      <c r="E24" s="169">
        <f t="shared" si="1"/>
        <v>6140.9925464448497</v>
      </c>
      <c r="F24" s="174">
        <f t="shared" si="2"/>
        <v>634.51177412404513</v>
      </c>
      <c r="G24" s="170">
        <f t="shared" si="3"/>
        <v>10.33239772439355</v>
      </c>
      <c r="H24" s="181">
        <f>$C24*INDEX(ExpirationTable!$D$15:$BB$15,MATCH(H$14,ExpirationTable!$D$9:$BB$9,0))</f>
        <v>721.03610695914222</v>
      </c>
      <c r="I24" s="181">
        <f>$C24*INDEX(ExpirationTable!$D$15:$BB$15,MATCH(I$14,ExpirationTable!$D$9:$BB$9,0))</f>
        <v>721.03610695914222</v>
      </c>
      <c r="J24" s="181">
        <f>$C24*INDEX(ExpirationTable!$D$15:$BB$15,MATCH(J$14,ExpirationTable!$D$9:$BB$9,0))</f>
        <v>721.03610695914222</v>
      </c>
      <c r="K24" s="181">
        <f>$C24*INDEX(ExpirationTable!$D$15:$BB$15,MATCH(K$14,ExpirationTable!$D$9:$BB$9,0))</f>
        <v>721.03610695914222</v>
      </c>
      <c r="L24" s="181">
        <f>$C24*INDEX(ExpirationTable!$D$15:$BB$15,MATCH(L$14,ExpirationTable!$D$9:$BB$9,0))</f>
        <v>721.03610695914222</v>
      </c>
      <c r="M24" s="181">
        <f>$C24*INDEX(ExpirationTable!$D$15:$BB$15,MATCH(M$14,ExpirationTable!$D$9:$BB$9,0))</f>
        <v>721.03610695914222</v>
      </c>
      <c r="N24" s="181">
        <f>$C24*INDEX(ExpirationTable!$D$15:$BB$15,MATCH(N$14,ExpirationTable!$D$9:$BB$9,0))</f>
        <v>591.39043188883034</v>
      </c>
      <c r="O24" s="181">
        <f>$C24*INDEX(ExpirationTable!$D$15:$BB$15,MATCH(O$14,ExpirationTable!$D$9:$BB$9,0))</f>
        <v>468.06893609024115</v>
      </c>
      <c r="P24" s="181">
        <f>$C24*INDEX(ExpirationTable!$D$15:$BB$15,MATCH(P$14,ExpirationTable!$D$9:$BB$9,0))</f>
        <v>468.06893609024115</v>
      </c>
      <c r="Q24" s="181">
        <f>$C24*INDEX(ExpirationTable!$D$15:$BB$15,MATCH(Q$14,ExpirationTable!$D$9:$BB$9,0))</f>
        <v>383.79998307378548</v>
      </c>
      <c r="R24" s="181">
        <f>$C24*INDEX(ExpirationTable!$D$15:$BB$15,MATCH(R$14,ExpirationTable!$D$9:$BB$9,0))</f>
        <v>235.85909035737882</v>
      </c>
      <c r="S24" s="181">
        <f>$C24*INDEX(ExpirationTable!$D$15:$BB$15,MATCH(S$14,ExpirationTable!$D$9:$BB$9,0))</f>
        <v>235.85909035737882</v>
      </c>
      <c r="T24" s="181">
        <f>$C24*INDEX(ExpirationTable!$D$15:$BB$15,MATCH(T$14,ExpirationTable!$D$9:$BB$9,0))</f>
        <v>235.85909035737882</v>
      </c>
      <c r="U24" s="181">
        <f>$C24*INDEX(ExpirationTable!$D$15:$BB$15,MATCH(U$14,ExpirationTable!$D$9:$BB$9,0))</f>
        <v>235.85909035737882</v>
      </c>
      <c r="V24" s="181">
        <f>$C24*INDEX(ExpirationTable!$D$15:$BB$15,MATCH(V$14,ExpirationTable!$D$9:$BB$9,0))</f>
        <v>59.45920761735831</v>
      </c>
      <c r="W24" s="181">
        <f>$C24*INDEX(ExpirationTable!$D$15:$BB$15,MATCH(W$14,ExpirationTable!$D$9:$BB$9,0))</f>
        <v>14.000352160899665</v>
      </c>
      <c r="X24" s="181">
        <f>$C24*INDEX(ExpirationTable!$D$15:$BB$15,MATCH(X$14,ExpirationTable!$D$9:$BB$9,0))</f>
        <v>14.000352160899665</v>
      </c>
      <c r="Y24" s="181">
        <f>$C24*INDEX(ExpirationTable!$D$15:$BB$15,MATCH(Y$14,ExpirationTable!$D$9:$BB$9,0))</f>
        <v>14.000352160899665</v>
      </c>
      <c r="Z24" s="181">
        <f>$C24*INDEX(ExpirationTable!$D$15:$BB$15,MATCH(Z$14,ExpirationTable!$D$9:$BB$9,0))</f>
        <v>14.000352160899665</v>
      </c>
      <c r="AA24" s="181">
        <f>$C24*INDEX(ExpirationTable!$D$15:$BB$15,MATCH(AA$14,ExpirationTable!$D$9:$BB$9,0))</f>
        <v>14.000352160899665</v>
      </c>
      <c r="AB24" s="181">
        <f>$C24*INDEX(ExpirationTable!$D$15:$BB$15,MATCH(AB$14,ExpirationTable!$D$9:$BB$9,0))</f>
        <v>14.000352160899665</v>
      </c>
      <c r="AC24" s="181">
        <f>$C24*INDEX(ExpirationTable!$D$15:$BB$15,MATCH(AC$14,ExpirationTable!$D$9:$BB$9,0))</f>
        <v>2.1644544440750284</v>
      </c>
      <c r="AD24" s="181">
        <f>$C24*INDEX(ExpirationTable!$D$15:$BB$15,MATCH(AD$14,ExpirationTable!$D$9:$BB$9,0))</f>
        <v>0</v>
      </c>
      <c r="AE24" s="181">
        <f>$C24*INDEX(ExpirationTable!$D$15:$BB$15,MATCH(AE$14,ExpirationTable!$D$9:$BB$9,0))</f>
        <v>0</v>
      </c>
      <c r="AF24" s="181">
        <f>$C24*INDEX(ExpirationTable!$D$15:$BB$15,MATCH(AF$14,ExpirationTable!$D$9:$BB$9,0))</f>
        <v>0</v>
      </c>
      <c r="AG24" s="181">
        <f>$C24*INDEX(ExpirationTable!$D$15:$BB$15,MATCH(AG$14,ExpirationTable!$D$9:$BB$9,0))</f>
        <v>0</v>
      </c>
      <c r="AH24" s="181">
        <f>$C24*INDEX(ExpirationTable!$D$15:$BB$15,MATCH(AH$14,ExpirationTable!$D$9:$BB$9,0))</f>
        <v>0</v>
      </c>
      <c r="AI24" s="181">
        <f>$C24*INDEX(ExpirationTable!$D$15:$BB$15,MATCH(AI$14,ExpirationTable!$D$9:$BB$9,0))</f>
        <v>0</v>
      </c>
      <c r="AJ24" s="181">
        <f>$C24*INDEX(ExpirationTable!$D$15:$BB$15,MATCH(AJ$14,ExpirationTable!$D$9:$BB$9,0))</f>
        <v>0</v>
      </c>
      <c r="AK24" s="181">
        <f>$C24*INDEX(ExpirationTable!$D$15:$BB$15,MATCH(AK$14,ExpirationTable!$D$9:$BB$9,0))</f>
        <v>0</v>
      </c>
      <c r="AL24" s="181">
        <f>$C24*INDEX(ExpirationTable!$D$15:$BB$15,MATCH(AL$14,ExpirationTable!$D$9:$BB$9,0))</f>
        <v>0</v>
      </c>
      <c r="AM24" s="181">
        <f>$C24*INDEX(ExpirationTable!$D$15:$BB$15,MATCH(AM$14,ExpirationTable!$D$9:$BB$9,0))</f>
        <v>0</v>
      </c>
      <c r="AN24" s="181">
        <f>$C24*INDEX(ExpirationTable!$D$15:$BB$15,MATCH(AN$14,ExpirationTable!$D$9:$BB$9,0))</f>
        <v>0</v>
      </c>
      <c r="AO24" s="181">
        <f>$C24*INDEX(ExpirationTable!$D$15:$BB$15,MATCH(AO$14,ExpirationTable!$D$9:$BB$9,0))</f>
        <v>0</v>
      </c>
      <c r="AP24" s="181">
        <f>$C24*INDEX(ExpirationTable!$D$15:$BB$15,MATCH(AP$14,ExpirationTable!$D$9:$BB$9,0))</f>
        <v>0</v>
      </c>
      <c r="AQ24" s="181">
        <f>$C24*INDEX(ExpirationTable!$D$15:$BB$15,MATCH(AQ$14,ExpirationTable!$D$9:$BB$9,0))</f>
        <v>0</v>
      </c>
      <c r="AR24" s="181">
        <f>$C24*INDEX(ExpirationTable!$D$15:$BB$15,MATCH(AR$14,ExpirationTable!$D$9:$BB$9,0))</f>
        <v>0</v>
      </c>
      <c r="AS24" s="181">
        <f>$C24*INDEX(ExpirationTable!$D$15:$BB$15,MATCH(AS$14,ExpirationTable!$D$9:$BB$9,0))</f>
        <v>0</v>
      </c>
      <c r="AT24" s="197">
        <f>$C24*INDEX(ExpirationTable!$D$15:$BB$15,MATCH(AT$14,ExpirationTable!$D$9:$BB$9,0))</f>
        <v>0</v>
      </c>
    </row>
    <row r="25" spans="2:46" x14ac:dyDescent="0.35">
      <c r="B25" s="196">
        <v>2023</v>
      </c>
      <c r="C25" s="167">
        <f>INDEX(Savings_FirstYear!$AR$6:$CC$63,$D$132,$B25-2012)</f>
        <v>834.27881556017235</v>
      </c>
      <c r="D25" s="168">
        <f>INDEX(Costs_FirstYear!$AQ$6:$CB$63,$D$132,$B25-2012)</f>
        <v>66</v>
      </c>
      <c r="E25" s="169">
        <f t="shared" si="1"/>
        <v>7105.4693912882894</v>
      </c>
      <c r="F25" s="174">
        <f t="shared" si="2"/>
        <v>550.62401826971382</v>
      </c>
      <c r="G25" s="170">
        <f t="shared" si="3"/>
        <v>7.7492982932951664</v>
      </c>
      <c r="H25" s="181">
        <f>$C25*INDEX(ExpirationTable!$D$15:$BB$15,MATCH(H$14,ExpirationTable!$D$9:$BB$9,0))</f>
        <v>834.27881556017235</v>
      </c>
      <c r="I25" s="181">
        <f>$C25*INDEX(ExpirationTable!$D$15:$BB$15,MATCH(I$14,ExpirationTable!$D$9:$BB$9,0))</f>
        <v>834.27881556017235</v>
      </c>
      <c r="J25" s="181">
        <f>$C25*INDEX(ExpirationTable!$D$15:$BB$15,MATCH(J$14,ExpirationTable!$D$9:$BB$9,0))</f>
        <v>834.27881556017235</v>
      </c>
      <c r="K25" s="181">
        <f>$C25*INDEX(ExpirationTable!$D$15:$BB$15,MATCH(K$14,ExpirationTable!$D$9:$BB$9,0))</f>
        <v>834.27881556017235</v>
      </c>
      <c r="L25" s="181">
        <f>$C25*INDEX(ExpirationTable!$D$15:$BB$15,MATCH(L$14,ExpirationTable!$D$9:$BB$9,0))</f>
        <v>834.27881556017235</v>
      </c>
      <c r="M25" s="181">
        <f>$C25*INDEX(ExpirationTable!$D$15:$BB$15,MATCH(M$14,ExpirationTable!$D$9:$BB$9,0))</f>
        <v>834.27881556017235</v>
      </c>
      <c r="N25" s="181">
        <f>$C25*INDEX(ExpirationTable!$D$15:$BB$15,MATCH(N$14,ExpirationTable!$D$9:$BB$9,0))</f>
        <v>684.27157015839987</v>
      </c>
      <c r="O25" s="181">
        <f>$C25*INDEX(ExpirationTable!$D$15:$BB$15,MATCH(O$14,ExpirationTable!$D$9:$BB$9,0))</f>
        <v>541.58175136159196</v>
      </c>
      <c r="P25" s="181">
        <f>$C25*INDEX(ExpirationTable!$D$15:$BB$15,MATCH(P$14,ExpirationTable!$D$9:$BB$9,0))</f>
        <v>541.58175136159196</v>
      </c>
      <c r="Q25" s="181">
        <f>$C25*INDEX(ExpirationTable!$D$15:$BB$15,MATCH(Q$14,ExpirationTable!$D$9:$BB$9,0))</f>
        <v>444.07789318788713</v>
      </c>
      <c r="R25" s="181">
        <f>$C25*INDEX(ExpirationTable!$D$15:$BB$15,MATCH(R$14,ExpirationTable!$D$9:$BB$9,0))</f>
        <v>272.90206501905993</v>
      </c>
      <c r="S25" s="181">
        <f>$C25*INDEX(ExpirationTable!$D$15:$BB$15,MATCH(S$14,ExpirationTable!$D$9:$BB$9,0))</f>
        <v>272.90206501905993</v>
      </c>
      <c r="T25" s="181">
        <f>$C25*INDEX(ExpirationTable!$D$15:$BB$15,MATCH(T$14,ExpirationTable!$D$9:$BB$9,0))</f>
        <v>272.90206501905993</v>
      </c>
      <c r="U25" s="181">
        <f>$C25*INDEX(ExpirationTable!$D$15:$BB$15,MATCH(U$14,ExpirationTable!$D$9:$BB$9,0))</f>
        <v>272.90206501905993</v>
      </c>
      <c r="V25" s="181">
        <f>$C25*INDEX(ExpirationTable!$D$15:$BB$15,MATCH(V$14,ExpirationTable!$D$9:$BB$9,0))</f>
        <v>68.797605038615615</v>
      </c>
      <c r="W25" s="181">
        <f>$C25*INDEX(ExpirationTable!$D$15:$BB$15,MATCH(W$14,ExpirationTable!$D$9:$BB$9,0))</f>
        <v>16.1991849027923</v>
      </c>
      <c r="X25" s="181">
        <f>$C25*INDEX(ExpirationTable!$D$15:$BB$15,MATCH(X$14,ExpirationTable!$D$9:$BB$9,0))</f>
        <v>16.1991849027923</v>
      </c>
      <c r="Y25" s="181">
        <f>$C25*INDEX(ExpirationTable!$D$15:$BB$15,MATCH(Y$14,ExpirationTable!$D$9:$BB$9,0))</f>
        <v>16.1991849027923</v>
      </c>
      <c r="Z25" s="181">
        <f>$C25*INDEX(ExpirationTable!$D$15:$BB$15,MATCH(Z$14,ExpirationTable!$D$9:$BB$9,0))</f>
        <v>16.1991849027923</v>
      </c>
      <c r="AA25" s="181">
        <f>$C25*INDEX(ExpirationTable!$D$15:$BB$15,MATCH(AA$14,ExpirationTable!$D$9:$BB$9,0))</f>
        <v>16.1991849027923</v>
      </c>
      <c r="AB25" s="181">
        <f>$C25*INDEX(ExpirationTable!$D$15:$BB$15,MATCH(AB$14,ExpirationTable!$D$9:$BB$9,0))</f>
        <v>16.1991849027923</v>
      </c>
      <c r="AC25" s="181">
        <f>$C25*INDEX(ExpirationTable!$D$15:$BB$15,MATCH(AC$14,ExpirationTable!$D$9:$BB$9,0))</f>
        <v>2.5043939859716207</v>
      </c>
      <c r="AD25" s="181">
        <f>$C25*INDEX(ExpirationTable!$D$15:$BB$15,MATCH(AD$14,ExpirationTable!$D$9:$BB$9,0))</f>
        <v>0</v>
      </c>
      <c r="AE25" s="181">
        <f>$C25*INDEX(ExpirationTable!$D$15:$BB$15,MATCH(AE$14,ExpirationTable!$D$9:$BB$9,0))</f>
        <v>0</v>
      </c>
      <c r="AF25" s="181">
        <f>$C25*INDEX(ExpirationTable!$D$15:$BB$15,MATCH(AF$14,ExpirationTable!$D$9:$BB$9,0))</f>
        <v>0</v>
      </c>
      <c r="AG25" s="181">
        <f>$C25*INDEX(ExpirationTable!$D$15:$BB$15,MATCH(AG$14,ExpirationTable!$D$9:$BB$9,0))</f>
        <v>0</v>
      </c>
      <c r="AH25" s="181">
        <f>$C25*INDEX(ExpirationTable!$D$15:$BB$15,MATCH(AH$14,ExpirationTable!$D$9:$BB$9,0))</f>
        <v>0</v>
      </c>
      <c r="AI25" s="181">
        <f>$C25*INDEX(ExpirationTable!$D$15:$BB$15,MATCH(AI$14,ExpirationTable!$D$9:$BB$9,0))</f>
        <v>0</v>
      </c>
      <c r="AJ25" s="181">
        <f>$C25*INDEX(ExpirationTable!$D$15:$BB$15,MATCH(AJ$14,ExpirationTable!$D$9:$BB$9,0))</f>
        <v>0</v>
      </c>
      <c r="AK25" s="181">
        <f>$C25*INDEX(ExpirationTable!$D$15:$BB$15,MATCH(AK$14,ExpirationTable!$D$9:$BB$9,0))</f>
        <v>0</v>
      </c>
      <c r="AL25" s="181">
        <f>$C25*INDEX(ExpirationTable!$D$15:$BB$15,MATCH(AL$14,ExpirationTable!$D$9:$BB$9,0))</f>
        <v>0</v>
      </c>
      <c r="AM25" s="181">
        <f>$C25*INDEX(ExpirationTable!$D$15:$BB$15,MATCH(AM$14,ExpirationTable!$D$9:$BB$9,0))</f>
        <v>0</v>
      </c>
      <c r="AN25" s="181">
        <f>$C25*INDEX(ExpirationTable!$D$15:$BB$15,MATCH(AN$14,ExpirationTable!$D$9:$BB$9,0))</f>
        <v>0</v>
      </c>
      <c r="AO25" s="181">
        <f>$C25*INDEX(ExpirationTable!$D$15:$BB$15,MATCH(AO$14,ExpirationTable!$D$9:$BB$9,0))</f>
        <v>0</v>
      </c>
      <c r="AP25" s="181">
        <f>$C25*INDEX(ExpirationTable!$D$15:$BB$15,MATCH(AP$14,ExpirationTable!$D$9:$BB$9,0))</f>
        <v>0</v>
      </c>
      <c r="AQ25" s="181">
        <f>$C25*INDEX(ExpirationTable!$D$15:$BB$15,MATCH(AQ$14,ExpirationTable!$D$9:$BB$9,0))</f>
        <v>0</v>
      </c>
      <c r="AR25" s="181">
        <f>$C25*INDEX(ExpirationTable!$D$15:$BB$15,MATCH(AR$14,ExpirationTable!$D$9:$BB$9,0))</f>
        <v>0</v>
      </c>
      <c r="AS25" s="181">
        <f>$C25*INDEX(ExpirationTable!$D$15:$BB$15,MATCH(AS$14,ExpirationTable!$D$9:$BB$9,0))</f>
        <v>0</v>
      </c>
      <c r="AT25" s="197">
        <f>$C25*INDEX(ExpirationTable!$D$15:$BB$15,MATCH(AT$14,ExpirationTable!$D$9:$BB$9,0))</f>
        <v>0</v>
      </c>
    </row>
    <row r="26" spans="2:46" x14ac:dyDescent="0.35">
      <c r="B26" s="196">
        <v>2024</v>
      </c>
      <c r="C26" s="167">
        <f>INDEX(Savings_FirstYear!$AR$6:$CC$63,$D$132,$B26-2012)</f>
        <v>833.46378416753362</v>
      </c>
      <c r="D26" s="168">
        <f>INDEX(Costs_FirstYear!$AQ$6:$CB$63,$D$132,$B26-2012)</f>
        <v>66</v>
      </c>
      <c r="E26" s="169">
        <f t="shared" si="1"/>
        <v>7098.5278502766741</v>
      </c>
      <c r="F26" s="174">
        <f t="shared" si="2"/>
        <v>550.08609755057216</v>
      </c>
      <c r="G26" s="170">
        <f t="shared" si="3"/>
        <v>7.7492982932951637</v>
      </c>
      <c r="H26" s="181">
        <f>$C26*INDEX(ExpirationTable!$D$15:$BB$15,MATCH(H$14,ExpirationTable!$D$9:$BB$9,0))</f>
        <v>833.46378416753362</v>
      </c>
      <c r="I26" s="181">
        <f>$C26*INDEX(ExpirationTable!$D$15:$BB$15,MATCH(I$14,ExpirationTable!$D$9:$BB$9,0))</f>
        <v>833.46378416753362</v>
      </c>
      <c r="J26" s="181">
        <f>$C26*INDEX(ExpirationTable!$D$15:$BB$15,MATCH(J$14,ExpirationTable!$D$9:$BB$9,0))</f>
        <v>833.46378416753362</v>
      </c>
      <c r="K26" s="181">
        <f>$C26*INDEX(ExpirationTable!$D$15:$BB$15,MATCH(K$14,ExpirationTable!$D$9:$BB$9,0))</f>
        <v>833.46378416753362</v>
      </c>
      <c r="L26" s="181">
        <f>$C26*INDEX(ExpirationTable!$D$15:$BB$15,MATCH(L$14,ExpirationTable!$D$9:$BB$9,0))</f>
        <v>833.46378416753362</v>
      </c>
      <c r="M26" s="181">
        <f>$C26*INDEX(ExpirationTable!$D$15:$BB$15,MATCH(M$14,ExpirationTable!$D$9:$BB$9,0))</f>
        <v>833.46378416753362</v>
      </c>
      <c r="N26" s="181">
        <f>$C26*INDEX(ExpirationTable!$D$15:$BB$15,MATCH(N$14,ExpirationTable!$D$9:$BB$9,0))</f>
        <v>683.6030852342144</v>
      </c>
      <c r="O26" s="181">
        <f>$C26*INDEX(ExpirationTable!$D$15:$BB$15,MATCH(O$14,ExpirationTable!$D$9:$BB$9,0))</f>
        <v>541.05266429764254</v>
      </c>
      <c r="P26" s="181">
        <f>$C26*INDEX(ExpirationTable!$D$15:$BB$15,MATCH(P$14,ExpirationTable!$D$9:$BB$9,0))</f>
        <v>541.05266429764254</v>
      </c>
      <c r="Q26" s="181">
        <f>$C26*INDEX(ExpirationTable!$D$15:$BB$15,MATCH(Q$14,ExpirationTable!$D$9:$BB$9,0))</f>
        <v>443.64406049673585</v>
      </c>
      <c r="R26" s="181">
        <f>$C26*INDEX(ExpirationTable!$D$15:$BB$15,MATCH(R$14,ExpirationTable!$D$9:$BB$9,0))</f>
        <v>272.63545900443023</v>
      </c>
      <c r="S26" s="181">
        <f>$C26*INDEX(ExpirationTable!$D$15:$BB$15,MATCH(S$14,ExpirationTable!$D$9:$BB$9,0))</f>
        <v>272.63545900443023</v>
      </c>
      <c r="T26" s="181">
        <f>$C26*INDEX(ExpirationTable!$D$15:$BB$15,MATCH(T$14,ExpirationTable!$D$9:$BB$9,0))</f>
        <v>272.63545900443023</v>
      </c>
      <c r="U26" s="181">
        <f>$C26*INDEX(ExpirationTable!$D$15:$BB$15,MATCH(U$14,ExpirationTable!$D$9:$BB$9,0))</f>
        <v>272.63545900443023</v>
      </c>
      <c r="V26" s="181">
        <f>$C26*INDEX(ExpirationTable!$D$15:$BB$15,MATCH(V$14,ExpirationTable!$D$9:$BB$9,0))</f>
        <v>68.730394644681326</v>
      </c>
      <c r="W26" s="181">
        <f>$C26*INDEX(ExpirationTable!$D$15:$BB$15,MATCH(W$14,ExpirationTable!$D$9:$BB$9,0))</f>
        <v>16.183359444942134</v>
      </c>
      <c r="X26" s="181">
        <f>$C26*INDEX(ExpirationTable!$D$15:$BB$15,MATCH(X$14,ExpirationTable!$D$9:$BB$9,0))</f>
        <v>16.183359444942134</v>
      </c>
      <c r="Y26" s="181">
        <f>$C26*INDEX(ExpirationTable!$D$15:$BB$15,MATCH(Y$14,ExpirationTable!$D$9:$BB$9,0))</f>
        <v>16.183359444942134</v>
      </c>
      <c r="Z26" s="181">
        <f>$C26*INDEX(ExpirationTable!$D$15:$BB$15,MATCH(Z$14,ExpirationTable!$D$9:$BB$9,0))</f>
        <v>16.183359444942134</v>
      </c>
      <c r="AA26" s="181">
        <f>$C26*INDEX(ExpirationTable!$D$15:$BB$15,MATCH(AA$14,ExpirationTable!$D$9:$BB$9,0))</f>
        <v>16.183359444942134</v>
      </c>
      <c r="AB26" s="181">
        <f>$C26*INDEX(ExpirationTable!$D$15:$BB$15,MATCH(AB$14,ExpirationTable!$D$9:$BB$9,0))</f>
        <v>16.183359444942134</v>
      </c>
      <c r="AC26" s="181">
        <f>$C26*INDEX(ExpirationTable!$D$15:$BB$15,MATCH(AC$14,ExpirationTable!$D$9:$BB$9,0))</f>
        <v>2.5019473701879846</v>
      </c>
      <c r="AD26" s="181">
        <f>$C26*INDEX(ExpirationTable!$D$15:$BB$15,MATCH(AD$14,ExpirationTable!$D$9:$BB$9,0))</f>
        <v>0</v>
      </c>
      <c r="AE26" s="181">
        <f>$C26*INDEX(ExpirationTable!$D$15:$BB$15,MATCH(AE$14,ExpirationTable!$D$9:$BB$9,0))</f>
        <v>0</v>
      </c>
      <c r="AF26" s="181">
        <f>$C26*INDEX(ExpirationTable!$D$15:$BB$15,MATCH(AF$14,ExpirationTable!$D$9:$BB$9,0))</f>
        <v>0</v>
      </c>
      <c r="AG26" s="181">
        <f>$C26*INDEX(ExpirationTable!$D$15:$BB$15,MATCH(AG$14,ExpirationTable!$D$9:$BB$9,0))</f>
        <v>0</v>
      </c>
      <c r="AH26" s="181">
        <f>$C26*INDEX(ExpirationTable!$D$15:$BB$15,MATCH(AH$14,ExpirationTable!$D$9:$BB$9,0))</f>
        <v>0</v>
      </c>
      <c r="AI26" s="181">
        <f>$C26*INDEX(ExpirationTable!$D$15:$BB$15,MATCH(AI$14,ExpirationTable!$D$9:$BB$9,0))</f>
        <v>0</v>
      </c>
      <c r="AJ26" s="181">
        <f>$C26*INDEX(ExpirationTable!$D$15:$BB$15,MATCH(AJ$14,ExpirationTable!$D$9:$BB$9,0))</f>
        <v>0</v>
      </c>
      <c r="AK26" s="181">
        <f>$C26*INDEX(ExpirationTable!$D$15:$BB$15,MATCH(AK$14,ExpirationTable!$D$9:$BB$9,0))</f>
        <v>0</v>
      </c>
      <c r="AL26" s="181">
        <f>$C26*INDEX(ExpirationTable!$D$15:$BB$15,MATCH(AL$14,ExpirationTable!$D$9:$BB$9,0))</f>
        <v>0</v>
      </c>
      <c r="AM26" s="181">
        <f>$C26*INDEX(ExpirationTable!$D$15:$BB$15,MATCH(AM$14,ExpirationTable!$D$9:$BB$9,0))</f>
        <v>0</v>
      </c>
      <c r="AN26" s="181">
        <f>$C26*INDEX(ExpirationTable!$D$15:$BB$15,MATCH(AN$14,ExpirationTable!$D$9:$BB$9,0))</f>
        <v>0</v>
      </c>
      <c r="AO26" s="181">
        <f>$C26*INDEX(ExpirationTable!$D$15:$BB$15,MATCH(AO$14,ExpirationTable!$D$9:$BB$9,0))</f>
        <v>0</v>
      </c>
      <c r="AP26" s="181">
        <f>$C26*INDEX(ExpirationTable!$D$15:$BB$15,MATCH(AP$14,ExpirationTable!$D$9:$BB$9,0))</f>
        <v>0</v>
      </c>
      <c r="AQ26" s="181">
        <f>$C26*INDEX(ExpirationTable!$D$15:$BB$15,MATCH(AQ$14,ExpirationTable!$D$9:$BB$9,0))</f>
        <v>0</v>
      </c>
      <c r="AR26" s="181">
        <f>$C26*INDEX(ExpirationTable!$D$15:$BB$15,MATCH(AR$14,ExpirationTable!$D$9:$BB$9,0))</f>
        <v>0</v>
      </c>
      <c r="AS26" s="181">
        <f>$C26*INDEX(ExpirationTable!$D$15:$BB$15,MATCH(AS$14,ExpirationTable!$D$9:$BB$9,0))</f>
        <v>0</v>
      </c>
      <c r="AT26" s="197">
        <f>$C26*INDEX(ExpirationTable!$D$15:$BB$15,MATCH(AT$14,ExpirationTable!$D$9:$BB$9,0))</f>
        <v>0</v>
      </c>
    </row>
    <row r="27" spans="2:46" x14ac:dyDescent="0.35">
      <c r="B27" s="196">
        <v>2025</v>
      </c>
      <c r="C27" s="167">
        <f>INDEX(Savings_FirstYear!$AR$6:$CC$63,$D$132,$B27-2012)</f>
        <v>832.72350224340892</v>
      </c>
      <c r="D27" s="168">
        <f>INDEX(Costs_FirstYear!$AQ$6:$CB$63,$D$132,$B27-2012)</f>
        <v>66</v>
      </c>
      <c r="E27" s="169">
        <f t="shared" si="1"/>
        <v>7092.2229430266189</v>
      </c>
      <c r="F27" s="174">
        <f>D27/100*C27</f>
        <v>549.59751148064993</v>
      </c>
      <c r="G27" s="170">
        <f t="shared" si="3"/>
        <v>7.7492982932951655</v>
      </c>
      <c r="H27" s="181">
        <f>$C27*INDEX(ExpirationTable!$D$15:$BB$15,MATCH(H$14,ExpirationTable!$D$9:$BB$9,0))</f>
        <v>832.72350224340892</v>
      </c>
      <c r="I27" s="181">
        <f>$C27*INDEX(ExpirationTable!$D$15:$BB$15,MATCH(I$14,ExpirationTable!$D$9:$BB$9,0))</f>
        <v>832.72350224340892</v>
      </c>
      <c r="J27" s="181">
        <f>$C27*INDEX(ExpirationTable!$D$15:$BB$15,MATCH(J$14,ExpirationTable!$D$9:$BB$9,0))</f>
        <v>832.72350224340892</v>
      </c>
      <c r="K27" s="181">
        <f>$C27*INDEX(ExpirationTable!$D$15:$BB$15,MATCH(K$14,ExpirationTable!$D$9:$BB$9,0))</f>
        <v>832.72350224340892</v>
      </c>
      <c r="L27" s="181">
        <f>$C27*INDEX(ExpirationTable!$D$15:$BB$15,MATCH(L$14,ExpirationTable!$D$9:$BB$9,0))</f>
        <v>832.72350224340892</v>
      </c>
      <c r="M27" s="181">
        <f>$C27*INDEX(ExpirationTable!$D$15:$BB$15,MATCH(M$14,ExpirationTable!$D$9:$BB$9,0))</f>
        <v>832.72350224340892</v>
      </c>
      <c r="N27" s="181">
        <f>$C27*INDEX(ExpirationTable!$D$15:$BB$15,MATCH(N$14,ExpirationTable!$D$9:$BB$9,0))</f>
        <v>682.99590947338606</v>
      </c>
      <c r="O27" s="181">
        <f>$C27*INDEX(ExpirationTable!$D$15:$BB$15,MATCH(O$14,ExpirationTable!$D$9:$BB$9,0))</f>
        <v>540.57210171653514</v>
      </c>
      <c r="P27" s="181">
        <f>$C27*INDEX(ExpirationTable!$D$15:$BB$15,MATCH(P$14,ExpirationTable!$D$9:$BB$9,0))</f>
        <v>540.57210171653514</v>
      </c>
      <c r="Q27" s="181">
        <f>$C27*INDEX(ExpirationTable!$D$15:$BB$15,MATCH(Q$14,ExpirationTable!$D$9:$BB$9,0))</f>
        <v>443.25001616635257</v>
      </c>
      <c r="R27" s="181">
        <f>$C27*INDEX(ExpirationTable!$D$15:$BB$15,MATCH(R$14,ExpirationTable!$D$9:$BB$9,0))</f>
        <v>272.39330438894444</v>
      </c>
      <c r="S27" s="181">
        <f>$C27*INDEX(ExpirationTable!$D$15:$BB$15,MATCH(S$14,ExpirationTable!$D$9:$BB$9,0))</f>
        <v>272.39330438894444</v>
      </c>
      <c r="T27" s="181">
        <f>$C27*INDEX(ExpirationTable!$D$15:$BB$15,MATCH(T$14,ExpirationTable!$D$9:$BB$9,0))</f>
        <v>272.39330438894444</v>
      </c>
      <c r="U27" s="181">
        <f>$C27*INDEX(ExpirationTable!$D$15:$BB$15,MATCH(U$14,ExpirationTable!$D$9:$BB$9,0))</f>
        <v>272.39330438894444</v>
      </c>
      <c r="V27" s="181">
        <f>$C27*INDEX(ExpirationTable!$D$15:$BB$15,MATCH(V$14,ExpirationTable!$D$9:$BB$9,0))</f>
        <v>68.669348358375998</v>
      </c>
      <c r="W27" s="181">
        <f>$C27*INDEX(ExpirationTable!$D$15:$BB$15,MATCH(W$14,ExpirationTable!$D$9:$BB$9,0))</f>
        <v>16.168985396907559</v>
      </c>
      <c r="X27" s="181">
        <f>$C27*INDEX(ExpirationTable!$D$15:$BB$15,MATCH(X$14,ExpirationTable!$D$9:$BB$9,0))</f>
        <v>16.168985396907559</v>
      </c>
      <c r="Y27" s="181">
        <f>$C27*INDEX(ExpirationTable!$D$15:$BB$15,MATCH(Y$14,ExpirationTable!$D$9:$BB$9,0))</f>
        <v>16.168985396907559</v>
      </c>
      <c r="Z27" s="181">
        <f>$C27*INDEX(ExpirationTable!$D$15:$BB$15,MATCH(Z$14,ExpirationTable!$D$9:$BB$9,0))</f>
        <v>16.168985396907559</v>
      </c>
      <c r="AA27" s="181">
        <f>$C27*INDEX(ExpirationTable!$D$15:$BB$15,MATCH(AA$14,ExpirationTable!$D$9:$BB$9,0))</f>
        <v>16.168985396907559</v>
      </c>
      <c r="AB27" s="181">
        <f>$C27*INDEX(ExpirationTable!$D$15:$BB$15,MATCH(AB$14,ExpirationTable!$D$9:$BB$9,0))</f>
        <v>16.168985396907559</v>
      </c>
      <c r="AC27" s="181">
        <f>$C27*INDEX(ExpirationTable!$D$15:$BB$15,MATCH(AC$14,ExpirationTable!$D$9:$BB$9,0))</f>
        <v>2.4997251423618394</v>
      </c>
      <c r="AD27" s="181">
        <f>$C27*INDEX(ExpirationTable!$D$15:$BB$15,MATCH(AD$14,ExpirationTable!$D$9:$BB$9,0))</f>
        <v>0</v>
      </c>
      <c r="AE27" s="181">
        <f>$C27*INDEX(ExpirationTable!$D$15:$BB$15,MATCH(AE$14,ExpirationTable!$D$9:$BB$9,0))</f>
        <v>0</v>
      </c>
      <c r="AF27" s="181">
        <f>$C27*INDEX(ExpirationTable!$D$15:$BB$15,MATCH(AF$14,ExpirationTable!$D$9:$BB$9,0))</f>
        <v>0</v>
      </c>
      <c r="AG27" s="181">
        <f>$C27*INDEX(ExpirationTable!$D$15:$BB$15,MATCH(AG$14,ExpirationTable!$D$9:$BB$9,0))</f>
        <v>0</v>
      </c>
      <c r="AH27" s="181">
        <f>$C27*INDEX(ExpirationTable!$D$15:$BB$15,MATCH(AH$14,ExpirationTable!$D$9:$BB$9,0))</f>
        <v>0</v>
      </c>
      <c r="AI27" s="181">
        <f>$C27*INDEX(ExpirationTable!$D$15:$BB$15,MATCH(AI$14,ExpirationTable!$D$9:$BB$9,0))</f>
        <v>0</v>
      </c>
      <c r="AJ27" s="181">
        <f>$C27*INDEX(ExpirationTable!$D$15:$BB$15,MATCH(AJ$14,ExpirationTable!$D$9:$BB$9,0))</f>
        <v>0</v>
      </c>
      <c r="AK27" s="181">
        <f>$C27*INDEX(ExpirationTable!$D$15:$BB$15,MATCH(AK$14,ExpirationTable!$D$9:$BB$9,0))</f>
        <v>0</v>
      </c>
      <c r="AL27" s="181">
        <f>$C27*INDEX(ExpirationTable!$D$15:$BB$15,MATCH(AL$14,ExpirationTable!$D$9:$BB$9,0))</f>
        <v>0</v>
      </c>
      <c r="AM27" s="181">
        <f>$C27*INDEX(ExpirationTable!$D$15:$BB$15,MATCH(AM$14,ExpirationTable!$D$9:$BB$9,0))</f>
        <v>0</v>
      </c>
      <c r="AN27" s="181">
        <f>$C27*INDEX(ExpirationTable!$D$15:$BB$15,MATCH(AN$14,ExpirationTable!$D$9:$BB$9,0))</f>
        <v>0</v>
      </c>
      <c r="AO27" s="181">
        <f>$C27*INDEX(ExpirationTable!$D$15:$BB$15,MATCH(AO$14,ExpirationTable!$D$9:$BB$9,0))</f>
        <v>0</v>
      </c>
      <c r="AP27" s="181">
        <f>$C27*INDEX(ExpirationTable!$D$15:$BB$15,MATCH(AP$14,ExpirationTable!$D$9:$BB$9,0))</f>
        <v>0</v>
      </c>
      <c r="AQ27" s="181">
        <f>$C27*INDEX(ExpirationTable!$D$15:$BB$15,MATCH(AQ$14,ExpirationTable!$D$9:$BB$9,0))</f>
        <v>0</v>
      </c>
      <c r="AR27" s="181">
        <f>$C27*INDEX(ExpirationTable!$D$15:$BB$15,MATCH(AR$14,ExpirationTable!$D$9:$BB$9,0))</f>
        <v>0</v>
      </c>
      <c r="AS27" s="181">
        <f>$C27*INDEX(ExpirationTable!$D$15:$BB$15,MATCH(AS$14,ExpirationTable!$D$9:$BB$9,0))</f>
        <v>0</v>
      </c>
      <c r="AT27" s="197">
        <f>$C27*INDEX(ExpirationTable!$D$15:$BB$15,MATCH(AT$14,ExpirationTable!$D$9:$BB$9,0))</f>
        <v>0</v>
      </c>
    </row>
    <row r="28" spans="2:46" x14ac:dyDescent="0.35">
      <c r="B28" s="196">
        <v>2026</v>
      </c>
      <c r="C28" s="167">
        <f>INDEX(Savings_FirstYear!$AR$6:$CC$63,$D$132,$B28-2012)</f>
        <v>832.05781150548125</v>
      </c>
      <c r="D28" s="168">
        <f>INDEX(Costs_FirstYear!$AQ$6:$CB$63,$D$132,$B28-2012)</f>
        <v>66</v>
      </c>
      <c r="E28" s="169">
        <f t="shared" si="1"/>
        <v>7086.5533214634343</v>
      </c>
      <c r="F28" s="174">
        <f t="shared" si="2"/>
        <v>549.15815559361761</v>
      </c>
      <c r="G28" s="170">
        <f t="shared" si="3"/>
        <v>7.7492982932951637</v>
      </c>
      <c r="H28" s="181">
        <f>$C28*INDEX(ExpirationTable!$D$15:$BB$15,MATCH(H$14,ExpirationTable!$D$9:$BB$9,0))</f>
        <v>832.05781150548125</v>
      </c>
      <c r="I28" s="181">
        <f>$C28*INDEX(ExpirationTable!$D$15:$BB$15,MATCH(I$14,ExpirationTable!$D$9:$BB$9,0))</f>
        <v>832.05781150548125</v>
      </c>
      <c r="J28" s="181">
        <f>$C28*INDEX(ExpirationTable!$D$15:$BB$15,MATCH(J$14,ExpirationTable!$D$9:$BB$9,0))</f>
        <v>832.05781150548125</v>
      </c>
      <c r="K28" s="181">
        <f>$C28*INDEX(ExpirationTable!$D$15:$BB$15,MATCH(K$14,ExpirationTable!$D$9:$BB$9,0))</f>
        <v>832.05781150548125</v>
      </c>
      <c r="L28" s="181">
        <f>$C28*INDEX(ExpirationTable!$D$15:$BB$15,MATCH(L$14,ExpirationTable!$D$9:$BB$9,0))</f>
        <v>832.05781150548125</v>
      </c>
      <c r="M28" s="181">
        <f>$C28*INDEX(ExpirationTable!$D$15:$BB$15,MATCH(M$14,ExpirationTable!$D$9:$BB$9,0))</f>
        <v>832.05781150548125</v>
      </c>
      <c r="N28" s="181">
        <f>$C28*INDEX(ExpirationTable!$D$15:$BB$15,MATCH(N$14,ExpirationTable!$D$9:$BB$9,0))</f>
        <v>682.44991305350118</v>
      </c>
      <c r="O28" s="181">
        <f>$C28*INDEX(ExpirationTable!$D$15:$BB$15,MATCH(O$14,ExpirationTable!$D$9:$BB$9,0))</f>
        <v>540.13996086747147</v>
      </c>
      <c r="P28" s="181">
        <f>$C28*INDEX(ExpirationTable!$D$15:$BB$15,MATCH(P$14,ExpirationTable!$D$9:$BB$9,0))</f>
        <v>540.13996086747147</v>
      </c>
      <c r="Q28" s="181">
        <f>$C28*INDEX(ExpirationTable!$D$15:$BB$15,MATCH(Q$14,ExpirationTable!$D$9:$BB$9,0))</f>
        <v>442.89567594471441</v>
      </c>
      <c r="R28" s="181">
        <f>$C28*INDEX(ExpirationTable!$D$15:$BB$15,MATCH(R$14,ExpirationTable!$D$9:$BB$9,0))</f>
        <v>272.17554939666104</v>
      </c>
      <c r="S28" s="181">
        <f>$C28*INDEX(ExpirationTable!$D$15:$BB$15,MATCH(S$14,ExpirationTable!$D$9:$BB$9,0))</f>
        <v>272.17554939666104</v>
      </c>
      <c r="T28" s="181">
        <f>$C28*INDEX(ExpirationTable!$D$15:$BB$15,MATCH(T$14,ExpirationTable!$D$9:$BB$9,0))</f>
        <v>272.17554939666104</v>
      </c>
      <c r="U28" s="181">
        <f>$C28*INDEX(ExpirationTable!$D$15:$BB$15,MATCH(U$14,ExpirationTable!$D$9:$BB$9,0))</f>
        <v>272.17554939666104</v>
      </c>
      <c r="V28" s="181">
        <f>$C28*INDEX(ExpirationTable!$D$15:$BB$15,MATCH(V$14,ExpirationTable!$D$9:$BB$9,0))</f>
        <v>68.614453127175551</v>
      </c>
      <c r="W28" s="181">
        <f>$C28*INDEX(ExpirationTable!$D$15:$BB$15,MATCH(W$14,ExpirationTable!$D$9:$BB$9,0))</f>
        <v>16.156059685322127</v>
      </c>
      <c r="X28" s="181">
        <f>$C28*INDEX(ExpirationTable!$D$15:$BB$15,MATCH(X$14,ExpirationTable!$D$9:$BB$9,0))</f>
        <v>16.156059685322127</v>
      </c>
      <c r="Y28" s="181">
        <f>$C28*INDEX(ExpirationTable!$D$15:$BB$15,MATCH(Y$14,ExpirationTable!$D$9:$BB$9,0))</f>
        <v>16.156059685322127</v>
      </c>
      <c r="Z28" s="181">
        <f>$C28*INDEX(ExpirationTable!$D$15:$BB$15,MATCH(Z$14,ExpirationTable!$D$9:$BB$9,0))</f>
        <v>16.156059685322127</v>
      </c>
      <c r="AA28" s="181">
        <f>$C28*INDEX(ExpirationTable!$D$15:$BB$15,MATCH(AA$14,ExpirationTable!$D$9:$BB$9,0))</f>
        <v>16.156059685322127</v>
      </c>
      <c r="AB28" s="181">
        <f>$C28*INDEX(ExpirationTable!$D$15:$BB$15,MATCH(AB$14,ExpirationTable!$D$9:$BB$9,0))</f>
        <v>16.156059685322127</v>
      </c>
      <c r="AC28" s="181">
        <f>$C28*INDEX(ExpirationTable!$D$15:$BB$15,MATCH(AC$14,ExpirationTable!$D$9:$BB$9,0))</f>
        <v>2.4977268273507316</v>
      </c>
      <c r="AD28" s="181">
        <f>$C28*INDEX(ExpirationTable!$D$15:$BB$15,MATCH(AD$14,ExpirationTable!$D$9:$BB$9,0))</f>
        <v>0</v>
      </c>
      <c r="AE28" s="181">
        <f>$C28*INDEX(ExpirationTable!$D$15:$BB$15,MATCH(AE$14,ExpirationTable!$D$9:$BB$9,0))</f>
        <v>0</v>
      </c>
      <c r="AF28" s="181">
        <f>$C28*INDEX(ExpirationTable!$D$15:$BB$15,MATCH(AF$14,ExpirationTable!$D$9:$BB$9,0))</f>
        <v>0</v>
      </c>
      <c r="AG28" s="181">
        <f>$C28*INDEX(ExpirationTable!$D$15:$BB$15,MATCH(AG$14,ExpirationTable!$D$9:$BB$9,0))</f>
        <v>0</v>
      </c>
      <c r="AH28" s="181">
        <f>$C28*INDEX(ExpirationTable!$D$15:$BB$15,MATCH(AH$14,ExpirationTable!$D$9:$BB$9,0))</f>
        <v>0</v>
      </c>
      <c r="AI28" s="181">
        <f>$C28*INDEX(ExpirationTable!$D$15:$BB$15,MATCH(AI$14,ExpirationTable!$D$9:$BB$9,0))</f>
        <v>0</v>
      </c>
      <c r="AJ28" s="181">
        <f>$C28*INDEX(ExpirationTable!$D$15:$BB$15,MATCH(AJ$14,ExpirationTable!$D$9:$BB$9,0))</f>
        <v>0</v>
      </c>
      <c r="AK28" s="181">
        <f>$C28*INDEX(ExpirationTable!$D$15:$BB$15,MATCH(AK$14,ExpirationTable!$D$9:$BB$9,0))</f>
        <v>0</v>
      </c>
      <c r="AL28" s="181">
        <f>$C28*INDEX(ExpirationTable!$D$15:$BB$15,MATCH(AL$14,ExpirationTable!$D$9:$BB$9,0))</f>
        <v>0</v>
      </c>
      <c r="AM28" s="181">
        <f>$C28*INDEX(ExpirationTable!$D$15:$BB$15,MATCH(AM$14,ExpirationTable!$D$9:$BB$9,0))</f>
        <v>0</v>
      </c>
      <c r="AN28" s="181">
        <f>$C28*INDEX(ExpirationTable!$D$15:$BB$15,MATCH(AN$14,ExpirationTable!$D$9:$BB$9,0))</f>
        <v>0</v>
      </c>
      <c r="AO28" s="181">
        <f>$C28*INDEX(ExpirationTable!$D$15:$BB$15,MATCH(AO$14,ExpirationTable!$D$9:$BB$9,0))</f>
        <v>0</v>
      </c>
      <c r="AP28" s="181">
        <f>$C28*INDEX(ExpirationTable!$D$15:$BB$15,MATCH(AP$14,ExpirationTable!$D$9:$BB$9,0))</f>
        <v>0</v>
      </c>
      <c r="AQ28" s="181">
        <f>$C28*INDEX(ExpirationTable!$D$15:$BB$15,MATCH(AQ$14,ExpirationTable!$D$9:$BB$9,0))</f>
        <v>0</v>
      </c>
      <c r="AR28" s="181">
        <f>$C28*INDEX(ExpirationTable!$D$15:$BB$15,MATCH(AR$14,ExpirationTable!$D$9:$BB$9,0))</f>
        <v>0</v>
      </c>
      <c r="AS28" s="181">
        <f>$C28*INDEX(ExpirationTable!$D$15:$BB$15,MATCH(AS$14,ExpirationTable!$D$9:$BB$9,0))</f>
        <v>0</v>
      </c>
      <c r="AT28" s="197">
        <f>$C28*INDEX(ExpirationTable!$D$15:$BB$15,MATCH(AT$14,ExpirationTable!$D$9:$BB$9,0))</f>
        <v>0</v>
      </c>
    </row>
    <row r="29" spans="2:46" x14ac:dyDescent="0.35">
      <c r="B29" s="196">
        <v>2027</v>
      </c>
      <c r="C29" s="167">
        <f>INDEX(Savings_FirstYear!$AR$6:$CC$63,$D$132,$B29-2012)</f>
        <v>832.15870183298659</v>
      </c>
      <c r="D29" s="168">
        <f>INDEX(Costs_FirstYear!$AQ$6:$CB$63,$D$132,$B29-2012)</f>
        <v>66</v>
      </c>
      <c r="E29" s="169">
        <f t="shared" si="1"/>
        <v>7087.4125943115459</v>
      </c>
      <c r="F29" s="174">
        <f t="shared" si="2"/>
        <v>549.22474320977119</v>
      </c>
      <c r="G29" s="170">
        <f t="shared" si="3"/>
        <v>7.7492982932951646</v>
      </c>
      <c r="H29" s="181">
        <f>$C29*INDEX(ExpirationTable!$D$15:$BB$15,MATCH(H$14,ExpirationTable!$D$9:$BB$9,0))</f>
        <v>832.15870183298659</v>
      </c>
      <c r="I29" s="181">
        <f>$C29*INDEX(ExpirationTable!$D$15:$BB$15,MATCH(I$14,ExpirationTable!$D$9:$BB$9,0))</f>
        <v>832.15870183298659</v>
      </c>
      <c r="J29" s="181">
        <f>$C29*INDEX(ExpirationTable!$D$15:$BB$15,MATCH(J$14,ExpirationTable!$D$9:$BB$9,0))</f>
        <v>832.15870183298659</v>
      </c>
      <c r="K29" s="181">
        <f>$C29*INDEX(ExpirationTable!$D$15:$BB$15,MATCH(K$14,ExpirationTable!$D$9:$BB$9,0))</f>
        <v>832.15870183298659</v>
      </c>
      <c r="L29" s="181">
        <f>$C29*INDEX(ExpirationTable!$D$15:$BB$15,MATCH(L$14,ExpirationTable!$D$9:$BB$9,0))</f>
        <v>832.15870183298659</v>
      </c>
      <c r="M29" s="181">
        <f>$C29*INDEX(ExpirationTable!$D$15:$BB$15,MATCH(M$14,ExpirationTable!$D$9:$BB$9,0))</f>
        <v>832.15870183298659</v>
      </c>
      <c r="N29" s="181">
        <f>$C29*INDEX(ExpirationTable!$D$15:$BB$15,MATCH(N$14,ExpirationTable!$D$9:$BB$9,0))</f>
        <v>682.53266282675236</v>
      </c>
      <c r="O29" s="181">
        <f>$C29*INDEX(ExpirationTable!$D$15:$BB$15,MATCH(O$14,ExpirationTable!$D$9:$BB$9,0))</f>
        <v>540.20545499155401</v>
      </c>
      <c r="P29" s="181">
        <f>$C29*INDEX(ExpirationTable!$D$15:$BB$15,MATCH(P$14,ExpirationTable!$D$9:$BB$9,0))</f>
        <v>540.20545499155401</v>
      </c>
      <c r="Q29" s="181">
        <f>$C29*INDEX(ExpirationTable!$D$15:$BB$15,MATCH(Q$14,ExpirationTable!$D$9:$BB$9,0))</f>
        <v>442.94937881148502</v>
      </c>
      <c r="R29" s="181">
        <f>$C29*INDEX(ExpirationTable!$D$15:$BB$15,MATCH(R$14,ExpirationTable!$D$9:$BB$9,0))</f>
        <v>272.20855176733511</v>
      </c>
      <c r="S29" s="181">
        <f>$C29*INDEX(ExpirationTable!$D$15:$BB$15,MATCH(S$14,ExpirationTable!$D$9:$BB$9,0))</f>
        <v>272.20855176733511</v>
      </c>
      <c r="T29" s="181">
        <f>$C29*INDEX(ExpirationTable!$D$15:$BB$15,MATCH(T$14,ExpirationTable!$D$9:$BB$9,0))</f>
        <v>272.20855176733511</v>
      </c>
      <c r="U29" s="181">
        <f>$C29*INDEX(ExpirationTable!$D$15:$BB$15,MATCH(U$14,ExpirationTable!$D$9:$BB$9,0))</f>
        <v>272.20855176733511</v>
      </c>
      <c r="V29" s="181">
        <f>$C29*INDEX(ExpirationTable!$D$15:$BB$15,MATCH(V$14,ExpirationTable!$D$9:$BB$9,0))</f>
        <v>68.622772903219811</v>
      </c>
      <c r="W29" s="181">
        <f>$C29*INDEX(ExpirationTable!$D$15:$BB$15,MATCH(W$14,ExpirationTable!$D$9:$BB$9,0))</f>
        <v>16.158018671981836</v>
      </c>
      <c r="X29" s="181">
        <f>$C29*INDEX(ExpirationTable!$D$15:$BB$15,MATCH(X$14,ExpirationTable!$D$9:$BB$9,0))</f>
        <v>16.158018671981836</v>
      </c>
      <c r="Y29" s="181">
        <f>$C29*INDEX(ExpirationTable!$D$15:$BB$15,MATCH(Y$14,ExpirationTable!$D$9:$BB$9,0))</f>
        <v>16.158018671981836</v>
      </c>
      <c r="Z29" s="181">
        <f>$C29*INDEX(ExpirationTable!$D$15:$BB$15,MATCH(Z$14,ExpirationTable!$D$9:$BB$9,0))</f>
        <v>16.158018671981836</v>
      </c>
      <c r="AA29" s="181">
        <f>$C29*INDEX(ExpirationTable!$D$15:$BB$15,MATCH(AA$14,ExpirationTable!$D$9:$BB$9,0))</f>
        <v>16.158018671981836</v>
      </c>
      <c r="AB29" s="181">
        <f>$C29*INDEX(ExpirationTable!$D$15:$BB$15,MATCH(AB$14,ExpirationTable!$D$9:$BB$9,0))</f>
        <v>16.158018671981836</v>
      </c>
      <c r="AC29" s="181">
        <f>$C29*INDEX(ExpirationTable!$D$15:$BB$15,MATCH(AC$14,ExpirationTable!$D$9:$BB$9,0))</f>
        <v>2.4980296866883229</v>
      </c>
      <c r="AD29" s="181">
        <f>$C29*INDEX(ExpirationTable!$D$15:$BB$15,MATCH(AD$14,ExpirationTable!$D$9:$BB$9,0))</f>
        <v>0</v>
      </c>
      <c r="AE29" s="181">
        <f>$C29*INDEX(ExpirationTable!$D$15:$BB$15,MATCH(AE$14,ExpirationTable!$D$9:$BB$9,0))</f>
        <v>0</v>
      </c>
      <c r="AF29" s="181">
        <f>$C29*INDEX(ExpirationTable!$D$15:$BB$15,MATCH(AF$14,ExpirationTable!$D$9:$BB$9,0))</f>
        <v>0</v>
      </c>
      <c r="AG29" s="181">
        <f>$C29*INDEX(ExpirationTable!$D$15:$BB$15,MATCH(AG$14,ExpirationTable!$D$9:$BB$9,0))</f>
        <v>0</v>
      </c>
      <c r="AH29" s="181">
        <f>$C29*INDEX(ExpirationTable!$D$15:$BB$15,MATCH(AH$14,ExpirationTable!$D$9:$BB$9,0))</f>
        <v>0</v>
      </c>
      <c r="AI29" s="181">
        <f>$C29*INDEX(ExpirationTable!$D$15:$BB$15,MATCH(AI$14,ExpirationTable!$D$9:$BB$9,0))</f>
        <v>0</v>
      </c>
      <c r="AJ29" s="181">
        <f>$C29*INDEX(ExpirationTable!$D$15:$BB$15,MATCH(AJ$14,ExpirationTable!$D$9:$BB$9,0))</f>
        <v>0</v>
      </c>
      <c r="AK29" s="181">
        <f>$C29*INDEX(ExpirationTable!$D$15:$BB$15,MATCH(AK$14,ExpirationTable!$D$9:$BB$9,0))</f>
        <v>0</v>
      </c>
      <c r="AL29" s="181">
        <f>$C29*INDEX(ExpirationTable!$D$15:$BB$15,MATCH(AL$14,ExpirationTable!$D$9:$BB$9,0))</f>
        <v>0</v>
      </c>
      <c r="AM29" s="181">
        <f>$C29*INDEX(ExpirationTable!$D$15:$BB$15,MATCH(AM$14,ExpirationTable!$D$9:$BB$9,0))</f>
        <v>0</v>
      </c>
      <c r="AN29" s="181">
        <f>$C29*INDEX(ExpirationTable!$D$15:$BB$15,MATCH(AN$14,ExpirationTable!$D$9:$BB$9,0))</f>
        <v>0</v>
      </c>
      <c r="AO29" s="181">
        <f>$C29*INDEX(ExpirationTable!$D$15:$BB$15,MATCH(AO$14,ExpirationTable!$D$9:$BB$9,0))</f>
        <v>0</v>
      </c>
      <c r="AP29" s="181">
        <f>$C29*INDEX(ExpirationTable!$D$15:$BB$15,MATCH(AP$14,ExpirationTable!$D$9:$BB$9,0))</f>
        <v>0</v>
      </c>
      <c r="AQ29" s="181">
        <f>$C29*INDEX(ExpirationTable!$D$15:$BB$15,MATCH(AQ$14,ExpirationTable!$D$9:$BB$9,0))</f>
        <v>0</v>
      </c>
      <c r="AR29" s="181">
        <f>$C29*INDEX(ExpirationTable!$D$15:$BB$15,MATCH(AR$14,ExpirationTable!$D$9:$BB$9,0))</f>
        <v>0</v>
      </c>
      <c r="AS29" s="181">
        <f>$C29*INDEX(ExpirationTable!$D$15:$BB$15,MATCH(AS$14,ExpirationTable!$D$9:$BB$9,0))</f>
        <v>0</v>
      </c>
      <c r="AT29" s="197">
        <f>$C29*INDEX(ExpirationTable!$D$15:$BB$15,MATCH(AT$14,ExpirationTable!$D$9:$BB$9,0))</f>
        <v>0</v>
      </c>
    </row>
    <row r="30" spans="2:46" x14ac:dyDescent="0.35">
      <c r="B30" s="196">
        <v>2028</v>
      </c>
      <c r="C30" s="167">
        <f>INDEX(Savings_FirstYear!$AR$6:$CC$63,$D$132,$B30-2012)</f>
        <v>833.28750533970572</v>
      </c>
      <c r="D30" s="168">
        <f>INDEX(Costs_FirstYear!$AQ$6:$CB$63,$D$132,$B30-2012)</f>
        <v>66</v>
      </c>
      <c r="E30" s="169">
        <f t="shared" si="1"/>
        <v>7097.0265010968797</v>
      </c>
      <c r="F30" s="174">
        <f t="shared" si="2"/>
        <v>549.96975352420577</v>
      </c>
      <c r="G30" s="170">
        <f t="shared" si="3"/>
        <v>7.7492982932951602</v>
      </c>
      <c r="H30" s="181">
        <f>$C30*INDEX(ExpirationTable!$D$15:$BB$15,MATCH(H$14,ExpirationTable!$D$9:$BB$9,0))</f>
        <v>833.28750533970572</v>
      </c>
      <c r="I30" s="181">
        <f>$C30*INDEX(ExpirationTable!$D$15:$BB$15,MATCH(I$14,ExpirationTable!$D$9:$BB$9,0))</f>
        <v>833.28750533970572</v>
      </c>
      <c r="J30" s="181">
        <f>$C30*INDEX(ExpirationTable!$D$15:$BB$15,MATCH(J$14,ExpirationTable!$D$9:$BB$9,0))</f>
        <v>833.28750533970572</v>
      </c>
      <c r="K30" s="181">
        <f>$C30*INDEX(ExpirationTable!$D$15:$BB$15,MATCH(K$14,ExpirationTable!$D$9:$BB$9,0))</f>
        <v>833.28750533970572</v>
      </c>
      <c r="L30" s="181">
        <f>$C30*INDEX(ExpirationTable!$D$15:$BB$15,MATCH(L$14,ExpirationTable!$D$9:$BB$9,0))</f>
        <v>833.28750533970572</v>
      </c>
      <c r="M30" s="181">
        <f>$C30*INDEX(ExpirationTable!$D$15:$BB$15,MATCH(M$14,ExpirationTable!$D$9:$BB$9,0))</f>
        <v>833.28750533970572</v>
      </c>
      <c r="N30" s="181">
        <f>$C30*INDEX(ExpirationTable!$D$15:$BB$15,MATCH(N$14,ExpirationTable!$D$9:$BB$9,0))</f>
        <v>683.45850216671488</v>
      </c>
      <c r="O30" s="181">
        <f>$C30*INDEX(ExpirationTable!$D$15:$BB$15,MATCH(O$14,ExpirationTable!$D$9:$BB$9,0))</f>
        <v>540.93823085582142</v>
      </c>
      <c r="P30" s="181">
        <f>$C30*INDEX(ExpirationTable!$D$15:$BB$15,MATCH(P$14,ExpirationTable!$D$9:$BB$9,0))</f>
        <v>540.93823085582142</v>
      </c>
      <c r="Q30" s="181">
        <f>$C30*INDEX(ExpirationTable!$D$15:$BB$15,MATCH(Q$14,ExpirationTable!$D$9:$BB$9,0))</f>
        <v>443.55022911924499</v>
      </c>
      <c r="R30" s="181">
        <f>$C30*INDEX(ExpirationTable!$D$15:$BB$15,MATCH(R$14,ExpirationTable!$D$9:$BB$9,0))</f>
        <v>272.57779620005823</v>
      </c>
      <c r="S30" s="181">
        <f>$C30*INDEX(ExpirationTable!$D$15:$BB$15,MATCH(S$14,ExpirationTable!$D$9:$BB$9,0))</f>
        <v>272.57779620005823</v>
      </c>
      <c r="T30" s="181">
        <f>$C30*INDEX(ExpirationTable!$D$15:$BB$15,MATCH(T$14,ExpirationTable!$D$9:$BB$9,0))</f>
        <v>272.57779620005823</v>
      </c>
      <c r="U30" s="181">
        <f>$C30*INDEX(ExpirationTable!$D$15:$BB$15,MATCH(U$14,ExpirationTable!$D$9:$BB$9,0))</f>
        <v>272.57779620005823</v>
      </c>
      <c r="V30" s="181">
        <f>$C30*INDEX(ExpirationTable!$D$15:$BB$15,MATCH(V$14,ExpirationTable!$D$9:$BB$9,0))</f>
        <v>68.71585806416725</v>
      </c>
      <c r="W30" s="181">
        <f>$C30*INDEX(ExpirationTable!$D$15:$BB$15,MATCH(W$14,ExpirationTable!$D$9:$BB$9,0))</f>
        <v>16.179936640391457</v>
      </c>
      <c r="X30" s="181">
        <f>$C30*INDEX(ExpirationTable!$D$15:$BB$15,MATCH(X$14,ExpirationTable!$D$9:$BB$9,0))</f>
        <v>16.179936640391457</v>
      </c>
      <c r="Y30" s="181">
        <f>$C30*INDEX(ExpirationTable!$D$15:$BB$15,MATCH(Y$14,ExpirationTable!$D$9:$BB$9,0))</f>
        <v>16.179936640391457</v>
      </c>
      <c r="Z30" s="181">
        <f>$C30*INDEX(ExpirationTable!$D$15:$BB$15,MATCH(Z$14,ExpirationTable!$D$9:$BB$9,0))</f>
        <v>16.179936640391457</v>
      </c>
      <c r="AA30" s="181">
        <f>$C30*INDEX(ExpirationTable!$D$15:$BB$15,MATCH(AA$14,ExpirationTable!$D$9:$BB$9,0))</f>
        <v>16.179936640391457</v>
      </c>
      <c r="AB30" s="181">
        <f>$C30*INDEX(ExpirationTable!$D$15:$BB$15,MATCH(AB$14,ExpirationTable!$D$9:$BB$9,0))</f>
        <v>16.179936640391457</v>
      </c>
      <c r="AC30" s="181">
        <f>$C30*INDEX(ExpirationTable!$D$15:$BB$15,MATCH(AC$14,ExpirationTable!$D$9:$BB$9,0))</f>
        <v>2.5014182046044504</v>
      </c>
      <c r="AD30" s="181">
        <f>$C30*INDEX(ExpirationTable!$D$15:$BB$15,MATCH(AD$14,ExpirationTable!$D$9:$BB$9,0))</f>
        <v>0</v>
      </c>
      <c r="AE30" s="181">
        <f>$C30*INDEX(ExpirationTable!$D$15:$BB$15,MATCH(AE$14,ExpirationTable!$D$9:$BB$9,0))</f>
        <v>0</v>
      </c>
      <c r="AF30" s="181">
        <f>$C30*INDEX(ExpirationTable!$D$15:$BB$15,MATCH(AF$14,ExpirationTable!$D$9:$BB$9,0))</f>
        <v>0</v>
      </c>
      <c r="AG30" s="181">
        <f>$C30*INDEX(ExpirationTable!$D$15:$BB$15,MATCH(AG$14,ExpirationTable!$D$9:$BB$9,0))</f>
        <v>0</v>
      </c>
      <c r="AH30" s="181">
        <f>$C30*INDEX(ExpirationTable!$D$15:$BB$15,MATCH(AH$14,ExpirationTable!$D$9:$BB$9,0))</f>
        <v>0</v>
      </c>
      <c r="AI30" s="181">
        <f>$C30*INDEX(ExpirationTable!$D$15:$BB$15,MATCH(AI$14,ExpirationTable!$D$9:$BB$9,0))</f>
        <v>0</v>
      </c>
      <c r="AJ30" s="181">
        <f>$C30*INDEX(ExpirationTable!$D$15:$BB$15,MATCH(AJ$14,ExpirationTable!$D$9:$BB$9,0))</f>
        <v>0</v>
      </c>
      <c r="AK30" s="181">
        <f>$C30*INDEX(ExpirationTable!$D$15:$BB$15,MATCH(AK$14,ExpirationTable!$D$9:$BB$9,0))</f>
        <v>0</v>
      </c>
      <c r="AL30" s="181">
        <f>$C30*INDEX(ExpirationTable!$D$15:$BB$15,MATCH(AL$14,ExpirationTable!$D$9:$BB$9,0))</f>
        <v>0</v>
      </c>
      <c r="AM30" s="181">
        <f>$C30*INDEX(ExpirationTable!$D$15:$BB$15,MATCH(AM$14,ExpirationTable!$D$9:$BB$9,0))</f>
        <v>0</v>
      </c>
      <c r="AN30" s="181">
        <f>$C30*INDEX(ExpirationTable!$D$15:$BB$15,MATCH(AN$14,ExpirationTable!$D$9:$BB$9,0))</f>
        <v>0</v>
      </c>
      <c r="AO30" s="181">
        <f>$C30*INDEX(ExpirationTable!$D$15:$BB$15,MATCH(AO$14,ExpirationTable!$D$9:$BB$9,0))</f>
        <v>0</v>
      </c>
      <c r="AP30" s="181">
        <f>$C30*INDEX(ExpirationTable!$D$15:$BB$15,MATCH(AP$14,ExpirationTable!$D$9:$BB$9,0))</f>
        <v>0</v>
      </c>
      <c r="AQ30" s="181">
        <f>$C30*INDEX(ExpirationTable!$D$15:$BB$15,MATCH(AQ$14,ExpirationTable!$D$9:$BB$9,0))</f>
        <v>0</v>
      </c>
      <c r="AR30" s="181">
        <f>$C30*INDEX(ExpirationTable!$D$15:$BB$15,MATCH(AR$14,ExpirationTable!$D$9:$BB$9,0))</f>
        <v>0</v>
      </c>
      <c r="AS30" s="181">
        <f>$C30*INDEX(ExpirationTable!$D$15:$BB$15,MATCH(AS$14,ExpirationTable!$D$9:$BB$9,0))</f>
        <v>0</v>
      </c>
      <c r="AT30" s="197">
        <f>$C30*INDEX(ExpirationTable!$D$15:$BB$15,MATCH(AT$14,ExpirationTable!$D$9:$BB$9,0))</f>
        <v>0</v>
      </c>
    </row>
    <row r="31" spans="2:46" x14ac:dyDescent="0.35">
      <c r="B31" s="196">
        <v>2029</v>
      </c>
      <c r="C31" s="167">
        <f>INDEX(Savings_FirstYear!$AR$6:$CC$63,$D$132,$B31-2012)</f>
        <v>835.06358408983067</v>
      </c>
      <c r="D31" s="168">
        <f>INDEX(Costs_FirstYear!$AQ$6:$CB$63,$D$132,$B31-2012)</f>
        <v>66</v>
      </c>
      <c r="E31" s="169">
        <f t="shared" si="1"/>
        <v>7112.1531865168572</v>
      </c>
      <c r="F31" s="174">
        <f t="shared" si="2"/>
        <v>551.14196549928829</v>
      </c>
      <c r="G31" s="170">
        <f t="shared" si="3"/>
        <v>7.749298293295162</v>
      </c>
      <c r="H31" s="181">
        <f>$C31*INDEX(ExpirationTable!$D$15:$BB$15,MATCH(H$14,ExpirationTable!$D$9:$BB$9,0))</f>
        <v>835.06358408983067</v>
      </c>
      <c r="I31" s="181">
        <f>$C31*INDEX(ExpirationTable!$D$15:$BB$15,MATCH(I$14,ExpirationTable!$D$9:$BB$9,0))</f>
        <v>835.06358408983067</v>
      </c>
      <c r="J31" s="181">
        <f>$C31*INDEX(ExpirationTable!$D$15:$BB$15,MATCH(J$14,ExpirationTable!$D$9:$BB$9,0))</f>
        <v>835.06358408983067</v>
      </c>
      <c r="K31" s="181">
        <f>$C31*INDEX(ExpirationTable!$D$15:$BB$15,MATCH(K$14,ExpirationTable!$D$9:$BB$9,0))</f>
        <v>835.06358408983067</v>
      </c>
      <c r="L31" s="181">
        <f>$C31*INDEX(ExpirationTable!$D$15:$BB$15,MATCH(L$14,ExpirationTable!$D$9:$BB$9,0))</f>
        <v>835.06358408983067</v>
      </c>
      <c r="M31" s="181">
        <f>$C31*INDEX(ExpirationTable!$D$15:$BB$15,MATCH(M$14,ExpirationTable!$D$9:$BB$9,0))</f>
        <v>835.06358408983067</v>
      </c>
      <c r="N31" s="181">
        <f>$C31*INDEX(ExpirationTable!$D$15:$BB$15,MATCH(N$14,ExpirationTable!$D$9:$BB$9,0))</f>
        <v>684.91523362435953</v>
      </c>
      <c r="O31" s="181">
        <f>$C31*INDEX(ExpirationTable!$D$15:$BB$15,MATCH(O$14,ExpirationTable!$D$9:$BB$9,0))</f>
        <v>542.09119293769197</v>
      </c>
      <c r="P31" s="181">
        <f>$C31*INDEX(ExpirationTable!$D$15:$BB$15,MATCH(P$14,ExpirationTable!$D$9:$BB$9,0))</f>
        <v>542.09119293769197</v>
      </c>
      <c r="Q31" s="181">
        <f>$C31*INDEX(ExpirationTable!$D$15:$BB$15,MATCH(Q$14,ExpirationTable!$D$9:$BB$9,0))</f>
        <v>444.49561727339784</v>
      </c>
      <c r="R31" s="181">
        <f>$C31*INDEX(ExpirationTable!$D$15:$BB$15,MATCH(R$14,ExpirationTable!$D$9:$BB$9,0))</f>
        <v>273.15877170789264</v>
      </c>
      <c r="S31" s="181">
        <f>$C31*INDEX(ExpirationTable!$D$15:$BB$15,MATCH(S$14,ExpirationTable!$D$9:$BB$9,0))</f>
        <v>273.15877170789264</v>
      </c>
      <c r="T31" s="181">
        <f>$C31*INDEX(ExpirationTable!$D$15:$BB$15,MATCH(T$14,ExpirationTable!$D$9:$BB$9,0))</f>
        <v>273.15877170789264</v>
      </c>
      <c r="U31" s="181">
        <f>$C31*INDEX(ExpirationTable!$D$15:$BB$15,MATCH(U$14,ExpirationTable!$D$9:$BB$9,0))</f>
        <v>273.15877170789264</v>
      </c>
      <c r="V31" s="181">
        <f>$C31*INDEX(ExpirationTable!$D$15:$BB$15,MATCH(V$14,ExpirationTable!$D$9:$BB$9,0))</f>
        <v>68.862319848992186</v>
      </c>
      <c r="W31" s="181">
        <f>$C31*INDEX(ExpirationTable!$D$15:$BB$15,MATCH(W$14,ExpirationTable!$D$9:$BB$9,0))</f>
        <v>16.214422746880782</v>
      </c>
      <c r="X31" s="181">
        <f>$C31*INDEX(ExpirationTable!$D$15:$BB$15,MATCH(X$14,ExpirationTable!$D$9:$BB$9,0))</f>
        <v>16.214422746880782</v>
      </c>
      <c r="Y31" s="181">
        <f>$C31*INDEX(ExpirationTable!$D$15:$BB$15,MATCH(Y$14,ExpirationTable!$D$9:$BB$9,0))</f>
        <v>16.214422746880782</v>
      </c>
      <c r="Z31" s="181">
        <f>$C31*INDEX(ExpirationTable!$D$15:$BB$15,MATCH(Z$14,ExpirationTable!$D$9:$BB$9,0))</f>
        <v>16.214422746880782</v>
      </c>
      <c r="AA31" s="181">
        <f>$C31*INDEX(ExpirationTable!$D$15:$BB$15,MATCH(AA$14,ExpirationTable!$D$9:$BB$9,0))</f>
        <v>16.214422746880782</v>
      </c>
      <c r="AB31" s="181">
        <f>$C31*INDEX(ExpirationTable!$D$15:$BB$15,MATCH(AB$14,ExpirationTable!$D$9:$BB$9,0))</f>
        <v>16.214422746880782</v>
      </c>
      <c r="AC31" s="181">
        <f>$C31*INDEX(ExpirationTable!$D$15:$BB$15,MATCH(AC$14,ExpirationTable!$D$9:$BB$9,0))</f>
        <v>2.5067497566676993</v>
      </c>
      <c r="AD31" s="181">
        <f>$C31*INDEX(ExpirationTable!$D$15:$BB$15,MATCH(AD$14,ExpirationTable!$D$9:$BB$9,0))</f>
        <v>0</v>
      </c>
      <c r="AE31" s="181">
        <f>$C31*INDEX(ExpirationTable!$D$15:$BB$15,MATCH(AE$14,ExpirationTable!$D$9:$BB$9,0))</f>
        <v>0</v>
      </c>
      <c r="AF31" s="181">
        <f>$C31*INDEX(ExpirationTable!$D$15:$BB$15,MATCH(AF$14,ExpirationTable!$D$9:$BB$9,0))</f>
        <v>0</v>
      </c>
      <c r="AG31" s="181">
        <f>$C31*INDEX(ExpirationTable!$D$15:$BB$15,MATCH(AG$14,ExpirationTable!$D$9:$BB$9,0))</f>
        <v>0</v>
      </c>
      <c r="AH31" s="181">
        <f>$C31*INDEX(ExpirationTable!$D$15:$BB$15,MATCH(AH$14,ExpirationTable!$D$9:$BB$9,0))</f>
        <v>0</v>
      </c>
      <c r="AI31" s="181">
        <f>$C31*INDEX(ExpirationTable!$D$15:$BB$15,MATCH(AI$14,ExpirationTable!$D$9:$BB$9,0))</f>
        <v>0</v>
      </c>
      <c r="AJ31" s="181">
        <f>$C31*INDEX(ExpirationTable!$D$15:$BB$15,MATCH(AJ$14,ExpirationTable!$D$9:$BB$9,0))</f>
        <v>0</v>
      </c>
      <c r="AK31" s="181">
        <f>$C31*INDEX(ExpirationTable!$D$15:$BB$15,MATCH(AK$14,ExpirationTable!$D$9:$BB$9,0))</f>
        <v>0</v>
      </c>
      <c r="AL31" s="181">
        <f>$C31*INDEX(ExpirationTable!$D$15:$BB$15,MATCH(AL$14,ExpirationTable!$D$9:$BB$9,0))</f>
        <v>0</v>
      </c>
      <c r="AM31" s="181">
        <f>$C31*INDEX(ExpirationTable!$D$15:$BB$15,MATCH(AM$14,ExpirationTable!$D$9:$BB$9,0))</f>
        <v>0</v>
      </c>
      <c r="AN31" s="181">
        <f>$C31*INDEX(ExpirationTable!$D$15:$BB$15,MATCH(AN$14,ExpirationTable!$D$9:$BB$9,0))</f>
        <v>0</v>
      </c>
      <c r="AO31" s="181">
        <f>$C31*INDEX(ExpirationTable!$D$15:$BB$15,MATCH(AO$14,ExpirationTable!$D$9:$BB$9,0))</f>
        <v>0</v>
      </c>
      <c r="AP31" s="181">
        <f>$C31*INDEX(ExpirationTable!$D$15:$BB$15,MATCH(AP$14,ExpirationTable!$D$9:$BB$9,0))</f>
        <v>0</v>
      </c>
      <c r="AQ31" s="181">
        <f>$C31*INDEX(ExpirationTable!$D$15:$BB$15,MATCH(AQ$14,ExpirationTable!$D$9:$BB$9,0))</f>
        <v>0</v>
      </c>
      <c r="AR31" s="181">
        <f>$C31*INDEX(ExpirationTable!$D$15:$BB$15,MATCH(AR$14,ExpirationTable!$D$9:$BB$9,0))</f>
        <v>0</v>
      </c>
      <c r="AS31" s="181">
        <f>$C31*INDEX(ExpirationTable!$D$15:$BB$15,MATCH(AS$14,ExpirationTable!$D$9:$BB$9,0))</f>
        <v>0</v>
      </c>
      <c r="AT31" s="197">
        <f>$C31*INDEX(ExpirationTable!$D$15:$BB$15,MATCH(AT$14,ExpirationTable!$D$9:$BB$9,0))</f>
        <v>0</v>
      </c>
    </row>
    <row r="32" spans="2:46" x14ac:dyDescent="0.35">
      <c r="B32" s="196">
        <v>2030</v>
      </c>
      <c r="C32" s="167">
        <f>INDEX(Savings_FirstYear!$AR$6:$CC$63,$D$132,$B32-2012)</f>
        <v>837.8324184478364</v>
      </c>
      <c r="D32" s="168">
        <f>INDEX(Costs_FirstYear!$AQ$6:$CB$63,$D$132,$B32-2012)</f>
        <v>66</v>
      </c>
      <c r="E32" s="169">
        <f t="shared" si="1"/>
        <v>7135.7350723485697</v>
      </c>
      <c r="F32" s="174">
        <f t="shared" si="2"/>
        <v>552.969396175572</v>
      </c>
      <c r="G32" s="170">
        <f t="shared" si="3"/>
        <v>7.7492982932951628</v>
      </c>
      <c r="H32" s="181">
        <f>$C32*INDEX(ExpirationTable!$D$15:$BB$15,MATCH(H$14,ExpirationTable!$D$9:$BB$9,0))</f>
        <v>837.8324184478364</v>
      </c>
      <c r="I32" s="181">
        <f>$C32*INDEX(ExpirationTable!$D$15:$BB$15,MATCH(I$14,ExpirationTable!$D$9:$BB$9,0))</f>
        <v>837.8324184478364</v>
      </c>
      <c r="J32" s="181">
        <f>$C32*INDEX(ExpirationTable!$D$15:$BB$15,MATCH(J$14,ExpirationTable!$D$9:$BB$9,0))</f>
        <v>837.8324184478364</v>
      </c>
      <c r="K32" s="181">
        <f>$C32*INDEX(ExpirationTable!$D$15:$BB$15,MATCH(K$14,ExpirationTable!$D$9:$BB$9,0))</f>
        <v>837.8324184478364</v>
      </c>
      <c r="L32" s="181">
        <f>$C32*INDEX(ExpirationTable!$D$15:$BB$15,MATCH(L$14,ExpirationTable!$D$9:$BB$9,0))</f>
        <v>837.8324184478364</v>
      </c>
      <c r="M32" s="181">
        <f>$C32*INDEX(ExpirationTable!$D$15:$BB$15,MATCH(M$14,ExpirationTable!$D$9:$BB$9,0))</f>
        <v>837.8324184478364</v>
      </c>
      <c r="N32" s="181">
        <f>$C32*INDEX(ExpirationTable!$D$15:$BB$15,MATCH(N$14,ExpirationTable!$D$9:$BB$9,0))</f>
        <v>687.18621857366441</v>
      </c>
      <c r="O32" s="181">
        <f>$C32*INDEX(ExpirationTable!$D$15:$BB$15,MATCH(O$14,ExpirationTable!$D$9:$BB$9,0))</f>
        <v>543.88861381530592</v>
      </c>
      <c r="P32" s="181">
        <f>$C32*INDEX(ExpirationTable!$D$15:$BB$15,MATCH(P$14,ExpirationTable!$D$9:$BB$9,0))</f>
        <v>543.88861381530592</v>
      </c>
      <c r="Q32" s="181">
        <f>$C32*INDEX(ExpirationTable!$D$15:$BB$15,MATCH(Q$14,ExpirationTable!$D$9:$BB$9,0))</f>
        <v>445.96943886080544</v>
      </c>
      <c r="R32" s="181">
        <f>$C32*INDEX(ExpirationTable!$D$15:$BB$15,MATCH(R$14,ExpirationTable!$D$9:$BB$9,0))</f>
        <v>274.06448883734907</v>
      </c>
      <c r="S32" s="181">
        <f>$C32*INDEX(ExpirationTable!$D$15:$BB$15,MATCH(S$14,ExpirationTable!$D$9:$BB$9,0))</f>
        <v>274.06448883734907</v>
      </c>
      <c r="T32" s="181">
        <f>$C32*INDEX(ExpirationTable!$D$15:$BB$15,MATCH(T$14,ExpirationTable!$D$9:$BB$9,0))</f>
        <v>274.06448883734907</v>
      </c>
      <c r="U32" s="181">
        <f>$C32*INDEX(ExpirationTable!$D$15:$BB$15,MATCH(U$14,ExpirationTable!$D$9:$BB$9,0))</f>
        <v>274.06448883734907</v>
      </c>
      <c r="V32" s="181">
        <f>$C32*INDEX(ExpirationTable!$D$15:$BB$15,MATCH(V$14,ExpirationTable!$D$9:$BB$9,0))</f>
        <v>69.090647800063948</v>
      </c>
      <c r="W32" s="181">
        <f>$C32*INDEX(ExpirationTable!$D$15:$BB$15,MATCH(W$14,ExpirationTable!$D$9:$BB$9,0))</f>
        <v>16.268185180846483</v>
      </c>
      <c r="X32" s="181">
        <f>$C32*INDEX(ExpirationTable!$D$15:$BB$15,MATCH(X$14,ExpirationTable!$D$9:$BB$9,0))</f>
        <v>16.268185180846483</v>
      </c>
      <c r="Y32" s="181">
        <f>$C32*INDEX(ExpirationTable!$D$15:$BB$15,MATCH(Y$14,ExpirationTable!$D$9:$BB$9,0))</f>
        <v>16.268185180846483</v>
      </c>
      <c r="Z32" s="181">
        <f>$C32*INDEX(ExpirationTable!$D$15:$BB$15,MATCH(Z$14,ExpirationTable!$D$9:$BB$9,0))</f>
        <v>16.268185180846483</v>
      </c>
      <c r="AA32" s="181">
        <f>$C32*INDEX(ExpirationTable!$D$15:$BB$15,MATCH(AA$14,ExpirationTable!$D$9:$BB$9,0))</f>
        <v>16.268185180846483</v>
      </c>
      <c r="AB32" s="181">
        <f>$C32*INDEX(ExpirationTable!$D$15:$BB$15,MATCH(AB$14,ExpirationTable!$D$9:$BB$9,0))</f>
        <v>16.268185180846483</v>
      </c>
      <c r="AC32" s="181">
        <f>$C32*INDEX(ExpirationTable!$D$15:$BB$15,MATCH(AC$14,ExpirationTable!$D$9:$BB$9,0))</f>
        <v>2.5150614289587971</v>
      </c>
      <c r="AD32" s="181">
        <f>$C32*INDEX(ExpirationTable!$D$15:$BB$15,MATCH(AD$14,ExpirationTable!$D$9:$BB$9,0))</f>
        <v>0</v>
      </c>
      <c r="AE32" s="181">
        <f>$C32*INDEX(ExpirationTable!$D$15:$BB$15,MATCH(AE$14,ExpirationTable!$D$9:$BB$9,0))</f>
        <v>0</v>
      </c>
      <c r="AF32" s="181">
        <f>$C32*INDEX(ExpirationTable!$D$15:$BB$15,MATCH(AF$14,ExpirationTable!$D$9:$BB$9,0))</f>
        <v>0</v>
      </c>
      <c r="AG32" s="181">
        <f>$C32*INDEX(ExpirationTable!$D$15:$BB$15,MATCH(AG$14,ExpirationTable!$D$9:$BB$9,0))</f>
        <v>0</v>
      </c>
      <c r="AH32" s="181">
        <f>$C32*INDEX(ExpirationTable!$D$15:$BB$15,MATCH(AH$14,ExpirationTable!$D$9:$BB$9,0))</f>
        <v>0</v>
      </c>
      <c r="AI32" s="181">
        <f>$C32*INDEX(ExpirationTable!$D$15:$BB$15,MATCH(AI$14,ExpirationTable!$D$9:$BB$9,0))</f>
        <v>0</v>
      </c>
      <c r="AJ32" s="181">
        <f>$C32*INDEX(ExpirationTable!$D$15:$BB$15,MATCH(AJ$14,ExpirationTable!$D$9:$BB$9,0))</f>
        <v>0</v>
      </c>
      <c r="AK32" s="181">
        <f>$C32*INDEX(ExpirationTable!$D$15:$BB$15,MATCH(AK$14,ExpirationTable!$D$9:$BB$9,0))</f>
        <v>0</v>
      </c>
      <c r="AL32" s="181">
        <f>$C32*INDEX(ExpirationTable!$D$15:$BB$15,MATCH(AL$14,ExpirationTable!$D$9:$BB$9,0))</f>
        <v>0</v>
      </c>
      <c r="AM32" s="181">
        <f>$C32*INDEX(ExpirationTable!$D$15:$BB$15,MATCH(AM$14,ExpirationTable!$D$9:$BB$9,0))</f>
        <v>0</v>
      </c>
      <c r="AN32" s="181">
        <f>$C32*INDEX(ExpirationTable!$D$15:$BB$15,MATCH(AN$14,ExpirationTable!$D$9:$BB$9,0))</f>
        <v>0</v>
      </c>
      <c r="AO32" s="181">
        <f>$C32*INDEX(ExpirationTable!$D$15:$BB$15,MATCH(AO$14,ExpirationTable!$D$9:$BB$9,0))</f>
        <v>0</v>
      </c>
      <c r="AP32" s="181">
        <f>$C32*INDEX(ExpirationTable!$D$15:$BB$15,MATCH(AP$14,ExpirationTable!$D$9:$BB$9,0))</f>
        <v>0</v>
      </c>
      <c r="AQ32" s="181">
        <f>$C32*INDEX(ExpirationTable!$D$15:$BB$15,MATCH(AQ$14,ExpirationTable!$D$9:$BB$9,0))</f>
        <v>0</v>
      </c>
      <c r="AR32" s="181">
        <f>$C32*INDEX(ExpirationTable!$D$15:$BB$15,MATCH(AR$14,ExpirationTable!$D$9:$BB$9,0))</f>
        <v>0</v>
      </c>
      <c r="AS32" s="181">
        <f>$C32*INDEX(ExpirationTable!$D$15:$BB$15,MATCH(AS$14,ExpirationTable!$D$9:$BB$9,0))</f>
        <v>0</v>
      </c>
      <c r="AT32" s="197">
        <f>$C32*INDEX(ExpirationTable!$D$15:$BB$15,MATCH(AT$14,ExpirationTable!$D$9:$BB$9,0))</f>
        <v>0</v>
      </c>
    </row>
    <row r="33" spans="2:46" x14ac:dyDescent="0.35">
      <c r="B33" s="196">
        <v>2031</v>
      </c>
      <c r="C33" s="167">
        <f>INDEX(Savings_FirstYear!$AR$6:$CC$63,$D$132,$B33-2012)</f>
        <v>841.82221319125563</v>
      </c>
      <c r="D33" s="168">
        <f>INDEX(Costs_FirstYear!$AQ$6:$CB$63,$D$132,$B33-2012)</f>
        <v>66</v>
      </c>
      <c r="E33" s="169">
        <f t="shared" si="1"/>
        <v>7169.7157559020052</v>
      </c>
      <c r="F33" s="174">
        <f t="shared" si="2"/>
        <v>555.60266070622879</v>
      </c>
      <c r="G33" s="170">
        <f t="shared" si="3"/>
        <v>7.7492982932951673</v>
      </c>
      <c r="H33" s="181">
        <f>$C33*INDEX(ExpirationTable!$D$15:$BB$15,MATCH(H$14,ExpirationTable!$D$9:$BB$9,0))</f>
        <v>841.82221319125563</v>
      </c>
      <c r="I33" s="181">
        <f>$C33*INDEX(ExpirationTable!$D$15:$BB$15,MATCH(I$14,ExpirationTable!$D$9:$BB$9,0))</f>
        <v>841.82221319125563</v>
      </c>
      <c r="J33" s="181">
        <f>$C33*INDEX(ExpirationTable!$D$15:$BB$15,MATCH(J$14,ExpirationTable!$D$9:$BB$9,0))</f>
        <v>841.82221319125563</v>
      </c>
      <c r="K33" s="181">
        <f>$C33*INDEX(ExpirationTable!$D$15:$BB$15,MATCH(K$14,ExpirationTable!$D$9:$BB$9,0))</f>
        <v>841.82221319125563</v>
      </c>
      <c r="L33" s="181">
        <f>$C33*INDEX(ExpirationTable!$D$15:$BB$15,MATCH(L$14,ExpirationTable!$D$9:$BB$9,0))</f>
        <v>841.82221319125563</v>
      </c>
      <c r="M33" s="181">
        <f>$C33*INDEX(ExpirationTable!$D$15:$BB$15,MATCH(M$14,ExpirationTable!$D$9:$BB$9,0))</f>
        <v>841.82221319125563</v>
      </c>
      <c r="N33" s="181">
        <f>$C33*INDEX(ExpirationTable!$D$15:$BB$15,MATCH(N$14,ExpirationTable!$D$9:$BB$9,0))</f>
        <v>690.45862950244498</v>
      </c>
      <c r="O33" s="181">
        <f>$C33*INDEX(ExpirationTable!$D$15:$BB$15,MATCH(O$14,ExpirationTable!$D$9:$BB$9,0))</f>
        <v>546.47863526186916</v>
      </c>
      <c r="P33" s="181">
        <f>$C33*INDEX(ExpirationTable!$D$15:$BB$15,MATCH(P$14,ExpirationTable!$D$9:$BB$9,0))</f>
        <v>546.47863526186916</v>
      </c>
      <c r="Q33" s="181">
        <f>$C33*INDEX(ExpirationTable!$D$15:$BB$15,MATCH(Q$14,ExpirationTable!$D$9:$BB$9,0))</f>
        <v>448.09316489922827</v>
      </c>
      <c r="R33" s="181">
        <f>$C33*INDEX(ExpirationTable!$D$15:$BB$15,MATCH(R$14,ExpirationTable!$D$9:$BB$9,0))</f>
        <v>275.36959596002032</v>
      </c>
      <c r="S33" s="181">
        <f>$C33*INDEX(ExpirationTable!$D$15:$BB$15,MATCH(S$14,ExpirationTable!$D$9:$BB$9,0))</f>
        <v>275.36959596002032</v>
      </c>
      <c r="T33" s="181">
        <f>$C33*INDEX(ExpirationTable!$D$15:$BB$15,MATCH(T$14,ExpirationTable!$D$9:$BB$9,0))</f>
        <v>275.36959596002032</v>
      </c>
      <c r="U33" s="181">
        <f>$C33*INDEX(ExpirationTable!$D$15:$BB$15,MATCH(U$14,ExpirationTable!$D$9:$BB$9,0))</f>
        <v>275.36959596002032</v>
      </c>
      <c r="V33" s="181">
        <f>$C33*INDEX(ExpirationTable!$D$15:$BB$15,MATCH(V$14,ExpirationTable!$D$9:$BB$9,0))</f>
        <v>69.419660496806813</v>
      </c>
      <c r="W33" s="181">
        <f>$C33*INDEX(ExpirationTable!$D$15:$BB$15,MATCH(W$14,ExpirationTable!$D$9:$BB$9,0))</f>
        <v>16.345654992577757</v>
      </c>
      <c r="X33" s="181">
        <f>$C33*INDEX(ExpirationTable!$D$15:$BB$15,MATCH(X$14,ExpirationTable!$D$9:$BB$9,0))</f>
        <v>16.345654992577757</v>
      </c>
      <c r="Y33" s="181">
        <f>$C33*INDEX(ExpirationTable!$D$15:$BB$15,MATCH(Y$14,ExpirationTable!$D$9:$BB$9,0))</f>
        <v>16.345654992577757</v>
      </c>
      <c r="Z33" s="181">
        <f>$C33*INDEX(ExpirationTable!$D$15:$BB$15,MATCH(Z$14,ExpirationTable!$D$9:$BB$9,0))</f>
        <v>16.345654992577757</v>
      </c>
      <c r="AA33" s="181">
        <f>$C33*INDEX(ExpirationTable!$D$15:$BB$15,MATCH(AA$14,ExpirationTable!$D$9:$BB$9,0))</f>
        <v>16.345654992577757</v>
      </c>
      <c r="AB33" s="181">
        <f>$C33*INDEX(ExpirationTable!$D$15:$BB$15,MATCH(AB$14,ExpirationTable!$D$9:$BB$9,0))</f>
        <v>16.345654992577757</v>
      </c>
      <c r="AC33" s="181">
        <f>$C33*INDEX(ExpirationTable!$D$15:$BB$15,MATCH(AC$14,ExpirationTable!$D$9:$BB$9,0))</f>
        <v>2.5270382618524514</v>
      </c>
      <c r="AD33" s="181">
        <f>$C33*INDEX(ExpirationTable!$D$15:$BB$15,MATCH(AD$14,ExpirationTable!$D$9:$BB$9,0))</f>
        <v>0</v>
      </c>
      <c r="AE33" s="181">
        <f>$C33*INDEX(ExpirationTable!$D$15:$BB$15,MATCH(AE$14,ExpirationTable!$D$9:$BB$9,0))</f>
        <v>0</v>
      </c>
      <c r="AF33" s="181">
        <f>$C33*INDEX(ExpirationTable!$D$15:$BB$15,MATCH(AF$14,ExpirationTable!$D$9:$BB$9,0))</f>
        <v>0</v>
      </c>
      <c r="AG33" s="181">
        <f>$C33*INDEX(ExpirationTable!$D$15:$BB$15,MATCH(AG$14,ExpirationTable!$D$9:$BB$9,0))</f>
        <v>0</v>
      </c>
      <c r="AH33" s="181">
        <f>$C33*INDEX(ExpirationTable!$D$15:$BB$15,MATCH(AH$14,ExpirationTable!$D$9:$BB$9,0))</f>
        <v>0</v>
      </c>
      <c r="AI33" s="181">
        <f>$C33*INDEX(ExpirationTable!$D$15:$BB$15,MATCH(AI$14,ExpirationTable!$D$9:$BB$9,0))</f>
        <v>0</v>
      </c>
      <c r="AJ33" s="181">
        <f>$C33*INDEX(ExpirationTable!$D$15:$BB$15,MATCH(AJ$14,ExpirationTable!$D$9:$BB$9,0))</f>
        <v>0</v>
      </c>
      <c r="AK33" s="181">
        <f>$C33*INDEX(ExpirationTable!$D$15:$BB$15,MATCH(AK$14,ExpirationTable!$D$9:$BB$9,0))</f>
        <v>0</v>
      </c>
      <c r="AL33" s="181">
        <f>$C33*INDEX(ExpirationTable!$D$15:$BB$15,MATCH(AL$14,ExpirationTable!$D$9:$BB$9,0))</f>
        <v>0</v>
      </c>
      <c r="AM33" s="181">
        <f>$C33*INDEX(ExpirationTable!$D$15:$BB$15,MATCH(AM$14,ExpirationTable!$D$9:$BB$9,0))</f>
        <v>0</v>
      </c>
      <c r="AN33" s="181">
        <f>$C33*INDEX(ExpirationTable!$D$15:$BB$15,MATCH(AN$14,ExpirationTable!$D$9:$BB$9,0))</f>
        <v>0</v>
      </c>
      <c r="AO33" s="181">
        <f>$C33*INDEX(ExpirationTable!$D$15:$BB$15,MATCH(AO$14,ExpirationTable!$D$9:$BB$9,0))</f>
        <v>0</v>
      </c>
      <c r="AP33" s="181">
        <f>$C33*INDEX(ExpirationTable!$D$15:$BB$15,MATCH(AP$14,ExpirationTable!$D$9:$BB$9,0))</f>
        <v>0</v>
      </c>
      <c r="AQ33" s="181">
        <f>$C33*INDEX(ExpirationTable!$D$15:$BB$15,MATCH(AQ$14,ExpirationTable!$D$9:$BB$9,0))</f>
        <v>0</v>
      </c>
      <c r="AR33" s="181">
        <f>$C33*INDEX(ExpirationTable!$D$15:$BB$15,MATCH(AR$14,ExpirationTable!$D$9:$BB$9,0))</f>
        <v>0</v>
      </c>
      <c r="AS33" s="181">
        <f>$C33*INDEX(ExpirationTable!$D$15:$BB$15,MATCH(AS$14,ExpirationTable!$D$9:$BB$9,0))</f>
        <v>0</v>
      </c>
      <c r="AT33" s="197">
        <f>$C33*INDEX(ExpirationTable!$D$15:$BB$15,MATCH(AT$14,ExpirationTable!$D$9:$BB$9,0))</f>
        <v>0</v>
      </c>
    </row>
    <row r="34" spans="2:46" x14ac:dyDescent="0.35">
      <c r="B34" s="196">
        <v>2032</v>
      </c>
      <c r="C34" s="167">
        <f>INDEX(Savings_FirstYear!$AR$6:$CC$63,$D$132,$B34-2012)</f>
        <v>846.38141951119383</v>
      </c>
      <c r="D34" s="168">
        <f>INDEX(Costs_FirstYear!$AQ$6:$CB$63,$D$132,$B34-2012)</f>
        <v>66</v>
      </c>
      <c r="E34" s="169">
        <f t="shared" si="1"/>
        <v>7208.5460610118616</v>
      </c>
      <c r="F34" s="174">
        <f t="shared" si="2"/>
        <v>558.6117368773879</v>
      </c>
      <c r="G34" s="170">
        <f t="shared" si="3"/>
        <v>7.7492982932951628</v>
      </c>
      <c r="H34" s="181">
        <f>$C34*INDEX(ExpirationTable!$D$15:$BB$15,MATCH(H$14,ExpirationTable!$D$9:$BB$9,0))</f>
        <v>846.38141951119383</v>
      </c>
      <c r="I34" s="181">
        <f>$C34*INDEX(ExpirationTable!$D$15:$BB$15,MATCH(I$14,ExpirationTable!$D$9:$BB$9,0))</f>
        <v>846.38141951119383</v>
      </c>
      <c r="J34" s="181">
        <f>$C34*INDEX(ExpirationTable!$D$15:$BB$15,MATCH(J$14,ExpirationTable!$D$9:$BB$9,0))</f>
        <v>846.38141951119383</v>
      </c>
      <c r="K34" s="181">
        <f>$C34*INDEX(ExpirationTable!$D$15:$BB$15,MATCH(K$14,ExpirationTable!$D$9:$BB$9,0))</f>
        <v>846.38141951119383</v>
      </c>
      <c r="L34" s="181">
        <f>$C34*INDEX(ExpirationTable!$D$15:$BB$15,MATCH(L$14,ExpirationTable!$D$9:$BB$9,0))</f>
        <v>846.38141951119383</v>
      </c>
      <c r="M34" s="181">
        <f>$C34*INDEX(ExpirationTable!$D$15:$BB$15,MATCH(M$14,ExpirationTable!$D$9:$BB$9,0))</f>
        <v>846.38141951119383</v>
      </c>
      <c r="N34" s="181">
        <f>$C34*INDEX(ExpirationTable!$D$15:$BB$15,MATCH(N$14,ExpirationTable!$D$9:$BB$9,0))</f>
        <v>694.19806913465652</v>
      </c>
      <c r="O34" s="181">
        <f>$C34*INDEX(ExpirationTable!$D$15:$BB$15,MATCH(O$14,ExpirationTable!$D$9:$BB$9,0))</f>
        <v>549.43829682526757</v>
      </c>
      <c r="P34" s="181">
        <f>$C34*INDEX(ExpirationTable!$D$15:$BB$15,MATCH(P$14,ExpirationTable!$D$9:$BB$9,0))</f>
        <v>549.43829682526757</v>
      </c>
      <c r="Q34" s="181">
        <f>$C34*INDEX(ExpirationTable!$D$15:$BB$15,MATCH(Q$14,ExpirationTable!$D$9:$BB$9,0))</f>
        <v>450.51998276803346</v>
      </c>
      <c r="R34" s="181">
        <f>$C34*INDEX(ExpirationTable!$D$15:$BB$15,MATCH(R$14,ExpirationTable!$D$9:$BB$9,0))</f>
        <v>276.86096406904232</v>
      </c>
      <c r="S34" s="181">
        <f>$C34*INDEX(ExpirationTable!$D$15:$BB$15,MATCH(S$14,ExpirationTable!$D$9:$BB$9,0))</f>
        <v>276.86096406904232</v>
      </c>
      <c r="T34" s="181">
        <f>$C34*INDEX(ExpirationTable!$D$15:$BB$15,MATCH(T$14,ExpirationTable!$D$9:$BB$9,0))</f>
        <v>276.86096406904232</v>
      </c>
      <c r="U34" s="181">
        <f>$C34*INDEX(ExpirationTable!$D$15:$BB$15,MATCH(U$14,ExpirationTable!$D$9:$BB$9,0))</f>
        <v>276.86096406904232</v>
      </c>
      <c r="V34" s="181">
        <f>$C34*INDEX(ExpirationTable!$D$15:$BB$15,MATCH(V$14,ExpirationTable!$D$9:$BB$9,0))</f>
        <v>69.795628901899377</v>
      </c>
      <c r="W34" s="181">
        <f>$C34*INDEX(ExpirationTable!$D$15:$BB$15,MATCH(W$14,ExpirationTable!$D$9:$BB$9,0))</f>
        <v>16.434181064208939</v>
      </c>
      <c r="X34" s="181">
        <f>$C34*INDEX(ExpirationTable!$D$15:$BB$15,MATCH(X$14,ExpirationTable!$D$9:$BB$9,0))</f>
        <v>16.434181064208939</v>
      </c>
      <c r="Y34" s="181">
        <f>$C34*INDEX(ExpirationTable!$D$15:$BB$15,MATCH(Y$14,ExpirationTable!$D$9:$BB$9,0))</f>
        <v>16.434181064208939</v>
      </c>
      <c r="Z34" s="181">
        <f>$C34*INDEX(ExpirationTable!$D$15:$BB$15,MATCH(Z$14,ExpirationTable!$D$9:$BB$9,0))</f>
        <v>16.434181064208939</v>
      </c>
      <c r="AA34" s="181">
        <f>$C34*INDEX(ExpirationTable!$D$15:$BB$15,MATCH(AA$14,ExpirationTable!$D$9:$BB$9,0))</f>
        <v>16.434181064208939</v>
      </c>
      <c r="AB34" s="181">
        <f>$C34*INDEX(ExpirationTable!$D$15:$BB$15,MATCH(AB$14,ExpirationTable!$D$9:$BB$9,0))</f>
        <v>16.434181064208939</v>
      </c>
      <c r="AC34" s="181">
        <f>$C34*INDEX(ExpirationTable!$D$15:$BB$15,MATCH(AC$14,ExpirationTable!$D$9:$BB$9,0))</f>
        <v>2.5407243925266321</v>
      </c>
      <c r="AD34" s="181">
        <f>$C34*INDEX(ExpirationTable!$D$15:$BB$15,MATCH(AD$14,ExpirationTable!$D$9:$BB$9,0))</f>
        <v>0</v>
      </c>
      <c r="AE34" s="181">
        <f>$C34*INDEX(ExpirationTable!$D$15:$BB$15,MATCH(AE$14,ExpirationTable!$D$9:$BB$9,0))</f>
        <v>0</v>
      </c>
      <c r="AF34" s="181">
        <f>$C34*INDEX(ExpirationTable!$D$15:$BB$15,MATCH(AF$14,ExpirationTable!$D$9:$BB$9,0))</f>
        <v>0</v>
      </c>
      <c r="AG34" s="181">
        <f>$C34*INDEX(ExpirationTable!$D$15:$BB$15,MATCH(AG$14,ExpirationTable!$D$9:$BB$9,0))</f>
        <v>0</v>
      </c>
      <c r="AH34" s="181">
        <f>$C34*INDEX(ExpirationTable!$D$15:$BB$15,MATCH(AH$14,ExpirationTable!$D$9:$BB$9,0))</f>
        <v>0</v>
      </c>
      <c r="AI34" s="181">
        <f>$C34*INDEX(ExpirationTable!$D$15:$BB$15,MATCH(AI$14,ExpirationTable!$D$9:$BB$9,0))</f>
        <v>0</v>
      </c>
      <c r="AJ34" s="181">
        <f>$C34*INDEX(ExpirationTable!$D$15:$BB$15,MATCH(AJ$14,ExpirationTable!$D$9:$BB$9,0))</f>
        <v>0</v>
      </c>
      <c r="AK34" s="181">
        <f>$C34*INDEX(ExpirationTable!$D$15:$BB$15,MATCH(AK$14,ExpirationTable!$D$9:$BB$9,0))</f>
        <v>0</v>
      </c>
      <c r="AL34" s="181">
        <f>$C34*INDEX(ExpirationTable!$D$15:$BB$15,MATCH(AL$14,ExpirationTable!$D$9:$BB$9,0))</f>
        <v>0</v>
      </c>
      <c r="AM34" s="181">
        <f>$C34*INDEX(ExpirationTable!$D$15:$BB$15,MATCH(AM$14,ExpirationTable!$D$9:$BB$9,0))</f>
        <v>0</v>
      </c>
      <c r="AN34" s="181">
        <f>$C34*INDEX(ExpirationTable!$D$15:$BB$15,MATCH(AN$14,ExpirationTable!$D$9:$BB$9,0))</f>
        <v>0</v>
      </c>
      <c r="AO34" s="181">
        <f>$C34*INDEX(ExpirationTable!$D$15:$BB$15,MATCH(AO$14,ExpirationTable!$D$9:$BB$9,0))</f>
        <v>0</v>
      </c>
      <c r="AP34" s="181">
        <f>$C34*INDEX(ExpirationTable!$D$15:$BB$15,MATCH(AP$14,ExpirationTable!$D$9:$BB$9,0))</f>
        <v>0</v>
      </c>
      <c r="AQ34" s="181">
        <f>$C34*INDEX(ExpirationTable!$D$15:$BB$15,MATCH(AQ$14,ExpirationTable!$D$9:$BB$9,0))</f>
        <v>0</v>
      </c>
      <c r="AR34" s="181">
        <f>$C34*INDEX(ExpirationTable!$D$15:$BB$15,MATCH(AR$14,ExpirationTable!$D$9:$BB$9,0))</f>
        <v>0</v>
      </c>
      <c r="AS34" s="181">
        <f>$C34*INDEX(ExpirationTable!$D$15:$BB$15,MATCH(AS$14,ExpirationTable!$D$9:$BB$9,0))</f>
        <v>0</v>
      </c>
      <c r="AT34" s="197">
        <f>$C34*INDEX(ExpirationTable!$D$15:$BB$15,MATCH(AT$14,ExpirationTable!$D$9:$BB$9,0))</f>
        <v>0</v>
      </c>
    </row>
    <row r="35" spans="2:46" x14ac:dyDescent="0.35">
      <c r="B35" s="196">
        <v>2033</v>
      </c>
      <c r="C35" s="167">
        <f>INDEX(Savings_FirstYear!$AR$6:$CC$63,$D$132,$B35-2012)</f>
        <v>851.44117442843663</v>
      </c>
      <c r="D35" s="168">
        <f>INDEX(Costs_FirstYear!$AQ$6:$CB$63,$D$132,$B35-2012)</f>
        <v>66</v>
      </c>
      <c r="E35" s="169">
        <f t="shared" si="1"/>
        <v>7251.6394885583204</v>
      </c>
      <c r="F35" s="174">
        <f t="shared" si="2"/>
        <v>561.95117512276818</v>
      </c>
      <c r="G35" s="170">
        <f t="shared" si="3"/>
        <v>7.7492982932951655</v>
      </c>
      <c r="H35" s="181">
        <f>$C35*INDEX(ExpirationTable!$D$15:$BB$15,MATCH(H$14,ExpirationTable!$D$9:$BB$9,0))</f>
        <v>851.44117442843663</v>
      </c>
      <c r="I35" s="181">
        <f>$C35*INDEX(ExpirationTable!$D$15:$BB$15,MATCH(I$14,ExpirationTable!$D$9:$BB$9,0))</f>
        <v>851.44117442843663</v>
      </c>
      <c r="J35" s="181">
        <f>$C35*INDEX(ExpirationTable!$D$15:$BB$15,MATCH(J$14,ExpirationTable!$D$9:$BB$9,0))</f>
        <v>851.44117442843663</v>
      </c>
      <c r="K35" s="181">
        <f>$C35*INDEX(ExpirationTable!$D$15:$BB$15,MATCH(K$14,ExpirationTable!$D$9:$BB$9,0))</f>
        <v>851.44117442843663</v>
      </c>
      <c r="L35" s="181">
        <f>$C35*INDEX(ExpirationTable!$D$15:$BB$15,MATCH(L$14,ExpirationTable!$D$9:$BB$9,0))</f>
        <v>851.44117442843663</v>
      </c>
      <c r="M35" s="181">
        <f>$C35*INDEX(ExpirationTable!$D$15:$BB$15,MATCH(M$14,ExpirationTable!$D$9:$BB$9,0))</f>
        <v>851.44117442843663</v>
      </c>
      <c r="N35" s="181">
        <f>$C35*INDEX(ExpirationTable!$D$15:$BB$15,MATCH(N$14,ExpirationTable!$D$9:$BB$9,0))</f>
        <v>698.34805637784655</v>
      </c>
      <c r="O35" s="181">
        <f>$C35*INDEX(ExpirationTable!$D$15:$BB$15,MATCH(O$14,ExpirationTable!$D$9:$BB$9,0))</f>
        <v>552.7228953053343</v>
      </c>
      <c r="P35" s="181">
        <f>$C35*INDEX(ExpirationTable!$D$15:$BB$15,MATCH(P$14,ExpirationTable!$D$9:$BB$9,0))</f>
        <v>552.7228953053343</v>
      </c>
      <c r="Q35" s="181">
        <f>$C35*INDEX(ExpirationTable!$D$15:$BB$15,MATCH(Q$14,ExpirationTable!$D$9:$BB$9,0))</f>
        <v>453.21323742317844</v>
      </c>
      <c r="R35" s="181">
        <f>$C35*INDEX(ExpirationTable!$D$15:$BB$15,MATCH(R$14,ExpirationTable!$D$9:$BB$9,0))</f>
        <v>278.51606730270015</v>
      </c>
      <c r="S35" s="181">
        <f>$C35*INDEX(ExpirationTable!$D$15:$BB$15,MATCH(S$14,ExpirationTable!$D$9:$BB$9,0))</f>
        <v>278.51606730270015</v>
      </c>
      <c r="T35" s="181">
        <f>$C35*INDEX(ExpirationTable!$D$15:$BB$15,MATCH(T$14,ExpirationTable!$D$9:$BB$9,0))</f>
        <v>278.51606730270015</v>
      </c>
      <c r="U35" s="181">
        <f>$C35*INDEX(ExpirationTable!$D$15:$BB$15,MATCH(U$14,ExpirationTable!$D$9:$BB$9,0))</f>
        <v>278.51606730270015</v>
      </c>
      <c r="V35" s="181">
        <f>$C35*INDEX(ExpirationTable!$D$15:$BB$15,MATCH(V$14,ExpirationTable!$D$9:$BB$9,0))</f>
        <v>70.212874328603561</v>
      </c>
      <c r="W35" s="181">
        <f>$C35*INDEX(ExpirationTable!$D$15:$BB$15,MATCH(W$14,ExpirationTable!$D$9:$BB$9,0))</f>
        <v>16.532426283838777</v>
      </c>
      <c r="X35" s="181">
        <f>$C35*INDEX(ExpirationTable!$D$15:$BB$15,MATCH(X$14,ExpirationTable!$D$9:$BB$9,0))</f>
        <v>16.532426283838777</v>
      </c>
      <c r="Y35" s="181">
        <f>$C35*INDEX(ExpirationTable!$D$15:$BB$15,MATCH(Y$14,ExpirationTable!$D$9:$BB$9,0))</f>
        <v>16.532426283838777</v>
      </c>
      <c r="Z35" s="181">
        <f>$C35*INDEX(ExpirationTable!$D$15:$BB$15,MATCH(Z$14,ExpirationTable!$D$9:$BB$9,0))</f>
        <v>16.532426283838777</v>
      </c>
      <c r="AA35" s="181">
        <f>$C35*INDEX(ExpirationTable!$D$15:$BB$15,MATCH(AA$14,ExpirationTable!$D$9:$BB$9,0))</f>
        <v>16.532426283838777</v>
      </c>
      <c r="AB35" s="181">
        <f>$C35*INDEX(ExpirationTable!$D$15:$BB$15,MATCH(AB$14,ExpirationTable!$D$9:$BB$9,0))</f>
        <v>16.532426283838777</v>
      </c>
      <c r="AC35" s="181">
        <f>$C35*INDEX(ExpirationTable!$D$15:$BB$15,MATCH(AC$14,ExpirationTable!$D$9:$BB$9,0))</f>
        <v>2.5559131034814042</v>
      </c>
      <c r="AD35" s="181">
        <f>$C35*INDEX(ExpirationTable!$D$15:$BB$15,MATCH(AD$14,ExpirationTable!$D$9:$BB$9,0))</f>
        <v>0</v>
      </c>
      <c r="AE35" s="181">
        <f>$C35*INDEX(ExpirationTable!$D$15:$BB$15,MATCH(AE$14,ExpirationTable!$D$9:$BB$9,0))</f>
        <v>0</v>
      </c>
      <c r="AF35" s="181">
        <f>$C35*INDEX(ExpirationTable!$D$15:$BB$15,MATCH(AF$14,ExpirationTable!$D$9:$BB$9,0))</f>
        <v>0</v>
      </c>
      <c r="AG35" s="181">
        <f>$C35*INDEX(ExpirationTable!$D$15:$BB$15,MATCH(AG$14,ExpirationTable!$D$9:$BB$9,0))</f>
        <v>0</v>
      </c>
      <c r="AH35" s="181">
        <f>$C35*INDEX(ExpirationTable!$D$15:$BB$15,MATCH(AH$14,ExpirationTable!$D$9:$BB$9,0))</f>
        <v>0</v>
      </c>
      <c r="AI35" s="181">
        <f>$C35*INDEX(ExpirationTable!$D$15:$BB$15,MATCH(AI$14,ExpirationTable!$D$9:$BB$9,0))</f>
        <v>0</v>
      </c>
      <c r="AJ35" s="181">
        <f>$C35*INDEX(ExpirationTable!$D$15:$BB$15,MATCH(AJ$14,ExpirationTable!$D$9:$BB$9,0))</f>
        <v>0</v>
      </c>
      <c r="AK35" s="181">
        <f>$C35*INDEX(ExpirationTable!$D$15:$BB$15,MATCH(AK$14,ExpirationTable!$D$9:$BB$9,0))</f>
        <v>0</v>
      </c>
      <c r="AL35" s="181">
        <f>$C35*INDEX(ExpirationTable!$D$15:$BB$15,MATCH(AL$14,ExpirationTable!$D$9:$BB$9,0))</f>
        <v>0</v>
      </c>
      <c r="AM35" s="181">
        <f>$C35*INDEX(ExpirationTable!$D$15:$BB$15,MATCH(AM$14,ExpirationTable!$D$9:$BB$9,0))</f>
        <v>0</v>
      </c>
      <c r="AN35" s="181">
        <f>$C35*INDEX(ExpirationTable!$D$15:$BB$15,MATCH(AN$14,ExpirationTable!$D$9:$BB$9,0))</f>
        <v>0</v>
      </c>
      <c r="AO35" s="181">
        <f>$C35*INDEX(ExpirationTable!$D$15:$BB$15,MATCH(AO$14,ExpirationTable!$D$9:$BB$9,0))</f>
        <v>0</v>
      </c>
      <c r="AP35" s="181">
        <f>$C35*INDEX(ExpirationTable!$D$15:$BB$15,MATCH(AP$14,ExpirationTable!$D$9:$BB$9,0))</f>
        <v>0</v>
      </c>
      <c r="AQ35" s="181">
        <f>$C35*INDEX(ExpirationTable!$D$15:$BB$15,MATCH(AQ$14,ExpirationTable!$D$9:$BB$9,0))</f>
        <v>0</v>
      </c>
      <c r="AR35" s="181">
        <f>$C35*INDEX(ExpirationTable!$D$15:$BB$15,MATCH(AR$14,ExpirationTable!$D$9:$BB$9,0))</f>
        <v>0</v>
      </c>
      <c r="AS35" s="181">
        <f>$C35*INDEX(ExpirationTable!$D$15:$BB$15,MATCH(AS$14,ExpirationTable!$D$9:$BB$9,0))</f>
        <v>0</v>
      </c>
      <c r="AT35" s="197">
        <f>$C35*INDEX(ExpirationTable!$D$15:$BB$15,MATCH(AT$14,ExpirationTable!$D$9:$BB$9,0))</f>
        <v>0</v>
      </c>
    </row>
    <row r="36" spans="2:46" x14ac:dyDescent="0.35">
      <c r="B36" s="196">
        <v>2034</v>
      </c>
      <c r="C36" s="167">
        <f>INDEX(Savings_FirstYear!$AR$6:$CC$63,$D$132,$B36-2012)</f>
        <v>856.75286511138836</v>
      </c>
      <c r="D36" s="168">
        <f>INDEX(Costs_FirstYear!$AQ$6:$CB$63,$D$132,$B36-2012)</f>
        <v>66</v>
      </c>
      <c r="E36" s="169">
        <f t="shared" si="1"/>
        <v>7296.8786278721527</v>
      </c>
      <c r="F36" s="174">
        <f t="shared" si="2"/>
        <v>565.45689097351635</v>
      </c>
      <c r="G36" s="170">
        <f t="shared" si="3"/>
        <v>7.7492982932951646</v>
      </c>
      <c r="H36" s="181">
        <f>$C36*INDEX(ExpirationTable!$D$15:$BB$15,MATCH(H$14,ExpirationTable!$D$9:$BB$9,0))</f>
        <v>856.75286511138836</v>
      </c>
      <c r="I36" s="181">
        <f>$C36*INDEX(ExpirationTable!$D$15:$BB$15,MATCH(I$14,ExpirationTable!$D$9:$BB$9,0))</f>
        <v>856.75286511138836</v>
      </c>
      <c r="J36" s="181">
        <f>$C36*INDEX(ExpirationTable!$D$15:$BB$15,MATCH(J$14,ExpirationTable!$D$9:$BB$9,0))</f>
        <v>856.75286511138836</v>
      </c>
      <c r="K36" s="181">
        <f>$C36*INDEX(ExpirationTable!$D$15:$BB$15,MATCH(K$14,ExpirationTable!$D$9:$BB$9,0))</f>
        <v>856.75286511138836</v>
      </c>
      <c r="L36" s="181">
        <f>$C36*INDEX(ExpirationTable!$D$15:$BB$15,MATCH(L$14,ExpirationTable!$D$9:$BB$9,0))</f>
        <v>856.75286511138836</v>
      </c>
      <c r="M36" s="181">
        <f>$C36*INDEX(ExpirationTable!$D$15:$BB$15,MATCH(M$14,ExpirationTable!$D$9:$BB$9,0))</f>
        <v>856.75286511138836</v>
      </c>
      <c r="N36" s="181">
        <f>$C36*INDEX(ExpirationTable!$D$15:$BB$15,MATCH(N$14,ExpirationTable!$D$9:$BB$9,0))</f>
        <v>702.70468015401025</v>
      </c>
      <c r="O36" s="181">
        <f>$C36*INDEX(ExpirationTable!$D$15:$BB$15,MATCH(O$14,ExpirationTable!$D$9:$BB$9,0))</f>
        <v>556.17104080430931</v>
      </c>
      <c r="P36" s="181">
        <f>$C36*INDEX(ExpirationTable!$D$15:$BB$15,MATCH(P$14,ExpirationTable!$D$9:$BB$9,0))</f>
        <v>556.17104080430931</v>
      </c>
      <c r="Q36" s="181">
        <f>$C36*INDEX(ExpirationTable!$D$15:$BB$15,MATCH(Q$14,ExpirationTable!$D$9:$BB$9,0))</f>
        <v>456.04059485304089</v>
      </c>
      <c r="R36" s="181">
        <f>$C36*INDEX(ExpirationTable!$D$15:$BB$15,MATCH(R$14,ExpirationTable!$D$9:$BB$9,0))</f>
        <v>280.25358158339867</v>
      </c>
      <c r="S36" s="181">
        <f>$C36*INDEX(ExpirationTable!$D$15:$BB$15,MATCH(S$14,ExpirationTable!$D$9:$BB$9,0))</f>
        <v>280.25358158339867</v>
      </c>
      <c r="T36" s="181">
        <f>$C36*INDEX(ExpirationTable!$D$15:$BB$15,MATCH(T$14,ExpirationTable!$D$9:$BB$9,0))</f>
        <v>280.25358158339867</v>
      </c>
      <c r="U36" s="181">
        <f>$C36*INDEX(ExpirationTable!$D$15:$BB$15,MATCH(U$14,ExpirationTable!$D$9:$BB$9,0))</f>
        <v>280.25358158339867</v>
      </c>
      <c r="V36" s="181">
        <f>$C36*INDEX(ExpirationTable!$D$15:$BB$15,MATCH(V$14,ExpirationTable!$D$9:$BB$9,0))</f>
        <v>70.650895276609575</v>
      </c>
      <c r="W36" s="181">
        <f>$C36*INDEX(ExpirationTable!$D$15:$BB$15,MATCH(W$14,ExpirationTable!$D$9:$BB$9,0))</f>
        <v>16.635563338160118</v>
      </c>
      <c r="X36" s="181">
        <f>$C36*INDEX(ExpirationTable!$D$15:$BB$15,MATCH(X$14,ExpirationTable!$D$9:$BB$9,0))</f>
        <v>16.635563338160118</v>
      </c>
      <c r="Y36" s="181">
        <f>$C36*INDEX(ExpirationTable!$D$15:$BB$15,MATCH(Y$14,ExpirationTable!$D$9:$BB$9,0))</f>
        <v>16.635563338160118</v>
      </c>
      <c r="Z36" s="181">
        <f>$C36*INDEX(ExpirationTable!$D$15:$BB$15,MATCH(Z$14,ExpirationTable!$D$9:$BB$9,0))</f>
        <v>16.635563338160118</v>
      </c>
      <c r="AA36" s="181">
        <f>$C36*INDEX(ExpirationTable!$D$15:$BB$15,MATCH(AA$14,ExpirationTable!$D$9:$BB$9,0))</f>
        <v>16.635563338160118</v>
      </c>
      <c r="AB36" s="181">
        <f>$C36*INDEX(ExpirationTable!$D$15:$BB$15,MATCH(AB$14,ExpirationTable!$D$9:$BB$9,0))</f>
        <v>16.635563338160118</v>
      </c>
      <c r="AC36" s="181">
        <f>$C36*INDEX(ExpirationTable!$D$15:$BB$15,MATCH(AC$14,ExpirationTable!$D$9:$BB$9,0))</f>
        <v>2.5718580920794833</v>
      </c>
      <c r="AD36" s="181">
        <f>$C36*INDEX(ExpirationTable!$D$15:$BB$15,MATCH(AD$14,ExpirationTable!$D$9:$BB$9,0))</f>
        <v>0</v>
      </c>
      <c r="AE36" s="181">
        <f>$C36*INDEX(ExpirationTable!$D$15:$BB$15,MATCH(AE$14,ExpirationTable!$D$9:$BB$9,0))</f>
        <v>0</v>
      </c>
      <c r="AF36" s="181">
        <f>$C36*INDEX(ExpirationTable!$D$15:$BB$15,MATCH(AF$14,ExpirationTable!$D$9:$BB$9,0))</f>
        <v>0</v>
      </c>
      <c r="AG36" s="181">
        <f>$C36*INDEX(ExpirationTable!$D$15:$BB$15,MATCH(AG$14,ExpirationTable!$D$9:$BB$9,0))</f>
        <v>0</v>
      </c>
      <c r="AH36" s="181">
        <f>$C36*INDEX(ExpirationTable!$D$15:$BB$15,MATCH(AH$14,ExpirationTable!$D$9:$BB$9,0))</f>
        <v>0</v>
      </c>
      <c r="AI36" s="181">
        <f>$C36*INDEX(ExpirationTable!$D$15:$BB$15,MATCH(AI$14,ExpirationTable!$D$9:$BB$9,0))</f>
        <v>0</v>
      </c>
      <c r="AJ36" s="181">
        <f>$C36*INDEX(ExpirationTable!$D$15:$BB$15,MATCH(AJ$14,ExpirationTable!$D$9:$BB$9,0))</f>
        <v>0</v>
      </c>
      <c r="AK36" s="181">
        <f>$C36*INDEX(ExpirationTable!$D$15:$BB$15,MATCH(AK$14,ExpirationTable!$D$9:$BB$9,0))</f>
        <v>0</v>
      </c>
      <c r="AL36" s="181">
        <f>$C36*INDEX(ExpirationTable!$D$15:$BB$15,MATCH(AL$14,ExpirationTable!$D$9:$BB$9,0))</f>
        <v>0</v>
      </c>
      <c r="AM36" s="181">
        <f>$C36*INDEX(ExpirationTable!$D$15:$BB$15,MATCH(AM$14,ExpirationTable!$D$9:$BB$9,0))</f>
        <v>0</v>
      </c>
      <c r="AN36" s="181">
        <f>$C36*INDEX(ExpirationTable!$D$15:$BB$15,MATCH(AN$14,ExpirationTable!$D$9:$BB$9,0))</f>
        <v>0</v>
      </c>
      <c r="AO36" s="181">
        <f>$C36*INDEX(ExpirationTable!$D$15:$BB$15,MATCH(AO$14,ExpirationTable!$D$9:$BB$9,0))</f>
        <v>0</v>
      </c>
      <c r="AP36" s="181">
        <f>$C36*INDEX(ExpirationTable!$D$15:$BB$15,MATCH(AP$14,ExpirationTable!$D$9:$BB$9,0))</f>
        <v>0</v>
      </c>
      <c r="AQ36" s="181">
        <f>$C36*INDEX(ExpirationTable!$D$15:$BB$15,MATCH(AQ$14,ExpirationTable!$D$9:$BB$9,0))</f>
        <v>0</v>
      </c>
      <c r="AR36" s="181">
        <f>$C36*INDEX(ExpirationTable!$D$15:$BB$15,MATCH(AR$14,ExpirationTable!$D$9:$BB$9,0))</f>
        <v>0</v>
      </c>
      <c r="AS36" s="181">
        <f>$C36*INDEX(ExpirationTable!$D$15:$BB$15,MATCH(AS$14,ExpirationTable!$D$9:$BB$9,0))</f>
        <v>0</v>
      </c>
      <c r="AT36" s="197">
        <f>$C36*INDEX(ExpirationTable!$D$15:$BB$15,MATCH(AT$14,ExpirationTable!$D$9:$BB$9,0))</f>
        <v>0</v>
      </c>
    </row>
    <row r="37" spans="2:46" x14ac:dyDescent="0.35">
      <c r="B37" s="196">
        <v>2035</v>
      </c>
      <c r="C37" s="167">
        <f>INDEX(Savings_FirstYear!$AR$6:$CC$63,$D$132,$B37-2012)</f>
        <v>863.02558388941907</v>
      </c>
      <c r="D37" s="168">
        <f>INDEX(Costs_FirstYear!$AQ$6:$CB$63,$D$132,$B37-2012)</f>
        <v>66</v>
      </c>
      <c r="E37" s="169">
        <f t="shared" si="1"/>
        <v>7350.302747538346</v>
      </c>
      <c r="F37" s="174">
        <f t="shared" si="2"/>
        <v>569.59688536701663</v>
      </c>
      <c r="G37" s="170">
        <f t="shared" si="3"/>
        <v>7.7492982932951646</v>
      </c>
      <c r="H37" s="181">
        <f>$C37*INDEX(ExpirationTable!$D$15:$BB$15,MATCH(H$14,ExpirationTable!$D$9:$BB$9,0))</f>
        <v>863.02558388941907</v>
      </c>
      <c r="I37" s="181">
        <f>$C37*INDEX(ExpirationTable!$D$15:$BB$15,MATCH(I$14,ExpirationTable!$D$9:$BB$9,0))</f>
        <v>863.02558388941907</v>
      </c>
      <c r="J37" s="181">
        <f>$C37*INDEX(ExpirationTable!$D$15:$BB$15,MATCH(J$14,ExpirationTable!$D$9:$BB$9,0))</f>
        <v>863.02558388941907</v>
      </c>
      <c r="K37" s="181">
        <f>$C37*INDEX(ExpirationTable!$D$15:$BB$15,MATCH(K$14,ExpirationTable!$D$9:$BB$9,0))</f>
        <v>863.02558388941907</v>
      </c>
      <c r="L37" s="181">
        <f>$C37*INDEX(ExpirationTable!$D$15:$BB$15,MATCH(L$14,ExpirationTable!$D$9:$BB$9,0))</f>
        <v>863.02558388941907</v>
      </c>
      <c r="M37" s="181">
        <f>$C37*INDEX(ExpirationTable!$D$15:$BB$15,MATCH(M$14,ExpirationTable!$D$9:$BB$9,0))</f>
        <v>863.02558388941907</v>
      </c>
      <c r="N37" s="181">
        <f>$C37*INDEX(ExpirationTable!$D$15:$BB$15,MATCH(N$14,ExpirationTable!$D$9:$BB$9,0))</f>
        <v>707.84953466469699</v>
      </c>
      <c r="O37" s="181">
        <f>$C37*INDEX(ExpirationTable!$D$15:$BB$15,MATCH(O$14,ExpirationTable!$D$9:$BB$9,0))</f>
        <v>560.24304881679086</v>
      </c>
      <c r="P37" s="181">
        <f>$C37*INDEX(ExpirationTable!$D$15:$BB$15,MATCH(P$14,ExpirationTable!$D$9:$BB$9,0))</f>
        <v>560.24304881679086</v>
      </c>
      <c r="Q37" s="181">
        <f>$C37*INDEX(ExpirationTable!$D$15:$BB$15,MATCH(Q$14,ExpirationTable!$D$9:$BB$9,0))</f>
        <v>459.3794974927269</v>
      </c>
      <c r="R37" s="181">
        <f>$C37*INDEX(ExpirationTable!$D$15:$BB$15,MATCH(R$14,ExpirationTable!$D$9:$BB$9,0))</f>
        <v>282.30545905635</v>
      </c>
      <c r="S37" s="181">
        <f>$C37*INDEX(ExpirationTable!$D$15:$BB$15,MATCH(S$14,ExpirationTable!$D$9:$BB$9,0))</f>
        <v>282.30545905635</v>
      </c>
      <c r="T37" s="181">
        <f>$C37*INDEX(ExpirationTable!$D$15:$BB$15,MATCH(T$14,ExpirationTable!$D$9:$BB$9,0))</f>
        <v>282.30545905635</v>
      </c>
      <c r="U37" s="181">
        <f>$C37*INDEX(ExpirationTable!$D$15:$BB$15,MATCH(U$14,ExpirationTable!$D$9:$BB$9,0))</f>
        <v>282.30545905635</v>
      </c>
      <c r="V37" s="181">
        <f>$C37*INDEX(ExpirationTable!$D$15:$BB$15,MATCH(V$14,ExpirationTable!$D$9:$BB$9,0))</f>
        <v>71.168166027059485</v>
      </c>
      <c r="W37" s="181">
        <f>$C37*INDEX(ExpirationTable!$D$15:$BB$15,MATCH(W$14,ExpirationTable!$D$9:$BB$9,0))</f>
        <v>16.757360667102613</v>
      </c>
      <c r="X37" s="181">
        <f>$C37*INDEX(ExpirationTable!$D$15:$BB$15,MATCH(X$14,ExpirationTable!$D$9:$BB$9,0))</f>
        <v>16.757360667102613</v>
      </c>
      <c r="Y37" s="181">
        <f>$C37*INDEX(ExpirationTable!$D$15:$BB$15,MATCH(Y$14,ExpirationTable!$D$9:$BB$9,0))</f>
        <v>16.757360667102613</v>
      </c>
      <c r="Z37" s="181">
        <f>$C37*INDEX(ExpirationTable!$D$15:$BB$15,MATCH(Z$14,ExpirationTable!$D$9:$BB$9,0))</f>
        <v>16.757360667102613</v>
      </c>
      <c r="AA37" s="181">
        <f>$C37*INDEX(ExpirationTable!$D$15:$BB$15,MATCH(AA$14,ExpirationTable!$D$9:$BB$9,0))</f>
        <v>16.757360667102613</v>
      </c>
      <c r="AB37" s="181">
        <f>$C37*INDEX(ExpirationTable!$D$15:$BB$15,MATCH(AB$14,ExpirationTable!$D$9:$BB$9,0))</f>
        <v>16.757360667102613</v>
      </c>
      <c r="AC37" s="181">
        <f>$C37*INDEX(ExpirationTable!$D$15:$BB$15,MATCH(AC$14,ExpirationTable!$D$9:$BB$9,0))</f>
        <v>2.5906879591339922</v>
      </c>
      <c r="AD37" s="181">
        <f>$C37*INDEX(ExpirationTable!$D$15:$BB$15,MATCH(AD$14,ExpirationTable!$D$9:$BB$9,0))</f>
        <v>0</v>
      </c>
      <c r="AE37" s="181">
        <f>$C37*INDEX(ExpirationTable!$D$15:$BB$15,MATCH(AE$14,ExpirationTable!$D$9:$BB$9,0))</f>
        <v>0</v>
      </c>
      <c r="AF37" s="181">
        <f>$C37*INDEX(ExpirationTable!$D$15:$BB$15,MATCH(AF$14,ExpirationTable!$D$9:$BB$9,0))</f>
        <v>0</v>
      </c>
      <c r="AG37" s="181">
        <f>$C37*INDEX(ExpirationTable!$D$15:$BB$15,MATCH(AG$14,ExpirationTable!$D$9:$BB$9,0))</f>
        <v>0</v>
      </c>
      <c r="AH37" s="181">
        <f>$C37*INDEX(ExpirationTable!$D$15:$BB$15,MATCH(AH$14,ExpirationTable!$D$9:$BB$9,0))</f>
        <v>0</v>
      </c>
      <c r="AI37" s="181">
        <f>$C37*INDEX(ExpirationTable!$D$15:$BB$15,MATCH(AI$14,ExpirationTable!$D$9:$BB$9,0))</f>
        <v>0</v>
      </c>
      <c r="AJ37" s="181">
        <f>$C37*INDEX(ExpirationTable!$D$15:$BB$15,MATCH(AJ$14,ExpirationTable!$D$9:$BB$9,0))</f>
        <v>0</v>
      </c>
      <c r="AK37" s="181">
        <f>$C37*INDEX(ExpirationTable!$D$15:$BB$15,MATCH(AK$14,ExpirationTable!$D$9:$BB$9,0))</f>
        <v>0</v>
      </c>
      <c r="AL37" s="181">
        <f>$C37*INDEX(ExpirationTable!$D$15:$BB$15,MATCH(AL$14,ExpirationTable!$D$9:$BB$9,0))</f>
        <v>0</v>
      </c>
      <c r="AM37" s="181">
        <f>$C37*INDEX(ExpirationTable!$D$15:$BB$15,MATCH(AM$14,ExpirationTable!$D$9:$BB$9,0))</f>
        <v>0</v>
      </c>
      <c r="AN37" s="181">
        <f>$C37*INDEX(ExpirationTable!$D$15:$BB$15,MATCH(AN$14,ExpirationTable!$D$9:$BB$9,0))</f>
        <v>0</v>
      </c>
      <c r="AO37" s="181">
        <f>$C37*INDEX(ExpirationTable!$D$15:$BB$15,MATCH(AO$14,ExpirationTable!$D$9:$BB$9,0))</f>
        <v>0</v>
      </c>
      <c r="AP37" s="181">
        <f>$C37*INDEX(ExpirationTable!$D$15:$BB$15,MATCH(AP$14,ExpirationTable!$D$9:$BB$9,0))</f>
        <v>0</v>
      </c>
      <c r="AQ37" s="181">
        <f>$C37*INDEX(ExpirationTable!$D$15:$BB$15,MATCH(AQ$14,ExpirationTable!$D$9:$BB$9,0))</f>
        <v>0</v>
      </c>
      <c r="AR37" s="181">
        <f>$C37*INDEX(ExpirationTable!$D$15:$BB$15,MATCH(AR$14,ExpirationTable!$D$9:$BB$9,0))</f>
        <v>0</v>
      </c>
      <c r="AS37" s="181">
        <f>$C37*INDEX(ExpirationTable!$D$15:$BB$15,MATCH(AS$14,ExpirationTable!$D$9:$BB$9,0))</f>
        <v>0</v>
      </c>
      <c r="AT37" s="197">
        <f>$C37*INDEX(ExpirationTable!$D$15:$BB$15,MATCH(AT$14,ExpirationTable!$D$9:$BB$9,0))</f>
        <v>0</v>
      </c>
    </row>
    <row r="38" spans="2:46" x14ac:dyDescent="0.35">
      <c r="B38" s="196">
        <v>2036</v>
      </c>
      <c r="C38" s="167">
        <f>INDEX(Savings_FirstYear!$AR$6:$CC$63,$D$132,$B38-2012)</f>
        <v>869.96559936435472</v>
      </c>
      <c r="D38" s="168">
        <f>INDEX(Costs_FirstYear!$AQ$6:$CB$63,$D$132,$B38-2012)</f>
        <v>66</v>
      </c>
      <c r="E38" s="169">
        <f t="shared" si="1"/>
        <v>7409.410166560021</v>
      </c>
      <c r="F38" s="174">
        <f t="shared" si="2"/>
        <v>574.17729558047415</v>
      </c>
      <c r="G38" s="170">
        <f t="shared" si="3"/>
        <v>7.7492982932951655</v>
      </c>
      <c r="H38" s="181">
        <f>$C38*INDEX(ExpirationTable!$D$15:$BB$15,MATCH(H$14,ExpirationTable!$D$9:$BB$9,0))</f>
        <v>869.96559936435472</v>
      </c>
      <c r="I38" s="181">
        <f>$C38*INDEX(ExpirationTable!$D$15:$BB$15,MATCH(I$14,ExpirationTable!$D$9:$BB$9,0))</f>
        <v>869.96559936435472</v>
      </c>
      <c r="J38" s="181">
        <f>$C38*INDEX(ExpirationTable!$D$15:$BB$15,MATCH(J$14,ExpirationTable!$D$9:$BB$9,0))</f>
        <v>869.96559936435472</v>
      </c>
      <c r="K38" s="181">
        <f>$C38*INDEX(ExpirationTable!$D$15:$BB$15,MATCH(K$14,ExpirationTable!$D$9:$BB$9,0))</f>
        <v>869.96559936435472</v>
      </c>
      <c r="L38" s="181">
        <f>$C38*INDEX(ExpirationTable!$D$15:$BB$15,MATCH(L$14,ExpirationTable!$D$9:$BB$9,0))</f>
        <v>869.96559936435472</v>
      </c>
      <c r="M38" s="181">
        <f>$C38*INDEX(ExpirationTable!$D$15:$BB$15,MATCH(M$14,ExpirationTable!$D$9:$BB$9,0))</f>
        <v>869.96559936435472</v>
      </c>
      <c r="N38" s="181">
        <f>$C38*INDEX(ExpirationTable!$D$15:$BB$15,MATCH(N$14,ExpirationTable!$D$9:$BB$9,0))</f>
        <v>713.54170279528682</v>
      </c>
      <c r="O38" s="181">
        <f>$C38*INDEX(ExpirationTable!$D$15:$BB$15,MATCH(O$14,ExpirationTable!$D$9:$BB$9,0))</f>
        <v>564.74824020519804</v>
      </c>
      <c r="P38" s="181">
        <f>$C38*INDEX(ExpirationTable!$D$15:$BB$15,MATCH(P$14,ExpirationTable!$D$9:$BB$9,0))</f>
        <v>564.74824020519804</v>
      </c>
      <c r="Q38" s="181">
        <f>$C38*INDEX(ExpirationTable!$D$15:$BB$15,MATCH(Q$14,ExpirationTable!$D$9:$BB$9,0))</f>
        <v>463.07359518922834</v>
      </c>
      <c r="R38" s="181">
        <f>$C38*INDEX(ExpirationTable!$D$15:$BB$15,MATCH(R$14,ExpirationTable!$D$9:$BB$9,0))</f>
        <v>284.57561684898491</v>
      </c>
      <c r="S38" s="181">
        <f>$C38*INDEX(ExpirationTable!$D$15:$BB$15,MATCH(S$14,ExpirationTable!$D$9:$BB$9,0))</f>
        <v>284.57561684898491</v>
      </c>
      <c r="T38" s="181">
        <f>$C38*INDEX(ExpirationTable!$D$15:$BB$15,MATCH(T$14,ExpirationTable!$D$9:$BB$9,0))</f>
        <v>284.57561684898491</v>
      </c>
      <c r="U38" s="181">
        <f>$C38*INDEX(ExpirationTable!$D$15:$BB$15,MATCH(U$14,ExpirationTable!$D$9:$BB$9,0))</f>
        <v>284.57561684898491</v>
      </c>
      <c r="V38" s="181">
        <f>$C38*INDEX(ExpirationTable!$D$15:$BB$15,MATCH(V$14,ExpirationTable!$D$9:$BB$9,0))</f>
        <v>71.740464441811767</v>
      </c>
      <c r="W38" s="181">
        <f>$C38*INDEX(ExpirationTable!$D$15:$BB$15,MATCH(W$14,ExpirationTable!$D$9:$BB$9,0))</f>
        <v>16.892114890522798</v>
      </c>
      <c r="X38" s="181">
        <f>$C38*INDEX(ExpirationTable!$D$15:$BB$15,MATCH(X$14,ExpirationTable!$D$9:$BB$9,0))</f>
        <v>16.892114890522798</v>
      </c>
      <c r="Y38" s="181">
        <f>$C38*INDEX(ExpirationTable!$D$15:$BB$15,MATCH(Y$14,ExpirationTable!$D$9:$BB$9,0))</f>
        <v>16.892114890522798</v>
      </c>
      <c r="Z38" s="181">
        <f>$C38*INDEX(ExpirationTable!$D$15:$BB$15,MATCH(Z$14,ExpirationTable!$D$9:$BB$9,0))</f>
        <v>16.892114890522798</v>
      </c>
      <c r="AA38" s="181">
        <f>$C38*INDEX(ExpirationTable!$D$15:$BB$15,MATCH(AA$14,ExpirationTable!$D$9:$BB$9,0))</f>
        <v>16.892114890522798</v>
      </c>
      <c r="AB38" s="181">
        <f>$C38*INDEX(ExpirationTable!$D$15:$BB$15,MATCH(AB$14,ExpirationTable!$D$9:$BB$9,0))</f>
        <v>16.892114890522798</v>
      </c>
      <c r="AC38" s="181">
        <f>$C38*INDEX(ExpirationTable!$D$15:$BB$15,MATCH(AC$14,ExpirationTable!$D$9:$BB$9,0))</f>
        <v>2.6115209620747524</v>
      </c>
      <c r="AD38" s="181">
        <f>$C38*INDEX(ExpirationTable!$D$15:$BB$15,MATCH(AD$14,ExpirationTable!$D$9:$BB$9,0))</f>
        <v>0</v>
      </c>
      <c r="AE38" s="181">
        <f>$C38*INDEX(ExpirationTable!$D$15:$BB$15,MATCH(AE$14,ExpirationTable!$D$9:$BB$9,0))</f>
        <v>0</v>
      </c>
      <c r="AF38" s="181">
        <f>$C38*INDEX(ExpirationTable!$D$15:$BB$15,MATCH(AF$14,ExpirationTable!$D$9:$BB$9,0))</f>
        <v>0</v>
      </c>
      <c r="AG38" s="181">
        <f>$C38*INDEX(ExpirationTable!$D$15:$BB$15,MATCH(AG$14,ExpirationTable!$D$9:$BB$9,0))</f>
        <v>0</v>
      </c>
      <c r="AH38" s="181">
        <f>$C38*INDEX(ExpirationTable!$D$15:$BB$15,MATCH(AH$14,ExpirationTable!$D$9:$BB$9,0))</f>
        <v>0</v>
      </c>
      <c r="AI38" s="181">
        <f>$C38*INDEX(ExpirationTable!$D$15:$BB$15,MATCH(AI$14,ExpirationTable!$D$9:$BB$9,0))</f>
        <v>0</v>
      </c>
      <c r="AJ38" s="181">
        <f>$C38*INDEX(ExpirationTable!$D$15:$BB$15,MATCH(AJ$14,ExpirationTable!$D$9:$BB$9,0))</f>
        <v>0</v>
      </c>
      <c r="AK38" s="181">
        <f>$C38*INDEX(ExpirationTable!$D$15:$BB$15,MATCH(AK$14,ExpirationTable!$D$9:$BB$9,0))</f>
        <v>0</v>
      </c>
      <c r="AL38" s="181">
        <f>$C38*INDEX(ExpirationTable!$D$15:$BB$15,MATCH(AL$14,ExpirationTable!$D$9:$BB$9,0))</f>
        <v>0</v>
      </c>
      <c r="AM38" s="181">
        <f>$C38*INDEX(ExpirationTable!$D$15:$BB$15,MATCH(AM$14,ExpirationTable!$D$9:$BB$9,0))</f>
        <v>0</v>
      </c>
      <c r="AN38" s="181">
        <f>$C38*INDEX(ExpirationTable!$D$15:$BB$15,MATCH(AN$14,ExpirationTable!$D$9:$BB$9,0))</f>
        <v>0</v>
      </c>
      <c r="AO38" s="181">
        <f>$C38*INDEX(ExpirationTable!$D$15:$BB$15,MATCH(AO$14,ExpirationTable!$D$9:$BB$9,0))</f>
        <v>0</v>
      </c>
      <c r="AP38" s="181">
        <f>$C38*INDEX(ExpirationTable!$D$15:$BB$15,MATCH(AP$14,ExpirationTable!$D$9:$BB$9,0))</f>
        <v>0</v>
      </c>
      <c r="AQ38" s="181">
        <f>$C38*INDEX(ExpirationTable!$D$15:$BB$15,MATCH(AQ$14,ExpirationTable!$D$9:$BB$9,0))</f>
        <v>0</v>
      </c>
      <c r="AR38" s="181">
        <f>$C38*INDEX(ExpirationTable!$D$15:$BB$15,MATCH(AR$14,ExpirationTable!$D$9:$BB$9,0))</f>
        <v>0</v>
      </c>
      <c r="AS38" s="181">
        <f>$C38*INDEX(ExpirationTable!$D$15:$BB$15,MATCH(AS$14,ExpirationTable!$D$9:$BB$9,0))</f>
        <v>0</v>
      </c>
      <c r="AT38" s="197">
        <f>$C38*INDEX(ExpirationTable!$D$15:$BB$15,MATCH(AT$14,ExpirationTable!$D$9:$BB$9,0))</f>
        <v>0</v>
      </c>
    </row>
    <row r="39" spans="2:46" x14ac:dyDescent="0.35">
      <c r="B39" s="196">
        <v>2037</v>
      </c>
      <c r="C39" s="167">
        <f>INDEX(Savings_FirstYear!$AR$6:$CC$63,$D$132,$B39-2012)</f>
        <v>877.43407681448184</v>
      </c>
      <c r="D39" s="168">
        <f>INDEX(Costs_FirstYear!$AQ$6:$CB$63,$D$132,$B39-2012)</f>
        <v>66</v>
      </c>
      <c r="E39" s="169">
        <f t="shared" si="1"/>
        <v>7473.0184434713483</v>
      </c>
      <c r="F39" s="174">
        <f t="shared" si="2"/>
        <v>579.106490697558</v>
      </c>
      <c r="G39" s="170">
        <f t="shared" si="3"/>
        <v>7.7492982932951646</v>
      </c>
      <c r="H39" s="181">
        <f>$C39*INDEX(ExpirationTable!$D$15:$BB$15,MATCH(H$14,ExpirationTable!$D$9:$BB$9,0))</f>
        <v>877.43407681448184</v>
      </c>
      <c r="I39" s="181">
        <f>$C39*INDEX(ExpirationTable!$D$15:$BB$15,MATCH(I$14,ExpirationTable!$D$9:$BB$9,0))</f>
        <v>877.43407681448184</v>
      </c>
      <c r="J39" s="181">
        <f>$C39*INDEX(ExpirationTable!$D$15:$BB$15,MATCH(J$14,ExpirationTable!$D$9:$BB$9,0))</f>
        <v>877.43407681448184</v>
      </c>
      <c r="K39" s="181">
        <f>$C39*INDEX(ExpirationTable!$D$15:$BB$15,MATCH(K$14,ExpirationTable!$D$9:$BB$9,0))</f>
        <v>877.43407681448184</v>
      </c>
      <c r="L39" s="181">
        <f>$C39*INDEX(ExpirationTable!$D$15:$BB$15,MATCH(L$14,ExpirationTable!$D$9:$BB$9,0))</f>
        <v>877.43407681448184</v>
      </c>
      <c r="M39" s="181">
        <f>$C39*INDEX(ExpirationTable!$D$15:$BB$15,MATCH(M$14,ExpirationTable!$D$9:$BB$9,0))</f>
        <v>877.43407681448184</v>
      </c>
      <c r="N39" s="181">
        <f>$C39*INDEX(ExpirationTable!$D$15:$BB$15,MATCH(N$14,ExpirationTable!$D$9:$BB$9,0))</f>
        <v>719.66731295843078</v>
      </c>
      <c r="O39" s="181">
        <f>$C39*INDEX(ExpirationTable!$D$15:$BB$15,MATCH(O$14,ExpirationTable!$D$9:$BB$9,0))</f>
        <v>569.59648880267503</v>
      </c>
      <c r="P39" s="181">
        <f>$C39*INDEX(ExpirationTable!$D$15:$BB$15,MATCH(P$14,ExpirationTable!$D$9:$BB$9,0))</f>
        <v>569.59648880267503</v>
      </c>
      <c r="Q39" s="181">
        <f>$C39*INDEX(ExpirationTable!$D$15:$BB$15,MATCH(Q$14,ExpirationTable!$D$9:$BB$9,0))</f>
        <v>467.0489876713529</v>
      </c>
      <c r="R39" s="181">
        <f>$C39*INDEX(ExpirationTable!$D$15:$BB$15,MATCH(R$14,ExpirationTable!$D$9:$BB$9,0))</f>
        <v>287.01864054882498</v>
      </c>
      <c r="S39" s="181">
        <f>$C39*INDEX(ExpirationTable!$D$15:$BB$15,MATCH(S$14,ExpirationTable!$D$9:$BB$9,0))</f>
        <v>287.01864054882498</v>
      </c>
      <c r="T39" s="181">
        <f>$C39*INDEX(ExpirationTable!$D$15:$BB$15,MATCH(T$14,ExpirationTable!$D$9:$BB$9,0))</f>
        <v>287.01864054882498</v>
      </c>
      <c r="U39" s="181">
        <f>$C39*INDEX(ExpirationTable!$D$15:$BB$15,MATCH(U$14,ExpirationTable!$D$9:$BB$9,0))</f>
        <v>287.01864054882498</v>
      </c>
      <c r="V39" s="181">
        <f>$C39*INDEX(ExpirationTable!$D$15:$BB$15,MATCH(V$14,ExpirationTable!$D$9:$BB$9,0))</f>
        <v>72.356341714817503</v>
      </c>
      <c r="W39" s="181">
        <f>$C39*INDEX(ExpirationTable!$D$15:$BB$15,MATCH(W$14,ExpirationTable!$D$9:$BB$9,0))</f>
        <v>17.037130255770577</v>
      </c>
      <c r="X39" s="181">
        <f>$C39*INDEX(ExpirationTable!$D$15:$BB$15,MATCH(X$14,ExpirationTable!$D$9:$BB$9,0))</f>
        <v>17.037130255770577</v>
      </c>
      <c r="Y39" s="181">
        <f>$C39*INDEX(ExpirationTable!$D$15:$BB$15,MATCH(Y$14,ExpirationTable!$D$9:$BB$9,0))</f>
        <v>17.037130255770577</v>
      </c>
      <c r="Z39" s="181">
        <f>$C39*INDEX(ExpirationTable!$D$15:$BB$15,MATCH(Z$14,ExpirationTable!$D$9:$BB$9,0))</f>
        <v>17.037130255770577</v>
      </c>
      <c r="AA39" s="181">
        <f>$C39*INDEX(ExpirationTable!$D$15:$BB$15,MATCH(AA$14,ExpirationTable!$D$9:$BB$9,0))</f>
        <v>17.037130255770577</v>
      </c>
      <c r="AB39" s="181">
        <f>$C39*INDEX(ExpirationTable!$D$15:$BB$15,MATCH(AB$14,ExpirationTable!$D$9:$BB$9,0))</f>
        <v>17.037130255770577</v>
      </c>
      <c r="AC39" s="181">
        <f>$C39*INDEX(ExpirationTable!$D$15:$BB$15,MATCH(AC$14,ExpirationTable!$D$9:$BB$9,0))</f>
        <v>2.6339403375420587</v>
      </c>
      <c r="AD39" s="181">
        <f>$C39*INDEX(ExpirationTable!$D$15:$BB$15,MATCH(AD$14,ExpirationTable!$D$9:$BB$9,0))</f>
        <v>0</v>
      </c>
      <c r="AE39" s="181">
        <f>$C39*INDEX(ExpirationTable!$D$15:$BB$15,MATCH(AE$14,ExpirationTable!$D$9:$BB$9,0))</f>
        <v>0</v>
      </c>
      <c r="AF39" s="181">
        <f>$C39*INDEX(ExpirationTable!$D$15:$BB$15,MATCH(AF$14,ExpirationTable!$D$9:$BB$9,0))</f>
        <v>0</v>
      </c>
      <c r="AG39" s="181">
        <f>$C39*INDEX(ExpirationTable!$D$15:$BB$15,MATCH(AG$14,ExpirationTable!$D$9:$BB$9,0))</f>
        <v>0</v>
      </c>
      <c r="AH39" s="181">
        <f>$C39*INDEX(ExpirationTable!$D$15:$BB$15,MATCH(AH$14,ExpirationTable!$D$9:$BB$9,0))</f>
        <v>0</v>
      </c>
      <c r="AI39" s="181">
        <f>$C39*INDEX(ExpirationTable!$D$15:$BB$15,MATCH(AI$14,ExpirationTable!$D$9:$BB$9,0))</f>
        <v>0</v>
      </c>
      <c r="AJ39" s="181">
        <f>$C39*INDEX(ExpirationTable!$D$15:$BB$15,MATCH(AJ$14,ExpirationTable!$D$9:$BB$9,0))</f>
        <v>0</v>
      </c>
      <c r="AK39" s="181">
        <f>$C39*INDEX(ExpirationTable!$D$15:$BB$15,MATCH(AK$14,ExpirationTable!$D$9:$BB$9,0))</f>
        <v>0</v>
      </c>
      <c r="AL39" s="181">
        <f>$C39*INDEX(ExpirationTable!$D$15:$BB$15,MATCH(AL$14,ExpirationTable!$D$9:$BB$9,0))</f>
        <v>0</v>
      </c>
      <c r="AM39" s="181">
        <f>$C39*INDEX(ExpirationTable!$D$15:$BB$15,MATCH(AM$14,ExpirationTable!$D$9:$BB$9,0))</f>
        <v>0</v>
      </c>
      <c r="AN39" s="181">
        <f>$C39*INDEX(ExpirationTable!$D$15:$BB$15,MATCH(AN$14,ExpirationTable!$D$9:$BB$9,0))</f>
        <v>0</v>
      </c>
      <c r="AO39" s="181">
        <f>$C39*INDEX(ExpirationTable!$D$15:$BB$15,MATCH(AO$14,ExpirationTable!$D$9:$BB$9,0))</f>
        <v>0</v>
      </c>
      <c r="AP39" s="181">
        <f>$C39*INDEX(ExpirationTable!$D$15:$BB$15,MATCH(AP$14,ExpirationTable!$D$9:$BB$9,0))</f>
        <v>0</v>
      </c>
      <c r="AQ39" s="181">
        <f>$C39*INDEX(ExpirationTable!$D$15:$BB$15,MATCH(AQ$14,ExpirationTable!$D$9:$BB$9,0))</f>
        <v>0</v>
      </c>
      <c r="AR39" s="181">
        <f>$C39*INDEX(ExpirationTable!$D$15:$BB$15,MATCH(AR$14,ExpirationTable!$D$9:$BB$9,0))</f>
        <v>0</v>
      </c>
      <c r="AS39" s="181">
        <f>$C39*INDEX(ExpirationTable!$D$15:$BB$15,MATCH(AS$14,ExpirationTable!$D$9:$BB$9,0))</f>
        <v>0</v>
      </c>
      <c r="AT39" s="197">
        <f>$C39*INDEX(ExpirationTable!$D$15:$BB$15,MATCH(AT$14,ExpirationTable!$D$9:$BB$9,0))</f>
        <v>0</v>
      </c>
    </row>
    <row r="40" spans="2:46" x14ac:dyDescent="0.35">
      <c r="B40" s="196">
        <v>2038</v>
      </c>
      <c r="C40" s="167">
        <f>INDEX(Savings_FirstYear!$AR$6:$CC$63,$D$132,$B40-2012)</f>
        <v>885.29897709481975</v>
      </c>
      <c r="D40" s="168">
        <f>INDEX(Costs_FirstYear!$AQ$6:$CB$63,$D$132,$B40-2012)</f>
        <v>66</v>
      </c>
      <c r="E40" s="169">
        <f t="shared" si="1"/>
        <v>7540.003014055168</v>
      </c>
      <c r="F40" s="174">
        <f t="shared" si="2"/>
        <v>584.29732488258105</v>
      </c>
      <c r="G40" s="170">
        <f t="shared" si="3"/>
        <v>7.7492982932951637</v>
      </c>
      <c r="H40" s="181">
        <f>$C40*INDEX(ExpirationTable!$D$15:$BB$15,MATCH(H$14,ExpirationTable!$D$9:$BB$9,0))</f>
        <v>885.29897709481975</v>
      </c>
      <c r="I40" s="181">
        <f>$C40*INDEX(ExpirationTable!$D$15:$BB$15,MATCH(I$14,ExpirationTable!$D$9:$BB$9,0))</f>
        <v>885.29897709481975</v>
      </c>
      <c r="J40" s="181">
        <f>$C40*INDEX(ExpirationTable!$D$15:$BB$15,MATCH(J$14,ExpirationTable!$D$9:$BB$9,0))</f>
        <v>885.29897709481975</v>
      </c>
      <c r="K40" s="181">
        <f>$C40*INDEX(ExpirationTable!$D$15:$BB$15,MATCH(K$14,ExpirationTable!$D$9:$BB$9,0))</f>
        <v>885.29897709481975</v>
      </c>
      <c r="L40" s="181">
        <f>$C40*INDEX(ExpirationTable!$D$15:$BB$15,MATCH(L$14,ExpirationTable!$D$9:$BB$9,0))</f>
        <v>885.29897709481975</v>
      </c>
      <c r="M40" s="181">
        <f>$C40*INDEX(ExpirationTable!$D$15:$BB$15,MATCH(M$14,ExpirationTable!$D$9:$BB$9,0))</f>
        <v>885.29897709481975</v>
      </c>
      <c r="N40" s="181">
        <f>$C40*INDEX(ExpirationTable!$D$15:$BB$15,MATCH(N$14,ExpirationTable!$D$9:$BB$9,0))</f>
        <v>726.11806726693192</v>
      </c>
      <c r="O40" s="181">
        <f>$C40*INDEX(ExpirationTable!$D$15:$BB$15,MATCH(O$14,ExpirationTable!$D$9:$BB$9,0))</f>
        <v>574.70207986967307</v>
      </c>
      <c r="P40" s="181">
        <f>$C40*INDEX(ExpirationTable!$D$15:$BB$15,MATCH(P$14,ExpirationTable!$D$9:$BB$9,0))</f>
        <v>574.70207986967307</v>
      </c>
      <c r="Q40" s="181">
        <f>$C40*INDEX(ExpirationTable!$D$15:$BB$15,MATCH(Q$14,ExpirationTable!$D$9:$BB$9,0))</f>
        <v>471.23539188237214</v>
      </c>
      <c r="R40" s="181">
        <f>$C40*INDEX(ExpirationTable!$D$15:$BB$15,MATCH(R$14,ExpirationTable!$D$9:$BB$9,0))</f>
        <v>289.59133865363304</v>
      </c>
      <c r="S40" s="181">
        <f>$C40*INDEX(ExpirationTable!$D$15:$BB$15,MATCH(S$14,ExpirationTable!$D$9:$BB$9,0))</f>
        <v>289.59133865363304</v>
      </c>
      <c r="T40" s="181">
        <f>$C40*INDEX(ExpirationTable!$D$15:$BB$15,MATCH(T$14,ExpirationTable!$D$9:$BB$9,0))</f>
        <v>289.59133865363304</v>
      </c>
      <c r="U40" s="181">
        <f>$C40*INDEX(ExpirationTable!$D$15:$BB$15,MATCH(U$14,ExpirationTable!$D$9:$BB$9,0))</f>
        <v>289.59133865363304</v>
      </c>
      <c r="V40" s="181">
        <f>$C40*INDEX(ExpirationTable!$D$15:$BB$15,MATCH(V$14,ExpirationTable!$D$9:$BB$9,0))</f>
        <v>73.004909427508949</v>
      </c>
      <c r="W40" s="181">
        <f>$C40*INDEX(ExpirationTable!$D$15:$BB$15,MATCH(W$14,ExpirationTable!$D$9:$BB$9,0))</f>
        <v>17.189842959853411</v>
      </c>
      <c r="X40" s="181">
        <f>$C40*INDEX(ExpirationTable!$D$15:$BB$15,MATCH(X$14,ExpirationTable!$D$9:$BB$9,0))</f>
        <v>17.189842959853411</v>
      </c>
      <c r="Y40" s="181">
        <f>$C40*INDEX(ExpirationTable!$D$15:$BB$15,MATCH(Y$14,ExpirationTable!$D$9:$BB$9,0))</f>
        <v>17.189842959853411</v>
      </c>
      <c r="Z40" s="181">
        <f>$C40*INDEX(ExpirationTable!$D$15:$BB$15,MATCH(Z$14,ExpirationTable!$D$9:$BB$9,0))</f>
        <v>17.189842959853411</v>
      </c>
      <c r="AA40" s="181">
        <f>$C40*INDEX(ExpirationTable!$D$15:$BB$15,MATCH(AA$14,ExpirationTable!$D$9:$BB$9,0))</f>
        <v>17.189842959853411</v>
      </c>
      <c r="AB40" s="181">
        <f>$C40*INDEX(ExpirationTable!$D$15:$BB$15,MATCH(AB$14,ExpirationTable!$D$9:$BB$9,0))</f>
        <v>17.189842959853411</v>
      </c>
      <c r="AC40" s="181">
        <f>$C40*INDEX(ExpirationTable!$D$15:$BB$15,MATCH(AC$14,ExpirationTable!$D$9:$BB$9,0))</f>
        <v>2.6575497215932637</v>
      </c>
      <c r="AD40" s="181">
        <f>$C40*INDEX(ExpirationTable!$D$15:$BB$15,MATCH(AD$14,ExpirationTable!$D$9:$BB$9,0))</f>
        <v>0</v>
      </c>
      <c r="AE40" s="181">
        <f>$C40*INDEX(ExpirationTable!$D$15:$BB$15,MATCH(AE$14,ExpirationTable!$D$9:$BB$9,0))</f>
        <v>0</v>
      </c>
      <c r="AF40" s="181">
        <f>$C40*INDEX(ExpirationTable!$D$15:$BB$15,MATCH(AF$14,ExpirationTable!$D$9:$BB$9,0))</f>
        <v>0</v>
      </c>
      <c r="AG40" s="181">
        <f>$C40*INDEX(ExpirationTable!$D$15:$BB$15,MATCH(AG$14,ExpirationTable!$D$9:$BB$9,0))</f>
        <v>0</v>
      </c>
      <c r="AH40" s="181">
        <f>$C40*INDEX(ExpirationTable!$D$15:$BB$15,MATCH(AH$14,ExpirationTable!$D$9:$BB$9,0))</f>
        <v>0</v>
      </c>
      <c r="AI40" s="181">
        <f>$C40*INDEX(ExpirationTable!$D$15:$BB$15,MATCH(AI$14,ExpirationTable!$D$9:$BB$9,0))</f>
        <v>0</v>
      </c>
      <c r="AJ40" s="181">
        <f>$C40*INDEX(ExpirationTable!$D$15:$BB$15,MATCH(AJ$14,ExpirationTable!$D$9:$BB$9,0))</f>
        <v>0</v>
      </c>
      <c r="AK40" s="181">
        <f>$C40*INDEX(ExpirationTable!$D$15:$BB$15,MATCH(AK$14,ExpirationTable!$D$9:$BB$9,0))</f>
        <v>0</v>
      </c>
      <c r="AL40" s="181">
        <f>$C40*INDEX(ExpirationTable!$D$15:$BB$15,MATCH(AL$14,ExpirationTable!$D$9:$BB$9,0))</f>
        <v>0</v>
      </c>
      <c r="AM40" s="181">
        <f>$C40*INDEX(ExpirationTable!$D$15:$BB$15,MATCH(AM$14,ExpirationTable!$D$9:$BB$9,0))</f>
        <v>0</v>
      </c>
      <c r="AN40" s="181">
        <f>$C40*INDEX(ExpirationTable!$D$15:$BB$15,MATCH(AN$14,ExpirationTable!$D$9:$BB$9,0))</f>
        <v>0</v>
      </c>
      <c r="AO40" s="181">
        <f>$C40*INDEX(ExpirationTable!$D$15:$BB$15,MATCH(AO$14,ExpirationTable!$D$9:$BB$9,0))</f>
        <v>0</v>
      </c>
      <c r="AP40" s="181">
        <f>$C40*INDEX(ExpirationTable!$D$15:$BB$15,MATCH(AP$14,ExpirationTable!$D$9:$BB$9,0))</f>
        <v>0</v>
      </c>
      <c r="AQ40" s="181">
        <f>$C40*INDEX(ExpirationTable!$D$15:$BB$15,MATCH(AQ$14,ExpirationTable!$D$9:$BB$9,0))</f>
        <v>0</v>
      </c>
      <c r="AR40" s="181">
        <f>$C40*INDEX(ExpirationTable!$D$15:$BB$15,MATCH(AR$14,ExpirationTable!$D$9:$BB$9,0))</f>
        <v>0</v>
      </c>
      <c r="AS40" s="181">
        <f>$C40*INDEX(ExpirationTable!$D$15:$BB$15,MATCH(AS$14,ExpirationTable!$D$9:$BB$9,0))</f>
        <v>0</v>
      </c>
      <c r="AT40" s="197">
        <f>$C40*INDEX(ExpirationTable!$D$15:$BB$15,MATCH(AT$14,ExpirationTable!$D$9:$BB$9,0))</f>
        <v>0</v>
      </c>
    </row>
    <row r="41" spans="2:46" x14ac:dyDescent="0.35">
      <c r="B41" s="196">
        <v>2039</v>
      </c>
      <c r="C41" s="167">
        <f>INDEX(Savings_FirstYear!$AR$6:$CC$63,$D$132,$B41-2012)</f>
        <v>893.24938312250754</v>
      </c>
      <c r="D41" s="168">
        <f>INDEX(Costs_FirstYear!$AQ$6:$CB$63,$D$132,$B41-2012)</f>
        <v>66</v>
      </c>
      <c r="E41" s="169">
        <f t="shared" si="1"/>
        <v>7607.7158285536607</v>
      </c>
      <c r="F41" s="174">
        <f t="shared" si="2"/>
        <v>589.544592860855</v>
      </c>
      <c r="G41" s="170">
        <f t="shared" si="3"/>
        <v>7.7492982932951655</v>
      </c>
      <c r="H41" s="181">
        <f>$C41*INDEX(ExpirationTable!$D$15:$BB$15,MATCH(H$14,ExpirationTable!$D$9:$BB$9,0))</f>
        <v>893.24938312250754</v>
      </c>
      <c r="I41" s="181">
        <f>$C41*INDEX(ExpirationTable!$D$15:$BB$15,MATCH(I$14,ExpirationTable!$D$9:$BB$9,0))</f>
        <v>893.24938312250754</v>
      </c>
      <c r="J41" s="181">
        <f>$C41*INDEX(ExpirationTable!$D$15:$BB$15,MATCH(J$14,ExpirationTable!$D$9:$BB$9,0))</f>
        <v>893.24938312250754</v>
      </c>
      <c r="K41" s="181">
        <f>$C41*INDEX(ExpirationTable!$D$15:$BB$15,MATCH(K$14,ExpirationTable!$D$9:$BB$9,0))</f>
        <v>893.24938312250754</v>
      </c>
      <c r="L41" s="181">
        <f>$C41*INDEX(ExpirationTable!$D$15:$BB$15,MATCH(L$14,ExpirationTable!$D$9:$BB$9,0))</f>
        <v>893.24938312250754</v>
      </c>
      <c r="M41" s="181">
        <f>$C41*INDEX(ExpirationTable!$D$15:$BB$15,MATCH(M$14,ExpirationTable!$D$9:$BB$9,0))</f>
        <v>893.24938312250754</v>
      </c>
      <c r="N41" s="181">
        <f>$C41*INDEX(ExpirationTable!$D$15:$BB$15,MATCH(N$14,ExpirationTable!$D$9:$BB$9,0))</f>
        <v>732.63895298822399</v>
      </c>
      <c r="O41" s="181">
        <f>$C41*INDEX(ExpirationTable!$D$15:$BB$15,MATCH(O$14,ExpirationTable!$D$9:$BB$9,0))</f>
        <v>579.86317798244215</v>
      </c>
      <c r="P41" s="181">
        <f>$C41*INDEX(ExpirationTable!$D$15:$BB$15,MATCH(P$14,ExpirationTable!$D$9:$BB$9,0))</f>
        <v>579.86317798244215</v>
      </c>
      <c r="Q41" s="181">
        <f>$C41*INDEX(ExpirationTable!$D$15:$BB$15,MATCH(Q$14,ExpirationTable!$D$9:$BB$9,0))</f>
        <v>475.46730990895333</v>
      </c>
      <c r="R41" s="181">
        <f>$C41*INDEX(ExpirationTable!$D$15:$BB$15,MATCH(R$14,ExpirationTable!$D$9:$BB$9,0))</f>
        <v>292.19200665841652</v>
      </c>
      <c r="S41" s="181">
        <f>$C41*INDEX(ExpirationTable!$D$15:$BB$15,MATCH(S$14,ExpirationTable!$D$9:$BB$9,0))</f>
        <v>292.19200665841652</v>
      </c>
      <c r="T41" s="181">
        <f>$C41*INDEX(ExpirationTable!$D$15:$BB$15,MATCH(T$14,ExpirationTable!$D$9:$BB$9,0))</f>
        <v>292.19200665841652</v>
      </c>
      <c r="U41" s="181">
        <f>$C41*INDEX(ExpirationTable!$D$15:$BB$15,MATCH(U$14,ExpirationTable!$D$9:$BB$9,0))</f>
        <v>292.19200665841652</v>
      </c>
      <c r="V41" s="181">
        <f>$C41*INDEX(ExpirationTable!$D$15:$BB$15,MATCH(V$14,ExpirationTable!$D$9:$BB$9,0))</f>
        <v>73.660528248924464</v>
      </c>
      <c r="W41" s="181">
        <f>$C41*INDEX(ExpirationTable!$D$15:$BB$15,MATCH(W$14,ExpirationTable!$D$9:$BB$9,0))</f>
        <v>17.344215928329557</v>
      </c>
      <c r="X41" s="181">
        <f>$C41*INDEX(ExpirationTable!$D$15:$BB$15,MATCH(X$14,ExpirationTable!$D$9:$BB$9,0))</f>
        <v>17.344215928329557</v>
      </c>
      <c r="Y41" s="181">
        <f>$C41*INDEX(ExpirationTable!$D$15:$BB$15,MATCH(Y$14,ExpirationTable!$D$9:$BB$9,0))</f>
        <v>17.344215928329557</v>
      </c>
      <c r="Z41" s="181">
        <f>$C41*INDEX(ExpirationTable!$D$15:$BB$15,MATCH(Z$14,ExpirationTable!$D$9:$BB$9,0))</f>
        <v>17.344215928329557</v>
      </c>
      <c r="AA41" s="181">
        <f>$C41*INDEX(ExpirationTable!$D$15:$BB$15,MATCH(AA$14,ExpirationTable!$D$9:$BB$9,0))</f>
        <v>17.344215928329557</v>
      </c>
      <c r="AB41" s="181">
        <f>$C41*INDEX(ExpirationTable!$D$15:$BB$15,MATCH(AB$14,ExpirationTable!$D$9:$BB$9,0))</f>
        <v>17.344215928329557</v>
      </c>
      <c r="AC41" s="181">
        <f>$C41*INDEX(ExpirationTable!$D$15:$BB$15,MATCH(AC$14,ExpirationTable!$D$9:$BB$9,0))</f>
        <v>2.6814157825196756</v>
      </c>
      <c r="AD41" s="181">
        <f>$C41*INDEX(ExpirationTable!$D$15:$BB$15,MATCH(AD$14,ExpirationTable!$D$9:$BB$9,0))</f>
        <v>0</v>
      </c>
      <c r="AE41" s="181">
        <f>$C41*INDEX(ExpirationTable!$D$15:$BB$15,MATCH(AE$14,ExpirationTable!$D$9:$BB$9,0))</f>
        <v>0</v>
      </c>
      <c r="AF41" s="181">
        <f>$C41*INDEX(ExpirationTable!$D$15:$BB$15,MATCH(AF$14,ExpirationTable!$D$9:$BB$9,0))</f>
        <v>0</v>
      </c>
      <c r="AG41" s="181">
        <f>$C41*INDEX(ExpirationTable!$D$15:$BB$15,MATCH(AG$14,ExpirationTable!$D$9:$BB$9,0))</f>
        <v>0</v>
      </c>
      <c r="AH41" s="181">
        <f>$C41*INDEX(ExpirationTable!$D$15:$BB$15,MATCH(AH$14,ExpirationTable!$D$9:$BB$9,0))</f>
        <v>0</v>
      </c>
      <c r="AI41" s="181">
        <f>$C41*INDEX(ExpirationTable!$D$15:$BB$15,MATCH(AI$14,ExpirationTable!$D$9:$BB$9,0))</f>
        <v>0</v>
      </c>
      <c r="AJ41" s="181">
        <f>$C41*INDEX(ExpirationTable!$D$15:$BB$15,MATCH(AJ$14,ExpirationTable!$D$9:$BB$9,0))</f>
        <v>0</v>
      </c>
      <c r="AK41" s="181">
        <f>$C41*INDEX(ExpirationTable!$D$15:$BB$15,MATCH(AK$14,ExpirationTable!$D$9:$BB$9,0))</f>
        <v>0</v>
      </c>
      <c r="AL41" s="181">
        <f>$C41*INDEX(ExpirationTable!$D$15:$BB$15,MATCH(AL$14,ExpirationTable!$D$9:$BB$9,0))</f>
        <v>0</v>
      </c>
      <c r="AM41" s="181">
        <f>$C41*INDEX(ExpirationTable!$D$15:$BB$15,MATCH(AM$14,ExpirationTable!$D$9:$BB$9,0))</f>
        <v>0</v>
      </c>
      <c r="AN41" s="181">
        <f>$C41*INDEX(ExpirationTable!$D$15:$BB$15,MATCH(AN$14,ExpirationTable!$D$9:$BB$9,0))</f>
        <v>0</v>
      </c>
      <c r="AO41" s="181">
        <f>$C41*INDEX(ExpirationTable!$D$15:$BB$15,MATCH(AO$14,ExpirationTable!$D$9:$BB$9,0))</f>
        <v>0</v>
      </c>
      <c r="AP41" s="181">
        <f>$C41*INDEX(ExpirationTable!$D$15:$BB$15,MATCH(AP$14,ExpirationTable!$D$9:$BB$9,0))</f>
        <v>0</v>
      </c>
      <c r="AQ41" s="181">
        <f>$C41*INDEX(ExpirationTable!$D$15:$BB$15,MATCH(AQ$14,ExpirationTable!$D$9:$BB$9,0))</f>
        <v>0</v>
      </c>
      <c r="AR41" s="181">
        <f>$C41*INDEX(ExpirationTable!$D$15:$BB$15,MATCH(AR$14,ExpirationTable!$D$9:$BB$9,0))</f>
        <v>0</v>
      </c>
      <c r="AS41" s="181">
        <f>$C41*INDEX(ExpirationTable!$D$15:$BB$15,MATCH(AS$14,ExpirationTable!$D$9:$BB$9,0))</f>
        <v>0</v>
      </c>
      <c r="AT41" s="197">
        <f>$C41*INDEX(ExpirationTable!$D$15:$BB$15,MATCH(AT$14,ExpirationTable!$D$9:$BB$9,0))</f>
        <v>0</v>
      </c>
    </row>
    <row r="42" spans="2:46" x14ac:dyDescent="0.35">
      <c r="B42" s="196">
        <v>2040</v>
      </c>
      <c r="C42" s="167">
        <f>INDEX(Savings_FirstYear!$AR$6:$CC$63,$D$132,$B42-2012)</f>
        <v>901.21774197513821</v>
      </c>
      <c r="D42" s="168">
        <f>INDEX(Costs_FirstYear!$AQ$6:$CB$63,$D$132,$B42-2012)</f>
        <v>66</v>
      </c>
      <c r="E42" s="169">
        <f t="shared" si="1"/>
        <v>7675.5815454700751</v>
      </c>
      <c r="F42" s="174">
        <f t="shared" si="2"/>
        <v>594.80370970359127</v>
      </c>
      <c r="G42" s="170">
        <f t="shared" si="3"/>
        <v>7.7492982932951664</v>
      </c>
      <c r="H42" s="181">
        <f>$C42*INDEX(ExpirationTable!$D$15:$BB$15,MATCH(H$14,ExpirationTable!$D$9:$BB$9,0))</f>
        <v>901.21774197513821</v>
      </c>
      <c r="I42" s="181">
        <f>$C42*INDEX(ExpirationTable!$D$15:$BB$15,MATCH(I$14,ExpirationTable!$D$9:$BB$9,0))</f>
        <v>901.21774197513821</v>
      </c>
      <c r="J42" s="181">
        <f>$C42*INDEX(ExpirationTable!$D$15:$BB$15,MATCH(J$14,ExpirationTable!$D$9:$BB$9,0))</f>
        <v>901.21774197513821</v>
      </c>
      <c r="K42" s="181">
        <f>$C42*INDEX(ExpirationTable!$D$15:$BB$15,MATCH(K$14,ExpirationTable!$D$9:$BB$9,0))</f>
        <v>901.21774197513821</v>
      </c>
      <c r="L42" s="181">
        <f>$C42*INDEX(ExpirationTable!$D$15:$BB$15,MATCH(L$14,ExpirationTable!$D$9:$BB$9,0))</f>
        <v>901.21774197513821</v>
      </c>
      <c r="M42" s="181">
        <f>$C42*INDEX(ExpirationTable!$D$15:$BB$15,MATCH(M$14,ExpirationTable!$D$9:$BB$9,0))</f>
        <v>901.21774197513821</v>
      </c>
      <c r="N42" s="181">
        <f>$C42*INDEX(ExpirationTable!$D$15:$BB$15,MATCH(N$14,ExpirationTable!$D$9:$BB$9,0))</f>
        <v>739.17456353230102</v>
      </c>
      <c r="O42" s="181">
        <f>$C42*INDEX(ExpirationTable!$D$15:$BB$15,MATCH(O$14,ExpirationTable!$D$9:$BB$9,0))</f>
        <v>585.03593037935855</v>
      </c>
      <c r="P42" s="181">
        <f>$C42*INDEX(ExpirationTable!$D$15:$BB$15,MATCH(P$14,ExpirationTable!$D$9:$BB$9,0))</f>
        <v>585.03593037935855</v>
      </c>
      <c r="Q42" s="181">
        <f>$C42*INDEX(ExpirationTable!$D$15:$BB$15,MATCH(Q$14,ExpirationTable!$D$9:$BB$9,0))</f>
        <v>479.7087840365989</v>
      </c>
      <c r="R42" s="181">
        <f>$C42*INDEX(ExpirationTable!$D$15:$BB$15,MATCH(R$14,ExpirationTable!$D$9:$BB$9,0))</f>
        <v>294.79854723590404</v>
      </c>
      <c r="S42" s="181">
        <f>$C42*INDEX(ExpirationTable!$D$15:$BB$15,MATCH(S$14,ExpirationTable!$D$9:$BB$9,0))</f>
        <v>294.79854723590404</v>
      </c>
      <c r="T42" s="181">
        <f>$C42*INDEX(ExpirationTable!$D$15:$BB$15,MATCH(T$14,ExpirationTable!$D$9:$BB$9,0))</f>
        <v>294.79854723590404</v>
      </c>
      <c r="U42" s="181">
        <f>$C42*INDEX(ExpirationTable!$D$15:$BB$15,MATCH(U$14,ExpirationTable!$D$9:$BB$9,0))</f>
        <v>294.79854723590404</v>
      </c>
      <c r="V42" s="181">
        <f>$C42*INDEX(ExpirationTable!$D$15:$BB$15,MATCH(V$14,ExpirationTable!$D$9:$BB$9,0))</f>
        <v>74.317627524280212</v>
      </c>
      <c r="W42" s="181">
        <f>$C42*INDEX(ExpirationTable!$D$15:$BB$15,MATCH(W$14,ExpirationTable!$D$9:$BB$9,0))</f>
        <v>17.498937486660026</v>
      </c>
      <c r="X42" s="181">
        <f>$C42*INDEX(ExpirationTable!$D$15:$BB$15,MATCH(X$14,ExpirationTable!$D$9:$BB$9,0))</f>
        <v>17.498937486660026</v>
      </c>
      <c r="Y42" s="181">
        <f>$C42*INDEX(ExpirationTable!$D$15:$BB$15,MATCH(Y$14,ExpirationTable!$D$9:$BB$9,0))</f>
        <v>17.498937486660026</v>
      </c>
      <c r="Z42" s="181">
        <f>$C42*INDEX(ExpirationTable!$D$15:$BB$15,MATCH(Z$14,ExpirationTable!$D$9:$BB$9,0))</f>
        <v>17.498937486660026</v>
      </c>
      <c r="AA42" s="181">
        <f>$C42*INDEX(ExpirationTable!$D$15:$BB$15,MATCH(AA$14,ExpirationTable!$D$9:$BB$9,0))</f>
        <v>17.498937486660026</v>
      </c>
      <c r="AB42" s="181">
        <f>$C42*INDEX(ExpirationTable!$D$15:$BB$15,MATCH(AB$14,ExpirationTable!$D$9:$BB$9,0))</f>
        <v>17.498937486660026</v>
      </c>
      <c r="AC42" s="181">
        <f>$C42*INDEX(ExpirationTable!$D$15:$BB$15,MATCH(AC$14,ExpirationTable!$D$9:$BB$9,0))</f>
        <v>2.7053357354375653</v>
      </c>
      <c r="AD42" s="181">
        <f>$C42*INDEX(ExpirationTable!$D$15:$BB$15,MATCH(AD$14,ExpirationTable!$D$9:$BB$9,0))</f>
        <v>0</v>
      </c>
      <c r="AE42" s="181">
        <f>$C42*INDEX(ExpirationTable!$D$15:$BB$15,MATCH(AE$14,ExpirationTable!$D$9:$BB$9,0))</f>
        <v>0</v>
      </c>
      <c r="AF42" s="181">
        <f>$C42*INDEX(ExpirationTable!$D$15:$BB$15,MATCH(AF$14,ExpirationTable!$D$9:$BB$9,0))</f>
        <v>0</v>
      </c>
      <c r="AG42" s="181">
        <f>$C42*INDEX(ExpirationTable!$D$15:$BB$15,MATCH(AG$14,ExpirationTable!$D$9:$BB$9,0))</f>
        <v>0</v>
      </c>
      <c r="AH42" s="181">
        <f>$C42*INDEX(ExpirationTable!$D$15:$BB$15,MATCH(AH$14,ExpirationTable!$D$9:$BB$9,0))</f>
        <v>0</v>
      </c>
      <c r="AI42" s="181">
        <f>$C42*INDEX(ExpirationTable!$D$15:$BB$15,MATCH(AI$14,ExpirationTable!$D$9:$BB$9,0))</f>
        <v>0</v>
      </c>
      <c r="AJ42" s="181">
        <f>$C42*INDEX(ExpirationTable!$D$15:$BB$15,MATCH(AJ$14,ExpirationTable!$D$9:$BB$9,0))</f>
        <v>0</v>
      </c>
      <c r="AK42" s="181">
        <f>$C42*INDEX(ExpirationTable!$D$15:$BB$15,MATCH(AK$14,ExpirationTable!$D$9:$BB$9,0))</f>
        <v>0</v>
      </c>
      <c r="AL42" s="181">
        <f>$C42*INDEX(ExpirationTable!$D$15:$BB$15,MATCH(AL$14,ExpirationTable!$D$9:$BB$9,0))</f>
        <v>0</v>
      </c>
      <c r="AM42" s="181">
        <f>$C42*INDEX(ExpirationTable!$D$15:$BB$15,MATCH(AM$14,ExpirationTable!$D$9:$BB$9,0))</f>
        <v>0</v>
      </c>
      <c r="AN42" s="181">
        <f>$C42*INDEX(ExpirationTable!$D$15:$BB$15,MATCH(AN$14,ExpirationTable!$D$9:$BB$9,0))</f>
        <v>0</v>
      </c>
      <c r="AO42" s="181">
        <f>$C42*INDEX(ExpirationTable!$D$15:$BB$15,MATCH(AO$14,ExpirationTable!$D$9:$BB$9,0))</f>
        <v>0</v>
      </c>
      <c r="AP42" s="181">
        <f>$C42*INDEX(ExpirationTable!$D$15:$BB$15,MATCH(AP$14,ExpirationTable!$D$9:$BB$9,0))</f>
        <v>0</v>
      </c>
      <c r="AQ42" s="181">
        <f>$C42*INDEX(ExpirationTable!$D$15:$BB$15,MATCH(AQ$14,ExpirationTable!$D$9:$BB$9,0))</f>
        <v>0</v>
      </c>
      <c r="AR42" s="181">
        <f>$C42*INDEX(ExpirationTable!$D$15:$BB$15,MATCH(AR$14,ExpirationTable!$D$9:$BB$9,0))</f>
        <v>0</v>
      </c>
      <c r="AS42" s="181">
        <f>$C42*INDEX(ExpirationTable!$D$15:$BB$15,MATCH(AS$14,ExpirationTable!$D$9:$BB$9,0))</f>
        <v>0</v>
      </c>
      <c r="AT42" s="197">
        <f>$C42*INDEX(ExpirationTable!$D$15:$BB$15,MATCH(AT$14,ExpirationTable!$D$9:$BB$9,0))</f>
        <v>0</v>
      </c>
    </row>
    <row r="43" spans="2:46" x14ac:dyDescent="0.35">
      <c r="B43" s="196">
        <v>2041</v>
      </c>
      <c r="C43" s="167">
        <f>INDEX(Savings_FirstYear!$AR$6:$CC$63,$D$132,$B43-2012)</f>
        <v>909.20954915391303</v>
      </c>
      <c r="D43" s="168">
        <f>INDEX(Costs_FirstYear!$AQ$6:$CB$63,$D$132,$B43-2012)</f>
        <v>66</v>
      </c>
      <c r="E43" s="169">
        <f t="shared" si="1"/>
        <v>7743.6469694395601</v>
      </c>
      <c r="F43" s="174">
        <f t="shared" si="2"/>
        <v>600.07830244158265</v>
      </c>
      <c r="G43" s="170">
        <f t="shared" si="3"/>
        <v>7.7492982932951655</v>
      </c>
      <c r="H43" s="181">
        <f>$C43*INDEX(ExpirationTable!$D$15:$BB$15,MATCH(H$14,ExpirationTable!$D$9:$BB$9,0))</f>
        <v>909.20954915391303</v>
      </c>
      <c r="I43" s="181">
        <f>$C43*INDEX(ExpirationTable!$D$15:$BB$15,MATCH(I$14,ExpirationTable!$D$9:$BB$9,0))</f>
        <v>909.20954915391303</v>
      </c>
      <c r="J43" s="181">
        <f>$C43*INDEX(ExpirationTable!$D$15:$BB$15,MATCH(J$14,ExpirationTable!$D$9:$BB$9,0))</f>
        <v>909.20954915391303</v>
      </c>
      <c r="K43" s="181">
        <f>$C43*INDEX(ExpirationTable!$D$15:$BB$15,MATCH(K$14,ExpirationTable!$D$9:$BB$9,0))</f>
        <v>909.20954915391303</v>
      </c>
      <c r="L43" s="181">
        <f>$C43*INDEX(ExpirationTable!$D$15:$BB$15,MATCH(L$14,ExpirationTable!$D$9:$BB$9,0))</f>
        <v>909.20954915391303</v>
      </c>
      <c r="M43" s="181">
        <f>$C43*INDEX(ExpirationTable!$D$15:$BB$15,MATCH(M$14,ExpirationTable!$D$9:$BB$9,0))</f>
        <v>909.20954915391303</v>
      </c>
      <c r="N43" s="181">
        <f>$C43*INDEX(ExpirationTable!$D$15:$BB$15,MATCH(N$14,ExpirationTable!$D$9:$BB$9,0))</f>
        <v>745.72940628346396</v>
      </c>
      <c r="O43" s="181">
        <f>$C43*INDEX(ExpirationTable!$D$15:$BB$15,MATCH(O$14,ExpirationTable!$D$9:$BB$9,0))</f>
        <v>590.22390452864681</v>
      </c>
      <c r="P43" s="181">
        <f>$C43*INDEX(ExpirationTable!$D$15:$BB$15,MATCH(P$14,ExpirationTable!$D$9:$BB$9,0))</f>
        <v>590.22390452864681</v>
      </c>
      <c r="Q43" s="181">
        <f>$C43*INDEX(ExpirationTable!$D$15:$BB$15,MATCH(Q$14,ExpirationTable!$D$9:$BB$9,0))</f>
        <v>483.96273946315642</v>
      </c>
      <c r="R43" s="181">
        <f>$C43*INDEX(ExpirationTable!$D$15:$BB$15,MATCH(R$14,ExpirationTable!$D$9:$BB$9,0))</f>
        <v>297.4127580268821</v>
      </c>
      <c r="S43" s="181">
        <f>$C43*INDEX(ExpirationTable!$D$15:$BB$15,MATCH(S$14,ExpirationTable!$D$9:$BB$9,0))</f>
        <v>297.4127580268821</v>
      </c>
      <c r="T43" s="181">
        <f>$C43*INDEX(ExpirationTable!$D$15:$BB$15,MATCH(T$14,ExpirationTable!$D$9:$BB$9,0))</f>
        <v>297.4127580268821</v>
      </c>
      <c r="U43" s="181">
        <f>$C43*INDEX(ExpirationTable!$D$15:$BB$15,MATCH(U$14,ExpirationTable!$D$9:$BB$9,0))</f>
        <v>297.4127580268821</v>
      </c>
      <c r="V43" s="181">
        <f>$C43*INDEX(ExpirationTable!$D$15:$BB$15,MATCH(V$14,ExpirationTable!$D$9:$BB$9,0))</f>
        <v>74.976660432194748</v>
      </c>
      <c r="W43" s="181">
        <f>$C43*INDEX(ExpirationTable!$D$15:$BB$15,MATCH(W$14,ExpirationTable!$D$9:$BB$9,0))</f>
        <v>17.654114340946457</v>
      </c>
      <c r="X43" s="181">
        <f>$C43*INDEX(ExpirationTable!$D$15:$BB$15,MATCH(X$14,ExpirationTable!$D$9:$BB$9,0))</f>
        <v>17.654114340946457</v>
      </c>
      <c r="Y43" s="181">
        <f>$C43*INDEX(ExpirationTable!$D$15:$BB$15,MATCH(Y$14,ExpirationTable!$D$9:$BB$9,0))</f>
        <v>17.654114340946457</v>
      </c>
      <c r="Z43" s="181">
        <f>$C43*INDEX(ExpirationTable!$D$15:$BB$15,MATCH(Z$14,ExpirationTable!$D$9:$BB$9,0))</f>
        <v>17.654114340946457</v>
      </c>
      <c r="AA43" s="181">
        <f>$C43*INDEX(ExpirationTable!$D$15:$BB$15,MATCH(AA$14,ExpirationTable!$D$9:$BB$9,0))</f>
        <v>17.654114340946457</v>
      </c>
      <c r="AB43" s="181">
        <f>$C43*INDEX(ExpirationTable!$D$15:$BB$15,MATCH(AB$14,ExpirationTable!$D$9:$BB$9,0))</f>
        <v>17.654114340946457</v>
      </c>
      <c r="AC43" s="181">
        <f>$C43*INDEX(ExpirationTable!$D$15:$BB$15,MATCH(AC$14,ExpirationTable!$D$9:$BB$9,0))</f>
        <v>2.7293260771102466</v>
      </c>
      <c r="AD43" s="181">
        <f>$C43*INDEX(ExpirationTable!$D$15:$BB$15,MATCH(AD$14,ExpirationTable!$D$9:$BB$9,0))</f>
        <v>0</v>
      </c>
      <c r="AE43" s="181">
        <f>$C43*INDEX(ExpirationTable!$D$15:$BB$15,MATCH(AE$14,ExpirationTable!$D$9:$BB$9,0))</f>
        <v>0</v>
      </c>
      <c r="AF43" s="181">
        <f>$C43*INDEX(ExpirationTable!$D$15:$BB$15,MATCH(AF$14,ExpirationTable!$D$9:$BB$9,0))</f>
        <v>0</v>
      </c>
      <c r="AG43" s="181">
        <f>$C43*INDEX(ExpirationTable!$D$15:$BB$15,MATCH(AG$14,ExpirationTable!$D$9:$BB$9,0))</f>
        <v>0</v>
      </c>
      <c r="AH43" s="181">
        <f>$C43*INDEX(ExpirationTable!$D$15:$BB$15,MATCH(AH$14,ExpirationTable!$D$9:$BB$9,0))</f>
        <v>0</v>
      </c>
      <c r="AI43" s="181">
        <f>$C43*INDEX(ExpirationTable!$D$15:$BB$15,MATCH(AI$14,ExpirationTable!$D$9:$BB$9,0))</f>
        <v>0</v>
      </c>
      <c r="AJ43" s="181">
        <f>$C43*INDEX(ExpirationTable!$D$15:$BB$15,MATCH(AJ$14,ExpirationTable!$D$9:$BB$9,0))</f>
        <v>0</v>
      </c>
      <c r="AK43" s="181">
        <f>$C43*INDEX(ExpirationTable!$D$15:$BB$15,MATCH(AK$14,ExpirationTable!$D$9:$BB$9,0))</f>
        <v>0</v>
      </c>
      <c r="AL43" s="181">
        <f>$C43*INDEX(ExpirationTable!$D$15:$BB$15,MATCH(AL$14,ExpirationTable!$D$9:$BB$9,0))</f>
        <v>0</v>
      </c>
      <c r="AM43" s="181">
        <f>$C43*INDEX(ExpirationTable!$D$15:$BB$15,MATCH(AM$14,ExpirationTable!$D$9:$BB$9,0))</f>
        <v>0</v>
      </c>
      <c r="AN43" s="181">
        <f>$C43*INDEX(ExpirationTable!$D$15:$BB$15,MATCH(AN$14,ExpirationTable!$D$9:$BB$9,0))</f>
        <v>0</v>
      </c>
      <c r="AO43" s="181">
        <f>$C43*INDEX(ExpirationTable!$D$15:$BB$15,MATCH(AO$14,ExpirationTable!$D$9:$BB$9,0))</f>
        <v>0</v>
      </c>
      <c r="AP43" s="181">
        <f>$C43*INDEX(ExpirationTable!$D$15:$BB$15,MATCH(AP$14,ExpirationTable!$D$9:$BB$9,0))</f>
        <v>0</v>
      </c>
      <c r="AQ43" s="181">
        <f>$C43*INDEX(ExpirationTable!$D$15:$BB$15,MATCH(AQ$14,ExpirationTable!$D$9:$BB$9,0))</f>
        <v>0</v>
      </c>
      <c r="AR43" s="181">
        <f>$C43*INDEX(ExpirationTable!$D$15:$BB$15,MATCH(AR$14,ExpirationTable!$D$9:$BB$9,0))</f>
        <v>0</v>
      </c>
      <c r="AS43" s="181">
        <f>$C43*INDEX(ExpirationTable!$D$15:$BB$15,MATCH(AS$14,ExpirationTable!$D$9:$BB$9,0))</f>
        <v>0</v>
      </c>
      <c r="AT43" s="197">
        <f>$C43*INDEX(ExpirationTable!$D$15:$BB$15,MATCH(AT$14,ExpirationTable!$D$9:$BB$9,0))</f>
        <v>0</v>
      </c>
    </row>
    <row r="44" spans="2:46" x14ac:dyDescent="0.35">
      <c r="B44" s="196">
        <v>2042</v>
      </c>
      <c r="C44" s="167">
        <f>INDEX(Savings_FirstYear!$AR$6:$CC$63,$D$132,$B44-2012)</f>
        <v>916.0390349137316</v>
      </c>
      <c r="D44" s="168">
        <f>INDEX(Costs_FirstYear!$AQ$6:$CB$63,$D$132,$B44-2012)</f>
        <v>66</v>
      </c>
      <c r="E44" s="169">
        <f t="shared" si="1"/>
        <v>7801.8130179110749</v>
      </c>
      <c r="F44" s="174">
        <f t="shared" si="2"/>
        <v>604.58576304306291</v>
      </c>
      <c r="G44" s="170">
        <f t="shared" si="3"/>
        <v>7.7492982932951646</v>
      </c>
      <c r="H44" s="181">
        <f>$C44*INDEX(ExpirationTable!$D$15:$BB$15,MATCH(H$14,ExpirationTable!$D$9:$BB$9,0))</f>
        <v>916.0390349137316</v>
      </c>
      <c r="I44" s="181">
        <f>$C44*INDEX(ExpirationTable!$D$15:$BB$15,MATCH(I$14,ExpirationTable!$D$9:$BB$9,0))</f>
        <v>916.0390349137316</v>
      </c>
      <c r="J44" s="181">
        <f>$C44*INDEX(ExpirationTable!$D$15:$BB$15,MATCH(J$14,ExpirationTable!$D$9:$BB$9,0))</f>
        <v>916.0390349137316</v>
      </c>
      <c r="K44" s="181">
        <f>$C44*INDEX(ExpirationTable!$D$15:$BB$15,MATCH(K$14,ExpirationTable!$D$9:$BB$9,0))</f>
        <v>916.0390349137316</v>
      </c>
      <c r="L44" s="181">
        <f>$C44*INDEX(ExpirationTable!$D$15:$BB$15,MATCH(L$14,ExpirationTable!$D$9:$BB$9,0))</f>
        <v>916.0390349137316</v>
      </c>
      <c r="M44" s="181">
        <f>$C44*INDEX(ExpirationTable!$D$15:$BB$15,MATCH(M$14,ExpirationTable!$D$9:$BB$9,0))</f>
        <v>916.0390349137316</v>
      </c>
      <c r="N44" s="181">
        <f>$C44*INDEX(ExpirationTable!$D$15:$BB$15,MATCH(N$14,ExpirationTable!$D$9:$BB$9,0))</f>
        <v>751.33091846031061</v>
      </c>
      <c r="O44" s="181">
        <f>$C44*INDEX(ExpirationTable!$D$15:$BB$15,MATCH(O$14,ExpirationTable!$D$9:$BB$9,0))</f>
        <v>594.65734427291034</v>
      </c>
      <c r="P44" s="181">
        <f>$C44*INDEX(ExpirationTable!$D$15:$BB$15,MATCH(P$14,ExpirationTable!$D$9:$BB$9,0))</f>
        <v>594.65734427291034</v>
      </c>
      <c r="Q44" s="181">
        <f>$C44*INDEX(ExpirationTable!$D$15:$BB$15,MATCH(Q$14,ExpirationTable!$D$9:$BB$9,0))</f>
        <v>487.59800334761758</v>
      </c>
      <c r="R44" s="181">
        <f>$C44*INDEX(ExpirationTable!$D$15:$BB$15,MATCH(R$14,ExpirationTable!$D$9:$BB$9,0))</f>
        <v>299.64676029580141</v>
      </c>
      <c r="S44" s="181">
        <f>$C44*INDEX(ExpirationTable!$D$15:$BB$15,MATCH(S$14,ExpirationTable!$D$9:$BB$9,0))</f>
        <v>299.64676029580141</v>
      </c>
      <c r="T44" s="181">
        <f>$C44*INDEX(ExpirationTable!$D$15:$BB$15,MATCH(T$14,ExpirationTable!$D$9:$BB$9,0))</f>
        <v>299.64676029580141</v>
      </c>
      <c r="U44" s="181">
        <f>$C44*INDEX(ExpirationTable!$D$15:$BB$15,MATCH(U$14,ExpirationTable!$D$9:$BB$9,0))</f>
        <v>299.64676029580141</v>
      </c>
      <c r="V44" s="181">
        <f>$C44*INDEX(ExpirationTable!$D$15:$BB$15,MATCH(V$14,ExpirationTable!$D$9:$BB$9,0))</f>
        <v>75.539844172639334</v>
      </c>
      <c r="W44" s="181">
        <f>$C44*INDEX(ExpirationTable!$D$15:$BB$15,MATCH(W$14,ExpirationTable!$D$9:$BB$9,0))</f>
        <v>17.786722409796923</v>
      </c>
      <c r="X44" s="181">
        <f>$C44*INDEX(ExpirationTable!$D$15:$BB$15,MATCH(X$14,ExpirationTable!$D$9:$BB$9,0))</f>
        <v>17.786722409796923</v>
      </c>
      <c r="Y44" s="181">
        <f>$C44*INDEX(ExpirationTable!$D$15:$BB$15,MATCH(Y$14,ExpirationTable!$D$9:$BB$9,0))</f>
        <v>17.786722409796923</v>
      </c>
      <c r="Z44" s="181">
        <f>$C44*INDEX(ExpirationTable!$D$15:$BB$15,MATCH(Z$14,ExpirationTable!$D$9:$BB$9,0))</f>
        <v>17.786722409796923</v>
      </c>
      <c r="AA44" s="181">
        <f>$C44*INDEX(ExpirationTable!$D$15:$BB$15,MATCH(AA$14,ExpirationTable!$D$9:$BB$9,0))</f>
        <v>17.786722409796923</v>
      </c>
      <c r="AB44" s="181">
        <f>$C44*INDEX(ExpirationTable!$D$15:$BB$15,MATCH(AB$14,ExpirationTable!$D$9:$BB$9,0))</f>
        <v>17.786722409796923</v>
      </c>
      <c r="AC44" s="181">
        <f>$C44*INDEX(ExpirationTable!$D$15:$BB$15,MATCH(AC$14,ExpirationTable!$D$9:$BB$9,0))</f>
        <v>2.7498272845545282</v>
      </c>
      <c r="AD44" s="181">
        <f>$C44*INDEX(ExpirationTable!$D$15:$BB$15,MATCH(AD$14,ExpirationTable!$D$9:$BB$9,0))</f>
        <v>0</v>
      </c>
      <c r="AE44" s="181">
        <f>$C44*INDEX(ExpirationTable!$D$15:$BB$15,MATCH(AE$14,ExpirationTable!$D$9:$BB$9,0))</f>
        <v>0</v>
      </c>
      <c r="AF44" s="181">
        <f>$C44*INDEX(ExpirationTable!$D$15:$BB$15,MATCH(AF$14,ExpirationTable!$D$9:$BB$9,0))</f>
        <v>0</v>
      </c>
      <c r="AG44" s="181">
        <f>$C44*INDEX(ExpirationTable!$D$15:$BB$15,MATCH(AG$14,ExpirationTable!$D$9:$BB$9,0))</f>
        <v>0</v>
      </c>
      <c r="AH44" s="181">
        <f>$C44*INDEX(ExpirationTable!$D$15:$BB$15,MATCH(AH$14,ExpirationTable!$D$9:$BB$9,0))</f>
        <v>0</v>
      </c>
      <c r="AI44" s="181">
        <f>$C44*INDEX(ExpirationTable!$D$15:$BB$15,MATCH(AI$14,ExpirationTable!$D$9:$BB$9,0))</f>
        <v>0</v>
      </c>
      <c r="AJ44" s="181">
        <f>$C44*INDEX(ExpirationTable!$D$15:$BB$15,MATCH(AJ$14,ExpirationTable!$D$9:$BB$9,0))</f>
        <v>0</v>
      </c>
      <c r="AK44" s="181">
        <f>$C44*INDEX(ExpirationTable!$D$15:$BB$15,MATCH(AK$14,ExpirationTable!$D$9:$BB$9,0))</f>
        <v>0</v>
      </c>
      <c r="AL44" s="181">
        <f>$C44*INDEX(ExpirationTable!$D$15:$BB$15,MATCH(AL$14,ExpirationTable!$D$9:$BB$9,0))</f>
        <v>0</v>
      </c>
      <c r="AM44" s="181">
        <f>$C44*INDEX(ExpirationTable!$D$15:$BB$15,MATCH(AM$14,ExpirationTable!$D$9:$BB$9,0))</f>
        <v>0</v>
      </c>
      <c r="AN44" s="181">
        <f>$C44*INDEX(ExpirationTable!$D$15:$BB$15,MATCH(AN$14,ExpirationTable!$D$9:$BB$9,0))</f>
        <v>0</v>
      </c>
      <c r="AO44" s="181">
        <f>$C44*INDEX(ExpirationTable!$D$15:$BB$15,MATCH(AO$14,ExpirationTable!$D$9:$BB$9,0))</f>
        <v>0</v>
      </c>
      <c r="AP44" s="181">
        <f>$C44*INDEX(ExpirationTable!$D$15:$BB$15,MATCH(AP$14,ExpirationTable!$D$9:$BB$9,0))</f>
        <v>0</v>
      </c>
      <c r="AQ44" s="181">
        <f>$C44*INDEX(ExpirationTable!$D$15:$BB$15,MATCH(AQ$14,ExpirationTable!$D$9:$BB$9,0))</f>
        <v>0</v>
      </c>
      <c r="AR44" s="181">
        <f>$C44*INDEX(ExpirationTable!$D$15:$BB$15,MATCH(AR$14,ExpirationTable!$D$9:$BB$9,0))</f>
        <v>0</v>
      </c>
      <c r="AS44" s="181">
        <f>$C44*INDEX(ExpirationTable!$D$15:$BB$15,MATCH(AS$14,ExpirationTable!$D$9:$BB$9,0))</f>
        <v>0</v>
      </c>
      <c r="AT44" s="197">
        <f>$C44*INDEX(ExpirationTable!$D$15:$BB$15,MATCH(AT$14,ExpirationTable!$D$9:$BB$9,0))</f>
        <v>0</v>
      </c>
    </row>
    <row r="45" spans="2:46" x14ac:dyDescent="0.35">
      <c r="B45" s="196">
        <v>2043</v>
      </c>
      <c r="C45" s="167">
        <f>INDEX(Savings_FirstYear!$AR$6:$CC$63,$D$132,$B45-2012)</f>
        <v>922.93805656257541</v>
      </c>
      <c r="D45" s="168">
        <f>INDEX(Costs_FirstYear!$AQ$6:$CB$63,$D$132,$B45-2012)</f>
        <v>66</v>
      </c>
      <c r="E45" s="169">
        <f t="shared" si="1"/>
        <v>7860.5712966080846</v>
      </c>
      <c r="F45" s="174">
        <f t="shared" si="2"/>
        <v>609.13911733129976</v>
      </c>
      <c r="G45" s="170">
        <f t="shared" si="3"/>
        <v>7.7492982932951628</v>
      </c>
      <c r="H45" s="181">
        <f>$C45*INDEX(ExpirationTable!$D$15:$BB$15,MATCH(H$14,ExpirationTable!$D$9:$BB$9,0))</f>
        <v>922.93805656257541</v>
      </c>
      <c r="I45" s="181">
        <f>$C45*INDEX(ExpirationTable!$D$15:$BB$15,MATCH(I$14,ExpirationTable!$D$9:$BB$9,0))</f>
        <v>922.93805656257541</v>
      </c>
      <c r="J45" s="181">
        <f>$C45*INDEX(ExpirationTable!$D$15:$BB$15,MATCH(J$14,ExpirationTable!$D$9:$BB$9,0))</f>
        <v>922.93805656257541</v>
      </c>
      <c r="K45" s="181">
        <f>$C45*INDEX(ExpirationTable!$D$15:$BB$15,MATCH(K$14,ExpirationTable!$D$9:$BB$9,0))</f>
        <v>922.93805656257541</v>
      </c>
      <c r="L45" s="181">
        <f>$C45*INDEX(ExpirationTable!$D$15:$BB$15,MATCH(L$14,ExpirationTable!$D$9:$BB$9,0))</f>
        <v>922.93805656257541</v>
      </c>
      <c r="M45" s="181">
        <f>$C45*INDEX(ExpirationTable!$D$15:$BB$15,MATCH(M$14,ExpirationTable!$D$9:$BB$9,0))</f>
        <v>922.93805656257541</v>
      </c>
      <c r="N45" s="181">
        <f>$C45*INDEX(ExpirationTable!$D$15:$BB$15,MATCH(N$14,ExpirationTable!$D$9:$BB$9,0))</f>
        <v>756.98946364707933</v>
      </c>
      <c r="O45" s="181">
        <f>$C45*INDEX(ExpirationTable!$D$15:$BB$15,MATCH(O$14,ExpirationTable!$D$9:$BB$9,0))</f>
        <v>599.13592404453448</v>
      </c>
      <c r="P45" s="181">
        <f>$C45*INDEX(ExpirationTable!$D$15:$BB$15,MATCH(P$14,ExpirationTable!$D$9:$BB$9,0))</f>
        <v>599.13592404453448</v>
      </c>
      <c r="Q45" s="181">
        <f>$C45*INDEX(ExpirationTable!$D$15:$BB$15,MATCH(Q$14,ExpirationTable!$D$9:$BB$9,0))</f>
        <v>491.27028045897998</v>
      </c>
      <c r="R45" s="181">
        <f>$C45*INDEX(ExpirationTable!$D$15:$BB$15,MATCH(R$14,ExpirationTable!$D$9:$BB$9,0))</f>
        <v>301.90350854286856</v>
      </c>
      <c r="S45" s="181">
        <f>$C45*INDEX(ExpirationTable!$D$15:$BB$15,MATCH(S$14,ExpirationTable!$D$9:$BB$9,0))</f>
        <v>301.90350854286856</v>
      </c>
      <c r="T45" s="181">
        <f>$C45*INDEX(ExpirationTable!$D$15:$BB$15,MATCH(T$14,ExpirationTable!$D$9:$BB$9,0))</f>
        <v>301.90350854286856</v>
      </c>
      <c r="U45" s="181">
        <f>$C45*INDEX(ExpirationTable!$D$15:$BB$15,MATCH(U$14,ExpirationTable!$D$9:$BB$9,0))</f>
        <v>301.90350854286856</v>
      </c>
      <c r="V45" s="181">
        <f>$C45*INDEX(ExpirationTable!$D$15:$BB$15,MATCH(V$14,ExpirationTable!$D$9:$BB$9,0))</f>
        <v>76.108762090363655</v>
      </c>
      <c r="W45" s="181">
        <f>$C45*INDEX(ExpirationTable!$D$15:$BB$15,MATCH(W$14,ExpirationTable!$D$9:$BB$9,0))</f>
        <v>17.920680656432907</v>
      </c>
      <c r="X45" s="181">
        <f>$C45*INDEX(ExpirationTable!$D$15:$BB$15,MATCH(X$14,ExpirationTable!$D$9:$BB$9,0))</f>
        <v>17.920680656432907</v>
      </c>
      <c r="Y45" s="181">
        <f>$C45*INDEX(ExpirationTable!$D$15:$BB$15,MATCH(Y$14,ExpirationTable!$D$9:$BB$9,0))</f>
        <v>17.920680656432907</v>
      </c>
      <c r="Z45" s="181">
        <f>$C45*INDEX(ExpirationTable!$D$15:$BB$15,MATCH(Z$14,ExpirationTable!$D$9:$BB$9,0))</f>
        <v>17.920680656432907</v>
      </c>
      <c r="AA45" s="181">
        <f>$C45*INDEX(ExpirationTable!$D$15:$BB$15,MATCH(AA$14,ExpirationTable!$D$9:$BB$9,0))</f>
        <v>17.920680656432907</v>
      </c>
      <c r="AB45" s="181">
        <f>$C45*INDEX(ExpirationTable!$D$15:$BB$15,MATCH(AB$14,ExpirationTable!$D$9:$BB$9,0))</f>
        <v>17.920680656432907</v>
      </c>
      <c r="AC45" s="181">
        <f>$C45*INDEX(ExpirationTable!$D$15:$BB$15,MATCH(AC$14,ExpirationTable!$D$9:$BB$9,0))</f>
        <v>2.770537229484451</v>
      </c>
      <c r="AD45" s="181">
        <f>$C45*INDEX(ExpirationTable!$D$15:$BB$15,MATCH(AD$14,ExpirationTable!$D$9:$BB$9,0))</f>
        <v>0</v>
      </c>
      <c r="AE45" s="181">
        <f>$C45*INDEX(ExpirationTable!$D$15:$BB$15,MATCH(AE$14,ExpirationTable!$D$9:$BB$9,0))</f>
        <v>0</v>
      </c>
      <c r="AF45" s="181">
        <f>$C45*INDEX(ExpirationTable!$D$15:$BB$15,MATCH(AF$14,ExpirationTable!$D$9:$BB$9,0))</f>
        <v>0</v>
      </c>
      <c r="AG45" s="181">
        <f>$C45*INDEX(ExpirationTable!$D$15:$BB$15,MATCH(AG$14,ExpirationTable!$D$9:$BB$9,0))</f>
        <v>0</v>
      </c>
      <c r="AH45" s="181">
        <f>$C45*INDEX(ExpirationTable!$D$15:$BB$15,MATCH(AH$14,ExpirationTable!$D$9:$BB$9,0))</f>
        <v>0</v>
      </c>
      <c r="AI45" s="181">
        <f>$C45*INDEX(ExpirationTable!$D$15:$BB$15,MATCH(AI$14,ExpirationTable!$D$9:$BB$9,0))</f>
        <v>0</v>
      </c>
      <c r="AJ45" s="181">
        <f>$C45*INDEX(ExpirationTable!$D$15:$BB$15,MATCH(AJ$14,ExpirationTable!$D$9:$BB$9,0))</f>
        <v>0</v>
      </c>
      <c r="AK45" s="181">
        <f>$C45*INDEX(ExpirationTable!$D$15:$BB$15,MATCH(AK$14,ExpirationTable!$D$9:$BB$9,0))</f>
        <v>0</v>
      </c>
      <c r="AL45" s="181">
        <f>$C45*INDEX(ExpirationTable!$D$15:$BB$15,MATCH(AL$14,ExpirationTable!$D$9:$BB$9,0))</f>
        <v>0</v>
      </c>
      <c r="AM45" s="181">
        <f>$C45*INDEX(ExpirationTable!$D$15:$BB$15,MATCH(AM$14,ExpirationTable!$D$9:$BB$9,0))</f>
        <v>0</v>
      </c>
      <c r="AN45" s="181">
        <f>$C45*INDEX(ExpirationTable!$D$15:$BB$15,MATCH(AN$14,ExpirationTable!$D$9:$BB$9,0))</f>
        <v>0</v>
      </c>
      <c r="AO45" s="181">
        <f>$C45*INDEX(ExpirationTable!$D$15:$BB$15,MATCH(AO$14,ExpirationTable!$D$9:$BB$9,0))</f>
        <v>0</v>
      </c>
      <c r="AP45" s="181">
        <f>$C45*INDEX(ExpirationTable!$D$15:$BB$15,MATCH(AP$14,ExpirationTable!$D$9:$BB$9,0))</f>
        <v>0</v>
      </c>
      <c r="AQ45" s="181">
        <f>$C45*INDEX(ExpirationTable!$D$15:$BB$15,MATCH(AQ$14,ExpirationTable!$D$9:$BB$9,0))</f>
        <v>0</v>
      </c>
      <c r="AR45" s="181">
        <f>$C45*INDEX(ExpirationTable!$D$15:$BB$15,MATCH(AR$14,ExpirationTable!$D$9:$BB$9,0))</f>
        <v>0</v>
      </c>
      <c r="AS45" s="181">
        <f>$C45*INDEX(ExpirationTable!$D$15:$BB$15,MATCH(AS$14,ExpirationTable!$D$9:$BB$9,0))</f>
        <v>0</v>
      </c>
      <c r="AT45" s="197">
        <f>$C45*INDEX(ExpirationTable!$D$15:$BB$15,MATCH(AT$14,ExpirationTable!$D$9:$BB$9,0))</f>
        <v>0</v>
      </c>
    </row>
    <row r="46" spans="2:46" x14ac:dyDescent="0.35">
      <c r="B46" s="196">
        <v>2044</v>
      </c>
      <c r="C46" s="167">
        <f>INDEX(Savings_FirstYear!$AR$6:$CC$63,$D$132,$B46-2012)</f>
        <v>929.90548728921306</v>
      </c>
      <c r="D46" s="168">
        <f>INDEX(Costs_FirstYear!$AQ$6:$CB$63,$D$132,$B46-2012)</f>
        <v>66</v>
      </c>
      <c r="E46" s="169">
        <f t="shared" si="1"/>
        <v>7919.9122085918125</v>
      </c>
      <c r="F46" s="174">
        <f t="shared" si="2"/>
        <v>613.73762161088064</v>
      </c>
      <c r="G46" s="170">
        <f t="shared" si="3"/>
        <v>7.7492982932951646</v>
      </c>
      <c r="H46" s="181">
        <f>$C46*INDEX(ExpirationTable!$D$15:$BB$15,MATCH(H$14,ExpirationTable!$D$9:$BB$9,0))</f>
        <v>929.90548728921306</v>
      </c>
      <c r="I46" s="181">
        <f>$C46*INDEX(ExpirationTable!$D$15:$BB$15,MATCH(I$14,ExpirationTable!$D$9:$BB$9,0))</f>
        <v>929.90548728921306</v>
      </c>
      <c r="J46" s="181">
        <f>$C46*INDEX(ExpirationTable!$D$15:$BB$15,MATCH(J$14,ExpirationTable!$D$9:$BB$9,0))</f>
        <v>929.90548728921306</v>
      </c>
      <c r="K46" s="181">
        <f>$C46*INDEX(ExpirationTable!$D$15:$BB$15,MATCH(K$14,ExpirationTable!$D$9:$BB$9,0))</f>
        <v>929.90548728921306</v>
      </c>
      <c r="L46" s="181">
        <f>$C46*INDEX(ExpirationTable!$D$15:$BB$15,MATCH(L$14,ExpirationTable!$D$9:$BB$9,0))</f>
        <v>929.90548728921306</v>
      </c>
      <c r="M46" s="181">
        <f>$C46*INDEX(ExpirationTable!$D$15:$BB$15,MATCH(M$14,ExpirationTable!$D$9:$BB$9,0))</f>
        <v>929.90548728921306</v>
      </c>
      <c r="N46" s="181">
        <f>$C46*INDEX(ExpirationTable!$D$15:$BB$15,MATCH(N$14,ExpirationTable!$D$9:$BB$9,0))</f>
        <v>762.70411763848517</v>
      </c>
      <c r="O46" s="181">
        <f>$C46*INDEX(ExpirationTable!$D$15:$BB$15,MATCH(O$14,ExpirationTable!$D$9:$BB$9,0))</f>
        <v>603.65891236096365</v>
      </c>
      <c r="P46" s="181">
        <f>$C46*INDEX(ExpirationTable!$D$15:$BB$15,MATCH(P$14,ExpirationTable!$D$9:$BB$9,0))</f>
        <v>603.65891236096365</v>
      </c>
      <c r="Q46" s="181">
        <f>$C46*INDEX(ExpirationTable!$D$15:$BB$15,MATCH(Q$14,ExpirationTable!$D$9:$BB$9,0))</f>
        <v>494.97897100740329</v>
      </c>
      <c r="R46" s="181">
        <f>$C46*INDEX(ExpirationTable!$D$15:$BB$15,MATCH(R$14,ExpirationTable!$D$9:$BB$9,0))</f>
        <v>304.18263417534666</v>
      </c>
      <c r="S46" s="181">
        <f>$C46*INDEX(ExpirationTable!$D$15:$BB$15,MATCH(S$14,ExpirationTable!$D$9:$BB$9,0))</f>
        <v>304.18263417534666</v>
      </c>
      <c r="T46" s="181">
        <f>$C46*INDEX(ExpirationTable!$D$15:$BB$15,MATCH(T$14,ExpirationTable!$D$9:$BB$9,0))</f>
        <v>304.18263417534666</v>
      </c>
      <c r="U46" s="181">
        <f>$C46*INDEX(ExpirationTable!$D$15:$BB$15,MATCH(U$14,ExpirationTable!$D$9:$BB$9,0))</f>
        <v>304.18263417534666</v>
      </c>
      <c r="V46" s="181">
        <f>$C46*INDEX(ExpirationTable!$D$15:$BB$15,MATCH(V$14,ExpirationTable!$D$9:$BB$9,0))</f>
        <v>76.683321264496925</v>
      </c>
      <c r="W46" s="181">
        <f>$C46*INDEX(ExpirationTable!$D$15:$BB$15,MATCH(W$14,ExpirationTable!$D$9:$BB$9,0))</f>
        <v>18.055967201569999</v>
      </c>
      <c r="X46" s="181">
        <f>$C46*INDEX(ExpirationTable!$D$15:$BB$15,MATCH(X$14,ExpirationTable!$D$9:$BB$9,0))</f>
        <v>18.055967201569999</v>
      </c>
      <c r="Y46" s="181">
        <f>$C46*INDEX(ExpirationTable!$D$15:$BB$15,MATCH(Y$14,ExpirationTable!$D$9:$BB$9,0))</f>
        <v>18.055967201569999</v>
      </c>
      <c r="Z46" s="181">
        <f>$C46*INDEX(ExpirationTable!$D$15:$BB$15,MATCH(Z$14,ExpirationTable!$D$9:$BB$9,0))</f>
        <v>18.055967201569999</v>
      </c>
      <c r="AA46" s="181">
        <f>$C46*INDEX(ExpirationTable!$D$15:$BB$15,MATCH(AA$14,ExpirationTable!$D$9:$BB$9,0))</f>
        <v>18.055967201569999</v>
      </c>
      <c r="AB46" s="181">
        <f>$C46*INDEX(ExpirationTable!$D$15:$BB$15,MATCH(AB$14,ExpirationTable!$D$9:$BB$9,0))</f>
        <v>18.055967201569999</v>
      </c>
      <c r="AC46" s="181">
        <f>$C46*INDEX(ExpirationTable!$D$15:$BB$15,MATCH(AC$14,ExpirationTable!$D$9:$BB$9,0))</f>
        <v>2.7914525293626444</v>
      </c>
      <c r="AD46" s="181">
        <f>$C46*INDEX(ExpirationTable!$D$15:$BB$15,MATCH(AD$14,ExpirationTable!$D$9:$BB$9,0))</f>
        <v>0</v>
      </c>
      <c r="AE46" s="181">
        <f>$C46*INDEX(ExpirationTable!$D$15:$BB$15,MATCH(AE$14,ExpirationTable!$D$9:$BB$9,0))</f>
        <v>0</v>
      </c>
      <c r="AF46" s="181">
        <f>$C46*INDEX(ExpirationTable!$D$15:$BB$15,MATCH(AF$14,ExpirationTable!$D$9:$BB$9,0))</f>
        <v>0</v>
      </c>
      <c r="AG46" s="181">
        <f>$C46*INDEX(ExpirationTable!$D$15:$BB$15,MATCH(AG$14,ExpirationTable!$D$9:$BB$9,0))</f>
        <v>0</v>
      </c>
      <c r="AH46" s="181">
        <f>$C46*INDEX(ExpirationTable!$D$15:$BB$15,MATCH(AH$14,ExpirationTable!$D$9:$BB$9,0))</f>
        <v>0</v>
      </c>
      <c r="AI46" s="181">
        <f>$C46*INDEX(ExpirationTable!$D$15:$BB$15,MATCH(AI$14,ExpirationTable!$D$9:$BB$9,0))</f>
        <v>0</v>
      </c>
      <c r="AJ46" s="181">
        <f>$C46*INDEX(ExpirationTable!$D$15:$BB$15,MATCH(AJ$14,ExpirationTable!$D$9:$BB$9,0))</f>
        <v>0</v>
      </c>
      <c r="AK46" s="181">
        <f>$C46*INDEX(ExpirationTable!$D$15:$BB$15,MATCH(AK$14,ExpirationTable!$D$9:$BB$9,0))</f>
        <v>0</v>
      </c>
      <c r="AL46" s="181">
        <f>$C46*INDEX(ExpirationTable!$D$15:$BB$15,MATCH(AL$14,ExpirationTable!$D$9:$BB$9,0))</f>
        <v>0</v>
      </c>
      <c r="AM46" s="181">
        <f>$C46*INDEX(ExpirationTable!$D$15:$BB$15,MATCH(AM$14,ExpirationTable!$D$9:$BB$9,0))</f>
        <v>0</v>
      </c>
      <c r="AN46" s="181">
        <f>$C46*INDEX(ExpirationTable!$D$15:$BB$15,MATCH(AN$14,ExpirationTable!$D$9:$BB$9,0))</f>
        <v>0</v>
      </c>
      <c r="AO46" s="181">
        <f>$C46*INDEX(ExpirationTable!$D$15:$BB$15,MATCH(AO$14,ExpirationTable!$D$9:$BB$9,0))</f>
        <v>0</v>
      </c>
      <c r="AP46" s="181">
        <f>$C46*INDEX(ExpirationTable!$D$15:$BB$15,MATCH(AP$14,ExpirationTable!$D$9:$BB$9,0))</f>
        <v>0</v>
      </c>
      <c r="AQ46" s="181">
        <f>$C46*INDEX(ExpirationTable!$D$15:$BB$15,MATCH(AQ$14,ExpirationTable!$D$9:$BB$9,0))</f>
        <v>0</v>
      </c>
      <c r="AR46" s="181">
        <f>$C46*INDEX(ExpirationTable!$D$15:$BB$15,MATCH(AR$14,ExpirationTable!$D$9:$BB$9,0))</f>
        <v>0</v>
      </c>
      <c r="AS46" s="181">
        <f>$C46*INDEX(ExpirationTable!$D$15:$BB$15,MATCH(AS$14,ExpirationTable!$D$9:$BB$9,0))</f>
        <v>0</v>
      </c>
      <c r="AT46" s="197">
        <f>$C46*INDEX(ExpirationTable!$D$15:$BB$15,MATCH(AT$14,ExpirationTable!$D$9:$BB$9,0))</f>
        <v>0</v>
      </c>
    </row>
    <row r="47" spans="2:46" x14ac:dyDescent="0.35">
      <c r="B47" s="196">
        <v>2045</v>
      </c>
      <c r="C47" s="167">
        <f>INDEX(Savings_FirstYear!$AR$6:$CC$63,$D$132,$B47-2012)</f>
        <v>936.93817916728824</v>
      </c>
      <c r="D47" s="168">
        <f>INDEX(Costs_FirstYear!$AQ$6:$CB$63,$D$132,$B47-2012)</f>
        <v>66</v>
      </c>
      <c r="E47" s="169">
        <f t="shared" si="1"/>
        <v>7979.8089432877196</v>
      </c>
      <c r="F47" s="174">
        <f t="shared" si="2"/>
        <v>618.37919825041024</v>
      </c>
      <c r="G47" s="170">
        <f t="shared" si="3"/>
        <v>7.7492982932951655</v>
      </c>
      <c r="H47" s="181">
        <f>$C47*INDEX(ExpirationTable!$D$15:$BB$15,MATCH(H$14,ExpirationTable!$D$9:$BB$9,0))</f>
        <v>936.93817916728824</v>
      </c>
      <c r="I47" s="181">
        <f>$C47*INDEX(ExpirationTable!$D$15:$BB$15,MATCH(I$14,ExpirationTable!$D$9:$BB$9,0))</f>
        <v>936.93817916728824</v>
      </c>
      <c r="J47" s="181">
        <f>$C47*INDEX(ExpirationTable!$D$15:$BB$15,MATCH(J$14,ExpirationTable!$D$9:$BB$9,0))</f>
        <v>936.93817916728824</v>
      </c>
      <c r="K47" s="181">
        <f>$C47*INDEX(ExpirationTable!$D$15:$BB$15,MATCH(K$14,ExpirationTable!$D$9:$BB$9,0))</f>
        <v>936.93817916728824</v>
      </c>
      <c r="L47" s="181">
        <f>$C47*INDEX(ExpirationTable!$D$15:$BB$15,MATCH(L$14,ExpirationTable!$D$9:$BB$9,0))</f>
        <v>936.93817916728824</v>
      </c>
      <c r="M47" s="181">
        <f>$C47*INDEX(ExpirationTable!$D$15:$BB$15,MATCH(M$14,ExpirationTable!$D$9:$BB$9,0))</f>
        <v>936.93817916728824</v>
      </c>
      <c r="N47" s="181">
        <f>$C47*INDEX(ExpirationTable!$D$15:$BB$15,MATCH(N$14,ExpirationTable!$D$9:$BB$9,0))</f>
        <v>768.47229852010025</v>
      </c>
      <c r="O47" s="181">
        <f>$C47*INDEX(ExpirationTable!$D$15:$BB$15,MATCH(O$14,ExpirationTable!$D$9:$BB$9,0))</f>
        <v>608.22426570936068</v>
      </c>
      <c r="P47" s="181">
        <f>$C47*INDEX(ExpirationTable!$D$15:$BB$15,MATCH(P$14,ExpirationTable!$D$9:$BB$9,0))</f>
        <v>608.22426570936068</v>
      </c>
      <c r="Q47" s="181">
        <f>$C47*INDEX(ExpirationTable!$D$15:$BB$15,MATCH(Q$14,ExpirationTable!$D$9:$BB$9,0))</f>
        <v>498.72239938459182</v>
      </c>
      <c r="R47" s="181">
        <f>$C47*INDEX(ExpirationTable!$D$15:$BB$15,MATCH(R$14,ExpirationTable!$D$9:$BB$9,0))</f>
        <v>306.48310747081302</v>
      </c>
      <c r="S47" s="181">
        <f>$C47*INDEX(ExpirationTable!$D$15:$BB$15,MATCH(S$14,ExpirationTable!$D$9:$BB$9,0))</f>
        <v>306.48310747081302</v>
      </c>
      <c r="T47" s="181">
        <f>$C47*INDEX(ExpirationTable!$D$15:$BB$15,MATCH(T$14,ExpirationTable!$D$9:$BB$9,0))</f>
        <v>306.48310747081302</v>
      </c>
      <c r="U47" s="181">
        <f>$C47*INDEX(ExpirationTable!$D$15:$BB$15,MATCH(U$14,ExpirationTable!$D$9:$BB$9,0))</f>
        <v>306.48310747081302</v>
      </c>
      <c r="V47" s="181">
        <f>$C47*INDEX(ExpirationTable!$D$15:$BB$15,MATCH(V$14,ExpirationTable!$D$9:$BB$9,0))</f>
        <v>77.26326210581054</v>
      </c>
      <c r="W47" s="181">
        <f>$C47*INDEX(ExpirationTable!$D$15:$BB$15,MATCH(W$14,ExpirationTable!$D$9:$BB$9,0))</f>
        <v>18.192520921948013</v>
      </c>
      <c r="X47" s="181">
        <f>$C47*INDEX(ExpirationTable!$D$15:$BB$15,MATCH(X$14,ExpirationTable!$D$9:$BB$9,0))</f>
        <v>18.192520921948013</v>
      </c>
      <c r="Y47" s="181">
        <f>$C47*INDEX(ExpirationTable!$D$15:$BB$15,MATCH(Y$14,ExpirationTable!$D$9:$BB$9,0))</f>
        <v>18.192520921948013</v>
      </c>
      <c r="Z47" s="181">
        <f>$C47*INDEX(ExpirationTable!$D$15:$BB$15,MATCH(Z$14,ExpirationTable!$D$9:$BB$9,0))</f>
        <v>18.192520921948013</v>
      </c>
      <c r="AA47" s="181">
        <f>$C47*INDEX(ExpirationTable!$D$15:$BB$15,MATCH(AA$14,ExpirationTable!$D$9:$BB$9,0))</f>
        <v>18.192520921948013</v>
      </c>
      <c r="AB47" s="181">
        <f>$C47*INDEX(ExpirationTable!$D$15:$BB$15,MATCH(AB$14,ExpirationTable!$D$9:$BB$9,0))</f>
        <v>18.192520921948013</v>
      </c>
      <c r="AC47" s="181">
        <f>$C47*INDEX(ExpirationTable!$D$15:$BB$15,MATCH(AC$14,ExpirationTable!$D$9:$BB$9,0))</f>
        <v>2.8125637345330854</v>
      </c>
      <c r="AD47" s="181">
        <f>$C47*INDEX(ExpirationTable!$D$15:$BB$15,MATCH(AD$14,ExpirationTable!$D$9:$BB$9,0))</f>
        <v>0</v>
      </c>
      <c r="AE47" s="181">
        <f>$C47*INDEX(ExpirationTable!$D$15:$BB$15,MATCH(AE$14,ExpirationTable!$D$9:$BB$9,0))</f>
        <v>0</v>
      </c>
      <c r="AF47" s="181">
        <f>$C47*INDEX(ExpirationTable!$D$15:$BB$15,MATCH(AF$14,ExpirationTable!$D$9:$BB$9,0))</f>
        <v>0</v>
      </c>
      <c r="AG47" s="181">
        <f>$C47*INDEX(ExpirationTable!$D$15:$BB$15,MATCH(AG$14,ExpirationTable!$D$9:$BB$9,0))</f>
        <v>0</v>
      </c>
      <c r="AH47" s="181">
        <f>$C47*INDEX(ExpirationTable!$D$15:$BB$15,MATCH(AH$14,ExpirationTable!$D$9:$BB$9,0))</f>
        <v>0</v>
      </c>
      <c r="AI47" s="181">
        <f>$C47*INDEX(ExpirationTable!$D$15:$BB$15,MATCH(AI$14,ExpirationTable!$D$9:$BB$9,0))</f>
        <v>0</v>
      </c>
      <c r="AJ47" s="181">
        <f>$C47*INDEX(ExpirationTable!$D$15:$BB$15,MATCH(AJ$14,ExpirationTable!$D$9:$BB$9,0))</f>
        <v>0</v>
      </c>
      <c r="AK47" s="181">
        <f>$C47*INDEX(ExpirationTable!$D$15:$BB$15,MATCH(AK$14,ExpirationTable!$D$9:$BB$9,0))</f>
        <v>0</v>
      </c>
      <c r="AL47" s="181">
        <f>$C47*INDEX(ExpirationTable!$D$15:$BB$15,MATCH(AL$14,ExpirationTable!$D$9:$BB$9,0))</f>
        <v>0</v>
      </c>
      <c r="AM47" s="181">
        <f>$C47*INDEX(ExpirationTable!$D$15:$BB$15,MATCH(AM$14,ExpirationTable!$D$9:$BB$9,0))</f>
        <v>0</v>
      </c>
      <c r="AN47" s="181">
        <f>$C47*INDEX(ExpirationTable!$D$15:$BB$15,MATCH(AN$14,ExpirationTable!$D$9:$BB$9,0))</f>
        <v>0</v>
      </c>
      <c r="AO47" s="181">
        <f>$C47*INDEX(ExpirationTable!$D$15:$BB$15,MATCH(AO$14,ExpirationTable!$D$9:$BB$9,0))</f>
        <v>0</v>
      </c>
      <c r="AP47" s="181">
        <f>$C47*INDEX(ExpirationTable!$D$15:$BB$15,MATCH(AP$14,ExpirationTable!$D$9:$BB$9,0))</f>
        <v>0</v>
      </c>
      <c r="AQ47" s="181">
        <f>$C47*INDEX(ExpirationTable!$D$15:$BB$15,MATCH(AQ$14,ExpirationTable!$D$9:$BB$9,0))</f>
        <v>0</v>
      </c>
      <c r="AR47" s="181">
        <f>$C47*INDEX(ExpirationTable!$D$15:$BB$15,MATCH(AR$14,ExpirationTable!$D$9:$BB$9,0))</f>
        <v>0</v>
      </c>
      <c r="AS47" s="181">
        <f>$C47*INDEX(ExpirationTable!$D$15:$BB$15,MATCH(AS$14,ExpirationTable!$D$9:$BB$9,0))</f>
        <v>0</v>
      </c>
      <c r="AT47" s="197">
        <f>$C47*INDEX(ExpirationTable!$D$15:$BB$15,MATCH(AT$14,ExpirationTable!$D$9:$BB$9,0))</f>
        <v>0</v>
      </c>
    </row>
    <row r="48" spans="2:46" x14ac:dyDescent="0.35">
      <c r="B48" s="196">
        <v>2046</v>
      </c>
      <c r="C48" s="167">
        <f>INDEX(Savings_FirstYear!$AR$6:$CC$63,$D$132,$B48-2012)</f>
        <v>944.02275019931619</v>
      </c>
      <c r="D48" s="168">
        <f>INDEX(Costs_FirstYear!$AQ$6:$CB$63,$D$132,$B48-2012)</f>
        <v>66</v>
      </c>
      <c r="E48" s="169">
        <f t="shared" si="1"/>
        <v>8040.1475275590765</v>
      </c>
      <c r="F48" s="174">
        <f t="shared" si="2"/>
        <v>623.05501513154877</v>
      </c>
      <c r="G48" s="170">
        <f t="shared" si="3"/>
        <v>7.7492982932951637</v>
      </c>
      <c r="H48" s="181">
        <f>$C48*INDEX(ExpirationTable!$D$15:$BB$15,MATCH(H$14,ExpirationTable!$D$9:$BB$9,0))</f>
        <v>944.02275019931619</v>
      </c>
      <c r="I48" s="181">
        <f>$C48*INDEX(ExpirationTable!$D$15:$BB$15,MATCH(I$14,ExpirationTable!$D$9:$BB$9,0))</f>
        <v>944.02275019931619</v>
      </c>
      <c r="J48" s="181">
        <f>$C48*INDEX(ExpirationTable!$D$15:$BB$15,MATCH(J$14,ExpirationTable!$D$9:$BB$9,0))</f>
        <v>944.02275019931619</v>
      </c>
      <c r="K48" s="181">
        <f>$C48*INDEX(ExpirationTable!$D$15:$BB$15,MATCH(K$14,ExpirationTable!$D$9:$BB$9,0))</f>
        <v>944.02275019931619</v>
      </c>
      <c r="L48" s="181">
        <f>$C48*INDEX(ExpirationTable!$D$15:$BB$15,MATCH(L$14,ExpirationTable!$D$9:$BB$9,0))</f>
        <v>944.02275019931619</v>
      </c>
      <c r="M48" s="181">
        <f>$C48*INDEX(ExpirationTable!$D$15:$BB$15,MATCH(M$14,ExpirationTable!$D$9:$BB$9,0))</f>
        <v>944.02275019931619</v>
      </c>
      <c r="N48" s="181">
        <f>$C48*INDEX(ExpirationTable!$D$15:$BB$15,MATCH(N$14,ExpirationTable!$D$9:$BB$9,0))</f>
        <v>774.283030440375</v>
      </c>
      <c r="O48" s="181">
        <f>$C48*INDEX(ExpirationTable!$D$15:$BB$15,MATCH(O$14,ExpirationTable!$D$9:$BB$9,0))</f>
        <v>612.82329701113849</v>
      </c>
      <c r="P48" s="181">
        <f>$C48*INDEX(ExpirationTable!$D$15:$BB$15,MATCH(P$14,ExpirationTable!$D$9:$BB$9,0))</f>
        <v>612.82329701113849</v>
      </c>
      <c r="Q48" s="181">
        <f>$C48*INDEX(ExpirationTable!$D$15:$BB$15,MATCH(Q$14,ExpirationTable!$D$9:$BB$9,0))</f>
        <v>502.49344249316033</v>
      </c>
      <c r="R48" s="181">
        <f>$C48*INDEX(ExpirationTable!$D$15:$BB$15,MATCH(R$14,ExpirationTable!$D$9:$BB$9,0))</f>
        <v>308.80055102607878</v>
      </c>
      <c r="S48" s="181">
        <f>$C48*INDEX(ExpirationTable!$D$15:$BB$15,MATCH(S$14,ExpirationTable!$D$9:$BB$9,0))</f>
        <v>308.80055102607878</v>
      </c>
      <c r="T48" s="181">
        <f>$C48*INDEX(ExpirationTable!$D$15:$BB$15,MATCH(T$14,ExpirationTable!$D$9:$BB$9,0))</f>
        <v>308.80055102607878</v>
      </c>
      <c r="U48" s="181">
        <f>$C48*INDEX(ExpirationTable!$D$15:$BB$15,MATCH(U$14,ExpirationTable!$D$9:$BB$9,0))</f>
        <v>308.80055102607878</v>
      </c>
      <c r="V48" s="181">
        <f>$C48*INDEX(ExpirationTable!$D$15:$BB$15,MATCH(V$14,ExpirationTable!$D$9:$BB$9,0))</f>
        <v>77.847481087089861</v>
      </c>
      <c r="W48" s="181">
        <f>$C48*INDEX(ExpirationTable!$D$15:$BB$15,MATCH(W$14,ExpirationTable!$D$9:$BB$9,0))</f>
        <v>18.33008197943181</v>
      </c>
      <c r="X48" s="181">
        <f>$C48*INDEX(ExpirationTable!$D$15:$BB$15,MATCH(X$14,ExpirationTable!$D$9:$BB$9,0))</f>
        <v>18.33008197943181</v>
      </c>
      <c r="Y48" s="181">
        <f>$C48*INDEX(ExpirationTable!$D$15:$BB$15,MATCH(Y$14,ExpirationTable!$D$9:$BB$9,0))</f>
        <v>18.33008197943181</v>
      </c>
      <c r="Z48" s="181">
        <f>$C48*INDEX(ExpirationTable!$D$15:$BB$15,MATCH(Z$14,ExpirationTable!$D$9:$BB$9,0))</f>
        <v>18.33008197943181</v>
      </c>
      <c r="AA48" s="181">
        <f>$C48*INDEX(ExpirationTable!$D$15:$BB$15,MATCH(AA$14,ExpirationTable!$D$9:$BB$9,0))</f>
        <v>18.33008197943181</v>
      </c>
      <c r="AB48" s="181">
        <f>$C48*INDEX(ExpirationTable!$D$15:$BB$15,MATCH(AB$14,ExpirationTable!$D$9:$BB$9,0))</f>
        <v>18.33008197943181</v>
      </c>
      <c r="AC48" s="181">
        <f>$C48*INDEX(ExpirationTable!$D$15:$BB$15,MATCH(AC$14,ExpirationTable!$D$9:$BB$9,0))</f>
        <v>2.8338306740200796</v>
      </c>
      <c r="AD48" s="181">
        <f>$C48*INDEX(ExpirationTable!$D$15:$BB$15,MATCH(AD$14,ExpirationTable!$D$9:$BB$9,0))</f>
        <v>0</v>
      </c>
      <c r="AE48" s="181">
        <f>$C48*INDEX(ExpirationTable!$D$15:$BB$15,MATCH(AE$14,ExpirationTable!$D$9:$BB$9,0))</f>
        <v>0</v>
      </c>
      <c r="AF48" s="181">
        <f>$C48*INDEX(ExpirationTable!$D$15:$BB$15,MATCH(AF$14,ExpirationTable!$D$9:$BB$9,0))</f>
        <v>0</v>
      </c>
      <c r="AG48" s="181">
        <f>$C48*INDEX(ExpirationTable!$D$15:$BB$15,MATCH(AG$14,ExpirationTable!$D$9:$BB$9,0))</f>
        <v>0</v>
      </c>
      <c r="AH48" s="181">
        <f>$C48*INDEX(ExpirationTable!$D$15:$BB$15,MATCH(AH$14,ExpirationTable!$D$9:$BB$9,0))</f>
        <v>0</v>
      </c>
      <c r="AI48" s="181">
        <f>$C48*INDEX(ExpirationTable!$D$15:$BB$15,MATCH(AI$14,ExpirationTable!$D$9:$BB$9,0))</f>
        <v>0</v>
      </c>
      <c r="AJ48" s="181">
        <f>$C48*INDEX(ExpirationTable!$D$15:$BB$15,MATCH(AJ$14,ExpirationTable!$D$9:$BB$9,0))</f>
        <v>0</v>
      </c>
      <c r="AK48" s="181">
        <f>$C48*INDEX(ExpirationTable!$D$15:$BB$15,MATCH(AK$14,ExpirationTable!$D$9:$BB$9,0))</f>
        <v>0</v>
      </c>
      <c r="AL48" s="181">
        <f>$C48*INDEX(ExpirationTable!$D$15:$BB$15,MATCH(AL$14,ExpirationTable!$D$9:$BB$9,0))</f>
        <v>0</v>
      </c>
      <c r="AM48" s="181">
        <f>$C48*INDEX(ExpirationTable!$D$15:$BB$15,MATCH(AM$14,ExpirationTable!$D$9:$BB$9,0))</f>
        <v>0</v>
      </c>
      <c r="AN48" s="181">
        <f>$C48*INDEX(ExpirationTable!$D$15:$BB$15,MATCH(AN$14,ExpirationTable!$D$9:$BB$9,0))</f>
        <v>0</v>
      </c>
      <c r="AO48" s="181">
        <f>$C48*INDEX(ExpirationTable!$D$15:$BB$15,MATCH(AO$14,ExpirationTable!$D$9:$BB$9,0))</f>
        <v>0</v>
      </c>
      <c r="AP48" s="181">
        <f>$C48*INDEX(ExpirationTable!$D$15:$BB$15,MATCH(AP$14,ExpirationTable!$D$9:$BB$9,0))</f>
        <v>0</v>
      </c>
      <c r="AQ48" s="181">
        <f>$C48*INDEX(ExpirationTable!$D$15:$BB$15,MATCH(AQ$14,ExpirationTable!$D$9:$BB$9,0))</f>
        <v>0</v>
      </c>
      <c r="AR48" s="181">
        <f>$C48*INDEX(ExpirationTable!$D$15:$BB$15,MATCH(AR$14,ExpirationTable!$D$9:$BB$9,0))</f>
        <v>0</v>
      </c>
      <c r="AS48" s="181">
        <f>$C48*INDEX(ExpirationTable!$D$15:$BB$15,MATCH(AS$14,ExpirationTable!$D$9:$BB$9,0))</f>
        <v>0</v>
      </c>
      <c r="AT48" s="197">
        <f>$C48*INDEX(ExpirationTable!$D$15:$BB$15,MATCH(AT$14,ExpirationTable!$D$9:$BB$9,0))</f>
        <v>0</v>
      </c>
    </row>
    <row r="49" spans="2:46" x14ac:dyDescent="0.35">
      <c r="B49" s="196">
        <v>2047</v>
      </c>
      <c r="C49" s="167">
        <f>INDEX(Savings_FirstYear!$AR$6:$CC$63,$D$132,$B49-2012)</f>
        <v>951.16004351240235</v>
      </c>
      <c r="D49" s="168">
        <f>INDEX(Costs_FirstYear!$AQ$6:$CB$63,$D$132,$B49-2012)</f>
        <v>66</v>
      </c>
      <c r="E49" s="169">
        <f t="shared" si="1"/>
        <v>8100.9351422352693</v>
      </c>
      <c r="F49" s="174">
        <f t="shared" si="2"/>
        <v>627.76562871818555</v>
      </c>
      <c r="G49" s="170">
        <f t="shared" si="3"/>
        <v>7.7492982932951602</v>
      </c>
      <c r="H49" s="181">
        <f>$C49*INDEX(ExpirationTable!$D$15:$BB$15,MATCH(H$14,ExpirationTable!$D$9:$BB$9,0))</f>
        <v>951.16004351240235</v>
      </c>
      <c r="I49" s="181">
        <f>$C49*INDEX(ExpirationTable!$D$15:$BB$15,MATCH(I$14,ExpirationTable!$D$9:$BB$9,0))</f>
        <v>951.16004351240235</v>
      </c>
      <c r="J49" s="181">
        <f>$C49*INDEX(ExpirationTable!$D$15:$BB$15,MATCH(J$14,ExpirationTable!$D$9:$BB$9,0))</f>
        <v>951.16004351240235</v>
      </c>
      <c r="K49" s="181">
        <f>$C49*INDEX(ExpirationTable!$D$15:$BB$15,MATCH(K$14,ExpirationTable!$D$9:$BB$9,0))</f>
        <v>951.16004351240235</v>
      </c>
      <c r="L49" s="181">
        <f>$C49*INDEX(ExpirationTable!$D$15:$BB$15,MATCH(L$14,ExpirationTable!$D$9:$BB$9,0))</f>
        <v>951.16004351240235</v>
      </c>
      <c r="M49" s="181">
        <f>$C49*INDEX(ExpirationTable!$D$15:$BB$15,MATCH(M$14,ExpirationTable!$D$9:$BB$9,0))</f>
        <v>951.16004351240235</v>
      </c>
      <c r="N49" s="181">
        <f>$C49*INDEX(ExpirationTable!$D$15:$BB$15,MATCH(N$14,ExpirationTable!$D$9:$BB$9,0))</f>
        <v>780.13700492820533</v>
      </c>
      <c r="O49" s="181">
        <f>$C49*INDEX(ExpirationTable!$D$15:$BB$15,MATCH(O$14,ExpirationTable!$D$9:$BB$9,0))</f>
        <v>617.45655359201805</v>
      </c>
      <c r="P49" s="181">
        <f>$C49*INDEX(ExpirationTable!$D$15:$BB$15,MATCH(P$14,ExpirationTable!$D$9:$BB$9,0))</f>
        <v>617.45655359201805</v>
      </c>
      <c r="Q49" s="181">
        <f>$C49*INDEX(ExpirationTable!$D$15:$BB$15,MATCH(Q$14,ExpirationTable!$D$9:$BB$9,0))</f>
        <v>506.29254912085429</v>
      </c>
      <c r="R49" s="181">
        <f>$C49*INDEX(ExpirationTable!$D$15:$BB$15,MATCH(R$14,ExpirationTable!$D$9:$BB$9,0))</f>
        <v>311.13524063758484</v>
      </c>
      <c r="S49" s="181">
        <f>$C49*INDEX(ExpirationTable!$D$15:$BB$15,MATCH(S$14,ExpirationTable!$D$9:$BB$9,0))</f>
        <v>311.13524063758484</v>
      </c>
      <c r="T49" s="181">
        <f>$C49*INDEX(ExpirationTable!$D$15:$BB$15,MATCH(T$14,ExpirationTable!$D$9:$BB$9,0))</f>
        <v>311.13524063758484</v>
      </c>
      <c r="U49" s="181">
        <f>$C49*INDEX(ExpirationTable!$D$15:$BB$15,MATCH(U$14,ExpirationTable!$D$9:$BB$9,0))</f>
        <v>311.13524063758484</v>
      </c>
      <c r="V49" s="181">
        <f>$C49*INDEX(ExpirationTable!$D$15:$BB$15,MATCH(V$14,ExpirationTable!$D$9:$BB$9,0))</f>
        <v>78.436047735601434</v>
      </c>
      <c r="W49" s="181">
        <f>$C49*INDEX(ExpirationTable!$D$15:$BB$15,MATCH(W$14,ExpirationTable!$D$9:$BB$9,0))</f>
        <v>18.468666745013465</v>
      </c>
      <c r="X49" s="181">
        <f>$C49*INDEX(ExpirationTable!$D$15:$BB$15,MATCH(X$14,ExpirationTable!$D$9:$BB$9,0))</f>
        <v>18.468666745013465</v>
      </c>
      <c r="Y49" s="181">
        <f>$C49*INDEX(ExpirationTable!$D$15:$BB$15,MATCH(Y$14,ExpirationTable!$D$9:$BB$9,0))</f>
        <v>18.468666745013465</v>
      </c>
      <c r="Z49" s="181">
        <f>$C49*INDEX(ExpirationTable!$D$15:$BB$15,MATCH(Z$14,ExpirationTable!$D$9:$BB$9,0))</f>
        <v>18.468666745013465</v>
      </c>
      <c r="AA49" s="181">
        <f>$C49*INDEX(ExpirationTable!$D$15:$BB$15,MATCH(AA$14,ExpirationTable!$D$9:$BB$9,0))</f>
        <v>18.468666745013465</v>
      </c>
      <c r="AB49" s="181">
        <f>$C49*INDEX(ExpirationTable!$D$15:$BB$15,MATCH(AB$14,ExpirationTable!$D$9:$BB$9,0))</f>
        <v>18.468666745013465</v>
      </c>
      <c r="AC49" s="181">
        <f>$C49*INDEX(ExpirationTable!$D$15:$BB$15,MATCH(AC$14,ExpirationTable!$D$9:$BB$9,0))</f>
        <v>2.8552558787790026</v>
      </c>
      <c r="AD49" s="181">
        <f>$C49*INDEX(ExpirationTable!$D$15:$BB$15,MATCH(AD$14,ExpirationTable!$D$9:$BB$9,0))</f>
        <v>0</v>
      </c>
      <c r="AE49" s="181">
        <f>$C49*INDEX(ExpirationTable!$D$15:$BB$15,MATCH(AE$14,ExpirationTable!$D$9:$BB$9,0))</f>
        <v>0</v>
      </c>
      <c r="AF49" s="181">
        <f>$C49*INDEX(ExpirationTable!$D$15:$BB$15,MATCH(AF$14,ExpirationTable!$D$9:$BB$9,0))</f>
        <v>0</v>
      </c>
      <c r="AG49" s="181">
        <f>$C49*INDEX(ExpirationTable!$D$15:$BB$15,MATCH(AG$14,ExpirationTable!$D$9:$BB$9,0))</f>
        <v>0</v>
      </c>
      <c r="AH49" s="181">
        <f>$C49*INDEX(ExpirationTable!$D$15:$BB$15,MATCH(AH$14,ExpirationTable!$D$9:$BB$9,0))</f>
        <v>0</v>
      </c>
      <c r="AI49" s="181">
        <f>$C49*INDEX(ExpirationTable!$D$15:$BB$15,MATCH(AI$14,ExpirationTable!$D$9:$BB$9,0))</f>
        <v>0</v>
      </c>
      <c r="AJ49" s="181">
        <f>$C49*INDEX(ExpirationTable!$D$15:$BB$15,MATCH(AJ$14,ExpirationTable!$D$9:$BB$9,0))</f>
        <v>0</v>
      </c>
      <c r="AK49" s="181">
        <f>$C49*INDEX(ExpirationTable!$D$15:$BB$15,MATCH(AK$14,ExpirationTable!$D$9:$BB$9,0))</f>
        <v>0</v>
      </c>
      <c r="AL49" s="181">
        <f>$C49*INDEX(ExpirationTable!$D$15:$BB$15,MATCH(AL$14,ExpirationTable!$D$9:$BB$9,0))</f>
        <v>0</v>
      </c>
      <c r="AM49" s="181">
        <f>$C49*INDEX(ExpirationTable!$D$15:$BB$15,MATCH(AM$14,ExpirationTable!$D$9:$BB$9,0))</f>
        <v>0</v>
      </c>
      <c r="AN49" s="181">
        <f>$C49*INDEX(ExpirationTable!$D$15:$BB$15,MATCH(AN$14,ExpirationTable!$D$9:$BB$9,0))</f>
        <v>0</v>
      </c>
      <c r="AO49" s="181">
        <f>$C49*INDEX(ExpirationTable!$D$15:$BB$15,MATCH(AO$14,ExpirationTable!$D$9:$BB$9,0))</f>
        <v>0</v>
      </c>
      <c r="AP49" s="181">
        <f>$C49*INDEX(ExpirationTable!$D$15:$BB$15,MATCH(AP$14,ExpirationTable!$D$9:$BB$9,0))</f>
        <v>0</v>
      </c>
      <c r="AQ49" s="181">
        <f>$C49*INDEX(ExpirationTable!$D$15:$BB$15,MATCH(AQ$14,ExpirationTable!$D$9:$BB$9,0))</f>
        <v>0</v>
      </c>
      <c r="AR49" s="181">
        <f>$C49*INDEX(ExpirationTable!$D$15:$BB$15,MATCH(AR$14,ExpirationTable!$D$9:$BB$9,0))</f>
        <v>0</v>
      </c>
      <c r="AS49" s="181">
        <f>$C49*INDEX(ExpirationTable!$D$15:$BB$15,MATCH(AS$14,ExpirationTable!$D$9:$BB$9,0))</f>
        <v>0</v>
      </c>
      <c r="AT49" s="197">
        <f>$C49*INDEX(ExpirationTable!$D$15:$BB$15,MATCH(AT$14,ExpirationTable!$D$9:$BB$9,0))</f>
        <v>0</v>
      </c>
    </row>
    <row r="50" spans="2:46" x14ac:dyDescent="0.35">
      <c r="B50" s="196">
        <v>2048</v>
      </c>
      <c r="C50" s="167">
        <f>INDEX(Savings_FirstYear!$AR$6:$CC$63,$D$132,$B50-2012)</f>
        <v>958.35319917744198</v>
      </c>
      <c r="D50" s="168">
        <f>INDEX(Costs_FirstYear!$AQ$6:$CB$63,$D$132,$B50-2012)</f>
        <v>66</v>
      </c>
      <c r="E50" s="169">
        <f t="shared" si="1"/>
        <v>8162.1985309866532</v>
      </c>
      <c r="F50" s="174">
        <f t="shared" si="2"/>
        <v>632.51311145711179</v>
      </c>
      <c r="G50" s="170">
        <f t="shared" si="3"/>
        <v>7.7492982932951655</v>
      </c>
      <c r="H50" s="181">
        <f>$C50*INDEX(ExpirationTable!$D$15:$BB$15,MATCH(H$14,ExpirationTable!$D$9:$BB$9,0))</f>
        <v>958.35319917744198</v>
      </c>
      <c r="I50" s="181">
        <f>$C50*INDEX(ExpirationTable!$D$15:$BB$15,MATCH(I$14,ExpirationTable!$D$9:$BB$9,0))</f>
        <v>958.35319917744198</v>
      </c>
      <c r="J50" s="181">
        <f>$C50*INDEX(ExpirationTable!$D$15:$BB$15,MATCH(J$14,ExpirationTable!$D$9:$BB$9,0))</f>
        <v>958.35319917744198</v>
      </c>
      <c r="K50" s="181">
        <f>$C50*INDEX(ExpirationTable!$D$15:$BB$15,MATCH(K$14,ExpirationTable!$D$9:$BB$9,0))</f>
        <v>958.35319917744198</v>
      </c>
      <c r="L50" s="181">
        <f>$C50*INDEX(ExpirationTable!$D$15:$BB$15,MATCH(L$14,ExpirationTable!$D$9:$BB$9,0))</f>
        <v>958.35319917744198</v>
      </c>
      <c r="M50" s="181">
        <f>$C50*INDEX(ExpirationTable!$D$15:$BB$15,MATCH(M$14,ExpirationTable!$D$9:$BB$9,0))</f>
        <v>958.35319917744198</v>
      </c>
      <c r="N50" s="181">
        <f>$C50*INDEX(ExpirationTable!$D$15:$BB$15,MATCH(N$14,ExpirationTable!$D$9:$BB$9,0))</f>
        <v>786.03679745500654</v>
      </c>
      <c r="O50" s="181">
        <f>$C50*INDEX(ExpirationTable!$D$15:$BB$15,MATCH(O$14,ExpirationTable!$D$9:$BB$9,0))</f>
        <v>622.12607386537297</v>
      </c>
      <c r="P50" s="181">
        <f>$C50*INDEX(ExpirationTable!$D$15:$BB$15,MATCH(P$14,ExpirationTable!$D$9:$BB$9,0))</f>
        <v>622.12607386537297</v>
      </c>
      <c r="Q50" s="181">
        <f>$C50*INDEX(ExpirationTable!$D$15:$BB$15,MATCH(Q$14,ExpirationTable!$D$9:$BB$9,0))</f>
        <v>510.12139069458942</v>
      </c>
      <c r="R50" s="181">
        <f>$C50*INDEX(ExpirationTable!$D$15:$BB$15,MATCH(R$14,ExpirationTable!$D$9:$BB$9,0))</f>
        <v>313.48820345814357</v>
      </c>
      <c r="S50" s="181">
        <f>$C50*INDEX(ExpirationTable!$D$15:$BB$15,MATCH(S$14,ExpirationTable!$D$9:$BB$9,0))</f>
        <v>313.48820345814357</v>
      </c>
      <c r="T50" s="181">
        <f>$C50*INDEX(ExpirationTable!$D$15:$BB$15,MATCH(T$14,ExpirationTable!$D$9:$BB$9,0))</f>
        <v>313.48820345814357</v>
      </c>
      <c r="U50" s="181">
        <f>$C50*INDEX(ExpirationTable!$D$15:$BB$15,MATCH(U$14,ExpirationTable!$D$9:$BB$9,0))</f>
        <v>313.48820345814357</v>
      </c>
      <c r="V50" s="181">
        <f>$C50*INDEX(ExpirationTable!$D$15:$BB$15,MATCH(V$14,ExpirationTable!$D$9:$BB$9,0))</f>
        <v>79.029220992784516</v>
      </c>
      <c r="W50" s="181">
        <f>$C50*INDEX(ExpirationTable!$D$15:$BB$15,MATCH(W$14,ExpirationTable!$D$9:$BB$9,0))</f>
        <v>18.608336189423731</v>
      </c>
      <c r="X50" s="181">
        <f>$C50*INDEX(ExpirationTable!$D$15:$BB$15,MATCH(X$14,ExpirationTable!$D$9:$BB$9,0))</f>
        <v>18.608336189423731</v>
      </c>
      <c r="Y50" s="181">
        <f>$C50*INDEX(ExpirationTable!$D$15:$BB$15,MATCH(Y$14,ExpirationTable!$D$9:$BB$9,0))</f>
        <v>18.608336189423731</v>
      </c>
      <c r="Z50" s="181">
        <f>$C50*INDEX(ExpirationTable!$D$15:$BB$15,MATCH(Z$14,ExpirationTable!$D$9:$BB$9,0))</f>
        <v>18.608336189423731</v>
      </c>
      <c r="AA50" s="181">
        <f>$C50*INDEX(ExpirationTable!$D$15:$BB$15,MATCH(AA$14,ExpirationTable!$D$9:$BB$9,0))</f>
        <v>18.608336189423731</v>
      </c>
      <c r="AB50" s="181">
        <f>$C50*INDEX(ExpirationTable!$D$15:$BB$15,MATCH(AB$14,ExpirationTable!$D$9:$BB$9,0))</f>
        <v>18.608336189423731</v>
      </c>
      <c r="AC50" s="181">
        <f>$C50*INDEX(ExpirationTable!$D$15:$BB$15,MATCH(AC$14,ExpirationTable!$D$9:$BB$9,0))</f>
        <v>2.876848774884829</v>
      </c>
      <c r="AD50" s="181">
        <f>$C50*INDEX(ExpirationTable!$D$15:$BB$15,MATCH(AD$14,ExpirationTable!$D$9:$BB$9,0))</f>
        <v>0</v>
      </c>
      <c r="AE50" s="181">
        <f>$C50*INDEX(ExpirationTable!$D$15:$BB$15,MATCH(AE$14,ExpirationTable!$D$9:$BB$9,0))</f>
        <v>0</v>
      </c>
      <c r="AF50" s="181">
        <f>$C50*INDEX(ExpirationTable!$D$15:$BB$15,MATCH(AF$14,ExpirationTable!$D$9:$BB$9,0))</f>
        <v>0</v>
      </c>
      <c r="AG50" s="181">
        <f>$C50*INDEX(ExpirationTable!$D$15:$BB$15,MATCH(AG$14,ExpirationTable!$D$9:$BB$9,0))</f>
        <v>0</v>
      </c>
      <c r="AH50" s="181">
        <f>$C50*INDEX(ExpirationTable!$D$15:$BB$15,MATCH(AH$14,ExpirationTable!$D$9:$BB$9,0))</f>
        <v>0</v>
      </c>
      <c r="AI50" s="181">
        <f>$C50*INDEX(ExpirationTable!$D$15:$BB$15,MATCH(AI$14,ExpirationTable!$D$9:$BB$9,0))</f>
        <v>0</v>
      </c>
      <c r="AJ50" s="181">
        <f>$C50*INDEX(ExpirationTable!$D$15:$BB$15,MATCH(AJ$14,ExpirationTable!$D$9:$BB$9,0))</f>
        <v>0</v>
      </c>
      <c r="AK50" s="181">
        <f>$C50*INDEX(ExpirationTable!$D$15:$BB$15,MATCH(AK$14,ExpirationTable!$D$9:$BB$9,0))</f>
        <v>0</v>
      </c>
      <c r="AL50" s="181">
        <f>$C50*INDEX(ExpirationTable!$D$15:$BB$15,MATCH(AL$14,ExpirationTable!$D$9:$BB$9,0))</f>
        <v>0</v>
      </c>
      <c r="AM50" s="181">
        <f>$C50*INDEX(ExpirationTable!$D$15:$BB$15,MATCH(AM$14,ExpirationTable!$D$9:$BB$9,0))</f>
        <v>0</v>
      </c>
      <c r="AN50" s="181">
        <f>$C50*INDEX(ExpirationTable!$D$15:$BB$15,MATCH(AN$14,ExpirationTable!$D$9:$BB$9,0))</f>
        <v>0</v>
      </c>
      <c r="AO50" s="181">
        <f>$C50*INDEX(ExpirationTable!$D$15:$BB$15,MATCH(AO$14,ExpirationTable!$D$9:$BB$9,0))</f>
        <v>0</v>
      </c>
      <c r="AP50" s="181">
        <f>$C50*INDEX(ExpirationTable!$D$15:$BB$15,MATCH(AP$14,ExpirationTable!$D$9:$BB$9,0))</f>
        <v>0</v>
      </c>
      <c r="AQ50" s="181">
        <f>$C50*INDEX(ExpirationTable!$D$15:$BB$15,MATCH(AQ$14,ExpirationTable!$D$9:$BB$9,0))</f>
        <v>0</v>
      </c>
      <c r="AR50" s="181">
        <f>$C50*INDEX(ExpirationTable!$D$15:$BB$15,MATCH(AR$14,ExpirationTable!$D$9:$BB$9,0))</f>
        <v>0</v>
      </c>
      <c r="AS50" s="181">
        <f>$C50*INDEX(ExpirationTable!$D$15:$BB$15,MATCH(AS$14,ExpirationTable!$D$9:$BB$9,0))</f>
        <v>0</v>
      </c>
      <c r="AT50" s="197">
        <f>$C50*INDEX(ExpirationTable!$D$15:$BB$15,MATCH(AT$14,ExpirationTable!$D$9:$BB$9,0))</f>
        <v>0</v>
      </c>
    </row>
    <row r="51" spans="2:46" x14ac:dyDescent="0.35">
      <c r="B51" s="196">
        <v>2049</v>
      </c>
      <c r="C51" s="167">
        <f>INDEX(Savings_FirstYear!$AR$6:$CC$63,$D$132,$B51-2012)</f>
        <v>965.60203425292491</v>
      </c>
      <c r="D51" s="168">
        <f>INDEX(Costs_FirstYear!$AQ$6:$CB$63,$D$132,$B51-2012)</f>
        <v>66</v>
      </c>
      <c r="E51" s="169">
        <f t="shared" si="1"/>
        <v>8223.936135718659</v>
      </c>
      <c r="F51" s="174">
        <f t="shared" si="2"/>
        <v>637.29734260693044</v>
      </c>
      <c r="G51" s="170">
        <f t="shared" si="3"/>
        <v>7.7492982932951664</v>
      </c>
      <c r="H51" s="181">
        <f>$C51*INDEX(ExpirationTable!$D$15:$BB$15,MATCH(H$14,ExpirationTable!$D$9:$BB$9,0))</f>
        <v>965.60203425292491</v>
      </c>
      <c r="I51" s="181">
        <f>$C51*INDEX(ExpirationTable!$D$15:$BB$15,MATCH(I$14,ExpirationTable!$D$9:$BB$9,0))</f>
        <v>965.60203425292491</v>
      </c>
      <c r="J51" s="181">
        <f>$C51*INDEX(ExpirationTable!$D$15:$BB$15,MATCH(J$14,ExpirationTable!$D$9:$BB$9,0))</f>
        <v>965.60203425292491</v>
      </c>
      <c r="K51" s="181">
        <f>$C51*INDEX(ExpirationTable!$D$15:$BB$15,MATCH(K$14,ExpirationTable!$D$9:$BB$9,0))</f>
        <v>965.60203425292491</v>
      </c>
      <c r="L51" s="181">
        <f>$C51*INDEX(ExpirationTable!$D$15:$BB$15,MATCH(L$14,ExpirationTable!$D$9:$BB$9,0))</f>
        <v>965.60203425292491</v>
      </c>
      <c r="M51" s="181">
        <f>$C51*INDEX(ExpirationTable!$D$15:$BB$15,MATCH(M$14,ExpirationTable!$D$9:$BB$9,0))</f>
        <v>965.60203425292491</v>
      </c>
      <c r="N51" s="181">
        <f>$C51*INDEX(ExpirationTable!$D$15:$BB$15,MATCH(N$14,ExpirationTable!$D$9:$BB$9,0))</f>
        <v>791.98225797301029</v>
      </c>
      <c r="O51" s="181">
        <f>$C51*INDEX(ExpirationTable!$D$15:$BB$15,MATCH(O$14,ExpirationTable!$D$9:$BB$9,0))</f>
        <v>626.83173907260391</v>
      </c>
      <c r="P51" s="181">
        <f>$C51*INDEX(ExpirationTable!$D$15:$BB$15,MATCH(P$14,ExpirationTable!$D$9:$BB$9,0))</f>
        <v>626.83173907260391</v>
      </c>
      <c r="Q51" s="181">
        <f>$C51*INDEX(ExpirationTable!$D$15:$BB$15,MATCH(Q$14,ExpirationTable!$D$9:$BB$9,0))</f>
        <v>513.97986983651219</v>
      </c>
      <c r="R51" s="181">
        <f>$C51*INDEX(ExpirationTable!$D$15:$BB$15,MATCH(R$14,ExpirationTable!$D$9:$BB$9,0))</f>
        <v>315.85937964551158</v>
      </c>
      <c r="S51" s="181">
        <f>$C51*INDEX(ExpirationTable!$D$15:$BB$15,MATCH(S$14,ExpirationTable!$D$9:$BB$9,0))</f>
        <v>315.85937964551158</v>
      </c>
      <c r="T51" s="181">
        <f>$C51*INDEX(ExpirationTable!$D$15:$BB$15,MATCH(T$14,ExpirationTable!$D$9:$BB$9,0))</f>
        <v>315.85937964551158</v>
      </c>
      <c r="U51" s="181">
        <f>$C51*INDEX(ExpirationTable!$D$15:$BB$15,MATCH(U$14,ExpirationTable!$D$9:$BB$9,0))</f>
        <v>315.85937964551158</v>
      </c>
      <c r="V51" s="181">
        <f>$C51*INDEX(ExpirationTable!$D$15:$BB$15,MATCH(V$14,ExpirationTable!$D$9:$BB$9,0))</f>
        <v>79.626985772630078</v>
      </c>
      <c r="W51" s="181">
        <f>$C51*INDEX(ExpirationTable!$D$15:$BB$15,MATCH(W$14,ExpirationTable!$D$9:$BB$9,0))</f>
        <v>18.749086760488812</v>
      </c>
      <c r="X51" s="181">
        <f>$C51*INDEX(ExpirationTable!$D$15:$BB$15,MATCH(X$14,ExpirationTable!$D$9:$BB$9,0))</f>
        <v>18.749086760488812</v>
      </c>
      <c r="Y51" s="181">
        <f>$C51*INDEX(ExpirationTable!$D$15:$BB$15,MATCH(Y$14,ExpirationTable!$D$9:$BB$9,0))</f>
        <v>18.749086760488812</v>
      </c>
      <c r="Z51" s="181">
        <f>$C51*INDEX(ExpirationTable!$D$15:$BB$15,MATCH(Z$14,ExpirationTable!$D$9:$BB$9,0))</f>
        <v>18.749086760488812</v>
      </c>
      <c r="AA51" s="181">
        <f>$C51*INDEX(ExpirationTable!$D$15:$BB$15,MATCH(AA$14,ExpirationTable!$D$9:$BB$9,0))</f>
        <v>18.749086760488812</v>
      </c>
      <c r="AB51" s="181">
        <f>$C51*INDEX(ExpirationTable!$D$15:$BB$15,MATCH(AB$14,ExpirationTable!$D$9:$BB$9,0))</f>
        <v>18.749086760488812</v>
      </c>
      <c r="AC51" s="181">
        <f>$C51*INDEX(ExpirationTable!$D$15:$BB$15,MATCH(AC$14,ExpirationTable!$D$9:$BB$9,0))</f>
        <v>2.8986088131714904</v>
      </c>
      <c r="AD51" s="181">
        <f>$C51*INDEX(ExpirationTable!$D$15:$BB$15,MATCH(AD$14,ExpirationTable!$D$9:$BB$9,0))</f>
        <v>0</v>
      </c>
      <c r="AE51" s="181">
        <f>$C51*INDEX(ExpirationTable!$D$15:$BB$15,MATCH(AE$14,ExpirationTable!$D$9:$BB$9,0))</f>
        <v>0</v>
      </c>
      <c r="AF51" s="181">
        <f>$C51*INDEX(ExpirationTable!$D$15:$BB$15,MATCH(AF$14,ExpirationTable!$D$9:$BB$9,0))</f>
        <v>0</v>
      </c>
      <c r="AG51" s="181">
        <f>$C51*INDEX(ExpirationTable!$D$15:$BB$15,MATCH(AG$14,ExpirationTable!$D$9:$BB$9,0))</f>
        <v>0</v>
      </c>
      <c r="AH51" s="181">
        <f>$C51*INDEX(ExpirationTable!$D$15:$BB$15,MATCH(AH$14,ExpirationTable!$D$9:$BB$9,0))</f>
        <v>0</v>
      </c>
      <c r="AI51" s="181">
        <f>$C51*INDEX(ExpirationTable!$D$15:$BB$15,MATCH(AI$14,ExpirationTable!$D$9:$BB$9,0))</f>
        <v>0</v>
      </c>
      <c r="AJ51" s="181">
        <f>$C51*INDEX(ExpirationTable!$D$15:$BB$15,MATCH(AJ$14,ExpirationTable!$D$9:$BB$9,0))</f>
        <v>0</v>
      </c>
      <c r="AK51" s="181">
        <f>$C51*INDEX(ExpirationTable!$D$15:$BB$15,MATCH(AK$14,ExpirationTable!$D$9:$BB$9,0))</f>
        <v>0</v>
      </c>
      <c r="AL51" s="181">
        <f>$C51*INDEX(ExpirationTable!$D$15:$BB$15,MATCH(AL$14,ExpirationTable!$D$9:$BB$9,0))</f>
        <v>0</v>
      </c>
      <c r="AM51" s="181">
        <f>$C51*INDEX(ExpirationTable!$D$15:$BB$15,MATCH(AM$14,ExpirationTable!$D$9:$BB$9,0))</f>
        <v>0</v>
      </c>
      <c r="AN51" s="181">
        <f>$C51*INDEX(ExpirationTable!$D$15:$BB$15,MATCH(AN$14,ExpirationTable!$D$9:$BB$9,0))</f>
        <v>0</v>
      </c>
      <c r="AO51" s="181">
        <f>$C51*INDEX(ExpirationTable!$D$15:$BB$15,MATCH(AO$14,ExpirationTable!$D$9:$BB$9,0))</f>
        <v>0</v>
      </c>
      <c r="AP51" s="181">
        <f>$C51*INDEX(ExpirationTable!$D$15:$BB$15,MATCH(AP$14,ExpirationTable!$D$9:$BB$9,0))</f>
        <v>0</v>
      </c>
      <c r="AQ51" s="181">
        <f>$C51*INDEX(ExpirationTable!$D$15:$BB$15,MATCH(AQ$14,ExpirationTable!$D$9:$BB$9,0))</f>
        <v>0</v>
      </c>
      <c r="AR51" s="181">
        <f>$C51*INDEX(ExpirationTable!$D$15:$BB$15,MATCH(AR$14,ExpirationTable!$D$9:$BB$9,0))</f>
        <v>0</v>
      </c>
      <c r="AS51" s="181">
        <f>$C51*INDEX(ExpirationTable!$D$15:$BB$15,MATCH(AS$14,ExpirationTable!$D$9:$BB$9,0))</f>
        <v>0</v>
      </c>
      <c r="AT51" s="197">
        <f>$C51*INDEX(ExpirationTable!$D$15:$BB$15,MATCH(AT$14,ExpirationTable!$D$9:$BB$9,0))</f>
        <v>0</v>
      </c>
    </row>
    <row r="52" spans="2:46" ht="18" thickBot="1" x14ac:dyDescent="0.4">
      <c r="B52" s="198">
        <v>2050</v>
      </c>
      <c r="C52" s="199">
        <f>INDEX(Savings_FirstYear!$AR$6:$CC$63,$D$132,$B52-2012)</f>
        <v>972.9074827511065</v>
      </c>
      <c r="D52" s="200">
        <f>INDEX(Costs_FirstYear!$AQ$6:$CB$63,$D$132,$B52-2012)</f>
        <v>66</v>
      </c>
      <c r="E52" s="201">
        <f t="shared" si="1"/>
        <v>8286.1559113204294</v>
      </c>
      <c r="F52" s="202">
        <f t="shared" si="2"/>
        <v>642.11893861573037</v>
      </c>
      <c r="G52" s="203">
        <f t="shared" si="3"/>
        <v>7.7492982932951637</v>
      </c>
      <c r="H52" s="204">
        <f>$C52*INDEX(ExpirationTable!$D$15:$BB$15,MATCH(H$14,ExpirationTable!$D$9:$BB$9,0))</f>
        <v>972.9074827511065</v>
      </c>
      <c r="I52" s="204">
        <f>$C52*INDEX(ExpirationTable!$D$15:$BB$15,MATCH(I$14,ExpirationTable!$D$9:$BB$9,0))</f>
        <v>972.9074827511065</v>
      </c>
      <c r="J52" s="204">
        <f>$C52*INDEX(ExpirationTable!$D$15:$BB$15,MATCH(J$14,ExpirationTable!$D$9:$BB$9,0))</f>
        <v>972.9074827511065</v>
      </c>
      <c r="K52" s="204">
        <f>$C52*INDEX(ExpirationTable!$D$15:$BB$15,MATCH(K$14,ExpirationTable!$D$9:$BB$9,0))</f>
        <v>972.9074827511065</v>
      </c>
      <c r="L52" s="204">
        <f>$C52*INDEX(ExpirationTable!$D$15:$BB$15,MATCH(L$14,ExpirationTable!$D$9:$BB$9,0))</f>
        <v>972.9074827511065</v>
      </c>
      <c r="M52" s="204">
        <f>$C52*INDEX(ExpirationTable!$D$15:$BB$15,MATCH(M$14,ExpirationTable!$D$9:$BB$9,0))</f>
        <v>972.9074827511065</v>
      </c>
      <c r="N52" s="204">
        <f>$C52*INDEX(ExpirationTable!$D$15:$BB$15,MATCH(N$14,ExpirationTable!$D$9:$BB$9,0))</f>
        <v>797.97415255468627</v>
      </c>
      <c r="O52" s="204">
        <f>$C52*INDEX(ExpirationTable!$D$15:$BB$15,MATCH(O$14,ExpirationTable!$D$9:$BB$9,0))</f>
        <v>631.57415553857936</v>
      </c>
      <c r="P52" s="204">
        <f>$C52*INDEX(ExpirationTable!$D$15:$BB$15,MATCH(P$14,ExpirationTable!$D$9:$BB$9,0))</f>
        <v>631.57415553857936</v>
      </c>
      <c r="Q52" s="204">
        <f>$C52*INDEX(ExpirationTable!$D$15:$BB$15,MATCH(Q$14,ExpirationTable!$D$9:$BB$9,0))</f>
        <v>517.86848371158317</v>
      </c>
      <c r="R52" s="204">
        <f>$C52*INDEX(ExpirationTable!$D$15:$BB$15,MATCH(R$14,ExpirationTable!$D$9:$BB$9,0))</f>
        <v>318.2490747256935</v>
      </c>
      <c r="S52" s="204">
        <f>$C52*INDEX(ExpirationTable!$D$15:$BB$15,MATCH(S$14,ExpirationTable!$D$9:$BB$9,0))</f>
        <v>318.2490747256935</v>
      </c>
      <c r="T52" s="204">
        <f>$C52*INDEX(ExpirationTable!$D$15:$BB$15,MATCH(T$14,ExpirationTable!$D$9:$BB$9,0))</f>
        <v>318.2490747256935</v>
      </c>
      <c r="U52" s="204">
        <f>$C52*INDEX(ExpirationTable!$D$15:$BB$15,MATCH(U$14,ExpirationTable!$D$9:$BB$9,0))</f>
        <v>318.2490747256935</v>
      </c>
      <c r="V52" s="204">
        <f>$C52*INDEX(ExpirationTable!$D$15:$BB$15,MATCH(V$14,ExpirationTable!$D$9:$BB$9,0))</f>
        <v>80.229419097118097</v>
      </c>
      <c r="W52" s="204">
        <f>$C52*INDEX(ExpirationTable!$D$15:$BB$15,MATCH(W$14,ExpirationTable!$D$9:$BB$9,0))</f>
        <v>18.890936593916994</v>
      </c>
      <c r="X52" s="204">
        <f>$C52*INDEX(ExpirationTable!$D$15:$BB$15,MATCH(X$14,ExpirationTable!$D$9:$BB$9,0))</f>
        <v>18.890936593916994</v>
      </c>
      <c r="Y52" s="204">
        <f>$C52*INDEX(ExpirationTable!$D$15:$BB$15,MATCH(Y$14,ExpirationTable!$D$9:$BB$9,0))</f>
        <v>18.890936593916994</v>
      </c>
      <c r="Z52" s="204">
        <f>$C52*INDEX(ExpirationTable!$D$15:$BB$15,MATCH(Z$14,ExpirationTable!$D$9:$BB$9,0))</f>
        <v>18.890936593916994</v>
      </c>
      <c r="AA52" s="204">
        <f>$C52*INDEX(ExpirationTable!$D$15:$BB$15,MATCH(AA$14,ExpirationTable!$D$9:$BB$9,0))</f>
        <v>18.890936593916994</v>
      </c>
      <c r="AB52" s="204">
        <f>$C52*INDEX(ExpirationTable!$D$15:$BB$15,MATCH(AB$14,ExpirationTable!$D$9:$BB$9,0))</f>
        <v>18.890936593916994</v>
      </c>
      <c r="AC52" s="204">
        <f>$C52*INDEX(ExpirationTable!$D$15:$BB$15,MATCH(AC$14,ExpirationTable!$D$9:$BB$9,0))</f>
        <v>2.9205387974194865</v>
      </c>
      <c r="AD52" s="204">
        <f>$C52*INDEX(ExpirationTable!$D$15:$BB$15,MATCH(AD$14,ExpirationTable!$D$9:$BB$9,0))</f>
        <v>0</v>
      </c>
      <c r="AE52" s="204">
        <f>$C52*INDEX(ExpirationTable!$D$15:$BB$15,MATCH(AE$14,ExpirationTable!$D$9:$BB$9,0))</f>
        <v>0</v>
      </c>
      <c r="AF52" s="204">
        <f>$C52*INDEX(ExpirationTable!$D$15:$BB$15,MATCH(AF$14,ExpirationTable!$D$9:$BB$9,0))</f>
        <v>0</v>
      </c>
      <c r="AG52" s="204">
        <f>$C52*INDEX(ExpirationTable!$D$15:$BB$15,MATCH(AG$14,ExpirationTable!$D$9:$BB$9,0))</f>
        <v>0</v>
      </c>
      <c r="AH52" s="204">
        <f>$C52*INDEX(ExpirationTable!$D$15:$BB$15,MATCH(AH$14,ExpirationTable!$D$9:$BB$9,0))</f>
        <v>0</v>
      </c>
      <c r="AI52" s="204">
        <f>$C52*INDEX(ExpirationTable!$D$15:$BB$15,MATCH(AI$14,ExpirationTable!$D$9:$BB$9,0))</f>
        <v>0</v>
      </c>
      <c r="AJ52" s="204">
        <f>$C52*INDEX(ExpirationTable!$D$15:$BB$15,MATCH(AJ$14,ExpirationTable!$D$9:$BB$9,0))</f>
        <v>0</v>
      </c>
      <c r="AK52" s="204">
        <f>$C52*INDEX(ExpirationTable!$D$15:$BB$15,MATCH(AK$14,ExpirationTable!$D$9:$BB$9,0))</f>
        <v>0</v>
      </c>
      <c r="AL52" s="204">
        <f>$C52*INDEX(ExpirationTable!$D$15:$BB$15,MATCH(AL$14,ExpirationTable!$D$9:$BB$9,0))</f>
        <v>0</v>
      </c>
      <c r="AM52" s="204">
        <f>$C52*INDEX(ExpirationTable!$D$15:$BB$15,MATCH(AM$14,ExpirationTable!$D$9:$BB$9,0))</f>
        <v>0</v>
      </c>
      <c r="AN52" s="204">
        <f>$C52*INDEX(ExpirationTable!$D$15:$BB$15,MATCH(AN$14,ExpirationTable!$D$9:$BB$9,0))</f>
        <v>0</v>
      </c>
      <c r="AO52" s="204">
        <f>$C52*INDEX(ExpirationTable!$D$15:$BB$15,MATCH(AO$14,ExpirationTable!$D$9:$BB$9,0))</f>
        <v>0</v>
      </c>
      <c r="AP52" s="204">
        <f>$C52*INDEX(ExpirationTable!$D$15:$BB$15,MATCH(AP$14,ExpirationTable!$D$9:$BB$9,0))</f>
        <v>0</v>
      </c>
      <c r="AQ52" s="204">
        <f>$C52*INDEX(ExpirationTable!$D$15:$BB$15,MATCH(AQ$14,ExpirationTable!$D$9:$BB$9,0))</f>
        <v>0</v>
      </c>
      <c r="AR52" s="204">
        <f>$C52*INDEX(ExpirationTable!$D$15:$BB$15,MATCH(AR$14,ExpirationTable!$D$9:$BB$9,0))</f>
        <v>0</v>
      </c>
      <c r="AS52" s="204">
        <f>$C52*INDEX(ExpirationTable!$D$15:$BB$15,MATCH(AS$14,ExpirationTable!$D$9:$BB$9,0))</f>
        <v>0</v>
      </c>
      <c r="AT52" s="205">
        <f>$C52*INDEX(ExpirationTable!$D$15:$BB$15,MATCH(AT$14,ExpirationTable!$D$9:$BB$9,0))</f>
        <v>0</v>
      </c>
    </row>
    <row r="54" spans="2:46" hidden="1" x14ac:dyDescent="0.35"/>
    <row r="55" spans="2:46" hidden="1" x14ac:dyDescent="0.35"/>
    <row r="56" spans="2:46" hidden="1" x14ac:dyDescent="0.35"/>
    <row r="57" spans="2:46" hidden="1" x14ac:dyDescent="0.35"/>
    <row r="58" spans="2:46" hidden="1" x14ac:dyDescent="0.35"/>
    <row r="59" spans="2:46" hidden="1" x14ac:dyDescent="0.35"/>
    <row r="60" spans="2:46" hidden="1" x14ac:dyDescent="0.35"/>
    <row r="61" spans="2:46" hidden="1" x14ac:dyDescent="0.35"/>
    <row r="62" spans="2:46" hidden="1" x14ac:dyDescent="0.35"/>
    <row r="63" spans="2:46" hidden="1" x14ac:dyDescent="0.35"/>
    <row r="64" spans="2:46"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spans="2:46" hidden="1" x14ac:dyDescent="0.35"/>
    <row r="82" spans="2:46" hidden="1" x14ac:dyDescent="0.35"/>
    <row r="83" spans="2:46" hidden="1" x14ac:dyDescent="0.35"/>
    <row r="84" spans="2:46" hidden="1" x14ac:dyDescent="0.35"/>
    <row r="85" spans="2:46" hidden="1" x14ac:dyDescent="0.35"/>
    <row r="86" spans="2:46" hidden="1" x14ac:dyDescent="0.35"/>
    <row r="87" spans="2:46" hidden="1" x14ac:dyDescent="0.35"/>
    <row r="88" spans="2:46" hidden="1" x14ac:dyDescent="0.35"/>
    <row r="89" spans="2:46" ht="18" thickBot="1" x14ac:dyDescent="0.4"/>
    <row r="90" spans="2:46" ht="18" thickBot="1" x14ac:dyDescent="0.4">
      <c r="B90" s="206" t="s">
        <v>2159</v>
      </c>
      <c r="C90" s="207"/>
      <c r="D90" s="208"/>
      <c r="E90" s="208"/>
      <c r="F90" s="208"/>
      <c r="G90" s="208"/>
      <c r="H90" s="209" t="s">
        <v>2160</v>
      </c>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10"/>
    </row>
    <row r="91" spans="2:46" ht="18" thickTop="1" x14ac:dyDescent="0.35">
      <c r="B91" s="196">
        <v>2013</v>
      </c>
      <c r="C91" s="174">
        <f>H91+I90+J89+K88+L87+M86+N85+O84+P83+Q82+R81+S80+T79+U78+V77+W76+X75+Y74+Z73+AA72+AB71+AC70+AD69+AE68+AF67+AG66+AH65+AI64+AJ63+AK62+AL61+AM60+AN59+AO58+AP57+AQ56+AR55+AS54</f>
        <v>0</v>
      </c>
      <c r="D91" s="135"/>
      <c r="E91" s="135"/>
      <c r="F91" s="135"/>
      <c r="G91" s="135"/>
      <c r="H91" s="158">
        <f>H15*$G15/100</f>
        <v>0</v>
      </c>
      <c r="I91" s="158">
        <f t="shared" ref="I91:AT91" si="4">I15*$G15/100</f>
        <v>0</v>
      </c>
      <c r="J91" s="158">
        <f t="shared" si="4"/>
        <v>0</v>
      </c>
      <c r="K91" s="158">
        <f t="shared" si="4"/>
        <v>0</v>
      </c>
      <c r="L91" s="158">
        <f t="shared" si="4"/>
        <v>0</v>
      </c>
      <c r="M91" s="158">
        <f t="shared" si="4"/>
        <v>0</v>
      </c>
      <c r="N91" s="158">
        <f t="shared" si="4"/>
        <v>0</v>
      </c>
      <c r="O91" s="158">
        <f t="shared" si="4"/>
        <v>0</v>
      </c>
      <c r="P91" s="158">
        <f t="shared" si="4"/>
        <v>0</v>
      </c>
      <c r="Q91" s="158">
        <f t="shared" si="4"/>
        <v>0</v>
      </c>
      <c r="R91" s="158">
        <f t="shared" si="4"/>
        <v>0</v>
      </c>
      <c r="S91" s="158">
        <f t="shared" si="4"/>
        <v>0</v>
      </c>
      <c r="T91" s="158">
        <f t="shared" si="4"/>
        <v>0</v>
      </c>
      <c r="U91" s="158">
        <f t="shared" si="4"/>
        <v>0</v>
      </c>
      <c r="V91" s="158">
        <f t="shared" si="4"/>
        <v>0</v>
      </c>
      <c r="W91" s="158">
        <f t="shared" si="4"/>
        <v>0</v>
      </c>
      <c r="X91" s="158">
        <f t="shared" si="4"/>
        <v>0</v>
      </c>
      <c r="Y91" s="158">
        <f t="shared" si="4"/>
        <v>0</v>
      </c>
      <c r="Z91" s="158">
        <f t="shared" si="4"/>
        <v>0</v>
      </c>
      <c r="AA91" s="158">
        <f t="shared" si="4"/>
        <v>0</v>
      </c>
      <c r="AB91" s="158">
        <f t="shared" si="4"/>
        <v>0</v>
      </c>
      <c r="AC91" s="158">
        <f t="shared" si="4"/>
        <v>0</v>
      </c>
      <c r="AD91" s="158">
        <f t="shared" si="4"/>
        <v>0</v>
      </c>
      <c r="AE91" s="158">
        <f t="shared" si="4"/>
        <v>0</v>
      </c>
      <c r="AF91" s="158">
        <f t="shared" si="4"/>
        <v>0</v>
      </c>
      <c r="AG91" s="158">
        <f t="shared" si="4"/>
        <v>0</v>
      </c>
      <c r="AH91" s="158">
        <f t="shared" si="4"/>
        <v>0</v>
      </c>
      <c r="AI91" s="158">
        <f t="shared" si="4"/>
        <v>0</v>
      </c>
      <c r="AJ91" s="158">
        <f t="shared" si="4"/>
        <v>0</v>
      </c>
      <c r="AK91" s="158">
        <f t="shared" si="4"/>
        <v>0</v>
      </c>
      <c r="AL91" s="158">
        <f t="shared" si="4"/>
        <v>0</v>
      </c>
      <c r="AM91" s="158">
        <f t="shared" si="4"/>
        <v>0</v>
      </c>
      <c r="AN91" s="158">
        <f t="shared" si="4"/>
        <v>0</v>
      </c>
      <c r="AO91" s="158">
        <f t="shared" si="4"/>
        <v>0</v>
      </c>
      <c r="AP91" s="158">
        <f t="shared" si="4"/>
        <v>0</v>
      </c>
      <c r="AQ91" s="158">
        <f t="shared" si="4"/>
        <v>0</v>
      </c>
      <c r="AR91" s="158">
        <f t="shared" si="4"/>
        <v>0</v>
      </c>
      <c r="AS91" s="158">
        <f t="shared" si="4"/>
        <v>0</v>
      </c>
      <c r="AT91" s="211">
        <f t="shared" si="4"/>
        <v>0</v>
      </c>
    </row>
    <row r="92" spans="2:46" x14ac:dyDescent="0.35">
      <c r="B92" s="196">
        <v>2014</v>
      </c>
      <c r="C92" s="174">
        <f t="shared" ref="C92:C127" si="5">H92+I91+J90+K89+L88+M87+N86+O85+P84+Q83+R82+S81+T80+U79+V78+W77+X76+Y75+Z74+AA73+AB72+AC71+AD70+AE69+AF68+AG67+AH66+AI65+AJ64+AK63+AL62+AM61+AN60+AO59+AP58+AQ57+AR56+AS55</f>
        <v>0</v>
      </c>
      <c r="D92" s="135"/>
      <c r="E92" s="135"/>
      <c r="F92" s="135"/>
      <c r="G92" s="135"/>
      <c r="H92" s="158">
        <f>H16*$G16/100</f>
        <v>0</v>
      </c>
      <c r="I92" s="158">
        <f t="shared" ref="I92:AT92" si="6">I16*$G16/100</f>
        <v>0</v>
      </c>
      <c r="J92" s="158">
        <f t="shared" si="6"/>
        <v>0</v>
      </c>
      <c r="K92" s="158">
        <f t="shared" si="6"/>
        <v>0</v>
      </c>
      <c r="L92" s="158">
        <f t="shared" si="6"/>
        <v>0</v>
      </c>
      <c r="M92" s="158">
        <f t="shared" si="6"/>
        <v>0</v>
      </c>
      <c r="N92" s="158">
        <f t="shared" si="6"/>
        <v>0</v>
      </c>
      <c r="O92" s="158">
        <f t="shared" si="6"/>
        <v>0</v>
      </c>
      <c r="P92" s="158">
        <f t="shared" si="6"/>
        <v>0</v>
      </c>
      <c r="Q92" s="158">
        <f t="shared" si="6"/>
        <v>0</v>
      </c>
      <c r="R92" s="158">
        <f t="shared" si="6"/>
        <v>0</v>
      </c>
      <c r="S92" s="158">
        <f t="shared" si="6"/>
        <v>0</v>
      </c>
      <c r="T92" s="158">
        <f t="shared" si="6"/>
        <v>0</v>
      </c>
      <c r="U92" s="158">
        <f t="shared" si="6"/>
        <v>0</v>
      </c>
      <c r="V92" s="158">
        <f t="shared" si="6"/>
        <v>0</v>
      </c>
      <c r="W92" s="158">
        <f t="shared" si="6"/>
        <v>0</v>
      </c>
      <c r="X92" s="158">
        <f t="shared" si="6"/>
        <v>0</v>
      </c>
      <c r="Y92" s="158">
        <f t="shared" si="6"/>
        <v>0</v>
      </c>
      <c r="Z92" s="158">
        <f t="shared" si="6"/>
        <v>0</v>
      </c>
      <c r="AA92" s="158">
        <f t="shared" si="6"/>
        <v>0</v>
      </c>
      <c r="AB92" s="158">
        <f t="shared" si="6"/>
        <v>0</v>
      </c>
      <c r="AC92" s="158">
        <f t="shared" si="6"/>
        <v>0</v>
      </c>
      <c r="AD92" s="158">
        <f t="shared" si="6"/>
        <v>0</v>
      </c>
      <c r="AE92" s="158">
        <f t="shared" si="6"/>
        <v>0</v>
      </c>
      <c r="AF92" s="158">
        <f t="shared" si="6"/>
        <v>0</v>
      </c>
      <c r="AG92" s="158">
        <f t="shared" si="6"/>
        <v>0</v>
      </c>
      <c r="AH92" s="158">
        <f t="shared" si="6"/>
        <v>0</v>
      </c>
      <c r="AI92" s="158">
        <f t="shared" si="6"/>
        <v>0</v>
      </c>
      <c r="AJ92" s="158">
        <f t="shared" si="6"/>
        <v>0</v>
      </c>
      <c r="AK92" s="158">
        <f t="shared" si="6"/>
        <v>0</v>
      </c>
      <c r="AL92" s="158">
        <f t="shared" si="6"/>
        <v>0</v>
      </c>
      <c r="AM92" s="158">
        <f t="shared" si="6"/>
        <v>0</v>
      </c>
      <c r="AN92" s="158">
        <f t="shared" si="6"/>
        <v>0</v>
      </c>
      <c r="AO92" s="158">
        <f t="shared" si="6"/>
        <v>0</v>
      </c>
      <c r="AP92" s="158">
        <f t="shared" si="6"/>
        <v>0</v>
      </c>
      <c r="AQ92" s="158">
        <f t="shared" si="6"/>
        <v>0</v>
      </c>
      <c r="AR92" s="158">
        <f t="shared" si="6"/>
        <v>0</v>
      </c>
      <c r="AS92" s="158">
        <f t="shared" si="6"/>
        <v>0</v>
      </c>
      <c r="AT92" s="211">
        <f t="shared" si="6"/>
        <v>0</v>
      </c>
    </row>
    <row r="93" spans="2:46" x14ac:dyDescent="0.35">
      <c r="B93" s="196">
        <v>2015</v>
      </c>
      <c r="C93" s="174">
        <f t="shared" si="5"/>
        <v>0</v>
      </c>
      <c r="D93" s="135"/>
      <c r="E93" s="135"/>
      <c r="F93" s="135"/>
      <c r="G93" s="135"/>
      <c r="H93" s="158">
        <f t="shared" ref="H93:AT93" si="7">H17*$G17/100</f>
        <v>0</v>
      </c>
      <c r="I93" s="158">
        <f t="shared" si="7"/>
        <v>0</v>
      </c>
      <c r="J93" s="158">
        <f t="shared" si="7"/>
        <v>0</v>
      </c>
      <c r="K93" s="158">
        <f t="shared" si="7"/>
        <v>0</v>
      </c>
      <c r="L93" s="158">
        <f t="shared" si="7"/>
        <v>0</v>
      </c>
      <c r="M93" s="158">
        <f t="shared" si="7"/>
        <v>0</v>
      </c>
      <c r="N93" s="158">
        <f t="shared" si="7"/>
        <v>0</v>
      </c>
      <c r="O93" s="158">
        <f t="shared" si="7"/>
        <v>0</v>
      </c>
      <c r="P93" s="158">
        <f t="shared" si="7"/>
        <v>0</v>
      </c>
      <c r="Q93" s="158">
        <f t="shared" si="7"/>
        <v>0</v>
      </c>
      <c r="R93" s="158">
        <f t="shared" si="7"/>
        <v>0</v>
      </c>
      <c r="S93" s="158">
        <f t="shared" si="7"/>
        <v>0</v>
      </c>
      <c r="T93" s="158">
        <f t="shared" si="7"/>
        <v>0</v>
      </c>
      <c r="U93" s="158">
        <f t="shared" si="7"/>
        <v>0</v>
      </c>
      <c r="V93" s="158">
        <f t="shared" si="7"/>
        <v>0</v>
      </c>
      <c r="W93" s="158">
        <f t="shared" si="7"/>
        <v>0</v>
      </c>
      <c r="X93" s="158">
        <f t="shared" si="7"/>
        <v>0</v>
      </c>
      <c r="Y93" s="158">
        <f t="shared" si="7"/>
        <v>0</v>
      </c>
      <c r="Z93" s="158">
        <f t="shared" si="7"/>
        <v>0</v>
      </c>
      <c r="AA93" s="158">
        <f t="shared" si="7"/>
        <v>0</v>
      </c>
      <c r="AB93" s="158">
        <f t="shared" si="7"/>
        <v>0</v>
      </c>
      <c r="AC93" s="158">
        <f t="shared" si="7"/>
        <v>0</v>
      </c>
      <c r="AD93" s="158">
        <f t="shared" si="7"/>
        <v>0</v>
      </c>
      <c r="AE93" s="158">
        <f t="shared" si="7"/>
        <v>0</v>
      </c>
      <c r="AF93" s="158">
        <f t="shared" si="7"/>
        <v>0</v>
      </c>
      <c r="AG93" s="158">
        <f t="shared" si="7"/>
        <v>0</v>
      </c>
      <c r="AH93" s="158">
        <f t="shared" si="7"/>
        <v>0</v>
      </c>
      <c r="AI93" s="158">
        <f t="shared" si="7"/>
        <v>0</v>
      </c>
      <c r="AJ93" s="158">
        <f t="shared" si="7"/>
        <v>0</v>
      </c>
      <c r="AK93" s="158">
        <f t="shared" si="7"/>
        <v>0</v>
      </c>
      <c r="AL93" s="158">
        <f t="shared" si="7"/>
        <v>0</v>
      </c>
      <c r="AM93" s="158">
        <f t="shared" si="7"/>
        <v>0</v>
      </c>
      <c r="AN93" s="158">
        <f t="shared" si="7"/>
        <v>0</v>
      </c>
      <c r="AO93" s="158">
        <f t="shared" si="7"/>
        <v>0</v>
      </c>
      <c r="AP93" s="158">
        <f t="shared" si="7"/>
        <v>0</v>
      </c>
      <c r="AQ93" s="158">
        <f t="shared" si="7"/>
        <v>0</v>
      </c>
      <c r="AR93" s="158">
        <f t="shared" si="7"/>
        <v>0</v>
      </c>
      <c r="AS93" s="158">
        <f t="shared" si="7"/>
        <v>0</v>
      </c>
      <c r="AT93" s="211">
        <f t="shared" si="7"/>
        <v>0</v>
      </c>
    </row>
    <row r="94" spans="2:46" x14ac:dyDescent="0.35">
      <c r="B94" s="196">
        <v>2016</v>
      </c>
      <c r="C94" s="174">
        <f t="shared" si="5"/>
        <v>0</v>
      </c>
      <c r="D94" s="135"/>
      <c r="E94" s="135"/>
      <c r="F94" s="135"/>
      <c r="G94" s="135"/>
      <c r="H94" s="158">
        <f t="shared" ref="H94:AT94" si="8">H18*$G18/100</f>
        <v>0</v>
      </c>
      <c r="I94" s="158">
        <f t="shared" si="8"/>
        <v>0</v>
      </c>
      <c r="J94" s="158">
        <f t="shared" si="8"/>
        <v>0</v>
      </c>
      <c r="K94" s="158">
        <f t="shared" si="8"/>
        <v>0</v>
      </c>
      <c r="L94" s="158">
        <f t="shared" si="8"/>
        <v>0</v>
      </c>
      <c r="M94" s="158">
        <f t="shared" si="8"/>
        <v>0</v>
      </c>
      <c r="N94" s="158">
        <f t="shared" si="8"/>
        <v>0</v>
      </c>
      <c r="O94" s="158">
        <f t="shared" si="8"/>
        <v>0</v>
      </c>
      <c r="P94" s="158">
        <f t="shared" si="8"/>
        <v>0</v>
      </c>
      <c r="Q94" s="158">
        <f t="shared" si="8"/>
        <v>0</v>
      </c>
      <c r="R94" s="158">
        <f t="shared" si="8"/>
        <v>0</v>
      </c>
      <c r="S94" s="158">
        <f t="shared" si="8"/>
        <v>0</v>
      </c>
      <c r="T94" s="158">
        <f t="shared" si="8"/>
        <v>0</v>
      </c>
      <c r="U94" s="158">
        <f t="shared" si="8"/>
        <v>0</v>
      </c>
      <c r="V94" s="158">
        <f t="shared" si="8"/>
        <v>0</v>
      </c>
      <c r="W94" s="158">
        <f t="shared" si="8"/>
        <v>0</v>
      </c>
      <c r="X94" s="158">
        <f t="shared" si="8"/>
        <v>0</v>
      </c>
      <c r="Y94" s="158">
        <f t="shared" si="8"/>
        <v>0</v>
      </c>
      <c r="Z94" s="158">
        <f t="shared" si="8"/>
        <v>0</v>
      </c>
      <c r="AA94" s="158">
        <f t="shared" si="8"/>
        <v>0</v>
      </c>
      <c r="AB94" s="158">
        <f t="shared" si="8"/>
        <v>0</v>
      </c>
      <c r="AC94" s="158">
        <f t="shared" si="8"/>
        <v>0</v>
      </c>
      <c r="AD94" s="158">
        <f t="shared" si="8"/>
        <v>0</v>
      </c>
      <c r="AE94" s="158">
        <f t="shared" si="8"/>
        <v>0</v>
      </c>
      <c r="AF94" s="158">
        <f t="shared" si="8"/>
        <v>0</v>
      </c>
      <c r="AG94" s="158">
        <f t="shared" si="8"/>
        <v>0</v>
      </c>
      <c r="AH94" s="158">
        <f t="shared" si="8"/>
        <v>0</v>
      </c>
      <c r="AI94" s="158">
        <f t="shared" si="8"/>
        <v>0</v>
      </c>
      <c r="AJ94" s="158">
        <f t="shared" si="8"/>
        <v>0</v>
      </c>
      <c r="AK94" s="158">
        <f t="shared" si="8"/>
        <v>0</v>
      </c>
      <c r="AL94" s="158">
        <f t="shared" si="8"/>
        <v>0</v>
      </c>
      <c r="AM94" s="158">
        <f t="shared" si="8"/>
        <v>0</v>
      </c>
      <c r="AN94" s="158">
        <f t="shared" si="8"/>
        <v>0</v>
      </c>
      <c r="AO94" s="158">
        <f t="shared" si="8"/>
        <v>0</v>
      </c>
      <c r="AP94" s="158">
        <f t="shared" si="8"/>
        <v>0</v>
      </c>
      <c r="AQ94" s="158">
        <f t="shared" si="8"/>
        <v>0</v>
      </c>
      <c r="AR94" s="158">
        <f t="shared" si="8"/>
        <v>0</v>
      </c>
      <c r="AS94" s="158">
        <f t="shared" si="8"/>
        <v>0</v>
      </c>
      <c r="AT94" s="211">
        <f t="shared" si="8"/>
        <v>0</v>
      </c>
    </row>
    <row r="95" spans="2:46" x14ac:dyDescent="0.35">
      <c r="B95" s="196">
        <v>2017</v>
      </c>
      <c r="C95" s="174">
        <f t="shared" si="5"/>
        <v>0</v>
      </c>
      <c r="D95" s="135"/>
      <c r="E95" s="135"/>
      <c r="F95" s="135"/>
      <c r="G95" s="135"/>
      <c r="H95" s="158">
        <f t="shared" ref="H95:AT95" si="9">H19*$G19/100</f>
        <v>0</v>
      </c>
      <c r="I95" s="158">
        <f t="shared" si="9"/>
        <v>0</v>
      </c>
      <c r="J95" s="158">
        <f t="shared" si="9"/>
        <v>0</v>
      </c>
      <c r="K95" s="158">
        <f t="shared" si="9"/>
        <v>0</v>
      </c>
      <c r="L95" s="158">
        <f t="shared" si="9"/>
        <v>0</v>
      </c>
      <c r="M95" s="158">
        <f t="shared" si="9"/>
        <v>0</v>
      </c>
      <c r="N95" s="158">
        <f t="shared" si="9"/>
        <v>0</v>
      </c>
      <c r="O95" s="158">
        <f t="shared" si="9"/>
        <v>0</v>
      </c>
      <c r="P95" s="158">
        <f t="shared" si="9"/>
        <v>0</v>
      </c>
      <c r="Q95" s="158">
        <f t="shared" si="9"/>
        <v>0</v>
      </c>
      <c r="R95" s="158">
        <f t="shared" si="9"/>
        <v>0</v>
      </c>
      <c r="S95" s="158">
        <f t="shared" si="9"/>
        <v>0</v>
      </c>
      <c r="T95" s="158">
        <f t="shared" si="9"/>
        <v>0</v>
      </c>
      <c r="U95" s="158">
        <f t="shared" si="9"/>
        <v>0</v>
      </c>
      <c r="V95" s="158">
        <f t="shared" si="9"/>
        <v>0</v>
      </c>
      <c r="W95" s="158">
        <f t="shared" si="9"/>
        <v>0</v>
      </c>
      <c r="X95" s="158">
        <f t="shared" si="9"/>
        <v>0</v>
      </c>
      <c r="Y95" s="158">
        <f t="shared" si="9"/>
        <v>0</v>
      </c>
      <c r="Z95" s="158">
        <f t="shared" si="9"/>
        <v>0</v>
      </c>
      <c r="AA95" s="158">
        <f t="shared" si="9"/>
        <v>0</v>
      </c>
      <c r="AB95" s="158">
        <f t="shared" si="9"/>
        <v>0</v>
      </c>
      <c r="AC95" s="158">
        <f t="shared" si="9"/>
        <v>0</v>
      </c>
      <c r="AD95" s="158">
        <f t="shared" si="9"/>
        <v>0</v>
      </c>
      <c r="AE95" s="158">
        <f t="shared" si="9"/>
        <v>0</v>
      </c>
      <c r="AF95" s="158">
        <f t="shared" si="9"/>
        <v>0</v>
      </c>
      <c r="AG95" s="158">
        <f t="shared" si="9"/>
        <v>0</v>
      </c>
      <c r="AH95" s="158">
        <f t="shared" si="9"/>
        <v>0</v>
      </c>
      <c r="AI95" s="158">
        <f t="shared" si="9"/>
        <v>0</v>
      </c>
      <c r="AJ95" s="158">
        <f t="shared" si="9"/>
        <v>0</v>
      </c>
      <c r="AK95" s="158">
        <f t="shared" si="9"/>
        <v>0</v>
      </c>
      <c r="AL95" s="158">
        <f t="shared" si="9"/>
        <v>0</v>
      </c>
      <c r="AM95" s="158">
        <f t="shared" si="9"/>
        <v>0</v>
      </c>
      <c r="AN95" s="158">
        <f t="shared" si="9"/>
        <v>0</v>
      </c>
      <c r="AO95" s="158">
        <f t="shared" si="9"/>
        <v>0</v>
      </c>
      <c r="AP95" s="158">
        <f t="shared" si="9"/>
        <v>0</v>
      </c>
      <c r="AQ95" s="158">
        <f t="shared" si="9"/>
        <v>0</v>
      </c>
      <c r="AR95" s="158">
        <f t="shared" si="9"/>
        <v>0</v>
      </c>
      <c r="AS95" s="158">
        <f t="shared" si="9"/>
        <v>0</v>
      </c>
      <c r="AT95" s="211">
        <f t="shared" si="9"/>
        <v>0</v>
      </c>
    </row>
    <row r="96" spans="2:46" x14ac:dyDescent="0.35">
      <c r="B96" s="196">
        <v>2018</v>
      </c>
      <c r="C96" s="174">
        <f t="shared" si="5"/>
        <v>0</v>
      </c>
      <c r="D96" s="135"/>
      <c r="E96" s="135"/>
      <c r="F96" s="135"/>
      <c r="G96" s="135"/>
      <c r="H96" s="158">
        <f t="shared" ref="H96:AT96" si="10">H20*$G20/100</f>
        <v>0</v>
      </c>
      <c r="I96" s="158">
        <f t="shared" si="10"/>
        <v>0</v>
      </c>
      <c r="J96" s="158">
        <f t="shared" si="10"/>
        <v>0</v>
      </c>
      <c r="K96" s="158">
        <f t="shared" si="10"/>
        <v>0</v>
      </c>
      <c r="L96" s="158">
        <f t="shared" si="10"/>
        <v>0</v>
      </c>
      <c r="M96" s="158">
        <f t="shared" si="10"/>
        <v>0</v>
      </c>
      <c r="N96" s="158">
        <f t="shared" si="10"/>
        <v>0</v>
      </c>
      <c r="O96" s="158">
        <f t="shared" si="10"/>
        <v>0</v>
      </c>
      <c r="P96" s="158">
        <f t="shared" si="10"/>
        <v>0</v>
      </c>
      <c r="Q96" s="158">
        <f t="shared" si="10"/>
        <v>0</v>
      </c>
      <c r="R96" s="158">
        <f t="shared" si="10"/>
        <v>0</v>
      </c>
      <c r="S96" s="158">
        <f t="shared" si="10"/>
        <v>0</v>
      </c>
      <c r="T96" s="158">
        <f t="shared" si="10"/>
        <v>0</v>
      </c>
      <c r="U96" s="158">
        <f t="shared" si="10"/>
        <v>0</v>
      </c>
      <c r="V96" s="158">
        <f t="shared" si="10"/>
        <v>0</v>
      </c>
      <c r="W96" s="158">
        <f t="shared" si="10"/>
        <v>0</v>
      </c>
      <c r="X96" s="158">
        <f t="shared" si="10"/>
        <v>0</v>
      </c>
      <c r="Y96" s="158">
        <f t="shared" si="10"/>
        <v>0</v>
      </c>
      <c r="Z96" s="158">
        <f t="shared" si="10"/>
        <v>0</v>
      </c>
      <c r="AA96" s="158">
        <f t="shared" si="10"/>
        <v>0</v>
      </c>
      <c r="AB96" s="158">
        <f t="shared" si="10"/>
        <v>0</v>
      </c>
      <c r="AC96" s="158">
        <f t="shared" si="10"/>
        <v>0</v>
      </c>
      <c r="AD96" s="158">
        <f t="shared" si="10"/>
        <v>0</v>
      </c>
      <c r="AE96" s="158">
        <f t="shared" si="10"/>
        <v>0</v>
      </c>
      <c r="AF96" s="158">
        <f t="shared" si="10"/>
        <v>0</v>
      </c>
      <c r="AG96" s="158">
        <f t="shared" si="10"/>
        <v>0</v>
      </c>
      <c r="AH96" s="158">
        <f t="shared" si="10"/>
        <v>0</v>
      </c>
      <c r="AI96" s="158">
        <f t="shared" si="10"/>
        <v>0</v>
      </c>
      <c r="AJ96" s="158">
        <f t="shared" si="10"/>
        <v>0</v>
      </c>
      <c r="AK96" s="158">
        <f t="shared" si="10"/>
        <v>0</v>
      </c>
      <c r="AL96" s="158">
        <f t="shared" si="10"/>
        <v>0</v>
      </c>
      <c r="AM96" s="158">
        <f t="shared" si="10"/>
        <v>0</v>
      </c>
      <c r="AN96" s="158">
        <f t="shared" si="10"/>
        <v>0</v>
      </c>
      <c r="AO96" s="158">
        <f t="shared" si="10"/>
        <v>0</v>
      </c>
      <c r="AP96" s="158">
        <f t="shared" si="10"/>
        <v>0</v>
      </c>
      <c r="AQ96" s="158">
        <f t="shared" si="10"/>
        <v>0</v>
      </c>
      <c r="AR96" s="158">
        <f t="shared" si="10"/>
        <v>0</v>
      </c>
      <c r="AS96" s="158">
        <f t="shared" si="10"/>
        <v>0</v>
      </c>
      <c r="AT96" s="211">
        <f t="shared" si="10"/>
        <v>0</v>
      </c>
    </row>
    <row r="97" spans="2:46" x14ac:dyDescent="0.35">
      <c r="B97" s="196">
        <v>2019</v>
      </c>
      <c r="C97" s="174">
        <f t="shared" si="5"/>
        <v>0</v>
      </c>
      <c r="D97" s="135"/>
      <c r="E97" s="135"/>
      <c r="F97" s="135"/>
      <c r="G97" s="135"/>
      <c r="H97" s="158">
        <f t="shared" ref="H97:AT97" si="11">H21*$G21/100</f>
        <v>0</v>
      </c>
      <c r="I97" s="158">
        <f t="shared" si="11"/>
        <v>0</v>
      </c>
      <c r="J97" s="158">
        <f t="shared" si="11"/>
        <v>0</v>
      </c>
      <c r="K97" s="158">
        <f t="shared" si="11"/>
        <v>0</v>
      </c>
      <c r="L97" s="158">
        <f t="shared" si="11"/>
        <v>0</v>
      </c>
      <c r="M97" s="158">
        <f t="shared" si="11"/>
        <v>0</v>
      </c>
      <c r="N97" s="158">
        <f t="shared" si="11"/>
        <v>0</v>
      </c>
      <c r="O97" s="158">
        <f t="shared" si="11"/>
        <v>0</v>
      </c>
      <c r="P97" s="158">
        <f t="shared" si="11"/>
        <v>0</v>
      </c>
      <c r="Q97" s="158">
        <f t="shared" si="11"/>
        <v>0</v>
      </c>
      <c r="R97" s="158">
        <f t="shared" si="11"/>
        <v>0</v>
      </c>
      <c r="S97" s="158">
        <f t="shared" si="11"/>
        <v>0</v>
      </c>
      <c r="T97" s="158">
        <f t="shared" si="11"/>
        <v>0</v>
      </c>
      <c r="U97" s="158">
        <f t="shared" si="11"/>
        <v>0</v>
      </c>
      <c r="V97" s="158">
        <f t="shared" si="11"/>
        <v>0</v>
      </c>
      <c r="W97" s="158">
        <f t="shared" si="11"/>
        <v>0</v>
      </c>
      <c r="X97" s="158">
        <f t="shared" si="11"/>
        <v>0</v>
      </c>
      <c r="Y97" s="158">
        <f t="shared" si="11"/>
        <v>0</v>
      </c>
      <c r="Z97" s="158">
        <f t="shared" si="11"/>
        <v>0</v>
      </c>
      <c r="AA97" s="158">
        <f t="shared" si="11"/>
        <v>0</v>
      </c>
      <c r="AB97" s="158">
        <f t="shared" si="11"/>
        <v>0</v>
      </c>
      <c r="AC97" s="158">
        <f t="shared" si="11"/>
        <v>0</v>
      </c>
      <c r="AD97" s="158">
        <f t="shared" si="11"/>
        <v>0</v>
      </c>
      <c r="AE97" s="158">
        <f t="shared" si="11"/>
        <v>0</v>
      </c>
      <c r="AF97" s="158">
        <f t="shared" si="11"/>
        <v>0</v>
      </c>
      <c r="AG97" s="158">
        <f t="shared" si="11"/>
        <v>0</v>
      </c>
      <c r="AH97" s="158">
        <f t="shared" si="11"/>
        <v>0</v>
      </c>
      <c r="AI97" s="158">
        <f t="shared" si="11"/>
        <v>0</v>
      </c>
      <c r="AJ97" s="158">
        <f t="shared" si="11"/>
        <v>0</v>
      </c>
      <c r="AK97" s="158">
        <f t="shared" si="11"/>
        <v>0</v>
      </c>
      <c r="AL97" s="158">
        <f t="shared" si="11"/>
        <v>0</v>
      </c>
      <c r="AM97" s="158">
        <f t="shared" si="11"/>
        <v>0</v>
      </c>
      <c r="AN97" s="158">
        <f t="shared" si="11"/>
        <v>0</v>
      </c>
      <c r="AO97" s="158">
        <f t="shared" si="11"/>
        <v>0</v>
      </c>
      <c r="AP97" s="158">
        <f t="shared" si="11"/>
        <v>0</v>
      </c>
      <c r="AQ97" s="158">
        <f t="shared" si="11"/>
        <v>0</v>
      </c>
      <c r="AR97" s="158">
        <f t="shared" si="11"/>
        <v>0</v>
      </c>
      <c r="AS97" s="158">
        <f t="shared" si="11"/>
        <v>0</v>
      </c>
      <c r="AT97" s="211">
        <f t="shared" si="11"/>
        <v>0</v>
      </c>
    </row>
    <row r="98" spans="2:46" x14ac:dyDescent="0.35">
      <c r="B98" s="196">
        <v>2020</v>
      </c>
      <c r="C98" s="174">
        <f t="shared" si="5"/>
        <v>49.716999857510316</v>
      </c>
      <c r="D98" s="135"/>
      <c r="E98" s="135"/>
      <c r="F98" s="135"/>
      <c r="G98" s="135"/>
      <c r="H98" s="158">
        <f t="shared" ref="H98:AT98" si="12">H22*$G22/100</f>
        <v>49.716999857510316</v>
      </c>
      <c r="I98" s="158">
        <f t="shared" si="12"/>
        <v>49.716999857510316</v>
      </c>
      <c r="J98" s="158">
        <f t="shared" si="12"/>
        <v>49.716999857510316</v>
      </c>
      <c r="K98" s="158">
        <f t="shared" si="12"/>
        <v>49.716999857510316</v>
      </c>
      <c r="L98" s="158">
        <f t="shared" si="12"/>
        <v>49.716999857510316</v>
      </c>
      <c r="M98" s="158">
        <f t="shared" si="12"/>
        <v>49.716999857510316</v>
      </c>
      <c r="N98" s="158">
        <f t="shared" si="12"/>
        <v>40.777650015266197</v>
      </c>
      <c r="O98" s="158">
        <f t="shared" si="12"/>
        <v>32.274366018985212</v>
      </c>
      <c r="P98" s="158">
        <f t="shared" si="12"/>
        <v>32.274366018985212</v>
      </c>
      <c r="Q98" s="158">
        <f t="shared" si="12"/>
        <v>26.463839355097797</v>
      </c>
      <c r="R98" s="158">
        <f t="shared" si="12"/>
        <v>16.262994666305644</v>
      </c>
      <c r="S98" s="158">
        <f t="shared" si="12"/>
        <v>16.262994666305644</v>
      </c>
      <c r="T98" s="158">
        <f t="shared" si="12"/>
        <v>16.262994666305644</v>
      </c>
      <c r="U98" s="158">
        <f t="shared" si="12"/>
        <v>16.262994666305644</v>
      </c>
      <c r="V98" s="158">
        <f t="shared" si="12"/>
        <v>4.0998410316882925</v>
      </c>
      <c r="W98" s="158">
        <f t="shared" si="12"/>
        <v>0.96535457748995246</v>
      </c>
      <c r="X98" s="158">
        <f t="shared" si="12"/>
        <v>0.96535457748995246</v>
      </c>
      <c r="Y98" s="158">
        <f t="shared" si="12"/>
        <v>0.96535457748995246</v>
      </c>
      <c r="Z98" s="158">
        <f t="shared" si="12"/>
        <v>0.96535457748995246</v>
      </c>
      <c r="AA98" s="158">
        <f t="shared" si="12"/>
        <v>0.96535457748995246</v>
      </c>
      <c r="AB98" s="158">
        <f t="shared" si="12"/>
        <v>0.96535457748995246</v>
      </c>
      <c r="AC98" s="158">
        <f t="shared" si="12"/>
        <v>0.14924381767994252</v>
      </c>
      <c r="AD98" s="158">
        <f t="shared" si="12"/>
        <v>0</v>
      </c>
      <c r="AE98" s="158">
        <f t="shared" si="12"/>
        <v>0</v>
      </c>
      <c r="AF98" s="158">
        <f t="shared" si="12"/>
        <v>0</v>
      </c>
      <c r="AG98" s="158">
        <f t="shared" si="12"/>
        <v>0</v>
      </c>
      <c r="AH98" s="158">
        <f t="shared" si="12"/>
        <v>0</v>
      </c>
      <c r="AI98" s="158">
        <f t="shared" si="12"/>
        <v>0</v>
      </c>
      <c r="AJ98" s="158">
        <f t="shared" si="12"/>
        <v>0</v>
      </c>
      <c r="AK98" s="158">
        <f t="shared" si="12"/>
        <v>0</v>
      </c>
      <c r="AL98" s="158">
        <f t="shared" si="12"/>
        <v>0</v>
      </c>
      <c r="AM98" s="158">
        <f t="shared" si="12"/>
        <v>0</v>
      </c>
      <c r="AN98" s="158">
        <f t="shared" si="12"/>
        <v>0</v>
      </c>
      <c r="AO98" s="158">
        <f t="shared" si="12"/>
        <v>0</v>
      </c>
      <c r="AP98" s="158">
        <f t="shared" si="12"/>
        <v>0</v>
      </c>
      <c r="AQ98" s="158">
        <f t="shared" si="12"/>
        <v>0</v>
      </c>
      <c r="AR98" s="158">
        <f t="shared" si="12"/>
        <v>0</v>
      </c>
      <c r="AS98" s="158">
        <f t="shared" si="12"/>
        <v>0</v>
      </c>
      <c r="AT98" s="211">
        <f t="shared" si="12"/>
        <v>0</v>
      </c>
    </row>
    <row r="99" spans="2:46" x14ac:dyDescent="0.35">
      <c r="B99" s="196">
        <v>2021</v>
      </c>
      <c r="C99" s="174">
        <f t="shared" si="5"/>
        <v>106.8541624535677</v>
      </c>
      <c r="D99" s="135"/>
      <c r="E99" s="135"/>
      <c r="F99" s="135"/>
      <c r="G99" s="135"/>
      <c r="H99" s="158">
        <f t="shared" ref="H99:AT99" si="13">H23*$G23/100</f>
        <v>57.137162596057379</v>
      </c>
      <c r="I99" s="158">
        <f t="shared" si="13"/>
        <v>57.137162596057379</v>
      </c>
      <c r="J99" s="158">
        <f t="shared" si="13"/>
        <v>57.137162596057379</v>
      </c>
      <c r="K99" s="158">
        <f t="shared" si="13"/>
        <v>57.137162596057379</v>
      </c>
      <c r="L99" s="158">
        <f t="shared" si="13"/>
        <v>57.137162596057379</v>
      </c>
      <c r="M99" s="158">
        <f t="shared" si="13"/>
        <v>57.137162596057379</v>
      </c>
      <c r="N99" s="158">
        <f t="shared" si="13"/>
        <v>46.863632678660622</v>
      </c>
      <c r="O99" s="158">
        <f t="shared" si="13"/>
        <v>37.091250562112506</v>
      </c>
      <c r="P99" s="158">
        <f t="shared" si="13"/>
        <v>37.091250562112506</v>
      </c>
      <c r="Q99" s="158">
        <f t="shared" si="13"/>
        <v>30.413514421259869</v>
      </c>
      <c r="R99" s="158">
        <f t="shared" si="13"/>
        <v>18.690214075883141</v>
      </c>
      <c r="S99" s="158">
        <f t="shared" si="13"/>
        <v>18.690214075883141</v>
      </c>
      <c r="T99" s="158">
        <f t="shared" si="13"/>
        <v>18.690214075883141</v>
      </c>
      <c r="U99" s="158">
        <f t="shared" si="13"/>
        <v>18.690214075883141</v>
      </c>
      <c r="V99" s="158">
        <f t="shared" si="13"/>
        <v>4.7117341013523557</v>
      </c>
      <c r="W99" s="158">
        <f t="shared" si="13"/>
        <v>1.1094318163801973</v>
      </c>
      <c r="X99" s="158">
        <f t="shared" si="13"/>
        <v>1.1094318163801973</v>
      </c>
      <c r="Y99" s="158">
        <f t="shared" si="13"/>
        <v>1.1094318163801973</v>
      </c>
      <c r="Z99" s="158">
        <f t="shared" si="13"/>
        <v>1.1094318163801973</v>
      </c>
      <c r="AA99" s="158">
        <f t="shared" si="13"/>
        <v>1.1094318163801973</v>
      </c>
      <c r="AB99" s="158">
        <f t="shared" si="13"/>
        <v>1.1094318163801973</v>
      </c>
      <c r="AC99" s="158">
        <f t="shared" si="13"/>
        <v>0.17151815881237376</v>
      </c>
      <c r="AD99" s="158">
        <f t="shared" si="13"/>
        <v>0</v>
      </c>
      <c r="AE99" s="158">
        <f t="shared" si="13"/>
        <v>0</v>
      </c>
      <c r="AF99" s="158">
        <f t="shared" si="13"/>
        <v>0</v>
      </c>
      <c r="AG99" s="158">
        <f t="shared" si="13"/>
        <v>0</v>
      </c>
      <c r="AH99" s="158">
        <f t="shared" si="13"/>
        <v>0</v>
      </c>
      <c r="AI99" s="158">
        <f t="shared" si="13"/>
        <v>0</v>
      </c>
      <c r="AJ99" s="158">
        <f t="shared" si="13"/>
        <v>0</v>
      </c>
      <c r="AK99" s="158">
        <f t="shared" si="13"/>
        <v>0</v>
      </c>
      <c r="AL99" s="158">
        <f t="shared" si="13"/>
        <v>0</v>
      </c>
      <c r="AM99" s="158">
        <f t="shared" si="13"/>
        <v>0</v>
      </c>
      <c r="AN99" s="158">
        <f t="shared" si="13"/>
        <v>0</v>
      </c>
      <c r="AO99" s="158">
        <f t="shared" si="13"/>
        <v>0</v>
      </c>
      <c r="AP99" s="158">
        <f t="shared" si="13"/>
        <v>0</v>
      </c>
      <c r="AQ99" s="158">
        <f t="shared" si="13"/>
        <v>0</v>
      </c>
      <c r="AR99" s="158">
        <f t="shared" si="13"/>
        <v>0</v>
      </c>
      <c r="AS99" s="158">
        <f t="shared" si="13"/>
        <v>0</v>
      </c>
      <c r="AT99" s="211">
        <f t="shared" si="13"/>
        <v>0</v>
      </c>
    </row>
    <row r="100" spans="2:46" x14ac:dyDescent="0.35">
      <c r="B100" s="196">
        <v>2022</v>
      </c>
      <c r="C100" s="174">
        <f t="shared" si="5"/>
        <v>181.35448076106996</v>
      </c>
      <c r="D100" s="135"/>
      <c r="E100" s="135"/>
      <c r="F100" s="135"/>
      <c r="G100" s="135"/>
      <c r="H100" s="158">
        <f t="shared" ref="H100:AT100" si="14">H24*$G24/100</f>
        <v>74.500318307502255</v>
      </c>
      <c r="I100" s="158">
        <f t="shared" si="14"/>
        <v>74.500318307502255</v>
      </c>
      <c r="J100" s="158">
        <f t="shared" si="14"/>
        <v>74.500318307502255</v>
      </c>
      <c r="K100" s="158">
        <f t="shared" si="14"/>
        <v>74.500318307502255</v>
      </c>
      <c r="L100" s="158">
        <f t="shared" si="14"/>
        <v>74.500318307502255</v>
      </c>
      <c r="M100" s="158">
        <f t="shared" si="14"/>
        <v>74.500318307502255</v>
      </c>
      <c r="N100" s="158">
        <f t="shared" si="14"/>
        <v>61.104811526762695</v>
      </c>
      <c r="O100" s="158">
        <f t="shared" si="14"/>
        <v>48.362744101181178</v>
      </c>
      <c r="P100" s="158">
        <f t="shared" si="14"/>
        <v>48.362744101181178</v>
      </c>
      <c r="Q100" s="158">
        <f t="shared" si="14"/>
        <v>39.655740717338638</v>
      </c>
      <c r="R100" s="158">
        <f t="shared" si="14"/>
        <v>24.369899284861134</v>
      </c>
      <c r="S100" s="158">
        <f t="shared" si="14"/>
        <v>24.369899284861134</v>
      </c>
      <c r="T100" s="158">
        <f t="shared" si="14"/>
        <v>24.369899284861134</v>
      </c>
      <c r="U100" s="158">
        <f t="shared" si="14"/>
        <v>24.369899284861134</v>
      </c>
      <c r="V100" s="158">
        <f t="shared" si="14"/>
        <v>6.1435618147983666</v>
      </c>
      <c r="W100" s="158">
        <f t="shared" si="14"/>
        <v>1.4465720680798801</v>
      </c>
      <c r="X100" s="158">
        <f t="shared" si="14"/>
        <v>1.4465720680798801</v>
      </c>
      <c r="Y100" s="158">
        <f t="shared" si="14"/>
        <v>1.4465720680798801</v>
      </c>
      <c r="Z100" s="158">
        <f t="shared" si="14"/>
        <v>1.4465720680798801</v>
      </c>
      <c r="AA100" s="158">
        <f t="shared" si="14"/>
        <v>1.4465720680798801</v>
      </c>
      <c r="AB100" s="158">
        <f t="shared" si="14"/>
        <v>1.4465720680798801</v>
      </c>
      <c r="AC100" s="158">
        <f t="shared" si="14"/>
        <v>0.22364004172514332</v>
      </c>
      <c r="AD100" s="158">
        <f t="shared" si="14"/>
        <v>0</v>
      </c>
      <c r="AE100" s="158">
        <f t="shared" si="14"/>
        <v>0</v>
      </c>
      <c r="AF100" s="158">
        <f t="shared" si="14"/>
        <v>0</v>
      </c>
      <c r="AG100" s="158">
        <f t="shared" si="14"/>
        <v>0</v>
      </c>
      <c r="AH100" s="158">
        <f t="shared" si="14"/>
        <v>0</v>
      </c>
      <c r="AI100" s="158">
        <f t="shared" si="14"/>
        <v>0</v>
      </c>
      <c r="AJ100" s="158">
        <f t="shared" si="14"/>
        <v>0</v>
      </c>
      <c r="AK100" s="158">
        <f t="shared" si="14"/>
        <v>0</v>
      </c>
      <c r="AL100" s="158">
        <f t="shared" si="14"/>
        <v>0</v>
      </c>
      <c r="AM100" s="158">
        <f t="shared" si="14"/>
        <v>0</v>
      </c>
      <c r="AN100" s="158">
        <f t="shared" si="14"/>
        <v>0</v>
      </c>
      <c r="AO100" s="158">
        <f t="shared" si="14"/>
        <v>0</v>
      </c>
      <c r="AP100" s="158">
        <f t="shared" si="14"/>
        <v>0</v>
      </c>
      <c r="AQ100" s="158">
        <f t="shared" si="14"/>
        <v>0</v>
      </c>
      <c r="AR100" s="158">
        <f t="shared" si="14"/>
        <v>0</v>
      </c>
      <c r="AS100" s="158">
        <f t="shared" si="14"/>
        <v>0</v>
      </c>
      <c r="AT100" s="211">
        <f t="shared" si="14"/>
        <v>0</v>
      </c>
    </row>
    <row r="101" spans="2:46" x14ac:dyDescent="0.35">
      <c r="B101" s="196">
        <v>2023</v>
      </c>
      <c r="C101" s="174">
        <f t="shared" si="5"/>
        <v>246.00523477659755</v>
      </c>
      <c r="D101" s="135"/>
      <c r="E101" s="135"/>
      <c r="F101" s="135"/>
      <c r="G101" s="135"/>
      <c r="H101" s="158">
        <f t="shared" ref="H101:AT101" si="15">H25*$G25/100</f>
        <v>64.650754015527568</v>
      </c>
      <c r="I101" s="158">
        <f t="shared" si="15"/>
        <v>64.650754015527568</v>
      </c>
      <c r="J101" s="158">
        <f t="shared" si="15"/>
        <v>64.650754015527568</v>
      </c>
      <c r="K101" s="158">
        <f t="shared" si="15"/>
        <v>64.650754015527568</v>
      </c>
      <c r="L101" s="158">
        <f t="shared" si="15"/>
        <v>64.650754015527568</v>
      </c>
      <c r="M101" s="158">
        <f t="shared" si="15"/>
        <v>64.650754015527568</v>
      </c>
      <c r="N101" s="158">
        <f t="shared" si="15"/>
        <v>53.026245107788917</v>
      </c>
      <c r="O101" s="158">
        <f t="shared" si="15"/>
        <v>41.968785415061923</v>
      </c>
      <c r="P101" s="158">
        <f t="shared" si="15"/>
        <v>41.968785415061923</v>
      </c>
      <c r="Q101" s="158">
        <f t="shared" si="15"/>
        <v>34.41292059771007</v>
      </c>
      <c r="R101" s="158">
        <f t="shared" si="15"/>
        <v>21.147995066889276</v>
      </c>
      <c r="S101" s="158">
        <f t="shared" si="15"/>
        <v>21.147995066889276</v>
      </c>
      <c r="T101" s="158">
        <f t="shared" si="15"/>
        <v>21.147995066889276</v>
      </c>
      <c r="U101" s="158">
        <f t="shared" si="15"/>
        <v>21.147995066889276</v>
      </c>
      <c r="V101" s="158">
        <f t="shared" si="15"/>
        <v>5.331331633085389</v>
      </c>
      <c r="W101" s="158">
        <f t="shared" si="15"/>
        <v>1.255323159199812</v>
      </c>
      <c r="X101" s="158">
        <f t="shared" si="15"/>
        <v>1.255323159199812</v>
      </c>
      <c r="Y101" s="158">
        <f t="shared" si="15"/>
        <v>1.255323159199812</v>
      </c>
      <c r="Z101" s="158">
        <f t="shared" si="15"/>
        <v>1.255323159199812</v>
      </c>
      <c r="AA101" s="158">
        <f t="shared" si="15"/>
        <v>1.255323159199812</v>
      </c>
      <c r="AB101" s="158">
        <f t="shared" si="15"/>
        <v>1.255323159199812</v>
      </c>
      <c r="AC101" s="158">
        <f t="shared" si="15"/>
        <v>0.19407296041228558</v>
      </c>
      <c r="AD101" s="158">
        <f t="shared" si="15"/>
        <v>0</v>
      </c>
      <c r="AE101" s="158">
        <f t="shared" si="15"/>
        <v>0</v>
      </c>
      <c r="AF101" s="158">
        <f t="shared" si="15"/>
        <v>0</v>
      </c>
      <c r="AG101" s="158">
        <f t="shared" si="15"/>
        <v>0</v>
      </c>
      <c r="AH101" s="158">
        <f t="shared" si="15"/>
        <v>0</v>
      </c>
      <c r="AI101" s="158">
        <f t="shared" si="15"/>
        <v>0</v>
      </c>
      <c r="AJ101" s="158">
        <f t="shared" si="15"/>
        <v>0</v>
      </c>
      <c r="AK101" s="158">
        <f t="shared" si="15"/>
        <v>0</v>
      </c>
      <c r="AL101" s="158">
        <f t="shared" si="15"/>
        <v>0</v>
      </c>
      <c r="AM101" s="158">
        <f t="shared" si="15"/>
        <v>0</v>
      </c>
      <c r="AN101" s="158">
        <f t="shared" si="15"/>
        <v>0</v>
      </c>
      <c r="AO101" s="158">
        <f t="shared" si="15"/>
        <v>0</v>
      </c>
      <c r="AP101" s="158">
        <f t="shared" si="15"/>
        <v>0</v>
      </c>
      <c r="AQ101" s="158">
        <f t="shared" si="15"/>
        <v>0</v>
      </c>
      <c r="AR101" s="158">
        <f t="shared" si="15"/>
        <v>0</v>
      </c>
      <c r="AS101" s="158">
        <f t="shared" si="15"/>
        <v>0</v>
      </c>
      <c r="AT101" s="211">
        <f t="shared" si="15"/>
        <v>0</v>
      </c>
    </row>
    <row r="102" spans="2:46" x14ac:dyDescent="0.35">
      <c r="B102" s="196">
        <v>2024</v>
      </c>
      <c r="C102" s="174">
        <f t="shared" si="5"/>
        <v>310.59282957832551</v>
      </c>
      <c r="D102" s="135"/>
      <c r="E102" s="135"/>
      <c r="F102" s="135"/>
      <c r="G102" s="135"/>
      <c r="H102" s="158">
        <f t="shared" ref="H102:AT102" si="16">H26*$G26/100</f>
        <v>64.587594801727974</v>
      </c>
      <c r="I102" s="158">
        <f t="shared" si="16"/>
        <v>64.587594801727974</v>
      </c>
      <c r="J102" s="158">
        <f t="shared" si="16"/>
        <v>64.587594801727974</v>
      </c>
      <c r="K102" s="158">
        <f t="shared" si="16"/>
        <v>64.587594801727974</v>
      </c>
      <c r="L102" s="158">
        <f t="shared" si="16"/>
        <v>64.587594801727974</v>
      </c>
      <c r="M102" s="158">
        <f t="shared" si="16"/>
        <v>64.587594801727974</v>
      </c>
      <c r="N102" s="158">
        <f t="shared" si="16"/>
        <v>52.974442216968065</v>
      </c>
      <c r="O102" s="158">
        <f t="shared" si="16"/>
        <v>41.927784880245227</v>
      </c>
      <c r="P102" s="158">
        <f t="shared" si="16"/>
        <v>41.927784880245227</v>
      </c>
      <c r="Q102" s="158">
        <f t="shared" si="16"/>
        <v>34.379301608378917</v>
      </c>
      <c r="R102" s="158">
        <f t="shared" si="16"/>
        <v>21.127334971547747</v>
      </c>
      <c r="S102" s="158">
        <f t="shared" si="16"/>
        <v>21.127334971547747</v>
      </c>
      <c r="T102" s="158">
        <f t="shared" si="16"/>
        <v>21.127334971547747</v>
      </c>
      <c r="U102" s="158">
        <f t="shared" si="16"/>
        <v>21.127334971547747</v>
      </c>
      <c r="V102" s="158">
        <f t="shared" si="16"/>
        <v>5.3261232991753209</v>
      </c>
      <c r="W102" s="158">
        <f t="shared" si="16"/>
        <v>1.2540967972647226</v>
      </c>
      <c r="X102" s="158">
        <f t="shared" si="16"/>
        <v>1.2540967972647226</v>
      </c>
      <c r="Y102" s="158">
        <f t="shared" si="16"/>
        <v>1.2540967972647226</v>
      </c>
      <c r="Z102" s="158">
        <f t="shared" si="16"/>
        <v>1.2540967972647226</v>
      </c>
      <c r="AA102" s="158">
        <f t="shared" si="16"/>
        <v>1.2540967972647226</v>
      </c>
      <c r="AB102" s="158">
        <f t="shared" si="16"/>
        <v>1.2540967972647226</v>
      </c>
      <c r="AC102" s="158">
        <f t="shared" si="16"/>
        <v>0.19388336485712074</v>
      </c>
      <c r="AD102" s="158">
        <f t="shared" si="16"/>
        <v>0</v>
      </c>
      <c r="AE102" s="158">
        <f t="shared" si="16"/>
        <v>0</v>
      </c>
      <c r="AF102" s="158">
        <f t="shared" si="16"/>
        <v>0</v>
      </c>
      <c r="AG102" s="158">
        <f t="shared" si="16"/>
        <v>0</v>
      </c>
      <c r="AH102" s="158">
        <f t="shared" si="16"/>
        <v>0</v>
      </c>
      <c r="AI102" s="158">
        <f t="shared" si="16"/>
        <v>0</v>
      </c>
      <c r="AJ102" s="158">
        <f t="shared" si="16"/>
        <v>0</v>
      </c>
      <c r="AK102" s="158">
        <f t="shared" si="16"/>
        <v>0</v>
      </c>
      <c r="AL102" s="158">
        <f t="shared" si="16"/>
        <v>0</v>
      </c>
      <c r="AM102" s="158">
        <f t="shared" si="16"/>
        <v>0</v>
      </c>
      <c r="AN102" s="158">
        <f t="shared" si="16"/>
        <v>0</v>
      </c>
      <c r="AO102" s="158">
        <f t="shared" si="16"/>
        <v>0</v>
      </c>
      <c r="AP102" s="158">
        <f t="shared" si="16"/>
        <v>0</v>
      </c>
      <c r="AQ102" s="158">
        <f t="shared" si="16"/>
        <v>0</v>
      </c>
      <c r="AR102" s="158">
        <f t="shared" si="16"/>
        <v>0</v>
      </c>
      <c r="AS102" s="158">
        <f t="shared" si="16"/>
        <v>0</v>
      </c>
      <c r="AT102" s="211">
        <f t="shared" si="16"/>
        <v>0</v>
      </c>
    </row>
    <row r="103" spans="2:46" x14ac:dyDescent="0.35">
      <c r="B103" s="196">
        <v>2025</v>
      </c>
      <c r="C103" s="174">
        <f>H103+I102+J101+K100+L99+M98+N97+O96+P95+Q94+R93+S92+T91+U90+V89+W88+X87+Y86+Z85+AA84+AB83+AC82+AD81+AE80+AF79+AG78+AH77+AI76+AJ75+AK74+AL73+AM72+AN71+AO70+AP69+AQ68+AR67+AS66</f>
        <v>375.12305772554174</v>
      </c>
      <c r="D103" s="135"/>
      <c r="E103" s="105"/>
      <c r="F103" s="105"/>
      <c r="G103" s="135"/>
      <c r="H103" s="158">
        <f t="shared" ref="H103:AT103" si="17">H27*$G27/100</f>
        <v>64.530228147216206</v>
      </c>
      <c r="I103" s="158">
        <f t="shared" si="17"/>
        <v>64.530228147216206</v>
      </c>
      <c r="J103" s="158">
        <f t="shared" si="17"/>
        <v>64.530228147216206</v>
      </c>
      <c r="K103" s="158">
        <f t="shared" si="17"/>
        <v>64.530228147216206</v>
      </c>
      <c r="L103" s="158">
        <f t="shared" si="17"/>
        <v>64.530228147216206</v>
      </c>
      <c r="M103" s="158">
        <f t="shared" si="17"/>
        <v>64.530228147216206</v>
      </c>
      <c r="N103" s="158">
        <f t="shared" si="17"/>
        <v>52.9273903560969</v>
      </c>
      <c r="O103" s="158">
        <f t="shared" si="17"/>
        <v>41.890544652349263</v>
      </c>
      <c r="P103" s="158">
        <f t="shared" si="17"/>
        <v>41.890544652349263</v>
      </c>
      <c r="Q103" s="158">
        <f t="shared" si="17"/>
        <v>34.348765937809702</v>
      </c>
      <c r="R103" s="158">
        <f t="shared" si="17"/>
        <v>21.108569688062776</v>
      </c>
      <c r="S103" s="158">
        <f t="shared" si="17"/>
        <v>21.108569688062776</v>
      </c>
      <c r="T103" s="158">
        <f t="shared" si="17"/>
        <v>21.108569688062776</v>
      </c>
      <c r="U103" s="158">
        <f t="shared" si="17"/>
        <v>21.108569688062776</v>
      </c>
      <c r="V103" s="158">
        <f t="shared" si="17"/>
        <v>5.3213926403525429</v>
      </c>
      <c r="W103" s="158">
        <f t="shared" si="17"/>
        <v>1.2529829094057019</v>
      </c>
      <c r="X103" s="158">
        <f t="shared" si="17"/>
        <v>1.2529829094057019</v>
      </c>
      <c r="Y103" s="158">
        <f t="shared" si="17"/>
        <v>1.2529829094057019</v>
      </c>
      <c r="Z103" s="158">
        <f t="shared" si="17"/>
        <v>1.2529829094057019</v>
      </c>
      <c r="AA103" s="158">
        <f t="shared" si="17"/>
        <v>1.2529829094057019</v>
      </c>
      <c r="AB103" s="158">
        <f t="shared" si="17"/>
        <v>1.2529829094057019</v>
      </c>
      <c r="AC103" s="158">
        <f t="shared" si="17"/>
        <v>0.19371115779411618</v>
      </c>
      <c r="AD103" s="158">
        <f t="shared" si="17"/>
        <v>0</v>
      </c>
      <c r="AE103" s="158">
        <f t="shared" si="17"/>
        <v>0</v>
      </c>
      <c r="AF103" s="158">
        <f t="shared" si="17"/>
        <v>0</v>
      </c>
      <c r="AG103" s="158">
        <f t="shared" si="17"/>
        <v>0</v>
      </c>
      <c r="AH103" s="158">
        <f t="shared" si="17"/>
        <v>0</v>
      </c>
      <c r="AI103" s="158">
        <f t="shared" si="17"/>
        <v>0</v>
      </c>
      <c r="AJ103" s="158">
        <f t="shared" si="17"/>
        <v>0</v>
      </c>
      <c r="AK103" s="158">
        <f t="shared" si="17"/>
        <v>0</v>
      </c>
      <c r="AL103" s="158">
        <f t="shared" si="17"/>
        <v>0</v>
      </c>
      <c r="AM103" s="158">
        <f t="shared" si="17"/>
        <v>0</v>
      </c>
      <c r="AN103" s="158">
        <f t="shared" si="17"/>
        <v>0</v>
      </c>
      <c r="AO103" s="158">
        <f t="shared" si="17"/>
        <v>0</v>
      </c>
      <c r="AP103" s="158">
        <f t="shared" si="17"/>
        <v>0</v>
      </c>
      <c r="AQ103" s="158">
        <f t="shared" si="17"/>
        <v>0</v>
      </c>
      <c r="AR103" s="158">
        <f t="shared" si="17"/>
        <v>0</v>
      </c>
      <c r="AS103" s="158">
        <f t="shared" si="17"/>
        <v>0</v>
      </c>
      <c r="AT103" s="211">
        <f t="shared" si="17"/>
        <v>0</v>
      </c>
    </row>
    <row r="104" spans="2:46" x14ac:dyDescent="0.35">
      <c r="B104" s="196">
        <v>2026</v>
      </c>
      <c r="C104" s="174">
        <f t="shared" si="5"/>
        <v>430.66234966952095</v>
      </c>
      <c r="D104" s="135"/>
      <c r="E104" s="135"/>
      <c r="F104" s="135"/>
      <c r="G104" s="135"/>
      <c r="H104" s="158">
        <f t="shared" ref="H104:AT104" si="18">H28*$G28/100</f>
        <v>64.478641786223349</v>
      </c>
      <c r="I104" s="158">
        <f t="shared" si="18"/>
        <v>64.478641786223349</v>
      </c>
      <c r="J104" s="158">
        <f t="shared" si="18"/>
        <v>64.478641786223349</v>
      </c>
      <c r="K104" s="158">
        <f t="shared" si="18"/>
        <v>64.478641786223349</v>
      </c>
      <c r="L104" s="158">
        <f t="shared" si="18"/>
        <v>64.478641786223349</v>
      </c>
      <c r="M104" s="158">
        <f t="shared" si="18"/>
        <v>64.478641786223349</v>
      </c>
      <c r="N104" s="158">
        <f t="shared" si="18"/>
        <v>52.885079464849298</v>
      </c>
      <c r="O104" s="158">
        <f t="shared" si="18"/>
        <v>41.85705676890813</v>
      </c>
      <c r="P104" s="158">
        <f t="shared" si="18"/>
        <v>41.85705676890813</v>
      </c>
      <c r="Q104" s="158">
        <f t="shared" si="18"/>
        <v>34.32130705706183</v>
      </c>
      <c r="R104" s="158">
        <f t="shared" si="18"/>
        <v>21.091695204162189</v>
      </c>
      <c r="S104" s="158">
        <f t="shared" si="18"/>
        <v>21.091695204162189</v>
      </c>
      <c r="T104" s="158">
        <f t="shared" si="18"/>
        <v>21.091695204162189</v>
      </c>
      <c r="U104" s="158">
        <f t="shared" si="18"/>
        <v>21.091695204162189</v>
      </c>
      <c r="V104" s="158">
        <f t="shared" si="18"/>
        <v>5.3171386451380247</v>
      </c>
      <c r="W104" s="158">
        <f t="shared" si="18"/>
        <v>1.2519812574584157</v>
      </c>
      <c r="X104" s="158">
        <f t="shared" si="18"/>
        <v>1.2519812574584157</v>
      </c>
      <c r="Y104" s="158">
        <f t="shared" si="18"/>
        <v>1.2519812574584157</v>
      </c>
      <c r="Z104" s="158">
        <f t="shared" si="18"/>
        <v>1.2519812574584157</v>
      </c>
      <c r="AA104" s="158">
        <f t="shared" si="18"/>
        <v>1.2519812574584157</v>
      </c>
      <c r="AB104" s="158">
        <f t="shared" si="18"/>
        <v>1.2519812574584157</v>
      </c>
      <c r="AC104" s="158">
        <f t="shared" si="18"/>
        <v>0.19355630240306568</v>
      </c>
      <c r="AD104" s="158">
        <f t="shared" si="18"/>
        <v>0</v>
      </c>
      <c r="AE104" s="158">
        <f t="shared" si="18"/>
        <v>0</v>
      </c>
      <c r="AF104" s="158">
        <f t="shared" si="18"/>
        <v>0</v>
      </c>
      <c r="AG104" s="158">
        <f t="shared" si="18"/>
        <v>0</v>
      </c>
      <c r="AH104" s="158">
        <f t="shared" si="18"/>
        <v>0</v>
      </c>
      <c r="AI104" s="158">
        <f t="shared" si="18"/>
        <v>0</v>
      </c>
      <c r="AJ104" s="158">
        <f t="shared" si="18"/>
        <v>0</v>
      </c>
      <c r="AK104" s="158">
        <f t="shared" si="18"/>
        <v>0</v>
      </c>
      <c r="AL104" s="158">
        <f t="shared" si="18"/>
        <v>0</v>
      </c>
      <c r="AM104" s="158">
        <f t="shared" si="18"/>
        <v>0</v>
      </c>
      <c r="AN104" s="158">
        <f t="shared" si="18"/>
        <v>0</v>
      </c>
      <c r="AO104" s="158">
        <f t="shared" si="18"/>
        <v>0</v>
      </c>
      <c r="AP104" s="158">
        <f t="shared" si="18"/>
        <v>0</v>
      </c>
      <c r="AQ104" s="158">
        <f t="shared" si="18"/>
        <v>0</v>
      </c>
      <c r="AR104" s="158">
        <f t="shared" si="18"/>
        <v>0</v>
      </c>
      <c r="AS104" s="158">
        <f t="shared" si="18"/>
        <v>0</v>
      </c>
      <c r="AT104" s="211">
        <f t="shared" si="18"/>
        <v>0</v>
      </c>
    </row>
    <row r="105" spans="2:46" x14ac:dyDescent="0.35">
      <c r="B105" s="196">
        <v>2027</v>
      </c>
      <c r="C105" s="174">
        <f t="shared" si="5"/>
        <v>476.37199583449404</v>
      </c>
      <c r="D105" s="135"/>
      <c r="E105" s="135"/>
      <c r="F105" s="135"/>
      <c r="G105" s="135"/>
      <c r="H105" s="158">
        <f t="shared" ref="H105:AT105" si="19">H29*$G29/100</f>
        <v>64.486460078650822</v>
      </c>
      <c r="I105" s="158">
        <f t="shared" si="19"/>
        <v>64.486460078650822</v>
      </c>
      <c r="J105" s="158">
        <f t="shared" si="19"/>
        <v>64.486460078650822</v>
      </c>
      <c r="K105" s="158">
        <f t="shared" si="19"/>
        <v>64.486460078650822</v>
      </c>
      <c r="L105" s="158">
        <f t="shared" si="19"/>
        <v>64.486460078650822</v>
      </c>
      <c r="M105" s="158">
        <f t="shared" si="19"/>
        <v>64.486460078650822</v>
      </c>
      <c r="N105" s="158">
        <f t="shared" si="19"/>
        <v>52.89149199161556</v>
      </c>
      <c r="O105" s="158">
        <f t="shared" si="19"/>
        <v>41.862132103947872</v>
      </c>
      <c r="P105" s="158">
        <f t="shared" si="19"/>
        <v>41.862132103947872</v>
      </c>
      <c r="Q105" s="158">
        <f t="shared" si="19"/>
        <v>34.325468652399941</v>
      </c>
      <c r="R105" s="158">
        <f t="shared" si="19"/>
        <v>21.094252656309585</v>
      </c>
      <c r="S105" s="158">
        <f t="shared" si="19"/>
        <v>21.094252656309585</v>
      </c>
      <c r="T105" s="158">
        <f t="shared" si="19"/>
        <v>21.094252656309585</v>
      </c>
      <c r="U105" s="158">
        <f t="shared" si="19"/>
        <v>21.094252656309585</v>
      </c>
      <c r="V105" s="158">
        <f t="shared" si="19"/>
        <v>5.3177833694010292</v>
      </c>
      <c r="W105" s="158">
        <f t="shared" si="19"/>
        <v>1.2521330651782023</v>
      </c>
      <c r="X105" s="158">
        <f t="shared" si="19"/>
        <v>1.2521330651782023</v>
      </c>
      <c r="Y105" s="158">
        <f t="shared" si="19"/>
        <v>1.2521330651782023</v>
      </c>
      <c r="Z105" s="158">
        <f t="shared" si="19"/>
        <v>1.2521330651782023</v>
      </c>
      <c r="AA105" s="158">
        <f t="shared" si="19"/>
        <v>1.2521330651782023</v>
      </c>
      <c r="AB105" s="158">
        <f t="shared" si="19"/>
        <v>1.2521330651782023</v>
      </c>
      <c r="AC105" s="158">
        <f t="shared" si="19"/>
        <v>0.19357977187654477</v>
      </c>
      <c r="AD105" s="158">
        <f t="shared" si="19"/>
        <v>0</v>
      </c>
      <c r="AE105" s="158">
        <f t="shared" si="19"/>
        <v>0</v>
      </c>
      <c r="AF105" s="158">
        <f t="shared" si="19"/>
        <v>0</v>
      </c>
      <c r="AG105" s="158">
        <f t="shared" si="19"/>
        <v>0</v>
      </c>
      <c r="AH105" s="158">
        <f t="shared" si="19"/>
        <v>0</v>
      </c>
      <c r="AI105" s="158">
        <f t="shared" si="19"/>
        <v>0</v>
      </c>
      <c r="AJ105" s="158">
        <f t="shared" si="19"/>
        <v>0</v>
      </c>
      <c r="AK105" s="158">
        <f t="shared" si="19"/>
        <v>0</v>
      </c>
      <c r="AL105" s="158">
        <f t="shared" si="19"/>
        <v>0</v>
      </c>
      <c r="AM105" s="158">
        <f t="shared" si="19"/>
        <v>0</v>
      </c>
      <c r="AN105" s="158">
        <f t="shared" si="19"/>
        <v>0</v>
      </c>
      <c r="AO105" s="158">
        <f t="shared" si="19"/>
        <v>0</v>
      </c>
      <c r="AP105" s="158">
        <f t="shared" si="19"/>
        <v>0</v>
      </c>
      <c r="AQ105" s="158">
        <f t="shared" si="19"/>
        <v>0</v>
      </c>
      <c r="AR105" s="158">
        <f t="shared" si="19"/>
        <v>0</v>
      </c>
      <c r="AS105" s="158">
        <f t="shared" si="19"/>
        <v>0</v>
      </c>
      <c r="AT105" s="211">
        <f t="shared" si="19"/>
        <v>0</v>
      </c>
    </row>
    <row r="106" spans="2:46" x14ac:dyDescent="0.35">
      <c r="B106" s="196">
        <v>2028</v>
      </c>
      <c r="C106" s="174">
        <f t="shared" si="5"/>
        <v>517.77804136673808</v>
      </c>
      <c r="D106" s="135"/>
      <c r="E106" s="135"/>
      <c r="F106" s="135"/>
      <c r="G106" s="135"/>
      <c r="H106" s="158">
        <f t="shared" ref="H106:AT106" si="20">H30*$G30/100</f>
        <v>64.573934429531633</v>
      </c>
      <c r="I106" s="158">
        <f t="shared" si="20"/>
        <v>64.573934429531633</v>
      </c>
      <c r="J106" s="158">
        <f t="shared" si="20"/>
        <v>64.573934429531633</v>
      </c>
      <c r="K106" s="158">
        <f t="shared" si="20"/>
        <v>64.573934429531633</v>
      </c>
      <c r="L106" s="158">
        <f t="shared" si="20"/>
        <v>64.573934429531633</v>
      </c>
      <c r="M106" s="158">
        <f t="shared" si="20"/>
        <v>64.573934429531633</v>
      </c>
      <c r="N106" s="158">
        <f t="shared" si="20"/>
        <v>52.963238043785907</v>
      </c>
      <c r="O106" s="158">
        <f t="shared" si="20"/>
        <v>41.918917091491203</v>
      </c>
      <c r="P106" s="158">
        <f t="shared" si="20"/>
        <v>41.918917091491203</v>
      </c>
      <c r="Q106" s="158">
        <f t="shared" si="20"/>
        <v>34.372030335044421</v>
      </c>
      <c r="R106" s="158">
        <f t="shared" si="20"/>
        <v>21.122866508832672</v>
      </c>
      <c r="S106" s="158">
        <f t="shared" si="20"/>
        <v>21.122866508832672</v>
      </c>
      <c r="T106" s="158">
        <f t="shared" si="20"/>
        <v>21.122866508832672</v>
      </c>
      <c r="U106" s="158">
        <f t="shared" si="20"/>
        <v>21.122866508832672</v>
      </c>
      <c r="V106" s="158">
        <f t="shared" si="20"/>
        <v>5.3249968161896382</v>
      </c>
      <c r="W106" s="158">
        <f t="shared" si="20"/>
        <v>1.2538315539300935</v>
      </c>
      <c r="X106" s="158">
        <f t="shared" si="20"/>
        <v>1.2538315539300935</v>
      </c>
      <c r="Y106" s="158">
        <f t="shared" si="20"/>
        <v>1.2538315539300935</v>
      </c>
      <c r="Z106" s="158">
        <f t="shared" si="20"/>
        <v>1.2538315539300935</v>
      </c>
      <c r="AA106" s="158">
        <f t="shared" si="20"/>
        <v>1.2538315539300935</v>
      </c>
      <c r="AB106" s="158">
        <f t="shared" si="20"/>
        <v>1.2538315539300935</v>
      </c>
      <c r="AC106" s="158">
        <f t="shared" si="20"/>
        <v>0.19384235823758711</v>
      </c>
      <c r="AD106" s="158">
        <f t="shared" si="20"/>
        <v>0</v>
      </c>
      <c r="AE106" s="158">
        <f t="shared" si="20"/>
        <v>0</v>
      </c>
      <c r="AF106" s="158">
        <f t="shared" si="20"/>
        <v>0</v>
      </c>
      <c r="AG106" s="158">
        <f t="shared" si="20"/>
        <v>0</v>
      </c>
      <c r="AH106" s="158">
        <f t="shared" si="20"/>
        <v>0</v>
      </c>
      <c r="AI106" s="158">
        <f t="shared" si="20"/>
        <v>0</v>
      </c>
      <c r="AJ106" s="158">
        <f t="shared" si="20"/>
        <v>0</v>
      </c>
      <c r="AK106" s="158">
        <f t="shared" si="20"/>
        <v>0</v>
      </c>
      <c r="AL106" s="158">
        <f t="shared" si="20"/>
        <v>0</v>
      </c>
      <c r="AM106" s="158">
        <f t="shared" si="20"/>
        <v>0</v>
      </c>
      <c r="AN106" s="158">
        <f t="shared" si="20"/>
        <v>0</v>
      </c>
      <c r="AO106" s="158">
        <f t="shared" si="20"/>
        <v>0</v>
      </c>
      <c r="AP106" s="158">
        <f t="shared" si="20"/>
        <v>0</v>
      </c>
      <c r="AQ106" s="158">
        <f t="shared" si="20"/>
        <v>0</v>
      </c>
      <c r="AR106" s="158">
        <f t="shared" si="20"/>
        <v>0</v>
      </c>
      <c r="AS106" s="158">
        <f t="shared" si="20"/>
        <v>0</v>
      </c>
      <c r="AT106" s="211">
        <f t="shared" si="20"/>
        <v>0</v>
      </c>
    </row>
    <row r="107" spans="2:46" x14ac:dyDescent="0.35">
      <c r="B107" s="196">
        <v>2029</v>
      </c>
      <c r="C107" s="174">
        <f t="shared" si="5"/>
        <v>552.31250643933299</v>
      </c>
      <c r="D107" s="135"/>
      <c r="E107" s="135"/>
      <c r="F107" s="135"/>
      <c r="G107" s="135"/>
      <c r="H107" s="158">
        <f t="shared" ref="H107:AT107" si="21">H31*$G31/100</f>
        <v>64.711568069802667</v>
      </c>
      <c r="I107" s="158">
        <f t="shared" si="21"/>
        <v>64.711568069802667</v>
      </c>
      <c r="J107" s="158">
        <f t="shared" si="21"/>
        <v>64.711568069802667</v>
      </c>
      <c r="K107" s="158">
        <f t="shared" si="21"/>
        <v>64.711568069802667</v>
      </c>
      <c r="L107" s="158">
        <f t="shared" si="21"/>
        <v>64.711568069802667</v>
      </c>
      <c r="M107" s="158">
        <f t="shared" si="21"/>
        <v>64.711568069802667</v>
      </c>
      <c r="N107" s="158">
        <f t="shared" si="21"/>
        <v>53.076124509771063</v>
      </c>
      <c r="O107" s="158">
        <f t="shared" si="21"/>
        <v>42.008263562423942</v>
      </c>
      <c r="P107" s="158">
        <f t="shared" si="21"/>
        <v>42.008263562423942</v>
      </c>
      <c r="Q107" s="158">
        <f t="shared" si="21"/>
        <v>34.445291283139213</v>
      </c>
      <c r="R107" s="158">
        <f t="shared" si="21"/>
        <v>21.167888033945751</v>
      </c>
      <c r="S107" s="158">
        <f t="shared" si="21"/>
        <v>21.167888033945751</v>
      </c>
      <c r="T107" s="158">
        <f t="shared" si="21"/>
        <v>21.167888033945751</v>
      </c>
      <c r="U107" s="158">
        <f t="shared" si="21"/>
        <v>21.167888033945751</v>
      </c>
      <c r="V107" s="158">
        <f t="shared" si="21"/>
        <v>5.3363465767814064</v>
      </c>
      <c r="W107" s="158">
        <f t="shared" si="21"/>
        <v>1.256503985191695</v>
      </c>
      <c r="X107" s="158">
        <f t="shared" si="21"/>
        <v>1.256503985191695</v>
      </c>
      <c r="Y107" s="158">
        <f t="shared" si="21"/>
        <v>1.256503985191695</v>
      </c>
      <c r="Z107" s="158">
        <f t="shared" si="21"/>
        <v>1.256503985191695</v>
      </c>
      <c r="AA107" s="158">
        <f t="shared" si="21"/>
        <v>1.256503985191695</v>
      </c>
      <c r="AB107" s="158">
        <f t="shared" si="21"/>
        <v>1.256503985191695</v>
      </c>
      <c r="AC107" s="158">
        <f t="shared" si="21"/>
        <v>0.19425551611063063</v>
      </c>
      <c r="AD107" s="158">
        <f t="shared" si="21"/>
        <v>0</v>
      </c>
      <c r="AE107" s="158">
        <f t="shared" si="21"/>
        <v>0</v>
      </c>
      <c r="AF107" s="158">
        <f t="shared" si="21"/>
        <v>0</v>
      </c>
      <c r="AG107" s="158">
        <f t="shared" si="21"/>
        <v>0</v>
      </c>
      <c r="AH107" s="158">
        <f t="shared" si="21"/>
        <v>0</v>
      </c>
      <c r="AI107" s="158">
        <f t="shared" si="21"/>
        <v>0</v>
      </c>
      <c r="AJ107" s="158">
        <f t="shared" si="21"/>
        <v>0</v>
      </c>
      <c r="AK107" s="158">
        <f t="shared" si="21"/>
        <v>0</v>
      </c>
      <c r="AL107" s="158">
        <f t="shared" si="21"/>
        <v>0</v>
      </c>
      <c r="AM107" s="158">
        <f t="shared" si="21"/>
        <v>0</v>
      </c>
      <c r="AN107" s="158">
        <f t="shared" si="21"/>
        <v>0</v>
      </c>
      <c r="AO107" s="158">
        <f t="shared" si="21"/>
        <v>0</v>
      </c>
      <c r="AP107" s="158">
        <f t="shared" si="21"/>
        <v>0</v>
      </c>
      <c r="AQ107" s="158">
        <f t="shared" si="21"/>
        <v>0</v>
      </c>
      <c r="AR107" s="158">
        <f t="shared" si="21"/>
        <v>0</v>
      </c>
      <c r="AS107" s="158">
        <f t="shared" si="21"/>
        <v>0</v>
      </c>
      <c r="AT107" s="211">
        <f t="shared" si="21"/>
        <v>0</v>
      </c>
    </row>
    <row r="108" spans="2:46" x14ac:dyDescent="0.35">
      <c r="B108" s="196">
        <v>2030</v>
      </c>
      <c r="C108" s="174">
        <f t="shared" si="5"/>
        <v>577.68944663565298</v>
      </c>
      <c r="D108" s="135"/>
      <c r="E108" s="135"/>
      <c r="F108" s="135"/>
      <c r="G108" s="135"/>
      <c r="H108" s="158">
        <f t="shared" ref="H108:AT108" si="22">H32*$G32/100</f>
        <v>64.926133303451763</v>
      </c>
      <c r="I108" s="158">
        <f t="shared" si="22"/>
        <v>64.926133303451763</v>
      </c>
      <c r="J108" s="158">
        <f t="shared" si="22"/>
        <v>64.926133303451763</v>
      </c>
      <c r="K108" s="158">
        <f t="shared" si="22"/>
        <v>64.926133303451763</v>
      </c>
      <c r="L108" s="158">
        <f t="shared" si="22"/>
        <v>64.926133303451763</v>
      </c>
      <c r="M108" s="158">
        <f t="shared" si="22"/>
        <v>64.926133303451763</v>
      </c>
      <c r="N108" s="158">
        <f t="shared" si="22"/>
        <v>53.252109907688549</v>
      </c>
      <c r="O108" s="158">
        <f t="shared" si="22"/>
        <v>42.147551067816224</v>
      </c>
      <c r="P108" s="158">
        <f t="shared" si="22"/>
        <v>42.147551067816224</v>
      </c>
      <c r="Q108" s="158">
        <f t="shared" si="22"/>
        <v>34.559502114258414</v>
      </c>
      <c r="R108" s="158">
        <f t="shared" si="22"/>
        <v>21.238074756000806</v>
      </c>
      <c r="S108" s="158">
        <f t="shared" si="22"/>
        <v>21.238074756000806</v>
      </c>
      <c r="T108" s="158">
        <f t="shared" si="22"/>
        <v>21.238074756000806</v>
      </c>
      <c r="U108" s="158">
        <f t="shared" si="22"/>
        <v>21.238074756000806</v>
      </c>
      <c r="V108" s="158">
        <f t="shared" si="22"/>
        <v>5.3540403907969276</v>
      </c>
      <c r="W108" s="158">
        <f t="shared" si="22"/>
        <v>1.2606701965694331</v>
      </c>
      <c r="X108" s="158">
        <f t="shared" si="22"/>
        <v>1.2606701965694331</v>
      </c>
      <c r="Y108" s="158">
        <f t="shared" si="22"/>
        <v>1.2606701965694331</v>
      </c>
      <c r="Z108" s="158">
        <f t="shared" si="22"/>
        <v>1.2606701965694331</v>
      </c>
      <c r="AA108" s="158">
        <f t="shared" si="22"/>
        <v>1.2606701965694331</v>
      </c>
      <c r="AB108" s="158">
        <f t="shared" si="22"/>
        <v>1.2606701965694331</v>
      </c>
      <c r="AC108" s="158">
        <f t="shared" si="22"/>
        <v>0.194899612389629</v>
      </c>
      <c r="AD108" s="158">
        <f t="shared" si="22"/>
        <v>0</v>
      </c>
      <c r="AE108" s="158">
        <f t="shared" si="22"/>
        <v>0</v>
      </c>
      <c r="AF108" s="158">
        <f t="shared" si="22"/>
        <v>0</v>
      </c>
      <c r="AG108" s="158">
        <f t="shared" si="22"/>
        <v>0</v>
      </c>
      <c r="AH108" s="158">
        <f t="shared" si="22"/>
        <v>0</v>
      </c>
      <c r="AI108" s="158">
        <f t="shared" si="22"/>
        <v>0</v>
      </c>
      <c r="AJ108" s="158">
        <f t="shared" si="22"/>
        <v>0</v>
      </c>
      <c r="AK108" s="158">
        <f t="shared" si="22"/>
        <v>0</v>
      </c>
      <c r="AL108" s="158">
        <f t="shared" si="22"/>
        <v>0</v>
      </c>
      <c r="AM108" s="158">
        <f t="shared" si="22"/>
        <v>0</v>
      </c>
      <c r="AN108" s="158">
        <f t="shared" si="22"/>
        <v>0</v>
      </c>
      <c r="AO108" s="158">
        <f t="shared" si="22"/>
        <v>0</v>
      </c>
      <c r="AP108" s="158">
        <f t="shared" si="22"/>
        <v>0</v>
      </c>
      <c r="AQ108" s="158">
        <f t="shared" si="22"/>
        <v>0</v>
      </c>
      <c r="AR108" s="158">
        <f t="shared" si="22"/>
        <v>0</v>
      </c>
      <c r="AS108" s="158">
        <f t="shared" si="22"/>
        <v>0</v>
      </c>
      <c r="AT108" s="211">
        <f t="shared" si="22"/>
        <v>0</v>
      </c>
    </row>
    <row r="109" spans="2:46" x14ac:dyDescent="0.35">
      <c r="B109" s="196">
        <v>2031</v>
      </c>
      <c r="C109" s="174">
        <f t="shared" si="5"/>
        <v>599.84496217800131</v>
      </c>
      <c r="D109" s="135"/>
      <c r="E109" s="135"/>
      <c r="F109" s="135"/>
      <c r="G109" s="135"/>
      <c r="H109" s="158">
        <f t="shared" ref="H109:AT109" si="23">H33*$G33/100</f>
        <v>65.235314399409575</v>
      </c>
      <c r="I109" s="158">
        <f t="shared" si="23"/>
        <v>65.235314399409575</v>
      </c>
      <c r="J109" s="158">
        <f t="shared" si="23"/>
        <v>65.235314399409575</v>
      </c>
      <c r="K109" s="158">
        <f t="shared" si="23"/>
        <v>65.235314399409575</v>
      </c>
      <c r="L109" s="158">
        <f t="shared" si="23"/>
        <v>65.235314399409575</v>
      </c>
      <c r="M109" s="158">
        <f t="shared" si="23"/>
        <v>65.235314399409575</v>
      </c>
      <c r="N109" s="158">
        <f t="shared" si="23"/>
        <v>53.505698791942166</v>
      </c>
      <c r="O109" s="158">
        <f t="shared" si="23"/>
        <v>42.348259555570749</v>
      </c>
      <c r="P109" s="158">
        <f t="shared" si="23"/>
        <v>42.348259555570749</v>
      </c>
      <c r="Q109" s="158">
        <f t="shared" si="23"/>
        <v>34.7240759799082</v>
      </c>
      <c r="R109" s="158">
        <f t="shared" si="23"/>
        <v>21.33921139998365</v>
      </c>
      <c r="S109" s="158">
        <f t="shared" si="23"/>
        <v>21.33921139998365</v>
      </c>
      <c r="T109" s="158">
        <f t="shared" si="23"/>
        <v>21.33921139998365</v>
      </c>
      <c r="U109" s="158">
        <f t="shared" si="23"/>
        <v>21.33921139998365</v>
      </c>
      <c r="V109" s="158">
        <f t="shared" si="23"/>
        <v>5.3795365660903496</v>
      </c>
      <c r="W109" s="158">
        <f t="shared" si="23"/>
        <v>1.2666735633677444</v>
      </c>
      <c r="X109" s="158">
        <f t="shared" si="23"/>
        <v>1.2666735633677444</v>
      </c>
      <c r="Y109" s="158">
        <f t="shared" si="23"/>
        <v>1.2666735633677444</v>
      </c>
      <c r="Z109" s="158">
        <f t="shared" si="23"/>
        <v>1.2666735633677444</v>
      </c>
      <c r="AA109" s="158">
        <f t="shared" si="23"/>
        <v>1.2666735633677444</v>
      </c>
      <c r="AB109" s="158">
        <f t="shared" si="23"/>
        <v>1.2666735633677444</v>
      </c>
      <c r="AC109" s="158">
        <f t="shared" si="23"/>
        <v>0.19582773289664787</v>
      </c>
      <c r="AD109" s="158">
        <f t="shared" si="23"/>
        <v>0</v>
      </c>
      <c r="AE109" s="158">
        <f t="shared" si="23"/>
        <v>0</v>
      </c>
      <c r="AF109" s="158">
        <f t="shared" si="23"/>
        <v>0</v>
      </c>
      <c r="AG109" s="158">
        <f t="shared" si="23"/>
        <v>0</v>
      </c>
      <c r="AH109" s="158">
        <f t="shared" si="23"/>
        <v>0</v>
      </c>
      <c r="AI109" s="158">
        <f t="shared" si="23"/>
        <v>0</v>
      </c>
      <c r="AJ109" s="158">
        <f t="shared" si="23"/>
        <v>0</v>
      </c>
      <c r="AK109" s="158">
        <f t="shared" si="23"/>
        <v>0</v>
      </c>
      <c r="AL109" s="158">
        <f t="shared" si="23"/>
        <v>0</v>
      </c>
      <c r="AM109" s="158">
        <f t="shared" si="23"/>
        <v>0</v>
      </c>
      <c r="AN109" s="158">
        <f t="shared" si="23"/>
        <v>0</v>
      </c>
      <c r="AO109" s="158">
        <f t="shared" si="23"/>
        <v>0</v>
      </c>
      <c r="AP109" s="158">
        <f t="shared" si="23"/>
        <v>0</v>
      </c>
      <c r="AQ109" s="158">
        <f t="shared" si="23"/>
        <v>0</v>
      </c>
      <c r="AR109" s="158">
        <f t="shared" si="23"/>
        <v>0</v>
      </c>
      <c r="AS109" s="158">
        <f t="shared" si="23"/>
        <v>0</v>
      </c>
      <c r="AT109" s="211">
        <f t="shared" si="23"/>
        <v>0</v>
      </c>
    </row>
    <row r="110" spans="2:46" x14ac:dyDescent="0.35">
      <c r="B110" s="196">
        <v>2032</v>
      </c>
      <c r="C110" s="174">
        <f t="shared" si="5"/>
        <v>619.96146879999844</v>
      </c>
      <c r="D110" s="135"/>
      <c r="E110" s="135"/>
      <c r="F110" s="135"/>
      <c r="G110" s="135"/>
      <c r="H110" s="158">
        <f t="shared" ref="H110:AT110" si="24">H34*$G34/100</f>
        <v>65.588620896948314</v>
      </c>
      <c r="I110" s="158">
        <f t="shared" si="24"/>
        <v>65.588620896948314</v>
      </c>
      <c r="J110" s="158">
        <f t="shared" si="24"/>
        <v>65.588620896948314</v>
      </c>
      <c r="K110" s="158">
        <f t="shared" si="24"/>
        <v>65.588620896948314</v>
      </c>
      <c r="L110" s="158">
        <f t="shared" si="24"/>
        <v>65.588620896948314</v>
      </c>
      <c r="M110" s="158">
        <f t="shared" si="24"/>
        <v>65.588620896948314</v>
      </c>
      <c r="N110" s="158">
        <f t="shared" si="24"/>
        <v>53.795479123539906</v>
      </c>
      <c r="O110" s="158">
        <f t="shared" si="24"/>
        <v>42.577612558590474</v>
      </c>
      <c r="P110" s="158">
        <f t="shared" si="24"/>
        <v>42.577612558590474</v>
      </c>
      <c r="Q110" s="158">
        <f t="shared" si="24"/>
        <v>34.912137335596874</v>
      </c>
      <c r="R110" s="158">
        <f t="shared" si="24"/>
        <v>21.45478196340283</v>
      </c>
      <c r="S110" s="158">
        <f t="shared" si="24"/>
        <v>21.45478196340283</v>
      </c>
      <c r="T110" s="158">
        <f t="shared" si="24"/>
        <v>21.45478196340283</v>
      </c>
      <c r="U110" s="158">
        <f t="shared" si="24"/>
        <v>21.45478196340283</v>
      </c>
      <c r="V110" s="158">
        <f t="shared" si="24"/>
        <v>5.408671479289513</v>
      </c>
      <c r="W110" s="158">
        <f t="shared" si="24"/>
        <v>1.2735337127257802</v>
      </c>
      <c r="X110" s="158">
        <f t="shared" si="24"/>
        <v>1.2735337127257802</v>
      </c>
      <c r="Y110" s="158">
        <f t="shared" si="24"/>
        <v>1.2735337127257802</v>
      </c>
      <c r="Z110" s="158">
        <f t="shared" si="24"/>
        <v>1.2735337127257802</v>
      </c>
      <c r="AA110" s="158">
        <f t="shared" si="24"/>
        <v>1.2735337127257802</v>
      </c>
      <c r="AB110" s="158">
        <f t="shared" si="24"/>
        <v>1.2735337127257802</v>
      </c>
      <c r="AC110" s="158">
        <f t="shared" si="24"/>
        <v>0.1968883119874002</v>
      </c>
      <c r="AD110" s="158">
        <f t="shared" si="24"/>
        <v>0</v>
      </c>
      <c r="AE110" s="158">
        <f t="shared" si="24"/>
        <v>0</v>
      </c>
      <c r="AF110" s="158">
        <f t="shared" si="24"/>
        <v>0</v>
      </c>
      <c r="AG110" s="158">
        <f t="shared" si="24"/>
        <v>0</v>
      </c>
      <c r="AH110" s="158">
        <f t="shared" si="24"/>
        <v>0</v>
      </c>
      <c r="AI110" s="158">
        <f t="shared" si="24"/>
        <v>0</v>
      </c>
      <c r="AJ110" s="158">
        <f t="shared" si="24"/>
        <v>0</v>
      </c>
      <c r="AK110" s="158">
        <f t="shared" si="24"/>
        <v>0</v>
      </c>
      <c r="AL110" s="158">
        <f t="shared" si="24"/>
        <v>0</v>
      </c>
      <c r="AM110" s="158">
        <f t="shared" si="24"/>
        <v>0</v>
      </c>
      <c r="AN110" s="158">
        <f t="shared" si="24"/>
        <v>0</v>
      </c>
      <c r="AO110" s="158">
        <f t="shared" si="24"/>
        <v>0</v>
      </c>
      <c r="AP110" s="158">
        <f t="shared" si="24"/>
        <v>0</v>
      </c>
      <c r="AQ110" s="158">
        <f t="shared" si="24"/>
        <v>0</v>
      </c>
      <c r="AR110" s="158">
        <f t="shared" si="24"/>
        <v>0</v>
      </c>
      <c r="AS110" s="158">
        <f t="shared" si="24"/>
        <v>0</v>
      </c>
      <c r="AT110" s="211">
        <f t="shared" si="24"/>
        <v>0</v>
      </c>
    </row>
    <row r="111" spans="2:46" x14ac:dyDescent="0.35">
      <c r="B111" s="196">
        <v>2033</v>
      </c>
      <c r="C111" s="174">
        <f t="shared" si="5"/>
        <v>642.50578561273016</v>
      </c>
      <c r="D111" s="135"/>
      <c r="E111" s="135"/>
      <c r="F111" s="135"/>
      <c r="G111" s="135"/>
      <c r="H111" s="158">
        <f t="shared" ref="H111:AT111" si="25">H35*$G35/100</f>
        <v>65.980716398395145</v>
      </c>
      <c r="I111" s="158">
        <f t="shared" si="25"/>
        <v>65.980716398395145</v>
      </c>
      <c r="J111" s="158">
        <f t="shared" si="25"/>
        <v>65.980716398395145</v>
      </c>
      <c r="K111" s="158">
        <f t="shared" si="25"/>
        <v>65.980716398395145</v>
      </c>
      <c r="L111" s="158">
        <f t="shared" si="25"/>
        <v>65.980716398395145</v>
      </c>
      <c r="M111" s="158">
        <f t="shared" si="25"/>
        <v>65.980716398395145</v>
      </c>
      <c r="N111" s="158">
        <f t="shared" si="25"/>
        <v>54.117074014148422</v>
      </c>
      <c r="O111" s="158">
        <f t="shared" si="25"/>
        <v>42.832145892547899</v>
      </c>
      <c r="P111" s="158">
        <f t="shared" si="25"/>
        <v>42.832145892547899</v>
      </c>
      <c r="Q111" s="158">
        <f t="shared" si="25"/>
        <v>35.120845672622131</v>
      </c>
      <c r="R111" s="158">
        <f t="shared" si="25"/>
        <v>21.583040850040955</v>
      </c>
      <c r="S111" s="158">
        <f t="shared" si="25"/>
        <v>21.583040850040955</v>
      </c>
      <c r="T111" s="158">
        <f t="shared" si="25"/>
        <v>21.583040850040955</v>
      </c>
      <c r="U111" s="158">
        <f t="shared" si="25"/>
        <v>21.583040850040955</v>
      </c>
      <c r="V111" s="158">
        <f t="shared" si="25"/>
        <v>5.441005072019955</v>
      </c>
      <c r="W111" s="158">
        <f t="shared" si="25"/>
        <v>1.2811470278537995</v>
      </c>
      <c r="X111" s="158">
        <f t="shared" si="25"/>
        <v>1.2811470278537995</v>
      </c>
      <c r="Y111" s="158">
        <f t="shared" si="25"/>
        <v>1.2811470278537995</v>
      </c>
      <c r="Z111" s="158">
        <f t="shared" si="25"/>
        <v>1.2811470278537995</v>
      </c>
      <c r="AA111" s="158">
        <f t="shared" si="25"/>
        <v>1.2811470278537995</v>
      </c>
      <c r="AB111" s="158">
        <f t="shared" si="25"/>
        <v>1.2811470278537995</v>
      </c>
      <c r="AC111" s="158">
        <f t="shared" si="25"/>
        <v>0.19806533050619193</v>
      </c>
      <c r="AD111" s="158">
        <f t="shared" si="25"/>
        <v>0</v>
      </c>
      <c r="AE111" s="158">
        <f t="shared" si="25"/>
        <v>0</v>
      </c>
      <c r="AF111" s="158">
        <f t="shared" si="25"/>
        <v>0</v>
      </c>
      <c r="AG111" s="158">
        <f t="shared" si="25"/>
        <v>0</v>
      </c>
      <c r="AH111" s="158">
        <f t="shared" si="25"/>
        <v>0</v>
      </c>
      <c r="AI111" s="158">
        <f t="shared" si="25"/>
        <v>0</v>
      </c>
      <c r="AJ111" s="158">
        <f t="shared" si="25"/>
        <v>0</v>
      </c>
      <c r="AK111" s="158">
        <f t="shared" si="25"/>
        <v>0</v>
      </c>
      <c r="AL111" s="158">
        <f t="shared" si="25"/>
        <v>0</v>
      </c>
      <c r="AM111" s="158">
        <f t="shared" si="25"/>
        <v>0</v>
      </c>
      <c r="AN111" s="158">
        <f t="shared" si="25"/>
        <v>0</v>
      </c>
      <c r="AO111" s="158">
        <f t="shared" si="25"/>
        <v>0</v>
      </c>
      <c r="AP111" s="158">
        <f t="shared" si="25"/>
        <v>0</v>
      </c>
      <c r="AQ111" s="158">
        <f t="shared" si="25"/>
        <v>0</v>
      </c>
      <c r="AR111" s="158">
        <f t="shared" si="25"/>
        <v>0</v>
      </c>
      <c r="AS111" s="158">
        <f t="shared" si="25"/>
        <v>0</v>
      </c>
      <c r="AT111" s="211">
        <f t="shared" si="25"/>
        <v>0</v>
      </c>
    </row>
    <row r="112" spans="2:46" x14ac:dyDescent="0.35">
      <c r="B112" s="196">
        <v>2034</v>
      </c>
      <c r="C112" s="174">
        <f t="shared" si="5"/>
        <v>653.30116550716286</v>
      </c>
      <c r="D112" s="135"/>
      <c r="E112" s="135"/>
      <c r="F112" s="135"/>
      <c r="G112" s="135"/>
      <c r="H112" s="158">
        <f t="shared" ref="H112:AT112" si="26">H36*$G36/100</f>
        <v>66.392335153834239</v>
      </c>
      <c r="I112" s="158">
        <f t="shared" si="26"/>
        <v>66.392335153834239</v>
      </c>
      <c r="J112" s="158">
        <f t="shared" si="26"/>
        <v>66.392335153834239</v>
      </c>
      <c r="K112" s="158">
        <f t="shared" si="26"/>
        <v>66.392335153834239</v>
      </c>
      <c r="L112" s="158">
        <f t="shared" si="26"/>
        <v>66.392335153834239</v>
      </c>
      <c r="M112" s="158">
        <f t="shared" si="26"/>
        <v>66.392335153834239</v>
      </c>
      <c r="N112" s="158">
        <f t="shared" si="26"/>
        <v>54.454681786079966</v>
      </c>
      <c r="O112" s="158">
        <f t="shared" si="26"/>
        <v>43.099352972850291</v>
      </c>
      <c r="P112" s="158">
        <f t="shared" si="26"/>
        <v>43.099352972850291</v>
      </c>
      <c r="Q112" s="158">
        <f t="shared" si="26"/>
        <v>35.339946033679809</v>
      </c>
      <c r="R112" s="158">
        <f t="shared" si="26"/>
        <v>21.717686014540888</v>
      </c>
      <c r="S112" s="158">
        <f t="shared" si="26"/>
        <v>21.717686014540888</v>
      </c>
      <c r="T112" s="158">
        <f t="shared" si="26"/>
        <v>21.717686014540888</v>
      </c>
      <c r="U112" s="158">
        <f t="shared" si="26"/>
        <v>21.717686014540888</v>
      </c>
      <c r="V112" s="158">
        <f t="shared" si="26"/>
        <v>5.4749486218680605</v>
      </c>
      <c r="W112" s="158">
        <f t="shared" si="26"/>
        <v>1.289139425844078</v>
      </c>
      <c r="X112" s="158">
        <f t="shared" si="26"/>
        <v>1.289139425844078</v>
      </c>
      <c r="Y112" s="158">
        <f t="shared" si="26"/>
        <v>1.289139425844078</v>
      </c>
      <c r="Z112" s="158">
        <f t="shared" si="26"/>
        <v>1.289139425844078</v>
      </c>
      <c r="AA112" s="158">
        <f t="shared" si="26"/>
        <v>1.289139425844078</v>
      </c>
      <c r="AB112" s="158">
        <f t="shared" si="26"/>
        <v>1.289139425844078</v>
      </c>
      <c r="AC112" s="158">
        <f t="shared" si="26"/>
        <v>0.19930095523548899</v>
      </c>
      <c r="AD112" s="158">
        <f t="shared" si="26"/>
        <v>0</v>
      </c>
      <c r="AE112" s="158">
        <f t="shared" si="26"/>
        <v>0</v>
      </c>
      <c r="AF112" s="158">
        <f t="shared" si="26"/>
        <v>0</v>
      </c>
      <c r="AG112" s="158">
        <f t="shared" si="26"/>
        <v>0</v>
      </c>
      <c r="AH112" s="158">
        <f t="shared" si="26"/>
        <v>0</v>
      </c>
      <c r="AI112" s="158">
        <f t="shared" si="26"/>
        <v>0</v>
      </c>
      <c r="AJ112" s="158">
        <f t="shared" si="26"/>
        <v>0</v>
      </c>
      <c r="AK112" s="158">
        <f t="shared" si="26"/>
        <v>0</v>
      </c>
      <c r="AL112" s="158">
        <f t="shared" si="26"/>
        <v>0</v>
      </c>
      <c r="AM112" s="158">
        <f t="shared" si="26"/>
        <v>0</v>
      </c>
      <c r="AN112" s="158">
        <f t="shared" si="26"/>
        <v>0</v>
      </c>
      <c r="AO112" s="158">
        <f t="shared" si="26"/>
        <v>0</v>
      </c>
      <c r="AP112" s="158">
        <f t="shared" si="26"/>
        <v>0</v>
      </c>
      <c r="AQ112" s="158">
        <f t="shared" si="26"/>
        <v>0</v>
      </c>
      <c r="AR112" s="158">
        <f t="shared" si="26"/>
        <v>0</v>
      </c>
      <c r="AS112" s="158">
        <f t="shared" si="26"/>
        <v>0</v>
      </c>
      <c r="AT112" s="211">
        <f t="shared" si="26"/>
        <v>0</v>
      </c>
    </row>
    <row r="113" spans="2:46" x14ac:dyDescent="0.35">
      <c r="B113" s="196">
        <v>2035</v>
      </c>
      <c r="C113" s="174">
        <f t="shared" si="5"/>
        <v>659.61091544755766</v>
      </c>
      <c r="D113" s="135"/>
      <c r="E113" s="135"/>
      <c r="F113" s="135"/>
      <c r="G113" s="135"/>
      <c r="H113" s="158">
        <f t="shared" ref="H113:AT113" si="27">H37*$G37/100</f>
        <v>66.878426843043385</v>
      </c>
      <c r="I113" s="158">
        <f t="shared" si="27"/>
        <v>66.878426843043385</v>
      </c>
      <c r="J113" s="158">
        <f t="shared" si="27"/>
        <v>66.878426843043385</v>
      </c>
      <c r="K113" s="158">
        <f t="shared" si="27"/>
        <v>66.878426843043385</v>
      </c>
      <c r="L113" s="158">
        <f t="shared" si="27"/>
        <v>66.878426843043385</v>
      </c>
      <c r="M113" s="158">
        <f t="shared" si="27"/>
        <v>66.878426843043385</v>
      </c>
      <c r="N113" s="158">
        <f t="shared" si="27"/>
        <v>54.853371908869129</v>
      </c>
      <c r="O113" s="158">
        <f t="shared" si="27"/>
        <v>43.414905020264371</v>
      </c>
      <c r="P113" s="158">
        <f t="shared" si="27"/>
        <v>43.414905020264371</v>
      </c>
      <c r="Q113" s="158">
        <f t="shared" si="27"/>
        <v>35.598687558951788</v>
      </c>
      <c r="R113" s="158">
        <f t="shared" si="27"/>
        <v>21.876692120532812</v>
      </c>
      <c r="S113" s="158">
        <f t="shared" si="27"/>
        <v>21.876692120532812</v>
      </c>
      <c r="T113" s="158">
        <f t="shared" si="27"/>
        <v>21.876692120532812</v>
      </c>
      <c r="U113" s="158">
        <f t="shared" si="27"/>
        <v>21.876692120532812</v>
      </c>
      <c r="V113" s="158">
        <f t="shared" si="27"/>
        <v>5.5150334753043895</v>
      </c>
      <c r="W113" s="158">
        <f t="shared" si="27"/>
        <v>1.298577864177098</v>
      </c>
      <c r="X113" s="158">
        <f t="shared" si="27"/>
        <v>1.298577864177098</v>
      </c>
      <c r="Y113" s="158">
        <f t="shared" si="27"/>
        <v>1.298577864177098</v>
      </c>
      <c r="Z113" s="158">
        <f t="shared" si="27"/>
        <v>1.298577864177098</v>
      </c>
      <c r="AA113" s="158">
        <f t="shared" si="27"/>
        <v>1.298577864177098</v>
      </c>
      <c r="AB113" s="158">
        <f t="shared" si="27"/>
        <v>1.298577864177098</v>
      </c>
      <c r="AC113" s="158">
        <f t="shared" si="27"/>
        <v>0.20076013780177379</v>
      </c>
      <c r="AD113" s="158">
        <f t="shared" si="27"/>
        <v>0</v>
      </c>
      <c r="AE113" s="158">
        <f t="shared" si="27"/>
        <v>0</v>
      </c>
      <c r="AF113" s="158">
        <f t="shared" si="27"/>
        <v>0</v>
      </c>
      <c r="AG113" s="158">
        <f t="shared" si="27"/>
        <v>0</v>
      </c>
      <c r="AH113" s="158">
        <f t="shared" si="27"/>
        <v>0</v>
      </c>
      <c r="AI113" s="158">
        <f t="shared" si="27"/>
        <v>0</v>
      </c>
      <c r="AJ113" s="158">
        <f t="shared" si="27"/>
        <v>0</v>
      </c>
      <c r="AK113" s="158">
        <f t="shared" si="27"/>
        <v>0</v>
      </c>
      <c r="AL113" s="158">
        <f t="shared" si="27"/>
        <v>0</v>
      </c>
      <c r="AM113" s="158">
        <f t="shared" si="27"/>
        <v>0</v>
      </c>
      <c r="AN113" s="158">
        <f t="shared" si="27"/>
        <v>0</v>
      </c>
      <c r="AO113" s="158">
        <f t="shared" si="27"/>
        <v>0</v>
      </c>
      <c r="AP113" s="158">
        <f t="shared" si="27"/>
        <v>0</v>
      </c>
      <c r="AQ113" s="158">
        <f t="shared" si="27"/>
        <v>0</v>
      </c>
      <c r="AR113" s="158">
        <f t="shared" si="27"/>
        <v>0</v>
      </c>
      <c r="AS113" s="158">
        <f t="shared" si="27"/>
        <v>0</v>
      </c>
      <c r="AT113" s="211">
        <f t="shared" si="27"/>
        <v>0</v>
      </c>
    </row>
    <row r="114" spans="2:46" x14ac:dyDescent="0.35">
      <c r="B114" s="196">
        <v>2036</v>
      </c>
      <c r="C114" s="174">
        <f t="shared" si="5"/>
        <v>661.69034538876167</v>
      </c>
      <c r="D114" s="135"/>
      <c r="E114" s="135"/>
      <c r="F114" s="135"/>
      <c r="G114" s="135"/>
      <c r="H114" s="158">
        <f t="shared" ref="H114:AT114" si="28">H38*$G38/100</f>
        <v>67.416229343796999</v>
      </c>
      <c r="I114" s="158">
        <f t="shared" si="28"/>
        <v>67.416229343796999</v>
      </c>
      <c r="J114" s="158">
        <f t="shared" si="28"/>
        <v>67.416229343796999</v>
      </c>
      <c r="K114" s="158">
        <f t="shared" si="28"/>
        <v>67.416229343796999</v>
      </c>
      <c r="L114" s="158">
        <f t="shared" si="28"/>
        <v>67.416229343796999</v>
      </c>
      <c r="M114" s="158">
        <f t="shared" si="28"/>
        <v>67.416229343796999</v>
      </c>
      <c r="N114" s="158">
        <f t="shared" si="28"/>
        <v>55.29447499666442</v>
      </c>
      <c r="O114" s="158">
        <f t="shared" si="28"/>
        <v>43.76402573963589</v>
      </c>
      <c r="P114" s="158">
        <f t="shared" si="28"/>
        <v>43.76402573963589</v>
      </c>
      <c r="Q114" s="158">
        <f t="shared" si="28"/>
        <v>35.88495420869944</v>
      </c>
      <c r="R114" s="158">
        <f t="shared" si="28"/>
        <v>22.052613419612577</v>
      </c>
      <c r="S114" s="158">
        <f t="shared" si="28"/>
        <v>22.052613419612577</v>
      </c>
      <c r="T114" s="158">
        <f t="shared" si="28"/>
        <v>22.052613419612577</v>
      </c>
      <c r="U114" s="158">
        <f t="shared" si="28"/>
        <v>22.052613419612577</v>
      </c>
      <c r="V114" s="158">
        <f t="shared" si="28"/>
        <v>5.5593825865913447</v>
      </c>
      <c r="W114" s="158">
        <f t="shared" si="28"/>
        <v>1.3090203709127417</v>
      </c>
      <c r="X114" s="158">
        <f t="shared" si="28"/>
        <v>1.3090203709127417</v>
      </c>
      <c r="Y114" s="158">
        <f t="shared" si="28"/>
        <v>1.3090203709127417</v>
      </c>
      <c r="Z114" s="158">
        <f t="shared" si="28"/>
        <v>1.3090203709127417</v>
      </c>
      <c r="AA114" s="158">
        <f t="shared" si="28"/>
        <v>1.3090203709127417</v>
      </c>
      <c r="AB114" s="158">
        <f t="shared" si="28"/>
        <v>1.3090203709127417</v>
      </c>
      <c r="AC114" s="158">
        <f t="shared" si="28"/>
        <v>0.20237454934310428</v>
      </c>
      <c r="AD114" s="158">
        <f t="shared" si="28"/>
        <v>0</v>
      </c>
      <c r="AE114" s="158">
        <f t="shared" si="28"/>
        <v>0</v>
      </c>
      <c r="AF114" s="158">
        <f t="shared" si="28"/>
        <v>0</v>
      </c>
      <c r="AG114" s="158">
        <f t="shared" si="28"/>
        <v>0</v>
      </c>
      <c r="AH114" s="158">
        <f t="shared" si="28"/>
        <v>0</v>
      </c>
      <c r="AI114" s="158">
        <f t="shared" si="28"/>
        <v>0</v>
      </c>
      <c r="AJ114" s="158">
        <f t="shared" si="28"/>
        <v>0</v>
      </c>
      <c r="AK114" s="158">
        <f t="shared" si="28"/>
        <v>0</v>
      </c>
      <c r="AL114" s="158">
        <f t="shared" si="28"/>
        <v>0</v>
      </c>
      <c r="AM114" s="158">
        <f t="shared" si="28"/>
        <v>0</v>
      </c>
      <c r="AN114" s="158">
        <f t="shared" si="28"/>
        <v>0</v>
      </c>
      <c r="AO114" s="158">
        <f t="shared" si="28"/>
        <v>0</v>
      </c>
      <c r="AP114" s="158">
        <f t="shared" si="28"/>
        <v>0</v>
      </c>
      <c r="AQ114" s="158">
        <f t="shared" si="28"/>
        <v>0</v>
      </c>
      <c r="AR114" s="158">
        <f t="shared" si="28"/>
        <v>0</v>
      </c>
      <c r="AS114" s="158">
        <f t="shared" si="28"/>
        <v>0</v>
      </c>
      <c r="AT114" s="211">
        <f t="shared" si="28"/>
        <v>0</v>
      </c>
    </row>
    <row r="115" spans="2:46" x14ac:dyDescent="0.35">
      <c r="B115" s="196">
        <v>2037</v>
      </c>
      <c r="C115" s="174">
        <f t="shared" si="5"/>
        <v>665.55939894773712</v>
      </c>
      <c r="D115" s="135"/>
      <c r="E115" s="135"/>
      <c r="F115" s="135"/>
      <c r="G115" s="135"/>
      <c r="H115" s="158">
        <f t="shared" ref="H115:AT115" si="29">H39*$G39/100</f>
        <v>67.994983939374819</v>
      </c>
      <c r="I115" s="158">
        <f t="shared" si="29"/>
        <v>67.994983939374819</v>
      </c>
      <c r="J115" s="158">
        <f t="shared" si="29"/>
        <v>67.994983939374819</v>
      </c>
      <c r="K115" s="158">
        <f t="shared" si="29"/>
        <v>67.994983939374819</v>
      </c>
      <c r="L115" s="158">
        <f t="shared" si="29"/>
        <v>67.994983939374819</v>
      </c>
      <c r="M115" s="158">
        <f t="shared" si="29"/>
        <v>67.994983939374819</v>
      </c>
      <c r="N115" s="158">
        <f t="shared" si="29"/>
        <v>55.769166800490851</v>
      </c>
      <c r="O115" s="158">
        <f t="shared" si="29"/>
        <v>44.139730985454882</v>
      </c>
      <c r="P115" s="158">
        <f t="shared" si="29"/>
        <v>44.139730985454882</v>
      </c>
      <c r="Q115" s="158">
        <f t="shared" si="29"/>
        <v>36.193019230468494</v>
      </c>
      <c r="R115" s="158">
        <f t="shared" si="29"/>
        <v>22.241930613489075</v>
      </c>
      <c r="S115" s="158">
        <f t="shared" si="29"/>
        <v>22.241930613489075</v>
      </c>
      <c r="T115" s="158">
        <f t="shared" si="29"/>
        <v>22.241930613489075</v>
      </c>
      <c r="U115" s="158">
        <f t="shared" si="29"/>
        <v>22.241930613489075</v>
      </c>
      <c r="V115" s="158">
        <f t="shared" si="29"/>
        <v>5.6071087535971698</v>
      </c>
      <c r="W115" s="158">
        <f t="shared" si="29"/>
        <v>1.3202580441369034</v>
      </c>
      <c r="X115" s="158">
        <f t="shared" si="29"/>
        <v>1.3202580441369034</v>
      </c>
      <c r="Y115" s="158">
        <f t="shared" si="29"/>
        <v>1.3202580441369034</v>
      </c>
      <c r="Z115" s="158">
        <f t="shared" si="29"/>
        <v>1.3202580441369034</v>
      </c>
      <c r="AA115" s="158">
        <f t="shared" si="29"/>
        <v>1.3202580441369034</v>
      </c>
      <c r="AB115" s="158">
        <f t="shared" si="29"/>
        <v>1.3202580441369034</v>
      </c>
      <c r="AC115" s="158">
        <f t="shared" si="29"/>
        <v>0.20411189362355966</v>
      </c>
      <c r="AD115" s="158">
        <f t="shared" si="29"/>
        <v>0</v>
      </c>
      <c r="AE115" s="158">
        <f t="shared" si="29"/>
        <v>0</v>
      </c>
      <c r="AF115" s="158">
        <f t="shared" si="29"/>
        <v>0</v>
      </c>
      <c r="AG115" s="158">
        <f t="shared" si="29"/>
        <v>0</v>
      </c>
      <c r="AH115" s="158">
        <f t="shared" si="29"/>
        <v>0</v>
      </c>
      <c r="AI115" s="158">
        <f t="shared" si="29"/>
        <v>0</v>
      </c>
      <c r="AJ115" s="158">
        <f t="shared" si="29"/>
        <v>0</v>
      </c>
      <c r="AK115" s="158">
        <f t="shared" si="29"/>
        <v>0</v>
      </c>
      <c r="AL115" s="158">
        <f t="shared" si="29"/>
        <v>0</v>
      </c>
      <c r="AM115" s="158">
        <f t="shared" si="29"/>
        <v>0</v>
      </c>
      <c r="AN115" s="158">
        <f t="shared" si="29"/>
        <v>0</v>
      </c>
      <c r="AO115" s="158">
        <f t="shared" si="29"/>
        <v>0</v>
      </c>
      <c r="AP115" s="158">
        <f t="shared" si="29"/>
        <v>0</v>
      </c>
      <c r="AQ115" s="158">
        <f t="shared" si="29"/>
        <v>0</v>
      </c>
      <c r="AR115" s="158">
        <f t="shared" si="29"/>
        <v>0</v>
      </c>
      <c r="AS115" s="158">
        <f t="shared" si="29"/>
        <v>0</v>
      </c>
      <c r="AT115" s="211">
        <f t="shared" si="29"/>
        <v>0</v>
      </c>
    </row>
    <row r="116" spans="2:46" x14ac:dyDescent="0.35">
      <c r="B116" s="196">
        <v>2038</v>
      </c>
      <c r="C116" s="174">
        <f t="shared" si="5"/>
        <v>670.5239202087713</v>
      </c>
      <c r="D116" s="135"/>
      <c r="E116" s="135"/>
      <c r="F116" s="135"/>
      <c r="G116" s="135"/>
      <c r="H116" s="158">
        <f t="shared" ref="H116:AT116" si="30">H40*$G40/100</f>
        <v>68.604458522568407</v>
      </c>
      <c r="I116" s="158">
        <f t="shared" si="30"/>
        <v>68.604458522568407</v>
      </c>
      <c r="J116" s="158">
        <f t="shared" si="30"/>
        <v>68.604458522568407</v>
      </c>
      <c r="K116" s="158">
        <f t="shared" si="30"/>
        <v>68.604458522568407</v>
      </c>
      <c r="L116" s="158">
        <f t="shared" si="30"/>
        <v>68.604458522568407</v>
      </c>
      <c r="M116" s="158">
        <f t="shared" si="30"/>
        <v>68.604458522568407</v>
      </c>
      <c r="N116" s="158">
        <f t="shared" si="30"/>
        <v>56.269054994024181</v>
      </c>
      <c r="O116" s="158">
        <f t="shared" si="30"/>
        <v>44.53537846687238</v>
      </c>
      <c r="P116" s="158">
        <f t="shared" si="30"/>
        <v>44.53537846687238</v>
      </c>
      <c r="Q116" s="158">
        <f t="shared" si="30"/>
        <v>36.517436180543442</v>
      </c>
      <c r="R116" s="158">
        <f t="shared" si="30"/>
        <v>22.441296663816601</v>
      </c>
      <c r="S116" s="158">
        <f t="shared" si="30"/>
        <v>22.441296663816601</v>
      </c>
      <c r="T116" s="158">
        <f t="shared" si="30"/>
        <v>22.441296663816601</v>
      </c>
      <c r="U116" s="158">
        <f t="shared" si="30"/>
        <v>22.441296663816601</v>
      </c>
      <c r="V116" s="158">
        <f t="shared" si="30"/>
        <v>5.6573682002876309</v>
      </c>
      <c r="W116" s="158">
        <f t="shared" si="30"/>
        <v>1.3320922071080392</v>
      </c>
      <c r="X116" s="158">
        <f t="shared" si="30"/>
        <v>1.3320922071080392</v>
      </c>
      <c r="Y116" s="158">
        <f t="shared" si="30"/>
        <v>1.3320922071080392</v>
      </c>
      <c r="Z116" s="158">
        <f t="shared" si="30"/>
        <v>1.3320922071080392</v>
      </c>
      <c r="AA116" s="158">
        <f t="shared" si="30"/>
        <v>1.3320922071080392</v>
      </c>
      <c r="AB116" s="158">
        <f t="shared" si="30"/>
        <v>1.3320922071080392</v>
      </c>
      <c r="AC116" s="158">
        <f t="shared" si="30"/>
        <v>0.20594145521889715</v>
      </c>
      <c r="AD116" s="158">
        <f t="shared" si="30"/>
        <v>0</v>
      </c>
      <c r="AE116" s="158">
        <f t="shared" si="30"/>
        <v>0</v>
      </c>
      <c r="AF116" s="158">
        <f t="shared" si="30"/>
        <v>0</v>
      </c>
      <c r="AG116" s="158">
        <f t="shared" si="30"/>
        <v>0</v>
      </c>
      <c r="AH116" s="158">
        <f t="shared" si="30"/>
        <v>0</v>
      </c>
      <c r="AI116" s="158">
        <f t="shared" si="30"/>
        <v>0</v>
      </c>
      <c r="AJ116" s="158">
        <f t="shared" si="30"/>
        <v>0</v>
      </c>
      <c r="AK116" s="158">
        <f t="shared" si="30"/>
        <v>0</v>
      </c>
      <c r="AL116" s="158">
        <f t="shared" si="30"/>
        <v>0</v>
      </c>
      <c r="AM116" s="158">
        <f t="shared" si="30"/>
        <v>0</v>
      </c>
      <c r="AN116" s="158">
        <f t="shared" si="30"/>
        <v>0</v>
      </c>
      <c r="AO116" s="158">
        <f t="shared" si="30"/>
        <v>0</v>
      </c>
      <c r="AP116" s="158">
        <f t="shared" si="30"/>
        <v>0</v>
      </c>
      <c r="AQ116" s="158">
        <f t="shared" si="30"/>
        <v>0</v>
      </c>
      <c r="AR116" s="158">
        <f t="shared" si="30"/>
        <v>0</v>
      </c>
      <c r="AS116" s="158">
        <f t="shared" si="30"/>
        <v>0</v>
      </c>
      <c r="AT116" s="211">
        <f t="shared" si="30"/>
        <v>0</v>
      </c>
    </row>
    <row r="117" spans="2:46" x14ac:dyDescent="0.35">
      <c r="B117" s="196">
        <v>2039</v>
      </c>
      <c r="C117" s="174">
        <f t="shared" si="5"/>
        <v>675.93831470838529</v>
      </c>
      <c r="D117" s="135"/>
      <c r="E117" s="135"/>
      <c r="F117" s="135"/>
      <c r="G117" s="135"/>
      <c r="H117" s="158">
        <f t="shared" ref="H117:AT117" si="31">H41*$G41/100</f>
        <v>69.22055920118207</v>
      </c>
      <c r="I117" s="158">
        <f t="shared" si="31"/>
        <v>69.22055920118207</v>
      </c>
      <c r="J117" s="158">
        <f t="shared" si="31"/>
        <v>69.22055920118207</v>
      </c>
      <c r="K117" s="158">
        <f t="shared" si="31"/>
        <v>69.22055920118207</v>
      </c>
      <c r="L117" s="158">
        <f t="shared" si="31"/>
        <v>69.22055920118207</v>
      </c>
      <c r="M117" s="158">
        <f t="shared" si="31"/>
        <v>69.22055920118207</v>
      </c>
      <c r="N117" s="158">
        <f t="shared" si="31"/>
        <v>56.774377879932011</v>
      </c>
      <c r="O117" s="158">
        <f t="shared" si="31"/>
        <v>44.935327354840503</v>
      </c>
      <c r="P117" s="158">
        <f t="shared" si="31"/>
        <v>44.935327354840503</v>
      </c>
      <c r="Q117" s="158">
        <f t="shared" si="31"/>
        <v>36.845380131950954</v>
      </c>
      <c r="R117" s="158">
        <f t="shared" si="31"/>
        <v>22.642830185125568</v>
      </c>
      <c r="S117" s="158">
        <f t="shared" si="31"/>
        <v>22.642830185125568</v>
      </c>
      <c r="T117" s="158">
        <f t="shared" si="31"/>
        <v>22.642830185125568</v>
      </c>
      <c r="U117" s="158">
        <f t="shared" si="31"/>
        <v>22.642830185125568</v>
      </c>
      <c r="V117" s="158">
        <f t="shared" si="31"/>
        <v>5.7081740584261071</v>
      </c>
      <c r="W117" s="158">
        <f t="shared" si="31"/>
        <v>1.3440550289194706</v>
      </c>
      <c r="X117" s="158">
        <f t="shared" si="31"/>
        <v>1.3440550289194706</v>
      </c>
      <c r="Y117" s="158">
        <f t="shared" si="31"/>
        <v>1.3440550289194706</v>
      </c>
      <c r="Z117" s="158">
        <f t="shared" si="31"/>
        <v>1.3440550289194706</v>
      </c>
      <c r="AA117" s="158">
        <f t="shared" si="31"/>
        <v>1.3440550289194706</v>
      </c>
      <c r="AB117" s="158">
        <f t="shared" si="31"/>
        <v>1.3440550289194706</v>
      </c>
      <c r="AC117" s="158">
        <f t="shared" si="31"/>
        <v>0.20779090747094442</v>
      </c>
      <c r="AD117" s="158">
        <f t="shared" si="31"/>
        <v>0</v>
      </c>
      <c r="AE117" s="158">
        <f t="shared" si="31"/>
        <v>0</v>
      </c>
      <c r="AF117" s="158">
        <f t="shared" si="31"/>
        <v>0</v>
      </c>
      <c r="AG117" s="158">
        <f t="shared" si="31"/>
        <v>0</v>
      </c>
      <c r="AH117" s="158">
        <f t="shared" si="31"/>
        <v>0</v>
      </c>
      <c r="AI117" s="158">
        <f t="shared" si="31"/>
        <v>0</v>
      </c>
      <c r="AJ117" s="158">
        <f t="shared" si="31"/>
        <v>0</v>
      </c>
      <c r="AK117" s="158">
        <f t="shared" si="31"/>
        <v>0</v>
      </c>
      <c r="AL117" s="158">
        <f t="shared" si="31"/>
        <v>0</v>
      </c>
      <c r="AM117" s="158">
        <f t="shared" si="31"/>
        <v>0</v>
      </c>
      <c r="AN117" s="158">
        <f t="shared" si="31"/>
        <v>0</v>
      </c>
      <c r="AO117" s="158">
        <f t="shared" si="31"/>
        <v>0</v>
      </c>
      <c r="AP117" s="158">
        <f t="shared" si="31"/>
        <v>0</v>
      </c>
      <c r="AQ117" s="158">
        <f t="shared" si="31"/>
        <v>0</v>
      </c>
      <c r="AR117" s="158">
        <f t="shared" si="31"/>
        <v>0</v>
      </c>
      <c r="AS117" s="158">
        <f t="shared" si="31"/>
        <v>0</v>
      </c>
      <c r="AT117" s="211">
        <f t="shared" si="31"/>
        <v>0</v>
      </c>
    </row>
    <row r="118" spans="2:46" x14ac:dyDescent="0.35">
      <c r="B118" s="196">
        <v>2040</v>
      </c>
      <c r="C118" s="174">
        <f t="shared" si="5"/>
        <v>681.76520709289184</v>
      </c>
      <c r="D118" s="135"/>
      <c r="E118" s="135"/>
      <c r="F118" s="135"/>
      <c r="G118" s="135"/>
      <c r="H118" s="158">
        <f t="shared" ref="H118:AT118" si="32">H42*$G42/100</f>
        <v>69.838051097752626</v>
      </c>
      <c r="I118" s="158">
        <f t="shared" si="32"/>
        <v>69.838051097752626</v>
      </c>
      <c r="J118" s="158">
        <f t="shared" si="32"/>
        <v>69.838051097752626</v>
      </c>
      <c r="K118" s="158">
        <f t="shared" si="32"/>
        <v>69.838051097752626</v>
      </c>
      <c r="L118" s="158">
        <f t="shared" si="32"/>
        <v>69.838051097752626</v>
      </c>
      <c r="M118" s="158">
        <f t="shared" si="32"/>
        <v>69.838051097752626</v>
      </c>
      <c r="N118" s="158">
        <f t="shared" si="32"/>
        <v>57.280841836280594</v>
      </c>
      <c r="O118" s="158">
        <f t="shared" si="32"/>
        <v>45.336179368051127</v>
      </c>
      <c r="P118" s="158">
        <f t="shared" si="32"/>
        <v>45.336179368051127</v>
      </c>
      <c r="Q118" s="158">
        <f t="shared" si="32"/>
        <v>37.174064614135155</v>
      </c>
      <c r="R118" s="158">
        <f t="shared" si="32"/>
        <v>22.844818789610859</v>
      </c>
      <c r="S118" s="158">
        <f t="shared" si="32"/>
        <v>22.844818789610859</v>
      </c>
      <c r="T118" s="158">
        <f t="shared" si="32"/>
        <v>22.844818789610859</v>
      </c>
      <c r="U118" s="158">
        <f t="shared" si="32"/>
        <v>22.844818789610859</v>
      </c>
      <c r="V118" s="158">
        <f t="shared" si="32"/>
        <v>5.759094641356505</v>
      </c>
      <c r="W118" s="158">
        <f t="shared" si="32"/>
        <v>1.3560448639985336</v>
      </c>
      <c r="X118" s="158">
        <f t="shared" si="32"/>
        <v>1.3560448639985336</v>
      </c>
      <c r="Y118" s="158">
        <f t="shared" si="32"/>
        <v>1.3560448639985336</v>
      </c>
      <c r="Z118" s="158">
        <f t="shared" si="32"/>
        <v>1.3560448639985336</v>
      </c>
      <c r="AA118" s="158">
        <f t="shared" si="32"/>
        <v>1.3560448639985336</v>
      </c>
      <c r="AB118" s="158">
        <f t="shared" si="32"/>
        <v>1.3560448639985336</v>
      </c>
      <c r="AC118" s="158">
        <f t="shared" si="32"/>
        <v>0.20964453597416749</v>
      </c>
      <c r="AD118" s="158">
        <f t="shared" si="32"/>
        <v>0</v>
      </c>
      <c r="AE118" s="158">
        <f t="shared" si="32"/>
        <v>0</v>
      </c>
      <c r="AF118" s="158">
        <f t="shared" si="32"/>
        <v>0</v>
      </c>
      <c r="AG118" s="158">
        <f t="shared" si="32"/>
        <v>0</v>
      </c>
      <c r="AH118" s="158">
        <f t="shared" si="32"/>
        <v>0</v>
      </c>
      <c r="AI118" s="158">
        <f t="shared" si="32"/>
        <v>0</v>
      </c>
      <c r="AJ118" s="158">
        <f t="shared" si="32"/>
        <v>0</v>
      </c>
      <c r="AK118" s="158">
        <f t="shared" si="32"/>
        <v>0</v>
      </c>
      <c r="AL118" s="158">
        <f t="shared" si="32"/>
        <v>0</v>
      </c>
      <c r="AM118" s="158">
        <f t="shared" si="32"/>
        <v>0</v>
      </c>
      <c r="AN118" s="158">
        <f t="shared" si="32"/>
        <v>0</v>
      </c>
      <c r="AO118" s="158">
        <f t="shared" si="32"/>
        <v>0</v>
      </c>
      <c r="AP118" s="158">
        <f t="shared" si="32"/>
        <v>0</v>
      </c>
      <c r="AQ118" s="158">
        <f t="shared" si="32"/>
        <v>0</v>
      </c>
      <c r="AR118" s="158">
        <f t="shared" si="32"/>
        <v>0</v>
      </c>
      <c r="AS118" s="158">
        <f t="shared" si="32"/>
        <v>0</v>
      </c>
      <c r="AT118" s="211">
        <f t="shared" si="32"/>
        <v>0</v>
      </c>
    </row>
    <row r="119" spans="2:46" x14ac:dyDescent="0.35">
      <c r="B119" s="196">
        <v>2041</v>
      </c>
      <c r="C119" s="174">
        <f t="shared" si="5"/>
        <v>687.13410618323246</v>
      </c>
      <c r="D119" s="135"/>
      <c r="E119" s="135"/>
      <c r="F119" s="135"/>
      <c r="G119" s="135"/>
      <c r="H119" s="158">
        <f t="shared" ref="H119:AT119" si="33">H43*$G43/100</f>
        <v>70.457360075060848</v>
      </c>
      <c r="I119" s="158">
        <f t="shared" si="33"/>
        <v>70.457360075060848</v>
      </c>
      <c r="J119" s="158">
        <f t="shared" si="33"/>
        <v>70.457360075060848</v>
      </c>
      <c r="K119" s="158">
        <f t="shared" si="33"/>
        <v>70.457360075060848</v>
      </c>
      <c r="L119" s="158">
        <f t="shared" si="33"/>
        <v>70.457360075060848</v>
      </c>
      <c r="M119" s="158">
        <f t="shared" si="33"/>
        <v>70.457360075060848</v>
      </c>
      <c r="N119" s="158">
        <f t="shared" si="33"/>
        <v>57.78879615372464</v>
      </c>
      <c r="O119" s="158">
        <f t="shared" si="33"/>
        <v>45.738210960258513</v>
      </c>
      <c r="P119" s="158">
        <f t="shared" si="33"/>
        <v>45.738210960258513</v>
      </c>
      <c r="Q119" s="158">
        <f t="shared" si="33"/>
        <v>37.503716309402904</v>
      </c>
      <c r="R119" s="158">
        <f t="shared" si="33"/>
        <v>23.047401781819254</v>
      </c>
      <c r="S119" s="158">
        <f t="shared" si="33"/>
        <v>23.047401781819254</v>
      </c>
      <c r="T119" s="158">
        <f t="shared" si="33"/>
        <v>23.047401781819254</v>
      </c>
      <c r="U119" s="158">
        <f t="shared" si="33"/>
        <v>23.047401781819254</v>
      </c>
      <c r="V119" s="158">
        <f t="shared" si="33"/>
        <v>5.8101650672417797</v>
      </c>
      <c r="W119" s="158">
        <f t="shared" si="33"/>
        <v>1.3680699813193409</v>
      </c>
      <c r="X119" s="158">
        <f t="shared" si="33"/>
        <v>1.3680699813193409</v>
      </c>
      <c r="Y119" s="158">
        <f t="shared" si="33"/>
        <v>1.3680699813193409</v>
      </c>
      <c r="Z119" s="158">
        <f t="shared" si="33"/>
        <v>1.3680699813193409</v>
      </c>
      <c r="AA119" s="158">
        <f t="shared" si="33"/>
        <v>1.3680699813193409</v>
      </c>
      <c r="AB119" s="158">
        <f t="shared" si="33"/>
        <v>1.3680699813193409</v>
      </c>
      <c r="AC119" s="158">
        <f t="shared" si="33"/>
        <v>0.21150361911196425</v>
      </c>
      <c r="AD119" s="158">
        <f t="shared" si="33"/>
        <v>0</v>
      </c>
      <c r="AE119" s="158">
        <f t="shared" si="33"/>
        <v>0</v>
      </c>
      <c r="AF119" s="158">
        <f t="shared" si="33"/>
        <v>0</v>
      </c>
      <c r="AG119" s="158">
        <f t="shared" si="33"/>
        <v>0</v>
      </c>
      <c r="AH119" s="158">
        <f t="shared" si="33"/>
        <v>0</v>
      </c>
      <c r="AI119" s="158">
        <f t="shared" si="33"/>
        <v>0</v>
      </c>
      <c r="AJ119" s="158">
        <f t="shared" si="33"/>
        <v>0</v>
      </c>
      <c r="AK119" s="158">
        <f t="shared" si="33"/>
        <v>0</v>
      </c>
      <c r="AL119" s="158">
        <f t="shared" si="33"/>
        <v>0</v>
      </c>
      <c r="AM119" s="158">
        <f t="shared" si="33"/>
        <v>0</v>
      </c>
      <c r="AN119" s="158">
        <f t="shared" si="33"/>
        <v>0</v>
      </c>
      <c r="AO119" s="158">
        <f t="shared" si="33"/>
        <v>0</v>
      </c>
      <c r="AP119" s="158">
        <f t="shared" si="33"/>
        <v>0</v>
      </c>
      <c r="AQ119" s="158">
        <f t="shared" si="33"/>
        <v>0</v>
      </c>
      <c r="AR119" s="158">
        <f t="shared" si="33"/>
        <v>0</v>
      </c>
      <c r="AS119" s="158">
        <f t="shared" si="33"/>
        <v>0</v>
      </c>
      <c r="AT119" s="211">
        <f t="shared" si="33"/>
        <v>0</v>
      </c>
    </row>
    <row r="120" spans="2:46" x14ac:dyDescent="0.35">
      <c r="B120" s="196">
        <v>2042</v>
      </c>
      <c r="C120" s="174">
        <f t="shared" si="5"/>
        <v>692.4411491817491</v>
      </c>
      <c r="D120" s="135"/>
      <c r="E120" s="135"/>
      <c r="F120" s="135"/>
      <c r="G120" s="135"/>
      <c r="H120" s="158">
        <f t="shared" ref="H120:AT120" si="34">H44*$G44/100</f>
        <v>70.986597298487311</v>
      </c>
      <c r="I120" s="158">
        <f t="shared" si="34"/>
        <v>70.986597298487311</v>
      </c>
      <c r="J120" s="158">
        <f t="shared" si="34"/>
        <v>70.986597298487311</v>
      </c>
      <c r="K120" s="158">
        <f t="shared" si="34"/>
        <v>70.986597298487311</v>
      </c>
      <c r="L120" s="158">
        <f t="shared" si="34"/>
        <v>70.986597298487311</v>
      </c>
      <c r="M120" s="158">
        <f t="shared" si="34"/>
        <v>70.986597298487311</v>
      </c>
      <c r="N120" s="158">
        <f t="shared" si="34"/>
        <v>58.222874041243728</v>
      </c>
      <c r="O120" s="158">
        <f t="shared" si="34"/>
        <v>46.081771430694992</v>
      </c>
      <c r="P120" s="158">
        <f t="shared" si="34"/>
        <v>46.081771430694992</v>
      </c>
      <c r="Q120" s="158">
        <f t="shared" si="34"/>
        <v>37.785423751558227</v>
      </c>
      <c r="R120" s="158">
        <f t="shared" si="34"/>
        <v>23.220521281516788</v>
      </c>
      <c r="S120" s="158">
        <f t="shared" si="34"/>
        <v>23.220521281516788</v>
      </c>
      <c r="T120" s="158">
        <f t="shared" si="34"/>
        <v>23.220521281516788</v>
      </c>
      <c r="U120" s="158">
        <f t="shared" si="34"/>
        <v>23.220521281516788</v>
      </c>
      <c r="V120" s="158">
        <f t="shared" si="34"/>
        <v>5.8538078552281672</v>
      </c>
      <c r="W120" s="158">
        <f t="shared" si="34"/>
        <v>1.3783461761355413</v>
      </c>
      <c r="X120" s="158">
        <f t="shared" si="34"/>
        <v>1.3783461761355413</v>
      </c>
      <c r="Y120" s="158">
        <f t="shared" si="34"/>
        <v>1.3783461761355413</v>
      </c>
      <c r="Z120" s="158">
        <f t="shared" si="34"/>
        <v>1.3783461761355413</v>
      </c>
      <c r="AA120" s="158">
        <f t="shared" si="34"/>
        <v>1.3783461761355413</v>
      </c>
      <c r="AB120" s="158">
        <f t="shared" si="34"/>
        <v>1.3783461761355413</v>
      </c>
      <c r="AC120" s="158">
        <f t="shared" si="34"/>
        <v>0.2130923188305488</v>
      </c>
      <c r="AD120" s="158">
        <f t="shared" si="34"/>
        <v>0</v>
      </c>
      <c r="AE120" s="158">
        <f t="shared" si="34"/>
        <v>0</v>
      </c>
      <c r="AF120" s="158">
        <f t="shared" si="34"/>
        <v>0</v>
      </c>
      <c r="AG120" s="158">
        <f t="shared" si="34"/>
        <v>0</v>
      </c>
      <c r="AH120" s="158">
        <f t="shared" si="34"/>
        <v>0</v>
      </c>
      <c r="AI120" s="158">
        <f t="shared" si="34"/>
        <v>0</v>
      </c>
      <c r="AJ120" s="158">
        <f t="shared" si="34"/>
        <v>0</v>
      </c>
      <c r="AK120" s="158">
        <f t="shared" si="34"/>
        <v>0</v>
      </c>
      <c r="AL120" s="158">
        <f t="shared" si="34"/>
        <v>0</v>
      </c>
      <c r="AM120" s="158">
        <f t="shared" si="34"/>
        <v>0</v>
      </c>
      <c r="AN120" s="158">
        <f t="shared" si="34"/>
        <v>0</v>
      </c>
      <c r="AO120" s="158">
        <f t="shared" si="34"/>
        <v>0</v>
      </c>
      <c r="AP120" s="158">
        <f t="shared" si="34"/>
        <v>0</v>
      </c>
      <c r="AQ120" s="158">
        <f t="shared" si="34"/>
        <v>0</v>
      </c>
      <c r="AR120" s="158">
        <f t="shared" si="34"/>
        <v>0</v>
      </c>
      <c r="AS120" s="158">
        <f t="shared" si="34"/>
        <v>0</v>
      </c>
      <c r="AT120" s="211">
        <f t="shared" si="34"/>
        <v>0</v>
      </c>
    </row>
    <row r="121" spans="2:46" x14ac:dyDescent="0.35">
      <c r="B121" s="196">
        <v>2043</v>
      </c>
      <c r="C121" s="174">
        <f t="shared" si="5"/>
        <v>697.6117371848693</v>
      </c>
      <c r="D121" s="135"/>
      <c r="E121" s="135"/>
      <c r="F121" s="135"/>
      <c r="G121" s="135"/>
      <c r="H121" s="158">
        <f t="shared" ref="H121:AT121" si="35">H45*$G45/100</f>
        <v>71.521223065375196</v>
      </c>
      <c r="I121" s="158">
        <f t="shared" si="35"/>
        <v>71.521223065375196</v>
      </c>
      <c r="J121" s="158">
        <f t="shared" si="35"/>
        <v>71.521223065375196</v>
      </c>
      <c r="K121" s="158">
        <f t="shared" si="35"/>
        <v>71.521223065375196</v>
      </c>
      <c r="L121" s="158">
        <f t="shared" si="35"/>
        <v>71.521223065375196</v>
      </c>
      <c r="M121" s="158">
        <f t="shared" si="35"/>
        <v>71.521223065375196</v>
      </c>
      <c r="N121" s="158">
        <f t="shared" si="35"/>
        <v>58.661371586827329</v>
      </c>
      <c r="O121" s="158">
        <f t="shared" si="35"/>
        <v>46.428829936501316</v>
      </c>
      <c r="P121" s="158">
        <f t="shared" si="35"/>
        <v>46.428829936501316</v>
      </c>
      <c r="Q121" s="158">
        <f t="shared" si="35"/>
        <v>38.069999459074097</v>
      </c>
      <c r="R121" s="158">
        <f t="shared" si="35"/>
        <v>23.395403434910733</v>
      </c>
      <c r="S121" s="158">
        <f t="shared" si="35"/>
        <v>23.395403434910733</v>
      </c>
      <c r="T121" s="158">
        <f t="shared" si="35"/>
        <v>23.395403434910733</v>
      </c>
      <c r="U121" s="158">
        <f t="shared" si="35"/>
        <v>23.395403434910733</v>
      </c>
      <c r="V121" s="158">
        <f t="shared" si="35"/>
        <v>5.897895001716627</v>
      </c>
      <c r="W121" s="158">
        <f t="shared" si="35"/>
        <v>1.3887270002558316</v>
      </c>
      <c r="X121" s="158">
        <f t="shared" si="35"/>
        <v>1.3887270002558316</v>
      </c>
      <c r="Y121" s="158">
        <f t="shared" si="35"/>
        <v>1.3887270002558316</v>
      </c>
      <c r="Z121" s="158">
        <f t="shared" si="35"/>
        <v>1.3887270002558316</v>
      </c>
      <c r="AA121" s="158">
        <f t="shared" si="35"/>
        <v>1.3887270002558316</v>
      </c>
      <c r="AB121" s="158">
        <f t="shared" si="35"/>
        <v>1.3887270002558316</v>
      </c>
      <c r="AC121" s="158">
        <f t="shared" si="35"/>
        <v>0.21469719423954564</v>
      </c>
      <c r="AD121" s="158">
        <f t="shared" si="35"/>
        <v>0</v>
      </c>
      <c r="AE121" s="158">
        <f t="shared" si="35"/>
        <v>0</v>
      </c>
      <c r="AF121" s="158">
        <f t="shared" si="35"/>
        <v>0</v>
      </c>
      <c r="AG121" s="158">
        <f t="shared" si="35"/>
        <v>0</v>
      </c>
      <c r="AH121" s="158">
        <f t="shared" si="35"/>
        <v>0</v>
      </c>
      <c r="AI121" s="158">
        <f t="shared" si="35"/>
        <v>0</v>
      </c>
      <c r="AJ121" s="158">
        <f t="shared" si="35"/>
        <v>0</v>
      </c>
      <c r="AK121" s="158">
        <f t="shared" si="35"/>
        <v>0</v>
      </c>
      <c r="AL121" s="158">
        <f t="shared" si="35"/>
        <v>0</v>
      </c>
      <c r="AM121" s="158">
        <f t="shared" si="35"/>
        <v>0</v>
      </c>
      <c r="AN121" s="158">
        <f t="shared" si="35"/>
        <v>0</v>
      </c>
      <c r="AO121" s="158">
        <f t="shared" si="35"/>
        <v>0</v>
      </c>
      <c r="AP121" s="158">
        <f t="shared" si="35"/>
        <v>0</v>
      </c>
      <c r="AQ121" s="158">
        <f t="shared" si="35"/>
        <v>0</v>
      </c>
      <c r="AR121" s="158">
        <f t="shared" si="35"/>
        <v>0</v>
      </c>
      <c r="AS121" s="158">
        <f t="shared" si="35"/>
        <v>0</v>
      </c>
      <c r="AT121" s="211">
        <f t="shared" si="35"/>
        <v>0</v>
      </c>
    </row>
    <row r="122" spans="2:46" x14ac:dyDescent="0.35">
      <c r="B122" s="196">
        <v>2044</v>
      </c>
      <c r="C122" s="174">
        <f t="shared" si="5"/>
        <v>703.02080321929236</v>
      </c>
      <c r="D122" s="135"/>
      <c r="E122" s="135"/>
      <c r="F122" s="135"/>
      <c r="G122" s="135"/>
      <c r="H122" s="158">
        <f t="shared" ref="H122:AT122" si="36">H46*$G46/100</f>
        <v>72.061150055761075</v>
      </c>
      <c r="I122" s="158">
        <f t="shared" si="36"/>
        <v>72.061150055761075</v>
      </c>
      <c r="J122" s="158">
        <f t="shared" si="36"/>
        <v>72.061150055761075</v>
      </c>
      <c r="K122" s="158">
        <f t="shared" si="36"/>
        <v>72.061150055761075</v>
      </c>
      <c r="L122" s="158">
        <f t="shared" si="36"/>
        <v>72.061150055761075</v>
      </c>
      <c r="M122" s="158">
        <f t="shared" si="36"/>
        <v>72.061150055761075</v>
      </c>
      <c r="N122" s="158">
        <f t="shared" si="36"/>
        <v>59.104217171051076</v>
      </c>
      <c r="O122" s="158">
        <f t="shared" si="36"/>
        <v>46.779329792912314</v>
      </c>
      <c r="P122" s="158">
        <f t="shared" si="36"/>
        <v>46.779329792912314</v>
      </c>
      <c r="Q122" s="158">
        <f t="shared" si="36"/>
        <v>38.35739695244667</v>
      </c>
      <c r="R122" s="158">
        <f t="shared" si="36"/>
        <v>23.572019678650413</v>
      </c>
      <c r="S122" s="158">
        <f t="shared" si="36"/>
        <v>23.572019678650413</v>
      </c>
      <c r="T122" s="158">
        <f t="shared" si="36"/>
        <v>23.572019678650413</v>
      </c>
      <c r="U122" s="158">
        <f t="shared" si="36"/>
        <v>23.572019678650413</v>
      </c>
      <c r="V122" s="158">
        <f t="shared" si="36"/>
        <v>5.9424193059917085</v>
      </c>
      <c r="W122" s="158">
        <f t="shared" si="36"/>
        <v>1.3992107581891986</v>
      </c>
      <c r="X122" s="158">
        <f t="shared" si="36"/>
        <v>1.3992107581891986</v>
      </c>
      <c r="Y122" s="158">
        <f t="shared" si="36"/>
        <v>1.3992107581891986</v>
      </c>
      <c r="Z122" s="158">
        <f t="shared" si="36"/>
        <v>1.3992107581891986</v>
      </c>
      <c r="AA122" s="158">
        <f t="shared" si="36"/>
        <v>1.3992107581891986</v>
      </c>
      <c r="AB122" s="158">
        <f t="shared" si="36"/>
        <v>1.3992107581891986</v>
      </c>
      <c r="AC122" s="158">
        <f t="shared" si="36"/>
        <v>0.21631798321604412</v>
      </c>
      <c r="AD122" s="158">
        <f t="shared" si="36"/>
        <v>0</v>
      </c>
      <c r="AE122" s="158">
        <f t="shared" si="36"/>
        <v>0</v>
      </c>
      <c r="AF122" s="158">
        <f t="shared" si="36"/>
        <v>0</v>
      </c>
      <c r="AG122" s="158">
        <f t="shared" si="36"/>
        <v>0</v>
      </c>
      <c r="AH122" s="158">
        <f t="shared" si="36"/>
        <v>0</v>
      </c>
      <c r="AI122" s="158">
        <f t="shared" si="36"/>
        <v>0</v>
      </c>
      <c r="AJ122" s="158">
        <f t="shared" si="36"/>
        <v>0</v>
      </c>
      <c r="AK122" s="158">
        <f t="shared" si="36"/>
        <v>0</v>
      </c>
      <c r="AL122" s="158">
        <f t="shared" si="36"/>
        <v>0</v>
      </c>
      <c r="AM122" s="158">
        <f t="shared" si="36"/>
        <v>0</v>
      </c>
      <c r="AN122" s="158">
        <f t="shared" si="36"/>
        <v>0</v>
      </c>
      <c r="AO122" s="158">
        <f t="shared" si="36"/>
        <v>0</v>
      </c>
      <c r="AP122" s="158">
        <f t="shared" si="36"/>
        <v>0</v>
      </c>
      <c r="AQ122" s="158">
        <f t="shared" si="36"/>
        <v>0</v>
      </c>
      <c r="AR122" s="158">
        <f t="shared" si="36"/>
        <v>0</v>
      </c>
      <c r="AS122" s="158">
        <f t="shared" si="36"/>
        <v>0</v>
      </c>
      <c r="AT122" s="211">
        <f t="shared" si="36"/>
        <v>0</v>
      </c>
    </row>
    <row r="123" spans="2:46" x14ac:dyDescent="0.35">
      <c r="B123" s="196">
        <v>2045</v>
      </c>
      <c r="C123" s="174">
        <f t="shared" si="5"/>
        <v>708.53868130803562</v>
      </c>
      <c r="D123" s="135"/>
      <c r="E123" s="135"/>
      <c r="F123" s="135"/>
      <c r="G123" s="135"/>
      <c r="H123" s="158">
        <f t="shared" ref="H123:AT123" si="37">H47*$G47/100</f>
        <v>72.606134327441467</v>
      </c>
      <c r="I123" s="158">
        <f t="shared" si="37"/>
        <v>72.606134327441467</v>
      </c>
      <c r="J123" s="158">
        <f t="shared" si="37"/>
        <v>72.606134327441467</v>
      </c>
      <c r="K123" s="158">
        <f t="shared" si="37"/>
        <v>72.606134327441467</v>
      </c>
      <c r="L123" s="158">
        <f t="shared" si="37"/>
        <v>72.606134327441467</v>
      </c>
      <c r="M123" s="158">
        <f t="shared" si="37"/>
        <v>72.606134327441467</v>
      </c>
      <c r="N123" s="158">
        <f t="shared" si="37"/>
        <v>59.551210713664261</v>
      </c>
      <c r="O123" s="158">
        <f t="shared" si="37"/>
        <v>47.133112642022546</v>
      </c>
      <c r="P123" s="158">
        <f t="shared" si="37"/>
        <v>47.133112642022546</v>
      </c>
      <c r="Q123" s="158">
        <f t="shared" si="37"/>
        <v>38.647486383790877</v>
      </c>
      <c r="R123" s="158">
        <f t="shared" si="37"/>
        <v>23.750290216473701</v>
      </c>
      <c r="S123" s="158">
        <f t="shared" si="37"/>
        <v>23.750290216473701</v>
      </c>
      <c r="T123" s="158">
        <f t="shared" si="37"/>
        <v>23.750290216473701</v>
      </c>
      <c r="U123" s="158">
        <f t="shared" si="37"/>
        <v>23.750290216473701</v>
      </c>
      <c r="V123" s="158">
        <f t="shared" si="37"/>
        <v>5.9873606517097464</v>
      </c>
      <c r="W123" s="158">
        <f t="shared" si="37"/>
        <v>1.4097927133118833</v>
      </c>
      <c r="X123" s="158">
        <f t="shared" si="37"/>
        <v>1.4097927133118833</v>
      </c>
      <c r="Y123" s="158">
        <f t="shared" si="37"/>
        <v>1.4097927133118833</v>
      </c>
      <c r="Z123" s="158">
        <f t="shared" si="37"/>
        <v>1.4097927133118833</v>
      </c>
      <c r="AA123" s="158">
        <f t="shared" si="37"/>
        <v>1.4097927133118833</v>
      </c>
      <c r="AB123" s="158">
        <f t="shared" si="37"/>
        <v>1.4097927133118833</v>
      </c>
      <c r="AC123" s="158">
        <f t="shared" si="37"/>
        <v>0.21795395347801116</v>
      </c>
      <c r="AD123" s="158">
        <f t="shared" si="37"/>
        <v>0</v>
      </c>
      <c r="AE123" s="158">
        <f t="shared" si="37"/>
        <v>0</v>
      </c>
      <c r="AF123" s="158">
        <f t="shared" si="37"/>
        <v>0</v>
      </c>
      <c r="AG123" s="158">
        <f t="shared" si="37"/>
        <v>0</v>
      </c>
      <c r="AH123" s="158">
        <f t="shared" si="37"/>
        <v>0</v>
      </c>
      <c r="AI123" s="158">
        <f t="shared" si="37"/>
        <v>0</v>
      </c>
      <c r="AJ123" s="158">
        <f t="shared" si="37"/>
        <v>0</v>
      </c>
      <c r="AK123" s="158">
        <f t="shared" si="37"/>
        <v>0</v>
      </c>
      <c r="AL123" s="158">
        <f t="shared" si="37"/>
        <v>0</v>
      </c>
      <c r="AM123" s="158">
        <f t="shared" si="37"/>
        <v>0</v>
      </c>
      <c r="AN123" s="158">
        <f t="shared" si="37"/>
        <v>0</v>
      </c>
      <c r="AO123" s="158">
        <f t="shared" si="37"/>
        <v>0</v>
      </c>
      <c r="AP123" s="158">
        <f t="shared" si="37"/>
        <v>0</v>
      </c>
      <c r="AQ123" s="158">
        <f t="shared" si="37"/>
        <v>0</v>
      </c>
      <c r="AR123" s="158">
        <f t="shared" si="37"/>
        <v>0</v>
      </c>
      <c r="AS123" s="158">
        <f t="shared" si="37"/>
        <v>0</v>
      </c>
      <c r="AT123" s="211">
        <f t="shared" si="37"/>
        <v>0</v>
      </c>
    </row>
    <row r="124" spans="2:46" x14ac:dyDescent="0.35">
      <c r="B124" s="196">
        <v>2046</v>
      </c>
      <c r="C124" s="174">
        <f t="shared" si="5"/>
        <v>714.10637924360799</v>
      </c>
      <c r="D124" s="135"/>
      <c r="E124" s="135"/>
      <c r="F124" s="135"/>
      <c r="G124" s="135"/>
      <c r="H124" s="158">
        <f t="shared" ref="H124:AT124" si="38">H48*$G48/100</f>
        <v>73.155138869513678</v>
      </c>
      <c r="I124" s="158">
        <f t="shared" si="38"/>
        <v>73.155138869513678</v>
      </c>
      <c r="J124" s="158">
        <f t="shared" si="38"/>
        <v>73.155138869513678</v>
      </c>
      <c r="K124" s="158">
        <f t="shared" si="38"/>
        <v>73.155138869513678</v>
      </c>
      <c r="L124" s="158">
        <f t="shared" si="38"/>
        <v>73.155138869513678</v>
      </c>
      <c r="M124" s="158">
        <f t="shared" si="38"/>
        <v>73.155138869513678</v>
      </c>
      <c r="N124" s="158">
        <f t="shared" si="38"/>
        <v>60.001501663190055</v>
      </c>
      <c r="O124" s="158">
        <f t="shared" si="38"/>
        <v>47.489505296199304</v>
      </c>
      <c r="P124" s="158">
        <f t="shared" si="38"/>
        <v>47.489505296199304</v>
      </c>
      <c r="Q124" s="158">
        <f t="shared" si="38"/>
        <v>38.939715763042585</v>
      </c>
      <c r="R124" s="158">
        <f t="shared" si="38"/>
        <v>23.929875830349985</v>
      </c>
      <c r="S124" s="158">
        <f t="shared" si="38"/>
        <v>23.929875830349985</v>
      </c>
      <c r="T124" s="158">
        <f t="shared" si="38"/>
        <v>23.929875830349985</v>
      </c>
      <c r="U124" s="158">
        <f t="shared" si="38"/>
        <v>23.929875830349985</v>
      </c>
      <c r="V124" s="158">
        <f t="shared" si="38"/>
        <v>6.0326335232551296</v>
      </c>
      <c r="W124" s="158">
        <f t="shared" si="38"/>
        <v>1.4204527299917138</v>
      </c>
      <c r="X124" s="158">
        <f t="shared" si="38"/>
        <v>1.4204527299917138</v>
      </c>
      <c r="Y124" s="158">
        <f t="shared" si="38"/>
        <v>1.4204527299917138</v>
      </c>
      <c r="Z124" s="158">
        <f t="shared" si="38"/>
        <v>1.4204527299917138</v>
      </c>
      <c r="AA124" s="158">
        <f t="shared" si="38"/>
        <v>1.4204527299917138</v>
      </c>
      <c r="AB124" s="158">
        <f t="shared" si="38"/>
        <v>1.4204527299917138</v>
      </c>
      <c r="AC124" s="158">
        <f t="shared" si="38"/>
        <v>0.21960199205671288</v>
      </c>
      <c r="AD124" s="158">
        <f t="shared" si="38"/>
        <v>0</v>
      </c>
      <c r="AE124" s="158">
        <f t="shared" si="38"/>
        <v>0</v>
      </c>
      <c r="AF124" s="158">
        <f t="shared" si="38"/>
        <v>0</v>
      </c>
      <c r="AG124" s="158">
        <f t="shared" si="38"/>
        <v>0</v>
      </c>
      <c r="AH124" s="158">
        <f t="shared" si="38"/>
        <v>0</v>
      </c>
      <c r="AI124" s="158">
        <f t="shared" si="38"/>
        <v>0</v>
      </c>
      <c r="AJ124" s="158">
        <f t="shared" si="38"/>
        <v>0</v>
      </c>
      <c r="AK124" s="158">
        <f t="shared" si="38"/>
        <v>0</v>
      </c>
      <c r="AL124" s="158">
        <f t="shared" si="38"/>
        <v>0</v>
      </c>
      <c r="AM124" s="158">
        <f t="shared" si="38"/>
        <v>0</v>
      </c>
      <c r="AN124" s="158">
        <f t="shared" si="38"/>
        <v>0</v>
      </c>
      <c r="AO124" s="158">
        <f t="shared" si="38"/>
        <v>0</v>
      </c>
      <c r="AP124" s="158">
        <f t="shared" si="38"/>
        <v>0</v>
      </c>
      <c r="AQ124" s="158">
        <f t="shared" si="38"/>
        <v>0</v>
      </c>
      <c r="AR124" s="158">
        <f t="shared" si="38"/>
        <v>0</v>
      </c>
      <c r="AS124" s="158">
        <f t="shared" si="38"/>
        <v>0</v>
      </c>
      <c r="AT124" s="211">
        <f t="shared" si="38"/>
        <v>0</v>
      </c>
    </row>
    <row r="125" spans="2:46" x14ac:dyDescent="0.35">
      <c r="B125" s="196">
        <v>2047</v>
      </c>
      <c r="C125" s="174">
        <f t="shared" si="5"/>
        <v>719.70304131171179</v>
      </c>
      <c r="D125" s="135"/>
      <c r="E125" s="135"/>
      <c r="F125" s="135"/>
      <c r="G125" s="135"/>
      <c r="H125" s="158">
        <f t="shared" ref="H125:AT125" si="39">H49*$G49/100</f>
        <v>73.708229018412098</v>
      </c>
      <c r="I125" s="158">
        <f t="shared" si="39"/>
        <v>73.708229018412098</v>
      </c>
      <c r="J125" s="158">
        <f t="shared" si="39"/>
        <v>73.708229018412098</v>
      </c>
      <c r="K125" s="158">
        <f t="shared" si="39"/>
        <v>73.708229018412098</v>
      </c>
      <c r="L125" s="158">
        <f t="shared" si="39"/>
        <v>73.708229018412098</v>
      </c>
      <c r="M125" s="158">
        <f t="shared" si="39"/>
        <v>73.708229018412098</v>
      </c>
      <c r="N125" s="158">
        <f t="shared" si="39"/>
        <v>60.455143608265395</v>
      </c>
      <c r="O125" s="158">
        <f t="shared" si="39"/>
        <v>47.848550169345373</v>
      </c>
      <c r="P125" s="158">
        <f t="shared" si="39"/>
        <v>47.848550169345373</v>
      </c>
      <c r="Q125" s="158">
        <f t="shared" si="39"/>
        <v>39.234119868102923</v>
      </c>
      <c r="R125" s="158">
        <f t="shared" si="39"/>
        <v>24.110797892568154</v>
      </c>
      <c r="S125" s="158">
        <f t="shared" si="39"/>
        <v>24.110797892568154</v>
      </c>
      <c r="T125" s="158">
        <f t="shared" si="39"/>
        <v>24.110797892568154</v>
      </c>
      <c r="U125" s="158">
        <f t="shared" si="39"/>
        <v>24.110797892568154</v>
      </c>
      <c r="V125" s="158">
        <f t="shared" si="39"/>
        <v>6.0782433085031391</v>
      </c>
      <c r="W125" s="158">
        <f t="shared" si="39"/>
        <v>1.4311920768656992</v>
      </c>
      <c r="X125" s="158">
        <f t="shared" si="39"/>
        <v>1.4311920768656992</v>
      </c>
      <c r="Y125" s="158">
        <f t="shared" si="39"/>
        <v>1.4311920768656992</v>
      </c>
      <c r="Z125" s="158">
        <f t="shared" si="39"/>
        <v>1.4311920768656992</v>
      </c>
      <c r="AA125" s="158">
        <f t="shared" si="39"/>
        <v>1.4311920768656992</v>
      </c>
      <c r="AB125" s="158">
        <f t="shared" si="39"/>
        <v>1.4311920768656992</v>
      </c>
      <c r="AC125" s="158">
        <f t="shared" si="39"/>
        <v>0.22126229508343098</v>
      </c>
      <c r="AD125" s="158">
        <f t="shared" si="39"/>
        <v>0</v>
      </c>
      <c r="AE125" s="158">
        <f t="shared" si="39"/>
        <v>0</v>
      </c>
      <c r="AF125" s="158">
        <f t="shared" si="39"/>
        <v>0</v>
      </c>
      <c r="AG125" s="158">
        <f t="shared" si="39"/>
        <v>0</v>
      </c>
      <c r="AH125" s="158">
        <f t="shared" si="39"/>
        <v>0</v>
      </c>
      <c r="AI125" s="158">
        <f t="shared" si="39"/>
        <v>0</v>
      </c>
      <c r="AJ125" s="158">
        <f t="shared" si="39"/>
        <v>0</v>
      </c>
      <c r="AK125" s="158">
        <f t="shared" si="39"/>
        <v>0</v>
      </c>
      <c r="AL125" s="158">
        <f t="shared" si="39"/>
        <v>0</v>
      </c>
      <c r="AM125" s="158">
        <f t="shared" si="39"/>
        <v>0</v>
      </c>
      <c r="AN125" s="158">
        <f t="shared" si="39"/>
        <v>0</v>
      </c>
      <c r="AO125" s="158">
        <f t="shared" si="39"/>
        <v>0</v>
      </c>
      <c r="AP125" s="158">
        <f t="shared" si="39"/>
        <v>0</v>
      </c>
      <c r="AQ125" s="158">
        <f t="shared" si="39"/>
        <v>0</v>
      </c>
      <c r="AR125" s="158">
        <f t="shared" si="39"/>
        <v>0</v>
      </c>
      <c r="AS125" s="158">
        <f t="shared" si="39"/>
        <v>0</v>
      </c>
      <c r="AT125" s="211">
        <f t="shared" si="39"/>
        <v>0</v>
      </c>
    </row>
    <row r="126" spans="2:46" x14ac:dyDescent="0.35">
      <c r="B126" s="196">
        <v>2048</v>
      </c>
      <c r="C126" s="174">
        <f t="shared" si="5"/>
        <v>725.33358919643911</v>
      </c>
      <c r="D126" s="135"/>
      <c r="E126" s="135"/>
      <c r="F126" s="135"/>
      <c r="G126" s="135"/>
      <c r="H126" s="158">
        <f t="shared" ref="H126:AT126" si="40">H50*$G50/100</f>
        <v>74.26564810759713</v>
      </c>
      <c r="I126" s="158">
        <f t="shared" si="40"/>
        <v>74.26564810759713</v>
      </c>
      <c r="J126" s="158">
        <f t="shared" si="40"/>
        <v>74.26564810759713</v>
      </c>
      <c r="K126" s="158">
        <f t="shared" si="40"/>
        <v>74.26564810759713</v>
      </c>
      <c r="L126" s="158">
        <f t="shared" si="40"/>
        <v>74.26564810759713</v>
      </c>
      <c r="M126" s="158">
        <f t="shared" si="40"/>
        <v>74.26564810759713</v>
      </c>
      <c r="N126" s="158">
        <f t="shared" si="40"/>
        <v>60.912336129852804</v>
      </c>
      <c r="O126" s="158">
        <f t="shared" si="40"/>
        <v>48.210405224193565</v>
      </c>
      <c r="P126" s="158">
        <f t="shared" si="40"/>
        <v>48.210405224193565</v>
      </c>
      <c r="Q126" s="158">
        <f t="shared" si="40"/>
        <v>39.530828222829385</v>
      </c>
      <c r="R126" s="158">
        <f t="shared" si="40"/>
        <v>24.293136000263594</v>
      </c>
      <c r="S126" s="158">
        <f t="shared" si="40"/>
        <v>24.293136000263594</v>
      </c>
      <c r="T126" s="158">
        <f t="shared" si="40"/>
        <v>24.293136000263594</v>
      </c>
      <c r="U126" s="158">
        <f t="shared" si="40"/>
        <v>24.293136000263594</v>
      </c>
      <c r="V126" s="158">
        <f t="shared" si="40"/>
        <v>6.1242100735983147</v>
      </c>
      <c r="W126" s="158">
        <f t="shared" si="40"/>
        <v>1.4420154787376398</v>
      </c>
      <c r="X126" s="158">
        <f t="shared" si="40"/>
        <v>1.4420154787376398</v>
      </c>
      <c r="Y126" s="158">
        <f t="shared" si="40"/>
        <v>1.4420154787376398</v>
      </c>
      <c r="Z126" s="158">
        <f t="shared" si="40"/>
        <v>1.4420154787376398</v>
      </c>
      <c r="AA126" s="158">
        <f t="shared" si="40"/>
        <v>1.4420154787376398</v>
      </c>
      <c r="AB126" s="158">
        <f t="shared" si="40"/>
        <v>1.4420154787376398</v>
      </c>
      <c r="AC126" s="158">
        <f t="shared" si="40"/>
        <v>0.22293559301283292</v>
      </c>
      <c r="AD126" s="158">
        <f t="shared" si="40"/>
        <v>0</v>
      </c>
      <c r="AE126" s="158">
        <f t="shared" si="40"/>
        <v>0</v>
      </c>
      <c r="AF126" s="158">
        <f t="shared" si="40"/>
        <v>0</v>
      </c>
      <c r="AG126" s="158">
        <f t="shared" si="40"/>
        <v>0</v>
      </c>
      <c r="AH126" s="158">
        <f t="shared" si="40"/>
        <v>0</v>
      </c>
      <c r="AI126" s="158">
        <f t="shared" si="40"/>
        <v>0</v>
      </c>
      <c r="AJ126" s="158">
        <f t="shared" si="40"/>
        <v>0</v>
      </c>
      <c r="AK126" s="158">
        <f t="shared" si="40"/>
        <v>0</v>
      </c>
      <c r="AL126" s="158">
        <f t="shared" si="40"/>
        <v>0</v>
      </c>
      <c r="AM126" s="158">
        <f t="shared" si="40"/>
        <v>0</v>
      </c>
      <c r="AN126" s="158">
        <f t="shared" si="40"/>
        <v>0</v>
      </c>
      <c r="AO126" s="158">
        <f t="shared" si="40"/>
        <v>0</v>
      </c>
      <c r="AP126" s="158">
        <f t="shared" si="40"/>
        <v>0</v>
      </c>
      <c r="AQ126" s="158">
        <f t="shared" si="40"/>
        <v>0</v>
      </c>
      <c r="AR126" s="158">
        <f t="shared" si="40"/>
        <v>0</v>
      </c>
      <c r="AS126" s="158">
        <f t="shared" si="40"/>
        <v>0</v>
      </c>
      <c r="AT126" s="211">
        <f t="shared" si="40"/>
        <v>0</v>
      </c>
    </row>
    <row r="127" spans="2:46" x14ac:dyDescent="0.35">
      <c r="B127" s="196">
        <v>2049</v>
      </c>
      <c r="C127" s="174">
        <f t="shared" si="5"/>
        <v>730.994315558165</v>
      </c>
      <c r="D127" s="135"/>
      <c r="E127" s="135"/>
      <c r="F127" s="135"/>
      <c r="G127" s="135"/>
      <c r="H127" s="158">
        <f t="shared" ref="H127:AT127" si="41">H51*$G51/100</f>
        <v>74.827381960385324</v>
      </c>
      <c r="I127" s="158">
        <f t="shared" si="41"/>
        <v>74.827381960385324</v>
      </c>
      <c r="J127" s="158">
        <f t="shared" si="41"/>
        <v>74.827381960385324</v>
      </c>
      <c r="K127" s="158">
        <f t="shared" si="41"/>
        <v>74.827381960385324</v>
      </c>
      <c r="L127" s="158">
        <f t="shared" si="41"/>
        <v>74.827381960385324</v>
      </c>
      <c r="M127" s="158">
        <f t="shared" si="41"/>
        <v>74.827381960385324</v>
      </c>
      <c r="N127" s="158">
        <f t="shared" si="41"/>
        <v>61.37306760030301</v>
      </c>
      <c r="O127" s="158">
        <f t="shared" si="41"/>
        <v>48.575061257785698</v>
      </c>
      <c r="P127" s="158">
        <f t="shared" si="41"/>
        <v>48.575061257785698</v>
      </c>
      <c r="Q127" s="158">
        <f t="shared" si="41"/>
        <v>39.829833281121552</v>
      </c>
      <c r="R127" s="158">
        <f t="shared" si="41"/>
        <v>24.47688551608233</v>
      </c>
      <c r="S127" s="158">
        <f t="shared" si="41"/>
        <v>24.47688551608233</v>
      </c>
      <c r="T127" s="158">
        <f t="shared" si="41"/>
        <v>24.47688551608233</v>
      </c>
      <c r="U127" s="158">
        <f t="shared" si="41"/>
        <v>24.47688551608233</v>
      </c>
      <c r="V127" s="158">
        <f t="shared" si="41"/>
        <v>6.1705326494808075</v>
      </c>
      <c r="W127" s="158">
        <f t="shared" si="41"/>
        <v>1.4529226603389895</v>
      </c>
      <c r="X127" s="158">
        <f t="shared" si="41"/>
        <v>1.4529226603389895</v>
      </c>
      <c r="Y127" s="158">
        <f t="shared" si="41"/>
        <v>1.4529226603389895</v>
      </c>
      <c r="Z127" s="158">
        <f t="shared" si="41"/>
        <v>1.4529226603389895</v>
      </c>
      <c r="AA127" s="158">
        <f t="shared" si="41"/>
        <v>1.4529226603389895</v>
      </c>
      <c r="AB127" s="158">
        <f t="shared" si="41"/>
        <v>1.4529226603389895</v>
      </c>
      <c r="AC127" s="158">
        <f t="shared" si="41"/>
        <v>0.2246218432884016</v>
      </c>
      <c r="AD127" s="158">
        <f t="shared" si="41"/>
        <v>0</v>
      </c>
      <c r="AE127" s="158">
        <f t="shared" si="41"/>
        <v>0</v>
      </c>
      <c r="AF127" s="158">
        <f t="shared" si="41"/>
        <v>0</v>
      </c>
      <c r="AG127" s="158">
        <f t="shared" si="41"/>
        <v>0</v>
      </c>
      <c r="AH127" s="158">
        <f t="shared" si="41"/>
        <v>0</v>
      </c>
      <c r="AI127" s="158">
        <f t="shared" si="41"/>
        <v>0</v>
      </c>
      <c r="AJ127" s="158">
        <f t="shared" si="41"/>
        <v>0</v>
      </c>
      <c r="AK127" s="158">
        <f t="shared" si="41"/>
        <v>0</v>
      </c>
      <c r="AL127" s="158">
        <f t="shared" si="41"/>
        <v>0</v>
      </c>
      <c r="AM127" s="158">
        <f t="shared" si="41"/>
        <v>0</v>
      </c>
      <c r="AN127" s="158">
        <f t="shared" si="41"/>
        <v>0</v>
      </c>
      <c r="AO127" s="158">
        <f t="shared" si="41"/>
        <v>0</v>
      </c>
      <c r="AP127" s="158">
        <f t="shared" si="41"/>
        <v>0</v>
      </c>
      <c r="AQ127" s="158">
        <f t="shared" si="41"/>
        <v>0</v>
      </c>
      <c r="AR127" s="158">
        <f t="shared" si="41"/>
        <v>0</v>
      </c>
      <c r="AS127" s="158">
        <f t="shared" si="41"/>
        <v>0</v>
      </c>
      <c r="AT127" s="211">
        <f t="shared" si="41"/>
        <v>0</v>
      </c>
    </row>
    <row r="128" spans="2:46" ht="18" thickBot="1" x14ac:dyDescent="0.4">
      <c r="B128" s="198">
        <v>2050</v>
      </c>
      <c r="C128" s="202">
        <f>H128+I127+J126+K125+L124+M123+N122+O121+P120+Q119+R118+S117+T116+U115+V114+W113+X112+Y111+Z110+AA109+AB108+AC107+AD106+AE105+AF104+AG103+AH102+AI101+AJ100+AK99+AL98+AM97+AN96+AO95+AP94+AQ93+AR92+AS91</f>
        <v>736.66882623245431</v>
      </c>
      <c r="D128" s="212"/>
      <c r="E128" s="212"/>
      <c r="F128" s="212"/>
      <c r="G128" s="212"/>
      <c r="H128" s="213">
        <f t="shared" ref="H128:AT128" si="42">H52*$G52/100</f>
        <v>75.393502956172426</v>
      </c>
      <c r="I128" s="213">
        <f t="shared" si="42"/>
        <v>75.393502956172426</v>
      </c>
      <c r="J128" s="213">
        <f t="shared" si="42"/>
        <v>75.393502956172426</v>
      </c>
      <c r="K128" s="213">
        <f t="shared" si="42"/>
        <v>75.393502956172426</v>
      </c>
      <c r="L128" s="213">
        <f t="shared" si="42"/>
        <v>75.393502956172426</v>
      </c>
      <c r="M128" s="213">
        <f t="shared" si="42"/>
        <v>75.393502956172426</v>
      </c>
      <c r="N128" s="213">
        <f t="shared" si="42"/>
        <v>61.83739738485685</v>
      </c>
      <c r="O128" s="213">
        <f t="shared" si="42"/>
        <v>48.942565256044475</v>
      </c>
      <c r="P128" s="213">
        <f t="shared" si="42"/>
        <v>48.942565256044475</v>
      </c>
      <c r="Q128" s="213">
        <f t="shared" si="42"/>
        <v>40.131173569775257</v>
      </c>
      <c r="R128" s="213">
        <f t="shared" si="42"/>
        <v>24.66207011614582</v>
      </c>
      <c r="S128" s="213">
        <f t="shared" si="42"/>
        <v>24.66207011614582</v>
      </c>
      <c r="T128" s="213">
        <f t="shared" si="42"/>
        <v>24.66207011614582</v>
      </c>
      <c r="U128" s="213">
        <f t="shared" si="42"/>
        <v>24.66207011614582</v>
      </c>
      <c r="V128" s="213">
        <f t="shared" si="42"/>
        <v>6.2172170048135964</v>
      </c>
      <c r="W128" s="213">
        <f t="shared" si="42"/>
        <v>1.4639150270598811</v>
      </c>
      <c r="X128" s="213">
        <f t="shared" si="42"/>
        <v>1.4639150270598811</v>
      </c>
      <c r="Y128" s="213">
        <f t="shared" si="42"/>
        <v>1.4639150270598811</v>
      </c>
      <c r="Z128" s="213">
        <f t="shared" si="42"/>
        <v>1.4639150270598811</v>
      </c>
      <c r="AA128" s="213">
        <f t="shared" si="42"/>
        <v>1.4639150270598811</v>
      </c>
      <c r="AB128" s="213">
        <f t="shared" si="42"/>
        <v>1.4639150270598811</v>
      </c>
      <c r="AC128" s="213">
        <f t="shared" si="42"/>
        <v>0.22632126318345136</v>
      </c>
      <c r="AD128" s="213">
        <f t="shared" si="42"/>
        <v>0</v>
      </c>
      <c r="AE128" s="213">
        <f t="shared" si="42"/>
        <v>0</v>
      </c>
      <c r="AF128" s="213">
        <f t="shared" si="42"/>
        <v>0</v>
      </c>
      <c r="AG128" s="213">
        <f t="shared" si="42"/>
        <v>0</v>
      </c>
      <c r="AH128" s="213">
        <f t="shared" si="42"/>
        <v>0</v>
      </c>
      <c r="AI128" s="213">
        <f t="shared" si="42"/>
        <v>0</v>
      </c>
      <c r="AJ128" s="213">
        <f t="shared" si="42"/>
        <v>0</v>
      </c>
      <c r="AK128" s="213">
        <f t="shared" si="42"/>
        <v>0</v>
      </c>
      <c r="AL128" s="213">
        <f t="shared" si="42"/>
        <v>0</v>
      </c>
      <c r="AM128" s="213">
        <f t="shared" si="42"/>
        <v>0</v>
      </c>
      <c r="AN128" s="213">
        <f t="shared" si="42"/>
        <v>0</v>
      </c>
      <c r="AO128" s="213">
        <f t="shared" si="42"/>
        <v>0</v>
      </c>
      <c r="AP128" s="213">
        <f t="shared" si="42"/>
        <v>0</v>
      </c>
      <c r="AQ128" s="213">
        <f t="shared" si="42"/>
        <v>0</v>
      </c>
      <c r="AR128" s="213">
        <f t="shared" si="42"/>
        <v>0</v>
      </c>
      <c r="AS128" s="213">
        <f t="shared" si="42"/>
        <v>0</v>
      </c>
      <c r="AT128" s="214">
        <f t="shared" si="42"/>
        <v>0</v>
      </c>
    </row>
    <row r="129" spans="2:46" ht="18" thickBot="1" x14ac:dyDescent="0.4"/>
    <row r="130" spans="2:46" ht="21.75" x14ac:dyDescent="0.45">
      <c r="B130" s="106" t="s">
        <v>2258</v>
      </c>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8"/>
    </row>
    <row r="131" spans="2:46" x14ac:dyDescent="0.35">
      <c r="B131" s="109"/>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1"/>
    </row>
    <row r="132" spans="2:46" x14ac:dyDescent="0.35">
      <c r="B132" s="109"/>
      <c r="C132" s="124" t="s">
        <v>2108</v>
      </c>
      <c r="D132" s="125">
        <f>MATCH($C$132,$G$134:$G$191,0)</f>
        <v>39</v>
      </c>
      <c r="E132" s="110"/>
      <c r="F132" s="110"/>
      <c r="G132" s="110"/>
      <c r="H132" s="112">
        <v>2013</v>
      </c>
      <c r="I132" s="112">
        <v>2014</v>
      </c>
      <c r="J132" s="112">
        <v>2015</v>
      </c>
      <c r="K132" s="112">
        <v>2016</v>
      </c>
      <c r="L132" s="112">
        <v>2017</v>
      </c>
      <c r="M132" s="112">
        <v>2018</v>
      </c>
      <c r="N132" s="112">
        <v>2019</v>
      </c>
      <c r="O132" s="112">
        <v>2020</v>
      </c>
      <c r="P132" s="112">
        <v>2021</v>
      </c>
      <c r="Q132" s="112">
        <v>2022</v>
      </c>
      <c r="R132" s="112">
        <v>2023</v>
      </c>
      <c r="S132" s="112">
        <v>2024</v>
      </c>
      <c r="T132" s="112">
        <v>2025</v>
      </c>
      <c r="U132" s="112">
        <v>2026</v>
      </c>
      <c r="V132" s="112">
        <v>2027</v>
      </c>
      <c r="W132" s="112">
        <v>2028</v>
      </c>
      <c r="X132" s="112">
        <v>2029</v>
      </c>
      <c r="Y132" s="112">
        <v>2030</v>
      </c>
      <c r="Z132" s="112">
        <v>2031</v>
      </c>
      <c r="AA132" s="112">
        <v>2032</v>
      </c>
      <c r="AB132" s="112">
        <v>2033</v>
      </c>
      <c r="AC132" s="112">
        <v>2034</v>
      </c>
      <c r="AD132" s="112">
        <v>2035</v>
      </c>
      <c r="AE132" s="112">
        <v>2036</v>
      </c>
      <c r="AF132" s="112">
        <v>2037</v>
      </c>
      <c r="AG132" s="112">
        <v>2038</v>
      </c>
      <c r="AH132" s="112">
        <v>2039</v>
      </c>
      <c r="AI132" s="112">
        <v>2040</v>
      </c>
      <c r="AJ132" s="112">
        <v>2041</v>
      </c>
      <c r="AK132" s="112">
        <v>2042</v>
      </c>
      <c r="AL132" s="112">
        <v>2043</v>
      </c>
      <c r="AM132" s="112">
        <v>2044</v>
      </c>
      <c r="AN132" s="112">
        <v>2045</v>
      </c>
      <c r="AO132" s="112">
        <v>2046</v>
      </c>
      <c r="AP132" s="112">
        <v>2047</v>
      </c>
      <c r="AQ132" s="112">
        <v>2048</v>
      </c>
      <c r="AR132" s="112">
        <v>2049</v>
      </c>
      <c r="AS132" s="112">
        <v>2050</v>
      </c>
      <c r="AT132" s="113"/>
    </row>
    <row r="133" spans="2:46" x14ac:dyDescent="0.35">
      <c r="B133" s="109"/>
      <c r="C133" s="114"/>
      <c r="D133" s="110"/>
      <c r="E133" s="110"/>
      <c r="F133" s="110"/>
      <c r="G133" s="126" t="s">
        <v>2205</v>
      </c>
      <c r="H133" s="115">
        <f t="array" ref="H133:AS133">TRANSPOSE($G$15:$G$52)</f>
        <v>0</v>
      </c>
      <c r="I133" s="115">
        <v>0</v>
      </c>
      <c r="J133" s="115">
        <v>0</v>
      </c>
      <c r="K133" s="115">
        <v>0</v>
      </c>
      <c r="L133" s="115">
        <v>0</v>
      </c>
      <c r="M133" s="115">
        <v>0</v>
      </c>
      <c r="N133" s="115">
        <v>0</v>
      </c>
      <c r="O133" s="115">
        <v>12.91549715549194</v>
      </c>
      <c r="P133" s="115">
        <v>10.332397724393548</v>
      </c>
      <c r="Q133" s="115">
        <v>10.33239772439355</v>
      </c>
      <c r="R133" s="115">
        <v>7.7492982932951664</v>
      </c>
      <c r="S133" s="115">
        <v>7.7492982932951637</v>
      </c>
      <c r="T133" s="115">
        <v>7.7492982932951655</v>
      </c>
      <c r="U133" s="115">
        <v>7.7492982932951637</v>
      </c>
      <c r="V133" s="115">
        <v>7.7492982932951646</v>
      </c>
      <c r="W133" s="115">
        <v>7.7492982932951602</v>
      </c>
      <c r="X133" s="115">
        <v>7.749298293295162</v>
      </c>
      <c r="Y133" s="115">
        <v>7.7492982932951628</v>
      </c>
      <c r="Z133" s="115">
        <v>7.7492982932951673</v>
      </c>
      <c r="AA133" s="115">
        <v>7.7492982932951628</v>
      </c>
      <c r="AB133" s="115">
        <v>7.7492982932951655</v>
      </c>
      <c r="AC133" s="115">
        <v>7.7492982932951646</v>
      </c>
      <c r="AD133" s="115">
        <v>7.7492982932951646</v>
      </c>
      <c r="AE133" s="115">
        <v>7.7492982932951655</v>
      </c>
      <c r="AF133" s="115">
        <v>7.7492982932951646</v>
      </c>
      <c r="AG133" s="115">
        <v>7.7492982932951637</v>
      </c>
      <c r="AH133" s="115">
        <v>7.7492982932951655</v>
      </c>
      <c r="AI133" s="115">
        <v>7.7492982932951664</v>
      </c>
      <c r="AJ133" s="115">
        <v>7.7492982932951655</v>
      </c>
      <c r="AK133" s="115">
        <v>7.7492982932951646</v>
      </c>
      <c r="AL133" s="115">
        <v>7.7492982932951628</v>
      </c>
      <c r="AM133" s="115">
        <v>7.7492982932951646</v>
      </c>
      <c r="AN133" s="115">
        <v>7.7492982932951655</v>
      </c>
      <c r="AO133" s="115">
        <v>7.7492982932951637</v>
      </c>
      <c r="AP133" s="115">
        <v>7.7492982932951602</v>
      </c>
      <c r="AQ133" s="115">
        <v>7.7492982932951655</v>
      </c>
      <c r="AR133" s="115">
        <v>7.7492982932951664</v>
      </c>
      <c r="AS133" s="115">
        <v>7.7492982932951637</v>
      </c>
      <c r="AT133" s="111"/>
    </row>
    <row r="134" spans="2:46" x14ac:dyDescent="0.35">
      <c r="B134" s="109"/>
      <c r="C134" s="110"/>
      <c r="D134" s="110"/>
      <c r="E134" s="110"/>
      <c r="F134" s="116"/>
      <c r="G134" s="110" t="s">
        <v>2070</v>
      </c>
      <c r="H134" s="115">
        <f t="dataTable" ref="H134:AS191" dt2D="0" dtr="0" r1="C132" ca="1"/>
        <v>0</v>
      </c>
      <c r="I134" s="115">
        <v>0</v>
      </c>
      <c r="J134" s="115">
        <v>0</v>
      </c>
      <c r="K134" s="115">
        <v>0</v>
      </c>
      <c r="L134" s="115">
        <v>0</v>
      </c>
      <c r="M134" s="115">
        <v>0</v>
      </c>
      <c r="N134" s="115">
        <v>0</v>
      </c>
      <c r="O134" s="115">
        <v>12.915497155491941</v>
      </c>
      <c r="P134" s="115">
        <v>12.915497155491941</v>
      </c>
      <c r="Q134" s="115">
        <v>12.915497155491941</v>
      </c>
      <c r="R134" s="115">
        <v>10.33239772439355</v>
      </c>
      <c r="S134" s="115">
        <v>10.332397724393553</v>
      </c>
      <c r="T134" s="115">
        <v>7.7492982932951646</v>
      </c>
      <c r="U134" s="115">
        <v>7.7492982932951646</v>
      </c>
      <c r="V134" s="115">
        <v>7.7492982932951584</v>
      </c>
      <c r="W134" s="115">
        <v>7.7492982932951646</v>
      </c>
      <c r="X134" s="115">
        <v>7.7492982932951602</v>
      </c>
      <c r="Y134" s="115">
        <v>7.7492982932951664</v>
      </c>
      <c r="Z134" s="115">
        <v>7.7492982932951611</v>
      </c>
      <c r="AA134" s="115">
        <v>7.7492982932951637</v>
      </c>
      <c r="AB134" s="115">
        <v>7.7492982932951602</v>
      </c>
      <c r="AC134" s="115">
        <v>7.749298293295162</v>
      </c>
      <c r="AD134" s="115">
        <v>7.7492982932951682</v>
      </c>
      <c r="AE134" s="115">
        <v>7.7492982932951646</v>
      </c>
      <c r="AF134" s="115">
        <v>7.7492982932951646</v>
      </c>
      <c r="AG134" s="115">
        <v>7.7492982932951628</v>
      </c>
      <c r="AH134" s="115">
        <v>7.7492982932951655</v>
      </c>
      <c r="AI134" s="115">
        <v>7.7492982932951637</v>
      </c>
      <c r="AJ134" s="115">
        <v>7.7492982932951628</v>
      </c>
      <c r="AK134" s="115">
        <v>7.7492982932951646</v>
      </c>
      <c r="AL134" s="115">
        <v>7.7492982932951646</v>
      </c>
      <c r="AM134" s="115">
        <v>7.749298293295162</v>
      </c>
      <c r="AN134" s="115">
        <v>7.7492982932951646</v>
      </c>
      <c r="AO134" s="115">
        <v>7.7492982932951646</v>
      </c>
      <c r="AP134" s="115">
        <v>7.7492982932951628</v>
      </c>
      <c r="AQ134" s="115">
        <v>7.7492982932951637</v>
      </c>
      <c r="AR134" s="115">
        <v>7.7492982932951611</v>
      </c>
      <c r="AS134" s="115">
        <v>7.7492982932951655</v>
      </c>
      <c r="AT134" s="111"/>
    </row>
    <row r="135" spans="2:46" x14ac:dyDescent="0.35">
      <c r="B135" s="109"/>
      <c r="C135" s="110"/>
      <c r="D135" s="110"/>
      <c r="E135" s="110"/>
      <c r="F135" s="110"/>
      <c r="G135" s="110" t="s">
        <v>2072</v>
      </c>
      <c r="H135" s="115">
        <v>0</v>
      </c>
      <c r="I135" s="115">
        <v>0</v>
      </c>
      <c r="J135" s="115">
        <v>0</v>
      </c>
      <c r="K135" s="115">
        <v>0</v>
      </c>
      <c r="L135" s="115">
        <v>0</v>
      </c>
      <c r="M135" s="115">
        <v>0</v>
      </c>
      <c r="N135" s="115">
        <v>0</v>
      </c>
      <c r="O135" s="115">
        <v>7.7492982932951646</v>
      </c>
      <c r="P135" s="115">
        <v>7.7492982932951646</v>
      </c>
      <c r="Q135" s="115">
        <v>7.7492982932951646</v>
      </c>
      <c r="R135" s="115">
        <v>7.7492982932951646</v>
      </c>
      <c r="S135" s="115">
        <v>7.7492982932951628</v>
      </c>
      <c r="T135" s="115">
        <v>7.7492982932951655</v>
      </c>
      <c r="U135" s="115">
        <v>7.7492982932951637</v>
      </c>
      <c r="V135" s="115">
        <v>7.7492982932951646</v>
      </c>
      <c r="W135" s="115">
        <v>7.7492982932951646</v>
      </c>
      <c r="X135" s="115">
        <v>7.7492982932951637</v>
      </c>
      <c r="Y135" s="115">
        <v>7.7492982932951637</v>
      </c>
      <c r="Z135" s="115">
        <v>7.7492982932951628</v>
      </c>
      <c r="AA135" s="115">
        <v>7.7492982932951646</v>
      </c>
      <c r="AB135" s="115">
        <v>7.7492982932951628</v>
      </c>
      <c r="AC135" s="115">
        <v>7.7492982932951628</v>
      </c>
      <c r="AD135" s="115">
        <v>7.7492982932951628</v>
      </c>
      <c r="AE135" s="115">
        <v>7.7492982932951628</v>
      </c>
      <c r="AF135" s="115">
        <v>7.7492982932951637</v>
      </c>
      <c r="AG135" s="115">
        <v>7.749298293295162</v>
      </c>
      <c r="AH135" s="115">
        <v>7.7492982932951637</v>
      </c>
      <c r="AI135" s="115">
        <v>7.7492982932951637</v>
      </c>
      <c r="AJ135" s="115">
        <v>7.749298293295162</v>
      </c>
      <c r="AK135" s="115">
        <v>7.7492982932951637</v>
      </c>
      <c r="AL135" s="115">
        <v>7.749298293295162</v>
      </c>
      <c r="AM135" s="115">
        <v>7.7492982932951637</v>
      </c>
      <c r="AN135" s="115">
        <v>7.7492982932951664</v>
      </c>
      <c r="AO135" s="115">
        <v>7.7492982932951655</v>
      </c>
      <c r="AP135" s="115">
        <v>7.7492982932951637</v>
      </c>
      <c r="AQ135" s="115">
        <v>7.7492982932951673</v>
      </c>
      <c r="AR135" s="115">
        <v>7.7492982932951646</v>
      </c>
      <c r="AS135" s="115">
        <v>7.7492982932951646</v>
      </c>
      <c r="AT135" s="111"/>
    </row>
    <row r="136" spans="2:46" x14ac:dyDescent="0.35">
      <c r="B136" s="109"/>
      <c r="C136" s="110"/>
      <c r="D136" s="110"/>
      <c r="E136" s="110"/>
      <c r="F136" s="110"/>
      <c r="G136" s="110" t="s">
        <v>2071</v>
      </c>
      <c r="H136" s="115">
        <v>0</v>
      </c>
      <c r="I136" s="115">
        <v>0</v>
      </c>
      <c r="J136" s="115">
        <v>0</v>
      </c>
      <c r="K136" s="115">
        <v>0</v>
      </c>
      <c r="L136" s="115">
        <v>0</v>
      </c>
      <c r="M136" s="115">
        <v>0</v>
      </c>
      <c r="N136" s="115">
        <v>0</v>
      </c>
      <c r="O136" s="115">
        <v>12.915497155491941</v>
      </c>
      <c r="P136" s="115">
        <v>10.33239772439355</v>
      </c>
      <c r="Q136" s="115">
        <v>10.33239772439355</v>
      </c>
      <c r="R136" s="115">
        <v>7.7492982932951628</v>
      </c>
      <c r="S136" s="115">
        <v>7.7492982932951673</v>
      </c>
      <c r="T136" s="115">
        <v>7.7492982932951691</v>
      </c>
      <c r="U136" s="115">
        <v>7.7492982932951628</v>
      </c>
      <c r="V136" s="115">
        <v>7.7492982932951637</v>
      </c>
      <c r="W136" s="115">
        <v>7.7492982932951664</v>
      </c>
      <c r="X136" s="115">
        <v>7.7492982932951646</v>
      </c>
      <c r="Y136" s="115">
        <v>7.7492982932951655</v>
      </c>
      <c r="Z136" s="115">
        <v>7.7492982932951682</v>
      </c>
      <c r="AA136" s="115">
        <v>7.7492982932951655</v>
      </c>
      <c r="AB136" s="115">
        <v>7.7492982932951664</v>
      </c>
      <c r="AC136" s="115">
        <v>7.749298293295162</v>
      </c>
      <c r="AD136" s="115">
        <v>7.7492982932951664</v>
      </c>
      <c r="AE136" s="115">
        <v>7.7492982932951655</v>
      </c>
      <c r="AF136" s="115">
        <v>7.7492982932951664</v>
      </c>
      <c r="AG136" s="115">
        <v>7.7492982932951655</v>
      </c>
      <c r="AH136" s="115">
        <v>7.7492982932951655</v>
      </c>
      <c r="AI136" s="115">
        <v>7.7492982932951637</v>
      </c>
      <c r="AJ136" s="115">
        <v>7.7492982932951637</v>
      </c>
      <c r="AK136" s="115">
        <v>7.7492982932951664</v>
      </c>
      <c r="AL136" s="115">
        <v>7.7492982932951646</v>
      </c>
      <c r="AM136" s="115">
        <v>7.7492982932951593</v>
      </c>
      <c r="AN136" s="115">
        <v>7.7492982932951646</v>
      </c>
      <c r="AO136" s="115">
        <v>7.7492982932951673</v>
      </c>
      <c r="AP136" s="115">
        <v>7.749298293295162</v>
      </c>
      <c r="AQ136" s="115">
        <v>7.7492982932951637</v>
      </c>
      <c r="AR136" s="115">
        <v>7.7492982932951637</v>
      </c>
      <c r="AS136" s="115">
        <v>7.749298293295162</v>
      </c>
      <c r="AT136" s="111"/>
    </row>
    <row r="137" spans="2:46" x14ac:dyDescent="0.35">
      <c r="B137" s="109"/>
      <c r="C137" s="110"/>
      <c r="D137" s="110"/>
      <c r="E137" s="110"/>
      <c r="F137" s="110"/>
      <c r="G137" s="110" t="s">
        <v>2073</v>
      </c>
      <c r="H137" s="115">
        <v>0</v>
      </c>
      <c r="I137" s="115">
        <v>0</v>
      </c>
      <c r="J137" s="115">
        <v>0</v>
      </c>
      <c r="K137" s="115">
        <v>0</v>
      </c>
      <c r="L137" s="115">
        <v>0</v>
      </c>
      <c r="M137" s="115">
        <v>0</v>
      </c>
      <c r="N137" s="115">
        <v>0</v>
      </c>
      <c r="O137" s="115">
        <v>7.7492982932951628</v>
      </c>
      <c r="P137" s="115">
        <v>7.7492982932951637</v>
      </c>
      <c r="Q137" s="115">
        <v>7.7492982932951602</v>
      </c>
      <c r="R137" s="115">
        <v>7.749298293295162</v>
      </c>
      <c r="S137" s="115">
        <v>7.7492982932951664</v>
      </c>
      <c r="T137" s="115">
        <v>7.7492982932951628</v>
      </c>
      <c r="U137" s="115">
        <v>7.7492982932951664</v>
      </c>
      <c r="V137" s="115">
        <v>7.7492982932951602</v>
      </c>
      <c r="W137" s="115">
        <v>7.7492982932951637</v>
      </c>
      <c r="X137" s="115">
        <v>7.7492982932951646</v>
      </c>
      <c r="Y137" s="115">
        <v>7.7492982932951655</v>
      </c>
      <c r="Z137" s="115">
        <v>7.7492982932951628</v>
      </c>
      <c r="AA137" s="115">
        <v>7.749298293295162</v>
      </c>
      <c r="AB137" s="115">
        <v>7.7492982932951655</v>
      </c>
      <c r="AC137" s="115">
        <v>7.749298293295162</v>
      </c>
      <c r="AD137" s="115">
        <v>7.7492982932951637</v>
      </c>
      <c r="AE137" s="115">
        <v>7.7492982932951655</v>
      </c>
      <c r="AF137" s="115">
        <v>7.7492982932951655</v>
      </c>
      <c r="AG137" s="115">
        <v>7.7492982932951637</v>
      </c>
      <c r="AH137" s="115">
        <v>7.7492982932951655</v>
      </c>
      <c r="AI137" s="115">
        <v>7.7492982932951655</v>
      </c>
      <c r="AJ137" s="115">
        <v>7.7492982932951664</v>
      </c>
      <c r="AK137" s="115">
        <v>7.7492982932951655</v>
      </c>
      <c r="AL137" s="115">
        <v>7.7492982932951664</v>
      </c>
      <c r="AM137" s="115">
        <v>7.7492982932951637</v>
      </c>
      <c r="AN137" s="115">
        <v>7.7492982932951646</v>
      </c>
      <c r="AO137" s="115">
        <v>7.7492982932951646</v>
      </c>
      <c r="AP137" s="115">
        <v>7.7492982932951628</v>
      </c>
      <c r="AQ137" s="115">
        <v>7.7492982932951646</v>
      </c>
      <c r="AR137" s="115">
        <v>7.7492982932951628</v>
      </c>
      <c r="AS137" s="115">
        <v>7.7492982932951673</v>
      </c>
      <c r="AT137" s="111"/>
    </row>
    <row r="138" spans="2:46" x14ac:dyDescent="0.35">
      <c r="B138" s="109"/>
      <c r="C138" s="110"/>
      <c r="D138" s="110"/>
      <c r="E138" s="110"/>
      <c r="F138" s="110"/>
      <c r="G138" s="110" t="s">
        <v>2074</v>
      </c>
      <c r="H138" s="115">
        <v>0</v>
      </c>
      <c r="I138" s="115">
        <v>0</v>
      </c>
      <c r="J138" s="115">
        <v>0</v>
      </c>
      <c r="K138" s="115">
        <v>0</v>
      </c>
      <c r="L138" s="115">
        <v>0</v>
      </c>
      <c r="M138" s="115">
        <v>0</v>
      </c>
      <c r="N138" s="115">
        <v>0</v>
      </c>
      <c r="O138" s="115">
        <v>10.332397724393552</v>
      </c>
      <c r="P138" s="115">
        <v>7.7492982932951628</v>
      </c>
      <c r="Q138" s="115">
        <v>7.7492982932951646</v>
      </c>
      <c r="R138" s="115">
        <v>7.7492982932951655</v>
      </c>
      <c r="S138" s="115">
        <v>7.7492982932951691</v>
      </c>
      <c r="T138" s="115">
        <v>7.7492982932951611</v>
      </c>
      <c r="U138" s="115">
        <v>7.749298293295162</v>
      </c>
      <c r="V138" s="115">
        <v>7.7492982932951628</v>
      </c>
      <c r="W138" s="115">
        <v>7.7492982932951637</v>
      </c>
      <c r="X138" s="115">
        <v>7.7492982932951628</v>
      </c>
      <c r="Y138" s="115">
        <v>7.7492982932951646</v>
      </c>
      <c r="Z138" s="115">
        <v>7.7492982932951646</v>
      </c>
      <c r="AA138" s="115">
        <v>7.7492982932951628</v>
      </c>
      <c r="AB138" s="115">
        <v>7.7492982932951637</v>
      </c>
      <c r="AC138" s="115">
        <v>7.7492982932951646</v>
      </c>
      <c r="AD138" s="115">
        <v>7.7492982932951611</v>
      </c>
      <c r="AE138" s="115">
        <v>7.7492982932951655</v>
      </c>
      <c r="AF138" s="115">
        <v>7.7492982932951664</v>
      </c>
      <c r="AG138" s="115">
        <v>7.7492982932951628</v>
      </c>
      <c r="AH138" s="115">
        <v>7.749298293295162</v>
      </c>
      <c r="AI138" s="115">
        <v>7.7492982932951637</v>
      </c>
      <c r="AJ138" s="115">
        <v>7.7492982932951628</v>
      </c>
      <c r="AK138" s="115">
        <v>7.749298293295162</v>
      </c>
      <c r="AL138" s="115">
        <v>7.7492982932951646</v>
      </c>
      <c r="AM138" s="115">
        <v>7.7492982932951637</v>
      </c>
      <c r="AN138" s="115">
        <v>7.7492982932951646</v>
      </c>
      <c r="AO138" s="115">
        <v>7.7492982932951682</v>
      </c>
      <c r="AP138" s="115">
        <v>7.749298293295162</v>
      </c>
      <c r="AQ138" s="115">
        <v>7.7492982932951628</v>
      </c>
      <c r="AR138" s="115">
        <v>7.7492982932951655</v>
      </c>
      <c r="AS138" s="115">
        <v>7.7492982932951628</v>
      </c>
      <c r="AT138" s="111"/>
    </row>
    <row r="139" spans="2:46" x14ac:dyDescent="0.35">
      <c r="B139" s="109"/>
      <c r="C139" s="110"/>
      <c r="D139" s="110"/>
      <c r="E139" s="110"/>
      <c r="F139" s="110"/>
      <c r="G139" s="110" t="s">
        <v>2075</v>
      </c>
      <c r="H139" s="115">
        <v>0</v>
      </c>
      <c r="I139" s="115">
        <v>0</v>
      </c>
      <c r="J139" s="115">
        <v>0</v>
      </c>
      <c r="K139" s="115">
        <v>0</v>
      </c>
      <c r="L139" s="115">
        <v>0</v>
      </c>
      <c r="M139" s="115">
        <v>0</v>
      </c>
      <c r="N139" s="115">
        <v>0</v>
      </c>
      <c r="O139" s="115">
        <v>7.7492982932951628</v>
      </c>
      <c r="P139" s="115">
        <v>7.7492982932951655</v>
      </c>
      <c r="Q139" s="115">
        <v>7.7492982932951628</v>
      </c>
      <c r="R139" s="115">
        <v>7.7492982932951664</v>
      </c>
      <c r="S139" s="115">
        <v>7.7492982932951655</v>
      </c>
      <c r="T139" s="115">
        <v>7.7492982932951637</v>
      </c>
      <c r="U139" s="115">
        <v>7.7492982932951655</v>
      </c>
      <c r="V139" s="115">
        <v>7.7492982932951646</v>
      </c>
      <c r="W139" s="115">
        <v>7.7492982932951664</v>
      </c>
      <c r="X139" s="115">
        <v>7.7492982932951664</v>
      </c>
      <c r="Y139" s="115">
        <v>7.7492982932951628</v>
      </c>
      <c r="Z139" s="115">
        <v>7.7492982932951646</v>
      </c>
      <c r="AA139" s="115">
        <v>7.7492982932951646</v>
      </c>
      <c r="AB139" s="115">
        <v>7.7492982932951664</v>
      </c>
      <c r="AC139" s="115">
        <v>7.7492982932951637</v>
      </c>
      <c r="AD139" s="115">
        <v>7.7492982932951637</v>
      </c>
      <c r="AE139" s="115">
        <v>7.749298293295162</v>
      </c>
      <c r="AF139" s="115">
        <v>7.7492982932951664</v>
      </c>
      <c r="AG139" s="115">
        <v>7.7492982932951628</v>
      </c>
      <c r="AH139" s="115">
        <v>7.7492982932951628</v>
      </c>
      <c r="AI139" s="115">
        <v>7.7492982932951602</v>
      </c>
      <c r="AJ139" s="115">
        <v>7.7492982932951646</v>
      </c>
      <c r="AK139" s="115">
        <v>7.7492982932951646</v>
      </c>
      <c r="AL139" s="115">
        <v>7.7492982932951637</v>
      </c>
      <c r="AM139" s="115">
        <v>7.7492982932951646</v>
      </c>
      <c r="AN139" s="115">
        <v>7.7492982932951646</v>
      </c>
      <c r="AO139" s="115">
        <v>7.7492982932951628</v>
      </c>
      <c r="AP139" s="115">
        <v>7.7492982932951637</v>
      </c>
      <c r="AQ139" s="115">
        <v>7.7492982932951628</v>
      </c>
      <c r="AR139" s="115">
        <v>7.7492982932951628</v>
      </c>
      <c r="AS139" s="115">
        <v>7.7492982932951628</v>
      </c>
      <c r="AT139" s="111"/>
    </row>
    <row r="140" spans="2:46" x14ac:dyDescent="0.35">
      <c r="B140" s="109"/>
      <c r="C140" s="110"/>
      <c r="D140" s="110"/>
      <c r="E140" s="110"/>
      <c r="F140" s="110"/>
      <c r="G140" s="110" t="s">
        <v>2076</v>
      </c>
      <c r="H140" s="115">
        <v>0</v>
      </c>
      <c r="I140" s="115">
        <v>0</v>
      </c>
      <c r="J140" s="115">
        <v>0</v>
      </c>
      <c r="K140" s="115">
        <v>0</v>
      </c>
      <c r="L140" s="115">
        <v>0</v>
      </c>
      <c r="M140" s="115">
        <v>0</v>
      </c>
      <c r="N140" s="115">
        <v>0</v>
      </c>
      <c r="O140" s="115">
        <v>12.91549715549194</v>
      </c>
      <c r="P140" s="115">
        <v>12.915497155491941</v>
      </c>
      <c r="Q140" s="115">
        <v>12.91549715549194</v>
      </c>
      <c r="R140" s="115">
        <v>10.332397724393552</v>
      </c>
      <c r="S140" s="115">
        <v>10.332397724393552</v>
      </c>
      <c r="T140" s="115">
        <v>7.7492982932951646</v>
      </c>
      <c r="U140" s="115">
        <v>7.7492982932951646</v>
      </c>
      <c r="V140" s="115">
        <v>7.7492982932951637</v>
      </c>
      <c r="W140" s="115">
        <v>7.7492982932951637</v>
      </c>
      <c r="X140" s="115">
        <v>7.7492982932951682</v>
      </c>
      <c r="Y140" s="115">
        <v>7.7492982932951637</v>
      </c>
      <c r="Z140" s="115">
        <v>7.7492982932951655</v>
      </c>
      <c r="AA140" s="115">
        <v>7.7492982932951646</v>
      </c>
      <c r="AB140" s="115">
        <v>7.7492982932951646</v>
      </c>
      <c r="AC140" s="115">
        <v>7.7492982932951655</v>
      </c>
      <c r="AD140" s="115">
        <v>7.7492982932951664</v>
      </c>
      <c r="AE140" s="115">
        <v>7.7492982932951655</v>
      </c>
      <c r="AF140" s="115">
        <v>7.7492982932951637</v>
      </c>
      <c r="AG140" s="115">
        <v>7.7492982932951655</v>
      </c>
      <c r="AH140" s="115">
        <v>7.7492982932951664</v>
      </c>
      <c r="AI140" s="115">
        <v>7.7492982932951628</v>
      </c>
      <c r="AJ140" s="115">
        <v>7.7492982932951664</v>
      </c>
      <c r="AK140" s="115">
        <v>7.7492982932951646</v>
      </c>
      <c r="AL140" s="115">
        <v>7.7492982932951646</v>
      </c>
      <c r="AM140" s="115">
        <v>7.7492982932951646</v>
      </c>
      <c r="AN140" s="115">
        <v>7.7492982932951628</v>
      </c>
      <c r="AO140" s="115">
        <v>7.7492982932951637</v>
      </c>
      <c r="AP140" s="115">
        <v>7.7492982932951628</v>
      </c>
      <c r="AQ140" s="115">
        <v>7.7492982932951628</v>
      </c>
      <c r="AR140" s="115">
        <v>7.7492982932951655</v>
      </c>
      <c r="AS140" s="115">
        <v>7.7492982932951628</v>
      </c>
      <c r="AT140" s="111"/>
    </row>
    <row r="141" spans="2:46" s="132" customFormat="1" x14ac:dyDescent="0.35">
      <c r="B141" s="109"/>
      <c r="C141" s="110"/>
      <c r="D141" s="110"/>
      <c r="E141" s="110"/>
      <c r="F141" s="110"/>
      <c r="G141" s="110" t="s">
        <v>2780</v>
      </c>
      <c r="H141" s="115">
        <v>0</v>
      </c>
      <c r="I141" s="115">
        <v>0</v>
      </c>
      <c r="J141" s="115">
        <v>0</v>
      </c>
      <c r="K141" s="115">
        <v>0</v>
      </c>
      <c r="L141" s="115">
        <v>0</v>
      </c>
      <c r="M141" s="115">
        <v>0</v>
      </c>
      <c r="N141" s="115">
        <v>0</v>
      </c>
      <c r="O141" s="115">
        <v>12.915497155491941</v>
      </c>
      <c r="P141" s="115">
        <v>10.332397724393552</v>
      </c>
      <c r="Q141" s="115">
        <v>10.332397724393552</v>
      </c>
      <c r="R141" s="115">
        <v>7.7492982932951655</v>
      </c>
      <c r="S141" s="115">
        <v>7.7492982932951628</v>
      </c>
      <c r="T141" s="115">
        <v>7.7492982932951628</v>
      </c>
      <c r="U141" s="115">
        <v>7.749298293295162</v>
      </c>
      <c r="V141" s="115">
        <v>7.7492982932951664</v>
      </c>
      <c r="W141" s="115">
        <v>7.7492982932951628</v>
      </c>
      <c r="X141" s="115">
        <v>7.7492982932951646</v>
      </c>
      <c r="Y141" s="115">
        <v>7.7492982932951611</v>
      </c>
      <c r="Z141" s="115">
        <v>7.749298293295162</v>
      </c>
      <c r="AA141" s="115">
        <v>7.7492982932951655</v>
      </c>
      <c r="AB141" s="115">
        <v>7.7492982932951637</v>
      </c>
      <c r="AC141" s="115">
        <v>7.7492982932951646</v>
      </c>
      <c r="AD141" s="115">
        <v>7.7492982932951628</v>
      </c>
      <c r="AE141" s="115">
        <v>7.7492982932951637</v>
      </c>
      <c r="AF141" s="115">
        <v>7.7492982932951611</v>
      </c>
      <c r="AG141" s="115">
        <v>7.7492982932951655</v>
      </c>
      <c r="AH141" s="115">
        <v>7.7492982932951655</v>
      </c>
      <c r="AI141" s="115">
        <v>7.7492982932951664</v>
      </c>
      <c r="AJ141" s="115">
        <v>7.7492982932951655</v>
      </c>
      <c r="AK141" s="115">
        <v>7.7492982932951628</v>
      </c>
      <c r="AL141" s="115">
        <v>7.7492982932951637</v>
      </c>
      <c r="AM141" s="115">
        <v>7.7492982932951646</v>
      </c>
      <c r="AN141" s="115">
        <v>7.7492982932951655</v>
      </c>
      <c r="AO141" s="115">
        <v>7.7492982932951637</v>
      </c>
      <c r="AP141" s="115">
        <v>7.7492982932951637</v>
      </c>
      <c r="AQ141" s="115">
        <v>7.7492982932951646</v>
      </c>
      <c r="AR141" s="115">
        <v>7.7492982932951655</v>
      </c>
      <c r="AS141" s="115">
        <v>7.7492982932951637</v>
      </c>
      <c r="AT141" s="111"/>
    </row>
    <row r="142" spans="2:46" x14ac:dyDescent="0.35">
      <c r="B142" s="109"/>
      <c r="C142" s="110"/>
      <c r="D142" s="110"/>
      <c r="E142" s="110"/>
      <c r="F142" s="110"/>
      <c r="G142" s="110" t="s">
        <v>2077</v>
      </c>
      <c r="H142" s="115">
        <v>0</v>
      </c>
      <c r="I142" s="115">
        <v>0</v>
      </c>
      <c r="J142" s="115">
        <v>0</v>
      </c>
      <c r="K142" s="115">
        <v>0</v>
      </c>
      <c r="L142" s="115">
        <v>0</v>
      </c>
      <c r="M142" s="115">
        <v>0</v>
      </c>
      <c r="N142" s="115">
        <v>0</v>
      </c>
      <c r="O142" s="115">
        <v>12.91549715549194</v>
      </c>
      <c r="P142" s="115">
        <v>12.915497155491941</v>
      </c>
      <c r="Q142" s="115">
        <v>10.332397724393552</v>
      </c>
      <c r="R142" s="115">
        <v>10.332397724393557</v>
      </c>
      <c r="S142" s="115">
        <v>10.332397724393552</v>
      </c>
      <c r="T142" s="115">
        <v>7.7492982932951637</v>
      </c>
      <c r="U142" s="115">
        <v>7.7492982932951655</v>
      </c>
      <c r="V142" s="115">
        <v>7.7492982932951646</v>
      </c>
      <c r="W142" s="115">
        <v>7.7492982932951628</v>
      </c>
      <c r="X142" s="115">
        <v>7.7492982932951611</v>
      </c>
      <c r="Y142" s="115">
        <v>7.7492982932951637</v>
      </c>
      <c r="Z142" s="115">
        <v>7.7492982932951646</v>
      </c>
      <c r="AA142" s="115">
        <v>7.7492982932951646</v>
      </c>
      <c r="AB142" s="115">
        <v>7.7492982932951637</v>
      </c>
      <c r="AC142" s="115">
        <v>7.7492982932951655</v>
      </c>
      <c r="AD142" s="115">
        <v>7.749298293295162</v>
      </c>
      <c r="AE142" s="115">
        <v>7.7492982932951628</v>
      </c>
      <c r="AF142" s="115">
        <v>7.7492982932951646</v>
      </c>
      <c r="AG142" s="115">
        <v>7.7492982932951646</v>
      </c>
      <c r="AH142" s="115">
        <v>7.749298293295162</v>
      </c>
      <c r="AI142" s="115">
        <v>7.7492982932951628</v>
      </c>
      <c r="AJ142" s="115">
        <v>7.7492982932951611</v>
      </c>
      <c r="AK142" s="115">
        <v>7.7492982932951664</v>
      </c>
      <c r="AL142" s="115">
        <v>7.7492982932951637</v>
      </c>
      <c r="AM142" s="115">
        <v>7.7492982932951628</v>
      </c>
      <c r="AN142" s="115">
        <v>7.7492982932951611</v>
      </c>
      <c r="AO142" s="115">
        <v>7.7492982932951637</v>
      </c>
      <c r="AP142" s="115">
        <v>7.7492982932951611</v>
      </c>
      <c r="AQ142" s="115">
        <v>7.7492982932951646</v>
      </c>
      <c r="AR142" s="115">
        <v>7.7492982932951646</v>
      </c>
      <c r="AS142" s="115">
        <v>7.749298293295162</v>
      </c>
      <c r="AT142" s="111"/>
    </row>
    <row r="143" spans="2:46" x14ac:dyDescent="0.35">
      <c r="B143" s="109"/>
      <c r="C143" s="110"/>
      <c r="D143" s="110"/>
      <c r="E143" s="110"/>
      <c r="F143" s="110"/>
      <c r="G143" s="110" t="s">
        <v>2078</v>
      </c>
      <c r="H143" s="115">
        <v>0</v>
      </c>
      <c r="I143" s="115">
        <v>0</v>
      </c>
      <c r="J143" s="115">
        <v>0</v>
      </c>
      <c r="K143" s="115">
        <v>0</v>
      </c>
      <c r="L143" s="115">
        <v>0</v>
      </c>
      <c r="M143" s="115">
        <v>0</v>
      </c>
      <c r="N143" s="115">
        <v>0</v>
      </c>
      <c r="O143" s="115">
        <v>12.915497155491938</v>
      </c>
      <c r="P143" s="115">
        <v>12.915497155491938</v>
      </c>
      <c r="Q143" s="115">
        <v>10.332397724393553</v>
      </c>
      <c r="R143" s="115">
        <v>10.332397724393553</v>
      </c>
      <c r="S143" s="115">
        <v>7.7492982932951655</v>
      </c>
      <c r="T143" s="115">
        <v>7.7492982932951637</v>
      </c>
      <c r="U143" s="115">
        <v>7.7492982932951637</v>
      </c>
      <c r="V143" s="115">
        <v>7.7492982932951646</v>
      </c>
      <c r="W143" s="115">
        <v>7.7492982932951673</v>
      </c>
      <c r="X143" s="115">
        <v>7.7492982932951646</v>
      </c>
      <c r="Y143" s="115">
        <v>7.7492982932951637</v>
      </c>
      <c r="Z143" s="115">
        <v>7.7492982932951628</v>
      </c>
      <c r="AA143" s="115">
        <v>7.7492982932951655</v>
      </c>
      <c r="AB143" s="115">
        <v>7.749298293295162</v>
      </c>
      <c r="AC143" s="115">
        <v>7.7492982932951628</v>
      </c>
      <c r="AD143" s="115">
        <v>7.7492982932951646</v>
      </c>
      <c r="AE143" s="115">
        <v>7.7492982932951628</v>
      </c>
      <c r="AF143" s="115">
        <v>7.749298293295162</v>
      </c>
      <c r="AG143" s="115">
        <v>7.7492982932951628</v>
      </c>
      <c r="AH143" s="115">
        <v>7.7492982932951637</v>
      </c>
      <c r="AI143" s="115">
        <v>7.7492982932951646</v>
      </c>
      <c r="AJ143" s="115">
        <v>7.7492982932951655</v>
      </c>
      <c r="AK143" s="115">
        <v>7.7492982932951646</v>
      </c>
      <c r="AL143" s="115">
        <v>7.7492982932951628</v>
      </c>
      <c r="AM143" s="115">
        <v>7.7492982932951637</v>
      </c>
      <c r="AN143" s="115">
        <v>7.7492982932951628</v>
      </c>
      <c r="AO143" s="115">
        <v>7.7492982932951637</v>
      </c>
      <c r="AP143" s="115">
        <v>7.7492982932951646</v>
      </c>
      <c r="AQ143" s="115">
        <v>7.7492982932951628</v>
      </c>
      <c r="AR143" s="115">
        <v>7.7492982932951637</v>
      </c>
      <c r="AS143" s="115">
        <v>7.749298293295162</v>
      </c>
      <c r="AT143" s="111"/>
    </row>
    <row r="144" spans="2:46" x14ac:dyDescent="0.35">
      <c r="B144" s="109"/>
      <c r="C144" s="110"/>
      <c r="D144" s="110"/>
      <c r="E144" s="110"/>
      <c r="F144" s="110"/>
      <c r="G144" s="110" t="s">
        <v>2080</v>
      </c>
      <c r="H144" s="115">
        <v>0</v>
      </c>
      <c r="I144" s="115">
        <v>0</v>
      </c>
      <c r="J144" s="115">
        <v>0</v>
      </c>
      <c r="K144" s="115">
        <v>0</v>
      </c>
      <c r="L144" s="115">
        <v>0</v>
      </c>
      <c r="M144" s="115">
        <v>0</v>
      </c>
      <c r="N144" s="115">
        <v>0</v>
      </c>
      <c r="O144" s="115">
        <v>10.332397724393559</v>
      </c>
      <c r="P144" s="115">
        <v>10.33239772439355</v>
      </c>
      <c r="Q144" s="115">
        <v>10.33239772439355</v>
      </c>
      <c r="R144" s="115">
        <v>7.7492982932951637</v>
      </c>
      <c r="S144" s="115">
        <v>7.749298293295162</v>
      </c>
      <c r="T144" s="115">
        <v>7.7492982932951664</v>
      </c>
      <c r="U144" s="115">
        <v>7.7492982932951628</v>
      </c>
      <c r="V144" s="115">
        <v>7.7492982932951637</v>
      </c>
      <c r="W144" s="115">
        <v>7.7492982932951655</v>
      </c>
      <c r="X144" s="115">
        <v>7.7492982932951646</v>
      </c>
      <c r="Y144" s="115">
        <v>7.7492982932951673</v>
      </c>
      <c r="Z144" s="115">
        <v>7.7492982932951655</v>
      </c>
      <c r="AA144" s="115">
        <v>7.7492982932951655</v>
      </c>
      <c r="AB144" s="115">
        <v>7.7492982932951664</v>
      </c>
      <c r="AC144" s="115">
        <v>7.7492982932951673</v>
      </c>
      <c r="AD144" s="115">
        <v>7.7492982932951637</v>
      </c>
      <c r="AE144" s="115">
        <v>7.7492982932951611</v>
      </c>
      <c r="AF144" s="115">
        <v>7.7492982932951628</v>
      </c>
      <c r="AG144" s="115">
        <v>7.7492982932951628</v>
      </c>
      <c r="AH144" s="115">
        <v>7.7492982932951637</v>
      </c>
      <c r="AI144" s="115">
        <v>7.7492982932951628</v>
      </c>
      <c r="AJ144" s="115">
        <v>7.7492982932951628</v>
      </c>
      <c r="AK144" s="115">
        <v>7.7492982932951628</v>
      </c>
      <c r="AL144" s="115">
        <v>7.749298293295162</v>
      </c>
      <c r="AM144" s="115">
        <v>7.7492982932951637</v>
      </c>
      <c r="AN144" s="115">
        <v>7.7492982932951646</v>
      </c>
      <c r="AO144" s="115">
        <v>7.7492982932951664</v>
      </c>
      <c r="AP144" s="115">
        <v>7.7492982932951664</v>
      </c>
      <c r="AQ144" s="115">
        <v>7.7492982932951655</v>
      </c>
      <c r="AR144" s="115">
        <v>7.7492982932951646</v>
      </c>
      <c r="AS144" s="115">
        <v>7.7492982932951655</v>
      </c>
      <c r="AT144" s="111"/>
    </row>
    <row r="145" spans="2:46" x14ac:dyDescent="0.35">
      <c r="B145" s="109"/>
      <c r="C145" s="110"/>
      <c r="D145" s="110"/>
      <c r="E145" s="110"/>
      <c r="F145" s="110"/>
      <c r="G145" s="110" t="s">
        <v>2081</v>
      </c>
      <c r="H145" s="115">
        <v>0</v>
      </c>
      <c r="I145" s="115">
        <v>0</v>
      </c>
      <c r="J145" s="115">
        <v>0</v>
      </c>
      <c r="K145" s="115">
        <v>0</v>
      </c>
      <c r="L145" s="115">
        <v>0</v>
      </c>
      <c r="M145" s="115">
        <v>0</v>
      </c>
      <c r="N145" s="115">
        <v>0</v>
      </c>
      <c r="O145" s="115">
        <v>7.7492982932951637</v>
      </c>
      <c r="P145" s="115">
        <v>7.7492982932951655</v>
      </c>
      <c r="Q145" s="115">
        <v>7.7492982932951655</v>
      </c>
      <c r="R145" s="115">
        <v>7.7492982932951655</v>
      </c>
      <c r="S145" s="115">
        <v>7.749298293295162</v>
      </c>
      <c r="T145" s="115">
        <v>7.749298293295162</v>
      </c>
      <c r="U145" s="115">
        <v>7.7492982932951628</v>
      </c>
      <c r="V145" s="115">
        <v>7.7492982932951646</v>
      </c>
      <c r="W145" s="115">
        <v>7.7492982932951628</v>
      </c>
      <c r="X145" s="115">
        <v>7.7492982932951655</v>
      </c>
      <c r="Y145" s="115">
        <v>7.7492982932951637</v>
      </c>
      <c r="Z145" s="115">
        <v>7.749298293295162</v>
      </c>
      <c r="AA145" s="115">
        <v>7.7492982932951628</v>
      </c>
      <c r="AB145" s="115">
        <v>7.7492982932951637</v>
      </c>
      <c r="AC145" s="115">
        <v>7.7492982932951637</v>
      </c>
      <c r="AD145" s="115">
        <v>7.7492982932951646</v>
      </c>
      <c r="AE145" s="115">
        <v>7.7492982932951655</v>
      </c>
      <c r="AF145" s="115">
        <v>7.7492982932951646</v>
      </c>
      <c r="AG145" s="115">
        <v>7.7492982932951664</v>
      </c>
      <c r="AH145" s="115">
        <v>7.7492982932951602</v>
      </c>
      <c r="AI145" s="115">
        <v>7.7492982932951637</v>
      </c>
      <c r="AJ145" s="115">
        <v>7.7492982932951646</v>
      </c>
      <c r="AK145" s="115">
        <v>7.7492982932951646</v>
      </c>
      <c r="AL145" s="115">
        <v>7.7492982932951664</v>
      </c>
      <c r="AM145" s="115">
        <v>7.7492982932951664</v>
      </c>
      <c r="AN145" s="115">
        <v>7.7492982932951655</v>
      </c>
      <c r="AO145" s="115">
        <v>7.7492982932951637</v>
      </c>
      <c r="AP145" s="115">
        <v>7.7492982932951646</v>
      </c>
      <c r="AQ145" s="115">
        <v>7.7492982932951646</v>
      </c>
      <c r="AR145" s="115">
        <v>7.7492982932951628</v>
      </c>
      <c r="AS145" s="115">
        <v>7.7492982932951646</v>
      </c>
      <c r="AT145" s="111"/>
    </row>
    <row r="146" spans="2:46" x14ac:dyDescent="0.35">
      <c r="B146" s="109"/>
      <c r="C146" s="110"/>
      <c r="D146" s="110"/>
      <c r="E146" s="110"/>
      <c r="F146" s="110"/>
      <c r="G146" s="110" t="s">
        <v>2082</v>
      </c>
      <c r="H146" s="115">
        <v>0</v>
      </c>
      <c r="I146" s="115">
        <v>0</v>
      </c>
      <c r="J146" s="115">
        <v>0</v>
      </c>
      <c r="K146" s="115">
        <v>0</v>
      </c>
      <c r="L146" s="115">
        <v>0</v>
      </c>
      <c r="M146" s="115">
        <v>0</v>
      </c>
      <c r="N146" s="115">
        <v>0</v>
      </c>
      <c r="O146" s="115">
        <v>10.33239772439355</v>
      </c>
      <c r="P146" s="115">
        <v>7.7492982932951637</v>
      </c>
      <c r="Q146" s="115">
        <v>7.7492982932951637</v>
      </c>
      <c r="R146" s="115">
        <v>7.7492982932951646</v>
      </c>
      <c r="S146" s="115">
        <v>7.7492982932951637</v>
      </c>
      <c r="T146" s="115">
        <v>7.7492982932951664</v>
      </c>
      <c r="U146" s="115">
        <v>7.7492982932951611</v>
      </c>
      <c r="V146" s="115">
        <v>7.7492982932951628</v>
      </c>
      <c r="W146" s="115">
        <v>7.749298293295162</v>
      </c>
      <c r="X146" s="115">
        <v>7.7492982932951646</v>
      </c>
      <c r="Y146" s="115">
        <v>7.7492982932951646</v>
      </c>
      <c r="Z146" s="115">
        <v>7.7492982932951637</v>
      </c>
      <c r="AA146" s="115">
        <v>7.7492982932951646</v>
      </c>
      <c r="AB146" s="115">
        <v>7.7492982932951637</v>
      </c>
      <c r="AC146" s="115">
        <v>7.7492982932951646</v>
      </c>
      <c r="AD146" s="115">
        <v>7.7492982932951655</v>
      </c>
      <c r="AE146" s="115">
        <v>7.749298293295162</v>
      </c>
      <c r="AF146" s="115">
        <v>7.7492982932951637</v>
      </c>
      <c r="AG146" s="115">
        <v>7.7492982932951602</v>
      </c>
      <c r="AH146" s="115">
        <v>7.7492982932951637</v>
      </c>
      <c r="AI146" s="115">
        <v>7.7492982932951637</v>
      </c>
      <c r="AJ146" s="115">
        <v>7.7492982932951611</v>
      </c>
      <c r="AK146" s="115">
        <v>7.7492982932951646</v>
      </c>
      <c r="AL146" s="115">
        <v>7.7492982932951655</v>
      </c>
      <c r="AM146" s="115">
        <v>7.7492982932951646</v>
      </c>
      <c r="AN146" s="115">
        <v>7.7492982932951655</v>
      </c>
      <c r="AO146" s="115">
        <v>7.7492982932951628</v>
      </c>
      <c r="AP146" s="115">
        <v>7.7492982932951673</v>
      </c>
      <c r="AQ146" s="115">
        <v>7.7492982932951646</v>
      </c>
      <c r="AR146" s="115">
        <v>7.7492982932951664</v>
      </c>
      <c r="AS146" s="115">
        <v>7.7492982932951655</v>
      </c>
      <c r="AT146" s="111"/>
    </row>
    <row r="147" spans="2:46" x14ac:dyDescent="0.35">
      <c r="B147" s="109"/>
      <c r="C147" s="110"/>
      <c r="D147" s="110"/>
      <c r="E147" s="110"/>
      <c r="F147" s="110"/>
      <c r="G147" s="110" t="s">
        <v>2083</v>
      </c>
      <c r="H147" s="115">
        <v>0</v>
      </c>
      <c r="I147" s="115">
        <v>0</v>
      </c>
      <c r="J147" s="115">
        <v>0</v>
      </c>
      <c r="K147" s="115">
        <v>0</v>
      </c>
      <c r="L147" s="115">
        <v>0</v>
      </c>
      <c r="M147" s="115">
        <v>0</v>
      </c>
      <c r="N147" s="115">
        <v>0</v>
      </c>
      <c r="O147" s="115">
        <v>7.7492982932951646</v>
      </c>
      <c r="P147" s="115">
        <v>7.7492982932951628</v>
      </c>
      <c r="Q147" s="115">
        <v>7.7492982932951646</v>
      </c>
      <c r="R147" s="115">
        <v>7.7492982932951637</v>
      </c>
      <c r="S147" s="115">
        <v>7.7492982932951655</v>
      </c>
      <c r="T147" s="115">
        <v>7.7492982932951655</v>
      </c>
      <c r="U147" s="115">
        <v>7.7492982932951673</v>
      </c>
      <c r="V147" s="115">
        <v>7.7492982932951637</v>
      </c>
      <c r="W147" s="115">
        <v>7.7492982932951691</v>
      </c>
      <c r="X147" s="115">
        <v>7.7492982932951628</v>
      </c>
      <c r="Y147" s="115">
        <v>7.7492982932951637</v>
      </c>
      <c r="Z147" s="115">
        <v>7.7492982932951646</v>
      </c>
      <c r="AA147" s="115">
        <v>7.749298293295162</v>
      </c>
      <c r="AB147" s="115">
        <v>7.7492982932951646</v>
      </c>
      <c r="AC147" s="115">
        <v>7.749298293295162</v>
      </c>
      <c r="AD147" s="115">
        <v>7.7492982932951646</v>
      </c>
      <c r="AE147" s="115">
        <v>7.7492982932951655</v>
      </c>
      <c r="AF147" s="115">
        <v>7.7492982932951637</v>
      </c>
      <c r="AG147" s="115">
        <v>7.7492982932951673</v>
      </c>
      <c r="AH147" s="115">
        <v>7.7492982932951646</v>
      </c>
      <c r="AI147" s="115">
        <v>7.749298293295162</v>
      </c>
      <c r="AJ147" s="115">
        <v>7.7492982932951673</v>
      </c>
      <c r="AK147" s="115">
        <v>7.7492982932951646</v>
      </c>
      <c r="AL147" s="115">
        <v>7.7492982932951637</v>
      </c>
      <c r="AM147" s="115">
        <v>7.7492982932951655</v>
      </c>
      <c r="AN147" s="115">
        <v>7.7492982932951646</v>
      </c>
      <c r="AO147" s="115">
        <v>7.7492982932951628</v>
      </c>
      <c r="AP147" s="115">
        <v>7.7492982932951655</v>
      </c>
      <c r="AQ147" s="115">
        <v>7.7492982932951637</v>
      </c>
      <c r="AR147" s="115">
        <v>7.749298293295162</v>
      </c>
      <c r="AS147" s="115">
        <v>7.7492982932951664</v>
      </c>
      <c r="AT147" s="111"/>
    </row>
    <row r="148" spans="2:46" x14ac:dyDescent="0.35">
      <c r="B148" s="109"/>
      <c r="C148" s="110"/>
      <c r="D148" s="110"/>
      <c r="E148" s="110"/>
      <c r="F148" s="110"/>
      <c r="G148" s="110" t="s">
        <v>2084</v>
      </c>
      <c r="H148" s="115">
        <v>0</v>
      </c>
      <c r="I148" s="115">
        <v>0</v>
      </c>
      <c r="J148" s="115">
        <v>0</v>
      </c>
      <c r="K148" s="115">
        <v>0</v>
      </c>
      <c r="L148" s="115">
        <v>0</v>
      </c>
      <c r="M148" s="115">
        <v>0</v>
      </c>
      <c r="N148" s="115">
        <v>0</v>
      </c>
      <c r="O148" s="115">
        <v>12.915497155491941</v>
      </c>
      <c r="P148" s="115">
        <v>12.915497155491943</v>
      </c>
      <c r="Q148" s="115">
        <v>12.915497155491934</v>
      </c>
      <c r="R148" s="115">
        <v>10.332397724393548</v>
      </c>
      <c r="S148" s="115">
        <v>10.332397724393552</v>
      </c>
      <c r="T148" s="115">
        <v>7.7492982932951637</v>
      </c>
      <c r="U148" s="115">
        <v>7.7492982932951646</v>
      </c>
      <c r="V148" s="115">
        <v>7.7492982932951628</v>
      </c>
      <c r="W148" s="115">
        <v>7.749298293295162</v>
      </c>
      <c r="X148" s="115">
        <v>7.7492982932951646</v>
      </c>
      <c r="Y148" s="115">
        <v>7.7492982932951655</v>
      </c>
      <c r="Z148" s="115">
        <v>7.7492982932951637</v>
      </c>
      <c r="AA148" s="115">
        <v>7.7492982932951646</v>
      </c>
      <c r="AB148" s="115">
        <v>7.7492982932951646</v>
      </c>
      <c r="AC148" s="115">
        <v>7.7492982932951637</v>
      </c>
      <c r="AD148" s="115">
        <v>7.7492982932951673</v>
      </c>
      <c r="AE148" s="115">
        <v>7.7492982932951637</v>
      </c>
      <c r="AF148" s="115">
        <v>7.7492982932951655</v>
      </c>
      <c r="AG148" s="115">
        <v>7.7492982932951637</v>
      </c>
      <c r="AH148" s="115">
        <v>7.7492982932951646</v>
      </c>
      <c r="AI148" s="115">
        <v>7.7492982932951646</v>
      </c>
      <c r="AJ148" s="115">
        <v>7.7492982932951664</v>
      </c>
      <c r="AK148" s="115">
        <v>7.7492982932951646</v>
      </c>
      <c r="AL148" s="115">
        <v>7.7492982932951637</v>
      </c>
      <c r="AM148" s="115">
        <v>7.7492982932951655</v>
      </c>
      <c r="AN148" s="115">
        <v>7.7492982932951637</v>
      </c>
      <c r="AO148" s="115">
        <v>7.7492982932951646</v>
      </c>
      <c r="AP148" s="115">
        <v>7.7492982932951655</v>
      </c>
      <c r="AQ148" s="115">
        <v>7.7492982932951646</v>
      </c>
      <c r="AR148" s="115">
        <v>7.7492982932951673</v>
      </c>
      <c r="AS148" s="115">
        <v>7.7492982932951646</v>
      </c>
      <c r="AT148" s="111"/>
    </row>
    <row r="149" spans="2:46" x14ac:dyDescent="0.35">
      <c r="B149" s="109"/>
      <c r="C149" s="110"/>
      <c r="D149" s="110"/>
      <c r="E149" s="110"/>
      <c r="F149" s="110"/>
      <c r="G149" s="110" t="s">
        <v>2085</v>
      </c>
      <c r="H149" s="115">
        <v>0</v>
      </c>
      <c r="I149" s="115">
        <v>0</v>
      </c>
      <c r="J149" s="115">
        <v>0</v>
      </c>
      <c r="K149" s="115">
        <v>0</v>
      </c>
      <c r="L149" s="115">
        <v>0</v>
      </c>
      <c r="M149" s="115">
        <v>0</v>
      </c>
      <c r="N149" s="115">
        <v>0</v>
      </c>
      <c r="O149" s="115">
        <v>12.915497155491941</v>
      </c>
      <c r="P149" s="115">
        <v>10.33239772439355</v>
      </c>
      <c r="Q149" s="115">
        <v>10.332397724393552</v>
      </c>
      <c r="R149" s="115">
        <v>10.332397724393552</v>
      </c>
      <c r="S149" s="115">
        <v>7.7492982932951664</v>
      </c>
      <c r="T149" s="115">
        <v>7.7492982932951646</v>
      </c>
      <c r="U149" s="115">
        <v>7.7492982932951673</v>
      </c>
      <c r="V149" s="115">
        <v>7.7492982932951646</v>
      </c>
      <c r="W149" s="115">
        <v>7.7492982932951628</v>
      </c>
      <c r="X149" s="115">
        <v>7.7492982932951646</v>
      </c>
      <c r="Y149" s="115">
        <v>7.7492982932951637</v>
      </c>
      <c r="Z149" s="115">
        <v>7.7492982932951628</v>
      </c>
      <c r="AA149" s="115">
        <v>7.7492982932951628</v>
      </c>
      <c r="AB149" s="115">
        <v>7.7492982932951646</v>
      </c>
      <c r="AC149" s="115">
        <v>7.7492982932951646</v>
      </c>
      <c r="AD149" s="115">
        <v>7.7492982932951637</v>
      </c>
      <c r="AE149" s="115">
        <v>7.7492982932951637</v>
      </c>
      <c r="AF149" s="115">
        <v>7.7492982932951637</v>
      </c>
      <c r="AG149" s="115">
        <v>7.7492982932951628</v>
      </c>
      <c r="AH149" s="115">
        <v>7.7492982932951637</v>
      </c>
      <c r="AI149" s="115">
        <v>7.749298293295162</v>
      </c>
      <c r="AJ149" s="115">
        <v>7.7492982932951646</v>
      </c>
      <c r="AK149" s="115">
        <v>7.7492982932951628</v>
      </c>
      <c r="AL149" s="115">
        <v>7.7492982932951646</v>
      </c>
      <c r="AM149" s="115">
        <v>7.7492982932951664</v>
      </c>
      <c r="AN149" s="115">
        <v>7.7492982932951646</v>
      </c>
      <c r="AO149" s="115">
        <v>7.7492982932951646</v>
      </c>
      <c r="AP149" s="115">
        <v>7.7492982932951646</v>
      </c>
      <c r="AQ149" s="115">
        <v>7.7492982932951655</v>
      </c>
      <c r="AR149" s="115">
        <v>7.749298293295162</v>
      </c>
      <c r="AS149" s="115">
        <v>7.7492982932951637</v>
      </c>
      <c r="AT149" s="111"/>
    </row>
    <row r="150" spans="2:46" x14ac:dyDescent="0.35">
      <c r="B150" s="109"/>
      <c r="C150" s="110"/>
      <c r="D150" s="110"/>
      <c r="E150" s="110"/>
      <c r="F150" s="110"/>
      <c r="G150" s="110" t="s">
        <v>2086</v>
      </c>
      <c r="H150" s="115">
        <v>0</v>
      </c>
      <c r="I150" s="115">
        <v>0</v>
      </c>
      <c r="J150" s="115">
        <v>0</v>
      </c>
      <c r="K150" s="115">
        <v>0</v>
      </c>
      <c r="L150" s="115">
        <v>0</v>
      </c>
      <c r="M150" s="115">
        <v>0</v>
      </c>
      <c r="N150" s="115">
        <v>0</v>
      </c>
      <c r="O150" s="115">
        <v>12.915497155491943</v>
      </c>
      <c r="P150" s="115">
        <v>12.915497155491943</v>
      </c>
      <c r="Q150" s="115">
        <v>12.915497155491938</v>
      </c>
      <c r="R150" s="115">
        <v>10.332397724393553</v>
      </c>
      <c r="S150" s="115">
        <v>10.332397724393552</v>
      </c>
      <c r="T150" s="115">
        <v>7.7492982932951637</v>
      </c>
      <c r="U150" s="115">
        <v>7.7492982932951655</v>
      </c>
      <c r="V150" s="115">
        <v>7.7492982932951628</v>
      </c>
      <c r="W150" s="115">
        <v>7.7492982932951637</v>
      </c>
      <c r="X150" s="115">
        <v>7.7492982932951655</v>
      </c>
      <c r="Y150" s="115">
        <v>7.7492982932951646</v>
      </c>
      <c r="Z150" s="115">
        <v>7.7492982932951628</v>
      </c>
      <c r="AA150" s="115">
        <v>7.7492982932951628</v>
      </c>
      <c r="AB150" s="115">
        <v>7.7492982932951655</v>
      </c>
      <c r="AC150" s="115">
        <v>7.749298293295162</v>
      </c>
      <c r="AD150" s="115">
        <v>7.749298293295162</v>
      </c>
      <c r="AE150" s="115">
        <v>7.7492982932951655</v>
      </c>
      <c r="AF150" s="115">
        <v>7.749298293295162</v>
      </c>
      <c r="AG150" s="115">
        <v>7.7492982932951637</v>
      </c>
      <c r="AH150" s="115">
        <v>7.7492982932951637</v>
      </c>
      <c r="AI150" s="115">
        <v>7.7492982932951628</v>
      </c>
      <c r="AJ150" s="115">
        <v>7.7492982932951628</v>
      </c>
      <c r="AK150" s="115">
        <v>7.7492982932951637</v>
      </c>
      <c r="AL150" s="115">
        <v>7.7492982932951673</v>
      </c>
      <c r="AM150" s="115">
        <v>7.7492982932951637</v>
      </c>
      <c r="AN150" s="115">
        <v>7.7492982932951637</v>
      </c>
      <c r="AO150" s="115">
        <v>7.7492982932951646</v>
      </c>
      <c r="AP150" s="115">
        <v>7.7492982932951637</v>
      </c>
      <c r="AQ150" s="115">
        <v>7.7492982932951602</v>
      </c>
      <c r="AR150" s="115">
        <v>7.7492982932951611</v>
      </c>
      <c r="AS150" s="115">
        <v>7.7492982932951673</v>
      </c>
      <c r="AT150" s="111"/>
    </row>
    <row r="151" spans="2:46" x14ac:dyDescent="0.35">
      <c r="B151" s="109"/>
      <c r="C151" s="110"/>
      <c r="D151" s="110"/>
      <c r="E151" s="110"/>
      <c r="F151" s="110"/>
      <c r="G151" s="110" t="s">
        <v>2087</v>
      </c>
      <c r="H151" s="115">
        <v>0</v>
      </c>
      <c r="I151" s="115">
        <v>0</v>
      </c>
      <c r="J151" s="115">
        <v>0</v>
      </c>
      <c r="K151" s="115">
        <v>0</v>
      </c>
      <c r="L151" s="115">
        <v>0</v>
      </c>
      <c r="M151" s="115">
        <v>0</v>
      </c>
      <c r="N151" s="115">
        <v>0</v>
      </c>
      <c r="O151" s="115">
        <v>7.7492982932951664</v>
      </c>
      <c r="P151" s="115">
        <v>7.7492982932951655</v>
      </c>
      <c r="Q151" s="115">
        <v>7.7492982932951646</v>
      </c>
      <c r="R151" s="115">
        <v>7.7492982932951637</v>
      </c>
      <c r="S151" s="115">
        <v>7.7492982932951637</v>
      </c>
      <c r="T151" s="115">
        <v>7.7492982932951655</v>
      </c>
      <c r="U151" s="115">
        <v>7.7492982932951637</v>
      </c>
      <c r="V151" s="115">
        <v>7.7492982932951655</v>
      </c>
      <c r="W151" s="115">
        <v>7.7492982932951628</v>
      </c>
      <c r="X151" s="115">
        <v>7.7492982932951637</v>
      </c>
      <c r="Y151" s="115">
        <v>7.7492982932951637</v>
      </c>
      <c r="Z151" s="115">
        <v>7.7492982932951655</v>
      </c>
      <c r="AA151" s="115">
        <v>7.7492982932951637</v>
      </c>
      <c r="AB151" s="115">
        <v>7.7492982932951637</v>
      </c>
      <c r="AC151" s="115">
        <v>7.7492982932951646</v>
      </c>
      <c r="AD151" s="115">
        <v>7.7492982932951655</v>
      </c>
      <c r="AE151" s="115">
        <v>7.7492982932951655</v>
      </c>
      <c r="AF151" s="115">
        <v>7.7492982932951646</v>
      </c>
      <c r="AG151" s="115">
        <v>7.7492982932951646</v>
      </c>
      <c r="AH151" s="115">
        <v>7.7492982932951655</v>
      </c>
      <c r="AI151" s="115">
        <v>7.7492982932951628</v>
      </c>
      <c r="AJ151" s="115">
        <v>7.7492982932951664</v>
      </c>
      <c r="AK151" s="115">
        <v>7.7492982932951646</v>
      </c>
      <c r="AL151" s="115">
        <v>7.7492982932951655</v>
      </c>
      <c r="AM151" s="115">
        <v>7.749298293295162</v>
      </c>
      <c r="AN151" s="115">
        <v>7.7492982932951637</v>
      </c>
      <c r="AO151" s="115">
        <v>7.7492982932951637</v>
      </c>
      <c r="AP151" s="115">
        <v>7.7492982932951628</v>
      </c>
      <c r="AQ151" s="115">
        <v>7.7492982932951664</v>
      </c>
      <c r="AR151" s="115">
        <v>7.7492982932951628</v>
      </c>
      <c r="AS151" s="115">
        <v>7.7492982932951664</v>
      </c>
      <c r="AT151" s="111"/>
    </row>
    <row r="152" spans="2:46" x14ac:dyDescent="0.35">
      <c r="B152" s="109"/>
      <c r="C152" s="110"/>
      <c r="D152" s="110"/>
      <c r="E152" s="110"/>
      <c r="F152" s="110"/>
      <c r="G152" s="110" t="s">
        <v>2088</v>
      </c>
      <c r="H152" s="115">
        <v>0</v>
      </c>
      <c r="I152" s="115">
        <v>0</v>
      </c>
      <c r="J152" s="115">
        <v>0</v>
      </c>
      <c r="K152" s="115">
        <v>0</v>
      </c>
      <c r="L152" s="115">
        <v>0</v>
      </c>
      <c r="M152" s="115">
        <v>0</v>
      </c>
      <c r="N152" s="115">
        <v>0</v>
      </c>
      <c r="O152" s="115">
        <v>7.7492982932951646</v>
      </c>
      <c r="P152" s="115">
        <v>7.7492982932951646</v>
      </c>
      <c r="Q152" s="115">
        <v>7.7492982932951646</v>
      </c>
      <c r="R152" s="115">
        <v>7.749298293295162</v>
      </c>
      <c r="S152" s="115">
        <v>7.7492982932951673</v>
      </c>
      <c r="T152" s="115">
        <v>7.7492982932951655</v>
      </c>
      <c r="U152" s="115">
        <v>7.7492982932951646</v>
      </c>
      <c r="V152" s="115">
        <v>7.7492982932951664</v>
      </c>
      <c r="W152" s="115">
        <v>7.7492982932951673</v>
      </c>
      <c r="X152" s="115">
        <v>7.7492982932951655</v>
      </c>
      <c r="Y152" s="115">
        <v>7.7492982932951664</v>
      </c>
      <c r="Z152" s="115">
        <v>7.7492982932951628</v>
      </c>
      <c r="AA152" s="115">
        <v>7.7492982932951655</v>
      </c>
      <c r="AB152" s="115">
        <v>7.7492982932951602</v>
      </c>
      <c r="AC152" s="115">
        <v>7.7492982932951637</v>
      </c>
      <c r="AD152" s="115">
        <v>7.7492982932951628</v>
      </c>
      <c r="AE152" s="115">
        <v>7.7492982932951628</v>
      </c>
      <c r="AF152" s="115">
        <v>7.7492982932951628</v>
      </c>
      <c r="AG152" s="115">
        <v>7.7492982932951628</v>
      </c>
      <c r="AH152" s="115">
        <v>7.7492982932951655</v>
      </c>
      <c r="AI152" s="115">
        <v>7.7492982932951611</v>
      </c>
      <c r="AJ152" s="115">
        <v>7.749298293295162</v>
      </c>
      <c r="AK152" s="115">
        <v>7.749298293295162</v>
      </c>
      <c r="AL152" s="115">
        <v>7.7492982932951628</v>
      </c>
      <c r="AM152" s="115">
        <v>7.7492982932951646</v>
      </c>
      <c r="AN152" s="115">
        <v>7.749298293295162</v>
      </c>
      <c r="AO152" s="115">
        <v>7.7492982932951628</v>
      </c>
      <c r="AP152" s="115">
        <v>7.7492982932951637</v>
      </c>
      <c r="AQ152" s="115">
        <v>7.749298293295162</v>
      </c>
      <c r="AR152" s="115">
        <v>7.7492982932951628</v>
      </c>
      <c r="AS152" s="115">
        <v>7.7492982932951637</v>
      </c>
      <c r="AT152" s="111"/>
    </row>
    <row r="153" spans="2:46" x14ac:dyDescent="0.35">
      <c r="B153" s="109"/>
      <c r="C153" s="110"/>
      <c r="D153" s="110"/>
      <c r="E153" s="110"/>
      <c r="F153" s="110"/>
      <c r="G153" s="110" t="s">
        <v>2089</v>
      </c>
      <c r="H153" s="115">
        <v>0</v>
      </c>
      <c r="I153" s="115">
        <v>0</v>
      </c>
      <c r="J153" s="115">
        <v>0</v>
      </c>
      <c r="K153" s="115">
        <v>0</v>
      </c>
      <c r="L153" s="115">
        <v>0</v>
      </c>
      <c r="M153" s="115">
        <v>0</v>
      </c>
      <c r="N153" s="115">
        <v>0</v>
      </c>
      <c r="O153" s="115">
        <v>7.7492982932951655</v>
      </c>
      <c r="P153" s="115">
        <v>7.7492982932951673</v>
      </c>
      <c r="Q153" s="115">
        <v>7.7492982932951664</v>
      </c>
      <c r="R153" s="115">
        <v>7.7492982932951628</v>
      </c>
      <c r="S153" s="115">
        <v>7.7492982932951637</v>
      </c>
      <c r="T153" s="115">
        <v>7.7492982932951664</v>
      </c>
      <c r="U153" s="115">
        <v>7.7492982932951655</v>
      </c>
      <c r="V153" s="115">
        <v>7.7492982932951655</v>
      </c>
      <c r="W153" s="115">
        <v>7.7492982932951646</v>
      </c>
      <c r="X153" s="115">
        <v>7.7492982932951673</v>
      </c>
      <c r="Y153" s="115">
        <v>7.7492982932951655</v>
      </c>
      <c r="Z153" s="115">
        <v>7.7492982932951655</v>
      </c>
      <c r="AA153" s="115">
        <v>7.7492982932951646</v>
      </c>
      <c r="AB153" s="115">
        <v>7.7492982932951646</v>
      </c>
      <c r="AC153" s="115">
        <v>7.7492982932951664</v>
      </c>
      <c r="AD153" s="115">
        <v>7.7492982932951628</v>
      </c>
      <c r="AE153" s="115">
        <v>7.7492982932951637</v>
      </c>
      <c r="AF153" s="115">
        <v>7.7492982932951637</v>
      </c>
      <c r="AG153" s="115">
        <v>7.7492982932951646</v>
      </c>
      <c r="AH153" s="115">
        <v>7.7492982932951655</v>
      </c>
      <c r="AI153" s="115">
        <v>7.7492982932951646</v>
      </c>
      <c r="AJ153" s="115">
        <v>7.7492982932951611</v>
      </c>
      <c r="AK153" s="115">
        <v>7.7492982932951637</v>
      </c>
      <c r="AL153" s="115">
        <v>7.7492982932951637</v>
      </c>
      <c r="AM153" s="115">
        <v>7.7492982932951628</v>
      </c>
      <c r="AN153" s="115">
        <v>7.7492982932951664</v>
      </c>
      <c r="AO153" s="115">
        <v>7.7492982932951646</v>
      </c>
      <c r="AP153" s="115">
        <v>7.7492982932951637</v>
      </c>
      <c r="AQ153" s="115">
        <v>7.7492982932951628</v>
      </c>
      <c r="AR153" s="115">
        <v>7.749298293295162</v>
      </c>
      <c r="AS153" s="115">
        <v>7.7492982932951646</v>
      </c>
      <c r="AT153" s="111"/>
    </row>
    <row r="154" spans="2:46" x14ac:dyDescent="0.35">
      <c r="B154" s="109"/>
      <c r="C154" s="110"/>
      <c r="D154" s="110"/>
      <c r="E154" s="110"/>
      <c r="F154" s="110"/>
      <c r="G154" s="110" t="s">
        <v>2090</v>
      </c>
      <c r="H154" s="115">
        <v>0</v>
      </c>
      <c r="I154" s="115">
        <v>0</v>
      </c>
      <c r="J154" s="115">
        <v>0</v>
      </c>
      <c r="K154" s="115">
        <v>0</v>
      </c>
      <c r="L154" s="115">
        <v>0</v>
      </c>
      <c r="M154" s="115">
        <v>0</v>
      </c>
      <c r="N154" s="115">
        <v>0</v>
      </c>
      <c r="O154" s="115">
        <v>7.7492982932951628</v>
      </c>
      <c r="P154" s="115">
        <v>7.7492982932951673</v>
      </c>
      <c r="Q154" s="115">
        <v>7.7492982932951637</v>
      </c>
      <c r="R154" s="115">
        <v>7.7492982932951628</v>
      </c>
      <c r="S154" s="115">
        <v>7.7492982932951646</v>
      </c>
      <c r="T154" s="115">
        <v>7.7492982932951637</v>
      </c>
      <c r="U154" s="115">
        <v>7.7492982932951655</v>
      </c>
      <c r="V154" s="115">
        <v>7.749298293295162</v>
      </c>
      <c r="W154" s="115">
        <v>7.7492982932951655</v>
      </c>
      <c r="X154" s="115">
        <v>7.7492982932951655</v>
      </c>
      <c r="Y154" s="115">
        <v>7.7492982932951566</v>
      </c>
      <c r="Z154" s="115">
        <v>7.7492982932951628</v>
      </c>
      <c r="AA154" s="115">
        <v>7.7492982932951655</v>
      </c>
      <c r="AB154" s="115">
        <v>7.7492982932951637</v>
      </c>
      <c r="AC154" s="115">
        <v>7.749298293295162</v>
      </c>
      <c r="AD154" s="115">
        <v>7.7492982932951682</v>
      </c>
      <c r="AE154" s="115">
        <v>7.7492982932951646</v>
      </c>
      <c r="AF154" s="115">
        <v>7.7492982932951664</v>
      </c>
      <c r="AG154" s="115">
        <v>7.7492982932951655</v>
      </c>
      <c r="AH154" s="115">
        <v>7.7492982932951637</v>
      </c>
      <c r="AI154" s="115">
        <v>7.7492982932951637</v>
      </c>
      <c r="AJ154" s="115">
        <v>7.7492982932951628</v>
      </c>
      <c r="AK154" s="115">
        <v>7.7492982932951646</v>
      </c>
      <c r="AL154" s="115">
        <v>7.7492982932951628</v>
      </c>
      <c r="AM154" s="115">
        <v>7.7492982932951655</v>
      </c>
      <c r="AN154" s="115">
        <v>7.7492982932951637</v>
      </c>
      <c r="AO154" s="115">
        <v>7.7492982932951628</v>
      </c>
      <c r="AP154" s="115">
        <v>7.7492982932951673</v>
      </c>
      <c r="AQ154" s="115">
        <v>7.7492982932951655</v>
      </c>
      <c r="AR154" s="115">
        <v>7.7492982932951664</v>
      </c>
      <c r="AS154" s="115">
        <v>7.7492982932951646</v>
      </c>
      <c r="AT154" s="111"/>
    </row>
    <row r="155" spans="2:46" x14ac:dyDescent="0.35">
      <c r="B155" s="109"/>
      <c r="C155" s="110"/>
      <c r="D155" s="110"/>
      <c r="E155" s="110"/>
      <c r="F155" s="110"/>
      <c r="G155" s="110" t="s">
        <v>2091</v>
      </c>
      <c r="H155" s="115">
        <v>0</v>
      </c>
      <c r="I155" s="115">
        <v>0</v>
      </c>
      <c r="J155" s="115">
        <v>0</v>
      </c>
      <c r="K155" s="115">
        <v>0</v>
      </c>
      <c r="L155" s="115">
        <v>0</v>
      </c>
      <c r="M155" s="115">
        <v>0</v>
      </c>
      <c r="N155" s="115">
        <v>0</v>
      </c>
      <c r="O155" s="115">
        <v>7.7492982932951628</v>
      </c>
      <c r="P155" s="115">
        <v>7.7492982932951646</v>
      </c>
      <c r="Q155" s="115">
        <v>7.7492982932951655</v>
      </c>
      <c r="R155" s="115">
        <v>7.7492982932951655</v>
      </c>
      <c r="S155" s="115">
        <v>7.7492982932951628</v>
      </c>
      <c r="T155" s="115">
        <v>7.749298293295162</v>
      </c>
      <c r="U155" s="115">
        <v>7.7492982932951637</v>
      </c>
      <c r="V155" s="115">
        <v>7.7492982932951637</v>
      </c>
      <c r="W155" s="115">
        <v>7.7492982932951637</v>
      </c>
      <c r="X155" s="115">
        <v>7.7492982932951628</v>
      </c>
      <c r="Y155" s="115">
        <v>7.749298293295162</v>
      </c>
      <c r="Z155" s="115">
        <v>7.7492982932951664</v>
      </c>
      <c r="AA155" s="115">
        <v>7.7492982932951646</v>
      </c>
      <c r="AB155" s="115">
        <v>7.7492982932951646</v>
      </c>
      <c r="AC155" s="115">
        <v>7.7492982932951664</v>
      </c>
      <c r="AD155" s="115">
        <v>7.7492982932951628</v>
      </c>
      <c r="AE155" s="115">
        <v>7.7492982932951646</v>
      </c>
      <c r="AF155" s="115">
        <v>7.7492982932951646</v>
      </c>
      <c r="AG155" s="115">
        <v>7.7492982932951637</v>
      </c>
      <c r="AH155" s="115">
        <v>7.7492982932951646</v>
      </c>
      <c r="AI155" s="115">
        <v>7.7492982932951646</v>
      </c>
      <c r="AJ155" s="115">
        <v>7.7492982932951646</v>
      </c>
      <c r="AK155" s="115">
        <v>7.7492982932951637</v>
      </c>
      <c r="AL155" s="115">
        <v>7.7492982932951655</v>
      </c>
      <c r="AM155" s="115">
        <v>7.7492982932951655</v>
      </c>
      <c r="AN155" s="115">
        <v>7.7492982932951646</v>
      </c>
      <c r="AO155" s="115">
        <v>7.7492982932951655</v>
      </c>
      <c r="AP155" s="115">
        <v>7.7492982932951655</v>
      </c>
      <c r="AQ155" s="115">
        <v>7.7492982932951628</v>
      </c>
      <c r="AR155" s="115">
        <v>7.7492982932951655</v>
      </c>
      <c r="AS155" s="115">
        <v>7.7492982932951655</v>
      </c>
      <c r="AT155" s="111"/>
    </row>
    <row r="156" spans="2:46" x14ac:dyDescent="0.35">
      <c r="B156" s="109"/>
      <c r="C156" s="110"/>
      <c r="D156" s="110"/>
      <c r="E156" s="110"/>
      <c r="F156" s="110"/>
      <c r="G156" s="110" t="s">
        <v>2092</v>
      </c>
      <c r="H156" s="115">
        <v>0</v>
      </c>
      <c r="I156" s="115">
        <v>0</v>
      </c>
      <c r="J156" s="115">
        <v>0</v>
      </c>
      <c r="K156" s="115">
        <v>0</v>
      </c>
      <c r="L156" s="115">
        <v>0</v>
      </c>
      <c r="M156" s="115">
        <v>0</v>
      </c>
      <c r="N156" s="115">
        <v>0</v>
      </c>
      <c r="O156" s="115">
        <v>12.915497155491943</v>
      </c>
      <c r="P156" s="115">
        <v>12.915497155491938</v>
      </c>
      <c r="Q156" s="115">
        <v>10.33239772439355</v>
      </c>
      <c r="R156" s="115">
        <v>10.332397724393553</v>
      </c>
      <c r="S156" s="115">
        <v>7.749298293295162</v>
      </c>
      <c r="T156" s="115">
        <v>7.7492982932951628</v>
      </c>
      <c r="U156" s="115">
        <v>7.749298293295162</v>
      </c>
      <c r="V156" s="115">
        <v>7.7492982932951637</v>
      </c>
      <c r="W156" s="115">
        <v>7.7492982932951655</v>
      </c>
      <c r="X156" s="115">
        <v>7.7492982932951664</v>
      </c>
      <c r="Y156" s="115">
        <v>7.7492982932951655</v>
      </c>
      <c r="Z156" s="115">
        <v>7.7492982932951673</v>
      </c>
      <c r="AA156" s="115">
        <v>7.749298293295162</v>
      </c>
      <c r="AB156" s="115">
        <v>7.7492982932951602</v>
      </c>
      <c r="AC156" s="115">
        <v>7.7492982932951646</v>
      </c>
      <c r="AD156" s="115">
        <v>7.7492982932951637</v>
      </c>
      <c r="AE156" s="115">
        <v>7.7492982932951646</v>
      </c>
      <c r="AF156" s="115">
        <v>7.7492982932951646</v>
      </c>
      <c r="AG156" s="115">
        <v>7.7492982932951646</v>
      </c>
      <c r="AH156" s="115">
        <v>7.7492982932951637</v>
      </c>
      <c r="AI156" s="115">
        <v>7.7492982932951637</v>
      </c>
      <c r="AJ156" s="115">
        <v>7.7492982932951664</v>
      </c>
      <c r="AK156" s="115">
        <v>7.7492982932951628</v>
      </c>
      <c r="AL156" s="115">
        <v>7.7492982932951646</v>
      </c>
      <c r="AM156" s="115">
        <v>7.7492982932951655</v>
      </c>
      <c r="AN156" s="115">
        <v>7.7492982932951655</v>
      </c>
      <c r="AO156" s="115">
        <v>7.7492982932951655</v>
      </c>
      <c r="AP156" s="115">
        <v>7.7492982932951637</v>
      </c>
      <c r="AQ156" s="115">
        <v>7.7492982932951637</v>
      </c>
      <c r="AR156" s="115">
        <v>7.7492982932951611</v>
      </c>
      <c r="AS156" s="115">
        <v>7.7492982932951646</v>
      </c>
      <c r="AT156" s="111"/>
    </row>
    <row r="157" spans="2:46" x14ac:dyDescent="0.35">
      <c r="B157" s="109"/>
      <c r="C157" s="110"/>
      <c r="D157" s="110"/>
      <c r="E157" s="110"/>
      <c r="F157" s="110"/>
      <c r="G157" s="110" t="s">
        <v>2093</v>
      </c>
      <c r="H157" s="115">
        <v>0</v>
      </c>
      <c r="I157" s="115">
        <v>0</v>
      </c>
      <c r="J157" s="115">
        <v>0</v>
      </c>
      <c r="K157" s="115">
        <v>0</v>
      </c>
      <c r="L157" s="115">
        <v>0</v>
      </c>
      <c r="M157" s="115">
        <v>0</v>
      </c>
      <c r="N157" s="115">
        <v>0</v>
      </c>
      <c r="O157" s="115">
        <v>12.915497155491941</v>
      </c>
      <c r="P157" s="115">
        <v>10.332397724393553</v>
      </c>
      <c r="Q157" s="115">
        <v>10.33239772439355</v>
      </c>
      <c r="R157" s="115">
        <v>7.749298293295162</v>
      </c>
      <c r="S157" s="115">
        <v>7.7492982932951628</v>
      </c>
      <c r="T157" s="115">
        <v>7.7492982932951637</v>
      </c>
      <c r="U157" s="115">
        <v>7.7492982932951637</v>
      </c>
      <c r="V157" s="115">
        <v>7.7492982932951655</v>
      </c>
      <c r="W157" s="115">
        <v>7.7492982932951646</v>
      </c>
      <c r="X157" s="115">
        <v>7.7492982932951655</v>
      </c>
      <c r="Y157" s="115">
        <v>7.7492982932951664</v>
      </c>
      <c r="Z157" s="115">
        <v>7.7492982932951628</v>
      </c>
      <c r="AA157" s="115">
        <v>7.749298293295162</v>
      </c>
      <c r="AB157" s="115">
        <v>7.7492982932951628</v>
      </c>
      <c r="AC157" s="115">
        <v>7.7492982932951628</v>
      </c>
      <c r="AD157" s="115">
        <v>7.7492982932951655</v>
      </c>
      <c r="AE157" s="115">
        <v>7.7492982932951628</v>
      </c>
      <c r="AF157" s="115">
        <v>7.7492982932951646</v>
      </c>
      <c r="AG157" s="115">
        <v>7.7492982932951646</v>
      </c>
      <c r="AH157" s="115">
        <v>7.7492982932951611</v>
      </c>
      <c r="AI157" s="115">
        <v>7.7492982932951637</v>
      </c>
      <c r="AJ157" s="115">
        <v>7.7492982932951628</v>
      </c>
      <c r="AK157" s="115">
        <v>7.7492982932951655</v>
      </c>
      <c r="AL157" s="115">
        <v>7.7492982932951611</v>
      </c>
      <c r="AM157" s="115">
        <v>7.749298293295162</v>
      </c>
      <c r="AN157" s="115">
        <v>7.7492982932951646</v>
      </c>
      <c r="AO157" s="115">
        <v>7.7492982932951637</v>
      </c>
      <c r="AP157" s="115">
        <v>7.7492982932951646</v>
      </c>
      <c r="AQ157" s="115">
        <v>7.749298293295162</v>
      </c>
      <c r="AR157" s="115">
        <v>7.7492982932951646</v>
      </c>
      <c r="AS157" s="115">
        <v>7.7492982932951664</v>
      </c>
      <c r="AT157" s="111"/>
    </row>
    <row r="158" spans="2:46" x14ac:dyDescent="0.35">
      <c r="B158" s="109"/>
      <c r="C158" s="110"/>
      <c r="D158" s="110"/>
      <c r="E158" s="110"/>
      <c r="F158" s="110"/>
      <c r="G158" s="110" t="s">
        <v>2094</v>
      </c>
      <c r="H158" s="115">
        <v>0</v>
      </c>
      <c r="I158" s="115">
        <v>0</v>
      </c>
      <c r="J158" s="115">
        <v>0</v>
      </c>
      <c r="K158" s="115">
        <v>0</v>
      </c>
      <c r="L158" s="115">
        <v>0</v>
      </c>
      <c r="M158" s="115">
        <v>0</v>
      </c>
      <c r="N158" s="115">
        <v>0</v>
      </c>
      <c r="O158" s="115">
        <v>10.332397724393548</v>
      </c>
      <c r="P158" s="115">
        <v>10.332397724393552</v>
      </c>
      <c r="Q158" s="115">
        <v>10.332397724393553</v>
      </c>
      <c r="R158" s="115">
        <v>7.7492982932951637</v>
      </c>
      <c r="S158" s="115">
        <v>7.7492982932951611</v>
      </c>
      <c r="T158" s="115">
        <v>7.7492982932951628</v>
      </c>
      <c r="U158" s="115">
        <v>7.7492982932951611</v>
      </c>
      <c r="V158" s="115">
        <v>7.7492982932951637</v>
      </c>
      <c r="W158" s="115">
        <v>7.7492982932951637</v>
      </c>
      <c r="X158" s="115">
        <v>7.7492982932951611</v>
      </c>
      <c r="Y158" s="115">
        <v>7.7492982932951637</v>
      </c>
      <c r="Z158" s="115">
        <v>7.7492982932951655</v>
      </c>
      <c r="AA158" s="115">
        <v>7.749298293295162</v>
      </c>
      <c r="AB158" s="115">
        <v>7.7492982932951655</v>
      </c>
      <c r="AC158" s="115">
        <v>7.7492982932951655</v>
      </c>
      <c r="AD158" s="115">
        <v>7.7492982932951655</v>
      </c>
      <c r="AE158" s="115">
        <v>7.7492982932951611</v>
      </c>
      <c r="AF158" s="115">
        <v>7.7492982932951637</v>
      </c>
      <c r="AG158" s="115">
        <v>7.7492982932951646</v>
      </c>
      <c r="AH158" s="115">
        <v>7.7492982932951646</v>
      </c>
      <c r="AI158" s="115">
        <v>7.7492982932951628</v>
      </c>
      <c r="AJ158" s="115">
        <v>7.7492982932951646</v>
      </c>
      <c r="AK158" s="115">
        <v>7.7492982932951646</v>
      </c>
      <c r="AL158" s="115">
        <v>7.7492982932951637</v>
      </c>
      <c r="AM158" s="115">
        <v>7.7492982932951637</v>
      </c>
      <c r="AN158" s="115">
        <v>7.7492982932951655</v>
      </c>
      <c r="AO158" s="115">
        <v>7.7492982932951637</v>
      </c>
      <c r="AP158" s="115">
        <v>7.7492982932951655</v>
      </c>
      <c r="AQ158" s="115">
        <v>7.7492982932951646</v>
      </c>
      <c r="AR158" s="115">
        <v>7.7492982932951655</v>
      </c>
      <c r="AS158" s="115">
        <v>7.7492982932951646</v>
      </c>
      <c r="AT158" s="111"/>
    </row>
    <row r="159" spans="2:46" x14ac:dyDescent="0.35">
      <c r="B159" s="109"/>
      <c r="C159" s="110"/>
      <c r="D159" s="110"/>
      <c r="E159" s="110"/>
      <c r="F159" s="110"/>
      <c r="G159" s="110" t="s">
        <v>2095</v>
      </c>
      <c r="H159" s="115">
        <v>0</v>
      </c>
      <c r="I159" s="115">
        <v>0</v>
      </c>
      <c r="J159" s="115">
        <v>0</v>
      </c>
      <c r="K159" s="115">
        <v>0</v>
      </c>
      <c r="L159" s="115">
        <v>0</v>
      </c>
      <c r="M159" s="115">
        <v>0</v>
      </c>
      <c r="N159" s="115">
        <v>0</v>
      </c>
      <c r="O159" s="115">
        <v>12.915497155491938</v>
      </c>
      <c r="P159" s="115">
        <v>12.91549715549194</v>
      </c>
      <c r="Q159" s="115">
        <v>10.33239772439355</v>
      </c>
      <c r="R159" s="115">
        <v>10.33239772439355</v>
      </c>
      <c r="S159" s="115">
        <v>10.332397724393548</v>
      </c>
      <c r="T159" s="115">
        <v>7.7492982932951646</v>
      </c>
      <c r="U159" s="115">
        <v>7.7492982932951611</v>
      </c>
      <c r="V159" s="115">
        <v>7.7492982932951664</v>
      </c>
      <c r="W159" s="115">
        <v>7.749298293295162</v>
      </c>
      <c r="X159" s="115">
        <v>7.7492982932951628</v>
      </c>
      <c r="Y159" s="115">
        <v>7.7492982932951628</v>
      </c>
      <c r="Z159" s="115">
        <v>7.7492982932951628</v>
      </c>
      <c r="AA159" s="115">
        <v>7.749298293295162</v>
      </c>
      <c r="AB159" s="115">
        <v>7.7492982932951637</v>
      </c>
      <c r="AC159" s="115">
        <v>7.7492982932951646</v>
      </c>
      <c r="AD159" s="115">
        <v>7.7492982932951655</v>
      </c>
      <c r="AE159" s="115">
        <v>7.7492982932951628</v>
      </c>
      <c r="AF159" s="115">
        <v>7.7492982932951664</v>
      </c>
      <c r="AG159" s="115">
        <v>7.7492982932951646</v>
      </c>
      <c r="AH159" s="115">
        <v>7.7492982932951655</v>
      </c>
      <c r="AI159" s="115">
        <v>7.7492982932951637</v>
      </c>
      <c r="AJ159" s="115">
        <v>7.7492982932951628</v>
      </c>
      <c r="AK159" s="115">
        <v>7.7492982932951637</v>
      </c>
      <c r="AL159" s="115">
        <v>7.7492982932951646</v>
      </c>
      <c r="AM159" s="115">
        <v>7.7492982932951646</v>
      </c>
      <c r="AN159" s="115">
        <v>7.7492982932951655</v>
      </c>
      <c r="AO159" s="115">
        <v>7.7492982932951637</v>
      </c>
      <c r="AP159" s="115">
        <v>7.7492982932951628</v>
      </c>
      <c r="AQ159" s="115">
        <v>7.7492982932951646</v>
      </c>
      <c r="AR159" s="115">
        <v>7.7492982932951628</v>
      </c>
      <c r="AS159" s="115">
        <v>7.7492982932951646</v>
      </c>
      <c r="AT159" s="111"/>
    </row>
    <row r="160" spans="2:46" x14ac:dyDescent="0.35">
      <c r="B160" s="109"/>
      <c r="C160" s="110"/>
      <c r="D160" s="110"/>
      <c r="E160" s="110"/>
      <c r="F160" s="110"/>
      <c r="G160" s="110" t="s">
        <v>2096</v>
      </c>
      <c r="H160" s="115">
        <v>0</v>
      </c>
      <c r="I160" s="115">
        <v>0</v>
      </c>
      <c r="J160" s="115">
        <v>0</v>
      </c>
      <c r="K160" s="115">
        <v>0</v>
      </c>
      <c r="L160" s="115">
        <v>0</v>
      </c>
      <c r="M160" s="115">
        <v>0</v>
      </c>
      <c r="N160" s="115">
        <v>0</v>
      </c>
      <c r="O160" s="115">
        <v>12.915497155491938</v>
      </c>
      <c r="P160" s="115">
        <v>10.332397724393548</v>
      </c>
      <c r="Q160" s="115">
        <v>10.332397724393552</v>
      </c>
      <c r="R160" s="115">
        <v>7.7492982932951646</v>
      </c>
      <c r="S160" s="115">
        <v>7.7492982932951637</v>
      </c>
      <c r="T160" s="115">
        <v>7.749298293295162</v>
      </c>
      <c r="U160" s="115">
        <v>7.749298293295162</v>
      </c>
      <c r="V160" s="115">
        <v>7.7492982932951646</v>
      </c>
      <c r="W160" s="115">
        <v>7.7492982932951646</v>
      </c>
      <c r="X160" s="115">
        <v>7.7492982932951655</v>
      </c>
      <c r="Y160" s="115">
        <v>7.7492982932951628</v>
      </c>
      <c r="Z160" s="115">
        <v>7.7492982932951637</v>
      </c>
      <c r="AA160" s="115">
        <v>7.7492982932951655</v>
      </c>
      <c r="AB160" s="115">
        <v>7.7492982932951628</v>
      </c>
      <c r="AC160" s="115">
        <v>7.7492982932951646</v>
      </c>
      <c r="AD160" s="115">
        <v>7.7492982932951628</v>
      </c>
      <c r="AE160" s="115">
        <v>7.7492982932951655</v>
      </c>
      <c r="AF160" s="115">
        <v>7.7492982932951628</v>
      </c>
      <c r="AG160" s="115">
        <v>7.7492982932951673</v>
      </c>
      <c r="AH160" s="115">
        <v>7.7492982932951628</v>
      </c>
      <c r="AI160" s="115">
        <v>7.7492982932951637</v>
      </c>
      <c r="AJ160" s="115">
        <v>7.7492982932951655</v>
      </c>
      <c r="AK160" s="115">
        <v>7.7492982932951646</v>
      </c>
      <c r="AL160" s="115">
        <v>7.7492982932951628</v>
      </c>
      <c r="AM160" s="115">
        <v>7.7492982932951655</v>
      </c>
      <c r="AN160" s="115">
        <v>7.7492982932951664</v>
      </c>
      <c r="AO160" s="115">
        <v>7.7492982932951637</v>
      </c>
      <c r="AP160" s="115">
        <v>7.7492982932951646</v>
      </c>
      <c r="AQ160" s="115">
        <v>7.7492982932951637</v>
      </c>
      <c r="AR160" s="115">
        <v>7.7492982932951637</v>
      </c>
      <c r="AS160" s="115">
        <v>7.7492982932951628</v>
      </c>
      <c r="AT160" s="111"/>
    </row>
    <row r="161" spans="2:46" x14ac:dyDescent="0.35">
      <c r="B161" s="109"/>
      <c r="C161" s="110"/>
      <c r="D161" s="110"/>
      <c r="E161" s="110"/>
      <c r="F161" s="110"/>
      <c r="G161" s="110" t="s">
        <v>2097</v>
      </c>
      <c r="H161" s="115">
        <v>0</v>
      </c>
      <c r="I161" s="115">
        <v>0</v>
      </c>
      <c r="J161" s="115">
        <v>0</v>
      </c>
      <c r="K161" s="115">
        <v>0</v>
      </c>
      <c r="L161" s="115">
        <v>0</v>
      </c>
      <c r="M161" s="115">
        <v>0</v>
      </c>
      <c r="N161" s="115">
        <v>0</v>
      </c>
      <c r="O161" s="115">
        <v>12.91549715549194</v>
      </c>
      <c r="P161" s="115">
        <v>12.915497155491936</v>
      </c>
      <c r="Q161" s="115">
        <v>10.332397724393553</v>
      </c>
      <c r="R161" s="115">
        <v>10.332397724393552</v>
      </c>
      <c r="S161" s="115">
        <v>10.33239772439355</v>
      </c>
      <c r="T161" s="115">
        <v>7.7492982932951628</v>
      </c>
      <c r="U161" s="115">
        <v>7.7492982932951646</v>
      </c>
      <c r="V161" s="115">
        <v>7.7492982932951637</v>
      </c>
      <c r="W161" s="115">
        <v>7.7492982932951628</v>
      </c>
      <c r="X161" s="115">
        <v>7.7492982932951628</v>
      </c>
      <c r="Y161" s="115">
        <v>7.7492982932951646</v>
      </c>
      <c r="Z161" s="115">
        <v>7.7492982932951637</v>
      </c>
      <c r="AA161" s="115">
        <v>7.749298293295162</v>
      </c>
      <c r="AB161" s="115">
        <v>7.7492982932951637</v>
      </c>
      <c r="AC161" s="115">
        <v>7.7492982932951637</v>
      </c>
      <c r="AD161" s="115">
        <v>7.7492982932951646</v>
      </c>
      <c r="AE161" s="115">
        <v>7.7492982932951628</v>
      </c>
      <c r="AF161" s="115">
        <v>7.7492982932951637</v>
      </c>
      <c r="AG161" s="115">
        <v>7.7492982932951646</v>
      </c>
      <c r="AH161" s="115">
        <v>7.7492982932951628</v>
      </c>
      <c r="AI161" s="115">
        <v>7.7492982932951637</v>
      </c>
      <c r="AJ161" s="115">
        <v>7.7492982932951655</v>
      </c>
      <c r="AK161" s="115">
        <v>7.7492982932951628</v>
      </c>
      <c r="AL161" s="115">
        <v>7.7492982932951646</v>
      </c>
      <c r="AM161" s="115">
        <v>7.7492982932951664</v>
      </c>
      <c r="AN161" s="115">
        <v>7.7492982932951637</v>
      </c>
      <c r="AO161" s="115">
        <v>7.7492982932951646</v>
      </c>
      <c r="AP161" s="115">
        <v>7.7492982932951646</v>
      </c>
      <c r="AQ161" s="115">
        <v>7.7492982932951637</v>
      </c>
      <c r="AR161" s="115">
        <v>7.7492982932951637</v>
      </c>
      <c r="AS161" s="115">
        <v>7.7492982932951628</v>
      </c>
      <c r="AT161" s="111"/>
    </row>
    <row r="162" spans="2:46" x14ac:dyDescent="0.35">
      <c r="B162" s="109"/>
      <c r="C162" s="110"/>
      <c r="D162" s="110"/>
      <c r="E162" s="110"/>
      <c r="F162" s="110"/>
      <c r="G162" s="110" t="s">
        <v>2098</v>
      </c>
      <c r="H162" s="115">
        <v>0</v>
      </c>
      <c r="I162" s="115">
        <v>0</v>
      </c>
      <c r="J162" s="115">
        <v>0</v>
      </c>
      <c r="K162" s="115">
        <v>0</v>
      </c>
      <c r="L162" s="115">
        <v>0</v>
      </c>
      <c r="M162" s="115">
        <v>0</v>
      </c>
      <c r="N162" s="115">
        <v>0</v>
      </c>
      <c r="O162" s="115">
        <v>10.332397724393548</v>
      </c>
      <c r="P162" s="115">
        <v>10.332397724393553</v>
      </c>
      <c r="Q162" s="115">
        <v>7.7492982932951646</v>
      </c>
      <c r="R162" s="115">
        <v>7.7492982932951646</v>
      </c>
      <c r="S162" s="115">
        <v>7.7492982932951646</v>
      </c>
      <c r="T162" s="115">
        <v>7.7492982932951637</v>
      </c>
      <c r="U162" s="115">
        <v>7.7492982932951628</v>
      </c>
      <c r="V162" s="115">
        <v>7.7492982932951628</v>
      </c>
      <c r="W162" s="115">
        <v>7.7492982932951655</v>
      </c>
      <c r="X162" s="115">
        <v>7.7492982932951646</v>
      </c>
      <c r="Y162" s="115">
        <v>7.7492982932951646</v>
      </c>
      <c r="Z162" s="115">
        <v>7.7492982932951664</v>
      </c>
      <c r="AA162" s="115">
        <v>7.7492982932951664</v>
      </c>
      <c r="AB162" s="115">
        <v>7.7492982932951655</v>
      </c>
      <c r="AC162" s="115">
        <v>7.7492982932951655</v>
      </c>
      <c r="AD162" s="115">
        <v>7.7492982932951646</v>
      </c>
      <c r="AE162" s="115">
        <v>7.7492982932951664</v>
      </c>
      <c r="AF162" s="115">
        <v>7.7492982932951655</v>
      </c>
      <c r="AG162" s="115">
        <v>7.749298293295162</v>
      </c>
      <c r="AH162" s="115">
        <v>7.7492982932951637</v>
      </c>
      <c r="AI162" s="115">
        <v>7.7492982932951628</v>
      </c>
      <c r="AJ162" s="115">
        <v>7.7492982932951637</v>
      </c>
      <c r="AK162" s="115">
        <v>7.7492982932951628</v>
      </c>
      <c r="AL162" s="115">
        <v>7.7492982932951637</v>
      </c>
      <c r="AM162" s="115">
        <v>7.7492982932951655</v>
      </c>
      <c r="AN162" s="115">
        <v>7.7492982932951637</v>
      </c>
      <c r="AO162" s="115">
        <v>7.7492982932951655</v>
      </c>
      <c r="AP162" s="115">
        <v>7.749298293295162</v>
      </c>
      <c r="AQ162" s="115">
        <v>7.7492982932951682</v>
      </c>
      <c r="AR162" s="115">
        <v>7.7492982932951655</v>
      </c>
      <c r="AS162" s="115">
        <v>7.7492982932951646</v>
      </c>
      <c r="AT162" s="111"/>
    </row>
    <row r="163" spans="2:46" x14ac:dyDescent="0.35">
      <c r="B163" s="109"/>
      <c r="C163" s="110"/>
      <c r="D163" s="110"/>
      <c r="E163" s="110"/>
      <c r="F163" s="110"/>
      <c r="G163" s="110" t="s">
        <v>2099</v>
      </c>
      <c r="H163" s="115">
        <v>0</v>
      </c>
      <c r="I163" s="115">
        <v>0</v>
      </c>
      <c r="J163" s="115">
        <v>0</v>
      </c>
      <c r="K163" s="115">
        <v>0</v>
      </c>
      <c r="L163" s="115">
        <v>0</v>
      </c>
      <c r="M163" s="115">
        <v>0</v>
      </c>
      <c r="N163" s="115">
        <v>0</v>
      </c>
      <c r="O163" s="115">
        <v>10.332397724393553</v>
      </c>
      <c r="P163" s="115">
        <v>10.33239772439355</v>
      </c>
      <c r="Q163" s="115">
        <v>10.332397724393553</v>
      </c>
      <c r="R163" s="115">
        <v>7.749298293295162</v>
      </c>
      <c r="S163" s="115">
        <v>7.7492982932951646</v>
      </c>
      <c r="T163" s="115">
        <v>7.749298293295162</v>
      </c>
      <c r="U163" s="115">
        <v>7.7492982932951637</v>
      </c>
      <c r="V163" s="115">
        <v>7.749298293295162</v>
      </c>
      <c r="W163" s="115">
        <v>7.7492982932951637</v>
      </c>
      <c r="X163" s="115">
        <v>7.7492982932951664</v>
      </c>
      <c r="Y163" s="115">
        <v>7.7492982932951655</v>
      </c>
      <c r="Z163" s="115">
        <v>7.7492982932951655</v>
      </c>
      <c r="AA163" s="115">
        <v>7.7492982932951628</v>
      </c>
      <c r="AB163" s="115">
        <v>7.7492982932951646</v>
      </c>
      <c r="AC163" s="115">
        <v>7.7492982932951637</v>
      </c>
      <c r="AD163" s="115">
        <v>7.7492982932951628</v>
      </c>
      <c r="AE163" s="115">
        <v>7.7492982932951673</v>
      </c>
      <c r="AF163" s="115">
        <v>7.7492982932951628</v>
      </c>
      <c r="AG163" s="115">
        <v>7.7492982932951628</v>
      </c>
      <c r="AH163" s="115">
        <v>7.7492982932951628</v>
      </c>
      <c r="AI163" s="115">
        <v>7.7492982932951628</v>
      </c>
      <c r="AJ163" s="115">
        <v>7.7492982932951664</v>
      </c>
      <c r="AK163" s="115">
        <v>7.7492982932951637</v>
      </c>
      <c r="AL163" s="115">
        <v>7.7492982932951682</v>
      </c>
      <c r="AM163" s="115">
        <v>7.7492982932951646</v>
      </c>
      <c r="AN163" s="115">
        <v>7.7492982932951664</v>
      </c>
      <c r="AO163" s="115">
        <v>7.7492982932951637</v>
      </c>
      <c r="AP163" s="115">
        <v>7.7492982932951611</v>
      </c>
      <c r="AQ163" s="115">
        <v>7.7492982932951628</v>
      </c>
      <c r="AR163" s="115">
        <v>7.7492982932951646</v>
      </c>
      <c r="AS163" s="115">
        <v>7.7492982932951646</v>
      </c>
      <c r="AT163" s="111"/>
    </row>
    <row r="164" spans="2:46" x14ac:dyDescent="0.35">
      <c r="B164" s="109"/>
      <c r="C164" s="110"/>
      <c r="D164" s="110"/>
      <c r="E164" s="110"/>
      <c r="F164" s="110"/>
      <c r="G164" s="110" t="s">
        <v>2100</v>
      </c>
      <c r="H164" s="115">
        <v>0</v>
      </c>
      <c r="I164" s="115">
        <v>0</v>
      </c>
      <c r="J164" s="115">
        <v>0</v>
      </c>
      <c r="K164" s="115">
        <v>0</v>
      </c>
      <c r="L164" s="115">
        <v>0</v>
      </c>
      <c r="M164" s="115">
        <v>0</v>
      </c>
      <c r="N164" s="115">
        <v>0</v>
      </c>
      <c r="O164" s="115">
        <v>7.749298293295162</v>
      </c>
      <c r="P164" s="115">
        <v>7.7492982932951637</v>
      </c>
      <c r="Q164" s="115">
        <v>7.7492982932951637</v>
      </c>
      <c r="R164" s="115">
        <v>7.749298293295162</v>
      </c>
      <c r="S164" s="115">
        <v>7.7492982932951628</v>
      </c>
      <c r="T164" s="115">
        <v>7.7492982932951646</v>
      </c>
      <c r="U164" s="115">
        <v>7.7492982932951655</v>
      </c>
      <c r="V164" s="115">
        <v>7.7492982932951637</v>
      </c>
      <c r="W164" s="115">
        <v>7.7492982932951628</v>
      </c>
      <c r="X164" s="115">
        <v>7.7492982932951628</v>
      </c>
      <c r="Y164" s="115">
        <v>7.7492982932951637</v>
      </c>
      <c r="Z164" s="115">
        <v>7.7492982932951646</v>
      </c>
      <c r="AA164" s="115">
        <v>7.7492982932951646</v>
      </c>
      <c r="AB164" s="115">
        <v>7.7492982932951646</v>
      </c>
      <c r="AC164" s="115">
        <v>7.7492982932951646</v>
      </c>
      <c r="AD164" s="115">
        <v>7.749298293295162</v>
      </c>
      <c r="AE164" s="115">
        <v>7.7492982932951664</v>
      </c>
      <c r="AF164" s="115">
        <v>7.7492982932951611</v>
      </c>
      <c r="AG164" s="115">
        <v>7.7492982932951637</v>
      </c>
      <c r="AH164" s="115">
        <v>7.7492982932951655</v>
      </c>
      <c r="AI164" s="115">
        <v>7.7492982932951637</v>
      </c>
      <c r="AJ164" s="115">
        <v>7.7492982932951628</v>
      </c>
      <c r="AK164" s="115">
        <v>7.7492982932951637</v>
      </c>
      <c r="AL164" s="115">
        <v>7.749298293295162</v>
      </c>
      <c r="AM164" s="115">
        <v>7.7492982932951664</v>
      </c>
      <c r="AN164" s="115">
        <v>7.7492982932951637</v>
      </c>
      <c r="AO164" s="115">
        <v>7.7492982932951655</v>
      </c>
      <c r="AP164" s="115">
        <v>7.7492982932951646</v>
      </c>
      <c r="AQ164" s="115">
        <v>7.7492982932951637</v>
      </c>
      <c r="AR164" s="115">
        <v>7.7492982932951602</v>
      </c>
      <c r="AS164" s="115">
        <v>7.749298293295162</v>
      </c>
      <c r="AT164" s="111"/>
    </row>
    <row r="165" spans="2:46" x14ac:dyDescent="0.35">
      <c r="B165" s="109"/>
      <c r="C165" s="110"/>
      <c r="D165" s="110"/>
      <c r="E165" s="110"/>
      <c r="F165" s="110"/>
      <c r="G165" s="110" t="s">
        <v>2101</v>
      </c>
      <c r="H165" s="115">
        <v>0</v>
      </c>
      <c r="I165" s="115">
        <v>0</v>
      </c>
      <c r="J165" s="115">
        <v>0</v>
      </c>
      <c r="K165" s="115">
        <v>0</v>
      </c>
      <c r="L165" s="115">
        <v>0</v>
      </c>
      <c r="M165" s="115">
        <v>0</v>
      </c>
      <c r="N165" s="115">
        <v>0</v>
      </c>
      <c r="O165" s="115">
        <v>10.33239772439355</v>
      </c>
      <c r="P165" s="115">
        <v>10.332397724393553</v>
      </c>
      <c r="Q165" s="115">
        <v>10.332397724393552</v>
      </c>
      <c r="R165" s="115">
        <v>7.7492982932951637</v>
      </c>
      <c r="S165" s="115">
        <v>7.7492982932951655</v>
      </c>
      <c r="T165" s="115">
        <v>7.7492982932951664</v>
      </c>
      <c r="U165" s="115">
        <v>7.7492982932951637</v>
      </c>
      <c r="V165" s="115">
        <v>7.7492982932951611</v>
      </c>
      <c r="W165" s="115">
        <v>7.7492982932951637</v>
      </c>
      <c r="X165" s="115">
        <v>7.7492982932951628</v>
      </c>
      <c r="Y165" s="115">
        <v>7.7492982932951628</v>
      </c>
      <c r="Z165" s="115">
        <v>7.7492982932951637</v>
      </c>
      <c r="AA165" s="115">
        <v>7.7492982932951602</v>
      </c>
      <c r="AB165" s="115">
        <v>7.7492982932951691</v>
      </c>
      <c r="AC165" s="115">
        <v>7.7492982932951637</v>
      </c>
      <c r="AD165" s="115">
        <v>7.749298293295162</v>
      </c>
      <c r="AE165" s="115">
        <v>7.749298293295162</v>
      </c>
      <c r="AF165" s="115">
        <v>7.7492982932951646</v>
      </c>
      <c r="AG165" s="115">
        <v>7.7492982932951637</v>
      </c>
      <c r="AH165" s="115">
        <v>7.7492982932951628</v>
      </c>
      <c r="AI165" s="115">
        <v>7.7492982932951628</v>
      </c>
      <c r="AJ165" s="115">
        <v>7.7492982932951646</v>
      </c>
      <c r="AK165" s="115">
        <v>7.7492982932951664</v>
      </c>
      <c r="AL165" s="115">
        <v>7.7492982932951673</v>
      </c>
      <c r="AM165" s="115">
        <v>7.7492982932951637</v>
      </c>
      <c r="AN165" s="115">
        <v>7.7492982932951628</v>
      </c>
      <c r="AO165" s="115">
        <v>7.7492982932951628</v>
      </c>
      <c r="AP165" s="115">
        <v>7.7492982932951646</v>
      </c>
      <c r="AQ165" s="115">
        <v>7.749298293295162</v>
      </c>
      <c r="AR165" s="115">
        <v>7.7492982932951655</v>
      </c>
      <c r="AS165" s="115">
        <v>7.7492982932951628</v>
      </c>
      <c r="AT165" s="111"/>
    </row>
    <row r="166" spans="2:46" x14ac:dyDescent="0.35">
      <c r="B166" s="109"/>
      <c r="C166" s="110"/>
      <c r="D166" s="110"/>
      <c r="E166" s="110"/>
      <c r="F166" s="110"/>
      <c r="G166" s="110" t="s">
        <v>2102</v>
      </c>
      <c r="H166" s="115">
        <v>0</v>
      </c>
      <c r="I166" s="115">
        <v>0</v>
      </c>
      <c r="J166" s="115">
        <v>0</v>
      </c>
      <c r="K166" s="115">
        <v>0</v>
      </c>
      <c r="L166" s="115">
        <v>0</v>
      </c>
      <c r="M166" s="115">
        <v>0</v>
      </c>
      <c r="N166" s="115">
        <v>0</v>
      </c>
      <c r="O166" s="115">
        <v>12.915497155491941</v>
      </c>
      <c r="P166" s="115">
        <v>12.91549715549194</v>
      </c>
      <c r="Q166" s="115">
        <v>12.915497155491941</v>
      </c>
      <c r="R166" s="115">
        <v>10.332397724393552</v>
      </c>
      <c r="S166" s="115">
        <v>10.332397724393553</v>
      </c>
      <c r="T166" s="115">
        <v>7.7492982932951673</v>
      </c>
      <c r="U166" s="115">
        <v>7.7492982932951655</v>
      </c>
      <c r="V166" s="115">
        <v>7.7492982932951611</v>
      </c>
      <c r="W166" s="115">
        <v>7.7492982932951637</v>
      </c>
      <c r="X166" s="115">
        <v>7.7492982932951655</v>
      </c>
      <c r="Y166" s="115">
        <v>7.749298293295162</v>
      </c>
      <c r="Z166" s="115">
        <v>7.7492982932951628</v>
      </c>
      <c r="AA166" s="115">
        <v>7.7492982932951646</v>
      </c>
      <c r="AB166" s="115">
        <v>7.7492982932951637</v>
      </c>
      <c r="AC166" s="115">
        <v>7.749298293295162</v>
      </c>
      <c r="AD166" s="115">
        <v>7.7492982932951637</v>
      </c>
      <c r="AE166" s="115">
        <v>7.7492982932951628</v>
      </c>
      <c r="AF166" s="115">
        <v>7.7492982932951655</v>
      </c>
      <c r="AG166" s="115">
        <v>7.7492982932951637</v>
      </c>
      <c r="AH166" s="115">
        <v>7.7492982932951646</v>
      </c>
      <c r="AI166" s="115">
        <v>7.7492982932951602</v>
      </c>
      <c r="AJ166" s="115">
        <v>7.7492982932951628</v>
      </c>
      <c r="AK166" s="115">
        <v>7.7492982932951655</v>
      </c>
      <c r="AL166" s="115">
        <v>7.7492982932951637</v>
      </c>
      <c r="AM166" s="115">
        <v>7.7492982932951637</v>
      </c>
      <c r="AN166" s="115">
        <v>7.7492982932951655</v>
      </c>
      <c r="AO166" s="115">
        <v>7.749298293295162</v>
      </c>
      <c r="AP166" s="115">
        <v>7.7492982932951628</v>
      </c>
      <c r="AQ166" s="115">
        <v>7.7492982932951646</v>
      </c>
      <c r="AR166" s="115">
        <v>7.7492982932951646</v>
      </c>
      <c r="AS166" s="115">
        <v>7.7492982932951637</v>
      </c>
      <c r="AT166" s="111"/>
    </row>
    <row r="167" spans="2:46" x14ac:dyDescent="0.35">
      <c r="B167" s="109"/>
      <c r="C167" s="110"/>
      <c r="D167" s="110"/>
      <c r="E167" s="110"/>
      <c r="F167" s="110"/>
      <c r="G167" s="110" t="s">
        <v>2103</v>
      </c>
      <c r="H167" s="115">
        <v>0</v>
      </c>
      <c r="I167" s="115">
        <v>0</v>
      </c>
      <c r="J167" s="115">
        <v>0</v>
      </c>
      <c r="K167" s="115">
        <v>0</v>
      </c>
      <c r="L167" s="115">
        <v>0</v>
      </c>
      <c r="M167" s="115">
        <v>0</v>
      </c>
      <c r="N167" s="115">
        <v>0</v>
      </c>
      <c r="O167" s="115">
        <v>7.749298293295162</v>
      </c>
      <c r="P167" s="115">
        <v>7.7492982932951664</v>
      </c>
      <c r="Q167" s="115">
        <v>7.7492982932951655</v>
      </c>
      <c r="R167" s="115">
        <v>7.7492982932951646</v>
      </c>
      <c r="S167" s="115">
        <v>7.7492982932951628</v>
      </c>
      <c r="T167" s="115">
        <v>7.7492982932951655</v>
      </c>
      <c r="U167" s="115">
        <v>7.7492982932951646</v>
      </c>
      <c r="V167" s="115">
        <v>7.7492982932951646</v>
      </c>
      <c r="W167" s="115">
        <v>7.7492982932951646</v>
      </c>
      <c r="X167" s="115">
        <v>7.7492982932951637</v>
      </c>
      <c r="Y167" s="115">
        <v>7.7492982932951637</v>
      </c>
      <c r="Z167" s="115">
        <v>7.7492982932951628</v>
      </c>
      <c r="AA167" s="115">
        <v>7.749298293295162</v>
      </c>
      <c r="AB167" s="115">
        <v>7.7492982932951637</v>
      </c>
      <c r="AC167" s="115">
        <v>7.7492982932951655</v>
      </c>
      <c r="AD167" s="115">
        <v>7.7492982932951646</v>
      </c>
      <c r="AE167" s="115">
        <v>7.7492982932951637</v>
      </c>
      <c r="AF167" s="115">
        <v>7.7492982932951646</v>
      </c>
      <c r="AG167" s="115">
        <v>7.7492982932951646</v>
      </c>
      <c r="AH167" s="115">
        <v>7.7492982932951637</v>
      </c>
      <c r="AI167" s="115">
        <v>7.7492982932951646</v>
      </c>
      <c r="AJ167" s="115">
        <v>7.7492982932951628</v>
      </c>
      <c r="AK167" s="115">
        <v>7.7492982932951655</v>
      </c>
      <c r="AL167" s="115">
        <v>7.7492982932951646</v>
      </c>
      <c r="AM167" s="115">
        <v>7.7492982932951655</v>
      </c>
      <c r="AN167" s="115">
        <v>7.749298293295162</v>
      </c>
      <c r="AO167" s="115">
        <v>7.749298293295162</v>
      </c>
      <c r="AP167" s="115">
        <v>7.7492982932951628</v>
      </c>
      <c r="AQ167" s="115">
        <v>7.7492982932951628</v>
      </c>
      <c r="AR167" s="115">
        <v>7.749298293295162</v>
      </c>
      <c r="AS167" s="115">
        <v>7.7492982932951646</v>
      </c>
      <c r="AT167" s="111"/>
    </row>
    <row r="168" spans="2:46" x14ac:dyDescent="0.35">
      <c r="B168" s="109"/>
      <c r="C168" s="110"/>
      <c r="D168" s="110"/>
      <c r="E168" s="110"/>
      <c r="F168" s="110"/>
      <c r="G168" s="110" t="s">
        <v>2104</v>
      </c>
      <c r="H168" s="115">
        <v>0</v>
      </c>
      <c r="I168" s="115">
        <v>0</v>
      </c>
      <c r="J168" s="115">
        <v>0</v>
      </c>
      <c r="K168" s="115">
        <v>0</v>
      </c>
      <c r="L168" s="115">
        <v>0</v>
      </c>
      <c r="M168" s="115">
        <v>0</v>
      </c>
      <c r="N168" s="115">
        <v>0</v>
      </c>
      <c r="O168" s="115">
        <v>12.915497155491941</v>
      </c>
      <c r="P168" s="115">
        <v>12.915497155491945</v>
      </c>
      <c r="Q168" s="115">
        <v>10.332397724393553</v>
      </c>
      <c r="R168" s="115">
        <v>10.332397724393548</v>
      </c>
      <c r="S168" s="115">
        <v>7.7492982932951628</v>
      </c>
      <c r="T168" s="115">
        <v>7.7492982932951637</v>
      </c>
      <c r="U168" s="115">
        <v>7.7492982932951628</v>
      </c>
      <c r="V168" s="115">
        <v>7.749298293295162</v>
      </c>
      <c r="W168" s="115">
        <v>7.7492982932951655</v>
      </c>
      <c r="X168" s="115">
        <v>7.7492982932951646</v>
      </c>
      <c r="Y168" s="115">
        <v>7.749298293295162</v>
      </c>
      <c r="Z168" s="115">
        <v>7.7492982932951637</v>
      </c>
      <c r="AA168" s="115">
        <v>7.7492982932951646</v>
      </c>
      <c r="AB168" s="115">
        <v>7.7492982932951637</v>
      </c>
      <c r="AC168" s="115">
        <v>7.7492982932951637</v>
      </c>
      <c r="AD168" s="115">
        <v>7.7492982932951628</v>
      </c>
      <c r="AE168" s="115">
        <v>7.7492982932951637</v>
      </c>
      <c r="AF168" s="115">
        <v>7.7492982932951637</v>
      </c>
      <c r="AG168" s="115">
        <v>7.7492982932951611</v>
      </c>
      <c r="AH168" s="115">
        <v>7.7492982932951628</v>
      </c>
      <c r="AI168" s="115">
        <v>7.7492982932951628</v>
      </c>
      <c r="AJ168" s="115">
        <v>7.7492982932951637</v>
      </c>
      <c r="AK168" s="115">
        <v>7.7492982932951637</v>
      </c>
      <c r="AL168" s="115">
        <v>7.7492982932951646</v>
      </c>
      <c r="AM168" s="115">
        <v>7.7492982932951646</v>
      </c>
      <c r="AN168" s="115">
        <v>7.7492982932951646</v>
      </c>
      <c r="AO168" s="115">
        <v>7.7492982932951646</v>
      </c>
      <c r="AP168" s="115">
        <v>7.749298293295162</v>
      </c>
      <c r="AQ168" s="115">
        <v>7.7492982932951628</v>
      </c>
      <c r="AR168" s="115">
        <v>7.749298293295162</v>
      </c>
      <c r="AS168" s="115">
        <v>7.749298293295162</v>
      </c>
      <c r="AT168" s="111"/>
    </row>
    <row r="169" spans="2:46" x14ac:dyDescent="0.35">
      <c r="B169" s="109"/>
      <c r="C169" s="110"/>
      <c r="D169" s="110"/>
      <c r="E169" s="110"/>
      <c r="F169" s="110"/>
      <c r="G169" s="110" t="s">
        <v>2105</v>
      </c>
      <c r="H169" s="115">
        <v>0</v>
      </c>
      <c r="I169" s="115">
        <v>0</v>
      </c>
      <c r="J169" s="115">
        <v>0</v>
      </c>
      <c r="K169" s="115">
        <v>0</v>
      </c>
      <c r="L169" s="115">
        <v>0</v>
      </c>
      <c r="M169" s="115">
        <v>0</v>
      </c>
      <c r="N169" s="115">
        <v>0</v>
      </c>
      <c r="O169" s="115">
        <v>7.7492982932951637</v>
      </c>
      <c r="P169" s="115">
        <v>7.7492982932951646</v>
      </c>
      <c r="Q169" s="115">
        <v>7.7492982932951637</v>
      </c>
      <c r="R169" s="115">
        <v>7.7492982932951628</v>
      </c>
      <c r="S169" s="115">
        <v>7.7492982932951655</v>
      </c>
      <c r="T169" s="115">
        <v>7.7492982932951628</v>
      </c>
      <c r="U169" s="115">
        <v>7.749298293295162</v>
      </c>
      <c r="V169" s="115">
        <v>7.7492982932951664</v>
      </c>
      <c r="W169" s="115">
        <v>7.7492982932951637</v>
      </c>
      <c r="X169" s="115">
        <v>7.7492982932951637</v>
      </c>
      <c r="Y169" s="115">
        <v>7.7492982932951628</v>
      </c>
      <c r="Z169" s="115">
        <v>7.7492982932951628</v>
      </c>
      <c r="AA169" s="115">
        <v>7.7492982932951673</v>
      </c>
      <c r="AB169" s="115">
        <v>7.7492982932951655</v>
      </c>
      <c r="AC169" s="115">
        <v>7.7492982932951655</v>
      </c>
      <c r="AD169" s="115">
        <v>7.7492982932951655</v>
      </c>
      <c r="AE169" s="115">
        <v>7.7492982932951646</v>
      </c>
      <c r="AF169" s="115">
        <v>7.7492982932951637</v>
      </c>
      <c r="AG169" s="115">
        <v>7.7492982932951628</v>
      </c>
      <c r="AH169" s="115">
        <v>7.7492982932951646</v>
      </c>
      <c r="AI169" s="115">
        <v>7.7492982932951655</v>
      </c>
      <c r="AJ169" s="115">
        <v>7.7492982932951611</v>
      </c>
      <c r="AK169" s="115">
        <v>7.7492982932951611</v>
      </c>
      <c r="AL169" s="115">
        <v>7.7492982932951646</v>
      </c>
      <c r="AM169" s="115">
        <v>7.7492982932951646</v>
      </c>
      <c r="AN169" s="115">
        <v>7.749298293295162</v>
      </c>
      <c r="AO169" s="115">
        <v>7.7492982932951646</v>
      </c>
      <c r="AP169" s="115">
        <v>7.7492982932951664</v>
      </c>
      <c r="AQ169" s="115">
        <v>7.7492982932951628</v>
      </c>
      <c r="AR169" s="115">
        <v>7.7492982932951628</v>
      </c>
      <c r="AS169" s="115">
        <v>7.7492982932951628</v>
      </c>
      <c r="AT169" s="111"/>
    </row>
    <row r="170" spans="2:46" x14ac:dyDescent="0.35">
      <c r="B170" s="109"/>
      <c r="C170" s="110"/>
      <c r="D170" s="110"/>
      <c r="E170" s="110"/>
      <c r="F170" s="110"/>
      <c r="G170" s="110" t="s">
        <v>2106</v>
      </c>
      <c r="H170" s="115">
        <v>0</v>
      </c>
      <c r="I170" s="115">
        <v>0</v>
      </c>
      <c r="J170" s="115">
        <v>0</v>
      </c>
      <c r="K170" s="115">
        <v>0</v>
      </c>
      <c r="L170" s="115">
        <v>0</v>
      </c>
      <c r="M170" s="115">
        <v>0</v>
      </c>
      <c r="N170" s="115">
        <v>0</v>
      </c>
      <c r="O170" s="115">
        <v>10.332397724393552</v>
      </c>
      <c r="P170" s="115">
        <v>7.7492982932951628</v>
      </c>
      <c r="Q170" s="115">
        <v>7.7492982932951628</v>
      </c>
      <c r="R170" s="115">
        <v>7.7492982932951646</v>
      </c>
      <c r="S170" s="115">
        <v>7.7492982932951637</v>
      </c>
      <c r="T170" s="115">
        <v>7.7492982932951646</v>
      </c>
      <c r="U170" s="115">
        <v>7.7492982932951637</v>
      </c>
      <c r="V170" s="115">
        <v>7.7492982932951637</v>
      </c>
      <c r="W170" s="115">
        <v>7.7492982932951628</v>
      </c>
      <c r="X170" s="115">
        <v>7.7492982932951646</v>
      </c>
      <c r="Y170" s="115">
        <v>7.7492982932951628</v>
      </c>
      <c r="Z170" s="115">
        <v>7.7492982932951637</v>
      </c>
      <c r="AA170" s="115">
        <v>7.7492982932951637</v>
      </c>
      <c r="AB170" s="115">
        <v>7.7492982932951646</v>
      </c>
      <c r="AC170" s="115">
        <v>7.7492982932951646</v>
      </c>
      <c r="AD170" s="115">
        <v>7.7492982932951628</v>
      </c>
      <c r="AE170" s="115">
        <v>7.749298293295162</v>
      </c>
      <c r="AF170" s="115">
        <v>7.7492982932951628</v>
      </c>
      <c r="AG170" s="115">
        <v>7.7492982932951646</v>
      </c>
      <c r="AH170" s="115">
        <v>7.7492982932951646</v>
      </c>
      <c r="AI170" s="115">
        <v>7.7492982932951664</v>
      </c>
      <c r="AJ170" s="115">
        <v>7.7492982932951637</v>
      </c>
      <c r="AK170" s="115">
        <v>7.7492982932951628</v>
      </c>
      <c r="AL170" s="115">
        <v>7.7492982932951655</v>
      </c>
      <c r="AM170" s="115">
        <v>7.7492982932951655</v>
      </c>
      <c r="AN170" s="115">
        <v>7.7492982932951637</v>
      </c>
      <c r="AO170" s="115">
        <v>7.7492982932951655</v>
      </c>
      <c r="AP170" s="115">
        <v>7.7492982932951628</v>
      </c>
      <c r="AQ170" s="115">
        <v>7.749298293295162</v>
      </c>
      <c r="AR170" s="115">
        <v>7.749298293295162</v>
      </c>
      <c r="AS170" s="115">
        <v>7.7492982932951664</v>
      </c>
      <c r="AT170" s="111"/>
    </row>
    <row r="171" spans="2:46" x14ac:dyDescent="0.35">
      <c r="B171" s="109"/>
      <c r="C171" s="110"/>
      <c r="D171" s="110"/>
      <c r="E171" s="110"/>
      <c r="F171" s="110"/>
      <c r="G171" s="110" t="s">
        <v>2107</v>
      </c>
      <c r="H171" s="115">
        <v>0</v>
      </c>
      <c r="I171" s="115">
        <v>0</v>
      </c>
      <c r="J171" s="115">
        <v>0</v>
      </c>
      <c r="K171" s="115">
        <v>0</v>
      </c>
      <c r="L171" s="115">
        <v>0</v>
      </c>
      <c r="M171" s="115">
        <v>0</v>
      </c>
      <c r="N171" s="115">
        <v>0</v>
      </c>
      <c r="O171" s="115">
        <v>7.7492982932951628</v>
      </c>
      <c r="P171" s="115">
        <v>7.7492982932951646</v>
      </c>
      <c r="Q171" s="115">
        <v>7.7492982932951664</v>
      </c>
      <c r="R171" s="115">
        <v>7.7492982932951646</v>
      </c>
      <c r="S171" s="115">
        <v>7.7492982932951628</v>
      </c>
      <c r="T171" s="115">
        <v>7.7492982932951646</v>
      </c>
      <c r="U171" s="115">
        <v>7.7492982932951673</v>
      </c>
      <c r="V171" s="115">
        <v>7.7492982932951628</v>
      </c>
      <c r="W171" s="115">
        <v>7.7492982932951637</v>
      </c>
      <c r="X171" s="115">
        <v>7.7492982932951611</v>
      </c>
      <c r="Y171" s="115">
        <v>7.7492982932951655</v>
      </c>
      <c r="Z171" s="115">
        <v>7.7492982932951611</v>
      </c>
      <c r="AA171" s="115">
        <v>7.7492982932951611</v>
      </c>
      <c r="AB171" s="115">
        <v>7.7492982932951628</v>
      </c>
      <c r="AC171" s="115">
        <v>7.749298293295162</v>
      </c>
      <c r="AD171" s="115">
        <v>7.7492982932951655</v>
      </c>
      <c r="AE171" s="115">
        <v>7.7492982932951628</v>
      </c>
      <c r="AF171" s="115">
        <v>7.7492982932951655</v>
      </c>
      <c r="AG171" s="115">
        <v>7.7492982932951673</v>
      </c>
      <c r="AH171" s="115">
        <v>7.7492982932951673</v>
      </c>
      <c r="AI171" s="115">
        <v>7.7492982932951655</v>
      </c>
      <c r="AJ171" s="115">
        <v>7.7492982932951637</v>
      </c>
      <c r="AK171" s="115">
        <v>7.7492982932951664</v>
      </c>
      <c r="AL171" s="115">
        <v>7.7492982932951628</v>
      </c>
      <c r="AM171" s="115">
        <v>7.7492982932951637</v>
      </c>
      <c r="AN171" s="115">
        <v>7.7492982932951611</v>
      </c>
      <c r="AO171" s="115">
        <v>7.749298293295162</v>
      </c>
      <c r="AP171" s="115">
        <v>7.7492982932951628</v>
      </c>
      <c r="AQ171" s="115">
        <v>7.7492982932951646</v>
      </c>
      <c r="AR171" s="115">
        <v>7.7492982932951646</v>
      </c>
      <c r="AS171" s="115">
        <v>7.7492982932951628</v>
      </c>
      <c r="AT171" s="111"/>
    </row>
    <row r="172" spans="2:46" x14ac:dyDescent="0.35">
      <c r="B172" s="109"/>
      <c r="C172" s="110"/>
      <c r="D172" s="110"/>
      <c r="E172" s="110"/>
      <c r="F172" s="110"/>
      <c r="G172" s="110" t="s">
        <v>2108</v>
      </c>
      <c r="H172" s="115">
        <v>0</v>
      </c>
      <c r="I172" s="115">
        <v>0</v>
      </c>
      <c r="J172" s="115">
        <v>0</v>
      </c>
      <c r="K172" s="115">
        <v>0</v>
      </c>
      <c r="L172" s="115">
        <v>0</v>
      </c>
      <c r="M172" s="115">
        <v>0</v>
      </c>
      <c r="N172" s="115">
        <v>0</v>
      </c>
      <c r="O172" s="115">
        <v>12.91549715549194</v>
      </c>
      <c r="P172" s="115">
        <v>10.332397724393548</v>
      </c>
      <c r="Q172" s="115">
        <v>10.33239772439355</v>
      </c>
      <c r="R172" s="115">
        <v>7.7492982932951664</v>
      </c>
      <c r="S172" s="115">
        <v>7.7492982932951637</v>
      </c>
      <c r="T172" s="115">
        <v>7.7492982932951655</v>
      </c>
      <c r="U172" s="115">
        <v>7.7492982932951637</v>
      </c>
      <c r="V172" s="115">
        <v>7.7492982932951646</v>
      </c>
      <c r="W172" s="115">
        <v>7.7492982932951602</v>
      </c>
      <c r="X172" s="115">
        <v>7.749298293295162</v>
      </c>
      <c r="Y172" s="115">
        <v>7.7492982932951628</v>
      </c>
      <c r="Z172" s="115">
        <v>7.7492982932951673</v>
      </c>
      <c r="AA172" s="115">
        <v>7.7492982932951628</v>
      </c>
      <c r="AB172" s="115">
        <v>7.7492982932951655</v>
      </c>
      <c r="AC172" s="115">
        <v>7.7492982932951646</v>
      </c>
      <c r="AD172" s="115">
        <v>7.7492982932951646</v>
      </c>
      <c r="AE172" s="115">
        <v>7.7492982932951655</v>
      </c>
      <c r="AF172" s="115">
        <v>7.7492982932951646</v>
      </c>
      <c r="AG172" s="115">
        <v>7.7492982932951637</v>
      </c>
      <c r="AH172" s="115">
        <v>7.7492982932951655</v>
      </c>
      <c r="AI172" s="115">
        <v>7.7492982932951664</v>
      </c>
      <c r="AJ172" s="115">
        <v>7.7492982932951655</v>
      </c>
      <c r="AK172" s="115">
        <v>7.7492982932951646</v>
      </c>
      <c r="AL172" s="115">
        <v>7.7492982932951628</v>
      </c>
      <c r="AM172" s="115">
        <v>7.7492982932951646</v>
      </c>
      <c r="AN172" s="115">
        <v>7.7492982932951655</v>
      </c>
      <c r="AO172" s="115">
        <v>7.7492982932951637</v>
      </c>
      <c r="AP172" s="115">
        <v>7.7492982932951602</v>
      </c>
      <c r="AQ172" s="115">
        <v>7.7492982932951655</v>
      </c>
      <c r="AR172" s="115">
        <v>7.7492982932951664</v>
      </c>
      <c r="AS172" s="115">
        <v>7.7492982932951637</v>
      </c>
      <c r="AT172" s="111"/>
    </row>
    <row r="173" spans="2:46" x14ac:dyDescent="0.35">
      <c r="B173" s="109"/>
      <c r="C173" s="110"/>
      <c r="D173" s="110"/>
      <c r="E173" s="110"/>
      <c r="F173" s="110"/>
      <c r="G173" s="110" t="s">
        <v>2109</v>
      </c>
      <c r="H173" s="115">
        <v>0</v>
      </c>
      <c r="I173" s="115">
        <v>0</v>
      </c>
      <c r="J173" s="115">
        <v>0</v>
      </c>
      <c r="K173" s="115">
        <v>0</v>
      </c>
      <c r="L173" s="115">
        <v>0</v>
      </c>
      <c r="M173" s="115">
        <v>0</v>
      </c>
      <c r="N173" s="115">
        <v>0</v>
      </c>
      <c r="O173" s="115">
        <v>12.915497155491938</v>
      </c>
      <c r="P173" s="115">
        <v>12.915497155491941</v>
      </c>
      <c r="Q173" s="115">
        <v>10.332397724393552</v>
      </c>
      <c r="R173" s="115">
        <v>10.332397724393553</v>
      </c>
      <c r="S173" s="115">
        <v>10.332397724393553</v>
      </c>
      <c r="T173" s="115">
        <v>7.7492982932951664</v>
      </c>
      <c r="U173" s="115">
        <v>7.7492982932951637</v>
      </c>
      <c r="V173" s="115">
        <v>7.7492982932951673</v>
      </c>
      <c r="W173" s="115">
        <v>7.7492982932951691</v>
      </c>
      <c r="X173" s="115">
        <v>7.7492982932951646</v>
      </c>
      <c r="Y173" s="115">
        <v>7.749298293295162</v>
      </c>
      <c r="Z173" s="115">
        <v>7.7492982932951637</v>
      </c>
      <c r="AA173" s="115">
        <v>7.7492982932951628</v>
      </c>
      <c r="AB173" s="115">
        <v>7.7492982932951646</v>
      </c>
      <c r="AC173" s="115">
        <v>7.7492982932951602</v>
      </c>
      <c r="AD173" s="115">
        <v>7.7492982932951637</v>
      </c>
      <c r="AE173" s="115">
        <v>7.7492982932951628</v>
      </c>
      <c r="AF173" s="115">
        <v>7.7492982932951628</v>
      </c>
      <c r="AG173" s="115">
        <v>7.7492982932951664</v>
      </c>
      <c r="AH173" s="115">
        <v>7.749298293295162</v>
      </c>
      <c r="AI173" s="115">
        <v>7.7492982932951637</v>
      </c>
      <c r="AJ173" s="115">
        <v>7.7492982932951673</v>
      </c>
      <c r="AK173" s="115">
        <v>7.7492982932951628</v>
      </c>
      <c r="AL173" s="115">
        <v>7.7492982932951646</v>
      </c>
      <c r="AM173" s="115">
        <v>7.7492982932951664</v>
      </c>
      <c r="AN173" s="115">
        <v>7.7492982932951655</v>
      </c>
      <c r="AO173" s="115">
        <v>7.7492982932951673</v>
      </c>
      <c r="AP173" s="115">
        <v>7.7492982932951637</v>
      </c>
      <c r="AQ173" s="115">
        <v>7.7492982932951646</v>
      </c>
      <c r="AR173" s="115">
        <v>7.7492982932951646</v>
      </c>
      <c r="AS173" s="115">
        <v>7.7492982932951646</v>
      </c>
      <c r="AT173" s="111"/>
    </row>
    <row r="174" spans="2:46" x14ac:dyDescent="0.35">
      <c r="B174" s="109"/>
      <c r="C174" s="110"/>
      <c r="D174" s="110"/>
      <c r="E174" s="110"/>
      <c r="F174" s="110"/>
      <c r="G174" s="110" t="s">
        <v>2110</v>
      </c>
      <c r="H174" s="115">
        <v>0</v>
      </c>
      <c r="I174" s="115">
        <v>0</v>
      </c>
      <c r="J174" s="115">
        <v>0</v>
      </c>
      <c r="K174" s="115">
        <v>0</v>
      </c>
      <c r="L174" s="115">
        <v>0</v>
      </c>
      <c r="M174" s="115">
        <v>0</v>
      </c>
      <c r="N174" s="115">
        <v>0</v>
      </c>
      <c r="O174" s="115">
        <v>12.915497155491938</v>
      </c>
      <c r="P174" s="115">
        <v>10.332397724393553</v>
      </c>
      <c r="Q174" s="115">
        <v>10.332397724393548</v>
      </c>
      <c r="R174" s="115">
        <v>10.332397724393555</v>
      </c>
      <c r="S174" s="115">
        <v>7.7492982932951628</v>
      </c>
      <c r="T174" s="115">
        <v>7.7492982932951673</v>
      </c>
      <c r="U174" s="115">
        <v>7.7492982932951682</v>
      </c>
      <c r="V174" s="115">
        <v>7.749298293295162</v>
      </c>
      <c r="W174" s="115">
        <v>7.7492982932951655</v>
      </c>
      <c r="X174" s="115">
        <v>7.7492982932951655</v>
      </c>
      <c r="Y174" s="115">
        <v>7.7492982932951655</v>
      </c>
      <c r="Z174" s="115">
        <v>7.7492982932951637</v>
      </c>
      <c r="AA174" s="115">
        <v>7.7492982932951628</v>
      </c>
      <c r="AB174" s="115">
        <v>7.7492982932951593</v>
      </c>
      <c r="AC174" s="115">
        <v>7.7492982932951655</v>
      </c>
      <c r="AD174" s="115">
        <v>7.7492982932951637</v>
      </c>
      <c r="AE174" s="115">
        <v>7.7492982932951655</v>
      </c>
      <c r="AF174" s="115">
        <v>7.7492982932951646</v>
      </c>
      <c r="AG174" s="115">
        <v>7.7492982932951655</v>
      </c>
      <c r="AH174" s="115">
        <v>7.7492982932951628</v>
      </c>
      <c r="AI174" s="115">
        <v>7.7492982932951628</v>
      </c>
      <c r="AJ174" s="115">
        <v>7.7492982932951628</v>
      </c>
      <c r="AK174" s="115">
        <v>7.7492982932951646</v>
      </c>
      <c r="AL174" s="115">
        <v>7.7492982932951602</v>
      </c>
      <c r="AM174" s="115">
        <v>7.7492982932951628</v>
      </c>
      <c r="AN174" s="115">
        <v>7.7492982932951646</v>
      </c>
      <c r="AO174" s="115">
        <v>7.7492982932951628</v>
      </c>
      <c r="AP174" s="115">
        <v>7.7492982932951628</v>
      </c>
      <c r="AQ174" s="115">
        <v>7.7492982932951646</v>
      </c>
      <c r="AR174" s="115">
        <v>7.7492982932951628</v>
      </c>
      <c r="AS174" s="115">
        <v>7.7492982932951655</v>
      </c>
      <c r="AT174" s="111"/>
    </row>
    <row r="175" spans="2:46" x14ac:dyDescent="0.35">
      <c r="B175" s="109"/>
      <c r="C175" s="110"/>
      <c r="D175" s="110"/>
      <c r="E175" s="110"/>
      <c r="F175" s="110"/>
      <c r="G175" s="110" t="s">
        <v>2111</v>
      </c>
      <c r="H175" s="115">
        <v>0</v>
      </c>
      <c r="I175" s="115">
        <v>0</v>
      </c>
      <c r="J175" s="115">
        <v>0</v>
      </c>
      <c r="K175" s="115">
        <v>0</v>
      </c>
      <c r="L175" s="115">
        <v>0</v>
      </c>
      <c r="M175" s="115">
        <v>0</v>
      </c>
      <c r="N175" s="115">
        <v>0</v>
      </c>
      <c r="O175" s="115">
        <v>12.915497155491938</v>
      </c>
      <c r="P175" s="115">
        <v>12.915497155491943</v>
      </c>
      <c r="Q175" s="115">
        <v>10.332397724393555</v>
      </c>
      <c r="R175" s="115">
        <v>10.332397724393548</v>
      </c>
      <c r="S175" s="115">
        <v>10.332397724393552</v>
      </c>
      <c r="T175" s="115">
        <v>7.7492982932951655</v>
      </c>
      <c r="U175" s="115">
        <v>7.7492982932951646</v>
      </c>
      <c r="V175" s="115">
        <v>7.7492982932951655</v>
      </c>
      <c r="W175" s="115">
        <v>7.7492982932951628</v>
      </c>
      <c r="X175" s="115">
        <v>7.7492982932951655</v>
      </c>
      <c r="Y175" s="115">
        <v>7.7492982932951637</v>
      </c>
      <c r="Z175" s="115">
        <v>7.7492982932951655</v>
      </c>
      <c r="AA175" s="115">
        <v>7.7492982932951628</v>
      </c>
      <c r="AB175" s="115">
        <v>7.7492982932951655</v>
      </c>
      <c r="AC175" s="115">
        <v>7.7492982932951637</v>
      </c>
      <c r="AD175" s="115">
        <v>7.7492982932951655</v>
      </c>
      <c r="AE175" s="115">
        <v>7.7492982932951637</v>
      </c>
      <c r="AF175" s="115">
        <v>7.7492982932951664</v>
      </c>
      <c r="AG175" s="115">
        <v>7.7492982932951611</v>
      </c>
      <c r="AH175" s="115">
        <v>7.7492982932951602</v>
      </c>
      <c r="AI175" s="115">
        <v>7.7492982932951673</v>
      </c>
      <c r="AJ175" s="115">
        <v>7.7492982932951628</v>
      </c>
      <c r="AK175" s="115">
        <v>7.7492982932951637</v>
      </c>
      <c r="AL175" s="115">
        <v>7.7492982932951611</v>
      </c>
      <c r="AM175" s="115">
        <v>7.7492982932951664</v>
      </c>
      <c r="AN175" s="115">
        <v>7.7492982932951655</v>
      </c>
      <c r="AO175" s="115">
        <v>7.7492982932951646</v>
      </c>
      <c r="AP175" s="115">
        <v>7.7492982932951628</v>
      </c>
      <c r="AQ175" s="115">
        <v>7.7492982932951646</v>
      </c>
      <c r="AR175" s="115">
        <v>7.7492982932951628</v>
      </c>
      <c r="AS175" s="115">
        <v>7.7492982932951664</v>
      </c>
      <c r="AT175" s="111"/>
    </row>
    <row r="176" spans="2:46" x14ac:dyDescent="0.35">
      <c r="B176" s="109"/>
      <c r="C176" s="110"/>
      <c r="D176" s="110"/>
      <c r="E176" s="110"/>
      <c r="F176" s="110"/>
      <c r="G176" s="110" t="s">
        <v>2112</v>
      </c>
      <c r="H176" s="115">
        <v>0</v>
      </c>
      <c r="I176" s="115">
        <v>0</v>
      </c>
      <c r="J176" s="115">
        <v>0</v>
      </c>
      <c r="K176" s="115">
        <v>0</v>
      </c>
      <c r="L176" s="115">
        <v>0</v>
      </c>
      <c r="M176" s="115">
        <v>0</v>
      </c>
      <c r="N176" s="115">
        <v>0</v>
      </c>
      <c r="O176" s="115">
        <v>10.332397724393553</v>
      </c>
      <c r="P176" s="115">
        <v>7.7492982932951646</v>
      </c>
      <c r="Q176" s="115">
        <v>7.7492982932951637</v>
      </c>
      <c r="R176" s="115">
        <v>7.7492982932951664</v>
      </c>
      <c r="S176" s="115">
        <v>7.7492982932951646</v>
      </c>
      <c r="T176" s="115">
        <v>7.7492982932951628</v>
      </c>
      <c r="U176" s="115">
        <v>7.7492982932951637</v>
      </c>
      <c r="V176" s="115">
        <v>7.7492982932951673</v>
      </c>
      <c r="W176" s="115">
        <v>7.7492982932951646</v>
      </c>
      <c r="X176" s="115">
        <v>7.7492982932951664</v>
      </c>
      <c r="Y176" s="115">
        <v>7.7492982932951637</v>
      </c>
      <c r="Z176" s="115">
        <v>7.7492982932951637</v>
      </c>
      <c r="AA176" s="115">
        <v>7.7492982932951628</v>
      </c>
      <c r="AB176" s="115">
        <v>7.749298293295162</v>
      </c>
      <c r="AC176" s="115">
        <v>7.7492982932951628</v>
      </c>
      <c r="AD176" s="115">
        <v>7.7492982932951646</v>
      </c>
      <c r="AE176" s="115">
        <v>7.7492982932951655</v>
      </c>
      <c r="AF176" s="115">
        <v>7.7492982932951664</v>
      </c>
      <c r="AG176" s="115">
        <v>7.7492982932951646</v>
      </c>
      <c r="AH176" s="115">
        <v>7.7492982932951637</v>
      </c>
      <c r="AI176" s="115">
        <v>7.7492982932951628</v>
      </c>
      <c r="AJ176" s="115">
        <v>7.7492982932951664</v>
      </c>
      <c r="AK176" s="115">
        <v>7.7492982932951655</v>
      </c>
      <c r="AL176" s="115">
        <v>7.7492982932951637</v>
      </c>
      <c r="AM176" s="115">
        <v>7.7492982932951655</v>
      </c>
      <c r="AN176" s="115">
        <v>7.7492982932951637</v>
      </c>
      <c r="AO176" s="115">
        <v>7.7492982932951628</v>
      </c>
      <c r="AP176" s="115">
        <v>7.7492982932951664</v>
      </c>
      <c r="AQ176" s="115">
        <v>7.7492982932951655</v>
      </c>
      <c r="AR176" s="115">
        <v>7.7492982932951646</v>
      </c>
      <c r="AS176" s="115">
        <v>7.7492982932951628</v>
      </c>
      <c r="AT176" s="111"/>
    </row>
    <row r="177" spans="2:46" s="132" customFormat="1" x14ac:dyDescent="0.35">
      <c r="B177" s="109"/>
      <c r="C177" s="110"/>
      <c r="D177" s="110"/>
      <c r="E177" s="110"/>
      <c r="F177" s="110"/>
      <c r="G177" s="110" t="s">
        <v>2781</v>
      </c>
      <c r="H177" s="115">
        <v>0</v>
      </c>
      <c r="I177" s="115">
        <v>0</v>
      </c>
      <c r="J177" s="115">
        <v>0</v>
      </c>
      <c r="K177" s="115">
        <v>0</v>
      </c>
      <c r="L177" s="115">
        <v>0</v>
      </c>
      <c r="M177" s="115">
        <v>0</v>
      </c>
      <c r="N177" s="115">
        <v>0</v>
      </c>
      <c r="O177" s="115">
        <v>7.7492982932951628</v>
      </c>
      <c r="P177" s="115">
        <v>7.7492982932951637</v>
      </c>
      <c r="Q177" s="115">
        <v>7.7492982932951655</v>
      </c>
      <c r="R177" s="115">
        <v>7.7492982932951646</v>
      </c>
      <c r="S177" s="115">
        <v>7.7492982932951655</v>
      </c>
      <c r="T177" s="115">
        <v>7.7492982932951637</v>
      </c>
      <c r="U177" s="115">
        <v>7.7492982932951655</v>
      </c>
      <c r="V177" s="115">
        <v>7.7492982932951611</v>
      </c>
      <c r="W177" s="115">
        <v>7.7492982932951646</v>
      </c>
      <c r="X177" s="115">
        <v>7.7492982932951628</v>
      </c>
      <c r="Y177" s="115">
        <v>7.7492982932951664</v>
      </c>
      <c r="Z177" s="115">
        <v>7.7492982932951637</v>
      </c>
      <c r="AA177" s="115">
        <v>7.7492982932951637</v>
      </c>
      <c r="AB177" s="115">
        <v>7.7492982932951655</v>
      </c>
      <c r="AC177" s="115">
        <v>7.7492982932951637</v>
      </c>
      <c r="AD177" s="115">
        <v>7.7492982932951637</v>
      </c>
      <c r="AE177" s="115">
        <v>7.7492982932951646</v>
      </c>
      <c r="AF177" s="115">
        <v>7.7492982932951637</v>
      </c>
      <c r="AG177" s="115">
        <v>7.7492982932951655</v>
      </c>
      <c r="AH177" s="115">
        <v>7.749298293295162</v>
      </c>
      <c r="AI177" s="115">
        <v>7.7492982932951628</v>
      </c>
      <c r="AJ177" s="115">
        <v>7.7492982932951664</v>
      </c>
      <c r="AK177" s="115">
        <v>7.7492982932951637</v>
      </c>
      <c r="AL177" s="115">
        <v>7.7492982932951628</v>
      </c>
      <c r="AM177" s="115">
        <v>7.7492982932951646</v>
      </c>
      <c r="AN177" s="115">
        <v>7.7492982932951628</v>
      </c>
      <c r="AO177" s="115">
        <v>7.7492982932951664</v>
      </c>
      <c r="AP177" s="115">
        <v>7.7492982932951637</v>
      </c>
      <c r="AQ177" s="115">
        <v>7.7492982932951646</v>
      </c>
      <c r="AR177" s="115">
        <v>7.7492982932951628</v>
      </c>
      <c r="AS177" s="115">
        <v>7.7492982932951637</v>
      </c>
      <c r="AT177" s="111"/>
    </row>
    <row r="178" spans="2:46" x14ac:dyDescent="0.35">
      <c r="B178" s="109"/>
      <c r="C178" s="110"/>
      <c r="D178" s="110"/>
      <c r="E178" s="110"/>
      <c r="F178" s="110"/>
      <c r="G178" s="110" t="s">
        <v>2113</v>
      </c>
      <c r="H178" s="115">
        <v>0</v>
      </c>
      <c r="I178" s="115">
        <v>0</v>
      </c>
      <c r="J178" s="115">
        <v>0</v>
      </c>
      <c r="K178" s="115">
        <v>0</v>
      </c>
      <c r="L178" s="115">
        <v>0</v>
      </c>
      <c r="M178" s="115">
        <v>0</v>
      </c>
      <c r="N178" s="115">
        <v>0</v>
      </c>
      <c r="O178" s="115">
        <v>12.915497155491941</v>
      </c>
      <c r="P178" s="115">
        <v>12.915497155491938</v>
      </c>
      <c r="Q178" s="115">
        <v>12.915497155491936</v>
      </c>
      <c r="R178" s="115">
        <v>10.332397724393553</v>
      </c>
      <c r="S178" s="115">
        <v>10.332397724393548</v>
      </c>
      <c r="T178" s="115">
        <v>7.7492982932951602</v>
      </c>
      <c r="U178" s="115">
        <v>7.7492982932951637</v>
      </c>
      <c r="V178" s="115">
        <v>7.7492982932951637</v>
      </c>
      <c r="W178" s="115">
        <v>7.7492982932951637</v>
      </c>
      <c r="X178" s="115">
        <v>7.7492982932951655</v>
      </c>
      <c r="Y178" s="115">
        <v>7.7492982932951646</v>
      </c>
      <c r="Z178" s="115">
        <v>7.7492982932951637</v>
      </c>
      <c r="AA178" s="115">
        <v>7.7492982932951646</v>
      </c>
      <c r="AB178" s="115">
        <v>7.7492982932951664</v>
      </c>
      <c r="AC178" s="115">
        <v>7.7492982932951646</v>
      </c>
      <c r="AD178" s="115">
        <v>7.7492982932951637</v>
      </c>
      <c r="AE178" s="115">
        <v>7.7492982932951637</v>
      </c>
      <c r="AF178" s="115">
        <v>7.7492982932951673</v>
      </c>
      <c r="AG178" s="115">
        <v>7.749298293295162</v>
      </c>
      <c r="AH178" s="115">
        <v>7.7492982932951637</v>
      </c>
      <c r="AI178" s="115">
        <v>7.7492982932951655</v>
      </c>
      <c r="AJ178" s="115">
        <v>7.749298293295162</v>
      </c>
      <c r="AK178" s="115">
        <v>7.7492982932951637</v>
      </c>
      <c r="AL178" s="115">
        <v>7.7492982932951628</v>
      </c>
      <c r="AM178" s="115">
        <v>7.7492982932951637</v>
      </c>
      <c r="AN178" s="115">
        <v>7.7492982932951637</v>
      </c>
      <c r="AO178" s="115">
        <v>7.7492982932951628</v>
      </c>
      <c r="AP178" s="115">
        <v>7.7492982932951611</v>
      </c>
      <c r="AQ178" s="115">
        <v>7.7492982932951646</v>
      </c>
      <c r="AR178" s="115">
        <v>7.7492982932951655</v>
      </c>
      <c r="AS178" s="115">
        <v>7.7492982932951637</v>
      </c>
      <c r="AT178" s="111"/>
    </row>
    <row r="179" spans="2:46" x14ac:dyDescent="0.35">
      <c r="B179" s="109"/>
      <c r="C179" s="110"/>
      <c r="D179" s="110"/>
      <c r="E179" s="110"/>
      <c r="F179" s="110"/>
      <c r="G179" s="110" t="s">
        <v>2114</v>
      </c>
      <c r="H179" s="115">
        <v>0</v>
      </c>
      <c r="I179" s="115">
        <v>0</v>
      </c>
      <c r="J179" s="115">
        <v>0</v>
      </c>
      <c r="K179" s="115">
        <v>0</v>
      </c>
      <c r="L179" s="115">
        <v>0</v>
      </c>
      <c r="M179" s="115">
        <v>0</v>
      </c>
      <c r="N179" s="115">
        <v>0</v>
      </c>
      <c r="O179" s="115">
        <v>7.7492982932951628</v>
      </c>
      <c r="P179" s="115">
        <v>7.7492982932951664</v>
      </c>
      <c r="Q179" s="115">
        <v>7.7492982932951611</v>
      </c>
      <c r="R179" s="115">
        <v>7.7492982932951664</v>
      </c>
      <c r="S179" s="115">
        <v>7.7492982932951611</v>
      </c>
      <c r="T179" s="115">
        <v>7.7492982932951637</v>
      </c>
      <c r="U179" s="115">
        <v>7.7492982932951611</v>
      </c>
      <c r="V179" s="115">
        <v>7.7492982932951637</v>
      </c>
      <c r="W179" s="115">
        <v>7.7492982932951655</v>
      </c>
      <c r="X179" s="115">
        <v>7.7492982932951637</v>
      </c>
      <c r="Y179" s="115">
        <v>7.7492982932951602</v>
      </c>
      <c r="Z179" s="115">
        <v>7.7492982932951646</v>
      </c>
      <c r="AA179" s="115">
        <v>7.7492982932951637</v>
      </c>
      <c r="AB179" s="115">
        <v>7.749298293295162</v>
      </c>
      <c r="AC179" s="115">
        <v>7.7492982932951628</v>
      </c>
      <c r="AD179" s="115">
        <v>7.7492982932951637</v>
      </c>
      <c r="AE179" s="115">
        <v>7.7492982932951611</v>
      </c>
      <c r="AF179" s="115">
        <v>7.7492982932951611</v>
      </c>
      <c r="AG179" s="115">
        <v>7.7492982932951646</v>
      </c>
      <c r="AH179" s="115">
        <v>7.7492982932951628</v>
      </c>
      <c r="AI179" s="115">
        <v>7.7492982932951637</v>
      </c>
      <c r="AJ179" s="115">
        <v>7.7492982932951673</v>
      </c>
      <c r="AK179" s="115">
        <v>7.7492982932951611</v>
      </c>
      <c r="AL179" s="115">
        <v>7.7492982932951646</v>
      </c>
      <c r="AM179" s="115">
        <v>7.7492982932951628</v>
      </c>
      <c r="AN179" s="115">
        <v>7.749298293295162</v>
      </c>
      <c r="AO179" s="115">
        <v>7.7492982932951637</v>
      </c>
      <c r="AP179" s="115">
        <v>7.7492982932951637</v>
      </c>
      <c r="AQ179" s="115">
        <v>7.7492982932951637</v>
      </c>
      <c r="AR179" s="115">
        <v>7.7492982932951611</v>
      </c>
      <c r="AS179" s="115">
        <v>7.749298293295162</v>
      </c>
      <c r="AT179" s="111"/>
    </row>
    <row r="180" spans="2:46" x14ac:dyDescent="0.35">
      <c r="B180" s="109"/>
      <c r="C180" s="110"/>
      <c r="D180" s="110"/>
      <c r="E180" s="110"/>
      <c r="F180" s="110"/>
      <c r="G180" s="110" t="s">
        <v>2115</v>
      </c>
      <c r="H180" s="115">
        <v>0</v>
      </c>
      <c r="I180" s="115">
        <v>0</v>
      </c>
      <c r="J180" s="115">
        <v>0</v>
      </c>
      <c r="K180" s="115">
        <v>0</v>
      </c>
      <c r="L180" s="115">
        <v>0</v>
      </c>
      <c r="M180" s="115">
        <v>0</v>
      </c>
      <c r="N180" s="115">
        <v>0</v>
      </c>
      <c r="O180" s="115">
        <v>12.91549715549194</v>
      </c>
      <c r="P180" s="115">
        <v>12.915497155491945</v>
      </c>
      <c r="Q180" s="115">
        <v>10.332397724393552</v>
      </c>
      <c r="R180" s="115">
        <v>10.332397724393552</v>
      </c>
      <c r="S180" s="115">
        <v>7.7492982932951655</v>
      </c>
      <c r="T180" s="115">
        <v>7.7492982932951646</v>
      </c>
      <c r="U180" s="115">
        <v>7.7492982932951646</v>
      </c>
      <c r="V180" s="115">
        <v>7.7492982932951637</v>
      </c>
      <c r="W180" s="115">
        <v>7.7492982932951637</v>
      </c>
      <c r="X180" s="115">
        <v>7.7492982932951628</v>
      </c>
      <c r="Y180" s="115">
        <v>7.7492982932951628</v>
      </c>
      <c r="Z180" s="115">
        <v>7.7492982932951646</v>
      </c>
      <c r="AA180" s="115">
        <v>7.7492982932951664</v>
      </c>
      <c r="AB180" s="115">
        <v>7.749298293295162</v>
      </c>
      <c r="AC180" s="115">
        <v>7.7492982932951628</v>
      </c>
      <c r="AD180" s="115">
        <v>7.7492982932951628</v>
      </c>
      <c r="AE180" s="115">
        <v>7.7492982932951637</v>
      </c>
      <c r="AF180" s="115">
        <v>7.7492982932951637</v>
      </c>
      <c r="AG180" s="115">
        <v>7.7492982932951637</v>
      </c>
      <c r="AH180" s="115">
        <v>7.7492982932951655</v>
      </c>
      <c r="AI180" s="115">
        <v>7.7492982932951628</v>
      </c>
      <c r="AJ180" s="115">
        <v>7.7492982932951646</v>
      </c>
      <c r="AK180" s="115">
        <v>7.7492982932951611</v>
      </c>
      <c r="AL180" s="115">
        <v>7.7492982932951637</v>
      </c>
      <c r="AM180" s="115">
        <v>7.7492982932951637</v>
      </c>
      <c r="AN180" s="115">
        <v>7.7492982932951664</v>
      </c>
      <c r="AO180" s="115">
        <v>7.7492982932951628</v>
      </c>
      <c r="AP180" s="115">
        <v>7.7492982932951646</v>
      </c>
      <c r="AQ180" s="115">
        <v>7.7492982932951628</v>
      </c>
      <c r="AR180" s="115">
        <v>7.7492982932951637</v>
      </c>
      <c r="AS180" s="115">
        <v>7.7492982932951637</v>
      </c>
      <c r="AT180" s="111"/>
    </row>
    <row r="181" spans="2:46" x14ac:dyDescent="0.35">
      <c r="B181" s="109"/>
      <c r="C181" s="110"/>
      <c r="D181" s="110"/>
      <c r="E181" s="110"/>
      <c r="F181" s="110"/>
      <c r="G181" s="110" t="s">
        <v>2116</v>
      </c>
      <c r="H181" s="115">
        <v>0</v>
      </c>
      <c r="I181" s="115">
        <v>0</v>
      </c>
      <c r="J181" s="115">
        <v>0</v>
      </c>
      <c r="K181" s="115">
        <v>0</v>
      </c>
      <c r="L181" s="115">
        <v>0</v>
      </c>
      <c r="M181" s="115">
        <v>0</v>
      </c>
      <c r="N181" s="115">
        <v>0</v>
      </c>
      <c r="O181" s="115">
        <v>7.7492982932951655</v>
      </c>
      <c r="P181" s="115">
        <v>7.7492982932951646</v>
      </c>
      <c r="Q181" s="115">
        <v>7.7492982932951646</v>
      </c>
      <c r="R181" s="115">
        <v>7.7492982932951628</v>
      </c>
      <c r="S181" s="115">
        <v>7.7492982932951655</v>
      </c>
      <c r="T181" s="115">
        <v>7.7492982932951637</v>
      </c>
      <c r="U181" s="115">
        <v>7.7492982932951664</v>
      </c>
      <c r="V181" s="115">
        <v>7.7492982932951637</v>
      </c>
      <c r="W181" s="115">
        <v>7.7492982932951628</v>
      </c>
      <c r="X181" s="115">
        <v>7.749298293295162</v>
      </c>
      <c r="Y181" s="115">
        <v>7.7492982932951628</v>
      </c>
      <c r="Z181" s="115">
        <v>7.7492982932951637</v>
      </c>
      <c r="AA181" s="115">
        <v>7.7492982932951664</v>
      </c>
      <c r="AB181" s="115">
        <v>7.7492982932951628</v>
      </c>
      <c r="AC181" s="115">
        <v>7.7492982932951602</v>
      </c>
      <c r="AD181" s="115">
        <v>7.7492982932951637</v>
      </c>
      <c r="AE181" s="115">
        <v>7.7492982932951628</v>
      </c>
      <c r="AF181" s="115">
        <v>7.7492982932951646</v>
      </c>
      <c r="AG181" s="115">
        <v>7.7492982932951655</v>
      </c>
      <c r="AH181" s="115">
        <v>7.7492982932951646</v>
      </c>
      <c r="AI181" s="115">
        <v>7.749298293295162</v>
      </c>
      <c r="AJ181" s="115">
        <v>7.7492982932951655</v>
      </c>
      <c r="AK181" s="115">
        <v>7.7492982932951637</v>
      </c>
      <c r="AL181" s="115">
        <v>7.7492982932951646</v>
      </c>
      <c r="AM181" s="115">
        <v>7.7492982932951637</v>
      </c>
      <c r="AN181" s="115">
        <v>7.7492982932951646</v>
      </c>
      <c r="AO181" s="115">
        <v>7.7492982932951637</v>
      </c>
      <c r="AP181" s="115">
        <v>7.7492982932951646</v>
      </c>
      <c r="AQ181" s="115">
        <v>7.7492982932951646</v>
      </c>
      <c r="AR181" s="115">
        <v>7.7492982932951637</v>
      </c>
      <c r="AS181" s="115">
        <v>7.7492982932951637</v>
      </c>
      <c r="AT181" s="111"/>
    </row>
    <row r="182" spans="2:46" x14ac:dyDescent="0.35">
      <c r="B182" s="109"/>
      <c r="C182" s="110"/>
      <c r="D182" s="110"/>
      <c r="E182" s="110"/>
      <c r="F182" s="110"/>
      <c r="G182" s="110" t="s">
        <v>2117</v>
      </c>
      <c r="H182" s="115">
        <v>0</v>
      </c>
      <c r="I182" s="115">
        <v>0</v>
      </c>
      <c r="J182" s="115">
        <v>0</v>
      </c>
      <c r="K182" s="115">
        <v>0</v>
      </c>
      <c r="L182" s="115">
        <v>0</v>
      </c>
      <c r="M182" s="115">
        <v>0</v>
      </c>
      <c r="N182" s="115">
        <v>0</v>
      </c>
      <c r="O182" s="115">
        <v>12.915497155491934</v>
      </c>
      <c r="P182" s="115">
        <v>12.91549715549194</v>
      </c>
      <c r="Q182" s="115">
        <v>10.332397724393552</v>
      </c>
      <c r="R182" s="115">
        <v>10.332397724393552</v>
      </c>
      <c r="S182" s="115">
        <v>10.332397724393552</v>
      </c>
      <c r="T182" s="115">
        <v>7.7492982932951611</v>
      </c>
      <c r="U182" s="115">
        <v>7.7492982932951637</v>
      </c>
      <c r="V182" s="115">
        <v>7.7492982932951646</v>
      </c>
      <c r="W182" s="115">
        <v>7.7492982932951637</v>
      </c>
      <c r="X182" s="115">
        <v>7.7492982932951628</v>
      </c>
      <c r="Y182" s="115">
        <v>7.7492982932951646</v>
      </c>
      <c r="Z182" s="115">
        <v>7.7492982932951646</v>
      </c>
      <c r="AA182" s="115">
        <v>7.7492982932951637</v>
      </c>
      <c r="AB182" s="115">
        <v>7.7492982932951646</v>
      </c>
      <c r="AC182" s="115">
        <v>7.7492982932951655</v>
      </c>
      <c r="AD182" s="115">
        <v>7.7492982932951637</v>
      </c>
      <c r="AE182" s="115">
        <v>7.7492982932951637</v>
      </c>
      <c r="AF182" s="115">
        <v>7.7492982932951637</v>
      </c>
      <c r="AG182" s="115">
        <v>7.7492982932951646</v>
      </c>
      <c r="AH182" s="115">
        <v>7.749298293295162</v>
      </c>
      <c r="AI182" s="115">
        <v>7.7492982932951655</v>
      </c>
      <c r="AJ182" s="115">
        <v>7.7492982932951646</v>
      </c>
      <c r="AK182" s="115">
        <v>7.7492982932951673</v>
      </c>
      <c r="AL182" s="115">
        <v>7.7492982932951628</v>
      </c>
      <c r="AM182" s="115">
        <v>7.7492982932951637</v>
      </c>
      <c r="AN182" s="115">
        <v>7.7492982932951646</v>
      </c>
      <c r="AO182" s="115">
        <v>7.7492982932951637</v>
      </c>
      <c r="AP182" s="115">
        <v>7.7492982932951637</v>
      </c>
      <c r="AQ182" s="115">
        <v>7.7492982932951637</v>
      </c>
      <c r="AR182" s="115">
        <v>7.7492982932951646</v>
      </c>
      <c r="AS182" s="115">
        <v>7.7492982932951655</v>
      </c>
      <c r="AT182" s="111"/>
    </row>
    <row r="183" spans="2:46" x14ac:dyDescent="0.35">
      <c r="B183" s="109"/>
      <c r="C183" s="110"/>
      <c r="D183" s="110"/>
      <c r="E183" s="110"/>
      <c r="F183" s="110"/>
      <c r="G183" s="110" t="s">
        <v>2166</v>
      </c>
      <c r="H183" s="115">
        <v>0</v>
      </c>
      <c r="I183" s="115">
        <v>0</v>
      </c>
      <c r="J183" s="115">
        <v>0</v>
      </c>
      <c r="K183" s="115">
        <v>0</v>
      </c>
      <c r="L183" s="115">
        <v>0</v>
      </c>
      <c r="M183" s="115">
        <v>0</v>
      </c>
      <c r="N183" s="115">
        <v>0</v>
      </c>
      <c r="O183" s="115">
        <v>0</v>
      </c>
      <c r="P183" s="115">
        <v>12.915497155491938</v>
      </c>
      <c r="Q183" s="115">
        <v>12.91549715549194</v>
      </c>
      <c r="R183" s="115">
        <v>10.332397724393555</v>
      </c>
      <c r="S183" s="115">
        <v>10.332397724393552</v>
      </c>
      <c r="T183" s="115">
        <v>7.7492982932951628</v>
      </c>
      <c r="U183" s="115">
        <v>7.7492982932951646</v>
      </c>
      <c r="V183" s="115">
        <v>7.7492982932951646</v>
      </c>
      <c r="W183" s="115">
        <v>7.7492982932951637</v>
      </c>
      <c r="X183" s="115">
        <v>7.7492982932951637</v>
      </c>
      <c r="Y183" s="115">
        <v>7.7492982932951637</v>
      </c>
      <c r="Z183" s="115">
        <v>7.7492982932951646</v>
      </c>
      <c r="AA183" s="115">
        <v>7.7492982932951646</v>
      </c>
      <c r="AB183" s="115">
        <v>7.7492982932951646</v>
      </c>
      <c r="AC183" s="115">
        <v>7.7492982932951646</v>
      </c>
      <c r="AD183" s="115">
        <v>7.7492982932951602</v>
      </c>
      <c r="AE183" s="115">
        <v>7.7492982932951637</v>
      </c>
      <c r="AF183" s="115">
        <v>7.7492982932951646</v>
      </c>
      <c r="AG183" s="115">
        <v>7.7492982932951602</v>
      </c>
      <c r="AH183" s="115">
        <v>7.7492982932951655</v>
      </c>
      <c r="AI183" s="115">
        <v>7.7492982932951646</v>
      </c>
      <c r="AJ183" s="115">
        <v>7.749298293295162</v>
      </c>
      <c r="AK183" s="115">
        <v>7.7492982932951673</v>
      </c>
      <c r="AL183" s="115">
        <v>7.7492982932951664</v>
      </c>
      <c r="AM183" s="115">
        <v>7.7492982932951611</v>
      </c>
      <c r="AN183" s="115">
        <v>7.7492982932951637</v>
      </c>
      <c r="AO183" s="115">
        <v>7.7492982932951646</v>
      </c>
      <c r="AP183" s="115">
        <v>7.7492982932951646</v>
      </c>
      <c r="AQ183" s="115">
        <v>7.7492982932951637</v>
      </c>
      <c r="AR183" s="115">
        <v>7.7492982932951664</v>
      </c>
      <c r="AS183" s="115">
        <v>7.749298293295162</v>
      </c>
      <c r="AT183" s="111"/>
    </row>
    <row r="184" spans="2:46" x14ac:dyDescent="0.35">
      <c r="B184" s="109"/>
      <c r="C184" s="110"/>
      <c r="D184" s="110"/>
      <c r="E184" s="110"/>
      <c r="F184" s="110"/>
      <c r="G184" s="110" t="s">
        <v>2167</v>
      </c>
      <c r="H184" s="115">
        <v>0</v>
      </c>
      <c r="I184" s="115">
        <v>0</v>
      </c>
      <c r="J184" s="115">
        <v>0</v>
      </c>
      <c r="K184" s="115">
        <v>0</v>
      </c>
      <c r="L184" s="115">
        <v>0</v>
      </c>
      <c r="M184" s="115">
        <v>0</v>
      </c>
      <c r="N184" s="115">
        <v>0</v>
      </c>
      <c r="O184" s="115">
        <v>0</v>
      </c>
      <c r="P184" s="115">
        <v>12.915497155491941</v>
      </c>
      <c r="Q184" s="115">
        <v>12.915497155491945</v>
      </c>
      <c r="R184" s="115">
        <v>10.332397724393548</v>
      </c>
      <c r="S184" s="115">
        <v>10.332397724393548</v>
      </c>
      <c r="T184" s="115">
        <v>7.7492982932951628</v>
      </c>
      <c r="U184" s="115">
        <v>7.7492982932951628</v>
      </c>
      <c r="V184" s="115">
        <v>7.7492982932951637</v>
      </c>
      <c r="W184" s="115">
        <v>7.7492982932951628</v>
      </c>
      <c r="X184" s="115">
        <v>7.7492982932951637</v>
      </c>
      <c r="Y184" s="115">
        <v>7.7492982932951646</v>
      </c>
      <c r="Z184" s="115">
        <v>7.7492982932951637</v>
      </c>
      <c r="AA184" s="115">
        <v>7.7492982932951637</v>
      </c>
      <c r="AB184" s="115">
        <v>7.7492982932951655</v>
      </c>
      <c r="AC184" s="115">
        <v>7.7492982932951637</v>
      </c>
      <c r="AD184" s="115">
        <v>7.7492982932951646</v>
      </c>
      <c r="AE184" s="115">
        <v>7.7492982932951628</v>
      </c>
      <c r="AF184" s="115">
        <v>7.7492982932951646</v>
      </c>
      <c r="AG184" s="115">
        <v>7.7492982932951611</v>
      </c>
      <c r="AH184" s="115">
        <v>7.7492982932951637</v>
      </c>
      <c r="AI184" s="115">
        <v>7.7492982932951646</v>
      </c>
      <c r="AJ184" s="115">
        <v>7.7492982932951646</v>
      </c>
      <c r="AK184" s="115">
        <v>7.7492982932951637</v>
      </c>
      <c r="AL184" s="115">
        <v>7.7492982932951628</v>
      </c>
      <c r="AM184" s="115">
        <v>7.7492982932951637</v>
      </c>
      <c r="AN184" s="115">
        <v>7.7492982932951646</v>
      </c>
      <c r="AO184" s="115">
        <v>7.7492982932951646</v>
      </c>
      <c r="AP184" s="115">
        <v>7.7492982932951637</v>
      </c>
      <c r="AQ184" s="115">
        <v>7.7492982932951637</v>
      </c>
      <c r="AR184" s="115">
        <v>7.7492982932951646</v>
      </c>
      <c r="AS184" s="115">
        <v>7.7492982932951637</v>
      </c>
      <c r="AT184" s="111"/>
    </row>
    <row r="185" spans="2:46" x14ac:dyDescent="0.35">
      <c r="B185" s="109"/>
      <c r="C185" s="110"/>
      <c r="D185" s="110"/>
      <c r="E185" s="110"/>
      <c r="F185" s="110"/>
      <c r="G185" s="110" t="s">
        <v>2168</v>
      </c>
      <c r="H185" s="115">
        <v>0</v>
      </c>
      <c r="I185" s="115">
        <v>0</v>
      </c>
      <c r="J185" s="115">
        <v>0</v>
      </c>
      <c r="K185" s="115">
        <v>0</v>
      </c>
      <c r="L185" s="115">
        <v>0</v>
      </c>
      <c r="M185" s="115">
        <v>0</v>
      </c>
      <c r="N185" s="115">
        <v>0</v>
      </c>
      <c r="O185" s="115">
        <v>0</v>
      </c>
      <c r="P185" s="115">
        <v>12.91549715549194</v>
      </c>
      <c r="Q185" s="115">
        <v>12.915497155491941</v>
      </c>
      <c r="R185" s="115">
        <v>10.332397724393546</v>
      </c>
      <c r="S185" s="115">
        <v>10.33239772439355</v>
      </c>
      <c r="T185" s="115">
        <v>7.7492982932951655</v>
      </c>
      <c r="U185" s="115">
        <v>7.7492982932951637</v>
      </c>
      <c r="V185" s="115">
        <v>7.7492982932951655</v>
      </c>
      <c r="W185" s="115">
        <v>7.7492982932951593</v>
      </c>
      <c r="X185" s="115">
        <v>7.7492982932951602</v>
      </c>
      <c r="Y185" s="115">
        <v>7.7492982932951637</v>
      </c>
      <c r="Z185" s="115">
        <v>7.7492982932951646</v>
      </c>
      <c r="AA185" s="115">
        <v>7.7492982932951637</v>
      </c>
      <c r="AB185" s="115">
        <v>7.7492982932951655</v>
      </c>
      <c r="AC185" s="115">
        <v>7.7492982932951655</v>
      </c>
      <c r="AD185" s="115">
        <v>7.7492982932951637</v>
      </c>
      <c r="AE185" s="115">
        <v>7.7492982932951628</v>
      </c>
      <c r="AF185" s="115">
        <v>7.7492982932951655</v>
      </c>
      <c r="AG185" s="115">
        <v>7.749298293295162</v>
      </c>
      <c r="AH185" s="115">
        <v>7.7492982932951655</v>
      </c>
      <c r="AI185" s="115">
        <v>7.7492982932951637</v>
      </c>
      <c r="AJ185" s="115">
        <v>7.7492982932951646</v>
      </c>
      <c r="AK185" s="115">
        <v>7.7492982932951637</v>
      </c>
      <c r="AL185" s="115">
        <v>7.7492982932951655</v>
      </c>
      <c r="AM185" s="115">
        <v>7.7492982932951637</v>
      </c>
      <c r="AN185" s="115">
        <v>7.7492982932951611</v>
      </c>
      <c r="AO185" s="115">
        <v>7.7492982932951637</v>
      </c>
      <c r="AP185" s="115">
        <v>7.7492982932951628</v>
      </c>
      <c r="AQ185" s="115">
        <v>7.7492982932951637</v>
      </c>
      <c r="AR185" s="115">
        <v>7.7492982932951628</v>
      </c>
      <c r="AS185" s="115">
        <v>7.7492982932951628</v>
      </c>
      <c r="AT185" s="111"/>
    </row>
    <row r="186" spans="2:46" x14ac:dyDescent="0.35">
      <c r="B186" s="109"/>
      <c r="C186" s="110"/>
      <c r="D186" s="110"/>
      <c r="E186" s="110"/>
      <c r="F186" s="110"/>
      <c r="G186" s="121" t="s">
        <v>2145</v>
      </c>
      <c r="H186" s="122">
        <v>0</v>
      </c>
      <c r="I186" s="122">
        <v>0</v>
      </c>
      <c r="J186" s="122">
        <v>0</v>
      </c>
      <c r="K186" s="122">
        <v>0</v>
      </c>
      <c r="L186" s="122">
        <v>0</v>
      </c>
      <c r="M186" s="122">
        <v>0</v>
      </c>
      <c r="N186" s="122">
        <v>0</v>
      </c>
      <c r="O186" s="122">
        <v>0</v>
      </c>
      <c r="P186" s="122">
        <v>0</v>
      </c>
      <c r="Q186" s="122">
        <v>0</v>
      </c>
      <c r="R186" s="122">
        <v>0</v>
      </c>
      <c r="S186" s="122">
        <v>0</v>
      </c>
      <c r="T186" s="122">
        <v>0</v>
      </c>
      <c r="U186" s="122">
        <v>0</v>
      </c>
      <c r="V186" s="122">
        <v>0</v>
      </c>
      <c r="W186" s="122">
        <v>0</v>
      </c>
      <c r="X186" s="122">
        <v>0</v>
      </c>
      <c r="Y186" s="122">
        <v>0</v>
      </c>
      <c r="Z186" s="122">
        <v>0</v>
      </c>
      <c r="AA186" s="122">
        <v>0</v>
      </c>
      <c r="AB186" s="122">
        <v>0</v>
      </c>
      <c r="AC186" s="122">
        <v>0</v>
      </c>
      <c r="AD186" s="122">
        <v>0</v>
      </c>
      <c r="AE186" s="122">
        <v>0</v>
      </c>
      <c r="AF186" s="122">
        <v>0</v>
      </c>
      <c r="AG186" s="122">
        <v>0</v>
      </c>
      <c r="AH186" s="122">
        <v>0</v>
      </c>
      <c r="AI186" s="122">
        <v>0</v>
      </c>
      <c r="AJ186" s="122">
        <v>0</v>
      </c>
      <c r="AK186" s="122">
        <v>0</v>
      </c>
      <c r="AL186" s="122">
        <v>0</v>
      </c>
      <c r="AM186" s="122">
        <v>0</v>
      </c>
      <c r="AN186" s="122">
        <v>0</v>
      </c>
      <c r="AO186" s="122">
        <v>0</v>
      </c>
      <c r="AP186" s="122">
        <v>0</v>
      </c>
      <c r="AQ186" s="122">
        <v>0</v>
      </c>
      <c r="AR186" s="122">
        <v>0</v>
      </c>
      <c r="AS186" s="122">
        <v>0</v>
      </c>
      <c r="AT186" s="111"/>
    </row>
    <row r="187" spans="2:46" x14ac:dyDescent="0.35">
      <c r="B187" s="109"/>
      <c r="C187" s="110"/>
      <c r="D187" s="110"/>
      <c r="E187" s="110"/>
      <c r="F187" s="110"/>
      <c r="G187" s="110" t="s">
        <v>2069</v>
      </c>
      <c r="H187" s="115">
        <v>0</v>
      </c>
      <c r="I187" s="115">
        <v>0</v>
      </c>
      <c r="J187" s="115">
        <v>0</v>
      </c>
      <c r="K187" s="115">
        <v>0</v>
      </c>
      <c r="L187" s="115">
        <v>0</v>
      </c>
      <c r="M187" s="115">
        <v>0</v>
      </c>
      <c r="N187" s="115">
        <v>0</v>
      </c>
      <c r="O187" s="115">
        <v>12.915497155491938</v>
      </c>
      <c r="P187" s="115">
        <v>12.91549715549194</v>
      </c>
      <c r="Q187" s="115">
        <v>12.915497155491941</v>
      </c>
      <c r="R187" s="115">
        <v>10.332397724393552</v>
      </c>
      <c r="S187" s="115">
        <v>10.332397724393552</v>
      </c>
      <c r="T187" s="115">
        <v>7.7492982932951628</v>
      </c>
      <c r="U187" s="115">
        <v>7.7492982932951646</v>
      </c>
      <c r="V187" s="115">
        <v>7.7492982932951655</v>
      </c>
      <c r="W187" s="115">
        <v>7.7492982932951646</v>
      </c>
      <c r="X187" s="115">
        <v>7.7492982932951628</v>
      </c>
      <c r="Y187" s="115">
        <v>7.7492982932951664</v>
      </c>
      <c r="Z187" s="115">
        <v>7.7492982932951655</v>
      </c>
      <c r="AA187" s="115">
        <v>7.7492982932951646</v>
      </c>
      <c r="AB187" s="115">
        <v>7.7492982932951673</v>
      </c>
      <c r="AC187" s="115">
        <v>7.7492982932951646</v>
      </c>
      <c r="AD187" s="115">
        <v>7.7492982932951655</v>
      </c>
      <c r="AE187" s="115">
        <v>7.7492982932951637</v>
      </c>
      <c r="AF187" s="115">
        <v>7.7492982932951637</v>
      </c>
      <c r="AG187" s="115">
        <v>7.7492982932951637</v>
      </c>
      <c r="AH187" s="115">
        <v>7.7492982932951637</v>
      </c>
      <c r="AI187" s="115">
        <v>7.7492982932951664</v>
      </c>
      <c r="AJ187" s="115">
        <v>7.7492982932951664</v>
      </c>
      <c r="AK187" s="115">
        <v>7.7492982932951646</v>
      </c>
      <c r="AL187" s="115">
        <v>7.7492982932951637</v>
      </c>
      <c r="AM187" s="115">
        <v>7.7492982932951628</v>
      </c>
      <c r="AN187" s="115">
        <v>7.7492982932951628</v>
      </c>
      <c r="AO187" s="115">
        <v>7.7492982932951664</v>
      </c>
      <c r="AP187" s="115">
        <v>7.7492982932951628</v>
      </c>
      <c r="AQ187" s="115">
        <v>7.7492982932951628</v>
      </c>
      <c r="AR187" s="115">
        <v>7.7492982932951646</v>
      </c>
      <c r="AS187" s="115">
        <v>7.7492982932951628</v>
      </c>
      <c r="AT187" s="111"/>
    </row>
    <row r="188" spans="2:46" x14ac:dyDescent="0.35">
      <c r="B188" s="109"/>
      <c r="C188" s="110"/>
      <c r="D188" s="110"/>
      <c r="E188" s="110"/>
      <c r="F188" s="110"/>
      <c r="G188" s="110" t="s">
        <v>2079</v>
      </c>
      <c r="H188" s="115">
        <v>0</v>
      </c>
      <c r="I188" s="115">
        <v>0</v>
      </c>
      <c r="J188" s="115">
        <v>0</v>
      </c>
      <c r="K188" s="115">
        <v>0</v>
      </c>
      <c r="L188" s="115">
        <v>0</v>
      </c>
      <c r="M188" s="115">
        <v>0</v>
      </c>
      <c r="N188" s="115">
        <v>0</v>
      </c>
      <c r="O188" s="115">
        <v>12.915497155491938</v>
      </c>
      <c r="P188" s="115">
        <v>12.91549715549194</v>
      </c>
      <c r="Q188" s="115">
        <v>12.915497155491936</v>
      </c>
      <c r="R188" s="115">
        <v>10.332397724393552</v>
      </c>
      <c r="S188" s="115">
        <v>10.332397724393557</v>
      </c>
      <c r="T188" s="115">
        <v>7.7492982932951628</v>
      </c>
      <c r="U188" s="115">
        <v>7.7492982932951637</v>
      </c>
      <c r="V188" s="115">
        <v>7.7492982932951637</v>
      </c>
      <c r="W188" s="115">
        <v>7.7492982932951655</v>
      </c>
      <c r="X188" s="115">
        <v>7.7492982932951628</v>
      </c>
      <c r="Y188" s="115">
        <v>7.7492982932951646</v>
      </c>
      <c r="Z188" s="115">
        <v>7.7492982932951646</v>
      </c>
      <c r="AA188" s="115">
        <v>7.7492982932951611</v>
      </c>
      <c r="AB188" s="115">
        <v>7.7492982932951628</v>
      </c>
      <c r="AC188" s="115">
        <v>7.7492982932951655</v>
      </c>
      <c r="AD188" s="115">
        <v>7.7492982932951637</v>
      </c>
      <c r="AE188" s="115">
        <v>7.7492982932951664</v>
      </c>
      <c r="AF188" s="115">
        <v>7.7492982932951637</v>
      </c>
      <c r="AG188" s="115">
        <v>7.7492982932951637</v>
      </c>
      <c r="AH188" s="115">
        <v>7.7492982932951637</v>
      </c>
      <c r="AI188" s="115">
        <v>7.7492982932951637</v>
      </c>
      <c r="AJ188" s="115">
        <v>7.7492982932951655</v>
      </c>
      <c r="AK188" s="115">
        <v>7.7492982932951637</v>
      </c>
      <c r="AL188" s="115">
        <v>7.7492982932951637</v>
      </c>
      <c r="AM188" s="115">
        <v>7.7492982932951637</v>
      </c>
      <c r="AN188" s="115">
        <v>7.7492982932951655</v>
      </c>
      <c r="AO188" s="115">
        <v>7.7492982932951646</v>
      </c>
      <c r="AP188" s="115">
        <v>7.7492982932951646</v>
      </c>
      <c r="AQ188" s="115">
        <v>7.7492982932951646</v>
      </c>
      <c r="AR188" s="115">
        <v>7.7492982932951637</v>
      </c>
      <c r="AS188" s="115">
        <v>7.7492982932951611</v>
      </c>
      <c r="AT188" s="111"/>
    </row>
    <row r="189" spans="2:46" x14ac:dyDescent="0.35">
      <c r="B189" s="109"/>
      <c r="C189" s="110"/>
      <c r="D189" s="110"/>
      <c r="E189" s="110"/>
      <c r="F189" s="110"/>
      <c r="G189" s="110" t="s">
        <v>2169</v>
      </c>
      <c r="H189" s="115">
        <v>0</v>
      </c>
      <c r="I189" s="115">
        <v>0</v>
      </c>
      <c r="J189" s="115">
        <v>0</v>
      </c>
      <c r="K189" s="115">
        <v>0</v>
      </c>
      <c r="L189" s="115">
        <v>0</v>
      </c>
      <c r="M189" s="115">
        <v>0</v>
      </c>
      <c r="N189" s="115">
        <v>0</v>
      </c>
      <c r="O189" s="115">
        <v>0</v>
      </c>
      <c r="P189" s="115">
        <v>12.91549715549194</v>
      </c>
      <c r="Q189" s="115">
        <v>12.915497155491941</v>
      </c>
      <c r="R189" s="115">
        <v>10.332397724393553</v>
      </c>
      <c r="S189" s="115">
        <v>10.33239772439355</v>
      </c>
      <c r="T189" s="115">
        <v>7.7492982932951655</v>
      </c>
      <c r="U189" s="115">
        <v>7.7492982932951646</v>
      </c>
      <c r="V189" s="115">
        <v>7.749298293295162</v>
      </c>
      <c r="W189" s="115">
        <v>7.749298293295162</v>
      </c>
      <c r="X189" s="115">
        <v>7.7492982932951637</v>
      </c>
      <c r="Y189" s="115">
        <v>7.7492982932951611</v>
      </c>
      <c r="Z189" s="115">
        <v>7.7492982932951655</v>
      </c>
      <c r="AA189" s="115">
        <v>7.7492982932951628</v>
      </c>
      <c r="AB189" s="115">
        <v>7.7492982932951655</v>
      </c>
      <c r="AC189" s="115">
        <v>7.7492982932951664</v>
      </c>
      <c r="AD189" s="115">
        <v>7.7492982932951646</v>
      </c>
      <c r="AE189" s="115">
        <v>7.749298293295162</v>
      </c>
      <c r="AF189" s="115">
        <v>7.7492982932951637</v>
      </c>
      <c r="AG189" s="115">
        <v>7.7492982932951637</v>
      </c>
      <c r="AH189" s="115">
        <v>7.749298293295162</v>
      </c>
      <c r="AI189" s="115">
        <v>7.749298293295162</v>
      </c>
      <c r="AJ189" s="115">
        <v>7.7492982932951637</v>
      </c>
      <c r="AK189" s="115">
        <v>7.7492982932951664</v>
      </c>
      <c r="AL189" s="115">
        <v>7.7492982932951628</v>
      </c>
      <c r="AM189" s="115">
        <v>7.7492982932951628</v>
      </c>
      <c r="AN189" s="115">
        <v>7.7492982932951646</v>
      </c>
      <c r="AO189" s="115">
        <v>7.7492982932951637</v>
      </c>
      <c r="AP189" s="115">
        <v>7.7492982932951646</v>
      </c>
      <c r="AQ189" s="115">
        <v>7.7492982932951646</v>
      </c>
      <c r="AR189" s="115">
        <v>7.7492982932951646</v>
      </c>
      <c r="AS189" s="115">
        <v>7.7492982932951646</v>
      </c>
      <c r="AT189" s="111"/>
    </row>
    <row r="190" spans="2:46" x14ac:dyDescent="0.35">
      <c r="B190" s="109"/>
      <c r="C190" s="110"/>
      <c r="D190" s="110"/>
      <c r="E190" s="110"/>
      <c r="F190" s="110"/>
      <c r="G190" s="110" t="s">
        <v>2170</v>
      </c>
      <c r="H190" s="115">
        <v>0</v>
      </c>
      <c r="I190" s="115">
        <v>0</v>
      </c>
      <c r="J190" s="115">
        <v>0</v>
      </c>
      <c r="K190" s="115">
        <v>0</v>
      </c>
      <c r="L190" s="115">
        <v>0</v>
      </c>
      <c r="M190" s="115">
        <v>0</v>
      </c>
      <c r="N190" s="115">
        <v>0</v>
      </c>
      <c r="O190" s="115">
        <v>0</v>
      </c>
      <c r="P190" s="115">
        <v>12.915497155491945</v>
      </c>
      <c r="Q190" s="115">
        <v>12.915497155491943</v>
      </c>
      <c r="R190" s="115">
        <v>10.332397724393553</v>
      </c>
      <c r="S190" s="115">
        <v>10.332397724393552</v>
      </c>
      <c r="T190" s="115">
        <v>7.7492982932951637</v>
      </c>
      <c r="U190" s="115">
        <v>7.7492982932951611</v>
      </c>
      <c r="V190" s="115">
        <v>7.7492982932951628</v>
      </c>
      <c r="W190" s="115">
        <v>7.7492982932951628</v>
      </c>
      <c r="X190" s="115">
        <v>7.7492982932951637</v>
      </c>
      <c r="Y190" s="115">
        <v>7.7492982932951628</v>
      </c>
      <c r="Z190" s="115">
        <v>7.7492982932951646</v>
      </c>
      <c r="AA190" s="115">
        <v>7.7492982932951637</v>
      </c>
      <c r="AB190" s="115">
        <v>7.7492982932951637</v>
      </c>
      <c r="AC190" s="115">
        <v>7.7492982932951637</v>
      </c>
      <c r="AD190" s="115">
        <v>7.7492982932951646</v>
      </c>
      <c r="AE190" s="115">
        <v>7.7492982932951655</v>
      </c>
      <c r="AF190" s="115">
        <v>7.7492982932951655</v>
      </c>
      <c r="AG190" s="115">
        <v>7.7492982932951655</v>
      </c>
      <c r="AH190" s="115">
        <v>7.7492982932951646</v>
      </c>
      <c r="AI190" s="115">
        <v>7.7492982932951646</v>
      </c>
      <c r="AJ190" s="115">
        <v>7.7492982932951628</v>
      </c>
      <c r="AK190" s="115">
        <v>7.7492982932951646</v>
      </c>
      <c r="AL190" s="115">
        <v>7.7492982932951664</v>
      </c>
      <c r="AM190" s="115">
        <v>7.7492982932951646</v>
      </c>
      <c r="AN190" s="115">
        <v>7.7492982932951664</v>
      </c>
      <c r="AO190" s="115">
        <v>7.7492982932951637</v>
      </c>
      <c r="AP190" s="115">
        <v>7.7492982932951655</v>
      </c>
      <c r="AQ190" s="115">
        <v>7.7492982932951646</v>
      </c>
      <c r="AR190" s="115">
        <v>7.7492982932951646</v>
      </c>
      <c r="AS190" s="115">
        <v>7.7492982932951646</v>
      </c>
      <c r="AT190" s="111"/>
    </row>
    <row r="191" spans="2:46" x14ac:dyDescent="0.35">
      <c r="B191" s="109"/>
      <c r="C191" s="110"/>
      <c r="D191" s="110"/>
      <c r="E191" s="110"/>
      <c r="F191" s="110"/>
      <c r="G191" s="121" t="s">
        <v>2182</v>
      </c>
      <c r="H191" s="122">
        <v>0</v>
      </c>
      <c r="I191" s="122">
        <v>0</v>
      </c>
      <c r="J191" s="122">
        <v>0</v>
      </c>
      <c r="K191" s="122">
        <v>0</v>
      </c>
      <c r="L191" s="122">
        <v>0</v>
      </c>
      <c r="M191" s="122">
        <v>0</v>
      </c>
      <c r="N191" s="122">
        <v>0</v>
      </c>
      <c r="O191" s="122">
        <v>0</v>
      </c>
      <c r="P191" s="122">
        <v>0</v>
      </c>
      <c r="Q191" s="122">
        <v>0</v>
      </c>
      <c r="R191" s="122">
        <v>0</v>
      </c>
      <c r="S191" s="122">
        <v>0</v>
      </c>
      <c r="T191" s="122">
        <v>0</v>
      </c>
      <c r="U191" s="122">
        <v>0</v>
      </c>
      <c r="V191" s="122">
        <v>0</v>
      </c>
      <c r="W191" s="122">
        <v>0</v>
      </c>
      <c r="X191" s="122">
        <v>0</v>
      </c>
      <c r="Y191" s="122">
        <v>0</v>
      </c>
      <c r="Z191" s="122">
        <v>0</v>
      </c>
      <c r="AA191" s="122">
        <v>0</v>
      </c>
      <c r="AB191" s="122">
        <v>0</v>
      </c>
      <c r="AC191" s="122">
        <v>0</v>
      </c>
      <c r="AD191" s="122">
        <v>0</v>
      </c>
      <c r="AE191" s="122">
        <v>0</v>
      </c>
      <c r="AF191" s="122">
        <v>0</v>
      </c>
      <c r="AG191" s="122">
        <v>0</v>
      </c>
      <c r="AH191" s="122">
        <v>0</v>
      </c>
      <c r="AI191" s="122">
        <v>0</v>
      </c>
      <c r="AJ191" s="122">
        <v>0</v>
      </c>
      <c r="AK191" s="122">
        <v>0</v>
      </c>
      <c r="AL191" s="122">
        <v>0</v>
      </c>
      <c r="AM191" s="122">
        <v>0</v>
      </c>
      <c r="AN191" s="122">
        <v>0</v>
      </c>
      <c r="AO191" s="122">
        <v>0</v>
      </c>
      <c r="AP191" s="122">
        <v>0</v>
      </c>
      <c r="AQ191" s="122">
        <v>0</v>
      </c>
      <c r="AR191" s="122">
        <v>0</v>
      </c>
      <c r="AS191" s="122">
        <v>0</v>
      </c>
      <c r="AT191" s="111"/>
    </row>
    <row r="192" spans="2:46" ht="18" thickBot="1" x14ac:dyDescent="0.4">
      <c r="B192" s="109"/>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1"/>
    </row>
    <row r="193" spans="2:46" x14ac:dyDescent="0.35">
      <c r="B193" s="127"/>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9"/>
    </row>
    <row r="194" spans="2:46" x14ac:dyDescent="0.35">
      <c r="B194" s="109"/>
      <c r="C194" s="110"/>
      <c r="D194" s="110"/>
      <c r="E194" s="110"/>
      <c r="F194" s="110"/>
      <c r="G194" s="110"/>
      <c r="H194" s="112">
        <v>2013</v>
      </c>
      <c r="I194" s="112">
        <v>2014</v>
      </c>
      <c r="J194" s="112">
        <v>2015</v>
      </c>
      <c r="K194" s="112">
        <v>2016</v>
      </c>
      <c r="L194" s="112">
        <v>2017</v>
      </c>
      <c r="M194" s="112">
        <v>2018</v>
      </c>
      <c r="N194" s="112">
        <v>2019</v>
      </c>
      <c r="O194" s="112">
        <v>2020</v>
      </c>
      <c r="P194" s="112">
        <v>2021</v>
      </c>
      <c r="Q194" s="112">
        <v>2022</v>
      </c>
      <c r="R194" s="112">
        <v>2023</v>
      </c>
      <c r="S194" s="112">
        <v>2024</v>
      </c>
      <c r="T194" s="112">
        <v>2025</v>
      </c>
      <c r="U194" s="112">
        <v>2026</v>
      </c>
      <c r="V194" s="112">
        <v>2027</v>
      </c>
      <c r="W194" s="112">
        <v>2028</v>
      </c>
      <c r="X194" s="112">
        <v>2029</v>
      </c>
      <c r="Y194" s="112">
        <v>2030</v>
      </c>
      <c r="Z194" s="112">
        <v>2031</v>
      </c>
      <c r="AA194" s="112">
        <v>2032</v>
      </c>
      <c r="AB194" s="112">
        <v>2033</v>
      </c>
      <c r="AC194" s="112">
        <v>2034</v>
      </c>
      <c r="AD194" s="112">
        <v>2035</v>
      </c>
      <c r="AE194" s="112">
        <v>2036</v>
      </c>
      <c r="AF194" s="112">
        <v>2037</v>
      </c>
      <c r="AG194" s="112">
        <v>2038</v>
      </c>
      <c r="AH194" s="112">
        <v>2039</v>
      </c>
      <c r="AI194" s="112">
        <v>2040</v>
      </c>
      <c r="AJ194" s="112">
        <v>2041</v>
      </c>
      <c r="AK194" s="112">
        <v>2042</v>
      </c>
      <c r="AL194" s="112">
        <v>2043</v>
      </c>
      <c r="AM194" s="112">
        <v>2044</v>
      </c>
      <c r="AN194" s="112">
        <v>2045</v>
      </c>
      <c r="AO194" s="112">
        <v>2046</v>
      </c>
      <c r="AP194" s="112">
        <v>2047</v>
      </c>
      <c r="AQ194" s="112">
        <v>2048</v>
      </c>
      <c r="AR194" s="112">
        <v>2049</v>
      </c>
      <c r="AS194" s="112">
        <v>2050</v>
      </c>
      <c r="AT194" s="111"/>
    </row>
    <row r="195" spans="2:46" x14ac:dyDescent="0.35">
      <c r="B195" s="109"/>
      <c r="C195" s="110"/>
      <c r="D195" s="110"/>
      <c r="E195" s="110"/>
      <c r="F195" s="110"/>
      <c r="G195" s="126" t="s">
        <v>2206</v>
      </c>
      <c r="H195" s="117">
        <f t="array" ref="H195:AS195">TRANSPOSE($C$91:$C$128)</f>
        <v>0</v>
      </c>
      <c r="I195" s="117">
        <v>0</v>
      </c>
      <c r="J195" s="117">
        <v>0</v>
      </c>
      <c r="K195" s="117">
        <v>0</v>
      </c>
      <c r="L195" s="117">
        <v>0</v>
      </c>
      <c r="M195" s="117">
        <v>0</v>
      </c>
      <c r="N195" s="117">
        <v>0</v>
      </c>
      <c r="O195" s="117">
        <v>49.716999857510316</v>
      </c>
      <c r="P195" s="117">
        <v>106.8541624535677</v>
      </c>
      <c r="Q195" s="117">
        <v>181.35448076106996</v>
      </c>
      <c r="R195" s="117">
        <v>246.00523477659755</v>
      </c>
      <c r="S195" s="117">
        <v>310.59282957832551</v>
      </c>
      <c r="T195" s="117">
        <v>375.12305772554174</v>
      </c>
      <c r="U195" s="117">
        <v>430.66234966952095</v>
      </c>
      <c r="V195" s="117">
        <v>476.37199583449404</v>
      </c>
      <c r="W195" s="117">
        <v>517.77804136673808</v>
      </c>
      <c r="X195" s="117">
        <v>552.31250643933299</v>
      </c>
      <c r="Y195" s="117">
        <v>577.68944663565298</v>
      </c>
      <c r="Z195" s="117">
        <v>599.84496217800131</v>
      </c>
      <c r="AA195" s="117">
        <v>619.96146879999844</v>
      </c>
      <c r="AB195" s="117">
        <v>642.50578561273016</v>
      </c>
      <c r="AC195" s="117">
        <v>653.30116550716286</v>
      </c>
      <c r="AD195" s="117">
        <v>659.61091544755766</v>
      </c>
      <c r="AE195" s="117">
        <v>661.69034538876167</v>
      </c>
      <c r="AF195" s="117">
        <v>665.55939894773712</v>
      </c>
      <c r="AG195" s="117">
        <v>670.5239202087713</v>
      </c>
      <c r="AH195" s="117">
        <v>675.93831470838529</v>
      </c>
      <c r="AI195" s="117">
        <v>681.76520709289184</v>
      </c>
      <c r="AJ195" s="117">
        <v>687.13410618323246</v>
      </c>
      <c r="AK195" s="117">
        <v>692.4411491817491</v>
      </c>
      <c r="AL195" s="117">
        <v>697.6117371848693</v>
      </c>
      <c r="AM195" s="117">
        <v>703.02080321929236</v>
      </c>
      <c r="AN195" s="117">
        <v>708.53868130803562</v>
      </c>
      <c r="AO195" s="117">
        <v>714.10637924360799</v>
      </c>
      <c r="AP195" s="117">
        <v>719.70304131171179</v>
      </c>
      <c r="AQ195" s="117">
        <v>725.33358919643911</v>
      </c>
      <c r="AR195" s="117">
        <v>730.994315558165</v>
      </c>
      <c r="AS195" s="117">
        <v>736.66882623245431</v>
      </c>
      <c r="AT195" s="111"/>
    </row>
    <row r="196" spans="2:46" x14ac:dyDescent="0.35">
      <c r="B196" s="109"/>
      <c r="C196" s="110"/>
      <c r="D196" s="110"/>
      <c r="E196" s="110"/>
      <c r="F196" s="116"/>
      <c r="G196" s="110" t="s">
        <v>2070</v>
      </c>
      <c r="H196" s="117">
        <f t="dataTable" ref="H196:AS253" dt2D="0" dtr="0" r1="C132"/>
        <v>0</v>
      </c>
      <c r="I196" s="117">
        <v>0</v>
      </c>
      <c r="J196" s="117">
        <v>0</v>
      </c>
      <c r="K196" s="117">
        <v>0</v>
      </c>
      <c r="L196" s="117">
        <v>0</v>
      </c>
      <c r="M196" s="117">
        <v>0</v>
      </c>
      <c r="N196" s="117">
        <v>0</v>
      </c>
      <c r="O196" s="117">
        <v>11.794214457267181</v>
      </c>
      <c r="P196" s="117">
        <v>47.77317168027794</v>
      </c>
      <c r="Q196" s="117">
        <v>108.19115848078539</v>
      </c>
      <c r="R196" s="117">
        <v>176.16711224519005</v>
      </c>
      <c r="S196" s="117">
        <v>263.76132249098396</v>
      </c>
      <c r="T196" s="117">
        <v>336.85662998888375</v>
      </c>
      <c r="U196" s="117">
        <v>407.75443190572622</v>
      </c>
      <c r="V196" s="117">
        <v>472.22884847434199</v>
      </c>
      <c r="W196" s="117">
        <v>528.15949164149708</v>
      </c>
      <c r="X196" s="117">
        <v>577.21687697365132</v>
      </c>
      <c r="Y196" s="117">
        <v>616.31697648390741</v>
      </c>
      <c r="Z196" s="117">
        <v>647.04746443188287</v>
      </c>
      <c r="AA196" s="117">
        <v>674.6604969042138</v>
      </c>
      <c r="AB196" s="117">
        <v>698.80305089964793</v>
      </c>
      <c r="AC196" s="117">
        <v>718.1409999103505</v>
      </c>
      <c r="AD196" s="117">
        <v>734.254275967171</v>
      </c>
      <c r="AE196" s="117">
        <v>743.37336104789028</v>
      </c>
      <c r="AF196" s="117">
        <v>749.62217467196945</v>
      </c>
      <c r="AG196" s="117">
        <v>751.11393424197558</v>
      </c>
      <c r="AH196" s="117">
        <v>755.43544394991909</v>
      </c>
      <c r="AI196" s="117">
        <v>761.19454394929085</v>
      </c>
      <c r="AJ196" s="117">
        <v>767.24209412269147</v>
      </c>
      <c r="AK196" s="117">
        <v>773.12223145161465</v>
      </c>
      <c r="AL196" s="117">
        <v>778.74405297926376</v>
      </c>
      <c r="AM196" s="117">
        <v>784.33584939966272</v>
      </c>
      <c r="AN196" s="117">
        <v>789.69513169308061</v>
      </c>
      <c r="AO196" s="117">
        <v>795.2940716790747</v>
      </c>
      <c r="AP196" s="117">
        <v>800.96167117238849</v>
      </c>
      <c r="AQ196" s="117">
        <v>806.65499204127843</v>
      </c>
      <c r="AR196" s="117">
        <v>812.37346315740217</v>
      </c>
      <c r="AS196" s="117">
        <v>818.09437028388811</v>
      </c>
      <c r="AT196" s="111"/>
    </row>
    <row r="197" spans="2:46" x14ac:dyDescent="0.35">
      <c r="B197" s="109"/>
      <c r="C197" s="110"/>
      <c r="D197" s="110"/>
      <c r="E197" s="110"/>
      <c r="F197" s="110"/>
      <c r="G197" s="110" t="s">
        <v>2072</v>
      </c>
      <c r="H197" s="117">
        <v>0</v>
      </c>
      <c r="I197" s="117">
        <v>0</v>
      </c>
      <c r="J197" s="117">
        <v>0</v>
      </c>
      <c r="K197" s="117">
        <v>0</v>
      </c>
      <c r="L197" s="117">
        <v>0</v>
      </c>
      <c r="M197" s="117">
        <v>0</v>
      </c>
      <c r="N197" s="117">
        <v>0</v>
      </c>
      <c r="O197" s="117">
        <v>61.787836127739887</v>
      </c>
      <c r="P197" s="117">
        <v>123.57586827395301</v>
      </c>
      <c r="Q197" s="117">
        <v>185.37027718305876</v>
      </c>
      <c r="R197" s="117">
        <v>247.17724363869257</v>
      </c>
      <c r="S197" s="117">
        <v>309.00294908197674</v>
      </c>
      <c r="T197" s="117">
        <v>370.85357622979689</v>
      </c>
      <c r="U197" s="117">
        <v>421.62556685419497</v>
      </c>
      <c r="V197" s="117">
        <v>461.97810893716451</v>
      </c>
      <c r="W197" s="117">
        <v>502.58861946459569</v>
      </c>
      <c r="X197" s="117">
        <v>536.23770935019525</v>
      </c>
      <c r="Y197" s="117">
        <v>557.54324907887383</v>
      </c>
      <c r="Z197" s="117">
        <v>579.31002196832094</v>
      </c>
      <c r="AA197" s="117">
        <v>601.53608546377905</v>
      </c>
      <c r="AB197" s="117">
        <v>624.19960805587073</v>
      </c>
      <c r="AC197" s="117">
        <v>632.14496006602906</v>
      </c>
      <c r="AD197" s="117">
        <v>636.72539491990392</v>
      </c>
      <c r="AE197" s="117">
        <v>641.84626625602255</v>
      </c>
      <c r="AF197" s="117">
        <v>647.43397586014078</v>
      </c>
      <c r="AG197" s="117">
        <v>653.44333828335766</v>
      </c>
      <c r="AH197" s="117">
        <v>659.86501431953241</v>
      </c>
      <c r="AI197" s="117">
        <v>666.66863994224491</v>
      </c>
      <c r="AJ197" s="117">
        <v>672.75938163089063</v>
      </c>
      <c r="AK197" s="117">
        <v>678.87632241295762</v>
      </c>
      <c r="AL197" s="117">
        <v>685.19546540103363</v>
      </c>
      <c r="AM197" s="117">
        <v>691.6834145094989</v>
      </c>
      <c r="AN197" s="117">
        <v>698.27135266012419</v>
      </c>
      <c r="AO197" s="117">
        <v>704.9468471264961</v>
      </c>
      <c r="AP197" s="117">
        <v>711.71351224113221</v>
      </c>
      <c r="AQ197" s="117">
        <v>718.57719451645903</v>
      </c>
      <c r="AR197" s="117">
        <v>725.5055284549336</v>
      </c>
      <c r="AS197" s="117">
        <v>732.48204605354999</v>
      </c>
      <c r="AT197" s="111"/>
    </row>
    <row r="198" spans="2:46" x14ac:dyDescent="0.35">
      <c r="B198" s="109"/>
      <c r="C198" s="110"/>
      <c r="D198" s="110"/>
      <c r="E198" s="110"/>
      <c r="F198" s="110"/>
      <c r="G198" s="110" t="s">
        <v>2071</v>
      </c>
      <c r="H198" s="117">
        <v>0</v>
      </c>
      <c r="I198" s="117">
        <v>0</v>
      </c>
      <c r="J198" s="117">
        <v>0</v>
      </c>
      <c r="K198" s="117">
        <v>0</v>
      </c>
      <c r="L198" s="117">
        <v>0</v>
      </c>
      <c r="M198" s="117">
        <v>0</v>
      </c>
      <c r="N198" s="117">
        <v>0</v>
      </c>
      <c r="O198" s="117">
        <v>31.121296500462272</v>
      </c>
      <c r="P198" s="117">
        <v>66.397687359069877</v>
      </c>
      <c r="Q198" s="117">
        <v>112.06142723382101</v>
      </c>
      <c r="R198" s="117">
        <v>150.68226606907712</v>
      </c>
      <c r="S198" s="117">
        <v>189.29417518084702</v>
      </c>
      <c r="T198" s="117">
        <v>227.90085519636571</v>
      </c>
      <c r="U198" s="117">
        <v>260.91024917520986</v>
      </c>
      <c r="V198" s="117">
        <v>287.88548595767435</v>
      </c>
      <c r="W198" s="117">
        <v>312.36739939177153</v>
      </c>
      <c r="X198" s="117">
        <v>332.81711850516029</v>
      </c>
      <c r="Y198" s="117">
        <v>347.76289156940538</v>
      </c>
      <c r="Z198" s="117">
        <v>360.86259593730574</v>
      </c>
      <c r="AA198" s="117">
        <v>372.90005246535719</v>
      </c>
      <c r="AB198" s="117">
        <v>386.64469377175732</v>
      </c>
      <c r="AC198" s="117">
        <v>393.03416192916802</v>
      </c>
      <c r="AD198" s="117">
        <v>396.73559991572</v>
      </c>
      <c r="AE198" s="117">
        <v>397.93785749773332</v>
      </c>
      <c r="AF198" s="117">
        <v>400.50578026265725</v>
      </c>
      <c r="AG198" s="117">
        <v>403.80594599663192</v>
      </c>
      <c r="AH198" s="117">
        <v>407.37782336743231</v>
      </c>
      <c r="AI198" s="117">
        <v>411.19998230149503</v>
      </c>
      <c r="AJ198" s="117">
        <v>414.72885455914974</v>
      </c>
      <c r="AK198" s="117">
        <v>418.19392672120625</v>
      </c>
      <c r="AL198" s="117">
        <v>421.55118595426046</v>
      </c>
      <c r="AM198" s="117">
        <v>425.04362216629011</v>
      </c>
      <c r="AN198" s="117">
        <v>428.57752871098859</v>
      </c>
      <c r="AO198" s="117">
        <v>432.11392802870159</v>
      </c>
      <c r="AP198" s="117">
        <v>435.64073702400623</v>
      </c>
      <c r="AQ198" s="117">
        <v>439.16716884446924</v>
      </c>
      <c r="AR198" s="117">
        <v>442.69565885513396</v>
      </c>
      <c r="AS198" s="117">
        <v>446.21592409308704</v>
      </c>
      <c r="AT198" s="111"/>
    </row>
    <row r="199" spans="2:46" x14ac:dyDescent="0.35">
      <c r="B199" s="109"/>
      <c r="C199" s="110"/>
      <c r="D199" s="110"/>
      <c r="E199" s="110"/>
      <c r="F199" s="110"/>
      <c r="G199" s="110" t="s">
        <v>2073</v>
      </c>
      <c r="H199" s="117">
        <v>0</v>
      </c>
      <c r="I199" s="117">
        <v>0</v>
      </c>
      <c r="J199" s="117">
        <v>0</v>
      </c>
      <c r="K199" s="117">
        <v>0</v>
      </c>
      <c r="L199" s="117">
        <v>0</v>
      </c>
      <c r="M199" s="117">
        <v>0</v>
      </c>
      <c r="N199" s="117">
        <v>0</v>
      </c>
      <c r="O199" s="117">
        <v>211.93121411536583</v>
      </c>
      <c r="P199" s="117">
        <v>423.32827572966198</v>
      </c>
      <c r="Q199" s="117">
        <v>634.20838271994717</v>
      </c>
      <c r="R199" s="117">
        <v>844.58864966522071</v>
      </c>
      <c r="S199" s="117">
        <v>1054.4861093426989</v>
      </c>
      <c r="T199" s="117">
        <v>1263.9177142140893</v>
      </c>
      <c r="U199" s="117">
        <v>1434.7941112411299</v>
      </c>
      <c r="V199" s="117">
        <v>1569.4680423914328</v>
      </c>
      <c r="W199" s="117">
        <v>1704.6495829816224</v>
      </c>
      <c r="X199" s="117">
        <v>1815.5712983748326</v>
      </c>
      <c r="Y199" s="117">
        <v>1883.8299746120701</v>
      </c>
      <c r="Z199" s="117">
        <v>1953.450211720914</v>
      </c>
      <c r="AA199" s="117">
        <v>2024.4197054589374</v>
      </c>
      <c r="AB199" s="117">
        <v>2096.6579074314805</v>
      </c>
      <c r="AC199" s="117">
        <v>2118.1757486677602</v>
      </c>
      <c r="AD199" s="117">
        <v>2128.0403160658425</v>
      </c>
      <c r="AE199" s="117">
        <v>2139.6751962933126</v>
      </c>
      <c r="AF199" s="117">
        <v>2152.8226472063461</v>
      </c>
      <c r="AG199" s="117">
        <v>2167.3229793571604</v>
      </c>
      <c r="AH199" s="117">
        <v>2183.1398112258817</v>
      </c>
      <c r="AI199" s="117">
        <v>2200.1646948368207</v>
      </c>
      <c r="AJ199" s="117">
        <v>2214.6383008405815</v>
      </c>
      <c r="AK199" s="117">
        <v>2229.4024498913741</v>
      </c>
      <c r="AL199" s="117">
        <v>2245.0617249143779</v>
      </c>
      <c r="AM199" s="117">
        <v>2261.5009833897893</v>
      </c>
      <c r="AN199" s="117">
        <v>2278.4839009180937</v>
      </c>
      <c r="AO199" s="117">
        <v>2295.9681708365683</v>
      </c>
      <c r="AP199" s="117">
        <v>2313.9666645263405</v>
      </c>
      <c r="AQ199" s="117">
        <v>2332.4457152658497</v>
      </c>
      <c r="AR199" s="117">
        <v>2351.2434176959728</v>
      </c>
      <c r="AS199" s="117">
        <v>2370.3044398903153</v>
      </c>
      <c r="AT199" s="111"/>
    </row>
    <row r="200" spans="2:46" x14ac:dyDescent="0.35">
      <c r="B200" s="109"/>
      <c r="C200" s="110"/>
      <c r="D200" s="110"/>
      <c r="E200" s="110"/>
      <c r="F200" s="110"/>
      <c r="G200" s="110" t="s">
        <v>2074</v>
      </c>
      <c r="H200" s="117">
        <v>0</v>
      </c>
      <c r="I200" s="117">
        <v>0</v>
      </c>
      <c r="J200" s="117">
        <v>0</v>
      </c>
      <c r="K200" s="117">
        <v>0</v>
      </c>
      <c r="L200" s="117">
        <v>0</v>
      </c>
      <c r="M200" s="117">
        <v>0</v>
      </c>
      <c r="N200" s="117">
        <v>0</v>
      </c>
      <c r="O200" s="117">
        <v>54.092167017564691</v>
      </c>
      <c r="P200" s="117">
        <v>98.131065772948375</v>
      </c>
      <c r="Q200" s="117">
        <v>142.18032776547733</v>
      </c>
      <c r="R200" s="117">
        <v>186.24442084308933</v>
      </c>
      <c r="S200" s="117">
        <v>230.32781453870155</v>
      </c>
      <c r="T200" s="117">
        <v>274.43498052357393</v>
      </c>
      <c r="U200" s="117">
        <v>308.84436763538025</v>
      </c>
      <c r="V200" s="117">
        <v>335.91546344110003</v>
      </c>
      <c r="W200" s="117">
        <v>364.88918998468847</v>
      </c>
      <c r="X200" s="117">
        <v>387.7306216175337</v>
      </c>
      <c r="Y200" s="117">
        <v>400.8868884741288</v>
      </c>
      <c r="Z200" s="117">
        <v>416.43137598280504</v>
      </c>
      <c r="AA200" s="117">
        <v>432.30602506378341</v>
      </c>
      <c r="AB200" s="117">
        <v>448.49646571134366</v>
      </c>
      <c r="AC200" s="117">
        <v>451.74216569516068</v>
      </c>
      <c r="AD200" s="117">
        <v>454.41073361276921</v>
      </c>
      <c r="AE200" s="117">
        <v>458.09925037506287</v>
      </c>
      <c r="AF200" s="117">
        <v>462.12579200010379</v>
      </c>
      <c r="AG200" s="117">
        <v>466.45662309598941</v>
      </c>
      <c r="AH200" s="117">
        <v>471.08313328572524</v>
      </c>
      <c r="AI200" s="117">
        <v>475.98491656219642</v>
      </c>
      <c r="AJ200" s="117">
        <v>480.21948605481674</v>
      </c>
      <c r="AK200" s="117">
        <v>484.55807573196648</v>
      </c>
      <c r="AL200" s="117">
        <v>489.01841226316577</v>
      </c>
      <c r="AM200" s="117">
        <v>493.54740917183528</v>
      </c>
      <c r="AN200" s="117">
        <v>498.09756716065891</v>
      </c>
      <c r="AO200" s="117">
        <v>502.65640679682735</v>
      </c>
      <c r="AP200" s="117">
        <v>507.22513515544728</v>
      </c>
      <c r="AQ200" s="117">
        <v>511.81738133560958</v>
      </c>
      <c r="AR200" s="117">
        <v>516.42093755121437</v>
      </c>
      <c r="AS200" s="117">
        <v>521.02230945920974</v>
      </c>
      <c r="AT200" s="111"/>
    </row>
    <row r="201" spans="2:46" x14ac:dyDescent="0.35">
      <c r="B201" s="109"/>
      <c r="C201" s="110"/>
      <c r="D201" s="110"/>
      <c r="E201" s="110"/>
      <c r="F201" s="110"/>
      <c r="G201" s="110" t="s">
        <v>2075</v>
      </c>
      <c r="H201" s="117">
        <v>0</v>
      </c>
      <c r="I201" s="117">
        <v>0</v>
      </c>
      <c r="J201" s="117">
        <v>0</v>
      </c>
      <c r="K201" s="117">
        <v>0</v>
      </c>
      <c r="L201" s="117">
        <v>0</v>
      </c>
      <c r="M201" s="117">
        <v>0</v>
      </c>
      <c r="N201" s="117">
        <v>0</v>
      </c>
      <c r="O201" s="117">
        <v>23.6630313817701</v>
      </c>
      <c r="P201" s="117">
        <v>47.182555825595415</v>
      </c>
      <c r="Q201" s="117">
        <v>70.560374878125089</v>
      </c>
      <c r="R201" s="117">
        <v>93.798273512774642</v>
      </c>
      <c r="S201" s="117">
        <v>116.89802030113397</v>
      </c>
      <c r="T201" s="117">
        <v>139.86136758268378</v>
      </c>
      <c r="U201" s="117">
        <v>158.43532756549803</v>
      </c>
      <c r="V201" s="117">
        <v>172.89751860422376</v>
      </c>
      <c r="W201" s="117">
        <v>187.36083075694074</v>
      </c>
      <c r="X201" s="117">
        <v>199.05945393664629</v>
      </c>
      <c r="Y201" s="117">
        <v>205.94797010800531</v>
      </c>
      <c r="Z201" s="117">
        <v>212.95861464184892</v>
      </c>
      <c r="AA201" s="117">
        <v>220.08935726106307</v>
      </c>
      <c r="AB201" s="117">
        <v>227.33055022116648</v>
      </c>
      <c r="AC201" s="117">
        <v>228.8767655440424</v>
      </c>
      <c r="AD201" s="117">
        <v>229.10995752876326</v>
      </c>
      <c r="AE201" s="117">
        <v>229.53349207027293</v>
      </c>
      <c r="AF201" s="117">
        <v>230.11786178356991</v>
      </c>
      <c r="AG201" s="117">
        <v>230.84460641350938</v>
      </c>
      <c r="AH201" s="117">
        <v>231.70909427821752</v>
      </c>
      <c r="AI201" s="117">
        <v>232.69865932189757</v>
      </c>
      <c r="AJ201" s="117">
        <v>233.39303960632748</v>
      </c>
      <c r="AK201" s="117">
        <v>234.01409937547979</v>
      </c>
      <c r="AL201" s="117">
        <v>234.62953736671554</v>
      </c>
      <c r="AM201" s="117">
        <v>235.22644471381037</v>
      </c>
      <c r="AN201" s="117">
        <v>235.77841882623369</v>
      </c>
      <c r="AO201" s="117">
        <v>236.28080495586647</v>
      </c>
      <c r="AP201" s="117">
        <v>236.73511777872926</v>
      </c>
      <c r="AQ201" s="117">
        <v>237.15499691364573</v>
      </c>
      <c r="AR201" s="117">
        <v>237.53868767623248</v>
      </c>
      <c r="AS201" s="117">
        <v>237.87968171804431</v>
      </c>
      <c r="AT201" s="111"/>
    </row>
    <row r="202" spans="2:46" x14ac:dyDescent="0.35">
      <c r="B202" s="109"/>
      <c r="C202" s="110"/>
      <c r="D202" s="110"/>
      <c r="E202" s="110"/>
      <c r="F202" s="110"/>
      <c r="G202" s="110" t="s">
        <v>2076</v>
      </c>
      <c r="H202" s="117">
        <v>0</v>
      </c>
      <c r="I202" s="117">
        <v>0</v>
      </c>
      <c r="J202" s="117">
        <v>0</v>
      </c>
      <c r="K202" s="117">
        <v>0</v>
      </c>
      <c r="L202" s="117">
        <v>0</v>
      </c>
      <c r="M202" s="117">
        <v>0</v>
      </c>
      <c r="N202" s="117">
        <v>0</v>
      </c>
      <c r="O202" s="117">
        <v>0.11139033673635325</v>
      </c>
      <c r="P202" s="117">
        <v>3.2249566399700296</v>
      </c>
      <c r="Q202" s="117">
        <v>9.3485173224792</v>
      </c>
      <c r="R202" s="117">
        <v>16.647251618636851</v>
      </c>
      <c r="S202" s="117">
        <v>26.323463757942818</v>
      </c>
      <c r="T202" s="117">
        <v>35.269741648623452</v>
      </c>
      <c r="U202" s="117">
        <v>44.137692566512435</v>
      </c>
      <c r="V202" s="117">
        <v>52.389297722714559</v>
      </c>
      <c r="W202" s="117">
        <v>59.532764250487773</v>
      </c>
      <c r="X202" s="117">
        <v>65.890615661078186</v>
      </c>
      <c r="Y202" s="117">
        <v>71.206757024156261</v>
      </c>
      <c r="Z202" s="117">
        <v>75.249270932856504</v>
      </c>
      <c r="AA202" s="117">
        <v>78.654007885934519</v>
      </c>
      <c r="AB202" s="117">
        <v>81.550782993469511</v>
      </c>
      <c r="AC202" s="117">
        <v>84.033739610096092</v>
      </c>
      <c r="AD202" s="117">
        <v>85.951511364666047</v>
      </c>
      <c r="AE202" s="117">
        <v>86.98734434287887</v>
      </c>
      <c r="AF202" s="117">
        <v>87.591402913547441</v>
      </c>
      <c r="AG202" s="117">
        <v>87.585023121046959</v>
      </c>
      <c r="AH202" s="117">
        <v>87.651832829255426</v>
      </c>
      <c r="AI202" s="117">
        <v>87.823307776188841</v>
      </c>
      <c r="AJ202" s="117">
        <v>88.050355103352175</v>
      </c>
      <c r="AK202" s="117">
        <v>88.280016119676745</v>
      </c>
      <c r="AL202" s="117">
        <v>88.49666433585864</v>
      </c>
      <c r="AM202" s="117">
        <v>88.724589182433348</v>
      </c>
      <c r="AN202" s="117">
        <v>88.943094891256109</v>
      </c>
      <c r="AO202" s="117">
        <v>89.192176269679834</v>
      </c>
      <c r="AP202" s="117">
        <v>89.464762898255131</v>
      </c>
      <c r="AQ202" s="117">
        <v>89.754725620308761</v>
      </c>
      <c r="AR202" s="117">
        <v>90.058258351964525</v>
      </c>
      <c r="AS202" s="117">
        <v>90.371902937385201</v>
      </c>
      <c r="AT202" s="111"/>
    </row>
    <row r="203" spans="2:46" s="132" customFormat="1" x14ac:dyDescent="0.35">
      <c r="B203" s="109"/>
      <c r="C203" s="110"/>
      <c r="D203" s="110"/>
      <c r="E203" s="110"/>
      <c r="F203" s="110"/>
      <c r="G203" s="110" t="s">
        <v>2780</v>
      </c>
      <c r="H203" s="117">
        <v>0</v>
      </c>
      <c r="I203" s="117">
        <v>0</v>
      </c>
      <c r="J203" s="117">
        <v>0</v>
      </c>
      <c r="K203" s="117">
        <v>0</v>
      </c>
      <c r="L203" s="117">
        <v>0</v>
      </c>
      <c r="M203" s="117">
        <v>0</v>
      </c>
      <c r="N203" s="117">
        <v>0</v>
      </c>
      <c r="O203" s="117">
        <v>6.640050475440062</v>
      </c>
      <c r="P203" s="117">
        <v>14.281563704988764</v>
      </c>
      <c r="Q203" s="117">
        <v>24.227477746754516</v>
      </c>
      <c r="R203" s="117">
        <v>32.913777689535458</v>
      </c>
      <c r="S203" s="117">
        <v>41.543451713312407</v>
      </c>
      <c r="T203" s="117">
        <v>50.117169292029281</v>
      </c>
      <c r="U203" s="117">
        <v>57.441681327189031</v>
      </c>
      <c r="V203" s="117">
        <v>63.402980064925629</v>
      </c>
      <c r="W203" s="117">
        <v>68.741714243512405</v>
      </c>
      <c r="X203" s="117">
        <v>73.106397655381187</v>
      </c>
      <c r="Y203" s="117">
        <v>76.197120546062578</v>
      </c>
      <c r="Z203" s="117">
        <v>78.825168806308781</v>
      </c>
      <c r="AA203" s="117">
        <v>81.145096912431654</v>
      </c>
      <c r="AB203" s="117">
        <v>83.750959054807723</v>
      </c>
      <c r="AC203" s="117">
        <v>84.770493554501726</v>
      </c>
      <c r="AD203" s="117">
        <v>85.17081025710614</v>
      </c>
      <c r="AE203" s="117">
        <v>84.991078379172237</v>
      </c>
      <c r="AF203" s="117">
        <v>85.019213226156367</v>
      </c>
      <c r="AG203" s="117">
        <v>85.183279012078486</v>
      </c>
      <c r="AH203" s="117">
        <v>85.403202085399016</v>
      </c>
      <c r="AI203" s="117">
        <v>85.673504240181728</v>
      </c>
      <c r="AJ203" s="117">
        <v>85.877511586898478</v>
      </c>
      <c r="AK203" s="117">
        <v>86.082821827137792</v>
      </c>
      <c r="AL203" s="117">
        <v>86.279578317899194</v>
      </c>
      <c r="AM203" s="117">
        <v>86.516483647210691</v>
      </c>
      <c r="AN203" s="117">
        <v>86.777501941666131</v>
      </c>
      <c r="AO203" s="117">
        <v>87.054937409965305</v>
      </c>
      <c r="AP203" s="117">
        <v>87.345876560881919</v>
      </c>
      <c r="AQ203" s="117">
        <v>87.648101441194683</v>
      </c>
      <c r="AR203" s="117">
        <v>87.958490325473505</v>
      </c>
      <c r="AS203" s="117">
        <v>88.274862683548591</v>
      </c>
      <c r="AT203" s="111"/>
    </row>
    <row r="204" spans="2:46" x14ac:dyDescent="0.35">
      <c r="B204" s="109"/>
      <c r="C204" s="110"/>
      <c r="D204" s="110"/>
      <c r="E204" s="110"/>
      <c r="F204" s="110"/>
      <c r="G204" s="110" t="s">
        <v>2077</v>
      </c>
      <c r="H204" s="117">
        <v>0</v>
      </c>
      <c r="I204" s="117">
        <v>0</v>
      </c>
      <c r="J204" s="117">
        <v>0</v>
      </c>
      <c r="K204" s="117">
        <v>0</v>
      </c>
      <c r="L204" s="117">
        <v>0</v>
      </c>
      <c r="M204" s="117">
        <v>0</v>
      </c>
      <c r="N204" s="117">
        <v>0</v>
      </c>
      <c r="O204" s="117">
        <v>50.221173663335392</v>
      </c>
      <c r="P204" s="117">
        <v>161.43448148337387</v>
      </c>
      <c r="Q204" s="117">
        <v>299.57555861922145</v>
      </c>
      <c r="R204" s="117">
        <v>486.97831542979719</v>
      </c>
      <c r="S204" s="117">
        <v>723.44838498394188</v>
      </c>
      <c r="T204" s="117">
        <v>906.6965645953245</v>
      </c>
      <c r="U204" s="117">
        <v>1080.654560588709</v>
      </c>
      <c r="V204" s="117">
        <v>1234.8660903209338</v>
      </c>
      <c r="W204" s="117">
        <v>1373.7463577290866</v>
      </c>
      <c r="X204" s="117">
        <v>1493.3791416670238</v>
      </c>
      <c r="Y204" s="117">
        <v>1578.5937459488471</v>
      </c>
      <c r="Z204" s="117">
        <v>1649.831592143551</v>
      </c>
      <c r="AA204" s="117">
        <v>1719.644207326462</v>
      </c>
      <c r="AB204" s="117">
        <v>1774.5362441068139</v>
      </c>
      <c r="AC204" s="117">
        <v>1814.3035623609633</v>
      </c>
      <c r="AD204" s="117">
        <v>1848.054279864946</v>
      </c>
      <c r="AE204" s="117">
        <v>1872.6352773595056</v>
      </c>
      <c r="AF204" s="117">
        <v>1884.7409840001033</v>
      </c>
      <c r="AG204" s="117">
        <v>1883.0043699797948</v>
      </c>
      <c r="AH204" s="117">
        <v>1892.4690639605915</v>
      </c>
      <c r="AI204" s="117">
        <v>1906.5562535449887</v>
      </c>
      <c r="AJ204" s="117">
        <v>1920.967620369111</v>
      </c>
      <c r="AK204" s="117">
        <v>1935.3123610247483</v>
      </c>
      <c r="AL204" s="117">
        <v>1950.0023744020448</v>
      </c>
      <c r="AM204" s="117">
        <v>1964.6502856547995</v>
      </c>
      <c r="AN204" s="117">
        <v>1979.0486744121265</v>
      </c>
      <c r="AO204" s="117">
        <v>1994.7639927529281</v>
      </c>
      <c r="AP204" s="117">
        <v>2011.1563216374548</v>
      </c>
      <c r="AQ204" s="117">
        <v>2027.9862328788902</v>
      </c>
      <c r="AR204" s="117">
        <v>2045.1729614616729</v>
      </c>
      <c r="AS204" s="117">
        <v>2062.6738117501768</v>
      </c>
      <c r="AT204" s="111"/>
    </row>
    <row r="205" spans="2:46" x14ac:dyDescent="0.35">
      <c r="B205" s="109"/>
      <c r="C205" s="110"/>
      <c r="D205" s="110"/>
      <c r="E205" s="110"/>
      <c r="F205" s="110"/>
      <c r="G205" s="110" t="s">
        <v>2078</v>
      </c>
      <c r="H205" s="117">
        <v>0</v>
      </c>
      <c r="I205" s="117">
        <v>0</v>
      </c>
      <c r="J205" s="117">
        <v>0</v>
      </c>
      <c r="K205" s="117">
        <v>0</v>
      </c>
      <c r="L205" s="117">
        <v>0</v>
      </c>
      <c r="M205" s="117">
        <v>0</v>
      </c>
      <c r="N205" s="117">
        <v>0</v>
      </c>
      <c r="O205" s="117">
        <v>46.112239373034683</v>
      </c>
      <c r="P205" s="117">
        <v>128.23904900891887</v>
      </c>
      <c r="Q205" s="117">
        <v>222.91782567611114</v>
      </c>
      <c r="R205" s="117">
        <v>346.57188954622427</v>
      </c>
      <c r="S205" s="117">
        <v>454.47655591868556</v>
      </c>
      <c r="T205" s="117">
        <v>562.26538369004254</v>
      </c>
      <c r="U205" s="117">
        <v>661.65674469877956</v>
      </c>
      <c r="V205" s="117">
        <v>746.63879263178853</v>
      </c>
      <c r="W205" s="117">
        <v>823.25245740540845</v>
      </c>
      <c r="X205" s="117">
        <v>887.25260019914617</v>
      </c>
      <c r="Y205" s="117">
        <v>935.7068603947115</v>
      </c>
      <c r="Z205" s="117">
        <v>978.42038032553876</v>
      </c>
      <c r="AA205" s="117">
        <v>1015.7124747525327</v>
      </c>
      <c r="AB205" s="117">
        <v>1049.5017270242176</v>
      </c>
      <c r="AC205" s="117">
        <v>1075.8943370336622</v>
      </c>
      <c r="AD205" s="117">
        <v>1091.3146190585105</v>
      </c>
      <c r="AE205" s="117">
        <v>1102.1671529439429</v>
      </c>
      <c r="AF205" s="117">
        <v>1105.9109650521498</v>
      </c>
      <c r="AG205" s="117">
        <v>1112.4473696014538</v>
      </c>
      <c r="AH205" s="117">
        <v>1120.7627394070812</v>
      </c>
      <c r="AI205" s="117">
        <v>1129.8143258463549</v>
      </c>
      <c r="AJ205" s="117">
        <v>1138.7598389639775</v>
      </c>
      <c r="AK205" s="117">
        <v>1147.3072274268427</v>
      </c>
      <c r="AL205" s="117">
        <v>1155.8050907506818</v>
      </c>
      <c r="AM205" s="117">
        <v>1163.978958662057</v>
      </c>
      <c r="AN205" s="117">
        <v>1172.4270406407234</v>
      </c>
      <c r="AO205" s="117">
        <v>1180.9672718109205</v>
      </c>
      <c r="AP205" s="117">
        <v>1189.5100922262566</v>
      </c>
      <c r="AQ205" s="117">
        <v>1198.0613707461528</v>
      </c>
      <c r="AR205" s="117">
        <v>1206.6230885204423</v>
      </c>
      <c r="AS205" s="117">
        <v>1215.1706227150803</v>
      </c>
      <c r="AT205" s="111"/>
    </row>
    <row r="206" spans="2:46" x14ac:dyDescent="0.35">
      <c r="B206" s="109"/>
      <c r="C206" s="110"/>
      <c r="D206" s="110"/>
      <c r="E206" s="110"/>
      <c r="F206" s="110"/>
      <c r="G206" s="110" t="s">
        <v>2080</v>
      </c>
      <c r="H206" s="117">
        <v>0</v>
      </c>
      <c r="I206" s="117">
        <v>0</v>
      </c>
      <c r="J206" s="117">
        <v>0</v>
      </c>
      <c r="K206" s="117">
        <v>0</v>
      </c>
      <c r="L206" s="117">
        <v>0</v>
      </c>
      <c r="M206" s="117">
        <v>0</v>
      </c>
      <c r="N206" s="117">
        <v>0</v>
      </c>
      <c r="O206" s="117">
        <v>14.159037164396752</v>
      </c>
      <c r="P206" s="117">
        <v>33.616484654549531</v>
      </c>
      <c r="Q206" s="117">
        <v>58.352287721927524</v>
      </c>
      <c r="R206" s="117">
        <v>78.069267999469929</v>
      </c>
      <c r="S206" s="117">
        <v>97.751896079560908</v>
      </c>
      <c r="T206" s="117">
        <v>117.40183079398483</v>
      </c>
      <c r="U206" s="117">
        <v>134.47486369670344</v>
      </c>
      <c r="V206" s="117">
        <v>148.16324512003933</v>
      </c>
      <c r="W206" s="117">
        <v>160.0128051517508</v>
      </c>
      <c r="X206" s="117">
        <v>170.23876775198423</v>
      </c>
      <c r="Y206" s="117">
        <v>177.85883057847082</v>
      </c>
      <c r="Z206" s="117">
        <v>183.86973919279635</v>
      </c>
      <c r="AA206" s="117">
        <v>189.49170264653839</v>
      </c>
      <c r="AB206" s="117">
        <v>196.26073228135792</v>
      </c>
      <c r="AC206" s="117">
        <v>199.68422540648547</v>
      </c>
      <c r="AD206" s="117">
        <v>201.05563025770883</v>
      </c>
      <c r="AE206" s="117">
        <v>200.94560862400419</v>
      </c>
      <c r="AF206" s="117">
        <v>201.87035281900091</v>
      </c>
      <c r="AG206" s="117">
        <v>203.25040607204841</v>
      </c>
      <c r="AH206" s="117">
        <v>204.76219105210339</v>
      </c>
      <c r="AI206" s="117">
        <v>206.39521920239076</v>
      </c>
      <c r="AJ206" s="117">
        <v>207.8994709142722</v>
      </c>
      <c r="AK206" s="117">
        <v>209.33793120025607</v>
      </c>
      <c r="AL206" s="117">
        <v>210.72631602007448</v>
      </c>
      <c r="AM206" s="117">
        <v>212.22205971838781</v>
      </c>
      <c r="AN206" s="117">
        <v>213.75841037415069</v>
      </c>
      <c r="AO206" s="117">
        <v>215.31129953779663</v>
      </c>
      <c r="AP206" s="117">
        <v>216.87528555525159</v>
      </c>
      <c r="AQ206" s="117">
        <v>218.4523483466599</v>
      </c>
      <c r="AR206" s="117">
        <v>220.03959581930096</v>
      </c>
      <c r="AS206" s="117">
        <v>221.63156123860907</v>
      </c>
      <c r="AT206" s="111"/>
    </row>
    <row r="207" spans="2:46" x14ac:dyDescent="0.35">
      <c r="B207" s="109"/>
      <c r="C207" s="110"/>
      <c r="D207" s="110"/>
      <c r="E207" s="110"/>
      <c r="F207" s="110"/>
      <c r="G207" s="110" t="s">
        <v>2081</v>
      </c>
      <c r="H207" s="117">
        <v>0</v>
      </c>
      <c r="I207" s="117">
        <v>0</v>
      </c>
      <c r="J207" s="117">
        <v>0</v>
      </c>
      <c r="K207" s="117">
        <v>0</v>
      </c>
      <c r="L207" s="117">
        <v>0</v>
      </c>
      <c r="M207" s="117">
        <v>0</v>
      </c>
      <c r="N207" s="117">
        <v>0</v>
      </c>
      <c r="O207" s="117">
        <v>112.98105592280297</v>
      </c>
      <c r="P207" s="117">
        <v>225.35606535900541</v>
      </c>
      <c r="Q207" s="117">
        <v>337.13351686906452</v>
      </c>
      <c r="R207" s="117">
        <v>448.32182538413804</v>
      </c>
      <c r="S207" s="117">
        <v>558.92933299455967</v>
      </c>
      <c r="T207" s="117">
        <v>668.96430973067243</v>
      </c>
      <c r="U207" s="117">
        <v>758.12043038383183</v>
      </c>
      <c r="V207" s="117">
        <v>827.70889080595884</v>
      </c>
      <c r="W207" s="117">
        <v>897.3535636936947</v>
      </c>
      <c r="X207" s="117">
        <v>953.84910476440507</v>
      </c>
      <c r="Y207" s="117">
        <v>987.4204909073901</v>
      </c>
      <c r="Z207" s="117">
        <v>1021.6011866840637</v>
      </c>
      <c r="AA207" s="117">
        <v>1056.3820282698362</v>
      </c>
      <c r="AB207" s="117">
        <v>1091.7174772929229</v>
      </c>
      <c r="AC207" s="117">
        <v>1099.8895443761176</v>
      </c>
      <c r="AD207" s="117">
        <v>1101.8013067710747</v>
      </c>
      <c r="AE207" s="117">
        <v>1104.6263561009343</v>
      </c>
      <c r="AF207" s="117">
        <v>1108.2244643288032</v>
      </c>
      <c r="AG207" s="117">
        <v>1112.5080531946742</v>
      </c>
      <c r="AH207" s="117">
        <v>1117.455510944638</v>
      </c>
      <c r="AI207" s="117">
        <v>1123.0068518967569</v>
      </c>
      <c r="AJ207" s="117">
        <v>1127.1559507924276</v>
      </c>
      <c r="AK207" s="117">
        <v>1131.1203923606247</v>
      </c>
      <c r="AL207" s="117">
        <v>1135.2220776884619</v>
      </c>
      <c r="AM207" s="117">
        <v>1139.3982776263908</v>
      </c>
      <c r="AN207" s="117">
        <v>1143.5218047685414</v>
      </c>
      <c r="AO207" s="117">
        <v>1147.5692317135326</v>
      </c>
      <c r="AP207" s="117">
        <v>1151.5465828528077</v>
      </c>
      <c r="AQ207" s="117">
        <v>1155.4891596021387</v>
      </c>
      <c r="AR207" s="117">
        <v>1159.3607017793279</v>
      </c>
      <c r="AS207" s="117">
        <v>1163.1299471649309</v>
      </c>
      <c r="AT207" s="111"/>
    </row>
    <row r="208" spans="2:46" x14ac:dyDescent="0.35">
      <c r="B208" s="109"/>
      <c r="C208" s="110"/>
      <c r="D208" s="110"/>
      <c r="E208" s="110"/>
      <c r="F208" s="110"/>
      <c r="G208" s="110" t="s">
        <v>2082</v>
      </c>
      <c r="H208" s="117">
        <v>0</v>
      </c>
      <c r="I208" s="117">
        <v>0</v>
      </c>
      <c r="J208" s="117">
        <v>0</v>
      </c>
      <c r="K208" s="117">
        <v>0</v>
      </c>
      <c r="L208" s="117">
        <v>0</v>
      </c>
      <c r="M208" s="117">
        <v>0</v>
      </c>
      <c r="N208" s="117">
        <v>0</v>
      </c>
      <c r="O208" s="117">
        <v>103.96862713748983</v>
      </c>
      <c r="P208" s="117">
        <v>187.62408373770486</v>
      </c>
      <c r="Q208" s="117">
        <v>270.83441542374783</v>
      </c>
      <c r="R208" s="117">
        <v>353.60588805683767</v>
      </c>
      <c r="S208" s="117">
        <v>435.94471325186441</v>
      </c>
      <c r="T208" s="117">
        <v>517.85704895884999</v>
      </c>
      <c r="U208" s="117">
        <v>580.65495306764842</v>
      </c>
      <c r="V208" s="117">
        <v>629.04899137327629</v>
      </c>
      <c r="W208" s="117">
        <v>680.87135113170075</v>
      </c>
      <c r="X208" s="117">
        <v>720.58381311318158</v>
      </c>
      <c r="Y208" s="117">
        <v>741.4697543221763</v>
      </c>
      <c r="Z208" s="117">
        <v>766.87209777686667</v>
      </c>
      <c r="AA208" s="117">
        <v>792.72152833525888</v>
      </c>
      <c r="AB208" s="117">
        <v>818.9861220989809</v>
      </c>
      <c r="AC208" s="117">
        <v>820.17429113093408</v>
      </c>
      <c r="AD208" s="117">
        <v>820.29604443802896</v>
      </c>
      <c r="AE208" s="117">
        <v>822.34898943681037</v>
      </c>
      <c r="AF208" s="117">
        <v>824.98476626058653</v>
      </c>
      <c r="AG208" s="117">
        <v>828.13536305751188</v>
      </c>
      <c r="AH208" s="117">
        <v>831.78113763211377</v>
      </c>
      <c r="AI208" s="117">
        <v>835.87952316413441</v>
      </c>
      <c r="AJ208" s="117">
        <v>838.61604448199398</v>
      </c>
      <c r="AK208" s="117">
        <v>841.48706185742822</v>
      </c>
      <c r="AL208" s="117">
        <v>844.52093803159005</v>
      </c>
      <c r="AM208" s="117">
        <v>847.61372525141155</v>
      </c>
      <c r="AN208" s="117">
        <v>850.67425603287165</v>
      </c>
      <c r="AO208" s="117">
        <v>853.67949662323599</v>
      </c>
      <c r="AP208" s="117">
        <v>856.63233973867716</v>
      </c>
      <c r="AQ208" s="117">
        <v>859.55945572517589</v>
      </c>
      <c r="AR208" s="117">
        <v>862.43759267113262</v>
      </c>
      <c r="AS208" s="117">
        <v>865.24129967827059</v>
      </c>
      <c r="AT208" s="111"/>
    </row>
    <row r="209" spans="2:46" x14ac:dyDescent="0.35">
      <c r="B209" s="109"/>
      <c r="C209" s="110"/>
      <c r="D209" s="110"/>
      <c r="E209" s="110"/>
      <c r="F209" s="110"/>
      <c r="G209" s="110" t="s">
        <v>2083</v>
      </c>
      <c r="H209" s="117">
        <v>0</v>
      </c>
      <c r="I209" s="117">
        <v>0</v>
      </c>
      <c r="J209" s="117">
        <v>0</v>
      </c>
      <c r="K209" s="117">
        <v>0</v>
      </c>
      <c r="L209" s="117">
        <v>0</v>
      </c>
      <c r="M209" s="117">
        <v>0</v>
      </c>
      <c r="N209" s="117">
        <v>0</v>
      </c>
      <c r="O209" s="117">
        <v>37.533523209700689</v>
      </c>
      <c r="P209" s="117">
        <v>74.919863929853477</v>
      </c>
      <c r="Q209" s="117">
        <v>112.16188084354039</v>
      </c>
      <c r="R209" s="117">
        <v>149.26241247722302</v>
      </c>
      <c r="S209" s="117">
        <v>186.22427745355304</v>
      </c>
      <c r="T209" s="117">
        <v>223.05027474196589</v>
      </c>
      <c r="U209" s="117">
        <v>252.99448032993297</v>
      </c>
      <c r="V209" s="117">
        <v>276.48281081399591</v>
      </c>
      <c r="W209" s="117">
        <v>300.02542084991308</v>
      </c>
      <c r="X209" s="117">
        <v>319.2355962631425</v>
      </c>
      <c r="Y209" s="117">
        <v>330.8598845632161</v>
      </c>
      <c r="Z209" s="117">
        <v>342.7055492578109</v>
      </c>
      <c r="AA209" s="117">
        <v>354.76995330628944</v>
      </c>
      <c r="AB209" s="117">
        <v>367.03837373522401</v>
      </c>
      <c r="AC209" s="117">
        <v>370.30298204362327</v>
      </c>
      <c r="AD209" s="117">
        <v>371.49510845609637</v>
      </c>
      <c r="AE209" s="117">
        <v>372.99494085726576</v>
      </c>
      <c r="AF209" s="117">
        <v>374.75635788058872</v>
      </c>
      <c r="AG209" s="117">
        <v>376.75066458976755</v>
      </c>
      <c r="AH209" s="117">
        <v>378.97104128359052</v>
      </c>
      <c r="AI209" s="117">
        <v>381.39791185815972</v>
      </c>
      <c r="AJ209" s="117">
        <v>383.36514507550982</v>
      </c>
      <c r="AK209" s="117">
        <v>385.26229191481889</v>
      </c>
      <c r="AL209" s="117">
        <v>387.19615473375853</v>
      </c>
      <c r="AM209" s="117">
        <v>389.14591018554211</v>
      </c>
      <c r="AN209" s="117">
        <v>391.06929037392814</v>
      </c>
      <c r="AO209" s="117">
        <v>392.95843569238502</v>
      </c>
      <c r="AP209" s="117">
        <v>394.81525819720508</v>
      </c>
      <c r="AQ209" s="117">
        <v>396.65397048486136</v>
      </c>
      <c r="AR209" s="117">
        <v>398.46489067535259</v>
      </c>
      <c r="AS209" s="117">
        <v>400.23752113210475</v>
      </c>
      <c r="AT209" s="111"/>
    </row>
    <row r="210" spans="2:46" x14ac:dyDescent="0.35">
      <c r="B210" s="109"/>
      <c r="C210" s="110"/>
      <c r="D210" s="110"/>
      <c r="E210" s="110"/>
      <c r="F210" s="110"/>
      <c r="G210" s="110" t="s">
        <v>2084</v>
      </c>
      <c r="H210" s="117">
        <v>0</v>
      </c>
      <c r="I210" s="117">
        <v>0</v>
      </c>
      <c r="J210" s="117">
        <v>0</v>
      </c>
      <c r="K210" s="117">
        <v>0</v>
      </c>
      <c r="L210" s="117">
        <v>0</v>
      </c>
      <c r="M210" s="117">
        <v>0</v>
      </c>
      <c r="N210" s="117">
        <v>0</v>
      </c>
      <c r="O210" s="117">
        <v>0.29785179264413253</v>
      </c>
      <c r="P210" s="117">
        <v>11.334840786655606</v>
      </c>
      <c r="Q210" s="117">
        <v>33.196465793935658</v>
      </c>
      <c r="R210" s="117">
        <v>59.362859377551189</v>
      </c>
      <c r="S210" s="117">
        <v>94.172588456303714</v>
      </c>
      <c r="T210" s="117">
        <v>126.51846655737185</v>
      </c>
      <c r="U210" s="117">
        <v>158.68746547715259</v>
      </c>
      <c r="V210" s="117">
        <v>188.75401864492221</v>
      </c>
      <c r="W210" s="117">
        <v>214.93125889509628</v>
      </c>
      <c r="X210" s="117">
        <v>238.36704452045035</v>
      </c>
      <c r="Y210" s="117">
        <v>258.14005804302712</v>
      </c>
      <c r="Z210" s="117">
        <v>273.38555472748914</v>
      </c>
      <c r="AA210" s="117">
        <v>286.37145161545243</v>
      </c>
      <c r="AB210" s="117">
        <v>297.56004890083113</v>
      </c>
      <c r="AC210" s="117">
        <v>307.30460387206818</v>
      </c>
      <c r="AD210" s="117">
        <v>315.05152900262806</v>
      </c>
      <c r="AE210" s="117">
        <v>319.66081913903997</v>
      </c>
      <c r="AF210" s="117">
        <v>322.72914918553778</v>
      </c>
      <c r="AG210" s="117">
        <v>323.60608539246425</v>
      </c>
      <c r="AH210" s="117">
        <v>324.73324939712359</v>
      </c>
      <c r="AI210" s="117">
        <v>326.23874042468185</v>
      </c>
      <c r="AJ210" s="117">
        <v>327.95313864823891</v>
      </c>
      <c r="AK210" s="117">
        <v>329.64324682341606</v>
      </c>
      <c r="AL210" s="117">
        <v>331.25228792262868</v>
      </c>
      <c r="AM210" s="117">
        <v>332.86662215670515</v>
      </c>
      <c r="AN210" s="117">
        <v>334.41174926029271</v>
      </c>
      <c r="AO210" s="117">
        <v>336.03058689344965</v>
      </c>
      <c r="AP210" s="117">
        <v>337.69892078995252</v>
      </c>
      <c r="AQ210" s="117">
        <v>339.40282082236871</v>
      </c>
      <c r="AR210" s="117">
        <v>341.13598798976892</v>
      </c>
      <c r="AS210" s="117">
        <v>342.88589887153773</v>
      </c>
      <c r="AT210" s="111"/>
    </row>
    <row r="211" spans="2:46" x14ac:dyDescent="0.35">
      <c r="B211" s="109"/>
      <c r="C211" s="110"/>
      <c r="D211" s="110"/>
      <c r="E211" s="110"/>
      <c r="F211" s="110"/>
      <c r="G211" s="110" t="s">
        <v>2085</v>
      </c>
      <c r="H211" s="117">
        <v>0</v>
      </c>
      <c r="I211" s="117">
        <v>0</v>
      </c>
      <c r="J211" s="117">
        <v>0</v>
      </c>
      <c r="K211" s="117">
        <v>0</v>
      </c>
      <c r="L211" s="117">
        <v>0</v>
      </c>
      <c r="M211" s="117">
        <v>0</v>
      </c>
      <c r="N211" s="117">
        <v>0</v>
      </c>
      <c r="O211" s="117">
        <v>43.489269054299321</v>
      </c>
      <c r="P211" s="117">
        <v>96.989839469462026</v>
      </c>
      <c r="Q211" s="117">
        <v>169.24049054642205</v>
      </c>
      <c r="R211" s="117">
        <v>260.17371741373921</v>
      </c>
      <c r="S211" s="117">
        <v>329.90010228335444</v>
      </c>
      <c r="T211" s="117">
        <v>399.55051080315639</v>
      </c>
      <c r="U211" s="117">
        <v>461.31151821095858</v>
      </c>
      <c r="V211" s="117">
        <v>513.81754078811252</v>
      </c>
      <c r="W211" s="117">
        <v>561.298677261276</v>
      </c>
      <c r="X211" s="117">
        <v>597.24398877440854</v>
      </c>
      <c r="Y211" s="117">
        <v>623.91110521397866</v>
      </c>
      <c r="Z211" s="117">
        <v>650.27096798436025</v>
      </c>
      <c r="AA211" s="117">
        <v>670.97366482555856</v>
      </c>
      <c r="AB211" s="117">
        <v>690.7316338298865</v>
      </c>
      <c r="AC211" s="117">
        <v>704.6297116351833</v>
      </c>
      <c r="AD211" s="117">
        <v>713.8258925068186</v>
      </c>
      <c r="AE211" s="117">
        <v>718.31281363553808</v>
      </c>
      <c r="AF211" s="117">
        <v>717.54798171004973</v>
      </c>
      <c r="AG211" s="117">
        <v>721.2905758212986</v>
      </c>
      <c r="AH211" s="117">
        <v>726.8614187258537</v>
      </c>
      <c r="AI211" s="117">
        <v>732.88604553464359</v>
      </c>
      <c r="AJ211" s="117">
        <v>738.59450748126437</v>
      </c>
      <c r="AK211" s="117">
        <v>744.10387043587798</v>
      </c>
      <c r="AL211" s="117">
        <v>749.32771186325317</v>
      </c>
      <c r="AM211" s="117">
        <v>754.19168621960341</v>
      </c>
      <c r="AN211" s="117">
        <v>759.29621977460977</v>
      </c>
      <c r="AO211" s="117">
        <v>764.38094003753247</v>
      </c>
      <c r="AP211" s="117">
        <v>769.35633314830181</v>
      </c>
      <c r="AQ211" s="117">
        <v>774.24729983337716</v>
      </c>
      <c r="AR211" s="117">
        <v>779.0749404595789</v>
      </c>
      <c r="AS211" s="117">
        <v>783.82223529387431</v>
      </c>
      <c r="AT211" s="111"/>
    </row>
    <row r="212" spans="2:46" x14ac:dyDescent="0.35">
      <c r="B212" s="109"/>
      <c r="C212" s="110"/>
      <c r="D212" s="110"/>
      <c r="E212" s="110"/>
      <c r="F212" s="110"/>
      <c r="G212" s="110" t="s">
        <v>2086</v>
      </c>
      <c r="H212" s="117">
        <v>0</v>
      </c>
      <c r="I212" s="117">
        <v>0</v>
      </c>
      <c r="J212" s="117">
        <v>0</v>
      </c>
      <c r="K212" s="117">
        <v>0</v>
      </c>
      <c r="L212" s="117">
        <v>0</v>
      </c>
      <c r="M212" s="117">
        <v>0</v>
      </c>
      <c r="N212" s="117">
        <v>0</v>
      </c>
      <c r="O212" s="117">
        <v>2.9557669266304214</v>
      </c>
      <c r="P212" s="117">
        <v>29.626701546755779</v>
      </c>
      <c r="Q212" s="117">
        <v>80.354008668332654</v>
      </c>
      <c r="R212" s="117">
        <v>140.34358910052674</v>
      </c>
      <c r="S212" s="117">
        <v>219.79200710075395</v>
      </c>
      <c r="T212" s="117">
        <v>292.10556498777839</v>
      </c>
      <c r="U212" s="117">
        <v>363.87134070008432</v>
      </c>
      <c r="V212" s="117">
        <v>430.86127837084524</v>
      </c>
      <c r="W212" s="117">
        <v>489.49898026596327</v>
      </c>
      <c r="X212" s="117">
        <v>542.0975828134209</v>
      </c>
      <c r="Y212" s="117">
        <v>586.38036488718296</v>
      </c>
      <c r="Z212" s="117">
        <v>621.16276883147532</v>
      </c>
      <c r="AA212" s="117">
        <v>651.47105873519376</v>
      </c>
      <c r="AB212" s="117">
        <v>678.00195765859985</v>
      </c>
      <c r="AC212" s="117">
        <v>701.09035690575718</v>
      </c>
      <c r="AD212" s="117">
        <v>720.13141620538761</v>
      </c>
      <c r="AE212" s="117">
        <v>732.31540008309184</v>
      </c>
      <c r="AF212" s="117">
        <v>741.25646696892886</v>
      </c>
      <c r="AG212" s="117">
        <v>745.39473044184751</v>
      </c>
      <c r="AH212" s="117">
        <v>750.59199965091284</v>
      </c>
      <c r="AI212" s="117">
        <v>756.78347340773121</v>
      </c>
      <c r="AJ212" s="117">
        <v>763.43438473959372</v>
      </c>
      <c r="AK212" s="117">
        <v>769.97674782270633</v>
      </c>
      <c r="AL212" s="117">
        <v>776.2909329290402</v>
      </c>
      <c r="AM212" s="117">
        <v>782.57350959532153</v>
      </c>
      <c r="AN212" s="117">
        <v>788.65029423411715</v>
      </c>
      <c r="AO212" s="117">
        <v>794.87040151695317</v>
      </c>
      <c r="AP212" s="117">
        <v>801.15564963402323</v>
      </c>
      <c r="AQ212" s="117">
        <v>807.48473876650269</v>
      </c>
      <c r="AR212" s="117">
        <v>813.85789940867801</v>
      </c>
      <c r="AS212" s="117">
        <v>820.24818421268799</v>
      </c>
      <c r="AT212" s="111"/>
    </row>
    <row r="213" spans="2:46" x14ac:dyDescent="0.35">
      <c r="B213" s="109"/>
      <c r="C213" s="110"/>
      <c r="D213" s="110"/>
      <c r="E213" s="110"/>
      <c r="F213" s="110"/>
      <c r="G213" s="110" t="s">
        <v>2087</v>
      </c>
      <c r="H213" s="117">
        <v>0</v>
      </c>
      <c r="I213" s="117">
        <v>0</v>
      </c>
      <c r="J213" s="117">
        <v>0</v>
      </c>
      <c r="K213" s="117">
        <v>0</v>
      </c>
      <c r="L213" s="117">
        <v>0</v>
      </c>
      <c r="M213" s="117">
        <v>0</v>
      </c>
      <c r="N213" s="117">
        <v>0</v>
      </c>
      <c r="O213" s="117">
        <v>9.4058977920499895</v>
      </c>
      <c r="P213" s="117">
        <v>18.754752529514899</v>
      </c>
      <c r="Q213" s="117">
        <v>28.047280315220959</v>
      </c>
      <c r="R213" s="117">
        <v>37.2841906642441</v>
      </c>
      <c r="S213" s="117">
        <v>46.466186572043533</v>
      </c>
      <c r="T213" s="117">
        <v>55.593964581922897</v>
      </c>
      <c r="U213" s="117">
        <v>62.976990297156021</v>
      </c>
      <c r="V213" s="117">
        <v>68.725615169629151</v>
      </c>
      <c r="W213" s="117">
        <v>74.474685677466752</v>
      </c>
      <c r="X213" s="117">
        <v>79.124810683039286</v>
      </c>
      <c r="Y213" s="117">
        <v>81.862950104035122</v>
      </c>
      <c r="Z213" s="117">
        <v>84.649634737878273</v>
      </c>
      <c r="AA213" s="117">
        <v>87.484057562902038</v>
      </c>
      <c r="AB213" s="117">
        <v>90.362383664760486</v>
      </c>
      <c r="AC213" s="117">
        <v>90.976993984834564</v>
      </c>
      <c r="AD213" s="117">
        <v>91.069686249778243</v>
      </c>
      <c r="AE213" s="117">
        <v>91.238038416690898</v>
      </c>
      <c r="AF213" s="117">
        <v>91.470321496037826</v>
      </c>
      <c r="AG213" s="117">
        <v>91.75919765902168</v>
      </c>
      <c r="AH213" s="117">
        <v>92.102825842863595</v>
      </c>
      <c r="AI213" s="117">
        <v>92.496171374518994</v>
      </c>
      <c r="AJ213" s="117">
        <v>92.772182925143667</v>
      </c>
      <c r="AK213" s="117">
        <v>93.019050057978603</v>
      </c>
      <c r="AL213" s="117">
        <v>93.263682571434487</v>
      </c>
      <c r="AM213" s="117">
        <v>93.500949276934563</v>
      </c>
      <c r="AN213" s="117">
        <v>93.720355320122721</v>
      </c>
      <c r="AO213" s="117">
        <v>93.920050469540925</v>
      </c>
      <c r="AP213" s="117">
        <v>94.100636798846025</v>
      </c>
      <c r="AQ213" s="117">
        <v>94.267535965918995</v>
      </c>
      <c r="AR213" s="117">
        <v>94.420050495372905</v>
      </c>
      <c r="AS213" s="117">
        <v>94.55559336193275</v>
      </c>
      <c r="AT213" s="111"/>
    </row>
    <row r="214" spans="2:46" x14ac:dyDescent="0.35">
      <c r="B214" s="109"/>
      <c r="C214" s="110"/>
      <c r="D214" s="110"/>
      <c r="E214" s="110"/>
      <c r="F214" s="110"/>
      <c r="G214" s="110" t="s">
        <v>2088</v>
      </c>
      <c r="H214" s="117">
        <v>0</v>
      </c>
      <c r="I214" s="117">
        <v>0</v>
      </c>
      <c r="J214" s="117">
        <v>0</v>
      </c>
      <c r="K214" s="117">
        <v>0</v>
      </c>
      <c r="L214" s="117">
        <v>0</v>
      </c>
      <c r="M214" s="117">
        <v>0</v>
      </c>
      <c r="N214" s="117">
        <v>0</v>
      </c>
      <c r="O214" s="117">
        <v>48.958606141238988</v>
      </c>
      <c r="P214" s="117">
        <v>97.594747200078174</v>
      </c>
      <c r="Q214" s="117">
        <v>145.91221829745552</v>
      </c>
      <c r="R214" s="117">
        <v>193.91477855040847</v>
      </c>
      <c r="S214" s="117">
        <v>241.60615143875998</v>
      </c>
      <c r="T214" s="117">
        <v>288.99002516816057</v>
      </c>
      <c r="U214" s="117">
        <v>327.267065935782</v>
      </c>
      <c r="V214" s="117">
        <v>357.01631708396542</v>
      </c>
      <c r="W214" s="117">
        <v>386.75168187791877</v>
      </c>
      <c r="X214" s="117">
        <v>410.75066677101063</v>
      </c>
      <c r="Y214" s="117">
        <v>424.78424933416409</v>
      </c>
      <c r="Z214" s="117">
        <v>439.06232992203439</v>
      </c>
      <c r="AA214" s="117">
        <v>453.58054810128607</v>
      </c>
      <c r="AB214" s="117">
        <v>468.31878461155975</v>
      </c>
      <c r="AC214" s="117">
        <v>471.26551117001594</v>
      </c>
      <c r="AD214" s="117">
        <v>471.49307281247906</v>
      </c>
      <c r="AE214" s="117">
        <v>472.11332961623725</v>
      </c>
      <c r="AF214" s="117">
        <v>473.06502170366758</v>
      </c>
      <c r="AG214" s="117">
        <v>474.30977675910799</v>
      </c>
      <c r="AH214" s="117">
        <v>475.83785298912375</v>
      </c>
      <c r="AI214" s="117">
        <v>477.62289000927399</v>
      </c>
      <c r="AJ214" s="117">
        <v>478.79522824828331</v>
      </c>
      <c r="AK214" s="117">
        <v>479.98445551640367</v>
      </c>
      <c r="AL214" s="117">
        <v>481.32978951816392</v>
      </c>
      <c r="AM214" s="117">
        <v>482.80361088731058</v>
      </c>
      <c r="AN214" s="117">
        <v>484.35040789664532</v>
      </c>
      <c r="AO214" s="117">
        <v>485.95970546064922</v>
      </c>
      <c r="AP214" s="117">
        <v>487.63381002960358</v>
      </c>
      <c r="AQ214" s="117">
        <v>489.36951469677757</v>
      </c>
      <c r="AR214" s="117">
        <v>491.1337243714429</v>
      </c>
      <c r="AS214" s="117">
        <v>492.91308139337576</v>
      </c>
      <c r="AT214" s="111"/>
    </row>
    <row r="215" spans="2:46" x14ac:dyDescent="0.35">
      <c r="B215" s="109"/>
      <c r="C215" s="110"/>
      <c r="D215" s="110"/>
      <c r="E215" s="110"/>
      <c r="F215" s="110"/>
      <c r="G215" s="110" t="s">
        <v>2089</v>
      </c>
      <c r="H215" s="117">
        <v>0</v>
      </c>
      <c r="I215" s="117">
        <v>0</v>
      </c>
      <c r="J215" s="117">
        <v>0</v>
      </c>
      <c r="K215" s="117">
        <v>0</v>
      </c>
      <c r="L215" s="117">
        <v>0</v>
      </c>
      <c r="M215" s="117">
        <v>0</v>
      </c>
      <c r="N215" s="117">
        <v>0</v>
      </c>
      <c r="O215" s="117">
        <v>43.847792211543265</v>
      </c>
      <c r="P215" s="117">
        <v>87.42966488410616</v>
      </c>
      <c r="Q215" s="117">
        <v>130.74895629848027</v>
      </c>
      <c r="R215" s="117">
        <v>173.80897402511852</v>
      </c>
      <c r="S215" s="117">
        <v>216.61299524175587</v>
      </c>
      <c r="T215" s="117">
        <v>259.16426704789512</v>
      </c>
      <c r="U215" s="117">
        <v>293.58196800650472</v>
      </c>
      <c r="V215" s="117">
        <v>320.38052721723312</v>
      </c>
      <c r="W215" s="117">
        <v>347.18116386142884</v>
      </c>
      <c r="X215" s="117">
        <v>368.85880904851388</v>
      </c>
      <c r="Y215" s="117">
        <v>381.62328629804762</v>
      </c>
      <c r="Z215" s="117">
        <v>394.61406841000417</v>
      </c>
      <c r="AA215" s="117">
        <v>407.82739326415509</v>
      </c>
      <c r="AB215" s="117">
        <v>421.2453835104476</v>
      </c>
      <c r="AC215" s="117">
        <v>424.11053324963115</v>
      </c>
      <c r="AD215" s="117">
        <v>424.54263991958703</v>
      </c>
      <c r="AE215" s="117">
        <v>425.32745291632062</v>
      </c>
      <c r="AF215" s="117">
        <v>426.41029481218624</v>
      </c>
      <c r="AG215" s="117">
        <v>427.75695860222754</v>
      </c>
      <c r="AH215" s="117">
        <v>429.35886174175192</v>
      </c>
      <c r="AI215" s="117">
        <v>431.1925339249583</v>
      </c>
      <c r="AJ215" s="117">
        <v>432.47922631598175</v>
      </c>
      <c r="AK215" s="117">
        <v>433.63005518779397</v>
      </c>
      <c r="AL215" s="117">
        <v>434.77046685878497</v>
      </c>
      <c r="AM215" s="117">
        <v>435.87654109342935</v>
      </c>
      <c r="AN215" s="117">
        <v>436.89935367382998</v>
      </c>
      <c r="AO215" s="117">
        <v>437.83027931335187</v>
      </c>
      <c r="AP215" s="117">
        <v>438.67212471914701</v>
      </c>
      <c r="AQ215" s="117">
        <v>439.45016421733089</v>
      </c>
      <c r="AR215" s="117">
        <v>440.16114636327643</v>
      </c>
      <c r="AS215" s="117">
        <v>440.79301113366506</v>
      </c>
      <c r="AT215" s="111"/>
    </row>
    <row r="216" spans="2:46" x14ac:dyDescent="0.35">
      <c r="B216" s="109"/>
      <c r="C216" s="110"/>
      <c r="D216" s="110"/>
      <c r="E216" s="110"/>
      <c r="F216" s="110"/>
      <c r="G216" s="110" t="s">
        <v>2090</v>
      </c>
      <c r="H216" s="117">
        <v>0</v>
      </c>
      <c r="I216" s="117">
        <v>0</v>
      </c>
      <c r="J216" s="117">
        <v>0</v>
      </c>
      <c r="K216" s="117">
        <v>0</v>
      </c>
      <c r="L216" s="117">
        <v>0</v>
      </c>
      <c r="M216" s="117">
        <v>0</v>
      </c>
      <c r="N216" s="117">
        <v>0</v>
      </c>
      <c r="O216" s="117">
        <v>81.724495362827753</v>
      </c>
      <c r="P216" s="117">
        <v>162.94884787212249</v>
      </c>
      <c r="Q216" s="117">
        <v>243.67928935547465</v>
      </c>
      <c r="R216" s="117">
        <v>323.92199409631382</v>
      </c>
      <c r="S216" s="117">
        <v>403.68307942787419</v>
      </c>
      <c r="T216" s="117">
        <v>482.96860632129267</v>
      </c>
      <c r="U216" s="117">
        <v>547.09013225739739</v>
      </c>
      <c r="V216" s="117">
        <v>597.00728206038696</v>
      </c>
      <c r="W216" s="117">
        <v>646.92542498439968</v>
      </c>
      <c r="X216" s="117">
        <v>687.29233167346615</v>
      </c>
      <c r="Y216" s="117">
        <v>711.04430289644199</v>
      </c>
      <c r="Z216" s="117">
        <v>735.21660117000022</v>
      </c>
      <c r="AA216" s="117">
        <v>759.80218557780597</v>
      </c>
      <c r="AB216" s="117">
        <v>784.76770719760634</v>
      </c>
      <c r="AC216" s="117">
        <v>790.06305905731472</v>
      </c>
      <c r="AD216" s="117">
        <v>790.8231820129032</v>
      </c>
      <c r="AE216" s="117">
        <v>792.24046683581389</v>
      </c>
      <c r="AF216" s="117">
        <v>794.21296733342501</v>
      </c>
      <c r="AG216" s="117">
        <v>796.67689603174551</v>
      </c>
      <c r="AH216" s="117">
        <v>799.61622829882299</v>
      </c>
      <c r="AI216" s="117">
        <v>802.98719213489926</v>
      </c>
      <c r="AJ216" s="117">
        <v>805.33831284178939</v>
      </c>
      <c r="AK216" s="117">
        <v>807.6202810537535</v>
      </c>
      <c r="AL216" s="117">
        <v>810.06580860162967</v>
      </c>
      <c r="AM216" s="117">
        <v>812.62921521337512</v>
      </c>
      <c r="AN216" s="117">
        <v>815.2182334615336</v>
      </c>
      <c r="AO216" s="117">
        <v>817.81572425214495</v>
      </c>
      <c r="AP216" s="117">
        <v>820.42586972543074</v>
      </c>
      <c r="AQ216" s="117">
        <v>823.06158656957075</v>
      </c>
      <c r="AR216" s="117">
        <v>825.68478328538549</v>
      </c>
      <c r="AS216" s="117">
        <v>828.27299799832008</v>
      </c>
      <c r="AT216" s="111"/>
    </row>
    <row r="217" spans="2:46" x14ac:dyDescent="0.35">
      <c r="B217" s="109"/>
      <c r="C217" s="110"/>
      <c r="D217" s="110"/>
      <c r="E217" s="110"/>
      <c r="F217" s="110"/>
      <c r="G217" s="110" t="s">
        <v>2091</v>
      </c>
      <c r="H217" s="117">
        <v>0</v>
      </c>
      <c r="I217" s="117">
        <v>0</v>
      </c>
      <c r="J217" s="117">
        <v>0</v>
      </c>
      <c r="K217" s="117">
        <v>0</v>
      </c>
      <c r="L217" s="117">
        <v>0</v>
      </c>
      <c r="M217" s="117">
        <v>0</v>
      </c>
      <c r="N217" s="117">
        <v>0</v>
      </c>
      <c r="O217" s="117">
        <v>55.164181944037757</v>
      </c>
      <c r="P217" s="117">
        <v>110.1120452231041</v>
      </c>
      <c r="Q217" s="117">
        <v>164.84779133229384</v>
      </c>
      <c r="R217" s="117">
        <v>219.37559214189224</v>
      </c>
      <c r="S217" s="117">
        <v>273.69959026893849</v>
      </c>
      <c r="T217" s="117">
        <v>327.82389944553086</v>
      </c>
      <c r="U217" s="117">
        <v>371.83382614480115</v>
      </c>
      <c r="V217" s="117">
        <v>406.35535318465168</v>
      </c>
      <c r="W217" s="117">
        <v>440.95665656357892</v>
      </c>
      <c r="X217" s="117">
        <v>469.19044654784523</v>
      </c>
      <c r="Y217" s="117">
        <v>486.27502321208647</v>
      </c>
      <c r="Z217" s="117">
        <v>503.68496362215171</v>
      </c>
      <c r="AA217" s="117">
        <v>521.4163920377141</v>
      </c>
      <c r="AB217" s="117">
        <v>539.44766964857217</v>
      </c>
      <c r="AC217" s="117">
        <v>544.2457656251845</v>
      </c>
      <c r="AD217" s="117">
        <v>545.99787074866435</v>
      </c>
      <c r="AE217" s="117">
        <v>548.20222089723461</v>
      </c>
      <c r="AF217" s="117">
        <v>550.79103006953187</v>
      </c>
      <c r="AG217" s="117">
        <v>553.72212442863861</v>
      </c>
      <c r="AH217" s="117">
        <v>556.98548084839229</v>
      </c>
      <c r="AI217" s="117">
        <v>560.55232772237753</v>
      </c>
      <c r="AJ217" s="117">
        <v>563.44363133173886</v>
      </c>
      <c r="AK217" s="117">
        <v>566.23192681984165</v>
      </c>
      <c r="AL217" s="117">
        <v>569.07418492076044</v>
      </c>
      <c r="AM217" s="117">
        <v>571.93980091656363</v>
      </c>
      <c r="AN217" s="117">
        <v>574.76665237057978</v>
      </c>
      <c r="AO217" s="117">
        <v>577.54318777557853</v>
      </c>
      <c r="AP217" s="117">
        <v>580.2722173399336</v>
      </c>
      <c r="AQ217" s="117">
        <v>582.97462975702285</v>
      </c>
      <c r="AR217" s="117">
        <v>585.63619526784009</v>
      </c>
      <c r="AS217" s="117">
        <v>588.24148517066851</v>
      </c>
      <c r="AT217" s="111"/>
    </row>
    <row r="218" spans="2:46" x14ac:dyDescent="0.35">
      <c r="B218" s="109"/>
      <c r="C218" s="110"/>
      <c r="D218" s="110"/>
      <c r="E218" s="110"/>
      <c r="F218" s="110"/>
      <c r="G218" s="110" t="s">
        <v>2092</v>
      </c>
      <c r="H218" s="117">
        <v>0</v>
      </c>
      <c r="I218" s="117">
        <v>0</v>
      </c>
      <c r="J218" s="117">
        <v>0</v>
      </c>
      <c r="K218" s="117">
        <v>0</v>
      </c>
      <c r="L218" s="117">
        <v>0</v>
      </c>
      <c r="M218" s="117">
        <v>0</v>
      </c>
      <c r="N218" s="117">
        <v>0</v>
      </c>
      <c r="O218" s="117">
        <v>15.350870029381174</v>
      </c>
      <c r="P218" s="117">
        <v>44.252475736222763</v>
      </c>
      <c r="Q218" s="117">
        <v>78.30433755118159</v>
      </c>
      <c r="R218" s="117">
        <v>123.31394754152329</v>
      </c>
      <c r="S218" s="117">
        <v>164.03648554363747</v>
      </c>
      <c r="T218" s="117">
        <v>204.7498136829027</v>
      </c>
      <c r="U218" s="117">
        <v>242.69767542588386</v>
      </c>
      <c r="V218" s="117">
        <v>275.59868711694452</v>
      </c>
      <c r="W218" s="117">
        <v>305.3052816917637</v>
      </c>
      <c r="X218" s="117">
        <v>330.44799664608001</v>
      </c>
      <c r="Y218" s="117">
        <v>349.87807373174576</v>
      </c>
      <c r="Z218" s="117">
        <v>366.84257675804395</v>
      </c>
      <c r="AA218" s="117">
        <v>381.69438303711416</v>
      </c>
      <c r="AB218" s="117">
        <v>395.04751967705624</v>
      </c>
      <c r="AC218" s="117">
        <v>405.79136980276797</v>
      </c>
      <c r="AD218" s="117">
        <v>412.54704157231623</v>
      </c>
      <c r="AE218" s="117">
        <v>417.4937699795741</v>
      </c>
      <c r="AF218" s="117">
        <v>419.74087609466613</v>
      </c>
      <c r="AG218" s="117">
        <v>422.65043547073458</v>
      </c>
      <c r="AH218" s="117">
        <v>426.13694412103217</v>
      </c>
      <c r="AI218" s="117">
        <v>429.91029100128162</v>
      </c>
      <c r="AJ218" s="117">
        <v>433.68675739582147</v>
      </c>
      <c r="AK218" s="117">
        <v>437.328049025876</v>
      </c>
      <c r="AL218" s="117">
        <v>440.95237263548353</v>
      </c>
      <c r="AM218" s="117">
        <v>444.46134519895782</v>
      </c>
      <c r="AN218" s="117">
        <v>448.05492206034626</v>
      </c>
      <c r="AO218" s="117">
        <v>451.68534885216371</v>
      </c>
      <c r="AP218" s="117">
        <v>455.32345528193383</v>
      </c>
      <c r="AQ218" s="117">
        <v>458.97110492768064</v>
      </c>
      <c r="AR218" s="117">
        <v>462.62874431400758</v>
      </c>
      <c r="AS218" s="117">
        <v>466.287182537879</v>
      </c>
      <c r="AT218" s="111"/>
    </row>
    <row r="219" spans="2:46" x14ac:dyDescent="0.35">
      <c r="B219" s="109"/>
      <c r="C219" s="110"/>
      <c r="D219" s="110"/>
      <c r="E219" s="110"/>
      <c r="F219" s="110"/>
      <c r="G219" s="110" t="s">
        <v>2093</v>
      </c>
      <c r="H219" s="117">
        <v>0</v>
      </c>
      <c r="I219" s="117">
        <v>0</v>
      </c>
      <c r="J219" s="117">
        <v>0</v>
      </c>
      <c r="K219" s="117">
        <v>0</v>
      </c>
      <c r="L219" s="117">
        <v>0</v>
      </c>
      <c r="M219" s="117">
        <v>0</v>
      </c>
      <c r="N219" s="117">
        <v>0</v>
      </c>
      <c r="O219" s="117">
        <v>54.224321178062489</v>
      </c>
      <c r="P219" s="117">
        <v>115.36293264613317</v>
      </c>
      <c r="Q219" s="117">
        <v>194.10731198155935</v>
      </c>
      <c r="R219" s="117">
        <v>260.30855557094844</v>
      </c>
      <c r="S219" s="117">
        <v>326.18273621568829</v>
      </c>
      <c r="T219" s="117">
        <v>391.73478477429956</v>
      </c>
      <c r="U219" s="117">
        <v>447.21980366225921</v>
      </c>
      <c r="V219" s="117">
        <v>491.93351830324502</v>
      </c>
      <c r="W219" s="117">
        <v>532.12897993379397</v>
      </c>
      <c r="X219" s="117">
        <v>565.11110988490725</v>
      </c>
      <c r="Y219" s="117">
        <v>588.31980541667633</v>
      </c>
      <c r="Z219" s="117">
        <v>608.21836943803328</v>
      </c>
      <c r="AA219" s="117">
        <v>626.17780256698484</v>
      </c>
      <c r="AB219" s="117">
        <v>646.97915415223349</v>
      </c>
      <c r="AC219" s="117">
        <v>654.83731894370942</v>
      </c>
      <c r="AD219" s="117">
        <v>657.96115200602844</v>
      </c>
      <c r="AE219" s="117">
        <v>656.73816077695346</v>
      </c>
      <c r="AF219" s="117">
        <v>657.85551512076677</v>
      </c>
      <c r="AG219" s="117">
        <v>660.20195237077655</v>
      </c>
      <c r="AH219" s="117">
        <v>662.97518537449594</v>
      </c>
      <c r="AI219" s="117">
        <v>666.13586241640485</v>
      </c>
      <c r="AJ219" s="117">
        <v>668.7348898222142</v>
      </c>
      <c r="AK219" s="117">
        <v>671.26057356304989</v>
      </c>
      <c r="AL219" s="117">
        <v>673.63979522026375</v>
      </c>
      <c r="AM219" s="117">
        <v>676.29286450871439</v>
      </c>
      <c r="AN219" s="117">
        <v>679.05659171079435</v>
      </c>
      <c r="AO219" s="117">
        <v>681.86351984708631</v>
      </c>
      <c r="AP219" s="117">
        <v>684.6931693811207</v>
      </c>
      <c r="AQ219" s="117">
        <v>687.5469603440838</v>
      </c>
      <c r="AR219" s="117">
        <v>690.41503097947418</v>
      </c>
      <c r="AS219" s="117">
        <v>693.27993959959849</v>
      </c>
      <c r="AT219" s="111"/>
    </row>
    <row r="220" spans="2:46" x14ac:dyDescent="0.35">
      <c r="B220" s="109"/>
      <c r="C220" s="110"/>
      <c r="D220" s="110"/>
      <c r="E220" s="110"/>
      <c r="F220" s="110"/>
      <c r="G220" s="110" t="s">
        <v>2094</v>
      </c>
      <c r="H220" s="117">
        <v>0</v>
      </c>
      <c r="I220" s="117">
        <v>0</v>
      </c>
      <c r="J220" s="117">
        <v>0</v>
      </c>
      <c r="K220" s="117">
        <v>0</v>
      </c>
      <c r="L220" s="117">
        <v>0</v>
      </c>
      <c r="M220" s="117">
        <v>0</v>
      </c>
      <c r="N220" s="117">
        <v>0</v>
      </c>
      <c r="O220" s="117">
        <v>8.202194024899466</v>
      </c>
      <c r="P220" s="117">
        <v>19.480636821997194</v>
      </c>
      <c r="Q220" s="117">
        <v>33.823793068088136</v>
      </c>
      <c r="R220" s="117">
        <v>45.271529627918454</v>
      </c>
      <c r="S220" s="117">
        <v>56.699317825438925</v>
      </c>
      <c r="T220" s="117">
        <v>68.108120789734059</v>
      </c>
      <c r="U220" s="117">
        <v>78.024105217988094</v>
      </c>
      <c r="V220" s="117">
        <v>85.978105504276968</v>
      </c>
      <c r="W220" s="117">
        <v>92.864417501430836</v>
      </c>
      <c r="X220" s="117">
        <v>98.806839505378036</v>
      </c>
      <c r="Y220" s="117">
        <v>103.2368746520594</v>
      </c>
      <c r="Z220" s="117">
        <v>106.73257966433067</v>
      </c>
      <c r="AA220" s="117">
        <v>110.00023470806248</v>
      </c>
      <c r="AB220" s="117">
        <v>113.93005579903435</v>
      </c>
      <c r="AC220" s="117">
        <v>115.92200984997683</v>
      </c>
      <c r="AD220" s="117">
        <v>116.72367721720526</v>
      </c>
      <c r="AE220" s="117">
        <v>116.66518152748363</v>
      </c>
      <c r="AF220" s="117">
        <v>117.20292102190999</v>
      </c>
      <c r="AG220" s="117">
        <v>118.00387108060296</v>
      </c>
      <c r="AH220" s="117">
        <v>118.88133399432627</v>
      </c>
      <c r="AI220" s="117">
        <v>119.82921033763644</v>
      </c>
      <c r="AJ220" s="117">
        <v>120.70265108062164</v>
      </c>
      <c r="AK220" s="117">
        <v>121.53798723058279</v>
      </c>
      <c r="AL220" s="117">
        <v>122.34428117140195</v>
      </c>
      <c r="AM220" s="117">
        <v>123.21262600570307</v>
      </c>
      <c r="AN220" s="117">
        <v>124.10451736905227</v>
      </c>
      <c r="AO220" s="117">
        <v>125.00603732122156</v>
      </c>
      <c r="AP220" s="117">
        <v>125.91401802976044</v>
      </c>
      <c r="AQ220" s="117">
        <v>126.82959358670638</v>
      </c>
      <c r="AR220" s="117">
        <v>127.75109063049753</v>
      </c>
      <c r="AS220" s="117">
        <v>128.67533969817265</v>
      </c>
      <c r="AT220" s="111"/>
    </row>
    <row r="221" spans="2:46" x14ac:dyDescent="0.35">
      <c r="B221" s="109"/>
      <c r="C221" s="110"/>
      <c r="D221" s="110"/>
      <c r="E221" s="110"/>
      <c r="F221" s="110"/>
      <c r="G221" s="110" t="s">
        <v>2095</v>
      </c>
      <c r="H221" s="117">
        <v>0</v>
      </c>
      <c r="I221" s="117">
        <v>0</v>
      </c>
      <c r="J221" s="117">
        <v>0</v>
      </c>
      <c r="K221" s="117">
        <v>0</v>
      </c>
      <c r="L221" s="117">
        <v>0</v>
      </c>
      <c r="M221" s="117">
        <v>0</v>
      </c>
      <c r="N221" s="117">
        <v>0</v>
      </c>
      <c r="O221" s="117">
        <v>6.288640872366611</v>
      </c>
      <c r="P221" s="117">
        <v>20.86723783614503</v>
      </c>
      <c r="Q221" s="117">
        <v>39.185942781770969</v>
      </c>
      <c r="R221" s="117">
        <v>64.145101003773661</v>
      </c>
      <c r="S221" s="117">
        <v>95.690290757175561</v>
      </c>
      <c r="T221" s="117">
        <v>120.43474375042516</v>
      </c>
      <c r="U221" s="117">
        <v>143.95560991311038</v>
      </c>
      <c r="V221" s="117">
        <v>164.82612629062555</v>
      </c>
      <c r="W221" s="117">
        <v>183.5392688153791</v>
      </c>
      <c r="X221" s="117">
        <v>199.6358572158932</v>
      </c>
      <c r="Y221" s="117">
        <v>211.12876865140149</v>
      </c>
      <c r="Z221" s="117">
        <v>220.58760156119757</v>
      </c>
      <c r="AA221" s="117">
        <v>229.71773002200365</v>
      </c>
      <c r="AB221" s="117">
        <v>236.79997562262912</v>
      </c>
      <c r="AC221" s="117">
        <v>241.88310027396818</v>
      </c>
      <c r="AD221" s="117">
        <v>246.0580072896405</v>
      </c>
      <c r="AE221" s="117">
        <v>248.94340268956788</v>
      </c>
      <c r="AF221" s="117">
        <v>250.11788261548364</v>
      </c>
      <c r="AG221" s="117">
        <v>249.41057169835233</v>
      </c>
      <c r="AH221" s="117">
        <v>250.10007126579734</v>
      </c>
      <c r="AI221" s="117">
        <v>251.38001734409178</v>
      </c>
      <c r="AJ221" s="117">
        <v>252.70597878791136</v>
      </c>
      <c r="AK221" s="117">
        <v>253.95314985747055</v>
      </c>
      <c r="AL221" s="117">
        <v>255.17394079242081</v>
      </c>
      <c r="AM221" s="117">
        <v>256.31740368504495</v>
      </c>
      <c r="AN221" s="117">
        <v>257.35604323368142</v>
      </c>
      <c r="AO221" s="117">
        <v>258.49365735208772</v>
      </c>
      <c r="AP221" s="117">
        <v>259.64913787173612</v>
      </c>
      <c r="AQ221" s="117">
        <v>260.80258665398929</v>
      </c>
      <c r="AR221" s="117">
        <v>261.95361963904571</v>
      </c>
      <c r="AS221" s="117">
        <v>263.09567447390134</v>
      </c>
      <c r="AT221" s="111"/>
    </row>
    <row r="222" spans="2:46" x14ac:dyDescent="0.35">
      <c r="B222" s="109"/>
      <c r="C222" s="110"/>
      <c r="D222" s="110"/>
      <c r="E222" s="110"/>
      <c r="F222" s="110"/>
      <c r="G222" s="110" t="s">
        <v>2096</v>
      </c>
      <c r="H222" s="117">
        <v>0</v>
      </c>
      <c r="I222" s="117">
        <v>0</v>
      </c>
      <c r="J222" s="117">
        <v>0</v>
      </c>
      <c r="K222" s="117">
        <v>0</v>
      </c>
      <c r="L222" s="117">
        <v>0</v>
      </c>
      <c r="M222" s="117">
        <v>0</v>
      </c>
      <c r="N222" s="117">
        <v>0</v>
      </c>
      <c r="O222" s="117">
        <v>22.724594825601933</v>
      </c>
      <c r="P222" s="117">
        <v>48.62068484384983</v>
      </c>
      <c r="Q222" s="117">
        <v>82.218311300882533</v>
      </c>
      <c r="R222" s="117">
        <v>110.95071567425393</v>
      </c>
      <c r="S222" s="117">
        <v>139.63261466713325</v>
      </c>
      <c r="T222" s="117">
        <v>168.26642645512999</v>
      </c>
      <c r="U222" s="117">
        <v>192.76857171563165</v>
      </c>
      <c r="V222" s="117">
        <v>212.79503412492502</v>
      </c>
      <c r="W222" s="117">
        <v>230.91140396252828</v>
      </c>
      <c r="X222" s="117">
        <v>245.96867261977462</v>
      </c>
      <c r="Y222" s="117">
        <v>256.90685860737096</v>
      </c>
      <c r="Z222" s="117">
        <v>266.42645407591283</v>
      </c>
      <c r="AA222" s="117">
        <v>275.08517577059808</v>
      </c>
      <c r="AB222" s="117">
        <v>284.91000617588224</v>
      </c>
      <c r="AC222" s="117">
        <v>289.34984165316979</v>
      </c>
      <c r="AD222" s="117">
        <v>291.77839712268167</v>
      </c>
      <c r="AE222" s="117">
        <v>292.32954578061344</v>
      </c>
      <c r="AF222" s="117">
        <v>293.78689597031968</v>
      </c>
      <c r="AG222" s="117">
        <v>295.75663062914896</v>
      </c>
      <c r="AH222" s="117">
        <v>297.92216595573467</v>
      </c>
      <c r="AI222" s="117">
        <v>300.26693023680804</v>
      </c>
      <c r="AJ222" s="117">
        <v>302.39331103657622</v>
      </c>
      <c r="AK222" s="117">
        <v>304.49723040563146</v>
      </c>
      <c r="AL222" s="117">
        <v>306.54604586833955</v>
      </c>
      <c r="AM222" s="117">
        <v>308.71403971431585</v>
      </c>
      <c r="AN222" s="117">
        <v>310.9372405842978</v>
      </c>
      <c r="AO222" s="117">
        <v>313.18801431698307</v>
      </c>
      <c r="AP222" s="117">
        <v>315.4573234599867</v>
      </c>
      <c r="AQ222" s="117">
        <v>317.74601051064644</v>
      </c>
      <c r="AR222" s="117">
        <v>320.05062563989327</v>
      </c>
      <c r="AS222" s="117">
        <v>322.36380258411469</v>
      </c>
      <c r="AT222" s="111"/>
    </row>
    <row r="223" spans="2:46" x14ac:dyDescent="0.35">
      <c r="B223" s="109"/>
      <c r="C223" s="110"/>
      <c r="D223" s="110"/>
      <c r="E223" s="110"/>
      <c r="F223" s="110"/>
      <c r="G223" s="110" t="s">
        <v>2097</v>
      </c>
      <c r="H223" s="117">
        <v>0</v>
      </c>
      <c r="I223" s="117">
        <v>0</v>
      </c>
      <c r="J223" s="117">
        <v>0</v>
      </c>
      <c r="K223" s="117">
        <v>0</v>
      </c>
      <c r="L223" s="117">
        <v>0</v>
      </c>
      <c r="M223" s="117">
        <v>0</v>
      </c>
      <c r="N223" s="117">
        <v>0</v>
      </c>
      <c r="O223" s="117">
        <v>2.2347679246603409</v>
      </c>
      <c r="P223" s="117">
        <v>7.4025453338714895</v>
      </c>
      <c r="Q223" s="117">
        <v>13.88153722302803</v>
      </c>
      <c r="R223" s="117">
        <v>22.689704428590758</v>
      </c>
      <c r="S223" s="117">
        <v>33.797641974134841</v>
      </c>
      <c r="T223" s="117">
        <v>42.490863737679021</v>
      </c>
      <c r="U223" s="117">
        <v>50.730496642166941</v>
      </c>
      <c r="V223" s="117">
        <v>58.011839872407947</v>
      </c>
      <c r="W223" s="117">
        <v>64.513160391920195</v>
      </c>
      <c r="X223" s="117">
        <v>70.074361367383077</v>
      </c>
      <c r="Y223" s="117">
        <v>73.994708383277143</v>
      </c>
      <c r="Z223" s="117">
        <v>77.184510109128084</v>
      </c>
      <c r="AA223" s="117">
        <v>80.248591346356292</v>
      </c>
      <c r="AB223" s="117">
        <v>82.583215776242781</v>
      </c>
      <c r="AC223" s="117">
        <v>84.202628939672991</v>
      </c>
      <c r="AD223" s="117">
        <v>85.491182254028374</v>
      </c>
      <c r="AE223" s="117">
        <v>86.319525083955369</v>
      </c>
      <c r="AF223" s="117">
        <v>86.541185432637633</v>
      </c>
      <c r="AG223" s="117">
        <v>86.098555189786239</v>
      </c>
      <c r="AH223" s="117">
        <v>86.146763271869872</v>
      </c>
      <c r="AI223" s="117">
        <v>86.401518823008374</v>
      </c>
      <c r="AJ223" s="117">
        <v>86.67056052768362</v>
      </c>
      <c r="AK223" s="117">
        <v>86.900666610625336</v>
      </c>
      <c r="AL223" s="117">
        <v>87.110653958128722</v>
      </c>
      <c r="AM223" s="117">
        <v>87.282729732621448</v>
      </c>
      <c r="AN223" s="117">
        <v>87.407432307763244</v>
      </c>
      <c r="AO223" s="117">
        <v>87.556627926255587</v>
      </c>
      <c r="AP223" s="117">
        <v>87.701823462847031</v>
      </c>
      <c r="AQ223" s="117">
        <v>87.837752368758146</v>
      </c>
      <c r="AR223" s="117">
        <v>87.96590312263632</v>
      </c>
      <c r="AS223" s="117">
        <v>88.083984998012866</v>
      </c>
      <c r="AT223" s="111"/>
    </row>
    <row r="224" spans="2:46" x14ac:dyDescent="0.35">
      <c r="B224" s="109"/>
      <c r="C224" s="110"/>
      <c r="D224" s="110"/>
      <c r="E224" s="110"/>
      <c r="F224" s="110"/>
      <c r="G224" s="110" t="s">
        <v>2098</v>
      </c>
      <c r="H224" s="117">
        <v>0</v>
      </c>
      <c r="I224" s="117">
        <v>0</v>
      </c>
      <c r="J224" s="117">
        <v>0</v>
      </c>
      <c r="K224" s="117">
        <v>0</v>
      </c>
      <c r="L224" s="117">
        <v>0</v>
      </c>
      <c r="M224" s="117">
        <v>0</v>
      </c>
      <c r="N224" s="117">
        <v>0</v>
      </c>
      <c r="O224" s="117">
        <v>54.866476992011627</v>
      </c>
      <c r="P224" s="117">
        <v>125.22514444073713</v>
      </c>
      <c r="Q224" s="117">
        <v>183.72715206476525</v>
      </c>
      <c r="R224" s="117">
        <v>241.84704307910994</v>
      </c>
      <c r="S224" s="117">
        <v>299.58933126407112</v>
      </c>
      <c r="T224" s="117">
        <v>356.95848762639514</v>
      </c>
      <c r="U224" s="117">
        <v>404.09369084315239</v>
      </c>
      <c r="V224" s="117">
        <v>438.76898022679751</v>
      </c>
      <c r="W224" s="117">
        <v>472.73101581207283</v>
      </c>
      <c r="X224" s="117">
        <v>502.21468017909547</v>
      </c>
      <c r="Y224" s="117">
        <v>518.66051940928219</v>
      </c>
      <c r="Z224" s="117">
        <v>533.44043613611689</v>
      </c>
      <c r="AA224" s="117">
        <v>550.85318590681197</v>
      </c>
      <c r="AB224" s="117">
        <v>568.53954119790319</v>
      </c>
      <c r="AC224" s="117">
        <v>573.04260778423838</v>
      </c>
      <c r="AD224" s="117">
        <v>570.61150173842555</v>
      </c>
      <c r="AE224" s="117">
        <v>570.44502079062954</v>
      </c>
      <c r="AF224" s="117">
        <v>571.42381379265726</v>
      </c>
      <c r="AG224" s="117">
        <v>572.77818083912086</v>
      </c>
      <c r="AH224" s="117">
        <v>574.48300814585571</v>
      </c>
      <c r="AI224" s="117">
        <v>576.50900914936767</v>
      </c>
      <c r="AJ224" s="117">
        <v>577.89246074670768</v>
      </c>
      <c r="AK224" s="117">
        <v>579.07296250178854</v>
      </c>
      <c r="AL224" s="117">
        <v>580.59130186140169</v>
      </c>
      <c r="AM224" s="117">
        <v>582.31040861792746</v>
      </c>
      <c r="AN224" s="117">
        <v>584.14140251627043</v>
      </c>
      <c r="AO224" s="117">
        <v>586.05856850967155</v>
      </c>
      <c r="AP224" s="117">
        <v>588.05440876736509</v>
      </c>
      <c r="AQ224" s="117">
        <v>590.12467842012984</v>
      </c>
      <c r="AR224" s="117">
        <v>592.24084752817396</v>
      </c>
      <c r="AS224" s="117">
        <v>594.38405377485878</v>
      </c>
      <c r="AT224" s="111"/>
    </row>
    <row r="225" spans="2:46" x14ac:dyDescent="0.35">
      <c r="B225" s="109"/>
      <c r="C225" s="110"/>
      <c r="D225" s="110"/>
      <c r="E225" s="110"/>
      <c r="F225" s="110"/>
      <c r="G225" s="110" t="s">
        <v>2099</v>
      </c>
      <c r="H225" s="117">
        <v>0</v>
      </c>
      <c r="I225" s="117">
        <v>0</v>
      </c>
      <c r="J225" s="117">
        <v>0</v>
      </c>
      <c r="K225" s="117">
        <v>0</v>
      </c>
      <c r="L225" s="117">
        <v>0</v>
      </c>
      <c r="M225" s="117">
        <v>0</v>
      </c>
      <c r="N225" s="117">
        <v>0</v>
      </c>
      <c r="O225" s="117">
        <v>14.280558452663188</v>
      </c>
      <c r="P225" s="117">
        <v>33.679358420232255</v>
      </c>
      <c r="Q225" s="117">
        <v>58.192929628865286</v>
      </c>
      <c r="R225" s="117">
        <v>77.208502178399115</v>
      </c>
      <c r="S225" s="117">
        <v>96.228500908105062</v>
      </c>
      <c r="T225" s="117">
        <v>115.25482799253832</v>
      </c>
      <c r="U225" s="117">
        <v>131.72167464211302</v>
      </c>
      <c r="V225" s="117">
        <v>144.85517233138501</v>
      </c>
      <c r="W225" s="117">
        <v>156.249942356622</v>
      </c>
      <c r="X225" s="117">
        <v>166.1607313701426</v>
      </c>
      <c r="Y225" s="117">
        <v>173.57562367088775</v>
      </c>
      <c r="Z225" s="117">
        <v>179.46217649964581</v>
      </c>
      <c r="AA225" s="117">
        <v>185.07402086964709</v>
      </c>
      <c r="AB225" s="117">
        <v>191.95084963056377</v>
      </c>
      <c r="AC225" s="117">
        <v>195.4633472676561</v>
      </c>
      <c r="AD225" s="117">
        <v>196.97187064545918</v>
      </c>
      <c r="AE225" s="117">
        <v>197.06246141899902</v>
      </c>
      <c r="AF225" s="117">
        <v>198.32783438510009</v>
      </c>
      <c r="AG225" s="117">
        <v>200.08102758170133</v>
      </c>
      <c r="AH225" s="117">
        <v>201.96635399122027</v>
      </c>
      <c r="AI225" s="117">
        <v>203.97441772848663</v>
      </c>
      <c r="AJ225" s="117">
        <v>205.85390884710978</v>
      </c>
      <c r="AK225" s="117">
        <v>207.68514088430186</v>
      </c>
      <c r="AL225" s="117">
        <v>209.48532539587603</v>
      </c>
      <c r="AM225" s="117">
        <v>211.41812200882268</v>
      </c>
      <c r="AN225" s="117">
        <v>213.40995339022044</v>
      </c>
      <c r="AO225" s="117">
        <v>215.43570727505573</v>
      </c>
      <c r="AP225" s="117">
        <v>217.49062648685057</v>
      </c>
      <c r="AQ225" s="117">
        <v>219.57531999884927</v>
      </c>
      <c r="AR225" s="117">
        <v>221.68504320233174</v>
      </c>
      <c r="AS225" s="117">
        <v>223.814557074172</v>
      </c>
      <c r="AT225" s="111"/>
    </row>
    <row r="226" spans="2:46" x14ac:dyDescent="0.35">
      <c r="B226" s="109"/>
      <c r="C226" s="110"/>
      <c r="D226" s="110"/>
      <c r="E226" s="110"/>
      <c r="F226" s="110"/>
      <c r="G226" s="110" t="s">
        <v>2100</v>
      </c>
      <c r="H226" s="117">
        <v>0</v>
      </c>
      <c r="I226" s="117">
        <v>0</v>
      </c>
      <c r="J226" s="117">
        <v>0</v>
      </c>
      <c r="K226" s="117">
        <v>0</v>
      </c>
      <c r="L226" s="117">
        <v>0</v>
      </c>
      <c r="M226" s="117">
        <v>0</v>
      </c>
      <c r="N226" s="117">
        <v>0</v>
      </c>
      <c r="O226" s="117">
        <v>114.43917022994033</v>
      </c>
      <c r="P226" s="117">
        <v>227.7057771636448</v>
      </c>
      <c r="Q226" s="117">
        <v>339.8115533691024</v>
      </c>
      <c r="R226" s="117">
        <v>450.7681140869152</v>
      </c>
      <c r="S226" s="117">
        <v>560.58695840357234</v>
      </c>
      <c r="T226" s="117">
        <v>669.27947041299194</v>
      </c>
      <c r="U226" s="117">
        <v>756.28022062041327</v>
      </c>
      <c r="V226" s="117">
        <v>823.02070740360648</v>
      </c>
      <c r="W226" s="117">
        <v>889.4749369216164</v>
      </c>
      <c r="X226" s="117">
        <v>942.26694547474574</v>
      </c>
      <c r="Y226" s="117">
        <v>971.56066261469903</v>
      </c>
      <c r="Z226" s="117">
        <v>1001.306701050486</v>
      </c>
      <c r="AA226" s="117">
        <v>1031.4928062150468</v>
      </c>
      <c r="AB226" s="117">
        <v>1062.0699255975744</v>
      </c>
      <c r="AC226" s="117">
        <v>1064.95964564121</v>
      </c>
      <c r="AD226" s="117">
        <v>1061.4691817335311</v>
      </c>
      <c r="AE226" s="117">
        <v>1058.8956736994346</v>
      </c>
      <c r="AF226" s="117">
        <v>1057.0925695053129</v>
      </c>
      <c r="AG226" s="117">
        <v>1055.9673409273425</v>
      </c>
      <c r="AH226" s="117">
        <v>1055.4947116181741</v>
      </c>
      <c r="AI226" s="117">
        <v>1055.6106437593696</v>
      </c>
      <c r="AJ226" s="117">
        <v>1054.2801408474263</v>
      </c>
      <c r="AK226" s="117">
        <v>1053.0051361232161</v>
      </c>
      <c r="AL226" s="117">
        <v>1052.1105547726881</v>
      </c>
      <c r="AM226" s="117">
        <v>1051.5301579342313</v>
      </c>
      <c r="AN226" s="117">
        <v>1051.1327489492057</v>
      </c>
      <c r="AO226" s="117">
        <v>1050.8928810762782</v>
      </c>
      <c r="AP226" s="117">
        <v>1050.8150768063699</v>
      </c>
      <c r="AQ226" s="117">
        <v>1050.886451148715</v>
      </c>
      <c r="AR226" s="117">
        <v>1051.0246145502076</v>
      </c>
      <c r="AS226" s="117">
        <v>1051.1979841303985</v>
      </c>
      <c r="AT226" s="111"/>
    </row>
    <row r="227" spans="2:46" x14ac:dyDescent="0.35">
      <c r="B227" s="109"/>
      <c r="C227" s="110"/>
      <c r="D227" s="110"/>
      <c r="E227" s="110"/>
      <c r="F227" s="110"/>
      <c r="G227" s="110" t="s">
        <v>2101</v>
      </c>
      <c r="H227" s="117">
        <v>0</v>
      </c>
      <c r="I227" s="117">
        <v>0</v>
      </c>
      <c r="J227" s="117">
        <v>0</v>
      </c>
      <c r="K227" s="117">
        <v>0</v>
      </c>
      <c r="L227" s="117">
        <v>0</v>
      </c>
      <c r="M227" s="117">
        <v>0</v>
      </c>
      <c r="N227" s="117">
        <v>0</v>
      </c>
      <c r="O227" s="117">
        <v>84.126678414146696</v>
      </c>
      <c r="P227" s="117">
        <v>196.85314176306548</v>
      </c>
      <c r="Q227" s="117">
        <v>338.06959685993814</v>
      </c>
      <c r="R227" s="117">
        <v>444.40155069996837</v>
      </c>
      <c r="S227" s="117">
        <v>550.63335133119188</v>
      </c>
      <c r="T227" s="117">
        <v>656.77452155774336</v>
      </c>
      <c r="U227" s="117">
        <v>747.70819285068114</v>
      </c>
      <c r="V227" s="117">
        <v>819.15279324869005</v>
      </c>
      <c r="W227" s="117">
        <v>880.7798488295025</v>
      </c>
      <c r="X227" s="117">
        <v>934.25308039333527</v>
      </c>
      <c r="Y227" s="117">
        <v>973.50301461274353</v>
      </c>
      <c r="Z227" s="117">
        <v>1004.1444723350854</v>
      </c>
      <c r="AA227" s="117">
        <v>1033.6755025691468</v>
      </c>
      <c r="AB227" s="117">
        <v>1071.0570180116947</v>
      </c>
      <c r="AC227" s="117">
        <v>1088.5238047923517</v>
      </c>
      <c r="AD227" s="117">
        <v>1094.4692142545787</v>
      </c>
      <c r="AE227" s="117">
        <v>1092.4633354180564</v>
      </c>
      <c r="AF227" s="117">
        <v>1097.9924313158447</v>
      </c>
      <c r="AG227" s="117">
        <v>1106.476520358118</v>
      </c>
      <c r="AH227" s="117">
        <v>1115.671303535318</v>
      </c>
      <c r="AI227" s="117">
        <v>1125.5251369396801</v>
      </c>
      <c r="AJ227" s="117">
        <v>1134.5595682241974</v>
      </c>
      <c r="AK227" s="117">
        <v>1143.1777563621326</v>
      </c>
      <c r="AL227" s="117">
        <v>1151.4899766505152</v>
      </c>
      <c r="AM227" s="117">
        <v>1160.4787461694393</v>
      </c>
      <c r="AN227" s="117">
        <v>1169.6766811591124</v>
      </c>
      <c r="AO227" s="117">
        <v>1178.9299767558271</v>
      </c>
      <c r="AP227" s="117">
        <v>1188.2127771896883</v>
      </c>
      <c r="AQ227" s="117">
        <v>1197.5487905634459</v>
      </c>
      <c r="AR227" s="117">
        <v>1206.9261138337179</v>
      </c>
      <c r="AS227" s="117">
        <v>1216.3132028085508</v>
      </c>
      <c r="AT227" s="111"/>
    </row>
    <row r="228" spans="2:46" x14ac:dyDescent="0.35">
      <c r="B228" s="109"/>
      <c r="C228" s="110"/>
      <c r="D228" s="110"/>
      <c r="E228" s="110"/>
      <c r="F228" s="110"/>
      <c r="G228" s="110" t="s">
        <v>2102</v>
      </c>
      <c r="H228" s="117">
        <v>0</v>
      </c>
      <c r="I228" s="117">
        <v>0</v>
      </c>
      <c r="J228" s="117">
        <v>0</v>
      </c>
      <c r="K228" s="117">
        <v>0</v>
      </c>
      <c r="L228" s="117">
        <v>0</v>
      </c>
      <c r="M228" s="117">
        <v>0</v>
      </c>
      <c r="N228" s="117">
        <v>0</v>
      </c>
      <c r="O228" s="117">
        <v>0.34381796556834837</v>
      </c>
      <c r="P228" s="117">
        <v>5.0099260213186252</v>
      </c>
      <c r="Q228" s="117">
        <v>14.031511311762413</v>
      </c>
      <c r="R228" s="117">
        <v>24.73918374741357</v>
      </c>
      <c r="S228" s="117">
        <v>38.922713715077116</v>
      </c>
      <c r="T228" s="117">
        <v>51.932740052006935</v>
      </c>
      <c r="U228" s="117">
        <v>64.83157583699402</v>
      </c>
      <c r="V228" s="117">
        <v>76.846423998310286</v>
      </c>
      <c r="W228" s="117">
        <v>87.296854095636306</v>
      </c>
      <c r="X228" s="117">
        <v>96.627027488498413</v>
      </c>
      <c r="Y228" s="117">
        <v>104.4464118501464</v>
      </c>
      <c r="Z228" s="117">
        <v>110.47803758796979</v>
      </c>
      <c r="AA228" s="117">
        <v>115.63783499002376</v>
      </c>
      <c r="AB228" s="117">
        <v>120.08462839003357</v>
      </c>
      <c r="AC228" s="117">
        <v>123.91769123633836</v>
      </c>
      <c r="AD228" s="117">
        <v>126.97043591431753</v>
      </c>
      <c r="AE228" s="117">
        <v>128.7608287459326</v>
      </c>
      <c r="AF228" s="117">
        <v>129.9425029887777</v>
      </c>
      <c r="AG228" s="117">
        <v>130.2458182427232</v>
      </c>
      <c r="AH228" s="117">
        <v>130.69457752447943</v>
      </c>
      <c r="AI228" s="117">
        <v>131.30670915673807</v>
      </c>
      <c r="AJ228" s="117">
        <v>131.99867624752872</v>
      </c>
      <c r="AK228" s="117">
        <v>132.66535332528991</v>
      </c>
      <c r="AL228" s="117">
        <v>133.28467645551834</v>
      </c>
      <c r="AM228" s="117">
        <v>133.89211421999758</v>
      </c>
      <c r="AN228" s="117">
        <v>134.45703540679801</v>
      </c>
      <c r="AO228" s="117">
        <v>135.03993358144118</v>
      </c>
      <c r="AP228" s="117">
        <v>135.628750173355</v>
      </c>
      <c r="AQ228" s="117">
        <v>136.21993621868867</v>
      </c>
      <c r="AR228" s="117">
        <v>136.81337750267397</v>
      </c>
      <c r="AS228" s="117">
        <v>137.40410283970982</v>
      </c>
      <c r="AT228" s="111"/>
    </row>
    <row r="229" spans="2:46" x14ac:dyDescent="0.35">
      <c r="B229" s="109"/>
      <c r="C229" s="110"/>
      <c r="D229" s="110"/>
      <c r="E229" s="110"/>
      <c r="F229" s="110"/>
      <c r="G229" s="110" t="s">
        <v>2103</v>
      </c>
      <c r="H229" s="117">
        <v>0</v>
      </c>
      <c r="I229" s="117">
        <v>0</v>
      </c>
      <c r="J229" s="117">
        <v>0</v>
      </c>
      <c r="K229" s="117">
        <v>0</v>
      </c>
      <c r="L229" s="117">
        <v>0</v>
      </c>
      <c r="M229" s="117">
        <v>0</v>
      </c>
      <c r="N229" s="117">
        <v>0</v>
      </c>
      <c r="O229" s="117">
        <v>119.75500877126147</v>
      </c>
      <c r="P229" s="117">
        <v>238.86763460738536</v>
      </c>
      <c r="Q229" s="117">
        <v>357.34687501351709</v>
      </c>
      <c r="R229" s="117">
        <v>475.20164945094484</v>
      </c>
      <c r="S229" s="117">
        <v>592.44080017284932</v>
      </c>
      <c r="T229" s="117">
        <v>709.07309305195315</v>
      </c>
      <c r="U229" s="117">
        <v>803.57470594293193</v>
      </c>
      <c r="V229" s="117">
        <v>877.33544946018571</v>
      </c>
      <c r="W229" s="117">
        <v>951.15577574781719</v>
      </c>
      <c r="X229" s="117">
        <v>1011.0385938114299</v>
      </c>
      <c r="Y229" s="117">
        <v>1046.6228040064875</v>
      </c>
      <c r="Z229" s="117">
        <v>1082.8528559307699</v>
      </c>
      <c r="AA229" s="117">
        <v>1119.7190363284992</v>
      </c>
      <c r="AB229" s="117">
        <v>1157.1730765048239</v>
      </c>
      <c r="AC229" s="117">
        <v>1165.835112429643</v>
      </c>
      <c r="AD229" s="117">
        <v>1167.8614974771779</v>
      </c>
      <c r="AE229" s="117">
        <v>1170.8559269814275</v>
      </c>
      <c r="AF229" s="117">
        <v>1174.669765318032</v>
      </c>
      <c r="AG229" s="117">
        <v>1179.2101833378044</v>
      </c>
      <c r="AH229" s="117">
        <v>1184.4542735209166</v>
      </c>
      <c r="AI229" s="117">
        <v>1190.3384536516762</v>
      </c>
      <c r="AJ229" s="117">
        <v>1194.7363181483877</v>
      </c>
      <c r="AK229" s="117">
        <v>1198.9384539037571</v>
      </c>
      <c r="AL229" s="117">
        <v>1203.286062079306</v>
      </c>
      <c r="AM229" s="117">
        <v>1207.7126525029155</v>
      </c>
      <c r="AN229" s="117">
        <v>1212.0834120523232</v>
      </c>
      <c r="AO229" s="117">
        <v>1216.3735087002924</v>
      </c>
      <c r="AP229" s="117">
        <v>1220.5893280399148</v>
      </c>
      <c r="AQ229" s="117">
        <v>1224.7682880375989</v>
      </c>
      <c r="AR229" s="117">
        <v>1228.8719544761957</v>
      </c>
      <c r="AS229" s="117">
        <v>1232.8671907618466</v>
      </c>
      <c r="AT229" s="111"/>
    </row>
    <row r="230" spans="2:46" x14ac:dyDescent="0.35">
      <c r="B230" s="109"/>
      <c r="C230" s="110"/>
      <c r="D230" s="110"/>
      <c r="E230" s="110"/>
      <c r="F230" s="110"/>
      <c r="G230" s="110" t="s">
        <v>2104</v>
      </c>
      <c r="H230" s="117">
        <v>0</v>
      </c>
      <c r="I230" s="117">
        <v>0</v>
      </c>
      <c r="J230" s="117">
        <v>0</v>
      </c>
      <c r="K230" s="117">
        <v>0</v>
      </c>
      <c r="L230" s="117">
        <v>0</v>
      </c>
      <c r="M230" s="117">
        <v>0</v>
      </c>
      <c r="N230" s="117">
        <v>0</v>
      </c>
      <c r="O230" s="117">
        <v>21.690397628808583</v>
      </c>
      <c r="P230" s="117">
        <v>60.078135206849744</v>
      </c>
      <c r="Q230" s="117">
        <v>104.25202273647481</v>
      </c>
      <c r="R230" s="117">
        <v>161.9182764833842</v>
      </c>
      <c r="S230" s="117">
        <v>212.0347449395166</v>
      </c>
      <c r="T230" s="117">
        <v>262.15650987459071</v>
      </c>
      <c r="U230" s="117">
        <v>308.38848890015265</v>
      </c>
      <c r="V230" s="117">
        <v>347.94702060844793</v>
      </c>
      <c r="W230" s="117">
        <v>383.69296099894308</v>
      </c>
      <c r="X230" s="117">
        <v>413.61148790596542</v>
      </c>
      <c r="Y230" s="117">
        <v>436.35585813982465</v>
      </c>
      <c r="Z230" s="117">
        <v>456.53777462785547</v>
      </c>
      <c r="AA230" s="117">
        <v>474.24919743917638</v>
      </c>
      <c r="AB230" s="117">
        <v>490.39724466828579</v>
      </c>
      <c r="AC230" s="117">
        <v>503.12786023259565</v>
      </c>
      <c r="AD230" s="117">
        <v>510.77754220196778</v>
      </c>
      <c r="AE230" s="117">
        <v>516.34407575384307</v>
      </c>
      <c r="AF230" s="117">
        <v>518.62952525135597</v>
      </c>
      <c r="AG230" s="117">
        <v>522.29433071200947</v>
      </c>
      <c r="AH230" s="117">
        <v>526.81300330483612</v>
      </c>
      <c r="AI230" s="117">
        <v>531.68317873499404</v>
      </c>
      <c r="AJ230" s="117">
        <v>536.50975201634742</v>
      </c>
      <c r="AK230" s="117">
        <v>541.17384443857725</v>
      </c>
      <c r="AL230" s="117">
        <v>545.8388159178312</v>
      </c>
      <c r="AM230" s="117">
        <v>550.37621385886155</v>
      </c>
      <c r="AN230" s="117">
        <v>555.0683826359317</v>
      </c>
      <c r="AO230" s="117">
        <v>559.82708483616216</v>
      </c>
      <c r="AP230" s="117">
        <v>564.61000755084035</v>
      </c>
      <c r="AQ230" s="117">
        <v>569.41790365387544</v>
      </c>
      <c r="AR230" s="117">
        <v>574.24987633554952</v>
      </c>
      <c r="AS230" s="117">
        <v>579.09463857284277</v>
      </c>
      <c r="AT230" s="111"/>
    </row>
    <row r="231" spans="2:46" x14ac:dyDescent="0.35">
      <c r="B231" s="109"/>
      <c r="C231" s="110"/>
      <c r="D231" s="110"/>
      <c r="E231" s="110"/>
      <c r="F231" s="110"/>
      <c r="G231" s="110" t="s">
        <v>2105</v>
      </c>
      <c r="H231" s="117">
        <v>0</v>
      </c>
      <c r="I231" s="117">
        <v>0</v>
      </c>
      <c r="J231" s="117">
        <v>0</v>
      </c>
      <c r="K231" s="117">
        <v>0</v>
      </c>
      <c r="L231" s="117">
        <v>0</v>
      </c>
      <c r="M231" s="117">
        <v>0</v>
      </c>
      <c r="N231" s="117">
        <v>0</v>
      </c>
      <c r="O231" s="117">
        <v>38.744402424443486</v>
      </c>
      <c r="P231" s="117">
        <v>77.41435457298283</v>
      </c>
      <c r="Q231" s="117">
        <v>116.01312944489194</v>
      </c>
      <c r="R231" s="117">
        <v>154.54398773572134</v>
      </c>
      <c r="S231" s="117">
        <v>193.01017812534761</v>
      </c>
      <c r="T231" s="117">
        <v>231.41493756447508</v>
      </c>
      <c r="U231" s="117">
        <v>262.79506621831626</v>
      </c>
      <c r="V231" s="117">
        <v>287.57665482141766</v>
      </c>
      <c r="W231" s="117">
        <v>312.4670870531782</v>
      </c>
      <c r="X231" s="117">
        <v>332.93866645313364</v>
      </c>
      <c r="Y231" s="117">
        <v>345.62446755991601</v>
      </c>
      <c r="Z231" s="117">
        <v>358.56832880751313</v>
      </c>
      <c r="AA231" s="117">
        <v>371.76822372034025</v>
      </c>
      <c r="AB231" s="117">
        <v>385.20965015847617</v>
      </c>
      <c r="AC231" s="117">
        <v>389.38839440165128</v>
      </c>
      <c r="AD231" s="117">
        <v>391.44106893728662</v>
      </c>
      <c r="AE231" s="117">
        <v>393.82047853780699</v>
      </c>
      <c r="AF231" s="117">
        <v>396.47972263118152</v>
      </c>
      <c r="AG231" s="117">
        <v>399.3897997914404</v>
      </c>
      <c r="AH231" s="117">
        <v>402.54423531814524</v>
      </c>
      <c r="AI231" s="117">
        <v>405.9233770568859</v>
      </c>
      <c r="AJ231" s="117">
        <v>408.84012310449197</v>
      </c>
      <c r="AK231" s="117">
        <v>411.73556262588812</v>
      </c>
      <c r="AL231" s="117">
        <v>414.71984445699854</v>
      </c>
      <c r="AM231" s="117">
        <v>417.77159688437001</v>
      </c>
      <c r="AN231" s="117">
        <v>420.84727264042908</v>
      </c>
      <c r="AO231" s="117">
        <v>423.93875900349281</v>
      </c>
      <c r="AP231" s="117">
        <v>427.04801667605648</v>
      </c>
      <c r="AQ231" s="117">
        <v>430.18255007192079</v>
      </c>
      <c r="AR231" s="117">
        <v>433.32565919042946</v>
      </c>
      <c r="AS231" s="117">
        <v>436.46667029253422</v>
      </c>
      <c r="AT231" s="111"/>
    </row>
    <row r="232" spans="2:46" x14ac:dyDescent="0.35">
      <c r="B232" s="109"/>
      <c r="C232" s="110"/>
      <c r="D232" s="110"/>
      <c r="E232" s="110"/>
      <c r="F232" s="110"/>
      <c r="G232" s="110" t="s">
        <v>2106</v>
      </c>
      <c r="H232" s="117">
        <v>0</v>
      </c>
      <c r="I232" s="117">
        <v>0</v>
      </c>
      <c r="J232" s="117">
        <v>0</v>
      </c>
      <c r="K232" s="117">
        <v>0</v>
      </c>
      <c r="L232" s="117">
        <v>0</v>
      </c>
      <c r="M232" s="117">
        <v>0</v>
      </c>
      <c r="N232" s="117">
        <v>0</v>
      </c>
      <c r="O232" s="117">
        <v>139.6298567182931</v>
      </c>
      <c r="P232" s="117">
        <v>254.65505672268358</v>
      </c>
      <c r="Q232" s="117">
        <v>368.92621978812781</v>
      </c>
      <c r="R232" s="117">
        <v>482.45223877041406</v>
      </c>
      <c r="S232" s="117">
        <v>595.24192221350654</v>
      </c>
      <c r="T232" s="117">
        <v>707.30399520842286</v>
      </c>
      <c r="U232" s="117">
        <v>793.54099687441487</v>
      </c>
      <c r="V232" s="117">
        <v>859.79850440376288</v>
      </c>
      <c r="W232" s="117">
        <v>930.08193849123825</v>
      </c>
      <c r="X232" s="117">
        <v>984.01243965706919</v>
      </c>
      <c r="Y232" s="117">
        <v>1012.2564382894647</v>
      </c>
      <c r="Z232" s="117">
        <v>1045.9481604637076</v>
      </c>
      <c r="AA232" s="117">
        <v>1080.2084331844194</v>
      </c>
      <c r="AB232" s="117">
        <v>1114.9932423430466</v>
      </c>
      <c r="AC232" s="117">
        <v>1116.065394193771</v>
      </c>
      <c r="AD232" s="117">
        <v>1115.0129737889433</v>
      </c>
      <c r="AE232" s="117">
        <v>1116.3907961324951</v>
      </c>
      <c r="AF232" s="117">
        <v>1118.5657290152155</v>
      </c>
      <c r="AG232" s="117">
        <v>1121.4419395704472</v>
      </c>
      <c r="AH232" s="117">
        <v>1124.9899744700424</v>
      </c>
      <c r="AI232" s="117">
        <v>1129.1512615854172</v>
      </c>
      <c r="AJ232" s="117">
        <v>1131.4866712485803</v>
      </c>
      <c r="AK232" s="117">
        <v>1134.1916183652509</v>
      </c>
      <c r="AL232" s="117">
        <v>1137.3390396787586</v>
      </c>
      <c r="AM232" s="117">
        <v>1140.7963282727824</v>
      </c>
      <c r="AN232" s="117">
        <v>1144.4385435366294</v>
      </c>
      <c r="AO232" s="117">
        <v>1148.2308155677617</v>
      </c>
      <c r="AP232" s="117">
        <v>1152.1757261199996</v>
      </c>
      <c r="AQ232" s="117">
        <v>1156.2664379993084</v>
      </c>
      <c r="AR232" s="117">
        <v>1160.4314732998196</v>
      </c>
      <c r="AS232" s="117">
        <v>1164.6353085439457</v>
      </c>
      <c r="AT232" s="111"/>
    </row>
    <row r="233" spans="2:46" x14ac:dyDescent="0.35">
      <c r="B233" s="109"/>
      <c r="C233" s="110"/>
      <c r="D233" s="110"/>
      <c r="E233" s="110"/>
      <c r="F233" s="110"/>
      <c r="G233" s="110" t="s">
        <v>2107</v>
      </c>
      <c r="H233" s="117">
        <v>0</v>
      </c>
      <c r="I233" s="117">
        <v>0</v>
      </c>
      <c r="J233" s="117">
        <v>0</v>
      </c>
      <c r="K233" s="117">
        <v>0</v>
      </c>
      <c r="L233" s="117">
        <v>0</v>
      </c>
      <c r="M233" s="117">
        <v>0</v>
      </c>
      <c r="N233" s="117">
        <v>0</v>
      </c>
      <c r="O233" s="117">
        <v>6.1736101290422205</v>
      </c>
      <c r="P233" s="117">
        <v>12.309779751355183</v>
      </c>
      <c r="Q233" s="117">
        <v>18.408978884768043</v>
      </c>
      <c r="R233" s="117">
        <v>24.471673223205642</v>
      </c>
      <c r="S233" s="117">
        <v>30.498324181408353</v>
      </c>
      <c r="T233" s="117">
        <v>36.489388939210528</v>
      </c>
      <c r="U233" s="117">
        <v>41.335276418135443</v>
      </c>
      <c r="V233" s="117">
        <v>45.108416369832625</v>
      </c>
      <c r="W233" s="117">
        <v>48.881848816628171</v>
      </c>
      <c r="X233" s="117">
        <v>51.933982644828987</v>
      </c>
      <c r="Y233" s="117">
        <v>53.731174751092091</v>
      </c>
      <c r="Z233" s="117">
        <v>55.560229761288056</v>
      </c>
      <c r="AA233" s="117">
        <v>57.420617982532107</v>
      </c>
      <c r="AB233" s="117">
        <v>59.309822348769131</v>
      </c>
      <c r="AC233" s="117">
        <v>59.713225041559426</v>
      </c>
      <c r="AD233" s="117">
        <v>59.774064093651155</v>
      </c>
      <c r="AE233" s="117">
        <v>59.884562917461096</v>
      </c>
      <c r="AF233" s="117">
        <v>60.037023129464821</v>
      </c>
      <c r="AG233" s="117">
        <v>60.22662850741645</v>
      </c>
      <c r="AH233" s="117">
        <v>60.452170660147885</v>
      </c>
      <c r="AI233" s="117">
        <v>60.710345053717603</v>
      </c>
      <c r="AJ233" s="117">
        <v>60.891506676174238</v>
      </c>
      <c r="AK233" s="117">
        <v>61.053539207835982</v>
      </c>
      <c r="AL233" s="117">
        <v>61.214105035400138</v>
      </c>
      <c r="AM233" s="117">
        <v>61.369836276451672</v>
      </c>
      <c r="AN233" s="117">
        <v>61.51384457853468</v>
      </c>
      <c r="AO233" s="117">
        <v>61.644915532570643</v>
      </c>
      <c r="AP233" s="117">
        <v>61.763444312747986</v>
      </c>
      <c r="AQ233" s="117">
        <v>61.872989452526276</v>
      </c>
      <c r="AR233" s="117">
        <v>61.973093160293409</v>
      </c>
      <c r="AS233" s="117">
        <v>62.062057428501838</v>
      </c>
      <c r="AT233" s="111"/>
    </row>
    <row r="234" spans="2:46" x14ac:dyDescent="0.35">
      <c r="B234" s="109"/>
      <c r="C234" s="110"/>
      <c r="D234" s="110"/>
      <c r="E234" s="110"/>
      <c r="F234" s="110"/>
      <c r="G234" s="110" t="s">
        <v>2108</v>
      </c>
      <c r="H234" s="117">
        <v>0</v>
      </c>
      <c r="I234" s="117">
        <v>0</v>
      </c>
      <c r="J234" s="117">
        <v>0</v>
      </c>
      <c r="K234" s="117">
        <v>0</v>
      </c>
      <c r="L234" s="117">
        <v>0</v>
      </c>
      <c r="M234" s="117">
        <v>0</v>
      </c>
      <c r="N234" s="117">
        <v>0</v>
      </c>
      <c r="O234" s="117">
        <v>49.716999857510316</v>
      </c>
      <c r="P234" s="117">
        <v>106.8541624535677</v>
      </c>
      <c r="Q234" s="117">
        <v>181.35448076106996</v>
      </c>
      <c r="R234" s="117">
        <v>246.00523477659755</v>
      </c>
      <c r="S234" s="117">
        <v>310.59282957832551</v>
      </c>
      <c r="T234" s="117">
        <v>375.12305772554174</v>
      </c>
      <c r="U234" s="117">
        <v>430.66234966952095</v>
      </c>
      <c r="V234" s="117">
        <v>476.37199583449404</v>
      </c>
      <c r="W234" s="117">
        <v>517.77804136673808</v>
      </c>
      <c r="X234" s="117">
        <v>552.31250643933299</v>
      </c>
      <c r="Y234" s="117">
        <v>577.68944663565298</v>
      </c>
      <c r="Z234" s="117">
        <v>599.84496217800131</v>
      </c>
      <c r="AA234" s="117">
        <v>619.96146879999844</v>
      </c>
      <c r="AB234" s="117">
        <v>642.50578561273016</v>
      </c>
      <c r="AC234" s="117">
        <v>653.30116550716286</v>
      </c>
      <c r="AD234" s="117">
        <v>659.61091544755766</v>
      </c>
      <c r="AE234" s="117">
        <v>661.69034538876167</v>
      </c>
      <c r="AF234" s="117">
        <v>665.55939894773712</v>
      </c>
      <c r="AG234" s="117">
        <v>670.5239202087713</v>
      </c>
      <c r="AH234" s="117">
        <v>675.93831470838529</v>
      </c>
      <c r="AI234" s="117">
        <v>681.76520709289184</v>
      </c>
      <c r="AJ234" s="117">
        <v>687.13410618323246</v>
      </c>
      <c r="AK234" s="117">
        <v>692.4411491817491</v>
      </c>
      <c r="AL234" s="117">
        <v>697.6117371848693</v>
      </c>
      <c r="AM234" s="117">
        <v>703.02080321929236</v>
      </c>
      <c r="AN234" s="117">
        <v>708.53868130803562</v>
      </c>
      <c r="AO234" s="117">
        <v>714.10637924360799</v>
      </c>
      <c r="AP234" s="117">
        <v>719.70304131171179</v>
      </c>
      <c r="AQ234" s="117">
        <v>725.33358919643911</v>
      </c>
      <c r="AR234" s="117">
        <v>730.994315558165</v>
      </c>
      <c r="AS234" s="117">
        <v>736.66882623245431</v>
      </c>
      <c r="AT234" s="111"/>
    </row>
    <row r="235" spans="2:46" x14ac:dyDescent="0.35">
      <c r="B235" s="109"/>
      <c r="C235" s="110"/>
      <c r="D235" s="110"/>
      <c r="E235" s="110"/>
      <c r="F235" s="110"/>
      <c r="G235" s="110" t="s">
        <v>2109</v>
      </c>
      <c r="H235" s="117">
        <v>0</v>
      </c>
      <c r="I235" s="117">
        <v>0</v>
      </c>
      <c r="J235" s="117">
        <v>0</v>
      </c>
      <c r="K235" s="117">
        <v>0</v>
      </c>
      <c r="L235" s="117">
        <v>0</v>
      </c>
      <c r="M235" s="117">
        <v>0</v>
      </c>
      <c r="N235" s="117">
        <v>0</v>
      </c>
      <c r="O235" s="117">
        <v>2.1072411578834527</v>
      </c>
      <c r="P235" s="117">
        <v>7.5109468646278454</v>
      </c>
      <c r="Q235" s="117">
        <v>14.482459007008966</v>
      </c>
      <c r="R235" s="117">
        <v>24.098280906860303</v>
      </c>
      <c r="S235" s="117">
        <v>36.338617376360432</v>
      </c>
      <c r="T235" s="117">
        <v>46.191324472781531</v>
      </c>
      <c r="U235" s="117">
        <v>55.628091887422251</v>
      </c>
      <c r="V235" s="117">
        <v>64.077699896321988</v>
      </c>
      <c r="W235" s="117">
        <v>71.654007084361069</v>
      </c>
      <c r="X235" s="117">
        <v>78.220443119331733</v>
      </c>
      <c r="Y235" s="117">
        <v>83.034123458012814</v>
      </c>
      <c r="Z235" s="117">
        <v>86.969999329546809</v>
      </c>
      <c r="AA235" s="117">
        <v>90.702867668619689</v>
      </c>
      <c r="AB235" s="117">
        <v>93.619333333049639</v>
      </c>
      <c r="AC235" s="117">
        <v>95.798462985522676</v>
      </c>
      <c r="AD235" s="117">
        <v>97.575591844540696</v>
      </c>
      <c r="AE235" s="117">
        <v>98.820027591853474</v>
      </c>
      <c r="AF235" s="117">
        <v>99.378177727250915</v>
      </c>
      <c r="AG235" s="117">
        <v>99.186569192969216</v>
      </c>
      <c r="AH235" s="117">
        <v>99.472593320549962</v>
      </c>
      <c r="AI235" s="117">
        <v>99.974113169818011</v>
      </c>
      <c r="AJ235" s="117">
        <v>100.50140495394022</v>
      </c>
      <c r="AK235" s="117">
        <v>100.99947605887303</v>
      </c>
      <c r="AL235" s="117">
        <v>101.4865180495288</v>
      </c>
      <c r="AM235" s="117">
        <v>101.94337288094385</v>
      </c>
      <c r="AN235" s="117">
        <v>102.3594418031863</v>
      </c>
      <c r="AO235" s="117">
        <v>102.81037931143976</v>
      </c>
      <c r="AP235" s="117">
        <v>103.26796837353142</v>
      </c>
      <c r="AQ235" s="117">
        <v>103.72520720248751</v>
      </c>
      <c r="AR235" s="117">
        <v>104.181954879256</v>
      </c>
      <c r="AS235" s="117">
        <v>104.63539572182609</v>
      </c>
      <c r="AT235" s="111"/>
    </row>
    <row r="236" spans="2:46" x14ac:dyDescent="0.35">
      <c r="B236" s="109"/>
      <c r="C236" s="110"/>
      <c r="D236" s="110"/>
      <c r="E236" s="110"/>
      <c r="F236" s="110"/>
      <c r="G236" s="110" t="s">
        <v>2110</v>
      </c>
      <c r="H236" s="117">
        <v>0</v>
      </c>
      <c r="I236" s="117">
        <v>0</v>
      </c>
      <c r="J236" s="117">
        <v>0</v>
      </c>
      <c r="K236" s="117">
        <v>0</v>
      </c>
      <c r="L236" s="117">
        <v>0</v>
      </c>
      <c r="M236" s="117">
        <v>0</v>
      </c>
      <c r="N236" s="117">
        <v>0</v>
      </c>
      <c r="O236" s="117">
        <v>41.289191992662239</v>
      </c>
      <c r="P236" s="117">
        <v>95.719655438259423</v>
      </c>
      <c r="Q236" s="117">
        <v>171.63626319099563</v>
      </c>
      <c r="R236" s="117">
        <v>269.00168743959239</v>
      </c>
      <c r="S236" s="117">
        <v>348.94893993082371</v>
      </c>
      <c r="T236" s="117">
        <v>428.80728352837195</v>
      </c>
      <c r="U236" s="117">
        <v>501.15978150585249</v>
      </c>
      <c r="V236" s="117">
        <v>564.05729808083515</v>
      </c>
      <c r="W236" s="117">
        <v>620.89143316474485</v>
      </c>
      <c r="X236" s="117">
        <v>665.47836785495383</v>
      </c>
      <c r="Y236" s="117">
        <v>699.72173821702563</v>
      </c>
      <c r="Z236" s="117">
        <v>732.06726526633781</v>
      </c>
      <c r="AA236" s="117">
        <v>757.90876059534821</v>
      </c>
      <c r="AB236" s="117">
        <v>781.84016706055661</v>
      </c>
      <c r="AC236" s="117">
        <v>799.72986953286613</v>
      </c>
      <c r="AD236" s="117">
        <v>812.35675433994152</v>
      </c>
      <c r="AE236" s="117">
        <v>819.47550853410371</v>
      </c>
      <c r="AF236" s="117">
        <v>820.56401413421213</v>
      </c>
      <c r="AG236" s="117">
        <v>825.12923647658295</v>
      </c>
      <c r="AH236" s="117">
        <v>831.36577248809101</v>
      </c>
      <c r="AI236" s="117">
        <v>838.13595445191015</v>
      </c>
      <c r="AJ236" s="117">
        <v>844.698283136599</v>
      </c>
      <c r="AK236" s="117">
        <v>851.04618631814526</v>
      </c>
      <c r="AL236" s="117">
        <v>857.07734624777902</v>
      </c>
      <c r="AM236" s="117">
        <v>862.71107921790008</v>
      </c>
      <c r="AN236" s="117">
        <v>868.52189046107503</v>
      </c>
      <c r="AO236" s="117">
        <v>874.30037088838708</v>
      </c>
      <c r="AP236" s="117">
        <v>879.96350800548419</v>
      </c>
      <c r="AQ236" s="117">
        <v>885.53694786045958</v>
      </c>
      <c r="AR236" s="117">
        <v>891.04219562861101</v>
      </c>
      <c r="AS236" s="117">
        <v>896.46009616662479</v>
      </c>
      <c r="AT236" s="111"/>
    </row>
    <row r="237" spans="2:46" x14ac:dyDescent="0.35">
      <c r="B237" s="109"/>
      <c r="C237" s="110"/>
      <c r="D237" s="110"/>
      <c r="E237" s="110"/>
      <c r="F237" s="110"/>
      <c r="G237" s="110" t="s">
        <v>2111</v>
      </c>
      <c r="H237" s="117">
        <v>0</v>
      </c>
      <c r="I237" s="117">
        <v>0</v>
      </c>
      <c r="J237" s="117">
        <v>0</v>
      </c>
      <c r="K237" s="117">
        <v>0</v>
      </c>
      <c r="L237" s="117">
        <v>0</v>
      </c>
      <c r="M237" s="117">
        <v>0</v>
      </c>
      <c r="N237" s="117">
        <v>0</v>
      </c>
      <c r="O237" s="117">
        <v>103.42017144497781</v>
      </c>
      <c r="P237" s="117">
        <v>312.51734225100404</v>
      </c>
      <c r="Q237" s="117">
        <v>565.21778159469045</v>
      </c>
      <c r="R237" s="117">
        <v>903.73391840245972</v>
      </c>
      <c r="S237" s="117">
        <v>1327.9688208504417</v>
      </c>
      <c r="T237" s="117">
        <v>1646.6106835649935</v>
      </c>
      <c r="U237" s="117">
        <v>1946.8090869012917</v>
      </c>
      <c r="V237" s="117">
        <v>2210.6139221237231</v>
      </c>
      <c r="W237" s="117">
        <v>2449.0518310434618</v>
      </c>
      <c r="X237" s="117">
        <v>2653.3154231929066</v>
      </c>
      <c r="Y237" s="117">
        <v>2795.0438850863989</v>
      </c>
      <c r="Z237" s="117">
        <v>2915.8953997203362</v>
      </c>
      <c r="AA237" s="117">
        <v>3037.7157436637331</v>
      </c>
      <c r="AB237" s="117">
        <v>3133.9680288528057</v>
      </c>
      <c r="AC237" s="117">
        <v>3201.8828516374065</v>
      </c>
      <c r="AD237" s="117">
        <v>3261.4926846744556</v>
      </c>
      <c r="AE237" s="117">
        <v>3306.2347594590419</v>
      </c>
      <c r="AF237" s="117">
        <v>3329.709480406796</v>
      </c>
      <c r="AG237" s="117">
        <v>3329.2715798302488</v>
      </c>
      <c r="AH237" s="117">
        <v>3351.7550379225067</v>
      </c>
      <c r="AI237" s="117">
        <v>3383.2086872384348</v>
      </c>
      <c r="AJ237" s="117">
        <v>3415.0253503809681</v>
      </c>
      <c r="AK237" s="117">
        <v>3446.1175109749311</v>
      </c>
      <c r="AL237" s="117">
        <v>3477.3033306056627</v>
      </c>
      <c r="AM237" s="117">
        <v>3507.8578606678125</v>
      </c>
      <c r="AN237" s="117">
        <v>3537.3993701568033</v>
      </c>
      <c r="AO237" s="117">
        <v>3568.8814852839855</v>
      </c>
      <c r="AP237" s="117">
        <v>3601.0150198554343</v>
      </c>
      <c r="AQ237" s="117">
        <v>3633.4561208653918</v>
      </c>
      <c r="AR237" s="117">
        <v>3666.169652730181</v>
      </c>
      <c r="AS237" s="117">
        <v>3699.0862611678399</v>
      </c>
      <c r="AT237" s="111"/>
    </row>
    <row r="238" spans="2:46" x14ac:dyDescent="0.35">
      <c r="B238" s="109"/>
      <c r="C238" s="110"/>
      <c r="D238" s="110"/>
      <c r="E238" s="110"/>
      <c r="F238" s="110"/>
      <c r="G238" s="110" t="s">
        <v>2112</v>
      </c>
      <c r="H238" s="117">
        <v>0</v>
      </c>
      <c r="I238" s="117">
        <v>0</v>
      </c>
      <c r="J238" s="117">
        <v>0</v>
      </c>
      <c r="K238" s="117">
        <v>0</v>
      </c>
      <c r="L238" s="117">
        <v>0</v>
      </c>
      <c r="M238" s="117">
        <v>0</v>
      </c>
      <c r="N238" s="117">
        <v>0</v>
      </c>
      <c r="O238" s="117">
        <v>26.591798861772514</v>
      </c>
      <c r="P238" s="117">
        <v>50.944867036606134</v>
      </c>
      <c r="Q238" s="117">
        <v>75.252750112840388</v>
      </c>
      <c r="R238" s="117">
        <v>99.517502261374645</v>
      </c>
      <c r="S238" s="117">
        <v>123.74117005562047</v>
      </c>
      <c r="T238" s="117">
        <v>147.92579265204549</v>
      </c>
      <c r="U238" s="117">
        <v>167.29207176798917</v>
      </c>
      <c r="V238" s="117">
        <v>182.51366214139026</v>
      </c>
      <c r="W238" s="117">
        <v>198.1708451002082</v>
      </c>
      <c r="X238" s="117">
        <v>210.78893939380626</v>
      </c>
      <c r="Y238" s="117">
        <v>218.30496714363568</v>
      </c>
      <c r="Z238" s="117">
        <v>226.42410275129964</v>
      </c>
      <c r="AA238" s="117">
        <v>234.70465600595196</v>
      </c>
      <c r="AB238" s="117">
        <v>243.13892924525243</v>
      </c>
      <c r="AC238" s="117">
        <v>245.20651637967418</v>
      </c>
      <c r="AD238" s="117">
        <v>246.32369494142384</v>
      </c>
      <c r="AE238" s="117">
        <v>247.78413671091414</v>
      </c>
      <c r="AF238" s="117">
        <v>249.42613102996836</v>
      </c>
      <c r="AG238" s="117">
        <v>251.22936548417735</v>
      </c>
      <c r="AH238" s="117">
        <v>253.1871780653278</v>
      </c>
      <c r="AI238" s="117">
        <v>255.28870949871543</v>
      </c>
      <c r="AJ238" s="117">
        <v>257.0688882681219</v>
      </c>
      <c r="AK238" s="117">
        <v>258.86903036461672</v>
      </c>
      <c r="AL238" s="117">
        <v>260.73242988334198</v>
      </c>
      <c r="AM238" s="117">
        <v>262.64077316363711</v>
      </c>
      <c r="AN238" s="117">
        <v>264.56919035428734</v>
      </c>
      <c r="AO238" s="117">
        <v>266.50850611898824</v>
      </c>
      <c r="AP238" s="117">
        <v>268.45879806038596</v>
      </c>
      <c r="AQ238" s="117">
        <v>270.42508165157625</v>
      </c>
      <c r="AR238" s="117">
        <v>272.3995643015902</v>
      </c>
      <c r="AS238" s="117">
        <v>274.37394042587749</v>
      </c>
      <c r="AT238" s="111"/>
    </row>
    <row r="239" spans="2:46" s="132" customFormat="1" x14ac:dyDescent="0.35">
      <c r="B239" s="109"/>
      <c r="C239" s="110"/>
      <c r="D239" s="110"/>
      <c r="E239" s="110"/>
      <c r="F239" s="110"/>
      <c r="G239" s="110" t="s">
        <v>2781</v>
      </c>
      <c r="H239" s="117">
        <v>0</v>
      </c>
      <c r="I239" s="117">
        <v>0</v>
      </c>
      <c r="J239" s="117">
        <v>0</v>
      </c>
      <c r="K239" s="117">
        <v>0</v>
      </c>
      <c r="L239" s="117">
        <v>0</v>
      </c>
      <c r="M239" s="117">
        <v>0</v>
      </c>
      <c r="N239" s="117">
        <v>0</v>
      </c>
      <c r="O239" s="117">
        <v>4.4333394851501824</v>
      </c>
      <c r="P239" s="117">
        <v>8.8397925175835006</v>
      </c>
      <c r="Q239" s="117">
        <v>13.219696622436324</v>
      </c>
      <c r="R239" s="117">
        <v>17.57338621980028</v>
      </c>
      <c r="S239" s="117">
        <v>21.90119265683607</v>
      </c>
      <c r="T239" s="117">
        <v>26.203444239570327</v>
      </c>
      <c r="U239" s="117">
        <v>29.683331024103254</v>
      </c>
      <c r="V239" s="117">
        <v>32.392865636949296</v>
      </c>
      <c r="W239" s="117">
        <v>35.102610293844393</v>
      </c>
      <c r="X239" s="117">
        <v>37.29438222820599</v>
      </c>
      <c r="Y239" s="117">
        <v>38.584966272315782</v>
      </c>
      <c r="Z239" s="117">
        <v>39.898431429285722</v>
      </c>
      <c r="AA239" s="117">
        <v>41.234397320644845</v>
      </c>
      <c r="AB239" s="117">
        <v>42.591056412698016</v>
      </c>
      <c r="AC239" s="117">
        <v>42.880744463770426</v>
      </c>
      <c r="AD239" s="117">
        <v>42.924433677413603</v>
      </c>
      <c r="AE239" s="117">
        <v>43.003784136613277</v>
      </c>
      <c r="AF239" s="117">
        <v>43.113267544807584</v>
      </c>
      <c r="AG239" s="117">
        <v>43.249425318152454</v>
      </c>
      <c r="AH239" s="117">
        <v>43.411389697238569</v>
      </c>
      <c r="AI239" s="117">
        <v>43.596787658746202</v>
      </c>
      <c r="AJ239" s="117">
        <v>43.726881875459469</v>
      </c>
      <c r="AK239" s="117">
        <v>43.843239275016593</v>
      </c>
      <c r="AL239" s="117">
        <v>43.958543417718658</v>
      </c>
      <c r="AM239" s="117">
        <v>44.070375788988329</v>
      </c>
      <c r="AN239" s="117">
        <v>44.173789784765397</v>
      </c>
      <c r="AO239" s="117">
        <v>44.267913324110772</v>
      </c>
      <c r="AP239" s="117">
        <v>44.353030186093186</v>
      </c>
      <c r="AQ239" s="117">
        <v>44.431695793968359</v>
      </c>
      <c r="AR239" s="117">
        <v>44.50358140238508</v>
      </c>
      <c r="AS239" s="117">
        <v>44.567467652856358</v>
      </c>
      <c r="AT239" s="111"/>
    </row>
    <row r="240" spans="2:46" x14ac:dyDescent="0.35">
      <c r="B240" s="109"/>
      <c r="C240" s="110"/>
      <c r="D240" s="110"/>
      <c r="E240" s="110"/>
      <c r="F240" s="110"/>
      <c r="G240" s="110" t="s">
        <v>2113</v>
      </c>
      <c r="H240" s="117">
        <v>0</v>
      </c>
      <c r="I240" s="117">
        <v>0</v>
      </c>
      <c r="J240" s="117">
        <v>0</v>
      </c>
      <c r="K240" s="117">
        <v>0</v>
      </c>
      <c r="L240" s="117">
        <v>0</v>
      </c>
      <c r="M240" s="117">
        <v>0</v>
      </c>
      <c r="N240" s="117">
        <v>0</v>
      </c>
      <c r="O240" s="117">
        <v>3.5706371441656781</v>
      </c>
      <c r="P240" s="117">
        <v>37.526672344029386</v>
      </c>
      <c r="Q240" s="117">
        <v>102.26258131176812</v>
      </c>
      <c r="R240" s="117">
        <v>178.84867531738314</v>
      </c>
      <c r="S240" s="117">
        <v>280.26220449551113</v>
      </c>
      <c r="T240" s="117">
        <v>372.66543380400014</v>
      </c>
      <c r="U240" s="117">
        <v>464.33735756803117</v>
      </c>
      <c r="V240" s="117">
        <v>549.85798665699451</v>
      </c>
      <c r="W240" s="117">
        <v>624.61483071283078</v>
      </c>
      <c r="X240" s="117">
        <v>691.59898935298372</v>
      </c>
      <c r="Y240" s="117">
        <v>747.92291079818744</v>
      </c>
      <c r="Z240" s="117">
        <v>792.00082131516228</v>
      </c>
      <c r="AA240" s="117">
        <v>830.27331012324453</v>
      </c>
      <c r="AB240" s="117">
        <v>863.67151207847678</v>
      </c>
      <c r="AC240" s="117">
        <v>892.66699733269081</v>
      </c>
      <c r="AD240" s="117">
        <v>916.41935314604075</v>
      </c>
      <c r="AE240" s="117">
        <v>931.36570041577875</v>
      </c>
      <c r="AF240" s="117">
        <v>942.13259798414856</v>
      </c>
      <c r="AG240" s="117">
        <v>946.74041460306614</v>
      </c>
      <c r="AH240" s="117">
        <v>952.64659165043395</v>
      </c>
      <c r="AI240" s="117">
        <v>959.80159528814931</v>
      </c>
      <c r="AJ240" s="117">
        <v>967.53598909821631</v>
      </c>
      <c r="AK240" s="117">
        <v>975.19024344161949</v>
      </c>
      <c r="AL240" s="117">
        <v>982.61120959570997</v>
      </c>
      <c r="AM240" s="117">
        <v>990.0507192636004</v>
      </c>
      <c r="AN240" s="117">
        <v>997.28732012733212</v>
      </c>
      <c r="AO240" s="117">
        <v>1004.7649107877376</v>
      </c>
      <c r="AP240" s="117">
        <v>1012.3861463116597</v>
      </c>
      <c r="AQ240" s="117">
        <v>1020.1118580358645</v>
      </c>
      <c r="AR240" s="117">
        <v>1027.930586090408</v>
      </c>
      <c r="AS240" s="117">
        <v>1035.8082132207455</v>
      </c>
      <c r="AT240" s="111"/>
    </row>
    <row r="241" spans="2:46" x14ac:dyDescent="0.35">
      <c r="B241" s="109"/>
      <c r="C241" s="110"/>
      <c r="D241" s="110"/>
      <c r="E241" s="110"/>
      <c r="F241" s="110"/>
      <c r="G241" s="110" t="s">
        <v>2114</v>
      </c>
      <c r="H241" s="117">
        <v>0</v>
      </c>
      <c r="I241" s="117">
        <v>0</v>
      </c>
      <c r="J241" s="117">
        <v>0</v>
      </c>
      <c r="K241" s="117">
        <v>0</v>
      </c>
      <c r="L241" s="117">
        <v>0</v>
      </c>
      <c r="M241" s="117">
        <v>0</v>
      </c>
      <c r="N241" s="117">
        <v>0</v>
      </c>
      <c r="O241" s="117">
        <v>75.537609622332084</v>
      </c>
      <c r="P241" s="117">
        <v>150.93006806086447</v>
      </c>
      <c r="Q241" s="117">
        <v>226.18375648361035</v>
      </c>
      <c r="R241" s="117">
        <v>301.3050320707606</v>
      </c>
      <c r="S241" s="117">
        <v>376.30022857627557</v>
      </c>
      <c r="T241" s="117">
        <v>451.17565688646084</v>
      </c>
      <c r="U241" s="117">
        <v>512.3555889495492</v>
      </c>
      <c r="V241" s="117">
        <v>560.6707480069856</v>
      </c>
      <c r="W241" s="117">
        <v>609.19811288041217</v>
      </c>
      <c r="X241" s="117">
        <v>649.11030861196423</v>
      </c>
      <c r="Y241" s="117">
        <v>673.84304500193423</v>
      </c>
      <c r="Z241" s="117">
        <v>699.07890558420434</v>
      </c>
      <c r="AA241" s="117">
        <v>724.81393946233413</v>
      </c>
      <c r="AB241" s="117">
        <v>751.0198726943986</v>
      </c>
      <c r="AC241" s="117">
        <v>759.16691669560851</v>
      </c>
      <c r="AD241" s="117">
        <v>763.16889164042527</v>
      </c>
      <c r="AE241" s="117">
        <v>767.80788210843525</v>
      </c>
      <c r="AF241" s="117">
        <v>772.99244890121361</v>
      </c>
      <c r="AG241" s="117">
        <v>778.66604969893353</v>
      </c>
      <c r="AH241" s="117">
        <v>784.81606117116416</v>
      </c>
      <c r="AI241" s="117">
        <v>791.40416870533772</v>
      </c>
      <c r="AJ241" s="117">
        <v>797.09077142791716</v>
      </c>
      <c r="AK241" s="117">
        <v>802.73583410965068</v>
      </c>
      <c r="AL241" s="117">
        <v>808.55410724990736</v>
      </c>
      <c r="AM241" s="117">
        <v>814.50392371623002</v>
      </c>
      <c r="AN241" s="117">
        <v>820.50038204434918</v>
      </c>
      <c r="AO241" s="117">
        <v>826.52766535324213</v>
      </c>
      <c r="AP241" s="117">
        <v>832.58959630554898</v>
      </c>
      <c r="AQ241" s="117">
        <v>838.70080580133879</v>
      </c>
      <c r="AR241" s="117">
        <v>844.82873486302219</v>
      </c>
      <c r="AS241" s="117">
        <v>850.95257354947205</v>
      </c>
      <c r="AT241" s="111"/>
    </row>
    <row r="242" spans="2:46" x14ac:dyDescent="0.35">
      <c r="B242" s="109"/>
      <c r="C242" s="110"/>
      <c r="D242" s="110"/>
      <c r="E242" s="110"/>
      <c r="F242" s="110"/>
      <c r="G242" s="110" t="s">
        <v>2115</v>
      </c>
      <c r="H242" s="117">
        <v>0</v>
      </c>
      <c r="I242" s="117">
        <v>0</v>
      </c>
      <c r="J242" s="117">
        <v>0</v>
      </c>
      <c r="K242" s="117">
        <v>0</v>
      </c>
      <c r="L242" s="117">
        <v>0</v>
      </c>
      <c r="M242" s="117">
        <v>0</v>
      </c>
      <c r="N242" s="117">
        <v>0</v>
      </c>
      <c r="O242" s="117">
        <v>10.240049138840861</v>
      </c>
      <c r="P242" s="117">
        <v>28.859730085384754</v>
      </c>
      <c r="Q242" s="117">
        <v>50.44545089068648</v>
      </c>
      <c r="R242" s="117">
        <v>78.66774514038481</v>
      </c>
      <c r="S242" s="117">
        <v>103.60556092146952</v>
      </c>
      <c r="T242" s="117">
        <v>128.4121412134555</v>
      </c>
      <c r="U242" s="117">
        <v>151.24813718321897</v>
      </c>
      <c r="V242" s="117">
        <v>170.70955802187143</v>
      </c>
      <c r="W242" s="117">
        <v>188.10925324990828</v>
      </c>
      <c r="X242" s="117">
        <v>202.53550360641694</v>
      </c>
      <c r="Y242" s="117">
        <v>213.28680229437015</v>
      </c>
      <c r="Z242" s="117">
        <v>222.5422675827262</v>
      </c>
      <c r="AA242" s="117">
        <v>230.4671316127083</v>
      </c>
      <c r="AB242" s="117">
        <v>237.48128009797503</v>
      </c>
      <c r="AC242" s="117">
        <v>242.75505413925609</v>
      </c>
      <c r="AD242" s="117">
        <v>245.46616037384914</v>
      </c>
      <c r="AE242" s="117">
        <v>247.0618923436223</v>
      </c>
      <c r="AF242" s="117">
        <v>246.98435975775681</v>
      </c>
      <c r="AG242" s="117">
        <v>247.42714490607383</v>
      </c>
      <c r="AH242" s="117">
        <v>248.24207414605465</v>
      </c>
      <c r="AI242" s="117">
        <v>249.21641897041678</v>
      </c>
      <c r="AJ242" s="117">
        <v>250.16144484116026</v>
      </c>
      <c r="AK242" s="117">
        <v>251.01247254902836</v>
      </c>
      <c r="AL242" s="117">
        <v>251.84816694766317</v>
      </c>
      <c r="AM242" s="117">
        <v>252.60686989412113</v>
      </c>
      <c r="AN242" s="117">
        <v>253.42008443176911</v>
      </c>
      <c r="AO242" s="117">
        <v>254.25170043706598</v>
      </c>
      <c r="AP242" s="117">
        <v>255.08234651029503</v>
      </c>
      <c r="AQ242" s="117">
        <v>255.91146042683044</v>
      </c>
      <c r="AR242" s="117">
        <v>256.73762853894112</v>
      </c>
      <c r="AS242" s="117">
        <v>257.55521424865935</v>
      </c>
      <c r="AT242" s="111"/>
    </row>
    <row r="243" spans="2:46" x14ac:dyDescent="0.35">
      <c r="B243" s="109"/>
      <c r="C243" s="110"/>
      <c r="D243" s="110"/>
      <c r="E243" s="110"/>
      <c r="F243" s="110"/>
      <c r="G243" s="110" t="s">
        <v>2116</v>
      </c>
      <c r="H243" s="117">
        <v>0</v>
      </c>
      <c r="I243" s="117">
        <v>0</v>
      </c>
      <c r="J243" s="117">
        <v>0</v>
      </c>
      <c r="K243" s="117">
        <v>0</v>
      </c>
      <c r="L243" s="117">
        <v>0</v>
      </c>
      <c r="M243" s="117">
        <v>0</v>
      </c>
      <c r="N243" s="117">
        <v>0</v>
      </c>
      <c r="O243" s="117">
        <v>55.008734298694762</v>
      </c>
      <c r="P243" s="117">
        <v>109.71153831234</v>
      </c>
      <c r="Q243" s="117">
        <v>164.11255503839766</v>
      </c>
      <c r="R243" s="117">
        <v>218.21589085434908</v>
      </c>
      <c r="S243" s="117">
        <v>272.02561590524431</v>
      </c>
      <c r="T243" s="117">
        <v>325.54576448746997</v>
      </c>
      <c r="U243" s="117">
        <v>368.8895069056461</v>
      </c>
      <c r="V243" s="117">
        <v>402.69720232124018</v>
      </c>
      <c r="W243" s="117">
        <v>436.52525263176801</v>
      </c>
      <c r="X243" s="117">
        <v>463.9441427597356</v>
      </c>
      <c r="Y243" s="117">
        <v>480.19579677203984</v>
      </c>
      <c r="Z243" s="117">
        <v>496.7404725512053</v>
      </c>
      <c r="AA243" s="117">
        <v>513.57363366409129</v>
      </c>
      <c r="AB243" s="117">
        <v>530.67303402021275</v>
      </c>
      <c r="AC243" s="117">
        <v>534.54314180733058</v>
      </c>
      <c r="AD243" s="117">
        <v>535.36393588835517</v>
      </c>
      <c r="AE243" s="117">
        <v>536.62872331261815</v>
      </c>
      <c r="AF243" s="117">
        <v>538.26913847660273</v>
      </c>
      <c r="AG243" s="117">
        <v>540.2424632123051</v>
      </c>
      <c r="AH243" s="117">
        <v>542.53810549663376</v>
      </c>
      <c r="AI243" s="117">
        <v>545.12679140018838</v>
      </c>
      <c r="AJ243" s="117">
        <v>547.03170709992366</v>
      </c>
      <c r="AK243" s="117">
        <v>548.85226534493438</v>
      </c>
      <c r="AL243" s="117">
        <v>550.74520096963352</v>
      </c>
      <c r="AM243" s="117">
        <v>552.67994784724738</v>
      </c>
      <c r="AN243" s="117">
        <v>554.59456250811513</v>
      </c>
      <c r="AO243" s="117">
        <v>556.47763323488971</v>
      </c>
      <c r="AP243" s="117">
        <v>558.33209062200206</v>
      </c>
      <c r="AQ243" s="117">
        <v>560.17395823091601</v>
      </c>
      <c r="AR243" s="117">
        <v>561.98448405850365</v>
      </c>
      <c r="AS243" s="117">
        <v>563.74847034427955</v>
      </c>
      <c r="AT243" s="111"/>
    </row>
    <row r="244" spans="2:46" x14ac:dyDescent="0.35">
      <c r="B244" s="109"/>
      <c r="C244" s="110"/>
      <c r="D244" s="110"/>
      <c r="E244" s="110"/>
      <c r="F244" s="110"/>
      <c r="G244" s="110" t="s">
        <v>2117</v>
      </c>
      <c r="H244" s="117">
        <v>0</v>
      </c>
      <c r="I244" s="117">
        <v>0</v>
      </c>
      <c r="J244" s="117">
        <v>0</v>
      </c>
      <c r="K244" s="117">
        <v>0</v>
      </c>
      <c r="L244" s="117">
        <v>0</v>
      </c>
      <c r="M244" s="117">
        <v>0</v>
      </c>
      <c r="N244" s="117">
        <v>0</v>
      </c>
      <c r="O244" s="117">
        <v>4.0081416327949784</v>
      </c>
      <c r="P244" s="117">
        <v>12.694011002666233</v>
      </c>
      <c r="Q244" s="117">
        <v>23.411050981551739</v>
      </c>
      <c r="R244" s="117">
        <v>37.900673922372611</v>
      </c>
      <c r="S244" s="117">
        <v>56.145206473902114</v>
      </c>
      <c r="T244" s="117">
        <v>70.181382621670807</v>
      </c>
      <c r="U244" s="117">
        <v>83.473152447397382</v>
      </c>
      <c r="V244" s="117">
        <v>95.220097393489411</v>
      </c>
      <c r="W244" s="117">
        <v>105.79385073280953</v>
      </c>
      <c r="X244" s="117">
        <v>114.87642810999526</v>
      </c>
      <c r="Y244" s="117">
        <v>121.28619516160872</v>
      </c>
      <c r="Z244" s="117">
        <v>126.64885513329099</v>
      </c>
      <c r="AA244" s="117">
        <v>131.92860971975202</v>
      </c>
      <c r="AB244" s="117">
        <v>136.06366971912738</v>
      </c>
      <c r="AC244" s="117">
        <v>139.01438118278733</v>
      </c>
      <c r="AD244" s="117">
        <v>141.51766103892859</v>
      </c>
      <c r="AE244" s="117">
        <v>143.32446231942927</v>
      </c>
      <c r="AF244" s="117">
        <v>144.17628800244572</v>
      </c>
      <c r="AG244" s="117">
        <v>143.96709864510015</v>
      </c>
      <c r="AH244" s="117">
        <v>144.64670918485288</v>
      </c>
      <c r="AI244" s="117">
        <v>145.68769635436655</v>
      </c>
      <c r="AJ244" s="117">
        <v>146.74993053096679</v>
      </c>
      <c r="AK244" s="117">
        <v>147.78382371282243</v>
      </c>
      <c r="AL244" s="117">
        <v>148.82190410800533</v>
      </c>
      <c r="AM244" s="117">
        <v>149.83391631628504</v>
      </c>
      <c r="AN244" s="117">
        <v>150.80371180105374</v>
      </c>
      <c r="AO244" s="117">
        <v>151.85333831423131</v>
      </c>
      <c r="AP244" s="117">
        <v>152.93199977855119</v>
      </c>
      <c r="AQ244" s="117">
        <v>154.02473728413375</v>
      </c>
      <c r="AR244" s="117">
        <v>155.12889928665385</v>
      </c>
      <c r="AS244" s="117">
        <v>156.24110633234082</v>
      </c>
      <c r="AT244" s="111"/>
    </row>
    <row r="245" spans="2:46" x14ac:dyDescent="0.35">
      <c r="B245" s="109"/>
      <c r="C245" s="110"/>
      <c r="D245" s="110"/>
      <c r="E245" s="110"/>
      <c r="F245" s="110"/>
      <c r="G245" s="110" t="s">
        <v>2166</v>
      </c>
      <c r="H245" s="117">
        <v>0</v>
      </c>
      <c r="I245" s="117">
        <v>0</v>
      </c>
      <c r="J245" s="117">
        <v>0</v>
      </c>
      <c r="K245" s="117">
        <v>0</v>
      </c>
      <c r="L245" s="117">
        <v>0</v>
      </c>
      <c r="M245" s="117">
        <v>0</v>
      </c>
      <c r="N245" s="117">
        <v>0</v>
      </c>
      <c r="O245" s="117">
        <v>0</v>
      </c>
      <c r="P245" s="117">
        <v>0.18198782350147735</v>
      </c>
      <c r="Q245" s="117">
        <v>0.54887643037295009</v>
      </c>
      <c r="R245" s="117">
        <v>0.99179449149541932</v>
      </c>
      <c r="S245" s="117">
        <v>1.5847511487309827</v>
      </c>
      <c r="T245" s="117">
        <v>2.1418277446001097</v>
      </c>
      <c r="U245" s="117">
        <v>2.6990167660480413</v>
      </c>
      <c r="V245" s="117">
        <v>3.2236516742272783</v>
      </c>
      <c r="W245" s="117">
        <v>3.6843347194749181</v>
      </c>
      <c r="X245" s="117">
        <v>4.1005832864687957</v>
      </c>
      <c r="Y245" s="117">
        <v>4.4568827647859663</v>
      </c>
      <c r="Z245" s="117">
        <v>4.7368915086919623</v>
      </c>
      <c r="AA245" s="117">
        <v>4.9788518454774877</v>
      </c>
      <c r="AB245" s="117">
        <v>5.1908709764651348</v>
      </c>
      <c r="AC245" s="117">
        <v>5.3798281185360999</v>
      </c>
      <c r="AD245" s="117">
        <v>5.5354065352038671</v>
      </c>
      <c r="AE245" s="117">
        <v>5.6383959217716182</v>
      </c>
      <c r="AF245" s="117">
        <v>5.7153911713994097</v>
      </c>
      <c r="AG245" s="117">
        <v>5.7551727928751202</v>
      </c>
      <c r="AH245" s="117">
        <v>5.7985445245614242</v>
      </c>
      <c r="AI245" s="117">
        <v>5.8484631471284123</v>
      </c>
      <c r="AJ245" s="117">
        <v>5.9023938081840281</v>
      </c>
      <c r="AK245" s="117">
        <v>5.9566092002419451</v>
      </c>
      <c r="AL245" s="117">
        <v>6.0101175170231729</v>
      </c>
      <c r="AM245" s="117">
        <v>6.0643623915845692</v>
      </c>
      <c r="AN245" s="117">
        <v>6.1180780163189876</v>
      </c>
      <c r="AO245" s="117">
        <v>6.1736494657351511</v>
      </c>
      <c r="AP245" s="117">
        <v>6.2307222301884471</v>
      </c>
      <c r="AQ245" s="117">
        <v>6.2890253133055527</v>
      </c>
      <c r="AR245" s="117">
        <v>6.348408661934605</v>
      </c>
      <c r="AS245" s="117">
        <v>6.4086621497262719</v>
      </c>
      <c r="AT245" s="111"/>
    </row>
    <row r="246" spans="2:46" x14ac:dyDescent="0.35">
      <c r="B246" s="109"/>
      <c r="C246" s="110"/>
      <c r="D246" s="110"/>
      <c r="E246" s="110"/>
      <c r="F246" s="110"/>
      <c r="G246" s="110" t="s">
        <v>2167</v>
      </c>
      <c r="H246" s="117">
        <v>0</v>
      </c>
      <c r="I246" s="117">
        <v>0</v>
      </c>
      <c r="J246" s="117">
        <v>0</v>
      </c>
      <c r="K246" s="117">
        <v>0</v>
      </c>
      <c r="L246" s="117">
        <v>0</v>
      </c>
      <c r="M246" s="117">
        <v>0</v>
      </c>
      <c r="N246" s="117">
        <v>0</v>
      </c>
      <c r="O246" s="117">
        <v>0</v>
      </c>
      <c r="P246" s="117">
        <v>0.14071250358831913</v>
      </c>
      <c r="Q246" s="117">
        <v>0.42384813155828249</v>
      </c>
      <c r="R246" s="117">
        <v>0.76500203835323044</v>
      </c>
      <c r="S246" s="117">
        <v>1.2208412449106947</v>
      </c>
      <c r="T246" s="117">
        <v>1.6482652299635538</v>
      </c>
      <c r="U246" s="117">
        <v>2.0749367202834019</v>
      </c>
      <c r="V246" s="117">
        <v>2.475590922615218</v>
      </c>
      <c r="W246" s="117">
        <v>2.8260413245730627</v>
      </c>
      <c r="X246" s="117">
        <v>3.1415039895079597</v>
      </c>
      <c r="Y246" s="117">
        <v>3.4101125107622927</v>
      </c>
      <c r="Z246" s="117">
        <v>3.6192624183100972</v>
      </c>
      <c r="AA246" s="117">
        <v>3.7985664296079538</v>
      </c>
      <c r="AB246" s="117">
        <v>3.9544210832381896</v>
      </c>
      <c r="AC246" s="117">
        <v>4.0921725597123402</v>
      </c>
      <c r="AD246" s="117">
        <v>4.2037178649194198</v>
      </c>
      <c r="AE246" s="117">
        <v>4.2743593365711625</v>
      </c>
      <c r="AF246" s="117">
        <v>4.3247404913564385</v>
      </c>
      <c r="AG246" s="117">
        <v>4.3463273604747998</v>
      </c>
      <c r="AH246" s="117">
        <v>4.3705350978069051</v>
      </c>
      <c r="AI246" s="117">
        <v>4.3996390612627447</v>
      </c>
      <c r="AJ246" s="117">
        <v>4.4316826318003057</v>
      </c>
      <c r="AK246" s="117">
        <v>4.4635279415801206</v>
      </c>
      <c r="AL246" s="117">
        <v>4.494411133837624</v>
      </c>
      <c r="AM246" s="117">
        <v>4.5254483688130733</v>
      </c>
      <c r="AN246" s="117">
        <v>4.5556661563547669</v>
      </c>
      <c r="AO246" s="117">
        <v>4.5868956703259682</v>
      </c>
      <c r="AP246" s="117">
        <v>4.6188598194895523</v>
      </c>
      <c r="AQ246" s="117">
        <v>4.6513910522318671</v>
      </c>
      <c r="AR246" s="117">
        <v>4.6844127259636625</v>
      </c>
      <c r="AS246" s="117">
        <v>4.7177587101299201</v>
      </c>
      <c r="AT246" s="111"/>
    </row>
    <row r="247" spans="2:46" x14ac:dyDescent="0.35">
      <c r="B247" s="109"/>
      <c r="C247" s="110"/>
      <c r="D247" s="110"/>
      <c r="E247" s="110"/>
      <c r="F247" s="110"/>
      <c r="G247" s="110" t="s">
        <v>2168</v>
      </c>
      <c r="H247" s="117">
        <v>0</v>
      </c>
      <c r="I247" s="117">
        <v>0</v>
      </c>
      <c r="J247" s="117">
        <v>0</v>
      </c>
      <c r="K247" s="117">
        <v>0</v>
      </c>
      <c r="L247" s="117">
        <v>0</v>
      </c>
      <c r="M247" s="117">
        <v>0</v>
      </c>
      <c r="N247" s="117">
        <v>0</v>
      </c>
      <c r="O247" s="117">
        <v>0</v>
      </c>
      <c r="P247" s="117">
        <v>1.2996954219804157E-2</v>
      </c>
      <c r="Q247" s="117">
        <v>3.9198896391157992E-2</v>
      </c>
      <c r="R247" s="117">
        <v>7.0830604781177919E-2</v>
      </c>
      <c r="S247" s="117">
        <v>0.11317756173764792</v>
      </c>
      <c r="T247" s="117">
        <v>0.15296208618621146</v>
      </c>
      <c r="U247" s="117">
        <v>0.19275463968898715</v>
      </c>
      <c r="V247" s="117">
        <v>0.23022228863672764</v>
      </c>
      <c r="W247" s="117">
        <v>0.26312271204815951</v>
      </c>
      <c r="X247" s="117">
        <v>0.2928497754592706</v>
      </c>
      <c r="Y247" s="117">
        <v>0.31829547791963753</v>
      </c>
      <c r="Z247" s="117">
        <v>0.33829275441688378</v>
      </c>
      <c r="AA247" s="117">
        <v>0.35557274249358239</v>
      </c>
      <c r="AB247" s="117">
        <v>0.37071443102059942</v>
      </c>
      <c r="AC247" s="117">
        <v>0.38420911037743805</v>
      </c>
      <c r="AD247" s="117">
        <v>0.395319994172387</v>
      </c>
      <c r="AE247" s="117">
        <v>0.40267514748205824</v>
      </c>
      <c r="AF247" s="117">
        <v>0.40817388753675582</v>
      </c>
      <c r="AG247" s="117">
        <v>0.41101495625861573</v>
      </c>
      <c r="AH247" s="117">
        <v>0.41411241849710423</v>
      </c>
      <c r="AI247" s="117">
        <v>0.41767743751725611</v>
      </c>
      <c r="AJ247" s="117">
        <v>0.42152898274318124</v>
      </c>
      <c r="AK247" s="117">
        <v>0.42540086249331049</v>
      </c>
      <c r="AL247" s="117">
        <v>0.42922224532103986</v>
      </c>
      <c r="AM247" s="117">
        <v>0.43309623061175234</v>
      </c>
      <c r="AN247" s="117">
        <v>0.43693241867164051</v>
      </c>
      <c r="AO247" s="117">
        <v>0.44090114344725251</v>
      </c>
      <c r="AP247" s="117">
        <v>0.44497708705999167</v>
      </c>
      <c r="AQ247" s="117">
        <v>0.44914089586635575</v>
      </c>
      <c r="AR247" s="117">
        <v>0.45338185357825544</v>
      </c>
      <c r="AS247" s="117">
        <v>0.45768495368322182</v>
      </c>
      <c r="AT247" s="111"/>
    </row>
    <row r="248" spans="2:46" x14ac:dyDescent="0.35">
      <c r="B248" s="109"/>
      <c r="C248" s="110"/>
      <c r="D248" s="110"/>
      <c r="E248" s="110"/>
      <c r="F248" s="110"/>
      <c r="G248" s="121" t="s">
        <v>2145</v>
      </c>
      <c r="H248" s="123">
        <v>0</v>
      </c>
      <c r="I248" s="123">
        <v>0</v>
      </c>
      <c r="J248" s="123">
        <v>0</v>
      </c>
      <c r="K248" s="123">
        <v>0</v>
      </c>
      <c r="L248" s="123">
        <v>0</v>
      </c>
      <c r="M248" s="123">
        <v>0</v>
      </c>
      <c r="N248" s="123">
        <v>0</v>
      </c>
      <c r="O248" s="123">
        <v>0</v>
      </c>
      <c r="P248" s="123">
        <v>0</v>
      </c>
      <c r="Q248" s="123">
        <v>0</v>
      </c>
      <c r="R248" s="123">
        <v>0</v>
      </c>
      <c r="S248" s="123">
        <v>0</v>
      </c>
      <c r="T248" s="123">
        <v>0</v>
      </c>
      <c r="U248" s="123">
        <v>0</v>
      </c>
      <c r="V248" s="123">
        <v>0</v>
      </c>
      <c r="W248" s="123">
        <v>0</v>
      </c>
      <c r="X248" s="123">
        <v>0</v>
      </c>
      <c r="Y248" s="123">
        <v>0</v>
      </c>
      <c r="Z248" s="123">
        <v>0</v>
      </c>
      <c r="AA248" s="123">
        <v>0</v>
      </c>
      <c r="AB248" s="123">
        <v>0</v>
      </c>
      <c r="AC248" s="123">
        <v>0</v>
      </c>
      <c r="AD248" s="123">
        <v>0</v>
      </c>
      <c r="AE248" s="123">
        <v>0</v>
      </c>
      <c r="AF248" s="123">
        <v>0</v>
      </c>
      <c r="AG248" s="123">
        <v>0</v>
      </c>
      <c r="AH248" s="123">
        <v>0</v>
      </c>
      <c r="AI248" s="123">
        <v>0</v>
      </c>
      <c r="AJ248" s="123">
        <v>0</v>
      </c>
      <c r="AK248" s="123">
        <v>0</v>
      </c>
      <c r="AL248" s="123">
        <v>0</v>
      </c>
      <c r="AM248" s="123">
        <v>0</v>
      </c>
      <c r="AN248" s="123">
        <v>0</v>
      </c>
      <c r="AO248" s="123">
        <v>0</v>
      </c>
      <c r="AP248" s="123">
        <v>0</v>
      </c>
      <c r="AQ248" s="123">
        <v>0</v>
      </c>
      <c r="AR248" s="123">
        <v>0</v>
      </c>
      <c r="AS248" s="123">
        <v>0</v>
      </c>
      <c r="AT248" s="111"/>
    </row>
    <row r="249" spans="2:46" x14ac:dyDescent="0.35">
      <c r="B249" s="109"/>
      <c r="C249" s="110"/>
      <c r="D249" s="110"/>
      <c r="E249" s="110"/>
      <c r="F249" s="110"/>
      <c r="G249" s="110" t="s">
        <v>2069</v>
      </c>
      <c r="H249" s="117">
        <v>0</v>
      </c>
      <c r="I249" s="117">
        <v>0</v>
      </c>
      <c r="J249" s="117">
        <v>0</v>
      </c>
      <c r="K249" s="117">
        <v>0</v>
      </c>
      <c r="L249" s="117">
        <v>0</v>
      </c>
      <c r="M249" s="117">
        <v>0</v>
      </c>
      <c r="N249" s="117">
        <v>0</v>
      </c>
      <c r="O249" s="117">
        <v>0.28813171623446449</v>
      </c>
      <c r="P249" s="117">
        <v>1.8606143090634368</v>
      </c>
      <c r="Q249" s="117">
        <v>4.7288465275361853</v>
      </c>
      <c r="R249" s="117">
        <v>8.063083205487672</v>
      </c>
      <c r="S249" s="117">
        <v>12.433934006664133</v>
      </c>
      <c r="T249" s="117">
        <v>16.307500527670758</v>
      </c>
      <c r="U249" s="117">
        <v>20.118694122580148</v>
      </c>
      <c r="V249" s="117">
        <v>23.639726576549382</v>
      </c>
      <c r="W249" s="117">
        <v>26.700143855096517</v>
      </c>
      <c r="X249" s="117">
        <v>29.416512747231977</v>
      </c>
      <c r="Y249" s="117">
        <v>31.655789008493258</v>
      </c>
      <c r="Z249" s="117">
        <v>33.39465744264492</v>
      </c>
      <c r="AA249" s="117">
        <v>34.907660716251236</v>
      </c>
      <c r="AB249" s="117">
        <v>36.218639791760602</v>
      </c>
      <c r="AC249" s="117">
        <v>37.321406726823355</v>
      </c>
      <c r="AD249" s="117">
        <v>38.213791019267362</v>
      </c>
      <c r="AE249" s="117">
        <v>38.732403385926503</v>
      </c>
      <c r="AF249" s="117">
        <v>39.080220740260202</v>
      </c>
      <c r="AG249" s="117">
        <v>39.16993298957459</v>
      </c>
      <c r="AH249" s="117">
        <v>39.340682935716337</v>
      </c>
      <c r="AI249" s="117">
        <v>39.569791020964622</v>
      </c>
      <c r="AJ249" s="117">
        <v>39.819624722080242</v>
      </c>
      <c r="AK249" s="117">
        <v>40.065567528224264</v>
      </c>
      <c r="AL249" s="117">
        <v>40.30167677453651</v>
      </c>
      <c r="AM249" s="117">
        <v>40.539056205360822</v>
      </c>
      <c r="AN249" s="117">
        <v>40.768018182013151</v>
      </c>
      <c r="AO249" s="117">
        <v>41.00905533559019</v>
      </c>
      <c r="AP249" s="117">
        <v>41.256646251286433</v>
      </c>
      <c r="AQ249" s="117">
        <v>41.50856619237635</v>
      </c>
      <c r="AR249" s="117">
        <v>41.764088380117862</v>
      </c>
      <c r="AS249" s="117">
        <v>42.021849742802843</v>
      </c>
      <c r="AT249" s="111"/>
    </row>
    <row r="250" spans="2:46" x14ac:dyDescent="0.35">
      <c r="B250" s="109"/>
      <c r="C250" s="110"/>
      <c r="D250" s="110"/>
      <c r="E250" s="110"/>
      <c r="F250" s="110"/>
      <c r="G250" s="110" t="s">
        <v>2079</v>
      </c>
      <c r="H250" s="117">
        <v>0</v>
      </c>
      <c r="I250" s="117">
        <v>0</v>
      </c>
      <c r="J250" s="117">
        <v>0</v>
      </c>
      <c r="K250" s="117">
        <v>0</v>
      </c>
      <c r="L250" s="117">
        <v>0</v>
      </c>
      <c r="M250" s="117">
        <v>0</v>
      </c>
      <c r="N250" s="117">
        <v>0</v>
      </c>
      <c r="O250" s="117">
        <v>0.43098467189795009</v>
      </c>
      <c r="P250" s="117">
        <v>3.1509571470482882</v>
      </c>
      <c r="Q250" s="117">
        <v>8.1807299322640255</v>
      </c>
      <c r="R250" s="117">
        <v>14.058222965897656</v>
      </c>
      <c r="S250" s="117">
        <v>21.784369979203973</v>
      </c>
      <c r="T250" s="117">
        <v>28.691430195574828</v>
      </c>
      <c r="U250" s="117">
        <v>35.502139773345469</v>
      </c>
      <c r="V250" s="117">
        <v>41.80971887344171</v>
      </c>
      <c r="W250" s="117">
        <v>47.296094036574331</v>
      </c>
      <c r="X250" s="117">
        <v>52.17557155979619</v>
      </c>
      <c r="Y250" s="117">
        <v>56.218294301951012</v>
      </c>
      <c r="Z250" s="117">
        <v>59.356495181697383</v>
      </c>
      <c r="AA250" s="117">
        <v>62.078308344056822</v>
      </c>
      <c r="AB250" s="117">
        <v>64.43627025550289</v>
      </c>
      <c r="AC250" s="117">
        <v>66.435149714147329</v>
      </c>
      <c r="AD250" s="117">
        <v>68.050360924742478</v>
      </c>
      <c r="AE250" s="117">
        <v>68.999269136154211</v>
      </c>
      <c r="AF250" s="117">
        <v>69.639560590055424</v>
      </c>
      <c r="AG250" s="117">
        <v>69.818512222650554</v>
      </c>
      <c r="AH250" s="117">
        <v>70.125388315133094</v>
      </c>
      <c r="AI250" s="117">
        <v>70.532182623478903</v>
      </c>
      <c r="AJ250" s="117">
        <v>70.977488719735945</v>
      </c>
      <c r="AK250" s="117">
        <v>71.416308003373786</v>
      </c>
      <c r="AL250" s="117">
        <v>71.837762343219595</v>
      </c>
      <c r="AM250" s="117">
        <v>72.261382414666386</v>
      </c>
      <c r="AN250" s="117">
        <v>72.670143298408973</v>
      </c>
      <c r="AO250" s="117">
        <v>73.099473637049968</v>
      </c>
      <c r="AP250" s="117">
        <v>73.540389076168694</v>
      </c>
      <c r="AQ250" s="117">
        <v>73.98911791190649</v>
      </c>
      <c r="AR250" s="117">
        <v>74.444367004472383</v>
      </c>
      <c r="AS250" s="117">
        <v>74.903662959674463</v>
      </c>
      <c r="AT250" s="111"/>
    </row>
    <row r="251" spans="2:46" x14ac:dyDescent="0.35">
      <c r="B251" s="109"/>
      <c r="C251" s="110"/>
      <c r="D251" s="110"/>
      <c r="E251" s="110"/>
      <c r="F251" s="110"/>
      <c r="G251" s="110" t="s">
        <v>2169</v>
      </c>
      <c r="H251" s="117">
        <v>0</v>
      </c>
      <c r="I251" s="117">
        <v>0</v>
      </c>
      <c r="J251" s="117">
        <v>0</v>
      </c>
      <c r="K251" s="117">
        <v>0</v>
      </c>
      <c r="L251" s="117">
        <v>0</v>
      </c>
      <c r="M251" s="117">
        <v>0</v>
      </c>
      <c r="N251" s="117">
        <v>0</v>
      </c>
      <c r="O251" s="117">
        <v>0</v>
      </c>
      <c r="P251" s="117">
        <v>4.595979662781807</v>
      </c>
      <c r="Q251" s="117">
        <v>13.769555069694295</v>
      </c>
      <c r="R251" s="117">
        <v>24.7338123960361</v>
      </c>
      <c r="S251" s="117">
        <v>39.265108105881104</v>
      </c>
      <c r="T251" s="117">
        <v>52.779213116036964</v>
      </c>
      <c r="U251" s="117">
        <v>66.158177076091249</v>
      </c>
      <c r="V251" s="117">
        <v>78.576972689237721</v>
      </c>
      <c r="W251" s="117">
        <v>89.259134088092168</v>
      </c>
      <c r="X251" s="117">
        <v>98.719835503667568</v>
      </c>
      <c r="Y251" s="117">
        <v>106.58994666179041</v>
      </c>
      <c r="Z251" s="117">
        <v>112.46281203371439</v>
      </c>
      <c r="AA251" s="117">
        <v>117.31244429789697</v>
      </c>
      <c r="AB251" s="117">
        <v>121.36572160123259</v>
      </c>
      <c r="AC251" s="117">
        <v>124.8014053912259</v>
      </c>
      <c r="AD251" s="117">
        <v>127.33814631123057</v>
      </c>
      <c r="AE251" s="117">
        <v>128.51768883366285</v>
      </c>
      <c r="AF251" s="117">
        <v>129.02561469356473</v>
      </c>
      <c r="AG251" s="117">
        <v>128.60253266879911</v>
      </c>
      <c r="AH251" s="117">
        <v>128.25644783120833</v>
      </c>
      <c r="AI251" s="117">
        <v>128.06038915741803</v>
      </c>
      <c r="AJ251" s="117">
        <v>127.95110354611637</v>
      </c>
      <c r="AK251" s="117">
        <v>127.84151478181111</v>
      </c>
      <c r="AL251" s="117">
        <v>127.70743131327897</v>
      </c>
      <c r="AM251" s="117">
        <v>127.58564511142235</v>
      </c>
      <c r="AN251" s="117">
        <v>127.44541202838971</v>
      </c>
      <c r="AO251" s="117">
        <v>127.34512921637999</v>
      </c>
      <c r="AP251" s="117">
        <v>127.27569966628172</v>
      </c>
      <c r="AQ251" s="117">
        <v>127.2287384451335</v>
      </c>
      <c r="AR251" s="117">
        <v>127.19899141356591</v>
      </c>
      <c r="AS251" s="117">
        <v>127.18105242170584</v>
      </c>
      <c r="AT251" s="111"/>
    </row>
    <row r="252" spans="2:46" x14ac:dyDescent="0.35">
      <c r="B252" s="109"/>
      <c r="C252" s="110"/>
      <c r="D252" s="110"/>
      <c r="E252" s="110"/>
      <c r="F252" s="110"/>
      <c r="G252" s="110" t="s">
        <v>2170</v>
      </c>
      <c r="H252" s="117">
        <v>0</v>
      </c>
      <c r="I252" s="117">
        <v>0</v>
      </c>
      <c r="J252" s="117">
        <v>0</v>
      </c>
      <c r="K252" s="117">
        <v>0</v>
      </c>
      <c r="L252" s="117">
        <v>0</v>
      </c>
      <c r="M252" s="117">
        <v>0</v>
      </c>
      <c r="N252" s="117">
        <v>0</v>
      </c>
      <c r="O252" s="117">
        <v>0</v>
      </c>
      <c r="P252" s="117">
        <v>0.40461927798668279</v>
      </c>
      <c r="Q252" s="117">
        <v>1.2122393568481016</v>
      </c>
      <c r="R252" s="117">
        <v>2.1775068751032691</v>
      </c>
      <c r="S252" s="117">
        <v>3.4568080926307845</v>
      </c>
      <c r="T252" s="117">
        <v>4.6465582249313737</v>
      </c>
      <c r="U252" s="117">
        <v>5.8244108559089565</v>
      </c>
      <c r="V252" s="117">
        <v>6.9177325159560983</v>
      </c>
      <c r="W252" s="117">
        <v>7.858164969899029</v>
      </c>
      <c r="X252" s="117">
        <v>8.6910629496304601</v>
      </c>
      <c r="Y252" s="117">
        <v>9.3839290909369186</v>
      </c>
      <c r="Z252" s="117">
        <v>9.9009623941396985</v>
      </c>
      <c r="AA252" s="117">
        <v>10.327912652672129</v>
      </c>
      <c r="AB252" s="117">
        <v>10.684753686856077</v>
      </c>
      <c r="AC252" s="117">
        <v>10.987223235569493</v>
      </c>
      <c r="AD252" s="117">
        <v>11.210551960847251</v>
      </c>
      <c r="AE252" s="117">
        <v>11.314396120047089</v>
      </c>
      <c r="AF252" s="117">
        <v>11.359112722335073</v>
      </c>
      <c r="AG252" s="117">
        <v>11.321865572445331</v>
      </c>
      <c r="AH252" s="117">
        <v>11.291397074457388</v>
      </c>
      <c r="AI252" s="117">
        <v>11.274136528316495</v>
      </c>
      <c r="AJ252" s="117">
        <v>11.264515279228448</v>
      </c>
      <c r="AK252" s="117">
        <v>11.254867341260461</v>
      </c>
      <c r="AL252" s="117">
        <v>11.243062946940189</v>
      </c>
      <c r="AM252" s="117">
        <v>11.232341175157119</v>
      </c>
      <c r="AN252" s="117">
        <v>11.21999538318898</v>
      </c>
      <c r="AO252" s="117">
        <v>11.21116671945088</v>
      </c>
      <c r="AP252" s="117">
        <v>11.205054304581166</v>
      </c>
      <c r="AQ252" s="117">
        <v>11.200919948733548</v>
      </c>
      <c r="AR252" s="117">
        <v>11.198301089791983</v>
      </c>
      <c r="AS252" s="117">
        <v>11.196721782991952</v>
      </c>
      <c r="AT252" s="111"/>
    </row>
    <row r="253" spans="2:46" x14ac:dyDescent="0.35">
      <c r="B253" s="109"/>
      <c r="C253" s="110"/>
      <c r="D253" s="110"/>
      <c r="E253" s="110"/>
      <c r="F253" s="110"/>
      <c r="G253" s="121" t="s">
        <v>2182</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123">
        <v>0</v>
      </c>
      <c r="AG253" s="123">
        <v>0</v>
      </c>
      <c r="AH253" s="123">
        <v>0</v>
      </c>
      <c r="AI253" s="123">
        <v>0</v>
      </c>
      <c r="AJ253" s="123">
        <v>0</v>
      </c>
      <c r="AK253" s="123">
        <v>0</v>
      </c>
      <c r="AL253" s="123">
        <v>0</v>
      </c>
      <c r="AM253" s="123">
        <v>0</v>
      </c>
      <c r="AN253" s="123">
        <v>0</v>
      </c>
      <c r="AO253" s="123">
        <v>0</v>
      </c>
      <c r="AP253" s="123">
        <v>0</v>
      </c>
      <c r="AQ253" s="123">
        <v>0</v>
      </c>
      <c r="AR253" s="123">
        <v>0</v>
      </c>
      <c r="AS253" s="123">
        <v>0</v>
      </c>
      <c r="AT253" s="111"/>
    </row>
    <row r="254" spans="2:46" ht="18" thickBot="1" x14ac:dyDescent="0.4">
      <c r="B254" s="118"/>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20"/>
    </row>
  </sheetData>
  <mergeCells count="7">
    <mergeCell ref="B3:G10"/>
    <mergeCell ref="B12:B14"/>
    <mergeCell ref="E12:E14"/>
    <mergeCell ref="G12:G14"/>
    <mergeCell ref="F12:F14"/>
    <mergeCell ref="C12:C14"/>
    <mergeCell ref="D12:D14"/>
  </mergeCells>
  <dataValidations count="1">
    <dataValidation type="list" allowBlank="1" showInputMessage="1" showErrorMessage="1" sqref="C132">
      <formula1>$G$134:$G$191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499984740745262"/>
  </sheetPr>
  <dimension ref="B1:AG57"/>
  <sheetViews>
    <sheetView showGridLines="0" zoomScale="85" zoomScaleNormal="85" workbookViewId="0">
      <selection activeCell="D6" sqref="D6"/>
    </sheetView>
  </sheetViews>
  <sheetFormatPr defaultRowHeight="17.25" x14ac:dyDescent="0.35"/>
  <cols>
    <col min="1" max="1" width="2.625" customWidth="1"/>
    <col min="2" max="2" width="16.5" bestFit="1" customWidth="1"/>
    <col min="3" max="7" width="11.125" customWidth="1"/>
    <col min="8" max="8" width="13.5" customWidth="1"/>
    <col min="9" max="35" width="11.125" customWidth="1"/>
  </cols>
  <sheetData>
    <row r="1" spans="2:33" ht="18" thickBot="1" x14ac:dyDescent="0.4">
      <c r="B1" s="16"/>
      <c r="C1" s="16"/>
    </row>
    <row r="2" spans="2:33" x14ac:dyDescent="0.35">
      <c r="B2" s="215" t="s">
        <v>2141</v>
      </c>
      <c r="C2" s="216"/>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8"/>
    </row>
    <row r="3" spans="2:33" x14ac:dyDescent="0.35">
      <c r="B3" s="219" t="s">
        <v>2779</v>
      </c>
      <c r="C3" s="140"/>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220"/>
    </row>
    <row r="4" spans="2:33" x14ac:dyDescent="0.35">
      <c r="B4" s="221"/>
      <c r="C4" s="139"/>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222"/>
    </row>
    <row r="5" spans="2:33" ht="34.5" x14ac:dyDescent="0.35">
      <c r="B5" s="223" t="s">
        <v>2140</v>
      </c>
      <c r="C5" s="136" t="s">
        <v>2783</v>
      </c>
      <c r="D5" s="136" t="s">
        <v>2183</v>
      </c>
      <c r="E5" s="152">
        <v>2012</v>
      </c>
      <c r="F5" s="152">
        <f t="shared" ref="F5:AG5" si="0">E5+1</f>
        <v>2013</v>
      </c>
      <c r="G5" s="152">
        <f t="shared" si="0"/>
        <v>2014</v>
      </c>
      <c r="H5" s="152">
        <f t="shared" si="0"/>
        <v>2015</v>
      </c>
      <c r="I5" s="152">
        <f t="shared" si="0"/>
        <v>2016</v>
      </c>
      <c r="J5" s="152">
        <f t="shared" si="0"/>
        <v>2017</v>
      </c>
      <c r="K5" s="152">
        <f t="shared" si="0"/>
        <v>2018</v>
      </c>
      <c r="L5" s="152">
        <f t="shared" si="0"/>
        <v>2019</v>
      </c>
      <c r="M5" s="152">
        <f t="shared" si="0"/>
        <v>2020</v>
      </c>
      <c r="N5" s="152">
        <f t="shared" si="0"/>
        <v>2021</v>
      </c>
      <c r="O5" s="152">
        <f t="shared" si="0"/>
        <v>2022</v>
      </c>
      <c r="P5" s="152">
        <f t="shared" si="0"/>
        <v>2023</v>
      </c>
      <c r="Q5" s="152">
        <f t="shared" si="0"/>
        <v>2024</v>
      </c>
      <c r="R5" s="152">
        <f t="shared" si="0"/>
        <v>2025</v>
      </c>
      <c r="S5" s="152">
        <f t="shared" si="0"/>
        <v>2026</v>
      </c>
      <c r="T5" s="152">
        <f t="shared" si="0"/>
        <v>2027</v>
      </c>
      <c r="U5" s="152">
        <f t="shared" si="0"/>
        <v>2028</v>
      </c>
      <c r="V5" s="152">
        <f t="shared" si="0"/>
        <v>2029</v>
      </c>
      <c r="W5" s="152">
        <f t="shared" si="0"/>
        <v>2030</v>
      </c>
      <c r="X5" s="152">
        <f t="shared" si="0"/>
        <v>2031</v>
      </c>
      <c r="Y5" s="152">
        <f t="shared" si="0"/>
        <v>2032</v>
      </c>
      <c r="Z5" s="152">
        <f t="shared" si="0"/>
        <v>2033</v>
      </c>
      <c r="AA5" s="152">
        <f t="shared" si="0"/>
        <v>2034</v>
      </c>
      <c r="AB5" s="152">
        <f t="shared" si="0"/>
        <v>2035</v>
      </c>
      <c r="AC5" s="152">
        <f t="shared" si="0"/>
        <v>2036</v>
      </c>
      <c r="AD5" s="152">
        <f t="shared" si="0"/>
        <v>2037</v>
      </c>
      <c r="AE5" s="152">
        <f t="shared" si="0"/>
        <v>2038</v>
      </c>
      <c r="AF5" s="152">
        <f t="shared" si="0"/>
        <v>2039</v>
      </c>
      <c r="AG5" s="224">
        <f t="shared" si="0"/>
        <v>2040</v>
      </c>
    </row>
    <row r="6" spans="2:33" x14ac:dyDescent="0.35">
      <c r="B6" s="225" t="s">
        <v>2124</v>
      </c>
      <c r="C6" s="141">
        <f>($AG6/F6)^(1/($AG$5-$F$5))-1</f>
        <v>1.0003172444376096E-2</v>
      </c>
      <c r="D6" s="137">
        <f>($AG6/W6)^(1/($AG$5-$W$5))-1</f>
        <v>9.5377446288051893E-3</v>
      </c>
      <c r="E6" s="226">
        <v>123551.86500000001</v>
      </c>
      <c r="F6" s="226">
        <v>123310.898</v>
      </c>
      <c r="G6" s="226">
        <v>122952.698</v>
      </c>
      <c r="H6" s="226">
        <v>125519.72200000001</v>
      </c>
      <c r="I6" s="226">
        <v>126695.76999999999</v>
      </c>
      <c r="J6" s="226">
        <v>128248.87100000001</v>
      </c>
      <c r="K6" s="226">
        <v>130188.27799999999</v>
      </c>
      <c r="L6" s="226">
        <v>131924.51500000001</v>
      </c>
      <c r="M6" s="226">
        <v>132768.43299999999</v>
      </c>
      <c r="N6" s="226">
        <v>133879.05900000001</v>
      </c>
      <c r="O6" s="226">
        <v>135256.592</v>
      </c>
      <c r="P6" s="226">
        <v>136659.28600000002</v>
      </c>
      <c r="Q6" s="226">
        <v>138180.92300000001</v>
      </c>
      <c r="R6" s="226">
        <v>139568.58800000002</v>
      </c>
      <c r="S6" s="226">
        <v>141039.03199999998</v>
      </c>
      <c r="T6" s="226">
        <v>142460.96800000002</v>
      </c>
      <c r="U6" s="226">
        <v>143948.47100000002</v>
      </c>
      <c r="V6" s="226">
        <v>145485.016</v>
      </c>
      <c r="W6" s="226">
        <v>146720.15400000001</v>
      </c>
      <c r="X6" s="226">
        <v>147883.07199999999</v>
      </c>
      <c r="Y6" s="226">
        <v>149031.693</v>
      </c>
      <c r="Z6" s="226">
        <v>150293.579</v>
      </c>
      <c r="AA6" s="226">
        <v>151713.66900000002</v>
      </c>
      <c r="AB6" s="226">
        <v>153233.27599999998</v>
      </c>
      <c r="AC6" s="226">
        <v>154892.34899999999</v>
      </c>
      <c r="AD6" s="226">
        <v>156538.05500000002</v>
      </c>
      <c r="AE6" s="226">
        <v>158155.19699999999</v>
      </c>
      <c r="AF6" s="226">
        <v>159732.92499999999</v>
      </c>
      <c r="AG6" s="227">
        <v>161330.09299999999</v>
      </c>
    </row>
    <row r="7" spans="2:33" x14ac:dyDescent="0.35">
      <c r="B7" s="228" t="s">
        <v>2121</v>
      </c>
      <c r="C7" s="141">
        <f t="shared" ref="C7:C28" si="1">($AG7/F7)^(1/($AG$5-$F$5))-1</f>
        <v>7.4795949558474906E-3</v>
      </c>
      <c r="D7" s="137">
        <f t="shared" ref="D7:D28" si="2">($AG7/W7)^(1/($AG$5-$W$5))-1</f>
        <v>8.2052173568547548E-3</v>
      </c>
      <c r="E7" s="180">
        <v>254460.99899999998</v>
      </c>
      <c r="F7" s="180">
        <v>251831.329</v>
      </c>
      <c r="G7" s="180">
        <v>254014.20600000001</v>
      </c>
      <c r="H7" s="180">
        <v>251347.06099999999</v>
      </c>
      <c r="I7" s="180">
        <v>255359.16099999999</v>
      </c>
      <c r="J7" s="180">
        <v>256523.193</v>
      </c>
      <c r="K7" s="180">
        <v>259492.64499999999</v>
      </c>
      <c r="L7" s="180">
        <v>262272.55200000003</v>
      </c>
      <c r="M7" s="180">
        <v>263272.766</v>
      </c>
      <c r="N7" s="180">
        <v>264838.37899999996</v>
      </c>
      <c r="O7" s="180">
        <v>266857.42199999996</v>
      </c>
      <c r="P7" s="180">
        <v>269074.73800000001</v>
      </c>
      <c r="Q7" s="180">
        <v>271501.83100000001</v>
      </c>
      <c r="R7" s="180">
        <v>273624.96900000004</v>
      </c>
      <c r="S7" s="180">
        <v>275552.64299999998</v>
      </c>
      <c r="T7" s="180">
        <v>277584.77800000005</v>
      </c>
      <c r="U7" s="180">
        <v>279763.36700000003</v>
      </c>
      <c r="V7" s="180">
        <v>282005.64600000001</v>
      </c>
      <c r="W7" s="180">
        <v>283791.473</v>
      </c>
      <c r="X7" s="180">
        <v>285511.71900000004</v>
      </c>
      <c r="Y7" s="180">
        <v>287405.91399999999</v>
      </c>
      <c r="Z7" s="180">
        <v>289650.60399999999</v>
      </c>
      <c r="AA7" s="180">
        <v>291853.78999999998</v>
      </c>
      <c r="AB7" s="180">
        <v>294304.90099999995</v>
      </c>
      <c r="AC7" s="180">
        <v>297020.87400000001</v>
      </c>
      <c r="AD7" s="180">
        <v>299779.05299999996</v>
      </c>
      <c r="AE7" s="180">
        <v>302563.049</v>
      </c>
      <c r="AF7" s="180">
        <v>305242.73699999996</v>
      </c>
      <c r="AG7" s="229">
        <v>307956.05499999999</v>
      </c>
    </row>
    <row r="8" spans="2:33" x14ac:dyDescent="0.35">
      <c r="B8" s="228" t="s">
        <v>2118</v>
      </c>
      <c r="C8" s="141">
        <f t="shared" si="1"/>
        <v>1.017390146743069E-2</v>
      </c>
      <c r="D8" s="137">
        <f t="shared" si="2"/>
        <v>8.8396742885665791E-3</v>
      </c>
      <c r="E8" s="180">
        <v>309820.12900000002</v>
      </c>
      <c r="F8" s="180">
        <v>311875.79300000001</v>
      </c>
      <c r="G8" s="180">
        <v>318897.27800000005</v>
      </c>
      <c r="H8" s="180">
        <v>320235.321</v>
      </c>
      <c r="I8" s="180">
        <v>326835.41899999999</v>
      </c>
      <c r="J8" s="180">
        <v>326286.19400000002</v>
      </c>
      <c r="K8" s="180">
        <v>332288.08600000001</v>
      </c>
      <c r="L8" s="180">
        <v>337880.21899999998</v>
      </c>
      <c r="M8" s="180">
        <v>340736.57200000004</v>
      </c>
      <c r="N8" s="180">
        <v>343500.03099999996</v>
      </c>
      <c r="O8" s="180">
        <v>347161.49900000001</v>
      </c>
      <c r="P8" s="180">
        <v>350352.35599999997</v>
      </c>
      <c r="Q8" s="180">
        <v>354264.70899999997</v>
      </c>
      <c r="R8" s="180">
        <v>357755.64600000001</v>
      </c>
      <c r="S8" s="180">
        <v>361509.70500000002</v>
      </c>
      <c r="T8" s="180">
        <v>364616.18</v>
      </c>
      <c r="U8" s="180">
        <v>368100.55499999999</v>
      </c>
      <c r="V8" s="180">
        <v>371960.63199999998</v>
      </c>
      <c r="W8" s="180">
        <v>375366.94299999997</v>
      </c>
      <c r="X8" s="180">
        <v>378647.27800000005</v>
      </c>
      <c r="Y8" s="180">
        <v>381498.77900000004</v>
      </c>
      <c r="Z8" s="180">
        <v>384537.93300000002</v>
      </c>
      <c r="AA8" s="180">
        <v>387834.13699999999</v>
      </c>
      <c r="AB8" s="180">
        <v>391233.00199999998</v>
      </c>
      <c r="AC8" s="180">
        <v>395082.70299999998</v>
      </c>
      <c r="AD8" s="180">
        <v>399096.68</v>
      </c>
      <c r="AE8" s="180">
        <v>403123.04699999996</v>
      </c>
      <c r="AF8" s="180">
        <v>406720.85600000003</v>
      </c>
      <c r="AG8" s="229">
        <v>409899.658</v>
      </c>
    </row>
    <row r="9" spans="2:33" x14ac:dyDescent="0.35">
      <c r="B9" s="228" t="s">
        <v>2139</v>
      </c>
      <c r="C9" s="141">
        <f t="shared" si="1"/>
        <v>8.3441334145055723E-3</v>
      </c>
      <c r="D9" s="137">
        <f t="shared" si="2"/>
        <v>8.6772242459063342E-3</v>
      </c>
      <c r="E9" s="180">
        <v>208678.36</v>
      </c>
      <c r="F9" s="180">
        <v>210416.565</v>
      </c>
      <c r="G9" s="180">
        <v>215825.45500000002</v>
      </c>
      <c r="H9" s="180">
        <v>214282.745</v>
      </c>
      <c r="I9" s="180">
        <v>215553.101</v>
      </c>
      <c r="J9" s="180">
        <v>217564.33100000001</v>
      </c>
      <c r="K9" s="180">
        <v>219986.92299999998</v>
      </c>
      <c r="L9" s="180">
        <v>222274.78</v>
      </c>
      <c r="M9" s="180">
        <v>222767.22699999998</v>
      </c>
      <c r="N9" s="180">
        <v>223627.106</v>
      </c>
      <c r="O9" s="180">
        <v>225072.92199999999</v>
      </c>
      <c r="P9" s="180">
        <v>226840.28599999999</v>
      </c>
      <c r="Q9" s="180">
        <v>228891.51</v>
      </c>
      <c r="R9" s="180">
        <v>230873.67199999999</v>
      </c>
      <c r="S9" s="180">
        <v>232924.927</v>
      </c>
      <c r="T9" s="180">
        <v>235060.10399999999</v>
      </c>
      <c r="U9" s="180">
        <v>237321.06</v>
      </c>
      <c r="V9" s="180">
        <v>239646.19400000002</v>
      </c>
      <c r="W9" s="180">
        <v>241543.152</v>
      </c>
      <c r="X9" s="180">
        <v>243378.372</v>
      </c>
      <c r="Y9" s="180">
        <v>245202.39300000001</v>
      </c>
      <c r="Z9" s="180">
        <v>247117.14199999999</v>
      </c>
      <c r="AA9" s="180">
        <v>249144.821</v>
      </c>
      <c r="AB9" s="180">
        <v>251359.71100000001</v>
      </c>
      <c r="AC9" s="180">
        <v>253858.459</v>
      </c>
      <c r="AD9" s="180">
        <v>256436.33999999997</v>
      </c>
      <c r="AE9" s="180">
        <v>258916.992</v>
      </c>
      <c r="AF9" s="180">
        <v>261219.87899999999</v>
      </c>
      <c r="AG9" s="229">
        <v>263340.027</v>
      </c>
    </row>
    <row r="10" spans="2:33" x14ac:dyDescent="0.35">
      <c r="B10" s="228" t="s">
        <v>2138</v>
      </c>
      <c r="C10" s="141">
        <f t="shared" si="1"/>
        <v>4.4385143750385048E-3</v>
      </c>
      <c r="D10" s="137">
        <f t="shared" si="2"/>
        <v>2.8905720298086912E-3</v>
      </c>
      <c r="E10" s="180">
        <v>21698.57</v>
      </c>
      <c r="F10" s="180">
        <v>21345.839</v>
      </c>
      <c r="G10" s="180">
        <v>21401.821000000004</v>
      </c>
      <c r="H10" s="180">
        <v>21535.208000000002</v>
      </c>
      <c r="I10" s="180">
        <v>21700.513999999999</v>
      </c>
      <c r="J10" s="180">
        <v>22005.331000000002</v>
      </c>
      <c r="K10" s="180">
        <v>22264.672999999999</v>
      </c>
      <c r="L10" s="180">
        <v>22424.544999999998</v>
      </c>
      <c r="M10" s="180">
        <v>22465.693000000003</v>
      </c>
      <c r="N10" s="180">
        <v>22513.729000000003</v>
      </c>
      <c r="O10" s="180">
        <v>22647.864999999998</v>
      </c>
      <c r="P10" s="180">
        <v>22760.408000000003</v>
      </c>
      <c r="Q10" s="180">
        <v>22911.950999999997</v>
      </c>
      <c r="R10" s="180">
        <v>23032.796999999999</v>
      </c>
      <c r="S10" s="180">
        <v>23126.471999999998</v>
      </c>
      <c r="T10" s="180">
        <v>23214.054</v>
      </c>
      <c r="U10" s="180">
        <v>23273.308000000001</v>
      </c>
      <c r="V10" s="180">
        <v>23331.703000000001</v>
      </c>
      <c r="W10" s="180">
        <v>23372.672999999999</v>
      </c>
      <c r="X10" s="180">
        <v>23404.022000000001</v>
      </c>
      <c r="Y10" s="180">
        <v>23436.404999999999</v>
      </c>
      <c r="Z10" s="180">
        <v>23478.406999999999</v>
      </c>
      <c r="AA10" s="180">
        <v>23536.631000000001</v>
      </c>
      <c r="AB10" s="180">
        <v>23615.476999999999</v>
      </c>
      <c r="AC10" s="180">
        <v>23717.424000000003</v>
      </c>
      <c r="AD10" s="180">
        <v>23805.75</v>
      </c>
      <c r="AE10" s="180">
        <v>23879.608</v>
      </c>
      <c r="AF10" s="180">
        <v>23971.405000000002</v>
      </c>
      <c r="AG10" s="229">
        <v>24057.133000000002</v>
      </c>
    </row>
    <row r="11" spans="2:33" x14ac:dyDescent="0.35">
      <c r="B11" s="228" t="s">
        <v>2137</v>
      </c>
      <c r="C11" s="141">
        <f t="shared" si="1"/>
        <v>6.0786391214706637E-3</v>
      </c>
      <c r="D11" s="137">
        <f t="shared" si="2"/>
        <v>4.1437578915652917E-3</v>
      </c>
      <c r="E11" s="180">
        <v>183150.864</v>
      </c>
      <c r="F11" s="180">
        <v>182302.91700000002</v>
      </c>
      <c r="G11" s="180">
        <v>183653.45800000001</v>
      </c>
      <c r="H11" s="180">
        <v>185073.04400000002</v>
      </c>
      <c r="I11" s="180">
        <v>186698.30300000001</v>
      </c>
      <c r="J11" s="180">
        <v>189594.193</v>
      </c>
      <c r="K11" s="180">
        <v>192193.78699999998</v>
      </c>
      <c r="L11" s="180">
        <v>193949.829</v>
      </c>
      <c r="M11" s="180">
        <v>194945.15999999997</v>
      </c>
      <c r="N11" s="180">
        <v>196011.70300000001</v>
      </c>
      <c r="O11" s="180">
        <v>197668.38100000002</v>
      </c>
      <c r="P11" s="180">
        <v>199081.38999999998</v>
      </c>
      <c r="Q11" s="180">
        <v>200605.728</v>
      </c>
      <c r="R11" s="180">
        <v>201990.204</v>
      </c>
      <c r="S11" s="180">
        <v>203078.78099999999</v>
      </c>
      <c r="T11" s="180">
        <v>204079.147</v>
      </c>
      <c r="U11" s="180">
        <v>204804.489</v>
      </c>
      <c r="V11" s="180">
        <v>205462.53999999998</v>
      </c>
      <c r="W11" s="180">
        <v>206014.008</v>
      </c>
      <c r="X11" s="180">
        <v>206458.81700000001</v>
      </c>
      <c r="Y11" s="180">
        <v>206891.144</v>
      </c>
      <c r="Z11" s="180">
        <v>207519.60800000001</v>
      </c>
      <c r="AA11" s="180">
        <v>208319.489</v>
      </c>
      <c r="AB11" s="180">
        <v>209284.454</v>
      </c>
      <c r="AC11" s="180">
        <v>210408.17300000001</v>
      </c>
      <c r="AD11" s="180">
        <v>211398.88</v>
      </c>
      <c r="AE11" s="180">
        <v>212378.52499999999</v>
      </c>
      <c r="AF11" s="180">
        <v>213524.261</v>
      </c>
      <c r="AG11" s="229">
        <v>214711.685</v>
      </c>
    </row>
    <row r="12" spans="2:33" x14ac:dyDescent="0.35">
      <c r="B12" s="228" t="s">
        <v>2136</v>
      </c>
      <c r="C12" s="141">
        <f t="shared" si="1"/>
        <v>3.9353950206333366E-3</v>
      </c>
      <c r="D12" s="137">
        <f t="shared" si="2"/>
        <v>9.6517979639743068E-4</v>
      </c>
      <c r="E12" s="180">
        <v>120117.19499999999</v>
      </c>
      <c r="F12" s="180">
        <v>119875.183</v>
      </c>
      <c r="G12" s="180">
        <v>127611.20599999999</v>
      </c>
      <c r="H12" s="180">
        <v>128361.23699999999</v>
      </c>
      <c r="I12" s="180">
        <v>130814.83499999999</v>
      </c>
      <c r="J12" s="180">
        <v>133100.739</v>
      </c>
      <c r="K12" s="180">
        <v>134086.59399999998</v>
      </c>
      <c r="L12" s="180">
        <v>133842.94099999999</v>
      </c>
      <c r="M12" s="180">
        <v>132576.90400000001</v>
      </c>
      <c r="N12" s="180">
        <v>131829.05600000001</v>
      </c>
      <c r="O12" s="180">
        <v>131558.929</v>
      </c>
      <c r="P12" s="180">
        <v>131319.36600000001</v>
      </c>
      <c r="Q12" s="180">
        <v>131368.25599999999</v>
      </c>
      <c r="R12" s="180">
        <v>131328.62900000002</v>
      </c>
      <c r="S12" s="180">
        <v>131440.30799999999</v>
      </c>
      <c r="T12" s="180">
        <v>131625.82399999999</v>
      </c>
      <c r="U12" s="180">
        <v>131735.42800000001</v>
      </c>
      <c r="V12" s="180">
        <v>131973.80100000001</v>
      </c>
      <c r="W12" s="180">
        <v>132006.48499999999</v>
      </c>
      <c r="X12" s="180">
        <v>132132.47699999998</v>
      </c>
      <c r="Y12" s="180">
        <v>132135.89500000002</v>
      </c>
      <c r="Z12" s="180">
        <v>132194.16800000001</v>
      </c>
      <c r="AA12" s="180">
        <v>132303.986</v>
      </c>
      <c r="AB12" s="180">
        <v>132505.554</v>
      </c>
      <c r="AC12" s="180">
        <v>132777.34400000001</v>
      </c>
      <c r="AD12" s="180">
        <v>133098.74</v>
      </c>
      <c r="AE12" s="180">
        <v>133224.96000000002</v>
      </c>
      <c r="AF12" s="180">
        <v>133245.78899999999</v>
      </c>
      <c r="AG12" s="229">
        <v>133286.133</v>
      </c>
    </row>
    <row r="13" spans="2:33" x14ac:dyDescent="0.35">
      <c r="B13" s="228" t="s">
        <v>2122</v>
      </c>
      <c r="C13" s="141">
        <f t="shared" si="1"/>
        <v>8.0784249789547236E-3</v>
      </c>
      <c r="D13" s="137">
        <f t="shared" si="2"/>
        <v>7.0905992199721268E-3</v>
      </c>
      <c r="E13" s="180">
        <v>230526.52000000002</v>
      </c>
      <c r="F13" s="180">
        <v>227506.69899999999</v>
      </c>
      <c r="G13" s="180">
        <v>228863.29699999999</v>
      </c>
      <c r="H13" s="180">
        <v>229343.29199999999</v>
      </c>
      <c r="I13" s="180">
        <v>232916.595</v>
      </c>
      <c r="J13" s="180">
        <v>235351.77600000001</v>
      </c>
      <c r="K13" s="180">
        <v>239035.67499999999</v>
      </c>
      <c r="L13" s="180">
        <v>241989.62399999998</v>
      </c>
      <c r="M13" s="180">
        <v>243353.516</v>
      </c>
      <c r="N13" s="180">
        <v>245079.17800000001</v>
      </c>
      <c r="O13" s="180">
        <v>247281.55499999999</v>
      </c>
      <c r="P13" s="180">
        <v>249507.75100000002</v>
      </c>
      <c r="Q13" s="180">
        <v>251951.23300000001</v>
      </c>
      <c r="R13" s="180">
        <v>254050.03400000001</v>
      </c>
      <c r="S13" s="180">
        <v>256031.89099999997</v>
      </c>
      <c r="T13" s="180">
        <v>257965.75899999999</v>
      </c>
      <c r="U13" s="180">
        <v>259957.45799999998</v>
      </c>
      <c r="V13" s="180">
        <v>261902.13</v>
      </c>
      <c r="W13" s="180">
        <v>263424.04199999996</v>
      </c>
      <c r="X13" s="180">
        <v>264789.61199999996</v>
      </c>
      <c r="Y13" s="180">
        <v>266184.41800000001</v>
      </c>
      <c r="Z13" s="180">
        <v>267962.55499999999</v>
      </c>
      <c r="AA13" s="180">
        <v>269795.25799999997</v>
      </c>
      <c r="AB13" s="180">
        <v>271833.92300000001</v>
      </c>
      <c r="AC13" s="180">
        <v>274120.087</v>
      </c>
      <c r="AD13" s="180">
        <v>276344.42100000003</v>
      </c>
      <c r="AE13" s="180">
        <v>278541.93099999998</v>
      </c>
      <c r="AF13" s="180">
        <v>280579.92599999998</v>
      </c>
      <c r="AG13" s="229">
        <v>282709.77800000005</v>
      </c>
    </row>
    <row r="14" spans="2:33" x14ac:dyDescent="0.35">
      <c r="B14" s="228" t="s">
        <v>2134</v>
      </c>
      <c r="C14" s="141">
        <f t="shared" si="1"/>
        <v>-2.4617090354561721E-4</v>
      </c>
      <c r="D14" s="137">
        <f t="shared" si="2"/>
        <v>2.2678330236436395E-4</v>
      </c>
      <c r="E14" s="180">
        <v>55100.563000000002</v>
      </c>
      <c r="F14" s="180">
        <v>55226.658000000003</v>
      </c>
      <c r="G14" s="180">
        <v>54998.112000000001</v>
      </c>
      <c r="H14" s="180">
        <v>56090.286</v>
      </c>
      <c r="I14" s="180">
        <v>56438.868999999999</v>
      </c>
      <c r="J14" s="180">
        <v>56411.835000000006</v>
      </c>
      <c r="K14" s="180">
        <v>56407.012999999999</v>
      </c>
      <c r="L14" s="180">
        <v>56268.546999999999</v>
      </c>
      <c r="M14" s="180">
        <v>55666.355000000003</v>
      </c>
      <c r="N14" s="180">
        <v>55214.095999999998</v>
      </c>
      <c r="O14" s="180">
        <v>54955.508999999998</v>
      </c>
      <c r="P14" s="180">
        <v>54797.451000000001</v>
      </c>
      <c r="Q14" s="180">
        <v>54737.9</v>
      </c>
      <c r="R14" s="180">
        <v>54655.312000000005</v>
      </c>
      <c r="S14" s="180">
        <v>54621.043999999994</v>
      </c>
      <c r="T14" s="180">
        <v>54638.385999999999</v>
      </c>
      <c r="U14" s="180">
        <v>54656.326000000001</v>
      </c>
      <c r="V14" s="180">
        <v>54740.784</v>
      </c>
      <c r="W14" s="180">
        <v>54736.5</v>
      </c>
      <c r="X14" s="180">
        <v>54775.313999999998</v>
      </c>
      <c r="Y14" s="180">
        <v>54797.866999999998</v>
      </c>
      <c r="Z14" s="180">
        <v>54805.649000000005</v>
      </c>
      <c r="AA14" s="180">
        <v>54779.193999999996</v>
      </c>
      <c r="AB14" s="180">
        <v>54811.565000000002</v>
      </c>
      <c r="AC14" s="180">
        <v>54883.513999999996</v>
      </c>
      <c r="AD14" s="180">
        <v>54939.663</v>
      </c>
      <c r="AE14" s="180">
        <v>54925.285000000003</v>
      </c>
      <c r="AF14" s="180">
        <v>54899.334000000003</v>
      </c>
      <c r="AG14" s="229">
        <v>54860.76</v>
      </c>
    </row>
    <row r="15" spans="2:33" x14ac:dyDescent="0.35">
      <c r="B15" s="228" t="s">
        <v>2135</v>
      </c>
      <c r="C15" s="141">
        <f t="shared" si="1"/>
        <v>-6.8727328245266062E-4</v>
      </c>
      <c r="D15" s="137">
        <f t="shared" si="2"/>
        <v>4.9855683453370325E-4</v>
      </c>
      <c r="E15" s="180">
        <v>20579.838</v>
      </c>
      <c r="F15" s="180">
        <v>20656.355</v>
      </c>
      <c r="G15" s="180">
        <v>20543.804</v>
      </c>
      <c r="H15" s="180">
        <v>20921.102999999999</v>
      </c>
      <c r="I15" s="180">
        <v>21028.531999999999</v>
      </c>
      <c r="J15" s="180">
        <v>21005.852000000003</v>
      </c>
      <c r="K15" s="180">
        <v>20986.510999999999</v>
      </c>
      <c r="L15" s="180">
        <v>20919.035</v>
      </c>
      <c r="M15" s="180">
        <v>20633.505000000001</v>
      </c>
      <c r="N15" s="180">
        <v>20432.425999999999</v>
      </c>
      <c r="O15" s="180">
        <v>20314.753000000001</v>
      </c>
      <c r="P15" s="180">
        <v>20240.405999999999</v>
      </c>
      <c r="Q15" s="180">
        <v>20210.196</v>
      </c>
      <c r="R15" s="180">
        <v>20165.790999999997</v>
      </c>
      <c r="S15" s="180">
        <v>20141.592000000001</v>
      </c>
      <c r="T15" s="180">
        <v>20145.040999999997</v>
      </c>
      <c r="U15" s="180">
        <v>20151.845999999998</v>
      </c>
      <c r="V15" s="180">
        <v>20182.925999999999</v>
      </c>
      <c r="W15" s="180">
        <v>20175.640000000003</v>
      </c>
      <c r="X15" s="180">
        <v>20187.374</v>
      </c>
      <c r="Y15" s="180">
        <v>20194.561000000002</v>
      </c>
      <c r="Z15" s="180">
        <v>20201.466</v>
      </c>
      <c r="AA15" s="180">
        <v>20201.407999999999</v>
      </c>
      <c r="AB15" s="180">
        <v>20220.251</v>
      </c>
      <c r="AC15" s="180">
        <v>20254.066000000003</v>
      </c>
      <c r="AD15" s="180">
        <v>20275.593000000001</v>
      </c>
      <c r="AE15" s="180">
        <v>20277.705999999998</v>
      </c>
      <c r="AF15" s="180">
        <v>20275.064000000002</v>
      </c>
      <c r="AG15" s="229">
        <v>20276.453000000001</v>
      </c>
    </row>
    <row r="16" spans="2:33" x14ac:dyDescent="0.35">
      <c r="B16" s="228" t="s">
        <v>2133</v>
      </c>
      <c r="C16" s="141">
        <f t="shared" si="1"/>
        <v>5.2023030192827058E-4</v>
      </c>
      <c r="D16" s="137">
        <f t="shared" si="2"/>
        <v>8.1837592280797899E-4</v>
      </c>
      <c r="E16" s="180">
        <v>68245.048999999999</v>
      </c>
      <c r="F16" s="180">
        <v>67972.595000000001</v>
      </c>
      <c r="G16" s="180">
        <v>67566.817999999999</v>
      </c>
      <c r="H16" s="180">
        <v>68660.622000000003</v>
      </c>
      <c r="I16" s="180">
        <v>69323.792000000001</v>
      </c>
      <c r="J16" s="180">
        <v>69279.448999999993</v>
      </c>
      <c r="K16" s="180">
        <v>69523.308000000005</v>
      </c>
      <c r="L16" s="180">
        <v>69591.034</v>
      </c>
      <c r="M16" s="180">
        <v>68946.365000000005</v>
      </c>
      <c r="N16" s="180">
        <v>68478.423999999999</v>
      </c>
      <c r="O16" s="180">
        <v>68282.851999999999</v>
      </c>
      <c r="P16" s="180">
        <v>68186.210999999996</v>
      </c>
      <c r="Q16" s="180">
        <v>68215.873999999996</v>
      </c>
      <c r="R16" s="180">
        <v>68199.317999999999</v>
      </c>
      <c r="S16" s="180">
        <v>68198.150999999998</v>
      </c>
      <c r="T16" s="180">
        <v>68228.378000000012</v>
      </c>
      <c r="U16" s="180">
        <v>68254.028000000006</v>
      </c>
      <c r="V16" s="180">
        <v>68358.452000000005</v>
      </c>
      <c r="W16" s="180">
        <v>68372.231</v>
      </c>
      <c r="X16" s="180">
        <v>68408.966</v>
      </c>
      <c r="Y16" s="180">
        <v>68412.513999999996</v>
      </c>
      <c r="Z16" s="180">
        <v>68437.270999999993</v>
      </c>
      <c r="AA16" s="180">
        <v>68469.643000000011</v>
      </c>
      <c r="AB16" s="180">
        <v>68554.55</v>
      </c>
      <c r="AC16" s="180">
        <v>68695.206000000006</v>
      </c>
      <c r="AD16" s="180">
        <v>68796.370999999999</v>
      </c>
      <c r="AE16" s="180">
        <v>68858.681000000011</v>
      </c>
      <c r="AF16" s="180">
        <v>68887.054000000004</v>
      </c>
      <c r="AG16" s="229">
        <v>68933.837999999989</v>
      </c>
    </row>
    <row r="17" spans="2:33" x14ac:dyDescent="0.35">
      <c r="B17" s="228" t="s">
        <v>2132</v>
      </c>
      <c r="C17" s="141">
        <f t="shared" si="1"/>
        <v>3.4135158695176582E-3</v>
      </c>
      <c r="D17" s="137">
        <f t="shared" si="2"/>
        <v>3.6477833185752928E-3</v>
      </c>
      <c r="E17" s="180">
        <v>256221.06899999999</v>
      </c>
      <c r="F17" s="180">
        <v>255638.33600000001</v>
      </c>
      <c r="G17" s="180">
        <v>256282.74499999997</v>
      </c>
      <c r="H17" s="180">
        <v>258639.77100000001</v>
      </c>
      <c r="I17" s="180">
        <v>261161.28500000003</v>
      </c>
      <c r="J17" s="180">
        <v>261861.72499999998</v>
      </c>
      <c r="K17" s="180">
        <v>263655.12099999998</v>
      </c>
      <c r="L17" s="180">
        <v>264919.86100000003</v>
      </c>
      <c r="M17" s="180">
        <v>263738.098</v>
      </c>
      <c r="N17" s="180">
        <v>263041.26</v>
      </c>
      <c r="O17" s="180">
        <v>263260.98599999998</v>
      </c>
      <c r="P17" s="180">
        <v>263814.728</v>
      </c>
      <c r="Q17" s="180">
        <v>264780.73100000003</v>
      </c>
      <c r="R17" s="180">
        <v>265606.81199999998</v>
      </c>
      <c r="S17" s="180">
        <v>266456.94</v>
      </c>
      <c r="T17" s="180">
        <v>267368.34700000001</v>
      </c>
      <c r="U17" s="180">
        <v>268303.28400000004</v>
      </c>
      <c r="V17" s="180">
        <v>269466.03399999999</v>
      </c>
      <c r="W17" s="180">
        <v>270253.44799999997</v>
      </c>
      <c r="X17" s="180">
        <v>271050.35400000005</v>
      </c>
      <c r="Y17" s="180">
        <v>271748.962</v>
      </c>
      <c r="Z17" s="180">
        <v>272554.99300000002</v>
      </c>
      <c r="AA17" s="180">
        <v>273445.70900000003</v>
      </c>
      <c r="AB17" s="180">
        <v>274544.70800000004</v>
      </c>
      <c r="AC17" s="180">
        <v>275899.75</v>
      </c>
      <c r="AD17" s="180">
        <v>277182.495</v>
      </c>
      <c r="AE17" s="180">
        <v>278339.96600000001</v>
      </c>
      <c r="AF17" s="180">
        <v>279326.47700000001</v>
      </c>
      <c r="AG17" s="229">
        <v>280275.11600000004</v>
      </c>
    </row>
    <row r="18" spans="2:33" x14ac:dyDescent="0.35">
      <c r="B18" s="228" t="s">
        <v>2131</v>
      </c>
      <c r="C18" s="141">
        <f t="shared" si="1"/>
        <v>3.8801353093387281E-3</v>
      </c>
      <c r="D18" s="137">
        <f t="shared" si="2"/>
        <v>2.9864755198822923E-3</v>
      </c>
      <c r="E18" s="180">
        <v>94601.333999999988</v>
      </c>
      <c r="F18" s="180">
        <v>93290.97</v>
      </c>
      <c r="G18" s="180">
        <v>93563.286000000007</v>
      </c>
      <c r="H18" s="180">
        <v>93993.514999999999</v>
      </c>
      <c r="I18" s="180">
        <v>94535.659999999989</v>
      </c>
      <c r="J18" s="180">
        <v>95568.938999999998</v>
      </c>
      <c r="K18" s="180">
        <v>96495.673999999999</v>
      </c>
      <c r="L18" s="180">
        <v>97084.746999999988</v>
      </c>
      <c r="M18" s="180">
        <v>97069.061000000002</v>
      </c>
      <c r="N18" s="180">
        <v>97158.317999999999</v>
      </c>
      <c r="O18" s="180">
        <v>97606.194000000003</v>
      </c>
      <c r="P18" s="180">
        <v>98009.597999999998</v>
      </c>
      <c r="Q18" s="180">
        <v>98592.979000000007</v>
      </c>
      <c r="R18" s="180">
        <v>99042.465000000011</v>
      </c>
      <c r="S18" s="180">
        <v>99415.344000000012</v>
      </c>
      <c r="T18" s="180">
        <v>99778.687000000005</v>
      </c>
      <c r="U18" s="180">
        <v>100052.03199999999</v>
      </c>
      <c r="V18" s="180">
        <v>100341.034</v>
      </c>
      <c r="W18" s="180">
        <v>100530.78499999999</v>
      </c>
      <c r="X18" s="180">
        <v>100690.247</v>
      </c>
      <c r="Y18" s="180">
        <v>100855.965</v>
      </c>
      <c r="Z18" s="180">
        <v>101055.374</v>
      </c>
      <c r="AA18" s="180">
        <v>101319.24399999999</v>
      </c>
      <c r="AB18" s="180">
        <v>101672.62300000001</v>
      </c>
      <c r="AC18" s="180">
        <v>102114.708</v>
      </c>
      <c r="AD18" s="180">
        <v>102502.655</v>
      </c>
      <c r="AE18" s="180">
        <v>102830.505</v>
      </c>
      <c r="AF18" s="180">
        <v>103218.552</v>
      </c>
      <c r="AG18" s="229">
        <v>103573.784</v>
      </c>
    </row>
    <row r="19" spans="2:33" x14ac:dyDescent="0.35">
      <c r="B19" s="228" t="s">
        <v>2130</v>
      </c>
      <c r="C19" s="141">
        <f t="shared" si="1"/>
        <v>4.6358574749501003E-3</v>
      </c>
      <c r="D19" s="137">
        <f t="shared" si="2"/>
        <v>2.9877318690711974E-3</v>
      </c>
      <c r="E19" s="180">
        <v>507342.92599999998</v>
      </c>
      <c r="F19" s="180">
        <v>500283.72200000001</v>
      </c>
      <c r="G19" s="180">
        <v>502439.66699999996</v>
      </c>
      <c r="H19" s="180">
        <v>504923.30900000001</v>
      </c>
      <c r="I19" s="180">
        <v>509451.90400000004</v>
      </c>
      <c r="J19" s="180">
        <v>516637.45100000006</v>
      </c>
      <c r="K19" s="180">
        <v>523214.23300000001</v>
      </c>
      <c r="L19" s="180">
        <v>527420.71499999997</v>
      </c>
      <c r="M19" s="180">
        <v>528178.223</v>
      </c>
      <c r="N19" s="180">
        <v>529239.19700000004</v>
      </c>
      <c r="O19" s="180">
        <v>532367.18800000008</v>
      </c>
      <c r="P19" s="180">
        <v>535128.84499999997</v>
      </c>
      <c r="Q19" s="180">
        <v>538712.58499999996</v>
      </c>
      <c r="R19" s="180">
        <v>541616.821</v>
      </c>
      <c r="S19" s="180">
        <v>543896.973</v>
      </c>
      <c r="T19" s="180">
        <v>545993.652</v>
      </c>
      <c r="U19" s="180">
        <v>547559.81400000001</v>
      </c>
      <c r="V19" s="180">
        <v>549083.06900000002</v>
      </c>
      <c r="W19" s="180">
        <v>550166.80899999989</v>
      </c>
      <c r="X19" s="180">
        <v>550988.52500000002</v>
      </c>
      <c r="Y19" s="180">
        <v>551770.20299999998</v>
      </c>
      <c r="Z19" s="180">
        <v>552860.22900000005</v>
      </c>
      <c r="AA19" s="180">
        <v>554362.549</v>
      </c>
      <c r="AB19" s="180">
        <v>556301.33100000001</v>
      </c>
      <c r="AC19" s="180">
        <v>558738.52500000002</v>
      </c>
      <c r="AD19" s="180">
        <v>560916.13800000004</v>
      </c>
      <c r="AE19" s="180">
        <v>562809.02100000007</v>
      </c>
      <c r="AF19" s="180">
        <v>564873.23</v>
      </c>
      <c r="AG19" s="229">
        <v>566827.08700000006</v>
      </c>
    </row>
    <row r="20" spans="2:33" x14ac:dyDescent="0.35">
      <c r="B20" s="228" t="s">
        <v>2123</v>
      </c>
      <c r="C20" s="141">
        <f t="shared" si="1"/>
        <v>1.014189183920533E-2</v>
      </c>
      <c r="D20" s="137">
        <f t="shared" si="2"/>
        <v>8.6845812783646892E-3</v>
      </c>
      <c r="E20" s="180">
        <v>61953.277999999998</v>
      </c>
      <c r="F20" s="180">
        <v>61531.368000000002</v>
      </c>
      <c r="G20" s="180">
        <v>61520.007999999994</v>
      </c>
      <c r="H20" s="180">
        <v>62786.597999999998</v>
      </c>
      <c r="I20" s="180">
        <v>63442.768000000004</v>
      </c>
      <c r="J20" s="180">
        <v>64448.334000000003</v>
      </c>
      <c r="K20" s="180">
        <v>65558.311000000002</v>
      </c>
      <c r="L20" s="180">
        <v>66479.972999999998</v>
      </c>
      <c r="M20" s="180">
        <v>67035.872999999992</v>
      </c>
      <c r="N20" s="180">
        <v>67662.59</v>
      </c>
      <c r="O20" s="180">
        <v>68417.891999999993</v>
      </c>
      <c r="P20" s="180">
        <v>69157.509000000005</v>
      </c>
      <c r="Q20" s="180">
        <v>69952.538</v>
      </c>
      <c r="R20" s="180">
        <v>70671.843999999997</v>
      </c>
      <c r="S20" s="180">
        <v>71419.01400000001</v>
      </c>
      <c r="T20" s="180">
        <v>72113.808000000005</v>
      </c>
      <c r="U20" s="180">
        <v>72826.378000000012</v>
      </c>
      <c r="V20" s="180">
        <v>73538.109000000011</v>
      </c>
      <c r="W20" s="180">
        <v>74108.337</v>
      </c>
      <c r="X20" s="180">
        <v>74630.835999999996</v>
      </c>
      <c r="Y20" s="180">
        <v>75133.491999999998</v>
      </c>
      <c r="Z20" s="180">
        <v>75709.175000000003</v>
      </c>
      <c r="AA20" s="180">
        <v>76371.741999999998</v>
      </c>
      <c r="AB20" s="180">
        <v>77082.993000000002</v>
      </c>
      <c r="AC20" s="180">
        <v>77866.630999999994</v>
      </c>
      <c r="AD20" s="180">
        <v>78627.303999999989</v>
      </c>
      <c r="AE20" s="180">
        <v>79368.668000000005</v>
      </c>
      <c r="AF20" s="180">
        <v>80076.423999999999</v>
      </c>
      <c r="AG20" s="229">
        <v>80801.773000000001</v>
      </c>
    </row>
    <row r="21" spans="2:33" x14ac:dyDescent="0.35">
      <c r="B21" s="228" t="s">
        <v>2120</v>
      </c>
      <c r="C21" s="141">
        <f t="shared" si="1"/>
        <v>6.0642524200100745E-3</v>
      </c>
      <c r="D21" s="137">
        <f t="shared" si="2"/>
        <v>5.1080945775439091E-3</v>
      </c>
      <c r="E21" s="180">
        <v>62658.008999999998</v>
      </c>
      <c r="F21" s="180">
        <v>62912.411</v>
      </c>
      <c r="G21" s="180">
        <v>63516.449000000001</v>
      </c>
      <c r="H21" s="180">
        <v>63841.843000000001</v>
      </c>
      <c r="I21" s="180">
        <v>64246.521000000001</v>
      </c>
      <c r="J21" s="180">
        <v>64917.777999999998</v>
      </c>
      <c r="K21" s="180">
        <v>65621.528999999995</v>
      </c>
      <c r="L21" s="180">
        <v>66172.577000000005</v>
      </c>
      <c r="M21" s="180">
        <v>66453.674000000014</v>
      </c>
      <c r="N21" s="180">
        <v>66793.448999999993</v>
      </c>
      <c r="O21" s="180">
        <v>67292.563999999998</v>
      </c>
      <c r="P21" s="180">
        <v>67749.763000000006</v>
      </c>
      <c r="Q21" s="180">
        <v>68237.044999999998</v>
      </c>
      <c r="R21" s="180">
        <v>68693.565000000002</v>
      </c>
      <c r="S21" s="180">
        <v>69092.399999999994</v>
      </c>
      <c r="T21" s="180">
        <v>69474.425999999992</v>
      </c>
      <c r="U21" s="180">
        <v>69802.78</v>
      </c>
      <c r="V21" s="180">
        <v>70124.381999999998</v>
      </c>
      <c r="W21" s="180">
        <v>70388.710000000006</v>
      </c>
      <c r="X21" s="180">
        <v>70626.099000000002</v>
      </c>
      <c r="Y21" s="180">
        <v>70861.327999999994</v>
      </c>
      <c r="Z21" s="180">
        <v>71153.14499999999</v>
      </c>
      <c r="AA21" s="180">
        <v>71497.703999999998</v>
      </c>
      <c r="AB21" s="180">
        <v>71896.392999999996</v>
      </c>
      <c r="AC21" s="180">
        <v>72339.080999999991</v>
      </c>
      <c r="AD21" s="180">
        <v>72755.623000000007</v>
      </c>
      <c r="AE21" s="180">
        <v>73169.54800000001</v>
      </c>
      <c r="AF21" s="180">
        <v>73615.226999999999</v>
      </c>
      <c r="AG21" s="229">
        <v>74068.016000000003</v>
      </c>
    </row>
    <row r="22" spans="2:33" x14ac:dyDescent="0.35">
      <c r="B22" s="228" t="s">
        <v>2119</v>
      </c>
      <c r="C22" s="141">
        <f t="shared" si="1"/>
        <v>9.8839552285836518E-3</v>
      </c>
      <c r="D22" s="137">
        <f t="shared" si="2"/>
        <v>8.2382738342692274E-3</v>
      </c>
      <c r="E22" s="180">
        <v>132792.49600000001</v>
      </c>
      <c r="F22" s="180">
        <v>133328.65899999999</v>
      </c>
      <c r="G22" s="180">
        <v>135971.19099999999</v>
      </c>
      <c r="H22" s="180">
        <v>136676.041</v>
      </c>
      <c r="I22" s="180">
        <v>139462.601</v>
      </c>
      <c r="J22" s="180">
        <v>139136.734</v>
      </c>
      <c r="K22" s="180">
        <v>141878.693</v>
      </c>
      <c r="L22" s="180">
        <v>144328.90299999999</v>
      </c>
      <c r="M22" s="180">
        <v>145653.82399999999</v>
      </c>
      <c r="N22" s="180">
        <v>146891.12900000002</v>
      </c>
      <c r="O22" s="180">
        <v>148523.209</v>
      </c>
      <c r="P22" s="180">
        <v>149927.53599999999</v>
      </c>
      <c r="Q22" s="180">
        <v>151605.484</v>
      </c>
      <c r="R22" s="180">
        <v>153089.92000000001</v>
      </c>
      <c r="S22" s="180">
        <v>154654.38800000001</v>
      </c>
      <c r="T22" s="180">
        <v>155917.37399999998</v>
      </c>
      <c r="U22" s="180">
        <v>157326.935</v>
      </c>
      <c r="V22" s="180">
        <v>158854.35500000001</v>
      </c>
      <c r="W22" s="180">
        <v>160184.85999999999</v>
      </c>
      <c r="X22" s="180">
        <v>161463.715</v>
      </c>
      <c r="Y22" s="180">
        <v>162541.45800000001</v>
      </c>
      <c r="Z22" s="180">
        <v>163734.68</v>
      </c>
      <c r="AA22" s="180">
        <v>165051.84900000002</v>
      </c>
      <c r="AB22" s="180">
        <v>166416.565</v>
      </c>
      <c r="AC22" s="180">
        <v>167966.43100000001</v>
      </c>
      <c r="AD22" s="180">
        <v>169574.21900000001</v>
      </c>
      <c r="AE22" s="180">
        <v>171190.78099999999</v>
      </c>
      <c r="AF22" s="180">
        <v>172605.011</v>
      </c>
      <c r="AG22" s="229">
        <v>173881.454</v>
      </c>
    </row>
    <row r="23" spans="2:33" x14ac:dyDescent="0.35">
      <c r="B23" s="228" t="s">
        <v>2129</v>
      </c>
      <c r="C23" s="141">
        <f t="shared" si="1"/>
        <v>8.6756906866147787E-3</v>
      </c>
      <c r="D23" s="137">
        <f t="shared" si="2"/>
        <v>5.6648246731141327E-3</v>
      </c>
      <c r="E23" s="180">
        <v>217690.826</v>
      </c>
      <c r="F23" s="180">
        <v>222676.40700000001</v>
      </c>
      <c r="G23" s="180">
        <v>225970.10800000001</v>
      </c>
      <c r="H23" s="180">
        <v>225738.98299999998</v>
      </c>
      <c r="I23" s="180">
        <v>229028.74800000002</v>
      </c>
      <c r="J23" s="180">
        <v>233053.024</v>
      </c>
      <c r="K23" s="180">
        <v>237819.397</v>
      </c>
      <c r="L23" s="180">
        <v>241677.49000000002</v>
      </c>
      <c r="M23" s="180">
        <v>243940.78099999999</v>
      </c>
      <c r="N23" s="180">
        <v>246042.45</v>
      </c>
      <c r="O23" s="180">
        <v>248834.76300000001</v>
      </c>
      <c r="P23" s="180">
        <v>251516.67800000001</v>
      </c>
      <c r="Q23" s="180">
        <v>254213.73</v>
      </c>
      <c r="R23" s="180">
        <v>256677.03200000001</v>
      </c>
      <c r="S23" s="180">
        <v>258826.08</v>
      </c>
      <c r="T23" s="180">
        <v>260665.83300000001</v>
      </c>
      <c r="U23" s="180">
        <v>262555.75599999999</v>
      </c>
      <c r="V23" s="180">
        <v>264257.01900000003</v>
      </c>
      <c r="W23" s="180">
        <v>265725.70799999998</v>
      </c>
      <c r="X23" s="180">
        <v>266957.21400000004</v>
      </c>
      <c r="Y23" s="180">
        <v>268027.55700000003</v>
      </c>
      <c r="Z23" s="180">
        <v>269426.20799999998</v>
      </c>
      <c r="AA23" s="180">
        <v>271001.67800000001</v>
      </c>
      <c r="AB23" s="180">
        <v>272756.28700000001</v>
      </c>
      <c r="AC23" s="180">
        <v>274652.95400000003</v>
      </c>
      <c r="AD23" s="180">
        <v>276574.70699999999</v>
      </c>
      <c r="AE23" s="180">
        <v>278462.61600000004</v>
      </c>
      <c r="AF23" s="180">
        <v>279864.50200000004</v>
      </c>
      <c r="AG23" s="229">
        <v>281168.18200000003</v>
      </c>
    </row>
    <row r="24" spans="2:33" x14ac:dyDescent="0.35">
      <c r="B24" s="228" t="s">
        <v>2128</v>
      </c>
      <c r="C24" s="141">
        <f t="shared" si="1"/>
        <v>9.5720493534996454E-3</v>
      </c>
      <c r="D24" s="137">
        <f t="shared" si="2"/>
        <v>7.6791681612145002E-3</v>
      </c>
      <c r="E24" s="180">
        <v>132267.09</v>
      </c>
      <c r="F24" s="180">
        <v>133252.54799999998</v>
      </c>
      <c r="G24" s="180">
        <v>135689.56</v>
      </c>
      <c r="H24" s="180">
        <v>136198.318</v>
      </c>
      <c r="I24" s="180">
        <v>139053.65</v>
      </c>
      <c r="J24" s="180">
        <v>138218.12399999998</v>
      </c>
      <c r="K24" s="180">
        <v>141206.83299999998</v>
      </c>
      <c r="L24" s="180">
        <v>143812.11900000001</v>
      </c>
      <c r="M24" s="180">
        <v>145245.239</v>
      </c>
      <c r="N24" s="180">
        <v>146533.783</v>
      </c>
      <c r="O24" s="180">
        <v>148247.58900000001</v>
      </c>
      <c r="P24" s="180">
        <v>149709.56400000001</v>
      </c>
      <c r="Q24" s="180">
        <v>151410.30900000001</v>
      </c>
      <c r="R24" s="180">
        <v>152898.40699999998</v>
      </c>
      <c r="S24" s="180">
        <v>154431.85399999999</v>
      </c>
      <c r="T24" s="180">
        <v>155627.68600000002</v>
      </c>
      <c r="U24" s="180">
        <v>156980.98799999998</v>
      </c>
      <c r="V24" s="180">
        <v>158411.43799999999</v>
      </c>
      <c r="W24" s="180">
        <v>159646.83500000002</v>
      </c>
      <c r="X24" s="180">
        <v>160843.826</v>
      </c>
      <c r="Y24" s="180">
        <v>161799.53</v>
      </c>
      <c r="Z24" s="180">
        <v>162904.55600000001</v>
      </c>
      <c r="AA24" s="180">
        <v>164137.98499999999</v>
      </c>
      <c r="AB24" s="180">
        <v>165417.49600000001</v>
      </c>
      <c r="AC24" s="180">
        <v>166867.50799999997</v>
      </c>
      <c r="AD24" s="180">
        <v>168379.60799999998</v>
      </c>
      <c r="AE24" s="180">
        <v>169908.524</v>
      </c>
      <c r="AF24" s="180">
        <v>171177.59699999998</v>
      </c>
      <c r="AG24" s="229">
        <v>172338.821</v>
      </c>
    </row>
    <row r="25" spans="2:33" x14ac:dyDescent="0.35">
      <c r="B25" s="228" t="s">
        <v>2127</v>
      </c>
      <c r="C25" s="141">
        <f t="shared" si="1"/>
        <v>4.9566550109736429E-3</v>
      </c>
      <c r="D25" s="137">
        <f t="shared" si="2"/>
        <v>4.0164521606540493E-3</v>
      </c>
      <c r="E25" s="180">
        <v>101502.30399999999</v>
      </c>
      <c r="F25" s="180">
        <v>101122.963</v>
      </c>
      <c r="G25" s="180">
        <v>101743.23300000001</v>
      </c>
      <c r="H25" s="180">
        <v>102243.576</v>
      </c>
      <c r="I25" s="180">
        <v>102844.887</v>
      </c>
      <c r="J25" s="180">
        <v>103987.97600000001</v>
      </c>
      <c r="K25" s="180">
        <v>105073.914</v>
      </c>
      <c r="L25" s="180">
        <v>105840.523</v>
      </c>
      <c r="M25" s="180">
        <v>106020.76</v>
      </c>
      <c r="N25" s="180">
        <v>106335.70899999999</v>
      </c>
      <c r="O25" s="180">
        <v>106981.522</v>
      </c>
      <c r="P25" s="180">
        <v>107570.091</v>
      </c>
      <c r="Q25" s="180">
        <v>108274.048</v>
      </c>
      <c r="R25" s="180">
        <v>108883.32400000001</v>
      </c>
      <c r="S25" s="180">
        <v>109400.261</v>
      </c>
      <c r="T25" s="180">
        <v>109902.901</v>
      </c>
      <c r="U25" s="180">
        <v>110311.08100000001</v>
      </c>
      <c r="V25" s="180">
        <v>110717.033</v>
      </c>
      <c r="W25" s="180">
        <v>111024.65100000001</v>
      </c>
      <c r="X25" s="180">
        <v>111292.923</v>
      </c>
      <c r="Y25" s="180">
        <v>111563.057</v>
      </c>
      <c r="Z25" s="180">
        <v>111901.81</v>
      </c>
      <c r="AA25" s="180">
        <v>112320.656</v>
      </c>
      <c r="AB25" s="180">
        <v>112827.98800000001</v>
      </c>
      <c r="AC25" s="180">
        <v>113411.83499999999</v>
      </c>
      <c r="AD25" s="180">
        <v>113942.245</v>
      </c>
      <c r="AE25" s="180">
        <v>114441.11599999999</v>
      </c>
      <c r="AF25" s="180">
        <v>115002.357</v>
      </c>
      <c r="AG25" s="229">
        <v>115565.36900000001</v>
      </c>
    </row>
    <row r="26" spans="2:33" x14ac:dyDescent="0.35">
      <c r="B26" s="228" t="s">
        <v>2126</v>
      </c>
      <c r="C26" s="141">
        <f t="shared" si="1"/>
        <v>8.731702641178174E-3</v>
      </c>
      <c r="D26" s="137">
        <f t="shared" si="2"/>
        <v>6.8503482226434098E-3</v>
      </c>
      <c r="E26" s="180">
        <v>222937.408</v>
      </c>
      <c r="F26" s="180">
        <v>225474.899</v>
      </c>
      <c r="G26" s="180">
        <v>229801.636</v>
      </c>
      <c r="H26" s="180">
        <v>229008.484</v>
      </c>
      <c r="I26" s="180">
        <v>231727.158</v>
      </c>
      <c r="J26" s="180">
        <v>235402.084</v>
      </c>
      <c r="K26" s="180">
        <v>239547.592</v>
      </c>
      <c r="L26" s="180">
        <v>243014.587</v>
      </c>
      <c r="M26" s="180">
        <v>244678.52799999999</v>
      </c>
      <c r="N26" s="180">
        <v>246364.166</v>
      </c>
      <c r="O26" s="180">
        <v>248746.73500000002</v>
      </c>
      <c r="P26" s="180">
        <v>251192.215</v>
      </c>
      <c r="Q26" s="180">
        <v>253775.92499999999</v>
      </c>
      <c r="R26" s="180">
        <v>256184.601</v>
      </c>
      <c r="S26" s="180">
        <v>258405.06</v>
      </c>
      <c r="T26" s="180">
        <v>260455.32200000001</v>
      </c>
      <c r="U26" s="180">
        <v>262583.435</v>
      </c>
      <c r="V26" s="180">
        <v>264615.44800000003</v>
      </c>
      <c r="W26" s="180">
        <v>266312.80500000005</v>
      </c>
      <c r="X26" s="180">
        <v>267816.772</v>
      </c>
      <c r="Y26" s="180">
        <v>269220.64199999999</v>
      </c>
      <c r="Z26" s="180">
        <v>270869.32400000002</v>
      </c>
      <c r="AA26" s="180">
        <v>272699.18799999997</v>
      </c>
      <c r="AB26" s="180">
        <v>274718.41399999999</v>
      </c>
      <c r="AC26" s="180">
        <v>276962.55499999999</v>
      </c>
      <c r="AD26" s="180">
        <v>279288.3</v>
      </c>
      <c r="AE26" s="180">
        <v>281549.31599999999</v>
      </c>
      <c r="AF26" s="180">
        <v>283418.304</v>
      </c>
      <c r="AG26" s="229">
        <v>285128.93700000003</v>
      </c>
    </row>
    <row r="27" spans="2:33" x14ac:dyDescent="0.35">
      <c r="B27" s="228" t="s">
        <v>2125</v>
      </c>
      <c r="C27" s="141">
        <f t="shared" si="1"/>
        <v>8.8471448646172401E-3</v>
      </c>
      <c r="D27" s="137">
        <f t="shared" si="2"/>
        <v>7.5867789134664854E-3</v>
      </c>
      <c r="E27" s="180">
        <v>289909.72900000005</v>
      </c>
      <c r="F27" s="180">
        <v>290697.38799999998</v>
      </c>
      <c r="G27" s="180">
        <v>296917.20600000001</v>
      </c>
      <c r="H27" s="180">
        <v>295585.63199999998</v>
      </c>
      <c r="I27" s="180">
        <v>298729.67499999999</v>
      </c>
      <c r="J27" s="180">
        <v>303249.75599999999</v>
      </c>
      <c r="K27" s="180">
        <v>308165.34399999998</v>
      </c>
      <c r="L27" s="180">
        <v>312352.81400000001</v>
      </c>
      <c r="M27" s="180">
        <v>314091.91899999999</v>
      </c>
      <c r="N27" s="180">
        <v>315966.82700000005</v>
      </c>
      <c r="O27" s="180">
        <v>318745.14799999999</v>
      </c>
      <c r="P27" s="180">
        <v>321725.61599999998</v>
      </c>
      <c r="Q27" s="180">
        <v>324978.48499999999</v>
      </c>
      <c r="R27" s="180">
        <v>328054.16899999999</v>
      </c>
      <c r="S27" s="180">
        <v>330975.12799999997</v>
      </c>
      <c r="T27" s="180">
        <v>333772.522</v>
      </c>
      <c r="U27" s="180">
        <v>336689.85</v>
      </c>
      <c r="V27" s="180">
        <v>339553.10100000002</v>
      </c>
      <c r="W27" s="180">
        <v>341901.886</v>
      </c>
      <c r="X27" s="180">
        <v>344035.217</v>
      </c>
      <c r="Y27" s="180">
        <v>346083.74</v>
      </c>
      <c r="Z27" s="180">
        <v>348389.16000000003</v>
      </c>
      <c r="AA27" s="180">
        <v>350937.897</v>
      </c>
      <c r="AB27" s="180">
        <v>353742.92000000004</v>
      </c>
      <c r="AC27" s="180">
        <v>356908.17299999995</v>
      </c>
      <c r="AD27" s="180">
        <v>360228.516</v>
      </c>
      <c r="AE27" s="180">
        <v>363444.79399999999</v>
      </c>
      <c r="AF27" s="180">
        <v>366226.34900000005</v>
      </c>
      <c r="AG27" s="229">
        <v>368744.96499999997</v>
      </c>
    </row>
    <row r="28" spans="2:33" ht="18" thickBot="1" x14ac:dyDescent="0.4">
      <c r="B28" s="230" t="s">
        <v>2142</v>
      </c>
      <c r="C28" s="231">
        <f t="shared" si="1"/>
        <v>7.1141692850753557E-3</v>
      </c>
      <c r="D28" s="232">
        <f t="shared" si="2"/>
        <v>6.1328304209851137E-3</v>
      </c>
      <c r="E28" s="233">
        <v>3695015.625</v>
      </c>
      <c r="F28" s="233">
        <v>3691492.1880000001</v>
      </c>
      <c r="G28" s="233">
        <v>3738910.8890000004</v>
      </c>
      <c r="H28" s="233">
        <v>3750095.9469999997</v>
      </c>
      <c r="I28" s="233">
        <v>3796413.574</v>
      </c>
      <c r="J28" s="233">
        <v>3831133.5449999999</v>
      </c>
      <c r="K28" s="233">
        <v>3884153.5640000002</v>
      </c>
      <c r="L28" s="233">
        <v>3926331.787</v>
      </c>
      <c r="M28" s="233">
        <v>3940657.227</v>
      </c>
      <c r="N28" s="233">
        <v>3958463.6230000001</v>
      </c>
      <c r="O28" s="233">
        <v>3986912.1089999997</v>
      </c>
      <c r="P28" s="233">
        <v>4015466.3089999999</v>
      </c>
      <c r="Q28" s="233">
        <v>4048993.4079999998</v>
      </c>
      <c r="R28" s="233">
        <v>4077896.4839999997</v>
      </c>
      <c r="S28" s="233">
        <v>4106672.8519999995</v>
      </c>
      <c r="T28" s="233">
        <v>4131771.9729999998</v>
      </c>
      <c r="U28" s="233">
        <v>4157344.7269999995</v>
      </c>
      <c r="V28" s="233">
        <v>4184063.4769999995</v>
      </c>
      <c r="W28" s="233">
        <v>4205075.6840000004</v>
      </c>
      <c r="X28" s="233">
        <v>4225938.9649999999</v>
      </c>
      <c r="Y28" s="233">
        <v>4244305.6640000008</v>
      </c>
      <c r="Z28" s="233">
        <v>4266411.6210000003</v>
      </c>
      <c r="AA28" s="233">
        <v>4291269.0430000005</v>
      </c>
      <c r="AB28" s="233">
        <v>4319435.5470000003</v>
      </c>
      <c r="AC28" s="233">
        <v>4351122.5590000004</v>
      </c>
      <c r="AD28" s="233">
        <v>4382741.699</v>
      </c>
      <c r="AE28" s="233">
        <v>4414131.8359999992</v>
      </c>
      <c r="AF28" s="233">
        <v>4442698.7300000004</v>
      </c>
      <c r="AG28" s="234">
        <v>4470200.6840000004</v>
      </c>
    </row>
    <row r="29" spans="2:33" ht="18" thickBot="1" x14ac:dyDescent="0.4"/>
    <row r="30" spans="2:33" x14ac:dyDescent="0.35">
      <c r="B30" s="215" t="s">
        <v>2198</v>
      </c>
      <c r="C30" s="216"/>
      <c r="D30" s="217"/>
      <c r="E30" s="217"/>
      <c r="F30" s="217"/>
      <c r="G30" s="217"/>
      <c r="H30" s="217"/>
      <c r="I30" s="217"/>
      <c r="J30" s="217"/>
      <c r="K30" s="217"/>
      <c r="L30" s="218"/>
    </row>
    <row r="31" spans="2:33" x14ac:dyDescent="0.35">
      <c r="B31" s="235" t="s">
        <v>2777</v>
      </c>
      <c r="C31" s="140"/>
      <c r="D31" s="138"/>
      <c r="E31" s="138"/>
      <c r="F31" s="138"/>
      <c r="G31" s="138"/>
      <c r="H31" s="138"/>
      <c r="I31" s="138"/>
      <c r="J31" s="138"/>
      <c r="K31" s="138"/>
      <c r="L31" s="220"/>
    </row>
    <row r="32" spans="2:33" x14ac:dyDescent="0.35">
      <c r="B32" s="236"/>
      <c r="C32" s="139"/>
      <c r="D32" s="135"/>
      <c r="E32" s="135"/>
      <c r="F32" s="135"/>
      <c r="G32" s="135"/>
      <c r="H32" s="135"/>
      <c r="I32" s="135"/>
      <c r="J32" s="135"/>
      <c r="K32" s="135"/>
      <c r="L32" s="222"/>
    </row>
    <row r="33" spans="2:12" ht="51.75" x14ac:dyDescent="0.35">
      <c r="B33" s="237" t="s">
        <v>16</v>
      </c>
      <c r="C33" s="364" t="s">
        <v>2199</v>
      </c>
      <c r="D33" s="364"/>
      <c r="E33" s="364"/>
      <c r="F33" s="182" t="s">
        <v>2200</v>
      </c>
      <c r="G33" s="135"/>
      <c r="H33" s="183" t="s">
        <v>2201</v>
      </c>
      <c r="I33" s="271" t="s">
        <v>2262</v>
      </c>
      <c r="J33" s="135"/>
      <c r="K33" s="135"/>
      <c r="L33" s="222"/>
    </row>
    <row r="34" spans="2:12" x14ac:dyDescent="0.35">
      <c r="B34" s="238" t="s">
        <v>62</v>
      </c>
      <c r="C34" s="365" t="s">
        <v>102</v>
      </c>
      <c r="D34" s="365"/>
      <c r="E34" s="365"/>
      <c r="F34" s="181">
        <f>SUMIFS(F861_2013_Sales!$W$4:$W$3061,F861_2013_Sales!$C$4:$C$3061,C34,F861_2013_Sales!$E$4:$E$3061,"&lt;&gt;ENERGY")/1000</f>
        <v>1047.47</v>
      </c>
      <c r="G34" s="135"/>
      <c r="H34" s="181">
        <f>SUMIFS(F861_2013_EE!$I$4:$I$568,F861_2013_EE!$C$4:$C$568,C34)/1000</f>
        <v>0</v>
      </c>
      <c r="I34" s="181">
        <f>SUMIFS(F861_2013_EE!$S$4:$S$568,F861_2013_EE!$C$4:$C$568,C34)/1000</f>
        <v>0</v>
      </c>
      <c r="J34" s="135"/>
      <c r="K34" s="135"/>
      <c r="L34" s="222"/>
    </row>
    <row r="35" spans="2:12" x14ac:dyDescent="0.35">
      <c r="B35" s="238" t="s">
        <v>62</v>
      </c>
      <c r="C35" s="365" t="s">
        <v>339</v>
      </c>
      <c r="D35" s="365"/>
      <c r="E35" s="365"/>
      <c r="F35" s="181">
        <f>SUMIFS(F861_2013_Sales!$W$4:$W$3061,F861_2013_Sales!$C$4:$C$3061,C35,F861_2013_Sales!$E$4:$E$3061,"&lt;&gt;ENERGY")/1000</f>
        <v>1162.364</v>
      </c>
      <c r="G35" s="135"/>
      <c r="H35" s="181">
        <f>SUMIFS(F861_2013_EE!$I$4:$I$568,F861_2013_EE!$C$4:$C$568,C35)/1000</f>
        <v>0</v>
      </c>
      <c r="I35" s="181">
        <f>SUMIFS(F861_2013_EE!$S$4:$S$568,F861_2013_EE!$C$4:$C$568,C35)/1000</f>
        <v>0</v>
      </c>
      <c r="J35" s="135"/>
      <c r="K35" s="135"/>
      <c r="L35" s="222"/>
    </row>
    <row r="36" spans="2:12" x14ac:dyDescent="0.35">
      <c r="B36" s="238" t="s">
        <v>62</v>
      </c>
      <c r="C36" s="365" t="s">
        <v>649</v>
      </c>
      <c r="D36" s="365"/>
      <c r="E36" s="365"/>
      <c r="F36" s="181">
        <f>SUMIFS(F861_2013_Sales!$W$4:$W$3061,F861_2013_Sales!$C$4:$C$3061,C36,F861_2013_Sales!$E$4:$E$3061,"&lt;&gt;ENERGY")/1000</f>
        <v>1253.1610000000001</v>
      </c>
      <c r="G36" s="135"/>
      <c r="H36" s="181">
        <f>SUMIFS(F861_2013_EE!$I$4:$I$568,F861_2013_EE!$C$4:$C$568,C36)/1000</f>
        <v>2.1379999999999999</v>
      </c>
      <c r="I36" s="181">
        <f>SUMIFS(F861_2013_EE!$S$4:$S$568,F861_2013_EE!$C$4:$C$568,C36)/1000</f>
        <v>6.9829999999999997</v>
      </c>
      <c r="J36" s="135"/>
      <c r="K36" s="135"/>
      <c r="L36" s="222"/>
    </row>
    <row r="37" spans="2:12" x14ac:dyDescent="0.35">
      <c r="B37" s="238" t="s">
        <v>62</v>
      </c>
      <c r="C37" s="365" t="s">
        <v>1658</v>
      </c>
      <c r="D37" s="365"/>
      <c r="E37" s="365"/>
      <c r="F37" s="181">
        <f>SUMIFS(F861_2013_Sales!$W$4:$W$3061,F861_2013_Sales!$C$4:$C$3061,C37,F861_2013_Sales!$E$4:$E$3061,"&lt;&gt;ENERGY")/1000</f>
        <v>481.57299999999998</v>
      </c>
      <c r="G37" s="135"/>
      <c r="H37" s="181">
        <f>SUMIFS(F861_2013_EE!$I$4:$I$568,F861_2013_EE!$C$4:$C$568,C37)/1000</f>
        <v>0</v>
      </c>
      <c r="I37" s="181">
        <f>SUMIFS(F861_2013_EE!$S$4:$S$568,F861_2013_EE!$C$4:$C$568,C37)/1000</f>
        <v>0</v>
      </c>
      <c r="J37" s="135"/>
      <c r="K37" s="135"/>
      <c r="L37" s="222"/>
    </row>
    <row r="38" spans="2:12" s="132" customFormat="1" x14ac:dyDescent="0.35">
      <c r="B38" s="238" t="s">
        <v>62</v>
      </c>
      <c r="C38" s="365" t="s">
        <v>983</v>
      </c>
      <c r="D38" s="365"/>
      <c r="E38" s="365"/>
      <c r="F38" s="181">
        <f>SUMIFS(F861_2013_Sales!$W$4:$W$3061,F861_2013_Sales!$C$4:$C$3061,C38,F861_2013_Sales!$E$4:$E$3061,"&lt;&gt;ENERGY")/1000</f>
        <v>723.95500000000004</v>
      </c>
      <c r="G38" s="135"/>
      <c r="H38" s="181">
        <f>SUMIFS(F861_2013_EE!$I$4:$I$568,F861_2013_EE!$C$4:$C$568,C38)/1000</f>
        <v>0</v>
      </c>
      <c r="I38" s="181">
        <f>SUMIFS(F861_2013_EE!$S$4:$S$568,F861_2013_EE!$C$4:$C$568,C38)/1000</f>
        <v>0</v>
      </c>
      <c r="J38" s="135"/>
      <c r="K38" s="135"/>
      <c r="L38" s="222"/>
    </row>
    <row r="39" spans="2:12" s="132" customFormat="1" x14ac:dyDescent="0.35">
      <c r="B39" s="238" t="s">
        <v>62</v>
      </c>
      <c r="C39" s="365" t="s">
        <v>1443</v>
      </c>
      <c r="D39" s="365"/>
      <c r="E39" s="365"/>
      <c r="F39" s="181">
        <f>SUMIFS(F861_2013_Sales!$W$4:$W$3061,F861_2013_Sales!$C$4:$C$3061,C39,F861_2013_Sales!$E$4:$E$3061,"&lt;&gt;ENERGY")/1000</f>
        <v>57.95</v>
      </c>
      <c r="G39" s="135"/>
      <c r="H39" s="181">
        <f>SUMIFS(F861_2013_EE!$I$4:$I$568,F861_2013_EE!$C$4:$C$568,C39)/1000</f>
        <v>0</v>
      </c>
      <c r="I39" s="181">
        <f>SUMIFS(F861_2013_EE!$S$4:$S$568,F861_2013_EE!$C$4:$C$568,C39)/1000</f>
        <v>0</v>
      </c>
      <c r="J39" s="135"/>
      <c r="K39" s="135"/>
      <c r="L39" s="222"/>
    </row>
    <row r="40" spans="2:12" x14ac:dyDescent="0.35">
      <c r="B40" s="238" t="s">
        <v>710</v>
      </c>
      <c r="C40" s="365" t="s">
        <v>984</v>
      </c>
      <c r="D40" s="365"/>
      <c r="E40" s="365"/>
      <c r="F40" s="181">
        <f>SUMIFS(F861_2013_Sales!$W$4:$W$3061,F861_2013_Sales!$C$4:$C$3061,C40,F861_2013_Sales!$E$4:$E$3061,"&lt;&gt;ENERGY")/1000</f>
        <v>1134.873</v>
      </c>
      <c r="G40" s="135"/>
      <c r="H40" s="181">
        <f>SUMIFS(F861_2013_EE!$I$4:$I$568,F861_2013_EE!$C$4:$C$568,C40)/1000</f>
        <v>0</v>
      </c>
      <c r="I40" s="181">
        <f>SUMIFS(F861_2013_EE!$S$4:$S$568,F861_2013_EE!$C$4:$C$568,C40)/1000</f>
        <v>0</v>
      </c>
      <c r="J40" s="135"/>
      <c r="K40" s="135"/>
      <c r="L40" s="222"/>
    </row>
    <row r="41" spans="2:12" x14ac:dyDescent="0.35">
      <c r="B41" s="238" t="s">
        <v>710</v>
      </c>
      <c r="C41" s="365" t="s">
        <v>1657</v>
      </c>
      <c r="D41" s="365"/>
      <c r="E41" s="365"/>
      <c r="F41" s="181">
        <f>SUMIFS(F861_2013_Sales!$W$4:$W$3061,F861_2013_Sales!$C$4:$C$3061,C41,F861_2013_Sales!$E$4:$E$3061,"&lt;&gt;ENERGY")/1000</f>
        <v>6858.5360000000001</v>
      </c>
      <c r="G41" s="135"/>
      <c r="H41" s="181">
        <f>SUMIFS(F861_2013_EE!$I$4:$I$568,F861_2013_EE!$C$4:$C$568,C41)/1000</f>
        <v>0</v>
      </c>
      <c r="I41" s="181">
        <f>SUMIFS(F861_2013_EE!$S$4:$S$568,F861_2013_EE!$C$4:$C$568,C41)/1000</f>
        <v>0</v>
      </c>
      <c r="J41" s="135"/>
      <c r="K41" s="135"/>
      <c r="L41" s="222"/>
    </row>
    <row r="42" spans="2:12" ht="18" thickBot="1" x14ac:dyDescent="0.4">
      <c r="B42" s="239" t="s">
        <v>710</v>
      </c>
      <c r="C42" s="363" t="s">
        <v>834</v>
      </c>
      <c r="D42" s="363"/>
      <c r="E42" s="363"/>
      <c r="F42" s="204">
        <f>SUMIFS(F861_2013_Sales!$W$4:$W$3061,F861_2013_Sales!$C$4:$C$3061,C42,F861_2013_Sales!$E$4:$E$3061,"&lt;&gt;ENERGY")/1000</f>
        <v>431.47800000000001</v>
      </c>
      <c r="G42" s="212"/>
      <c r="H42" s="204">
        <f>SUMIFS(F861_2013_EE!$I$4:$I$568,F861_2013_EE!$C$4:$C$568,C42)/1000</f>
        <v>3.198</v>
      </c>
      <c r="I42" s="204">
        <f>SUMIFS(F861_2013_EE!$S$4:$S$568,F861_2013_EE!$C$4:$C$568,C42)/1000</f>
        <v>31.731999999999999</v>
      </c>
      <c r="J42" s="212"/>
      <c r="K42" s="212"/>
      <c r="L42" s="240"/>
    </row>
    <row r="43" spans="2:12" ht="18" thickBot="1" x14ac:dyDescent="0.4">
      <c r="B43" s="16"/>
      <c r="C43" s="16"/>
    </row>
    <row r="44" spans="2:12" x14ac:dyDescent="0.35">
      <c r="B44" s="242" t="s">
        <v>2147</v>
      </c>
      <c r="C44" s="243"/>
      <c r="D44" s="217"/>
      <c r="E44" s="217"/>
      <c r="F44" s="218"/>
    </row>
    <row r="45" spans="2:12" x14ac:dyDescent="0.35">
      <c r="B45" s="241" t="s">
        <v>2163</v>
      </c>
      <c r="C45" s="138"/>
      <c r="D45" s="138"/>
      <c r="E45" s="138"/>
      <c r="F45" s="220"/>
    </row>
    <row r="46" spans="2:12" x14ac:dyDescent="0.35">
      <c r="B46" s="244"/>
      <c r="C46" s="135"/>
      <c r="D46" s="135"/>
      <c r="E46" s="135"/>
      <c r="F46" s="222"/>
    </row>
    <row r="47" spans="2:12" ht="18" thickBot="1" x14ac:dyDescent="0.4">
      <c r="B47" s="245" t="s">
        <v>2146</v>
      </c>
      <c r="C47" s="246">
        <v>0.01</v>
      </c>
      <c r="D47" s="212"/>
      <c r="E47" s="212"/>
      <c r="F47" s="240"/>
    </row>
    <row r="48" spans="2:12" ht="18" thickBot="1" x14ac:dyDescent="0.4"/>
    <row r="49" spans="2:4" x14ac:dyDescent="0.35">
      <c r="B49" s="242" t="s">
        <v>2165</v>
      </c>
      <c r="C49" s="243"/>
      <c r="D49" s="218"/>
    </row>
    <row r="50" spans="2:4" x14ac:dyDescent="0.35">
      <c r="B50" s="241" t="s">
        <v>2163</v>
      </c>
      <c r="C50" s="138"/>
      <c r="D50" s="220"/>
    </row>
    <row r="51" spans="2:4" x14ac:dyDescent="0.35">
      <c r="B51" s="244"/>
      <c r="C51" s="135"/>
      <c r="D51" s="222"/>
    </row>
    <row r="52" spans="2:4" ht="18" thickBot="1" x14ac:dyDescent="0.4">
      <c r="B52" s="245" t="s">
        <v>2148</v>
      </c>
      <c r="C52" s="246">
        <v>2E-3</v>
      </c>
      <c r="D52" s="240"/>
    </row>
    <row r="53" spans="2:4" ht="18" thickBot="1" x14ac:dyDescent="0.4"/>
    <row r="54" spans="2:4" x14ac:dyDescent="0.35">
      <c r="B54" s="242" t="s">
        <v>2154</v>
      </c>
      <c r="C54" s="247"/>
    </row>
    <row r="55" spans="2:4" x14ac:dyDescent="0.35">
      <c r="B55" s="241" t="s">
        <v>2163</v>
      </c>
      <c r="C55" s="220"/>
    </row>
    <row r="56" spans="2:4" x14ac:dyDescent="0.35">
      <c r="B56" s="244"/>
      <c r="C56" s="222"/>
    </row>
    <row r="57" spans="2:4" ht="18" thickBot="1" x14ac:dyDescent="0.4">
      <c r="B57" s="245" t="s">
        <v>2154</v>
      </c>
      <c r="C57" s="248">
        <v>0.03</v>
      </c>
    </row>
  </sheetData>
  <sortState ref="O91:O141">
    <sortCondition ref="O6"/>
  </sortState>
  <mergeCells count="10">
    <mergeCell ref="C42:E42"/>
    <mergeCell ref="C33:E33"/>
    <mergeCell ref="C34:E34"/>
    <mergeCell ref="C35:E35"/>
    <mergeCell ref="C36:E36"/>
    <mergeCell ref="C37:E37"/>
    <mergeCell ref="C40:E40"/>
    <mergeCell ref="C41:E41"/>
    <mergeCell ref="C38:E38"/>
    <mergeCell ref="C39:E39"/>
  </mergeCells>
  <dataValidations count="1">
    <dataValidation allowBlank="1" showInputMessage="1" showErrorMessage="1" errorTitle="Error" error="Value must be greater than or equal to zero." sqref="C47 C52"/>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BB48"/>
  <sheetViews>
    <sheetView showGridLines="0" zoomScale="85" zoomScaleNormal="85" workbookViewId="0">
      <selection activeCell="B7" sqref="B7"/>
    </sheetView>
  </sheetViews>
  <sheetFormatPr defaultRowHeight="17.25" x14ac:dyDescent="0.35"/>
  <cols>
    <col min="1" max="1" width="2.625" style="132" customWidth="1"/>
    <col min="2" max="2" width="12" style="132" customWidth="1"/>
    <col min="3" max="3" width="15.75" style="132" customWidth="1"/>
    <col min="4" max="54" width="5.75" style="132" customWidth="1"/>
    <col min="55" max="16384" width="9" style="132"/>
  </cols>
  <sheetData>
    <row r="2" spans="2:54" ht="24.75" x14ac:dyDescent="0.5">
      <c r="B2" s="19" t="s">
        <v>2264</v>
      </c>
    </row>
    <row r="3" spans="2:54" x14ac:dyDescent="0.35">
      <c r="B3" s="276" t="s">
        <v>2266</v>
      </c>
      <c r="C3" s="276"/>
      <c r="D3" s="276"/>
      <c r="E3" s="276"/>
      <c r="F3" s="276"/>
      <c r="G3" s="276"/>
      <c r="H3" s="276"/>
      <c r="I3" s="276"/>
      <c r="J3" s="276"/>
      <c r="K3" s="276"/>
      <c r="L3" s="276"/>
      <c r="M3" s="276"/>
      <c r="N3" s="276"/>
      <c r="O3" s="276"/>
    </row>
    <row r="4" spans="2:54" x14ac:dyDescent="0.35">
      <c r="B4" s="276" t="s">
        <v>2267</v>
      </c>
      <c r="C4" s="276"/>
      <c r="D4" s="276"/>
      <c r="E4" s="276"/>
      <c r="F4" s="276"/>
      <c r="G4" s="276"/>
      <c r="H4" s="276"/>
      <c r="I4" s="276"/>
      <c r="J4" s="276"/>
      <c r="K4" s="276"/>
      <c r="L4" s="276"/>
      <c r="M4" s="276"/>
      <c r="N4" s="276"/>
      <c r="O4" s="276"/>
    </row>
    <row r="5" spans="2:54" x14ac:dyDescent="0.35">
      <c r="B5" s="276" t="s">
        <v>2259</v>
      </c>
      <c r="C5" s="276"/>
      <c r="D5" s="276"/>
      <c r="E5" s="276"/>
      <c r="F5" s="276"/>
      <c r="G5" s="276"/>
      <c r="H5" s="276"/>
      <c r="I5" s="276"/>
      <c r="J5" s="276"/>
      <c r="K5" s="276"/>
      <c r="L5" s="276"/>
      <c r="M5" s="276"/>
      <c r="N5" s="276"/>
      <c r="O5" s="276"/>
    </row>
    <row r="6" spans="2:54" x14ac:dyDescent="0.35">
      <c r="B6" s="276" t="s">
        <v>2784</v>
      </c>
      <c r="C6" s="276"/>
      <c r="D6" s="276"/>
      <c r="E6" s="276"/>
      <c r="F6" s="276"/>
      <c r="G6" s="276"/>
      <c r="H6" s="276"/>
      <c r="I6" s="276"/>
      <c r="J6" s="276"/>
      <c r="K6" s="276"/>
      <c r="L6" s="276"/>
      <c r="M6" s="276"/>
      <c r="N6" s="276"/>
      <c r="O6" s="276"/>
    </row>
    <row r="7" spans="2:54" ht="18" thickBot="1" x14ac:dyDescent="0.4"/>
    <row r="8" spans="2:54" x14ac:dyDescent="0.35">
      <c r="B8" s="277"/>
      <c r="C8" s="278"/>
      <c r="D8" s="278" t="s">
        <v>2246</v>
      </c>
      <c r="E8" s="278"/>
      <c r="F8" s="278"/>
      <c r="G8" s="278"/>
      <c r="H8" s="278"/>
      <c r="I8" s="278" t="s">
        <v>2247</v>
      </c>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9"/>
    </row>
    <row r="9" spans="2:54" ht="18" thickBot="1" x14ac:dyDescent="0.4">
      <c r="B9" s="280" t="s">
        <v>2184</v>
      </c>
      <c r="C9" s="272" t="s">
        <v>2185</v>
      </c>
      <c r="D9" s="251">
        <v>0</v>
      </c>
      <c r="E9" s="272">
        <v>1</v>
      </c>
      <c r="F9" s="272">
        <f>E9+1</f>
        <v>2</v>
      </c>
      <c r="G9" s="272">
        <f t="shared" ref="G9:AN9" si="0">F9+1</f>
        <v>3</v>
      </c>
      <c r="H9" s="272">
        <f t="shared" si="0"/>
        <v>4</v>
      </c>
      <c r="I9" s="272">
        <f t="shared" si="0"/>
        <v>5</v>
      </c>
      <c r="J9" s="272">
        <f t="shared" si="0"/>
        <v>6</v>
      </c>
      <c r="K9" s="272">
        <f t="shared" si="0"/>
        <v>7</v>
      </c>
      <c r="L9" s="272">
        <f t="shared" si="0"/>
        <v>8</v>
      </c>
      <c r="M9" s="272">
        <f t="shared" si="0"/>
        <v>9</v>
      </c>
      <c r="N9" s="272">
        <f t="shared" si="0"/>
        <v>10</v>
      </c>
      <c r="O9" s="272">
        <f t="shared" si="0"/>
        <v>11</v>
      </c>
      <c r="P9" s="272">
        <f t="shared" si="0"/>
        <v>12</v>
      </c>
      <c r="Q9" s="272">
        <f t="shared" si="0"/>
        <v>13</v>
      </c>
      <c r="R9" s="272">
        <f t="shared" si="0"/>
        <v>14</v>
      </c>
      <c r="S9" s="272">
        <f t="shared" si="0"/>
        <v>15</v>
      </c>
      <c r="T9" s="272">
        <f t="shared" si="0"/>
        <v>16</v>
      </c>
      <c r="U9" s="272">
        <f t="shared" si="0"/>
        <v>17</v>
      </c>
      <c r="V9" s="272">
        <f t="shared" si="0"/>
        <v>18</v>
      </c>
      <c r="W9" s="272">
        <f t="shared" si="0"/>
        <v>19</v>
      </c>
      <c r="X9" s="272">
        <f t="shared" si="0"/>
        <v>20</v>
      </c>
      <c r="Y9" s="272">
        <f t="shared" si="0"/>
        <v>21</v>
      </c>
      <c r="Z9" s="272">
        <f t="shared" si="0"/>
        <v>22</v>
      </c>
      <c r="AA9" s="272">
        <f t="shared" si="0"/>
        <v>23</v>
      </c>
      <c r="AB9" s="272">
        <f t="shared" si="0"/>
        <v>24</v>
      </c>
      <c r="AC9" s="272">
        <f t="shared" si="0"/>
        <v>25</v>
      </c>
      <c r="AD9" s="272">
        <f t="shared" si="0"/>
        <v>26</v>
      </c>
      <c r="AE9" s="272">
        <f t="shared" si="0"/>
        <v>27</v>
      </c>
      <c r="AF9" s="272">
        <f t="shared" si="0"/>
        <v>28</v>
      </c>
      <c r="AG9" s="272">
        <f t="shared" si="0"/>
        <v>29</v>
      </c>
      <c r="AH9" s="272">
        <f t="shared" si="0"/>
        <v>30</v>
      </c>
      <c r="AI9" s="272">
        <f t="shared" si="0"/>
        <v>31</v>
      </c>
      <c r="AJ9" s="272">
        <f t="shared" si="0"/>
        <v>32</v>
      </c>
      <c r="AK9" s="272">
        <f t="shared" si="0"/>
        <v>33</v>
      </c>
      <c r="AL9" s="272">
        <f t="shared" si="0"/>
        <v>34</v>
      </c>
      <c r="AM9" s="272">
        <f t="shared" si="0"/>
        <v>35</v>
      </c>
      <c r="AN9" s="272">
        <f t="shared" si="0"/>
        <v>36</v>
      </c>
      <c r="AO9" s="272">
        <f t="shared" ref="AO9" si="1">AN9+1</f>
        <v>37</v>
      </c>
      <c r="AP9" s="272">
        <f t="shared" ref="AP9" si="2">AO9+1</f>
        <v>38</v>
      </c>
      <c r="AQ9" s="272">
        <f t="shared" ref="AQ9" si="3">AP9+1</f>
        <v>39</v>
      </c>
      <c r="AR9" s="272">
        <f t="shared" ref="AR9" si="4">AQ9+1</f>
        <v>40</v>
      </c>
      <c r="AS9" s="272">
        <f t="shared" ref="AS9" si="5">AR9+1</f>
        <v>41</v>
      </c>
      <c r="AT9" s="272">
        <f t="shared" ref="AT9" si="6">AS9+1</f>
        <v>42</v>
      </c>
      <c r="AU9" s="272">
        <f t="shared" ref="AU9" si="7">AT9+1</f>
        <v>43</v>
      </c>
      <c r="AV9" s="272">
        <f t="shared" ref="AV9" si="8">AU9+1</f>
        <v>44</v>
      </c>
      <c r="AW9" s="272">
        <f t="shared" ref="AW9" si="9">AV9+1</f>
        <v>45</v>
      </c>
      <c r="AX9" s="272">
        <f t="shared" ref="AX9" si="10">AW9+1</f>
        <v>46</v>
      </c>
      <c r="AY9" s="272">
        <f t="shared" ref="AY9" si="11">AX9+1</f>
        <v>47</v>
      </c>
      <c r="AZ9" s="272">
        <f t="shared" ref="AZ9" si="12">AY9+1</f>
        <v>48</v>
      </c>
      <c r="BA9" s="272">
        <f t="shared" ref="BA9" si="13">AZ9+1</f>
        <v>49</v>
      </c>
      <c r="BB9" s="281">
        <f t="shared" ref="BB9" si="14">BA9+1</f>
        <v>50</v>
      </c>
    </row>
    <row r="10" spans="2:54" x14ac:dyDescent="0.35">
      <c r="B10" s="282">
        <v>6.4874999999999998</v>
      </c>
      <c r="C10" s="252">
        <f>10557.5/$C$14</f>
        <v>0.35083842324589093</v>
      </c>
      <c r="D10" s="253" t="str">
        <f t="shared" ref="D10:J13" si="15">IF(D$9=ROUNDDOWN($B10,0),1-($B10-ROUNDDOWN($B10,0)),IF(D$9=ROUNDDOWN($B10,0)+1,$B10-ROUNDDOWN($B10,0),""))</f>
        <v/>
      </c>
      <c r="E10" s="254" t="str">
        <f t="shared" si="15"/>
        <v/>
      </c>
      <c r="F10" s="254" t="str">
        <f t="shared" si="15"/>
        <v/>
      </c>
      <c r="G10" s="254" t="str">
        <f t="shared" si="15"/>
        <v/>
      </c>
      <c r="H10" s="254" t="str">
        <f t="shared" si="15"/>
        <v/>
      </c>
      <c r="I10" s="254" t="str">
        <f t="shared" si="15"/>
        <v/>
      </c>
      <c r="J10" s="254">
        <f>IF(J$9=ROUNDDOWN($B10,0),1-($B10-ROUNDDOWN($B10,0)),IF(J$9=ROUNDDOWN($B10,0)+1,$B10-ROUNDDOWN($B10,0),""))</f>
        <v>0.51250000000000018</v>
      </c>
      <c r="K10" s="254">
        <f t="shared" ref="K10:Z13" si="16">IF(K$9=ROUNDDOWN($B10,0),1-($B10-ROUNDDOWN($B10,0)),IF(K$9=ROUNDDOWN($B10,0)+1,$B10-ROUNDDOWN($B10,0),""))</f>
        <v>0.48749999999999982</v>
      </c>
      <c r="L10" s="254" t="str">
        <f t="shared" si="16"/>
        <v/>
      </c>
      <c r="M10" s="254" t="str">
        <f t="shared" si="16"/>
        <v/>
      </c>
      <c r="N10" s="254" t="str">
        <f t="shared" si="16"/>
        <v/>
      </c>
      <c r="O10" s="254" t="str">
        <f t="shared" si="16"/>
        <v/>
      </c>
      <c r="P10" s="254" t="str">
        <f t="shared" si="16"/>
        <v/>
      </c>
      <c r="Q10" s="254" t="str">
        <f t="shared" si="16"/>
        <v/>
      </c>
      <c r="R10" s="254" t="str">
        <f t="shared" si="16"/>
        <v/>
      </c>
      <c r="S10" s="254" t="str">
        <f t="shared" si="16"/>
        <v/>
      </c>
      <c r="T10" s="254" t="str">
        <f t="shared" si="16"/>
        <v/>
      </c>
      <c r="U10" s="254" t="str">
        <f t="shared" si="16"/>
        <v/>
      </c>
      <c r="V10" s="254" t="str">
        <f t="shared" si="16"/>
        <v/>
      </c>
      <c r="W10" s="254" t="str">
        <f t="shared" si="16"/>
        <v/>
      </c>
      <c r="X10" s="254" t="str">
        <f t="shared" si="16"/>
        <v/>
      </c>
      <c r="Y10" s="254" t="str">
        <f t="shared" si="16"/>
        <v/>
      </c>
      <c r="Z10" s="254" t="str">
        <f t="shared" si="16"/>
        <v/>
      </c>
      <c r="AA10" s="254" t="str">
        <f t="shared" ref="AA10:AQ13" si="17">IF(AA$9=ROUNDDOWN($B10,0),1-($B10-ROUNDDOWN($B10,0)),IF(AA$9=ROUNDDOWN($B10,0)+1,$B10-ROUNDDOWN($B10,0),""))</f>
        <v/>
      </c>
      <c r="AB10" s="254" t="str">
        <f t="shared" si="17"/>
        <v/>
      </c>
      <c r="AC10" s="254" t="str">
        <f t="shared" si="17"/>
        <v/>
      </c>
      <c r="AD10" s="254" t="str">
        <f t="shared" si="17"/>
        <v/>
      </c>
      <c r="AE10" s="254" t="str">
        <f t="shared" si="17"/>
        <v/>
      </c>
      <c r="AF10" s="254" t="str">
        <f t="shared" si="17"/>
        <v/>
      </c>
      <c r="AG10" s="254" t="str">
        <f t="shared" si="17"/>
        <v/>
      </c>
      <c r="AH10" s="254" t="str">
        <f t="shared" si="17"/>
        <v/>
      </c>
      <c r="AI10" s="254" t="str">
        <f t="shared" si="17"/>
        <v/>
      </c>
      <c r="AJ10" s="254" t="str">
        <f t="shared" si="17"/>
        <v/>
      </c>
      <c r="AK10" s="254" t="str">
        <f t="shared" si="17"/>
        <v/>
      </c>
      <c r="AL10" s="254" t="str">
        <f t="shared" si="17"/>
        <v/>
      </c>
      <c r="AM10" s="254" t="str">
        <f t="shared" si="17"/>
        <v/>
      </c>
      <c r="AN10" s="254" t="str">
        <f t="shared" si="17"/>
        <v/>
      </c>
      <c r="AO10" s="254" t="str">
        <f t="shared" si="17"/>
        <v/>
      </c>
      <c r="AP10" s="254" t="str">
        <f t="shared" si="17"/>
        <v/>
      </c>
      <c r="AQ10" s="254" t="str">
        <f t="shared" si="17"/>
        <v/>
      </c>
      <c r="AR10" s="254" t="str">
        <f t="shared" ref="AQ10:BB13" si="18">IF(AR$9=ROUNDDOWN($B10,0),1-($B10-ROUNDDOWN($B10,0)),IF(AR$9=ROUNDDOWN($B10,0)+1,$B10-ROUNDDOWN($B10,0),""))</f>
        <v/>
      </c>
      <c r="AS10" s="254" t="str">
        <f t="shared" si="18"/>
        <v/>
      </c>
      <c r="AT10" s="254" t="str">
        <f t="shared" si="18"/>
        <v/>
      </c>
      <c r="AU10" s="254" t="str">
        <f t="shared" si="18"/>
        <v/>
      </c>
      <c r="AV10" s="254" t="str">
        <f t="shared" si="18"/>
        <v/>
      </c>
      <c r="AW10" s="254" t="str">
        <f t="shared" si="18"/>
        <v/>
      </c>
      <c r="AX10" s="254" t="str">
        <f t="shared" si="18"/>
        <v/>
      </c>
      <c r="AY10" s="254" t="str">
        <f t="shared" si="18"/>
        <v/>
      </c>
      <c r="AZ10" s="254" t="str">
        <f t="shared" si="18"/>
        <v/>
      </c>
      <c r="BA10" s="254" t="str">
        <f t="shared" si="18"/>
        <v/>
      </c>
      <c r="BB10" s="283" t="str">
        <f t="shared" si="18"/>
        <v/>
      </c>
    </row>
    <row r="11" spans="2:54" x14ac:dyDescent="0.35">
      <c r="B11" s="282">
        <v>9.6371000000000002</v>
      </c>
      <c r="C11" s="252">
        <f>9691.2/$C$14</f>
        <v>0.32205023228610741</v>
      </c>
      <c r="D11" s="253" t="str">
        <f t="shared" si="15"/>
        <v/>
      </c>
      <c r="E11" s="254" t="str">
        <f t="shared" si="15"/>
        <v/>
      </c>
      <c r="F11" s="254" t="str">
        <f t="shared" si="15"/>
        <v/>
      </c>
      <c r="G11" s="254" t="str">
        <f t="shared" si="15"/>
        <v/>
      </c>
      <c r="H11" s="254" t="str">
        <f t="shared" si="15"/>
        <v/>
      </c>
      <c r="I11" s="254" t="str">
        <f t="shared" si="15"/>
        <v/>
      </c>
      <c r="J11" s="254" t="str">
        <f t="shared" si="15"/>
        <v/>
      </c>
      <c r="K11" s="254" t="str">
        <f t="shared" si="16"/>
        <v/>
      </c>
      <c r="L11" s="254" t="str">
        <f t="shared" si="16"/>
        <v/>
      </c>
      <c r="M11" s="254">
        <f t="shared" si="16"/>
        <v>0.36289999999999978</v>
      </c>
      <c r="N11" s="254">
        <f t="shared" si="16"/>
        <v>0.63710000000000022</v>
      </c>
      <c r="O11" s="254" t="str">
        <f t="shared" si="16"/>
        <v/>
      </c>
      <c r="P11" s="254" t="str">
        <f t="shared" si="16"/>
        <v/>
      </c>
      <c r="Q11" s="254" t="str">
        <f t="shared" si="16"/>
        <v/>
      </c>
      <c r="R11" s="254" t="str">
        <f t="shared" si="16"/>
        <v/>
      </c>
      <c r="S11" s="254" t="str">
        <f t="shared" si="16"/>
        <v/>
      </c>
      <c r="T11" s="254" t="str">
        <f t="shared" si="16"/>
        <v/>
      </c>
      <c r="U11" s="254" t="str">
        <f t="shared" si="16"/>
        <v/>
      </c>
      <c r="V11" s="254" t="str">
        <f t="shared" si="16"/>
        <v/>
      </c>
      <c r="W11" s="254" t="str">
        <f t="shared" si="16"/>
        <v/>
      </c>
      <c r="X11" s="254" t="str">
        <f t="shared" si="16"/>
        <v/>
      </c>
      <c r="Y11" s="254" t="str">
        <f t="shared" si="16"/>
        <v/>
      </c>
      <c r="Z11" s="254" t="str">
        <f t="shared" si="16"/>
        <v/>
      </c>
      <c r="AA11" s="254" t="str">
        <f t="shared" si="17"/>
        <v/>
      </c>
      <c r="AB11" s="254" t="str">
        <f t="shared" si="17"/>
        <v/>
      </c>
      <c r="AC11" s="254" t="str">
        <f t="shared" si="17"/>
        <v/>
      </c>
      <c r="AD11" s="254" t="str">
        <f t="shared" si="17"/>
        <v/>
      </c>
      <c r="AE11" s="254" t="str">
        <f t="shared" si="17"/>
        <v/>
      </c>
      <c r="AF11" s="254" t="str">
        <f t="shared" si="17"/>
        <v/>
      </c>
      <c r="AG11" s="254" t="str">
        <f t="shared" si="17"/>
        <v/>
      </c>
      <c r="AH11" s="254" t="str">
        <f t="shared" si="17"/>
        <v/>
      </c>
      <c r="AI11" s="254" t="str">
        <f t="shared" si="17"/>
        <v/>
      </c>
      <c r="AJ11" s="254" t="str">
        <f t="shared" si="17"/>
        <v/>
      </c>
      <c r="AK11" s="254" t="str">
        <f t="shared" si="17"/>
        <v/>
      </c>
      <c r="AL11" s="254" t="str">
        <f t="shared" si="17"/>
        <v/>
      </c>
      <c r="AM11" s="254" t="str">
        <f t="shared" si="17"/>
        <v/>
      </c>
      <c r="AN11" s="254" t="str">
        <f t="shared" si="17"/>
        <v/>
      </c>
      <c r="AO11" s="254" t="str">
        <f t="shared" si="17"/>
        <v/>
      </c>
      <c r="AP11" s="254" t="str">
        <f t="shared" si="17"/>
        <v/>
      </c>
      <c r="AQ11" s="254" t="str">
        <f t="shared" si="18"/>
        <v/>
      </c>
      <c r="AR11" s="254" t="str">
        <f t="shared" si="18"/>
        <v/>
      </c>
      <c r="AS11" s="254" t="str">
        <f t="shared" si="18"/>
        <v/>
      </c>
      <c r="AT11" s="254" t="str">
        <f t="shared" si="18"/>
        <v/>
      </c>
      <c r="AU11" s="254" t="str">
        <f t="shared" si="18"/>
        <v/>
      </c>
      <c r="AV11" s="254" t="str">
        <f t="shared" si="18"/>
        <v/>
      </c>
      <c r="AW11" s="254" t="str">
        <f t="shared" si="18"/>
        <v/>
      </c>
      <c r="AX11" s="254" t="str">
        <f t="shared" si="18"/>
        <v/>
      </c>
      <c r="AY11" s="254" t="str">
        <f t="shared" si="18"/>
        <v/>
      </c>
      <c r="AZ11" s="254" t="str">
        <f t="shared" si="18"/>
        <v/>
      </c>
      <c r="BA11" s="254" t="str">
        <f t="shared" si="18"/>
        <v/>
      </c>
      <c r="BB11" s="283" t="str">
        <f t="shared" si="18"/>
        <v/>
      </c>
    </row>
    <row r="12" spans="2:54" x14ac:dyDescent="0.35">
      <c r="B12" s="282">
        <v>14.2049</v>
      </c>
      <c r="C12" s="252">
        <f>9259.2/$C$14</f>
        <v>0.30769435268940126</v>
      </c>
      <c r="D12" s="253" t="str">
        <f t="shared" si="15"/>
        <v/>
      </c>
      <c r="E12" s="254" t="str">
        <f t="shared" si="15"/>
        <v/>
      </c>
      <c r="F12" s="254" t="str">
        <f t="shared" si="15"/>
        <v/>
      </c>
      <c r="G12" s="254" t="str">
        <f t="shared" si="15"/>
        <v/>
      </c>
      <c r="H12" s="254" t="str">
        <f t="shared" si="15"/>
        <v/>
      </c>
      <c r="I12" s="254" t="str">
        <f t="shared" si="15"/>
        <v/>
      </c>
      <c r="J12" s="254" t="str">
        <f t="shared" si="15"/>
        <v/>
      </c>
      <c r="K12" s="254" t="str">
        <f t="shared" si="16"/>
        <v/>
      </c>
      <c r="L12" s="254" t="str">
        <f t="shared" si="16"/>
        <v/>
      </c>
      <c r="M12" s="254" t="str">
        <f t="shared" si="16"/>
        <v/>
      </c>
      <c r="N12" s="254" t="str">
        <f t="shared" si="16"/>
        <v/>
      </c>
      <c r="O12" s="254" t="str">
        <f t="shared" si="16"/>
        <v/>
      </c>
      <c r="P12" s="254" t="str">
        <f t="shared" si="16"/>
        <v/>
      </c>
      <c r="Q12" s="254" t="str">
        <f t="shared" si="16"/>
        <v/>
      </c>
      <c r="R12" s="254">
        <f t="shared" si="16"/>
        <v>0.7950999999999997</v>
      </c>
      <c r="S12" s="254">
        <f t="shared" si="16"/>
        <v>0.2049000000000003</v>
      </c>
      <c r="T12" s="254" t="str">
        <f t="shared" si="16"/>
        <v/>
      </c>
      <c r="U12" s="254" t="str">
        <f t="shared" si="16"/>
        <v/>
      </c>
      <c r="V12" s="254" t="str">
        <f t="shared" si="16"/>
        <v/>
      </c>
      <c r="W12" s="254" t="str">
        <f t="shared" si="16"/>
        <v/>
      </c>
      <c r="X12" s="254" t="str">
        <f t="shared" si="16"/>
        <v/>
      </c>
      <c r="Y12" s="254" t="str">
        <f t="shared" si="16"/>
        <v/>
      </c>
      <c r="Z12" s="254" t="str">
        <f t="shared" si="16"/>
        <v/>
      </c>
      <c r="AA12" s="254" t="str">
        <f t="shared" si="17"/>
        <v/>
      </c>
      <c r="AB12" s="254" t="str">
        <f t="shared" si="17"/>
        <v/>
      </c>
      <c r="AC12" s="254" t="str">
        <f t="shared" si="17"/>
        <v/>
      </c>
      <c r="AD12" s="254" t="str">
        <f t="shared" si="17"/>
        <v/>
      </c>
      <c r="AE12" s="254" t="str">
        <f t="shared" si="17"/>
        <v/>
      </c>
      <c r="AF12" s="254" t="str">
        <f t="shared" si="17"/>
        <v/>
      </c>
      <c r="AG12" s="254" t="str">
        <f t="shared" si="17"/>
        <v/>
      </c>
      <c r="AH12" s="254" t="str">
        <f t="shared" si="17"/>
        <v/>
      </c>
      <c r="AI12" s="254" t="str">
        <f t="shared" si="17"/>
        <v/>
      </c>
      <c r="AJ12" s="254" t="str">
        <f t="shared" si="17"/>
        <v/>
      </c>
      <c r="AK12" s="254" t="str">
        <f t="shared" si="17"/>
        <v/>
      </c>
      <c r="AL12" s="254" t="str">
        <f t="shared" si="17"/>
        <v/>
      </c>
      <c r="AM12" s="254" t="str">
        <f t="shared" si="17"/>
        <v/>
      </c>
      <c r="AN12" s="254" t="str">
        <f t="shared" si="17"/>
        <v/>
      </c>
      <c r="AO12" s="254" t="str">
        <f t="shared" si="17"/>
        <v/>
      </c>
      <c r="AP12" s="254" t="str">
        <f t="shared" si="17"/>
        <v/>
      </c>
      <c r="AQ12" s="254" t="str">
        <f t="shared" si="18"/>
        <v/>
      </c>
      <c r="AR12" s="254" t="str">
        <f t="shared" si="18"/>
        <v/>
      </c>
      <c r="AS12" s="254" t="str">
        <f t="shared" si="18"/>
        <v/>
      </c>
      <c r="AT12" s="254" t="str">
        <f t="shared" si="18"/>
        <v/>
      </c>
      <c r="AU12" s="254" t="str">
        <f t="shared" si="18"/>
        <v/>
      </c>
      <c r="AV12" s="254" t="str">
        <f t="shared" si="18"/>
        <v/>
      </c>
      <c r="AW12" s="254" t="str">
        <f t="shared" si="18"/>
        <v/>
      </c>
      <c r="AX12" s="254" t="str">
        <f t="shared" si="18"/>
        <v/>
      </c>
      <c r="AY12" s="254" t="str">
        <f t="shared" si="18"/>
        <v/>
      </c>
      <c r="AZ12" s="254" t="str">
        <f t="shared" si="18"/>
        <v/>
      </c>
      <c r="BA12" s="254" t="str">
        <f t="shared" si="18"/>
        <v/>
      </c>
      <c r="BB12" s="283" t="str">
        <f t="shared" si="18"/>
        <v/>
      </c>
    </row>
    <row r="13" spans="2:54" x14ac:dyDescent="0.35">
      <c r="B13" s="284">
        <v>21.154599999999999</v>
      </c>
      <c r="C13" s="255">
        <f>584.3/$C$14</f>
        <v>1.9416991778600432E-2</v>
      </c>
      <c r="D13" s="256" t="str">
        <f t="shared" si="15"/>
        <v/>
      </c>
      <c r="E13" s="257" t="str">
        <f t="shared" si="15"/>
        <v/>
      </c>
      <c r="F13" s="257" t="str">
        <f t="shared" si="15"/>
        <v/>
      </c>
      <c r="G13" s="257" t="str">
        <f t="shared" si="15"/>
        <v/>
      </c>
      <c r="H13" s="257" t="str">
        <f t="shared" si="15"/>
        <v/>
      </c>
      <c r="I13" s="257" t="str">
        <f t="shared" si="15"/>
        <v/>
      </c>
      <c r="J13" s="257" t="str">
        <f t="shared" si="15"/>
        <v/>
      </c>
      <c r="K13" s="257" t="str">
        <f t="shared" si="16"/>
        <v/>
      </c>
      <c r="L13" s="257" t="str">
        <f t="shared" si="16"/>
        <v/>
      </c>
      <c r="M13" s="257" t="str">
        <f t="shared" si="16"/>
        <v/>
      </c>
      <c r="N13" s="257" t="str">
        <f t="shared" si="16"/>
        <v/>
      </c>
      <c r="O13" s="257" t="str">
        <f t="shared" si="16"/>
        <v/>
      </c>
      <c r="P13" s="257" t="str">
        <f t="shared" si="16"/>
        <v/>
      </c>
      <c r="Q13" s="257" t="str">
        <f t="shared" si="16"/>
        <v/>
      </c>
      <c r="R13" s="257" t="str">
        <f t="shared" si="16"/>
        <v/>
      </c>
      <c r="S13" s="257" t="str">
        <f t="shared" si="16"/>
        <v/>
      </c>
      <c r="T13" s="257" t="str">
        <f t="shared" si="16"/>
        <v/>
      </c>
      <c r="U13" s="257" t="str">
        <f t="shared" si="16"/>
        <v/>
      </c>
      <c r="V13" s="257" t="str">
        <f t="shared" si="16"/>
        <v/>
      </c>
      <c r="W13" s="257" t="str">
        <f t="shared" si="16"/>
        <v/>
      </c>
      <c r="X13" s="257" t="str">
        <f t="shared" si="16"/>
        <v/>
      </c>
      <c r="Y13" s="257">
        <f t="shared" si="16"/>
        <v>0.84540000000000148</v>
      </c>
      <c r="Z13" s="257">
        <f t="shared" si="16"/>
        <v>0.15459999999999852</v>
      </c>
      <c r="AA13" s="257" t="str">
        <f t="shared" si="17"/>
        <v/>
      </c>
      <c r="AB13" s="257" t="str">
        <f t="shared" si="17"/>
        <v/>
      </c>
      <c r="AC13" s="257" t="str">
        <f t="shared" si="17"/>
        <v/>
      </c>
      <c r="AD13" s="257" t="str">
        <f t="shared" si="17"/>
        <v/>
      </c>
      <c r="AE13" s="257" t="str">
        <f t="shared" si="17"/>
        <v/>
      </c>
      <c r="AF13" s="257" t="str">
        <f t="shared" si="17"/>
        <v/>
      </c>
      <c r="AG13" s="257" t="str">
        <f t="shared" si="17"/>
        <v/>
      </c>
      <c r="AH13" s="257" t="str">
        <f t="shared" si="17"/>
        <v/>
      </c>
      <c r="AI13" s="257" t="str">
        <f t="shared" si="17"/>
        <v/>
      </c>
      <c r="AJ13" s="257" t="str">
        <f t="shared" si="17"/>
        <v/>
      </c>
      <c r="AK13" s="257" t="str">
        <f t="shared" si="17"/>
        <v/>
      </c>
      <c r="AL13" s="257" t="str">
        <f t="shared" si="17"/>
        <v/>
      </c>
      <c r="AM13" s="257" t="str">
        <f t="shared" si="17"/>
        <v/>
      </c>
      <c r="AN13" s="257" t="str">
        <f t="shared" si="17"/>
        <v/>
      </c>
      <c r="AO13" s="257" t="str">
        <f t="shared" si="17"/>
        <v/>
      </c>
      <c r="AP13" s="257" t="str">
        <f t="shared" si="17"/>
        <v/>
      </c>
      <c r="AQ13" s="257" t="str">
        <f t="shared" si="18"/>
        <v/>
      </c>
      <c r="AR13" s="257" t="str">
        <f t="shared" si="18"/>
        <v/>
      </c>
      <c r="AS13" s="257" t="str">
        <f t="shared" si="18"/>
        <v/>
      </c>
      <c r="AT13" s="257" t="str">
        <f t="shared" si="18"/>
        <v/>
      </c>
      <c r="AU13" s="257" t="str">
        <f t="shared" si="18"/>
        <v/>
      </c>
      <c r="AV13" s="257" t="str">
        <f t="shared" si="18"/>
        <v/>
      </c>
      <c r="AW13" s="257" t="str">
        <f t="shared" si="18"/>
        <v/>
      </c>
      <c r="AX13" s="257" t="str">
        <f t="shared" si="18"/>
        <v/>
      </c>
      <c r="AY13" s="257" t="str">
        <f t="shared" si="18"/>
        <v/>
      </c>
      <c r="AZ13" s="257" t="str">
        <f t="shared" si="18"/>
        <v/>
      </c>
      <c r="BA13" s="257" t="str">
        <f t="shared" si="18"/>
        <v/>
      </c>
      <c r="BB13" s="285" t="str">
        <f t="shared" si="18"/>
        <v/>
      </c>
    </row>
    <row r="14" spans="2:54" x14ac:dyDescent="0.35">
      <c r="B14" s="286" t="s">
        <v>2248</v>
      </c>
      <c r="C14" s="258">
        <f>10557.5+9691.2+9259.2+584.3</f>
        <v>30092.2</v>
      </c>
      <c r="D14" s="259">
        <f>SUMPRODUCT(D10:D13,$C$10:$C$13)</f>
        <v>0</v>
      </c>
      <c r="E14" s="260">
        <f t="shared" ref="E14:AN14" si="19">SUMPRODUCT(E10:E13,$C$10:$C$13)</f>
        <v>0</v>
      </c>
      <c r="F14" s="260">
        <f t="shared" si="19"/>
        <v>0</v>
      </c>
      <c r="G14" s="260">
        <f t="shared" si="19"/>
        <v>0</v>
      </c>
      <c r="H14" s="260">
        <f t="shared" si="19"/>
        <v>0</v>
      </c>
      <c r="I14" s="260">
        <f t="shared" si="19"/>
        <v>0</v>
      </c>
      <c r="J14" s="260">
        <f t="shared" si="19"/>
        <v>0.17980469191351917</v>
      </c>
      <c r="K14" s="260">
        <f t="shared" si="19"/>
        <v>0.17103373133237176</v>
      </c>
      <c r="L14" s="260">
        <f t="shared" si="19"/>
        <v>0</v>
      </c>
      <c r="M14" s="260">
        <f t="shared" si="19"/>
        <v>0.11687202929662831</v>
      </c>
      <c r="N14" s="260">
        <f t="shared" si="19"/>
        <v>0.20517820298947911</v>
      </c>
      <c r="O14" s="260">
        <f t="shared" si="19"/>
        <v>0</v>
      </c>
      <c r="P14" s="260">
        <f t="shared" si="19"/>
        <v>0</v>
      </c>
      <c r="Q14" s="260">
        <f t="shared" si="19"/>
        <v>0</v>
      </c>
      <c r="R14" s="260">
        <f t="shared" si="19"/>
        <v>0.24464777982334285</v>
      </c>
      <c r="S14" s="260">
        <f t="shared" si="19"/>
        <v>6.3046572866058415E-2</v>
      </c>
      <c r="T14" s="260">
        <f t="shared" si="19"/>
        <v>0</v>
      </c>
      <c r="U14" s="260">
        <f t="shared" si="19"/>
        <v>0</v>
      </c>
      <c r="V14" s="260">
        <f t="shared" si="19"/>
        <v>0</v>
      </c>
      <c r="W14" s="260">
        <f t="shared" si="19"/>
        <v>0</v>
      </c>
      <c r="X14" s="260">
        <f t="shared" si="19"/>
        <v>0</v>
      </c>
      <c r="Y14" s="260">
        <f t="shared" si="19"/>
        <v>1.6415124849628836E-2</v>
      </c>
      <c r="Z14" s="261">
        <f t="shared" si="19"/>
        <v>3.0018669289715982E-3</v>
      </c>
      <c r="AA14" s="261">
        <f t="shared" si="19"/>
        <v>0</v>
      </c>
      <c r="AB14" s="261">
        <f t="shared" si="19"/>
        <v>0</v>
      </c>
      <c r="AC14" s="260">
        <f t="shared" si="19"/>
        <v>0</v>
      </c>
      <c r="AD14" s="260">
        <f t="shared" si="19"/>
        <v>0</v>
      </c>
      <c r="AE14" s="260">
        <f t="shared" si="19"/>
        <v>0</v>
      </c>
      <c r="AF14" s="260">
        <f t="shared" si="19"/>
        <v>0</v>
      </c>
      <c r="AG14" s="261">
        <f t="shared" si="19"/>
        <v>0</v>
      </c>
      <c r="AH14" s="260">
        <f t="shared" si="19"/>
        <v>0</v>
      </c>
      <c r="AI14" s="260">
        <f t="shared" si="19"/>
        <v>0</v>
      </c>
      <c r="AJ14" s="260">
        <f t="shared" si="19"/>
        <v>0</v>
      </c>
      <c r="AK14" s="260">
        <f t="shared" si="19"/>
        <v>0</v>
      </c>
      <c r="AL14" s="260">
        <f t="shared" si="19"/>
        <v>0</v>
      </c>
      <c r="AM14" s="260">
        <f t="shared" si="19"/>
        <v>0</v>
      </c>
      <c r="AN14" s="260">
        <f t="shared" si="19"/>
        <v>0</v>
      </c>
      <c r="AO14" s="260">
        <f t="shared" ref="AO14:AP14" si="20">SUMPRODUCT(AO10:AO13,$C$10:$C$13)</f>
        <v>0</v>
      </c>
      <c r="AP14" s="260">
        <f t="shared" si="20"/>
        <v>0</v>
      </c>
      <c r="AQ14" s="260">
        <f t="shared" ref="AQ14:BB14" si="21">SUMPRODUCT(AQ10:AQ13,$C$10:$C$13)</f>
        <v>0</v>
      </c>
      <c r="AR14" s="260">
        <f t="shared" si="21"/>
        <v>0</v>
      </c>
      <c r="AS14" s="260">
        <f t="shared" si="21"/>
        <v>0</v>
      </c>
      <c r="AT14" s="260">
        <f t="shared" si="21"/>
        <v>0</v>
      </c>
      <c r="AU14" s="260">
        <f t="shared" si="21"/>
        <v>0</v>
      </c>
      <c r="AV14" s="260">
        <f t="shared" si="21"/>
        <v>0</v>
      </c>
      <c r="AW14" s="260">
        <f t="shared" si="21"/>
        <v>0</v>
      </c>
      <c r="AX14" s="260">
        <f t="shared" si="21"/>
        <v>0</v>
      </c>
      <c r="AY14" s="260">
        <f t="shared" si="21"/>
        <v>0</v>
      </c>
      <c r="AZ14" s="260">
        <f t="shared" si="21"/>
        <v>0</v>
      </c>
      <c r="BA14" s="260">
        <f t="shared" si="21"/>
        <v>0</v>
      </c>
      <c r="BB14" s="287">
        <f t="shared" si="21"/>
        <v>0</v>
      </c>
    </row>
    <row r="15" spans="2:54" ht="18" thickBot="1" x14ac:dyDescent="0.4">
      <c r="B15" s="288" t="s">
        <v>2263</v>
      </c>
      <c r="C15" s="289"/>
      <c r="D15" s="290">
        <f>100%-SUM($D$14:D14)</f>
        <v>1</v>
      </c>
      <c r="E15" s="291">
        <f>100%-SUM($D$14:E14)</f>
        <v>1</v>
      </c>
      <c r="F15" s="291">
        <f>100%-SUM($D$14:F14)</f>
        <v>1</v>
      </c>
      <c r="G15" s="291">
        <f>100%-SUM($D$14:G14)</f>
        <v>1</v>
      </c>
      <c r="H15" s="291">
        <f>100%-SUM($D$14:H14)</f>
        <v>1</v>
      </c>
      <c r="I15" s="291">
        <f>100%-SUM($D$14:I14)</f>
        <v>1</v>
      </c>
      <c r="J15" s="292">
        <f>100%-SUM($D$14:J14)</f>
        <v>0.82019530808648078</v>
      </c>
      <c r="K15" s="291">
        <f>100%-SUM($D$14:K14)</f>
        <v>0.64916157675410902</v>
      </c>
      <c r="L15" s="291">
        <f>100%-SUM($D$14:L14)</f>
        <v>0.64916157675410902</v>
      </c>
      <c r="M15" s="291">
        <f>100%-SUM($D$14:M14)</f>
        <v>0.53228954745748069</v>
      </c>
      <c r="N15" s="291">
        <f>100%-SUM($D$14:N14)</f>
        <v>0.32711134446800161</v>
      </c>
      <c r="O15" s="291">
        <f>100%-SUM($D$14:O14)</f>
        <v>0.32711134446800161</v>
      </c>
      <c r="P15" s="291">
        <f>100%-SUM($D$14:P14)</f>
        <v>0.32711134446800161</v>
      </c>
      <c r="Q15" s="291">
        <f>100%-SUM($D$14:Q14)</f>
        <v>0.32711134446800161</v>
      </c>
      <c r="R15" s="291">
        <f>100%-SUM($D$14:R14)</f>
        <v>8.246356464465876E-2</v>
      </c>
      <c r="S15" s="292">
        <f>100%-SUM($D$14:S14)</f>
        <v>1.9416991778600345E-2</v>
      </c>
      <c r="T15" s="292">
        <f>100%-SUM($D$14:T14)</f>
        <v>1.9416991778600345E-2</v>
      </c>
      <c r="U15" s="292">
        <f>100%-SUM($D$14:U14)</f>
        <v>1.9416991778600345E-2</v>
      </c>
      <c r="V15" s="291">
        <f>100%-SUM($D$14:V14)</f>
        <v>1.9416991778600345E-2</v>
      </c>
      <c r="W15" s="291">
        <f>100%-SUM($D$14:W14)</f>
        <v>1.9416991778600345E-2</v>
      </c>
      <c r="X15" s="291">
        <f>100%-SUM($D$14:X14)</f>
        <v>1.9416991778600345E-2</v>
      </c>
      <c r="Y15" s="291">
        <f>100%-SUM($D$14:Y14)</f>
        <v>3.0018669289715305E-3</v>
      </c>
      <c r="Z15" s="291">
        <f>100%-SUM($D$14:Z14)</f>
        <v>0</v>
      </c>
      <c r="AA15" s="291">
        <f>100%-SUM($D$14:AA14)</f>
        <v>0</v>
      </c>
      <c r="AB15" s="291">
        <f>100%-SUM($D$14:AB14)</f>
        <v>0</v>
      </c>
      <c r="AC15" s="291">
        <f>100%-SUM($D$14:AC14)</f>
        <v>0</v>
      </c>
      <c r="AD15" s="291">
        <f>100%-SUM($D$14:AD14)</f>
        <v>0</v>
      </c>
      <c r="AE15" s="291">
        <f>100%-SUM($D$14:AE14)</f>
        <v>0</v>
      </c>
      <c r="AF15" s="291">
        <f>100%-SUM($D$14:AF14)</f>
        <v>0</v>
      </c>
      <c r="AG15" s="291">
        <f>100%-SUM($D$14:AG14)</f>
        <v>0</v>
      </c>
      <c r="AH15" s="292">
        <f>100%-SUM($D$14:AH14)</f>
        <v>0</v>
      </c>
      <c r="AI15" s="292">
        <f>100%-SUM($D$14:AI14)</f>
        <v>0</v>
      </c>
      <c r="AJ15" s="291">
        <f>100%-SUM($D$14:AJ14)</f>
        <v>0</v>
      </c>
      <c r="AK15" s="291">
        <f>100%-SUM($D$14:AK14)</f>
        <v>0</v>
      </c>
      <c r="AL15" s="291">
        <f>100%-SUM($D$14:AL14)</f>
        <v>0</v>
      </c>
      <c r="AM15" s="291">
        <f>100%-SUM($D$14:AM14)</f>
        <v>0</v>
      </c>
      <c r="AN15" s="291">
        <f>100%-SUM($D$14:AN14)</f>
        <v>0</v>
      </c>
      <c r="AO15" s="291">
        <f>100%-SUM($D$14:AO14)</f>
        <v>0</v>
      </c>
      <c r="AP15" s="291">
        <f>100%-SUM($D$14:AP14)</f>
        <v>0</v>
      </c>
      <c r="AQ15" s="291">
        <f>100%-SUM($D$14:AQ14)</f>
        <v>0</v>
      </c>
      <c r="AR15" s="291">
        <f>100%-SUM($D$14:AR14)</f>
        <v>0</v>
      </c>
      <c r="AS15" s="291">
        <f>100%-SUM($D$14:AS14)</f>
        <v>0</v>
      </c>
      <c r="AT15" s="291">
        <f>100%-SUM($D$14:AT14)</f>
        <v>0</v>
      </c>
      <c r="AU15" s="291">
        <f>100%-SUM($D$14:AU14)</f>
        <v>0</v>
      </c>
      <c r="AV15" s="291">
        <f>100%-SUM($D$14:AV14)</f>
        <v>0</v>
      </c>
      <c r="AW15" s="291">
        <f>100%-SUM($D$14:AW14)</f>
        <v>0</v>
      </c>
      <c r="AX15" s="291">
        <f>100%-SUM($D$14:AX14)</f>
        <v>0</v>
      </c>
      <c r="AY15" s="291">
        <f>100%-SUM($D$14:AY14)</f>
        <v>0</v>
      </c>
      <c r="AZ15" s="291">
        <f>100%-SUM($D$14:AZ14)</f>
        <v>0</v>
      </c>
      <c r="BA15" s="291">
        <f>100%-SUM($D$14:BA14)</f>
        <v>0</v>
      </c>
      <c r="BB15" s="293">
        <f>100%-SUM($D$14:BB14)</f>
        <v>0</v>
      </c>
    </row>
    <row r="16" spans="2:54" x14ac:dyDescent="0.35">
      <c r="D16" s="262"/>
      <c r="E16" s="262"/>
      <c r="F16" s="262"/>
      <c r="G16" s="262"/>
      <c r="H16" s="262"/>
      <c r="I16" s="262"/>
      <c r="J16" s="262"/>
      <c r="K16" s="17"/>
      <c r="L16" s="17"/>
      <c r="M16" s="17"/>
      <c r="N16" s="17"/>
      <c r="O16" s="17"/>
      <c r="P16" s="17"/>
      <c r="Q16" s="17"/>
      <c r="R16" s="17"/>
      <c r="S16" s="17"/>
      <c r="T16" s="263"/>
      <c r="U16" s="263"/>
      <c r="V16" s="263"/>
      <c r="W16" s="263"/>
      <c r="X16" s="263"/>
      <c r="Y16" s="263"/>
      <c r="Z16" s="263"/>
      <c r="AA16" s="264"/>
      <c r="AB16" s="264"/>
      <c r="AC16" s="264"/>
      <c r="AD16" s="264"/>
      <c r="AE16" s="264"/>
      <c r="AF16" s="264"/>
      <c r="AG16" s="264"/>
      <c r="AH16" s="264"/>
      <c r="AI16" s="262"/>
      <c r="AJ16" s="262"/>
      <c r="AK16" s="262"/>
    </row>
    <row r="37" spans="2:9" x14ac:dyDescent="0.35">
      <c r="D37" s="265" t="s">
        <v>2249</v>
      </c>
    </row>
    <row r="38" spans="2:9" x14ac:dyDescent="0.35">
      <c r="D38" s="266"/>
      <c r="E38" s="266" t="s">
        <v>2250</v>
      </c>
      <c r="F38" s="266" t="s">
        <v>2251</v>
      </c>
      <c r="G38" s="266" t="s">
        <v>2252</v>
      </c>
      <c r="H38" s="266" t="s">
        <v>2253</v>
      </c>
      <c r="I38" s="266" t="s">
        <v>2254</v>
      </c>
    </row>
    <row r="39" spans="2:9" x14ac:dyDescent="0.35">
      <c r="D39" s="267">
        <v>0</v>
      </c>
      <c r="E39" s="268">
        <f>C10</f>
        <v>0.35083842324589093</v>
      </c>
      <c r="F39" s="268">
        <f>C11</f>
        <v>0.32205023228610741</v>
      </c>
      <c r="G39" s="269">
        <f>C12</f>
        <v>0.30769435268940126</v>
      </c>
      <c r="H39" s="269">
        <f>C13</f>
        <v>1.9416991778600432E-2</v>
      </c>
      <c r="I39" s="268">
        <v>1</v>
      </c>
    </row>
    <row r="40" spans="2:9" x14ac:dyDescent="0.35">
      <c r="D40" s="267">
        <f>B10*1000</f>
        <v>6487.5</v>
      </c>
      <c r="E40" s="268">
        <f>E39</f>
        <v>0.35083842324589093</v>
      </c>
      <c r="F40" s="268">
        <f>F39</f>
        <v>0.32205023228610741</v>
      </c>
      <c r="G40" s="269">
        <f>G39</f>
        <v>0.30769435268940126</v>
      </c>
      <c r="H40" s="269">
        <f>H39</f>
        <v>1.9416991778600432E-2</v>
      </c>
      <c r="I40" s="269">
        <f t="shared" ref="I40:I45" si="22">$I$39-D40/$D$46</f>
        <v>0.65855263157894739</v>
      </c>
    </row>
    <row r="41" spans="2:9" x14ac:dyDescent="0.35">
      <c r="B41" s="270"/>
      <c r="D41" s="267">
        <f>D40</f>
        <v>6487.5</v>
      </c>
      <c r="E41" s="266"/>
      <c r="F41" s="268">
        <f t="shared" ref="F41:H45" si="23">F40</f>
        <v>0.32205023228610741</v>
      </c>
      <c r="G41" s="269">
        <f t="shared" si="23"/>
        <v>0.30769435268940126</v>
      </c>
      <c r="H41" s="269">
        <f t="shared" si="23"/>
        <v>1.9416991778600432E-2</v>
      </c>
      <c r="I41" s="269">
        <f t="shared" si="22"/>
        <v>0.65855263157894739</v>
      </c>
    </row>
    <row r="42" spans="2:9" x14ac:dyDescent="0.35">
      <c r="B42" s="270"/>
      <c r="D42" s="267">
        <f>B11*1000</f>
        <v>9637.1</v>
      </c>
      <c r="E42" s="266"/>
      <c r="F42" s="268">
        <f t="shared" si="23"/>
        <v>0.32205023228610741</v>
      </c>
      <c r="G42" s="269">
        <f t="shared" si="23"/>
        <v>0.30769435268940126</v>
      </c>
      <c r="H42" s="269">
        <f t="shared" si="23"/>
        <v>1.9416991778600432E-2</v>
      </c>
      <c r="I42" s="269">
        <f t="shared" si="22"/>
        <v>0.49278421052631582</v>
      </c>
    </row>
    <row r="43" spans="2:9" x14ac:dyDescent="0.35">
      <c r="B43" s="270"/>
      <c r="D43" s="267">
        <f>D42</f>
        <v>9637.1</v>
      </c>
      <c r="E43" s="266"/>
      <c r="F43" s="266"/>
      <c r="G43" s="269">
        <f t="shared" si="23"/>
        <v>0.30769435268940126</v>
      </c>
      <c r="H43" s="269">
        <f t="shared" si="23"/>
        <v>1.9416991778600432E-2</v>
      </c>
      <c r="I43" s="269">
        <f t="shared" si="22"/>
        <v>0.49278421052631582</v>
      </c>
    </row>
    <row r="44" spans="2:9" x14ac:dyDescent="0.35">
      <c r="D44" s="267">
        <f>B12*1000</f>
        <v>14204.9</v>
      </c>
      <c r="E44" s="266"/>
      <c r="F44" s="266"/>
      <c r="G44" s="269">
        <f t="shared" si="23"/>
        <v>0.30769435268940126</v>
      </c>
      <c r="H44" s="269">
        <f t="shared" si="23"/>
        <v>1.9416991778600432E-2</v>
      </c>
      <c r="I44" s="269">
        <f t="shared" si="22"/>
        <v>0.25237368421052631</v>
      </c>
    </row>
    <row r="45" spans="2:9" x14ac:dyDescent="0.35">
      <c r="D45" s="267">
        <f>D44</f>
        <v>14204.9</v>
      </c>
      <c r="E45" s="266"/>
      <c r="F45" s="266"/>
      <c r="G45" s="266"/>
      <c r="H45" s="269">
        <f t="shared" si="23"/>
        <v>1.9416991778600432E-2</v>
      </c>
      <c r="I45" s="269">
        <f t="shared" si="22"/>
        <v>0.25237368421052631</v>
      </c>
    </row>
    <row r="46" spans="2:9" x14ac:dyDescent="0.35">
      <c r="D46" s="267">
        <f>19*1000</f>
        <v>19000</v>
      </c>
      <c r="E46" s="266"/>
      <c r="F46" s="266"/>
      <c r="G46" s="266"/>
      <c r="H46" s="269">
        <f>H45</f>
        <v>1.9416991778600432E-2</v>
      </c>
      <c r="I46" s="269">
        <v>0</v>
      </c>
    </row>
    <row r="47" spans="2:9" x14ac:dyDescent="0.35">
      <c r="D47" s="267">
        <f>B13*1000</f>
        <v>21154.6</v>
      </c>
      <c r="E47" s="266"/>
      <c r="F47" s="266"/>
      <c r="G47" s="266"/>
      <c r="H47" s="269">
        <f>H45</f>
        <v>1.9416991778600432E-2</v>
      </c>
      <c r="I47" s="266"/>
    </row>
    <row r="48" spans="2:9" x14ac:dyDescent="0.35">
      <c r="D48" s="267">
        <f>D47</f>
        <v>21154.6</v>
      </c>
      <c r="E48" s="266"/>
      <c r="F48" s="266"/>
      <c r="G48" s="266"/>
      <c r="H48" s="266">
        <v>0</v>
      </c>
      <c r="I48" s="26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9.9978637043366805E-2"/>
    <pageSetUpPr fitToPage="1"/>
  </sheetPr>
  <dimension ref="A1:AA3061"/>
  <sheetViews>
    <sheetView zoomScale="85" workbookViewId="0">
      <pane xSplit="9" ySplit="3" topLeftCell="J4" activePane="bottomRight" state="frozen"/>
      <selection pane="topRight" activeCell="J1" sqref="J1"/>
      <selection pane="bottomLeft" activeCell="A4" sqref="A4"/>
      <selection pane="bottomRight" activeCell="L1834" sqref="L1834"/>
    </sheetView>
  </sheetViews>
  <sheetFormatPr defaultRowHeight="17.25" x14ac:dyDescent="0.35"/>
  <cols>
    <col min="1" max="1" width="6" style="2" bestFit="1" customWidth="1"/>
    <col min="2" max="2" width="9" style="2" bestFit="1" customWidth="1"/>
    <col min="3" max="3" width="30" style="2" bestFit="1" customWidth="1"/>
    <col min="4" max="4" width="6" style="2" bestFit="1" customWidth="1"/>
    <col min="5" max="5" width="9" style="2" bestFit="1" customWidth="1"/>
    <col min="6" max="6" width="12" style="2" bestFit="1" customWidth="1"/>
    <col min="7" max="7" width="7.5" style="2" bestFit="1" customWidth="1"/>
    <col min="8" max="8" width="18" style="2" bestFit="1" customWidth="1"/>
    <col min="9" max="9" width="13.125" style="2" bestFit="1" customWidth="1"/>
    <col min="10" max="10" width="12" style="2" bestFit="1" customWidth="1"/>
    <col min="11" max="11" width="15" style="2" bestFit="1" customWidth="1"/>
    <col min="12" max="13" width="12" style="2" bestFit="1" customWidth="1"/>
    <col min="14" max="14" width="15" style="2" bestFit="1" customWidth="1"/>
    <col min="15" max="16" width="12" style="2" bestFit="1" customWidth="1"/>
    <col min="17" max="17" width="15" style="2" bestFit="1" customWidth="1"/>
    <col min="18" max="19" width="12" style="2" bestFit="1" customWidth="1"/>
    <col min="20" max="20" width="15" style="2" bestFit="1" customWidth="1"/>
    <col min="21" max="22" width="12" style="2" bestFit="1" customWidth="1"/>
    <col min="23" max="23" width="15" style="2" bestFit="1" customWidth="1"/>
    <col min="24" max="24" width="12" style="2" bestFit="1" customWidth="1"/>
    <col min="25" max="25" width="9.625" style="2" bestFit="1" customWidth="1"/>
    <col min="26" max="26" width="9" style="2"/>
    <col min="27" max="27" width="9.625" style="2" bestFit="1" customWidth="1"/>
    <col min="28" max="257" width="9" style="2"/>
    <col min="258" max="258" width="6" style="2" bestFit="1" customWidth="1"/>
    <col min="259" max="259" width="9" style="2" bestFit="1" customWidth="1"/>
    <col min="260" max="260" width="30" style="2" bestFit="1" customWidth="1"/>
    <col min="261" max="261" width="6" style="2" bestFit="1" customWidth="1"/>
    <col min="262" max="262" width="9" style="2" bestFit="1" customWidth="1"/>
    <col min="263" max="263" width="12" style="2" bestFit="1" customWidth="1"/>
    <col min="264" max="264" width="7.5" style="2" bestFit="1" customWidth="1"/>
    <col min="265" max="265" width="18" style="2" bestFit="1" customWidth="1"/>
    <col min="266" max="266" width="12" style="2" bestFit="1" customWidth="1"/>
    <col min="267" max="267" width="15" style="2" bestFit="1" customWidth="1"/>
    <col min="268" max="269" width="12" style="2" bestFit="1" customWidth="1"/>
    <col min="270" max="270" width="15" style="2" bestFit="1" customWidth="1"/>
    <col min="271" max="272" width="12" style="2" bestFit="1" customWidth="1"/>
    <col min="273" max="273" width="15" style="2" bestFit="1" customWidth="1"/>
    <col min="274" max="275" width="12" style="2" bestFit="1" customWidth="1"/>
    <col min="276" max="276" width="15" style="2" bestFit="1" customWidth="1"/>
    <col min="277" max="278" width="12" style="2" bestFit="1" customWidth="1"/>
    <col min="279" max="279" width="15" style="2" bestFit="1" customWidth="1"/>
    <col min="280" max="280" width="12" style="2" bestFit="1" customWidth="1"/>
    <col min="281" max="513" width="9" style="2"/>
    <col min="514" max="514" width="6" style="2" bestFit="1" customWidth="1"/>
    <col min="515" max="515" width="9" style="2" bestFit="1" customWidth="1"/>
    <col min="516" max="516" width="30" style="2" bestFit="1" customWidth="1"/>
    <col min="517" max="517" width="6" style="2" bestFit="1" customWidth="1"/>
    <col min="518" max="518" width="9" style="2" bestFit="1" customWidth="1"/>
    <col min="519" max="519" width="12" style="2" bestFit="1" customWidth="1"/>
    <col min="520" max="520" width="7.5" style="2" bestFit="1" customWidth="1"/>
    <col min="521" max="521" width="18" style="2" bestFit="1" customWidth="1"/>
    <col min="522" max="522" width="12" style="2" bestFit="1" customWidth="1"/>
    <col min="523" max="523" width="15" style="2" bestFit="1" customWidth="1"/>
    <col min="524" max="525" width="12" style="2" bestFit="1" customWidth="1"/>
    <col min="526" max="526" width="15" style="2" bestFit="1" customWidth="1"/>
    <col min="527" max="528" width="12" style="2" bestFit="1" customWidth="1"/>
    <col min="529" max="529" width="15" style="2" bestFit="1" customWidth="1"/>
    <col min="530" max="531" width="12" style="2" bestFit="1" customWidth="1"/>
    <col min="532" max="532" width="15" style="2" bestFit="1" customWidth="1"/>
    <col min="533" max="534" width="12" style="2" bestFit="1" customWidth="1"/>
    <col min="535" max="535" width="15" style="2" bestFit="1" customWidth="1"/>
    <col min="536" max="536" width="12" style="2" bestFit="1" customWidth="1"/>
    <col min="537" max="769" width="9" style="2"/>
    <col min="770" max="770" width="6" style="2" bestFit="1" customWidth="1"/>
    <col min="771" max="771" width="9" style="2" bestFit="1" customWidth="1"/>
    <col min="772" max="772" width="30" style="2" bestFit="1" customWidth="1"/>
    <col min="773" max="773" width="6" style="2" bestFit="1" customWidth="1"/>
    <col min="774" max="774" width="9" style="2" bestFit="1" customWidth="1"/>
    <col min="775" max="775" width="12" style="2" bestFit="1" customWidth="1"/>
    <col min="776" max="776" width="7.5" style="2" bestFit="1" customWidth="1"/>
    <col min="777" max="777" width="18" style="2" bestFit="1" customWidth="1"/>
    <col min="778" max="778" width="12" style="2" bestFit="1" customWidth="1"/>
    <col min="779" max="779" width="15" style="2" bestFit="1" customWidth="1"/>
    <col min="780" max="781" width="12" style="2" bestFit="1" customWidth="1"/>
    <col min="782" max="782" width="15" style="2" bestFit="1" customWidth="1"/>
    <col min="783" max="784" width="12" style="2" bestFit="1" customWidth="1"/>
    <col min="785" max="785" width="15" style="2" bestFit="1" customWidth="1"/>
    <col min="786" max="787" width="12" style="2" bestFit="1" customWidth="1"/>
    <col min="788" max="788" width="15" style="2" bestFit="1" customWidth="1"/>
    <col min="789" max="790" width="12" style="2" bestFit="1" customWidth="1"/>
    <col min="791" max="791" width="15" style="2" bestFit="1" customWidth="1"/>
    <col min="792" max="792" width="12" style="2" bestFit="1" customWidth="1"/>
    <col min="793" max="1025" width="9" style="2"/>
    <col min="1026" max="1026" width="6" style="2" bestFit="1" customWidth="1"/>
    <col min="1027" max="1027" width="9" style="2" bestFit="1" customWidth="1"/>
    <col min="1028" max="1028" width="30" style="2" bestFit="1" customWidth="1"/>
    <col min="1029" max="1029" width="6" style="2" bestFit="1" customWidth="1"/>
    <col min="1030" max="1030" width="9" style="2" bestFit="1" customWidth="1"/>
    <col min="1031" max="1031" width="12" style="2" bestFit="1" customWidth="1"/>
    <col min="1032" max="1032" width="7.5" style="2" bestFit="1" customWidth="1"/>
    <col min="1033" max="1033" width="18" style="2" bestFit="1" customWidth="1"/>
    <col min="1034" max="1034" width="12" style="2" bestFit="1" customWidth="1"/>
    <col min="1035" max="1035" width="15" style="2" bestFit="1" customWidth="1"/>
    <col min="1036" max="1037" width="12" style="2" bestFit="1" customWidth="1"/>
    <col min="1038" max="1038" width="15" style="2" bestFit="1" customWidth="1"/>
    <col min="1039" max="1040" width="12" style="2" bestFit="1" customWidth="1"/>
    <col min="1041" max="1041" width="15" style="2" bestFit="1" customWidth="1"/>
    <col min="1042" max="1043" width="12" style="2" bestFit="1" customWidth="1"/>
    <col min="1044" max="1044" width="15" style="2" bestFit="1" customWidth="1"/>
    <col min="1045" max="1046" width="12" style="2" bestFit="1" customWidth="1"/>
    <col min="1047" max="1047" width="15" style="2" bestFit="1" customWidth="1"/>
    <col min="1048" max="1048" width="12" style="2" bestFit="1" customWidth="1"/>
    <col min="1049" max="1281" width="9" style="2"/>
    <col min="1282" max="1282" width="6" style="2" bestFit="1" customWidth="1"/>
    <col min="1283" max="1283" width="9" style="2" bestFit="1" customWidth="1"/>
    <col min="1284" max="1284" width="30" style="2" bestFit="1" customWidth="1"/>
    <col min="1285" max="1285" width="6" style="2" bestFit="1" customWidth="1"/>
    <col min="1286" max="1286" width="9" style="2" bestFit="1" customWidth="1"/>
    <col min="1287" max="1287" width="12" style="2" bestFit="1" customWidth="1"/>
    <col min="1288" max="1288" width="7.5" style="2" bestFit="1" customWidth="1"/>
    <col min="1289" max="1289" width="18" style="2" bestFit="1" customWidth="1"/>
    <col min="1290" max="1290" width="12" style="2" bestFit="1" customWidth="1"/>
    <col min="1291" max="1291" width="15" style="2" bestFit="1" customWidth="1"/>
    <col min="1292" max="1293" width="12" style="2" bestFit="1" customWidth="1"/>
    <col min="1294" max="1294" width="15" style="2" bestFit="1" customWidth="1"/>
    <col min="1295" max="1296" width="12" style="2" bestFit="1" customWidth="1"/>
    <col min="1297" max="1297" width="15" style="2" bestFit="1" customWidth="1"/>
    <col min="1298" max="1299" width="12" style="2" bestFit="1" customWidth="1"/>
    <col min="1300" max="1300" width="15" style="2" bestFit="1" customWidth="1"/>
    <col min="1301" max="1302" width="12" style="2" bestFit="1" customWidth="1"/>
    <col min="1303" max="1303" width="15" style="2" bestFit="1" customWidth="1"/>
    <col min="1304" max="1304" width="12" style="2" bestFit="1" customWidth="1"/>
    <col min="1305" max="1537" width="9" style="2"/>
    <col min="1538" max="1538" width="6" style="2" bestFit="1" customWidth="1"/>
    <col min="1539" max="1539" width="9" style="2" bestFit="1" customWidth="1"/>
    <col min="1540" max="1540" width="30" style="2" bestFit="1" customWidth="1"/>
    <col min="1541" max="1541" width="6" style="2" bestFit="1" customWidth="1"/>
    <col min="1542" max="1542" width="9" style="2" bestFit="1" customWidth="1"/>
    <col min="1543" max="1543" width="12" style="2" bestFit="1" customWidth="1"/>
    <col min="1544" max="1544" width="7.5" style="2" bestFit="1" customWidth="1"/>
    <col min="1545" max="1545" width="18" style="2" bestFit="1" customWidth="1"/>
    <col min="1546" max="1546" width="12" style="2" bestFit="1" customWidth="1"/>
    <col min="1547" max="1547" width="15" style="2" bestFit="1" customWidth="1"/>
    <col min="1548" max="1549" width="12" style="2" bestFit="1" customWidth="1"/>
    <col min="1550" max="1550" width="15" style="2" bestFit="1" customWidth="1"/>
    <col min="1551" max="1552" width="12" style="2" bestFit="1" customWidth="1"/>
    <col min="1553" max="1553" width="15" style="2" bestFit="1" customWidth="1"/>
    <col min="1554" max="1555" width="12" style="2" bestFit="1" customWidth="1"/>
    <col min="1556" max="1556" width="15" style="2" bestFit="1" customWidth="1"/>
    <col min="1557" max="1558" width="12" style="2" bestFit="1" customWidth="1"/>
    <col min="1559" max="1559" width="15" style="2" bestFit="1" customWidth="1"/>
    <col min="1560" max="1560" width="12" style="2" bestFit="1" customWidth="1"/>
    <col min="1561" max="1793" width="9" style="2"/>
    <col min="1794" max="1794" width="6" style="2" bestFit="1" customWidth="1"/>
    <col min="1795" max="1795" width="9" style="2" bestFit="1" customWidth="1"/>
    <col min="1796" max="1796" width="30" style="2" bestFit="1" customWidth="1"/>
    <col min="1797" max="1797" width="6" style="2" bestFit="1" customWidth="1"/>
    <col min="1798" max="1798" width="9" style="2" bestFit="1" customWidth="1"/>
    <col min="1799" max="1799" width="12" style="2" bestFit="1" customWidth="1"/>
    <col min="1800" max="1800" width="7.5" style="2" bestFit="1" customWidth="1"/>
    <col min="1801" max="1801" width="18" style="2" bestFit="1" customWidth="1"/>
    <col min="1802" max="1802" width="12" style="2" bestFit="1" customWidth="1"/>
    <col min="1803" max="1803" width="15" style="2" bestFit="1" customWidth="1"/>
    <col min="1804" max="1805" width="12" style="2" bestFit="1" customWidth="1"/>
    <col min="1806" max="1806" width="15" style="2" bestFit="1" customWidth="1"/>
    <col min="1807" max="1808" width="12" style="2" bestFit="1" customWidth="1"/>
    <col min="1809" max="1809" width="15" style="2" bestFit="1" customWidth="1"/>
    <col min="1810" max="1811" width="12" style="2" bestFit="1" customWidth="1"/>
    <col min="1812" max="1812" width="15" style="2" bestFit="1" customWidth="1"/>
    <col min="1813" max="1814" width="12" style="2" bestFit="1" customWidth="1"/>
    <col min="1815" max="1815" width="15" style="2" bestFit="1" customWidth="1"/>
    <col min="1816" max="1816" width="12" style="2" bestFit="1" customWidth="1"/>
    <col min="1817" max="2049" width="9" style="2"/>
    <col min="2050" max="2050" width="6" style="2" bestFit="1" customWidth="1"/>
    <col min="2051" max="2051" width="9" style="2" bestFit="1" customWidth="1"/>
    <col min="2052" max="2052" width="30" style="2" bestFit="1" customWidth="1"/>
    <col min="2053" max="2053" width="6" style="2" bestFit="1" customWidth="1"/>
    <col min="2054" max="2054" width="9" style="2" bestFit="1" customWidth="1"/>
    <col min="2055" max="2055" width="12" style="2" bestFit="1" customWidth="1"/>
    <col min="2056" max="2056" width="7.5" style="2" bestFit="1" customWidth="1"/>
    <col min="2057" max="2057" width="18" style="2" bestFit="1" customWidth="1"/>
    <col min="2058" max="2058" width="12" style="2" bestFit="1" customWidth="1"/>
    <col min="2059" max="2059" width="15" style="2" bestFit="1" customWidth="1"/>
    <col min="2060" max="2061" width="12" style="2" bestFit="1" customWidth="1"/>
    <col min="2062" max="2062" width="15" style="2" bestFit="1" customWidth="1"/>
    <col min="2063" max="2064" width="12" style="2" bestFit="1" customWidth="1"/>
    <col min="2065" max="2065" width="15" style="2" bestFit="1" customWidth="1"/>
    <col min="2066" max="2067" width="12" style="2" bestFit="1" customWidth="1"/>
    <col min="2068" max="2068" width="15" style="2" bestFit="1" customWidth="1"/>
    <col min="2069" max="2070" width="12" style="2" bestFit="1" customWidth="1"/>
    <col min="2071" max="2071" width="15" style="2" bestFit="1" customWidth="1"/>
    <col min="2072" max="2072" width="12" style="2" bestFit="1" customWidth="1"/>
    <col min="2073" max="2305" width="9" style="2"/>
    <col min="2306" max="2306" width="6" style="2" bestFit="1" customWidth="1"/>
    <col min="2307" max="2307" width="9" style="2" bestFit="1" customWidth="1"/>
    <col min="2308" max="2308" width="30" style="2" bestFit="1" customWidth="1"/>
    <col min="2309" max="2309" width="6" style="2" bestFit="1" customWidth="1"/>
    <col min="2310" max="2310" width="9" style="2" bestFit="1" customWidth="1"/>
    <col min="2311" max="2311" width="12" style="2" bestFit="1" customWidth="1"/>
    <col min="2312" max="2312" width="7.5" style="2" bestFit="1" customWidth="1"/>
    <col min="2313" max="2313" width="18" style="2" bestFit="1" customWidth="1"/>
    <col min="2314" max="2314" width="12" style="2" bestFit="1" customWidth="1"/>
    <col min="2315" max="2315" width="15" style="2" bestFit="1" customWidth="1"/>
    <col min="2316" max="2317" width="12" style="2" bestFit="1" customWidth="1"/>
    <col min="2318" max="2318" width="15" style="2" bestFit="1" customWidth="1"/>
    <col min="2319" max="2320" width="12" style="2" bestFit="1" customWidth="1"/>
    <col min="2321" max="2321" width="15" style="2" bestFit="1" customWidth="1"/>
    <col min="2322" max="2323" width="12" style="2" bestFit="1" customWidth="1"/>
    <col min="2324" max="2324" width="15" style="2" bestFit="1" customWidth="1"/>
    <col min="2325" max="2326" width="12" style="2" bestFit="1" customWidth="1"/>
    <col min="2327" max="2327" width="15" style="2" bestFit="1" customWidth="1"/>
    <col min="2328" max="2328" width="12" style="2" bestFit="1" customWidth="1"/>
    <col min="2329" max="2561" width="9" style="2"/>
    <col min="2562" max="2562" width="6" style="2" bestFit="1" customWidth="1"/>
    <col min="2563" max="2563" width="9" style="2" bestFit="1" customWidth="1"/>
    <col min="2564" max="2564" width="30" style="2" bestFit="1" customWidth="1"/>
    <col min="2565" max="2565" width="6" style="2" bestFit="1" customWidth="1"/>
    <col min="2566" max="2566" width="9" style="2" bestFit="1" customWidth="1"/>
    <col min="2567" max="2567" width="12" style="2" bestFit="1" customWidth="1"/>
    <col min="2568" max="2568" width="7.5" style="2" bestFit="1" customWidth="1"/>
    <col min="2569" max="2569" width="18" style="2" bestFit="1" customWidth="1"/>
    <col min="2570" max="2570" width="12" style="2" bestFit="1" customWidth="1"/>
    <col min="2571" max="2571" width="15" style="2" bestFit="1" customWidth="1"/>
    <col min="2572" max="2573" width="12" style="2" bestFit="1" customWidth="1"/>
    <col min="2574" max="2574" width="15" style="2" bestFit="1" customWidth="1"/>
    <col min="2575" max="2576" width="12" style="2" bestFit="1" customWidth="1"/>
    <col min="2577" max="2577" width="15" style="2" bestFit="1" customWidth="1"/>
    <col min="2578" max="2579" width="12" style="2" bestFit="1" customWidth="1"/>
    <col min="2580" max="2580" width="15" style="2" bestFit="1" customWidth="1"/>
    <col min="2581" max="2582" width="12" style="2" bestFit="1" customWidth="1"/>
    <col min="2583" max="2583" width="15" style="2" bestFit="1" customWidth="1"/>
    <col min="2584" max="2584" width="12" style="2" bestFit="1" customWidth="1"/>
    <col min="2585" max="2817" width="9" style="2"/>
    <col min="2818" max="2818" width="6" style="2" bestFit="1" customWidth="1"/>
    <col min="2819" max="2819" width="9" style="2" bestFit="1" customWidth="1"/>
    <col min="2820" max="2820" width="30" style="2" bestFit="1" customWidth="1"/>
    <col min="2821" max="2821" width="6" style="2" bestFit="1" customWidth="1"/>
    <col min="2822" max="2822" width="9" style="2" bestFit="1" customWidth="1"/>
    <col min="2823" max="2823" width="12" style="2" bestFit="1" customWidth="1"/>
    <col min="2824" max="2824" width="7.5" style="2" bestFit="1" customWidth="1"/>
    <col min="2825" max="2825" width="18" style="2" bestFit="1" customWidth="1"/>
    <col min="2826" max="2826" width="12" style="2" bestFit="1" customWidth="1"/>
    <col min="2827" max="2827" width="15" style="2" bestFit="1" customWidth="1"/>
    <col min="2828" max="2829" width="12" style="2" bestFit="1" customWidth="1"/>
    <col min="2830" max="2830" width="15" style="2" bestFit="1" customWidth="1"/>
    <col min="2831" max="2832" width="12" style="2" bestFit="1" customWidth="1"/>
    <col min="2833" max="2833" width="15" style="2" bestFit="1" customWidth="1"/>
    <col min="2834" max="2835" width="12" style="2" bestFit="1" customWidth="1"/>
    <col min="2836" max="2836" width="15" style="2" bestFit="1" customWidth="1"/>
    <col min="2837" max="2838" width="12" style="2" bestFit="1" customWidth="1"/>
    <col min="2839" max="2839" width="15" style="2" bestFit="1" customWidth="1"/>
    <col min="2840" max="2840" width="12" style="2" bestFit="1" customWidth="1"/>
    <col min="2841" max="3073" width="9" style="2"/>
    <col min="3074" max="3074" width="6" style="2" bestFit="1" customWidth="1"/>
    <col min="3075" max="3075" width="9" style="2" bestFit="1" customWidth="1"/>
    <col min="3076" max="3076" width="30" style="2" bestFit="1" customWidth="1"/>
    <col min="3077" max="3077" width="6" style="2" bestFit="1" customWidth="1"/>
    <col min="3078" max="3078" width="9" style="2" bestFit="1" customWidth="1"/>
    <col min="3079" max="3079" width="12" style="2" bestFit="1" customWidth="1"/>
    <col min="3080" max="3080" width="7.5" style="2" bestFit="1" customWidth="1"/>
    <col min="3081" max="3081" width="18" style="2" bestFit="1" customWidth="1"/>
    <col min="3082" max="3082" width="12" style="2" bestFit="1" customWidth="1"/>
    <col min="3083" max="3083" width="15" style="2" bestFit="1" customWidth="1"/>
    <col min="3084" max="3085" width="12" style="2" bestFit="1" customWidth="1"/>
    <col min="3086" max="3086" width="15" style="2" bestFit="1" customWidth="1"/>
    <col min="3087" max="3088" width="12" style="2" bestFit="1" customWidth="1"/>
    <col min="3089" max="3089" width="15" style="2" bestFit="1" customWidth="1"/>
    <col min="3090" max="3091" width="12" style="2" bestFit="1" customWidth="1"/>
    <col min="3092" max="3092" width="15" style="2" bestFit="1" customWidth="1"/>
    <col min="3093" max="3094" width="12" style="2" bestFit="1" customWidth="1"/>
    <col min="3095" max="3095" width="15" style="2" bestFit="1" customWidth="1"/>
    <col min="3096" max="3096" width="12" style="2" bestFit="1" customWidth="1"/>
    <col min="3097" max="3329" width="9" style="2"/>
    <col min="3330" max="3330" width="6" style="2" bestFit="1" customWidth="1"/>
    <col min="3331" max="3331" width="9" style="2" bestFit="1" customWidth="1"/>
    <col min="3332" max="3332" width="30" style="2" bestFit="1" customWidth="1"/>
    <col min="3333" max="3333" width="6" style="2" bestFit="1" customWidth="1"/>
    <col min="3334" max="3334" width="9" style="2" bestFit="1" customWidth="1"/>
    <col min="3335" max="3335" width="12" style="2" bestFit="1" customWidth="1"/>
    <col min="3336" max="3336" width="7.5" style="2" bestFit="1" customWidth="1"/>
    <col min="3337" max="3337" width="18" style="2" bestFit="1" customWidth="1"/>
    <col min="3338" max="3338" width="12" style="2" bestFit="1" customWidth="1"/>
    <col min="3339" max="3339" width="15" style="2" bestFit="1" customWidth="1"/>
    <col min="3340" max="3341" width="12" style="2" bestFit="1" customWidth="1"/>
    <col min="3342" max="3342" width="15" style="2" bestFit="1" customWidth="1"/>
    <col min="3343" max="3344" width="12" style="2" bestFit="1" customWidth="1"/>
    <col min="3345" max="3345" width="15" style="2" bestFit="1" customWidth="1"/>
    <col min="3346" max="3347" width="12" style="2" bestFit="1" customWidth="1"/>
    <col min="3348" max="3348" width="15" style="2" bestFit="1" customWidth="1"/>
    <col min="3349" max="3350" width="12" style="2" bestFit="1" customWidth="1"/>
    <col min="3351" max="3351" width="15" style="2" bestFit="1" customWidth="1"/>
    <col min="3352" max="3352" width="12" style="2" bestFit="1" customWidth="1"/>
    <col min="3353" max="3585" width="9" style="2"/>
    <col min="3586" max="3586" width="6" style="2" bestFit="1" customWidth="1"/>
    <col min="3587" max="3587" width="9" style="2" bestFit="1" customWidth="1"/>
    <col min="3588" max="3588" width="30" style="2" bestFit="1" customWidth="1"/>
    <col min="3589" max="3589" width="6" style="2" bestFit="1" customWidth="1"/>
    <col min="3590" max="3590" width="9" style="2" bestFit="1" customWidth="1"/>
    <col min="3591" max="3591" width="12" style="2" bestFit="1" customWidth="1"/>
    <col min="3592" max="3592" width="7.5" style="2" bestFit="1" customWidth="1"/>
    <col min="3593" max="3593" width="18" style="2" bestFit="1" customWidth="1"/>
    <col min="3594" max="3594" width="12" style="2" bestFit="1" customWidth="1"/>
    <col min="3595" max="3595" width="15" style="2" bestFit="1" customWidth="1"/>
    <col min="3596" max="3597" width="12" style="2" bestFit="1" customWidth="1"/>
    <col min="3598" max="3598" width="15" style="2" bestFit="1" customWidth="1"/>
    <col min="3599" max="3600" width="12" style="2" bestFit="1" customWidth="1"/>
    <col min="3601" max="3601" width="15" style="2" bestFit="1" customWidth="1"/>
    <col min="3602" max="3603" width="12" style="2" bestFit="1" customWidth="1"/>
    <col min="3604" max="3604" width="15" style="2" bestFit="1" customWidth="1"/>
    <col min="3605" max="3606" width="12" style="2" bestFit="1" customWidth="1"/>
    <col min="3607" max="3607" width="15" style="2" bestFit="1" customWidth="1"/>
    <col min="3608" max="3608" width="12" style="2" bestFit="1" customWidth="1"/>
    <col min="3609" max="3841" width="9" style="2"/>
    <col min="3842" max="3842" width="6" style="2" bestFit="1" customWidth="1"/>
    <col min="3843" max="3843" width="9" style="2" bestFit="1" customWidth="1"/>
    <col min="3844" max="3844" width="30" style="2" bestFit="1" customWidth="1"/>
    <col min="3845" max="3845" width="6" style="2" bestFit="1" customWidth="1"/>
    <col min="3846" max="3846" width="9" style="2" bestFit="1" customWidth="1"/>
    <col min="3847" max="3847" width="12" style="2" bestFit="1" customWidth="1"/>
    <col min="3848" max="3848" width="7.5" style="2" bestFit="1" customWidth="1"/>
    <col min="3849" max="3849" width="18" style="2" bestFit="1" customWidth="1"/>
    <col min="3850" max="3850" width="12" style="2" bestFit="1" customWidth="1"/>
    <col min="3851" max="3851" width="15" style="2" bestFit="1" customWidth="1"/>
    <col min="3852" max="3853" width="12" style="2" bestFit="1" customWidth="1"/>
    <col min="3854" max="3854" width="15" style="2" bestFit="1" customWidth="1"/>
    <col min="3855" max="3856" width="12" style="2" bestFit="1" customWidth="1"/>
    <col min="3857" max="3857" width="15" style="2" bestFit="1" customWidth="1"/>
    <col min="3858" max="3859" width="12" style="2" bestFit="1" customWidth="1"/>
    <col min="3860" max="3860" width="15" style="2" bestFit="1" customWidth="1"/>
    <col min="3861" max="3862" width="12" style="2" bestFit="1" customWidth="1"/>
    <col min="3863" max="3863" width="15" style="2" bestFit="1" customWidth="1"/>
    <col min="3864" max="3864" width="12" style="2" bestFit="1" customWidth="1"/>
    <col min="3865" max="4097" width="9" style="2"/>
    <col min="4098" max="4098" width="6" style="2" bestFit="1" customWidth="1"/>
    <col min="4099" max="4099" width="9" style="2" bestFit="1" customWidth="1"/>
    <col min="4100" max="4100" width="30" style="2" bestFit="1" customWidth="1"/>
    <col min="4101" max="4101" width="6" style="2" bestFit="1" customWidth="1"/>
    <col min="4102" max="4102" width="9" style="2" bestFit="1" customWidth="1"/>
    <col min="4103" max="4103" width="12" style="2" bestFit="1" customWidth="1"/>
    <col min="4104" max="4104" width="7.5" style="2" bestFit="1" customWidth="1"/>
    <col min="4105" max="4105" width="18" style="2" bestFit="1" customWidth="1"/>
    <col min="4106" max="4106" width="12" style="2" bestFit="1" customWidth="1"/>
    <col min="4107" max="4107" width="15" style="2" bestFit="1" customWidth="1"/>
    <col min="4108" max="4109" width="12" style="2" bestFit="1" customWidth="1"/>
    <col min="4110" max="4110" width="15" style="2" bestFit="1" customWidth="1"/>
    <col min="4111" max="4112" width="12" style="2" bestFit="1" customWidth="1"/>
    <col min="4113" max="4113" width="15" style="2" bestFit="1" customWidth="1"/>
    <col min="4114" max="4115" width="12" style="2" bestFit="1" customWidth="1"/>
    <col min="4116" max="4116" width="15" style="2" bestFit="1" customWidth="1"/>
    <col min="4117" max="4118" width="12" style="2" bestFit="1" customWidth="1"/>
    <col min="4119" max="4119" width="15" style="2" bestFit="1" customWidth="1"/>
    <col min="4120" max="4120" width="12" style="2" bestFit="1" customWidth="1"/>
    <col min="4121" max="4353" width="9" style="2"/>
    <col min="4354" max="4354" width="6" style="2" bestFit="1" customWidth="1"/>
    <col min="4355" max="4355" width="9" style="2" bestFit="1" customWidth="1"/>
    <col min="4356" max="4356" width="30" style="2" bestFit="1" customWidth="1"/>
    <col min="4357" max="4357" width="6" style="2" bestFit="1" customWidth="1"/>
    <col min="4358" max="4358" width="9" style="2" bestFit="1" customWidth="1"/>
    <col min="4359" max="4359" width="12" style="2" bestFit="1" customWidth="1"/>
    <col min="4360" max="4360" width="7.5" style="2" bestFit="1" customWidth="1"/>
    <col min="4361" max="4361" width="18" style="2" bestFit="1" customWidth="1"/>
    <col min="4362" max="4362" width="12" style="2" bestFit="1" customWidth="1"/>
    <col min="4363" max="4363" width="15" style="2" bestFit="1" customWidth="1"/>
    <col min="4364" max="4365" width="12" style="2" bestFit="1" customWidth="1"/>
    <col min="4366" max="4366" width="15" style="2" bestFit="1" customWidth="1"/>
    <col min="4367" max="4368" width="12" style="2" bestFit="1" customWidth="1"/>
    <col min="4369" max="4369" width="15" style="2" bestFit="1" customWidth="1"/>
    <col min="4370" max="4371" width="12" style="2" bestFit="1" customWidth="1"/>
    <col min="4372" max="4372" width="15" style="2" bestFit="1" customWidth="1"/>
    <col min="4373" max="4374" width="12" style="2" bestFit="1" customWidth="1"/>
    <col min="4375" max="4375" width="15" style="2" bestFit="1" customWidth="1"/>
    <col min="4376" max="4376" width="12" style="2" bestFit="1" customWidth="1"/>
    <col min="4377" max="4609" width="9" style="2"/>
    <col min="4610" max="4610" width="6" style="2" bestFit="1" customWidth="1"/>
    <col min="4611" max="4611" width="9" style="2" bestFit="1" customWidth="1"/>
    <col min="4612" max="4612" width="30" style="2" bestFit="1" customWidth="1"/>
    <col min="4613" max="4613" width="6" style="2" bestFit="1" customWidth="1"/>
    <col min="4614" max="4614" width="9" style="2" bestFit="1" customWidth="1"/>
    <col min="4615" max="4615" width="12" style="2" bestFit="1" customWidth="1"/>
    <col min="4616" max="4616" width="7.5" style="2" bestFit="1" customWidth="1"/>
    <col min="4617" max="4617" width="18" style="2" bestFit="1" customWidth="1"/>
    <col min="4618" max="4618" width="12" style="2" bestFit="1" customWidth="1"/>
    <col min="4619" max="4619" width="15" style="2" bestFit="1" customWidth="1"/>
    <col min="4620" max="4621" width="12" style="2" bestFit="1" customWidth="1"/>
    <col min="4622" max="4622" width="15" style="2" bestFit="1" customWidth="1"/>
    <col min="4623" max="4624" width="12" style="2" bestFit="1" customWidth="1"/>
    <col min="4625" max="4625" width="15" style="2" bestFit="1" customWidth="1"/>
    <col min="4626" max="4627" width="12" style="2" bestFit="1" customWidth="1"/>
    <col min="4628" max="4628" width="15" style="2" bestFit="1" customWidth="1"/>
    <col min="4629" max="4630" width="12" style="2" bestFit="1" customWidth="1"/>
    <col min="4631" max="4631" width="15" style="2" bestFit="1" customWidth="1"/>
    <col min="4632" max="4632" width="12" style="2" bestFit="1" customWidth="1"/>
    <col min="4633" max="4865" width="9" style="2"/>
    <col min="4866" max="4866" width="6" style="2" bestFit="1" customWidth="1"/>
    <col min="4867" max="4867" width="9" style="2" bestFit="1" customWidth="1"/>
    <col min="4868" max="4868" width="30" style="2" bestFit="1" customWidth="1"/>
    <col min="4869" max="4869" width="6" style="2" bestFit="1" customWidth="1"/>
    <col min="4870" max="4870" width="9" style="2" bestFit="1" customWidth="1"/>
    <col min="4871" max="4871" width="12" style="2" bestFit="1" customWidth="1"/>
    <col min="4872" max="4872" width="7.5" style="2" bestFit="1" customWidth="1"/>
    <col min="4873" max="4873" width="18" style="2" bestFit="1" customWidth="1"/>
    <col min="4874" max="4874" width="12" style="2" bestFit="1" customWidth="1"/>
    <col min="4875" max="4875" width="15" style="2" bestFit="1" customWidth="1"/>
    <col min="4876" max="4877" width="12" style="2" bestFit="1" customWidth="1"/>
    <col min="4878" max="4878" width="15" style="2" bestFit="1" customWidth="1"/>
    <col min="4879" max="4880" width="12" style="2" bestFit="1" customWidth="1"/>
    <col min="4881" max="4881" width="15" style="2" bestFit="1" customWidth="1"/>
    <col min="4882" max="4883" width="12" style="2" bestFit="1" customWidth="1"/>
    <col min="4884" max="4884" width="15" style="2" bestFit="1" customWidth="1"/>
    <col min="4885" max="4886" width="12" style="2" bestFit="1" customWidth="1"/>
    <col min="4887" max="4887" width="15" style="2" bestFit="1" customWidth="1"/>
    <col min="4888" max="4888" width="12" style="2" bestFit="1" customWidth="1"/>
    <col min="4889" max="5121" width="9" style="2"/>
    <col min="5122" max="5122" width="6" style="2" bestFit="1" customWidth="1"/>
    <col min="5123" max="5123" width="9" style="2" bestFit="1" customWidth="1"/>
    <col min="5124" max="5124" width="30" style="2" bestFit="1" customWidth="1"/>
    <col min="5125" max="5125" width="6" style="2" bestFit="1" customWidth="1"/>
    <col min="5126" max="5126" width="9" style="2" bestFit="1" customWidth="1"/>
    <col min="5127" max="5127" width="12" style="2" bestFit="1" customWidth="1"/>
    <col min="5128" max="5128" width="7.5" style="2" bestFit="1" customWidth="1"/>
    <col min="5129" max="5129" width="18" style="2" bestFit="1" customWidth="1"/>
    <col min="5130" max="5130" width="12" style="2" bestFit="1" customWidth="1"/>
    <col min="5131" max="5131" width="15" style="2" bestFit="1" customWidth="1"/>
    <col min="5132" max="5133" width="12" style="2" bestFit="1" customWidth="1"/>
    <col min="5134" max="5134" width="15" style="2" bestFit="1" customWidth="1"/>
    <col min="5135" max="5136" width="12" style="2" bestFit="1" customWidth="1"/>
    <col min="5137" max="5137" width="15" style="2" bestFit="1" customWidth="1"/>
    <col min="5138" max="5139" width="12" style="2" bestFit="1" customWidth="1"/>
    <col min="5140" max="5140" width="15" style="2" bestFit="1" customWidth="1"/>
    <col min="5141" max="5142" width="12" style="2" bestFit="1" customWidth="1"/>
    <col min="5143" max="5143" width="15" style="2" bestFit="1" customWidth="1"/>
    <col min="5144" max="5144" width="12" style="2" bestFit="1" customWidth="1"/>
    <col min="5145" max="5377" width="9" style="2"/>
    <col min="5378" max="5378" width="6" style="2" bestFit="1" customWidth="1"/>
    <col min="5379" max="5379" width="9" style="2" bestFit="1" customWidth="1"/>
    <col min="5380" max="5380" width="30" style="2" bestFit="1" customWidth="1"/>
    <col min="5381" max="5381" width="6" style="2" bestFit="1" customWidth="1"/>
    <col min="5382" max="5382" width="9" style="2" bestFit="1" customWidth="1"/>
    <col min="5383" max="5383" width="12" style="2" bestFit="1" customWidth="1"/>
    <col min="5384" max="5384" width="7.5" style="2" bestFit="1" customWidth="1"/>
    <col min="5385" max="5385" width="18" style="2" bestFit="1" customWidth="1"/>
    <col min="5386" max="5386" width="12" style="2" bestFit="1" customWidth="1"/>
    <col min="5387" max="5387" width="15" style="2" bestFit="1" customWidth="1"/>
    <col min="5388" max="5389" width="12" style="2" bestFit="1" customWidth="1"/>
    <col min="5390" max="5390" width="15" style="2" bestFit="1" customWidth="1"/>
    <col min="5391" max="5392" width="12" style="2" bestFit="1" customWidth="1"/>
    <col min="5393" max="5393" width="15" style="2" bestFit="1" customWidth="1"/>
    <col min="5394" max="5395" width="12" style="2" bestFit="1" customWidth="1"/>
    <col min="5396" max="5396" width="15" style="2" bestFit="1" customWidth="1"/>
    <col min="5397" max="5398" width="12" style="2" bestFit="1" customWidth="1"/>
    <col min="5399" max="5399" width="15" style="2" bestFit="1" customWidth="1"/>
    <col min="5400" max="5400" width="12" style="2" bestFit="1" customWidth="1"/>
    <col min="5401" max="5633" width="9" style="2"/>
    <col min="5634" max="5634" width="6" style="2" bestFit="1" customWidth="1"/>
    <col min="5635" max="5635" width="9" style="2" bestFit="1" customWidth="1"/>
    <col min="5636" max="5636" width="30" style="2" bestFit="1" customWidth="1"/>
    <col min="5637" max="5637" width="6" style="2" bestFit="1" customWidth="1"/>
    <col min="5638" max="5638" width="9" style="2" bestFit="1" customWidth="1"/>
    <col min="5639" max="5639" width="12" style="2" bestFit="1" customWidth="1"/>
    <col min="5640" max="5640" width="7.5" style="2" bestFit="1" customWidth="1"/>
    <col min="5641" max="5641" width="18" style="2" bestFit="1" customWidth="1"/>
    <col min="5642" max="5642" width="12" style="2" bestFit="1" customWidth="1"/>
    <col min="5643" max="5643" width="15" style="2" bestFit="1" customWidth="1"/>
    <col min="5644" max="5645" width="12" style="2" bestFit="1" customWidth="1"/>
    <col min="5646" max="5646" width="15" style="2" bestFit="1" customWidth="1"/>
    <col min="5647" max="5648" width="12" style="2" bestFit="1" customWidth="1"/>
    <col min="5649" max="5649" width="15" style="2" bestFit="1" customWidth="1"/>
    <col min="5650" max="5651" width="12" style="2" bestFit="1" customWidth="1"/>
    <col min="5652" max="5652" width="15" style="2" bestFit="1" customWidth="1"/>
    <col min="5653" max="5654" width="12" style="2" bestFit="1" customWidth="1"/>
    <col min="5655" max="5655" width="15" style="2" bestFit="1" customWidth="1"/>
    <col min="5656" max="5656" width="12" style="2" bestFit="1" customWidth="1"/>
    <col min="5657" max="5889" width="9" style="2"/>
    <col min="5890" max="5890" width="6" style="2" bestFit="1" customWidth="1"/>
    <col min="5891" max="5891" width="9" style="2" bestFit="1" customWidth="1"/>
    <col min="5892" max="5892" width="30" style="2" bestFit="1" customWidth="1"/>
    <col min="5893" max="5893" width="6" style="2" bestFit="1" customWidth="1"/>
    <col min="5894" max="5894" width="9" style="2" bestFit="1" customWidth="1"/>
    <col min="5895" max="5895" width="12" style="2" bestFit="1" customWidth="1"/>
    <col min="5896" max="5896" width="7.5" style="2" bestFit="1" customWidth="1"/>
    <col min="5897" max="5897" width="18" style="2" bestFit="1" customWidth="1"/>
    <col min="5898" max="5898" width="12" style="2" bestFit="1" customWidth="1"/>
    <col min="5899" max="5899" width="15" style="2" bestFit="1" customWidth="1"/>
    <col min="5900" max="5901" width="12" style="2" bestFit="1" customWidth="1"/>
    <col min="5902" max="5902" width="15" style="2" bestFit="1" customWidth="1"/>
    <col min="5903" max="5904" width="12" style="2" bestFit="1" customWidth="1"/>
    <col min="5905" max="5905" width="15" style="2" bestFit="1" customWidth="1"/>
    <col min="5906" max="5907" width="12" style="2" bestFit="1" customWidth="1"/>
    <col min="5908" max="5908" width="15" style="2" bestFit="1" customWidth="1"/>
    <col min="5909" max="5910" width="12" style="2" bestFit="1" customWidth="1"/>
    <col min="5911" max="5911" width="15" style="2" bestFit="1" customWidth="1"/>
    <col min="5912" max="5912" width="12" style="2" bestFit="1" customWidth="1"/>
    <col min="5913" max="6145" width="9" style="2"/>
    <col min="6146" max="6146" width="6" style="2" bestFit="1" customWidth="1"/>
    <col min="6147" max="6147" width="9" style="2" bestFit="1" customWidth="1"/>
    <col min="6148" max="6148" width="30" style="2" bestFit="1" customWidth="1"/>
    <col min="6149" max="6149" width="6" style="2" bestFit="1" customWidth="1"/>
    <col min="6150" max="6150" width="9" style="2" bestFit="1" customWidth="1"/>
    <col min="6151" max="6151" width="12" style="2" bestFit="1" customWidth="1"/>
    <col min="6152" max="6152" width="7.5" style="2" bestFit="1" customWidth="1"/>
    <col min="6153" max="6153" width="18" style="2" bestFit="1" customWidth="1"/>
    <col min="6154" max="6154" width="12" style="2" bestFit="1" customWidth="1"/>
    <col min="6155" max="6155" width="15" style="2" bestFit="1" customWidth="1"/>
    <col min="6156" max="6157" width="12" style="2" bestFit="1" customWidth="1"/>
    <col min="6158" max="6158" width="15" style="2" bestFit="1" customWidth="1"/>
    <col min="6159" max="6160" width="12" style="2" bestFit="1" customWidth="1"/>
    <col min="6161" max="6161" width="15" style="2" bestFit="1" customWidth="1"/>
    <col min="6162" max="6163" width="12" style="2" bestFit="1" customWidth="1"/>
    <col min="6164" max="6164" width="15" style="2" bestFit="1" customWidth="1"/>
    <col min="6165" max="6166" width="12" style="2" bestFit="1" customWidth="1"/>
    <col min="6167" max="6167" width="15" style="2" bestFit="1" customWidth="1"/>
    <col min="6168" max="6168" width="12" style="2" bestFit="1" customWidth="1"/>
    <col min="6169" max="6401" width="9" style="2"/>
    <col min="6402" max="6402" width="6" style="2" bestFit="1" customWidth="1"/>
    <col min="6403" max="6403" width="9" style="2" bestFit="1" customWidth="1"/>
    <col min="6404" max="6404" width="30" style="2" bestFit="1" customWidth="1"/>
    <col min="6405" max="6405" width="6" style="2" bestFit="1" customWidth="1"/>
    <col min="6406" max="6406" width="9" style="2" bestFit="1" customWidth="1"/>
    <col min="6407" max="6407" width="12" style="2" bestFit="1" customWidth="1"/>
    <col min="6408" max="6408" width="7.5" style="2" bestFit="1" customWidth="1"/>
    <col min="6409" max="6409" width="18" style="2" bestFit="1" customWidth="1"/>
    <col min="6410" max="6410" width="12" style="2" bestFit="1" customWidth="1"/>
    <col min="6411" max="6411" width="15" style="2" bestFit="1" customWidth="1"/>
    <col min="6412" max="6413" width="12" style="2" bestFit="1" customWidth="1"/>
    <col min="6414" max="6414" width="15" style="2" bestFit="1" customWidth="1"/>
    <col min="6415" max="6416" width="12" style="2" bestFit="1" customWidth="1"/>
    <col min="6417" max="6417" width="15" style="2" bestFit="1" customWidth="1"/>
    <col min="6418" max="6419" width="12" style="2" bestFit="1" customWidth="1"/>
    <col min="6420" max="6420" width="15" style="2" bestFit="1" customWidth="1"/>
    <col min="6421" max="6422" width="12" style="2" bestFit="1" customWidth="1"/>
    <col min="6423" max="6423" width="15" style="2" bestFit="1" customWidth="1"/>
    <col min="6424" max="6424" width="12" style="2" bestFit="1" customWidth="1"/>
    <col min="6425" max="6657" width="9" style="2"/>
    <col min="6658" max="6658" width="6" style="2" bestFit="1" customWidth="1"/>
    <col min="6659" max="6659" width="9" style="2" bestFit="1" customWidth="1"/>
    <col min="6660" max="6660" width="30" style="2" bestFit="1" customWidth="1"/>
    <col min="6661" max="6661" width="6" style="2" bestFit="1" customWidth="1"/>
    <col min="6662" max="6662" width="9" style="2" bestFit="1" customWidth="1"/>
    <col min="6663" max="6663" width="12" style="2" bestFit="1" customWidth="1"/>
    <col min="6664" max="6664" width="7.5" style="2" bestFit="1" customWidth="1"/>
    <col min="6665" max="6665" width="18" style="2" bestFit="1" customWidth="1"/>
    <col min="6666" max="6666" width="12" style="2" bestFit="1" customWidth="1"/>
    <col min="6667" max="6667" width="15" style="2" bestFit="1" customWidth="1"/>
    <col min="6668" max="6669" width="12" style="2" bestFit="1" customWidth="1"/>
    <col min="6670" max="6670" width="15" style="2" bestFit="1" customWidth="1"/>
    <col min="6671" max="6672" width="12" style="2" bestFit="1" customWidth="1"/>
    <col min="6673" max="6673" width="15" style="2" bestFit="1" customWidth="1"/>
    <col min="6674" max="6675" width="12" style="2" bestFit="1" customWidth="1"/>
    <col min="6676" max="6676" width="15" style="2" bestFit="1" customWidth="1"/>
    <col min="6677" max="6678" width="12" style="2" bestFit="1" customWidth="1"/>
    <col min="6679" max="6679" width="15" style="2" bestFit="1" customWidth="1"/>
    <col min="6680" max="6680" width="12" style="2" bestFit="1" customWidth="1"/>
    <col min="6681" max="6913" width="9" style="2"/>
    <col min="6914" max="6914" width="6" style="2" bestFit="1" customWidth="1"/>
    <col min="6915" max="6915" width="9" style="2" bestFit="1" customWidth="1"/>
    <col min="6916" max="6916" width="30" style="2" bestFit="1" customWidth="1"/>
    <col min="6917" max="6917" width="6" style="2" bestFit="1" customWidth="1"/>
    <col min="6918" max="6918" width="9" style="2" bestFit="1" customWidth="1"/>
    <col min="6919" max="6919" width="12" style="2" bestFit="1" customWidth="1"/>
    <col min="6920" max="6920" width="7.5" style="2" bestFit="1" customWidth="1"/>
    <col min="6921" max="6921" width="18" style="2" bestFit="1" customWidth="1"/>
    <col min="6922" max="6922" width="12" style="2" bestFit="1" customWidth="1"/>
    <col min="6923" max="6923" width="15" style="2" bestFit="1" customWidth="1"/>
    <col min="6924" max="6925" width="12" style="2" bestFit="1" customWidth="1"/>
    <col min="6926" max="6926" width="15" style="2" bestFit="1" customWidth="1"/>
    <col min="6927" max="6928" width="12" style="2" bestFit="1" customWidth="1"/>
    <col min="6929" max="6929" width="15" style="2" bestFit="1" customWidth="1"/>
    <col min="6930" max="6931" width="12" style="2" bestFit="1" customWidth="1"/>
    <col min="6932" max="6932" width="15" style="2" bestFit="1" customWidth="1"/>
    <col min="6933" max="6934" width="12" style="2" bestFit="1" customWidth="1"/>
    <col min="6935" max="6935" width="15" style="2" bestFit="1" customWidth="1"/>
    <col min="6936" max="6936" width="12" style="2" bestFit="1" customWidth="1"/>
    <col min="6937" max="7169" width="9" style="2"/>
    <col min="7170" max="7170" width="6" style="2" bestFit="1" customWidth="1"/>
    <col min="7171" max="7171" width="9" style="2" bestFit="1" customWidth="1"/>
    <col min="7172" max="7172" width="30" style="2" bestFit="1" customWidth="1"/>
    <col min="7173" max="7173" width="6" style="2" bestFit="1" customWidth="1"/>
    <col min="7174" max="7174" width="9" style="2" bestFit="1" customWidth="1"/>
    <col min="7175" max="7175" width="12" style="2" bestFit="1" customWidth="1"/>
    <col min="7176" max="7176" width="7.5" style="2" bestFit="1" customWidth="1"/>
    <col min="7177" max="7177" width="18" style="2" bestFit="1" customWidth="1"/>
    <col min="7178" max="7178" width="12" style="2" bestFit="1" customWidth="1"/>
    <col min="7179" max="7179" width="15" style="2" bestFit="1" customWidth="1"/>
    <col min="7180" max="7181" width="12" style="2" bestFit="1" customWidth="1"/>
    <col min="7182" max="7182" width="15" style="2" bestFit="1" customWidth="1"/>
    <col min="7183" max="7184" width="12" style="2" bestFit="1" customWidth="1"/>
    <col min="7185" max="7185" width="15" style="2" bestFit="1" customWidth="1"/>
    <col min="7186" max="7187" width="12" style="2" bestFit="1" customWidth="1"/>
    <col min="7188" max="7188" width="15" style="2" bestFit="1" customWidth="1"/>
    <col min="7189" max="7190" width="12" style="2" bestFit="1" customWidth="1"/>
    <col min="7191" max="7191" width="15" style="2" bestFit="1" customWidth="1"/>
    <col min="7192" max="7192" width="12" style="2" bestFit="1" customWidth="1"/>
    <col min="7193" max="7425" width="9" style="2"/>
    <col min="7426" max="7426" width="6" style="2" bestFit="1" customWidth="1"/>
    <col min="7427" max="7427" width="9" style="2" bestFit="1" customWidth="1"/>
    <col min="7428" max="7428" width="30" style="2" bestFit="1" customWidth="1"/>
    <col min="7429" max="7429" width="6" style="2" bestFit="1" customWidth="1"/>
    <col min="7430" max="7430" width="9" style="2" bestFit="1" customWidth="1"/>
    <col min="7431" max="7431" width="12" style="2" bestFit="1" customWidth="1"/>
    <col min="7432" max="7432" width="7.5" style="2" bestFit="1" customWidth="1"/>
    <col min="7433" max="7433" width="18" style="2" bestFit="1" customWidth="1"/>
    <col min="7434" max="7434" width="12" style="2" bestFit="1" customWidth="1"/>
    <col min="7435" max="7435" width="15" style="2" bestFit="1" customWidth="1"/>
    <col min="7436" max="7437" width="12" style="2" bestFit="1" customWidth="1"/>
    <col min="7438" max="7438" width="15" style="2" bestFit="1" customWidth="1"/>
    <col min="7439" max="7440" width="12" style="2" bestFit="1" customWidth="1"/>
    <col min="7441" max="7441" width="15" style="2" bestFit="1" customWidth="1"/>
    <col min="7442" max="7443" width="12" style="2" bestFit="1" customWidth="1"/>
    <col min="7444" max="7444" width="15" style="2" bestFit="1" customWidth="1"/>
    <col min="7445" max="7446" width="12" style="2" bestFit="1" customWidth="1"/>
    <col min="7447" max="7447" width="15" style="2" bestFit="1" customWidth="1"/>
    <col min="7448" max="7448" width="12" style="2" bestFit="1" customWidth="1"/>
    <col min="7449" max="7681" width="9" style="2"/>
    <col min="7682" max="7682" width="6" style="2" bestFit="1" customWidth="1"/>
    <col min="7683" max="7683" width="9" style="2" bestFit="1" customWidth="1"/>
    <col min="7684" max="7684" width="30" style="2" bestFit="1" customWidth="1"/>
    <col min="7685" max="7685" width="6" style="2" bestFit="1" customWidth="1"/>
    <col min="7686" max="7686" width="9" style="2" bestFit="1" customWidth="1"/>
    <col min="7687" max="7687" width="12" style="2" bestFit="1" customWidth="1"/>
    <col min="7688" max="7688" width="7.5" style="2" bestFit="1" customWidth="1"/>
    <col min="7689" max="7689" width="18" style="2" bestFit="1" customWidth="1"/>
    <col min="7690" max="7690" width="12" style="2" bestFit="1" customWidth="1"/>
    <col min="7691" max="7691" width="15" style="2" bestFit="1" customWidth="1"/>
    <col min="7692" max="7693" width="12" style="2" bestFit="1" customWidth="1"/>
    <col min="7694" max="7694" width="15" style="2" bestFit="1" customWidth="1"/>
    <col min="7695" max="7696" width="12" style="2" bestFit="1" customWidth="1"/>
    <col min="7697" max="7697" width="15" style="2" bestFit="1" customWidth="1"/>
    <col min="7698" max="7699" width="12" style="2" bestFit="1" customWidth="1"/>
    <col min="7700" max="7700" width="15" style="2" bestFit="1" customWidth="1"/>
    <col min="7701" max="7702" width="12" style="2" bestFit="1" customWidth="1"/>
    <col min="7703" max="7703" width="15" style="2" bestFit="1" customWidth="1"/>
    <col min="7704" max="7704" width="12" style="2" bestFit="1" customWidth="1"/>
    <col min="7705" max="7937" width="9" style="2"/>
    <col min="7938" max="7938" width="6" style="2" bestFit="1" customWidth="1"/>
    <col min="7939" max="7939" width="9" style="2" bestFit="1" customWidth="1"/>
    <col min="7940" max="7940" width="30" style="2" bestFit="1" customWidth="1"/>
    <col min="7941" max="7941" width="6" style="2" bestFit="1" customWidth="1"/>
    <col min="7942" max="7942" width="9" style="2" bestFit="1" customWidth="1"/>
    <col min="7943" max="7943" width="12" style="2" bestFit="1" customWidth="1"/>
    <col min="7944" max="7944" width="7.5" style="2" bestFit="1" customWidth="1"/>
    <col min="7945" max="7945" width="18" style="2" bestFit="1" customWidth="1"/>
    <col min="7946" max="7946" width="12" style="2" bestFit="1" customWidth="1"/>
    <col min="7947" max="7947" width="15" style="2" bestFit="1" customWidth="1"/>
    <col min="7948" max="7949" width="12" style="2" bestFit="1" customWidth="1"/>
    <col min="7950" max="7950" width="15" style="2" bestFit="1" customWidth="1"/>
    <col min="7951" max="7952" width="12" style="2" bestFit="1" customWidth="1"/>
    <col min="7953" max="7953" width="15" style="2" bestFit="1" customWidth="1"/>
    <col min="7954" max="7955" width="12" style="2" bestFit="1" customWidth="1"/>
    <col min="7956" max="7956" width="15" style="2" bestFit="1" customWidth="1"/>
    <col min="7957" max="7958" width="12" style="2" bestFit="1" customWidth="1"/>
    <col min="7959" max="7959" width="15" style="2" bestFit="1" customWidth="1"/>
    <col min="7960" max="7960" width="12" style="2" bestFit="1" customWidth="1"/>
    <col min="7961" max="8193" width="9" style="2"/>
    <col min="8194" max="8194" width="6" style="2" bestFit="1" customWidth="1"/>
    <col min="8195" max="8195" width="9" style="2" bestFit="1" customWidth="1"/>
    <col min="8196" max="8196" width="30" style="2" bestFit="1" customWidth="1"/>
    <col min="8197" max="8197" width="6" style="2" bestFit="1" customWidth="1"/>
    <col min="8198" max="8198" width="9" style="2" bestFit="1" customWidth="1"/>
    <col min="8199" max="8199" width="12" style="2" bestFit="1" customWidth="1"/>
    <col min="8200" max="8200" width="7.5" style="2" bestFit="1" customWidth="1"/>
    <col min="8201" max="8201" width="18" style="2" bestFit="1" customWidth="1"/>
    <col min="8202" max="8202" width="12" style="2" bestFit="1" customWidth="1"/>
    <col min="8203" max="8203" width="15" style="2" bestFit="1" customWidth="1"/>
    <col min="8204" max="8205" width="12" style="2" bestFit="1" customWidth="1"/>
    <col min="8206" max="8206" width="15" style="2" bestFit="1" customWidth="1"/>
    <col min="8207" max="8208" width="12" style="2" bestFit="1" customWidth="1"/>
    <col min="8209" max="8209" width="15" style="2" bestFit="1" customWidth="1"/>
    <col min="8210" max="8211" width="12" style="2" bestFit="1" customWidth="1"/>
    <col min="8212" max="8212" width="15" style="2" bestFit="1" customWidth="1"/>
    <col min="8213" max="8214" width="12" style="2" bestFit="1" customWidth="1"/>
    <col min="8215" max="8215" width="15" style="2" bestFit="1" customWidth="1"/>
    <col min="8216" max="8216" width="12" style="2" bestFit="1" customWidth="1"/>
    <col min="8217" max="8449" width="9" style="2"/>
    <col min="8450" max="8450" width="6" style="2" bestFit="1" customWidth="1"/>
    <col min="8451" max="8451" width="9" style="2" bestFit="1" customWidth="1"/>
    <col min="8452" max="8452" width="30" style="2" bestFit="1" customWidth="1"/>
    <col min="8453" max="8453" width="6" style="2" bestFit="1" customWidth="1"/>
    <col min="8454" max="8454" width="9" style="2" bestFit="1" customWidth="1"/>
    <col min="8455" max="8455" width="12" style="2" bestFit="1" customWidth="1"/>
    <col min="8456" max="8456" width="7.5" style="2" bestFit="1" customWidth="1"/>
    <col min="8457" max="8457" width="18" style="2" bestFit="1" customWidth="1"/>
    <col min="8458" max="8458" width="12" style="2" bestFit="1" customWidth="1"/>
    <col min="8459" max="8459" width="15" style="2" bestFit="1" customWidth="1"/>
    <col min="8460" max="8461" width="12" style="2" bestFit="1" customWidth="1"/>
    <col min="8462" max="8462" width="15" style="2" bestFit="1" customWidth="1"/>
    <col min="8463" max="8464" width="12" style="2" bestFit="1" customWidth="1"/>
    <col min="8465" max="8465" width="15" style="2" bestFit="1" customWidth="1"/>
    <col min="8466" max="8467" width="12" style="2" bestFit="1" customWidth="1"/>
    <col min="8468" max="8468" width="15" style="2" bestFit="1" customWidth="1"/>
    <col min="8469" max="8470" width="12" style="2" bestFit="1" customWidth="1"/>
    <col min="8471" max="8471" width="15" style="2" bestFit="1" customWidth="1"/>
    <col min="8472" max="8472" width="12" style="2" bestFit="1" customWidth="1"/>
    <col min="8473" max="8705" width="9" style="2"/>
    <col min="8706" max="8706" width="6" style="2" bestFit="1" customWidth="1"/>
    <col min="8707" max="8707" width="9" style="2" bestFit="1" customWidth="1"/>
    <col min="8708" max="8708" width="30" style="2" bestFit="1" customWidth="1"/>
    <col min="8709" max="8709" width="6" style="2" bestFit="1" customWidth="1"/>
    <col min="8710" max="8710" width="9" style="2" bestFit="1" customWidth="1"/>
    <col min="8711" max="8711" width="12" style="2" bestFit="1" customWidth="1"/>
    <col min="8712" max="8712" width="7.5" style="2" bestFit="1" customWidth="1"/>
    <col min="8713" max="8713" width="18" style="2" bestFit="1" customWidth="1"/>
    <col min="8714" max="8714" width="12" style="2" bestFit="1" customWidth="1"/>
    <col min="8715" max="8715" width="15" style="2" bestFit="1" customWidth="1"/>
    <col min="8716" max="8717" width="12" style="2" bestFit="1" customWidth="1"/>
    <col min="8718" max="8718" width="15" style="2" bestFit="1" customWidth="1"/>
    <col min="8719" max="8720" width="12" style="2" bestFit="1" customWidth="1"/>
    <col min="8721" max="8721" width="15" style="2" bestFit="1" customWidth="1"/>
    <col min="8722" max="8723" width="12" style="2" bestFit="1" customWidth="1"/>
    <col min="8724" max="8724" width="15" style="2" bestFit="1" customWidth="1"/>
    <col min="8725" max="8726" width="12" style="2" bestFit="1" customWidth="1"/>
    <col min="8727" max="8727" width="15" style="2" bestFit="1" customWidth="1"/>
    <col min="8728" max="8728" width="12" style="2" bestFit="1" customWidth="1"/>
    <col min="8729" max="8961" width="9" style="2"/>
    <col min="8962" max="8962" width="6" style="2" bestFit="1" customWidth="1"/>
    <col min="8963" max="8963" width="9" style="2" bestFit="1" customWidth="1"/>
    <col min="8964" max="8964" width="30" style="2" bestFit="1" customWidth="1"/>
    <col min="8965" max="8965" width="6" style="2" bestFit="1" customWidth="1"/>
    <col min="8966" max="8966" width="9" style="2" bestFit="1" customWidth="1"/>
    <col min="8967" max="8967" width="12" style="2" bestFit="1" customWidth="1"/>
    <col min="8968" max="8968" width="7.5" style="2" bestFit="1" customWidth="1"/>
    <col min="8969" max="8969" width="18" style="2" bestFit="1" customWidth="1"/>
    <col min="8970" max="8970" width="12" style="2" bestFit="1" customWidth="1"/>
    <col min="8971" max="8971" width="15" style="2" bestFit="1" customWidth="1"/>
    <col min="8972" max="8973" width="12" style="2" bestFit="1" customWidth="1"/>
    <col min="8974" max="8974" width="15" style="2" bestFit="1" customWidth="1"/>
    <col min="8975" max="8976" width="12" style="2" bestFit="1" customWidth="1"/>
    <col min="8977" max="8977" width="15" style="2" bestFit="1" customWidth="1"/>
    <col min="8978" max="8979" width="12" style="2" bestFit="1" customWidth="1"/>
    <col min="8980" max="8980" width="15" style="2" bestFit="1" customWidth="1"/>
    <col min="8981" max="8982" width="12" style="2" bestFit="1" customWidth="1"/>
    <col min="8983" max="8983" width="15" style="2" bestFit="1" customWidth="1"/>
    <col min="8984" max="8984" width="12" style="2" bestFit="1" customWidth="1"/>
    <col min="8985" max="9217" width="9" style="2"/>
    <col min="9218" max="9218" width="6" style="2" bestFit="1" customWidth="1"/>
    <col min="9219" max="9219" width="9" style="2" bestFit="1" customWidth="1"/>
    <col min="9220" max="9220" width="30" style="2" bestFit="1" customWidth="1"/>
    <col min="9221" max="9221" width="6" style="2" bestFit="1" customWidth="1"/>
    <col min="9222" max="9222" width="9" style="2" bestFit="1" customWidth="1"/>
    <col min="9223" max="9223" width="12" style="2" bestFit="1" customWidth="1"/>
    <col min="9224" max="9224" width="7.5" style="2" bestFit="1" customWidth="1"/>
    <col min="9225" max="9225" width="18" style="2" bestFit="1" customWidth="1"/>
    <col min="9226" max="9226" width="12" style="2" bestFit="1" customWidth="1"/>
    <col min="9227" max="9227" width="15" style="2" bestFit="1" customWidth="1"/>
    <col min="9228" max="9229" width="12" style="2" bestFit="1" customWidth="1"/>
    <col min="9230" max="9230" width="15" style="2" bestFit="1" customWidth="1"/>
    <col min="9231" max="9232" width="12" style="2" bestFit="1" customWidth="1"/>
    <col min="9233" max="9233" width="15" style="2" bestFit="1" customWidth="1"/>
    <col min="9234" max="9235" width="12" style="2" bestFit="1" customWidth="1"/>
    <col min="9236" max="9236" width="15" style="2" bestFit="1" customWidth="1"/>
    <col min="9237" max="9238" width="12" style="2" bestFit="1" customWidth="1"/>
    <col min="9239" max="9239" width="15" style="2" bestFit="1" customWidth="1"/>
    <col min="9240" max="9240" width="12" style="2" bestFit="1" customWidth="1"/>
    <col min="9241" max="9473" width="9" style="2"/>
    <col min="9474" max="9474" width="6" style="2" bestFit="1" customWidth="1"/>
    <col min="9475" max="9475" width="9" style="2" bestFit="1" customWidth="1"/>
    <col min="9476" max="9476" width="30" style="2" bestFit="1" customWidth="1"/>
    <col min="9477" max="9477" width="6" style="2" bestFit="1" customWidth="1"/>
    <col min="9478" max="9478" width="9" style="2" bestFit="1" customWidth="1"/>
    <col min="9479" max="9479" width="12" style="2" bestFit="1" customWidth="1"/>
    <col min="9480" max="9480" width="7.5" style="2" bestFit="1" customWidth="1"/>
    <col min="9481" max="9481" width="18" style="2" bestFit="1" customWidth="1"/>
    <col min="9482" max="9482" width="12" style="2" bestFit="1" customWidth="1"/>
    <col min="9483" max="9483" width="15" style="2" bestFit="1" customWidth="1"/>
    <col min="9484" max="9485" width="12" style="2" bestFit="1" customWidth="1"/>
    <col min="9486" max="9486" width="15" style="2" bestFit="1" customWidth="1"/>
    <col min="9487" max="9488" width="12" style="2" bestFit="1" customWidth="1"/>
    <col min="9489" max="9489" width="15" style="2" bestFit="1" customWidth="1"/>
    <col min="9490" max="9491" width="12" style="2" bestFit="1" customWidth="1"/>
    <col min="9492" max="9492" width="15" style="2" bestFit="1" customWidth="1"/>
    <col min="9493" max="9494" width="12" style="2" bestFit="1" customWidth="1"/>
    <col min="9495" max="9495" width="15" style="2" bestFit="1" customWidth="1"/>
    <col min="9496" max="9496" width="12" style="2" bestFit="1" customWidth="1"/>
    <col min="9497" max="9729" width="9" style="2"/>
    <col min="9730" max="9730" width="6" style="2" bestFit="1" customWidth="1"/>
    <col min="9731" max="9731" width="9" style="2" bestFit="1" customWidth="1"/>
    <col min="9732" max="9732" width="30" style="2" bestFit="1" customWidth="1"/>
    <col min="9733" max="9733" width="6" style="2" bestFit="1" customWidth="1"/>
    <col min="9734" max="9734" width="9" style="2" bestFit="1" customWidth="1"/>
    <col min="9735" max="9735" width="12" style="2" bestFit="1" customWidth="1"/>
    <col min="9736" max="9736" width="7.5" style="2" bestFit="1" customWidth="1"/>
    <col min="9737" max="9737" width="18" style="2" bestFit="1" customWidth="1"/>
    <col min="9738" max="9738" width="12" style="2" bestFit="1" customWidth="1"/>
    <col min="9739" max="9739" width="15" style="2" bestFit="1" customWidth="1"/>
    <col min="9740" max="9741" width="12" style="2" bestFit="1" customWidth="1"/>
    <col min="9742" max="9742" width="15" style="2" bestFit="1" customWidth="1"/>
    <col min="9743" max="9744" width="12" style="2" bestFit="1" customWidth="1"/>
    <col min="9745" max="9745" width="15" style="2" bestFit="1" customWidth="1"/>
    <col min="9746" max="9747" width="12" style="2" bestFit="1" customWidth="1"/>
    <col min="9748" max="9748" width="15" style="2" bestFit="1" customWidth="1"/>
    <col min="9749" max="9750" width="12" style="2" bestFit="1" customWidth="1"/>
    <col min="9751" max="9751" width="15" style="2" bestFit="1" customWidth="1"/>
    <col min="9752" max="9752" width="12" style="2" bestFit="1" customWidth="1"/>
    <col min="9753" max="9985" width="9" style="2"/>
    <col min="9986" max="9986" width="6" style="2" bestFit="1" customWidth="1"/>
    <col min="9987" max="9987" width="9" style="2" bestFit="1" customWidth="1"/>
    <col min="9988" max="9988" width="30" style="2" bestFit="1" customWidth="1"/>
    <col min="9989" max="9989" width="6" style="2" bestFit="1" customWidth="1"/>
    <col min="9990" max="9990" width="9" style="2" bestFit="1" customWidth="1"/>
    <col min="9991" max="9991" width="12" style="2" bestFit="1" customWidth="1"/>
    <col min="9992" max="9992" width="7.5" style="2" bestFit="1" customWidth="1"/>
    <col min="9993" max="9993" width="18" style="2" bestFit="1" customWidth="1"/>
    <col min="9994" max="9994" width="12" style="2" bestFit="1" customWidth="1"/>
    <col min="9995" max="9995" width="15" style="2" bestFit="1" customWidth="1"/>
    <col min="9996" max="9997" width="12" style="2" bestFit="1" customWidth="1"/>
    <col min="9998" max="9998" width="15" style="2" bestFit="1" customWidth="1"/>
    <col min="9999" max="10000" width="12" style="2" bestFit="1" customWidth="1"/>
    <col min="10001" max="10001" width="15" style="2" bestFit="1" customWidth="1"/>
    <col min="10002" max="10003" width="12" style="2" bestFit="1" customWidth="1"/>
    <col min="10004" max="10004" width="15" style="2" bestFit="1" customWidth="1"/>
    <col min="10005" max="10006" width="12" style="2" bestFit="1" customWidth="1"/>
    <col min="10007" max="10007" width="15" style="2" bestFit="1" customWidth="1"/>
    <col min="10008" max="10008" width="12" style="2" bestFit="1" customWidth="1"/>
    <col min="10009" max="10241" width="9" style="2"/>
    <col min="10242" max="10242" width="6" style="2" bestFit="1" customWidth="1"/>
    <col min="10243" max="10243" width="9" style="2" bestFit="1" customWidth="1"/>
    <col min="10244" max="10244" width="30" style="2" bestFit="1" customWidth="1"/>
    <col min="10245" max="10245" width="6" style="2" bestFit="1" customWidth="1"/>
    <col min="10246" max="10246" width="9" style="2" bestFit="1" customWidth="1"/>
    <col min="10247" max="10247" width="12" style="2" bestFit="1" customWidth="1"/>
    <col min="10248" max="10248" width="7.5" style="2" bestFit="1" customWidth="1"/>
    <col min="10249" max="10249" width="18" style="2" bestFit="1" customWidth="1"/>
    <col min="10250" max="10250" width="12" style="2" bestFit="1" customWidth="1"/>
    <col min="10251" max="10251" width="15" style="2" bestFit="1" customWidth="1"/>
    <col min="10252" max="10253" width="12" style="2" bestFit="1" customWidth="1"/>
    <col min="10254" max="10254" width="15" style="2" bestFit="1" customWidth="1"/>
    <col min="10255" max="10256" width="12" style="2" bestFit="1" customWidth="1"/>
    <col min="10257" max="10257" width="15" style="2" bestFit="1" customWidth="1"/>
    <col min="10258" max="10259" width="12" style="2" bestFit="1" customWidth="1"/>
    <col min="10260" max="10260" width="15" style="2" bestFit="1" customWidth="1"/>
    <col min="10261" max="10262" width="12" style="2" bestFit="1" customWidth="1"/>
    <col min="10263" max="10263" width="15" style="2" bestFit="1" customWidth="1"/>
    <col min="10264" max="10264" width="12" style="2" bestFit="1" customWidth="1"/>
    <col min="10265" max="10497" width="9" style="2"/>
    <col min="10498" max="10498" width="6" style="2" bestFit="1" customWidth="1"/>
    <col min="10499" max="10499" width="9" style="2" bestFit="1" customWidth="1"/>
    <col min="10500" max="10500" width="30" style="2" bestFit="1" customWidth="1"/>
    <col min="10501" max="10501" width="6" style="2" bestFit="1" customWidth="1"/>
    <col min="10502" max="10502" width="9" style="2" bestFit="1" customWidth="1"/>
    <col min="10503" max="10503" width="12" style="2" bestFit="1" customWidth="1"/>
    <col min="10504" max="10504" width="7.5" style="2" bestFit="1" customWidth="1"/>
    <col min="10505" max="10505" width="18" style="2" bestFit="1" customWidth="1"/>
    <col min="10506" max="10506" width="12" style="2" bestFit="1" customWidth="1"/>
    <col min="10507" max="10507" width="15" style="2" bestFit="1" customWidth="1"/>
    <col min="10508" max="10509" width="12" style="2" bestFit="1" customWidth="1"/>
    <col min="10510" max="10510" width="15" style="2" bestFit="1" customWidth="1"/>
    <col min="10511" max="10512" width="12" style="2" bestFit="1" customWidth="1"/>
    <col min="10513" max="10513" width="15" style="2" bestFit="1" customWidth="1"/>
    <col min="10514" max="10515" width="12" style="2" bestFit="1" customWidth="1"/>
    <col min="10516" max="10516" width="15" style="2" bestFit="1" customWidth="1"/>
    <col min="10517" max="10518" width="12" style="2" bestFit="1" customWidth="1"/>
    <col min="10519" max="10519" width="15" style="2" bestFit="1" customWidth="1"/>
    <col min="10520" max="10520" width="12" style="2" bestFit="1" customWidth="1"/>
    <col min="10521" max="10753" width="9" style="2"/>
    <col min="10754" max="10754" width="6" style="2" bestFit="1" customWidth="1"/>
    <col min="10755" max="10755" width="9" style="2" bestFit="1" customWidth="1"/>
    <col min="10756" max="10756" width="30" style="2" bestFit="1" customWidth="1"/>
    <col min="10757" max="10757" width="6" style="2" bestFit="1" customWidth="1"/>
    <col min="10758" max="10758" width="9" style="2" bestFit="1" customWidth="1"/>
    <col min="10759" max="10759" width="12" style="2" bestFit="1" customWidth="1"/>
    <col min="10760" max="10760" width="7.5" style="2" bestFit="1" customWidth="1"/>
    <col min="10761" max="10761" width="18" style="2" bestFit="1" customWidth="1"/>
    <col min="10762" max="10762" width="12" style="2" bestFit="1" customWidth="1"/>
    <col min="10763" max="10763" width="15" style="2" bestFit="1" customWidth="1"/>
    <col min="10764" max="10765" width="12" style="2" bestFit="1" customWidth="1"/>
    <col min="10766" max="10766" width="15" style="2" bestFit="1" customWidth="1"/>
    <col min="10767" max="10768" width="12" style="2" bestFit="1" customWidth="1"/>
    <col min="10769" max="10769" width="15" style="2" bestFit="1" customWidth="1"/>
    <col min="10770" max="10771" width="12" style="2" bestFit="1" customWidth="1"/>
    <col min="10772" max="10772" width="15" style="2" bestFit="1" customWidth="1"/>
    <col min="10773" max="10774" width="12" style="2" bestFit="1" customWidth="1"/>
    <col min="10775" max="10775" width="15" style="2" bestFit="1" customWidth="1"/>
    <col min="10776" max="10776" width="12" style="2" bestFit="1" customWidth="1"/>
    <col min="10777" max="11009" width="9" style="2"/>
    <col min="11010" max="11010" width="6" style="2" bestFit="1" customWidth="1"/>
    <col min="11011" max="11011" width="9" style="2" bestFit="1" customWidth="1"/>
    <col min="11012" max="11012" width="30" style="2" bestFit="1" customWidth="1"/>
    <col min="11013" max="11013" width="6" style="2" bestFit="1" customWidth="1"/>
    <col min="11014" max="11014" width="9" style="2" bestFit="1" customWidth="1"/>
    <col min="11015" max="11015" width="12" style="2" bestFit="1" customWidth="1"/>
    <col min="11016" max="11016" width="7.5" style="2" bestFit="1" customWidth="1"/>
    <col min="11017" max="11017" width="18" style="2" bestFit="1" customWidth="1"/>
    <col min="11018" max="11018" width="12" style="2" bestFit="1" customWidth="1"/>
    <col min="11019" max="11019" width="15" style="2" bestFit="1" customWidth="1"/>
    <col min="11020" max="11021" width="12" style="2" bestFit="1" customWidth="1"/>
    <col min="11022" max="11022" width="15" style="2" bestFit="1" customWidth="1"/>
    <col min="11023" max="11024" width="12" style="2" bestFit="1" customWidth="1"/>
    <col min="11025" max="11025" width="15" style="2" bestFit="1" customWidth="1"/>
    <col min="11026" max="11027" width="12" style="2" bestFit="1" customWidth="1"/>
    <col min="11028" max="11028" width="15" style="2" bestFit="1" customWidth="1"/>
    <col min="11029" max="11030" width="12" style="2" bestFit="1" customWidth="1"/>
    <col min="11031" max="11031" width="15" style="2" bestFit="1" customWidth="1"/>
    <col min="11032" max="11032" width="12" style="2" bestFit="1" customWidth="1"/>
    <col min="11033" max="11265" width="9" style="2"/>
    <col min="11266" max="11266" width="6" style="2" bestFit="1" customWidth="1"/>
    <col min="11267" max="11267" width="9" style="2" bestFit="1" customWidth="1"/>
    <col min="11268" max="11268" width="30" style="2" bestFit="1" customWidth="1"/>
    <col min="11269" max="11269" width="6" style="2" bestFit="1" customWidth="1"/>
    <col min="11270" max="11270" width="9" style="2" bestFit="1" customWidth="1"/>
    <col min="11271" max="11271" width="12" style="2" bestFit="1" customWidth="1"/>
    <col min="11272" max="11272" width="7.5" style="2" bestFit="1" customWidth="1"/>
    <col min="11273" max="11273" width="18" style="2" bestFit="1" customWidth="1"/>
    <col min="11274" max="11274" width="12" style="2" bestFit="1" customWidth="1"/>
    <col min="11275" max="11275" width="15" style="2" bestFit="1" customWidth="1"/>
    <col min="11276" max="11277" width="12" style="2" bestFit="1" customWidth="1"/>
    <col min="11278" max="11278" width="15" style="2" bestFit="1" customWidth="1"/>
    <col min="11279" max="11280" width="12" style="2" bestFit="1" customWidth="1"/>
    <col min="11281" max="11281" width="15" style="2" bestFit="1" customWidth="1"/>
    <col min="11282" max="11283" width="12" style="2" bestFit="1" customWidth="1"/>
    <col min="11284" max="11284" width="15" style="2" bestFit="1" customWidth="1"/>
    <col min="11285" max="11286" width="12" style="2" bestFit="1" customWidth="1"/>
    <col min="11287" max="11287" width="15" style="2" bestFit="1" customWidth="1"/>
    <col min="11288" max="11288" width="12" style="2" bestFit="1" customWidth="1"/>
    <col min="11289" max="11521" width="9" style="2"/>
    <col min="11522" max="11522" width="6" style="2" bestFit="1" customWidth="1"/>
    <col min="11523" max="11523" width="9" style="2" bestFit="1" customWidth="1"/>
    <col min="11524" max="11524" width="30" style="2" bestFit="1" customWidth="1"/>
    <col min="11525" max="11525" width="6" style="2" bestFit="1" customWidth="1"/>
    <col min="11526" max="11526" width="9" style="2" bestFit="1" customWidth="1"/>
    <col min="11527" max="11527" width="12" style="2" bestFit="1" customWidth="1"/>
    <col min="11528" max="11528" width="7.5" style="2" bestFit="1" customWidth="1"/>
    <col min="11529" max="11529" width="18" style="2" bestFit="1" customWidth="1"/>
    <col min="11530" max="11530" width="12" style="2" bestFit="1" customWidth="1"/>
    <col min="11531" max="11531" width="15" style="2" bestFit="1" customWidth="1"/>
    <col min="11532" max="11533" width="12" style="2" bestFit="1" customWidth="1"/>
    <col min="11534" max="11534" width="15" style="2" bestFit="1" customWidth="1"/>
    <col min="11535" max="11536" width="12" style="2" bestFit="1" customWidth="1"/>
    <col min="11537" max="11537" width="15" style="2" bestFit="1" customWidth="1"/>
    <col min="11538" max="11539" width="12" style="2" bestFit="1" customWidth="1"/>
    <col min="11540" max="11540" width="15" style="2" bestFit="1" customWidth="1"/>
    <col min="11541" max="11542" width="12" style="2" bestFit="1" customWidth="1"/>
    <col min="11543" max="11543" width="15" style="2" bestFit="1" customWidth="1"/>
    <col min="11544" max="11544" width="12" style="2" bestFit="1" customWidth="1"/>
    <col min="11545" max="11777" width="9" style="2"/>
    <col min="11778" max="11778" width="6" style="2" bestFit="1" customWidth="1"/>
    <col min="11779" max="11779" width="9" style="2" bestFit="1" customWidth="1"/>
    <col min="11780" max="11780" width="30" style="2" bestFit="1" customWidth="1"/>
    <col min="11781" max="11781" width="6" style="2" bestFit="1" customWidth="1"/>
    <col min="11782" max="11782" width="9" style="2" bestFit="1" customWidth="1"/>
    <col min="11783" max="11783" width="12" style="2" bestFit="1" customWidth="1"/>
    <col min="11784" max="11784" width="7.5" style="2" bestFit="1" customWidth="1"/>
    <col min="11785" max="11785" width="18" style="2" bestFit="1" customWidth="1"/>
    <col min="11786" max="11786" width="12" style="2" bestFit="1" customWidth="1"/>
    <col min="11787" max="11787" width="15" style="2" bestFit="1" customWidth="1"/>
    <col min="11788" max="11789" width="12" style="2" bestFit="1" customWidth="1"/>
    <col min="11790" max="11790" width="15" style="2" bestFit="1" customWidth="1"/>
    <col min="11791" max="11792" width="12" style="2" bestFit="1" customWidth="1"/>
    <col min="11793" max="11793" width="15" style="2" bestFit="1" customWidth="1"/>
    <col min="11794" max="11795" width="12" style="2" bestFit="1" customWidth="1"/>
    <col min="11796" max="11796" width="15" style="2" bestFit="1" customWidth="1"/>
    <col min="11797" max="11798" width="12" style="2" bestFit="1" customWidth="1"/>
    <col min="11799" max="11799" width="15" style="2" bestFit="1" customWidth="1"/>
    <col min="11800" max="11800" width="12" style="2" bestFit="1" customWidth="1"/>
    <col min="11801" max="12033" width="9" style="2"/>
    <col min="12034" max="12034" width="6" style="2" bestFit="1" customWidth="1"/>
    <col min="12035" max="12035" width="9" style="2" bestFit="1" customWidth="1"/>
    <col min="12036" max="12036" width="30" style="2" bestFit="1" customWidth="1"/>
    <col min="12037" max="12037" width="6" style="2" bestFit="1" customWidth="1"/>
    <col min="12038" max="12038" width="9" style="2" bestFit="1" customWidth="1"/>
    <col min="12039" max="12039" width="12" style="2" bestFit="1" customWidth="1"/>
    <col min="12040" max="12040" width="7.5" style="2" bestFit="1" customWidth="1"/>
    <col min="12041" max="12041" width="18" style="2" bestFit="1" customWidth="1"/>
    <col min="12042" max="12042" width="12" style="2" bestFit="1" customWidth="1"/>
    <col min="12043" max="12043" width="15" style="2" bestFit="1" customWidth="1"/>
    <col min="12044" max="12045" width="12" style="2" bestFit="1" customWidth="1"/>
    <col min="12046" max="12046" width="15" style="2" bestFit="1" customWidth="1"/>
    <col min="12047" max="12048" width="12" style="2" bestFit="1" customWidth="1"/>
    <col min="12049" max="12049" width="15" style="2" bestFit="1" customWidth="1"/>
    <col min="12050" max="12051" width="12" style="2" bestFit="1" customWidth="1"/>
    <col min="12052" max="12052" width="15" style="2" bestFit="1" customWidth="1"/>
    <col min="12053" max="12054" width="12" style="2" bestFit="1" customWidth="1"/>
    <col min="12055" max="12055" width="15" style="2" bestFit="1" customWidth="1"/>
    <col min="12056" max="12056" width="12" style="2" bestFit="1" customWidth="1"/>
    <col min="12057" max="12289" width="9" style="2"/>
    <col min="12290" max="12290" width="6" style="2" bestFit="1" customWidth="1"/>
    <col min="12291" max="12291" width="9" style="2" bestFit="1" customWidth="1"/>
    <col min="12292" max="12292" width="30" style="2" bestFit="1" customWidth="1"/>
    <col min="12293" max="12293" width="6" style="2" bestFit="1" customWidth="1"/>
    <col min="12294" max="12294" width="9" style="2" bestFit="1" customWidth="1"/>
    <col min="12295" max="12295" width="12" style="2" bestFit="1" customWidth="1"/>
    <col min="12296" max="12296" width="7.5" style="2" bestFit="1" customWidth="1"/>
    <col min="12297" max="12297" width="18" style="2" bestFit="1" customWidth="1"/>
    <col min="12298" max="12298" width="12" style="2" bestFit="1" customWidth="1"/>
    <col min="12299" max="12299" width="15" style="2" bestFit="1" customWidth="1"/>
    <col min="12300" max="12301" width="12" style="2" bestFit="1" customWidth="1"/>
    <col min="12302" max="12302" width="15" style="2" bestFit="1" customWidth="1"/>
    <col min="12303" max="12304" width="12" style="2" bestFit="1" customWidth="1"/>
    <col min="12305" max="12305" width="15" style="2" bestFit="1" customWidth="1"/>
    <col min="12306" max="12307" width="12" style="2" bestFit="1" customWidth="1"/>
    <col min="12308" max="12308" width="15" style="2" bestFit="1" customWidth="1"/>
    <col min="12309" max="12310" width="12" style="2" bestFit="1" customWidth="1"/>
    <col min="12311" max="12311" width="15" style="2" bestFit="1" customWidth="1"/>
    <col min="12312" max="12312" width="12" style="2" bestFit="1" customWidth="1"/>
    <col min="12313" max="12545" width="9" style="2"/>
    <col min="12546" max="12546" width="6" style="2" bestFit="1" customWidth="1"/>
    <col min="12547" max="12547" width="9" style="2" bestFit="1" customWidth="1"/>
    <col min="12548" max="12548" width="30" style="2" bestFit="1" customWidth="1"/>
    <col min="12549" max="12549" width="6" style="2" bestFit="1" customWidth="1"/>
    <col min="12550" max="12550" width="9" style="2" bestFit="1" customWidth="1"/>
    <col min="12551" max="12551" width="12" style="2" bestFit="1" customWidth="1"/>
    <col min="12552" max="12552" width="7.5" style="2" bestFit="1" customWidth="1"/>
    <col min="12553" max="12553" width="18" style="2" bestFit="1" customWidth="1"/>
    <col min="12554" max="12554" width="12" style="2" bestFit="1" customWidth="1"/>
    <col min="12555" max="12555" width="15" style="2" bestFit="1" customWidth="1"/>
    <col min="12556" max="12557" width="12" style="2" bestFit="1" customWidth="1"/>
    <col min="12558" max="12558" width="15" style="2" bestFit="1" customWidth="1"/>
    <col min="12559" max="12560" width="12" style="2" bestFit="1" customWidth="1"/>
    <col min="12561" max="12561" width="15" style="2" bestFit="1" customWidth="1"/>
    <col min="12562" max="12563" width="12" style="2" bestFit="1" customWidth="1"/>
    <col min="12564" max="12564" width="15" style="2" bestFit="1" customWidth="1"/>
    <col min="12565" max="12566" width="12" style="2" bestFit="1" customWidth="1"/>
    <col min="12567" max="12567" width="15" style="2" bestFit="1" customWidth="1"/>
    <col min="12568" max="12568" width="12" style="2" bestFit="1" customWidth="1"/>
    <col min="12569" max="12801" width="9" style="2"/>
    <col min="12802" max="12802" width="6" style="2" bestFit="1" customWidth="1"/>
    <col min="12803" max="12803" width="9" style="2" bestFit="1" customWidth="1"/>
    <col min="12804" max="12804" width="30" style="2" bestFit="1" customWidth="1"/>
    <col min="12805" max="12805" width="6" style="2" bestFit="1" customWidth="1"/>
    <col min="12806" max="12806" width="9" style="2" bestFit="1" customWidth="1"/>
    <col min="12807" max="12807" width="12" style="2" bestFit="1" customWidth="1"/>
    <col min="12808" max="12808" width="7.5" style="2" bestFit="1" customWidth="1"/>
    <col min="12809" max="12809" width="18" style="2" bestFit="1" customWidth="1"/>
    <col min="12810" max="12810" width="12" style="2" bestFit="1" customWidth="1"/>
    <col min="12811" max="12811" width="15" style="2" bestFit="1" customWidth="1"/>
    <col min="12812" max="12813" width="12" style="2" bestFit="1" customWidth="1"/>
    <col min="12814" max="12814" width="15" style="2" bestFit="1" customWidth="1"/>
    <col min="12815" max="12816" width="12" style="2" bestFit="1" customWidth="1"/>
    <col min="12817" max="12817" width="15" style="2" bestFit="1" customWidth="1"/>
    <col min="12818" max="12819" width="12" style="2" bestFit="1" customWidth="1"/>
    <col min="12820" max="12820" width="15" style="2" bestFit="1" customWidth="1"/>
    <col min="12821" max="12822" width="12" style="2" bestFit="1" customWidth="1"/>
    <col min="12823" max="12823" width="15" style="2" bestFit="1" customWidth="1"/>
    <col min="12824" max="12824" width="12" style="2" bestFit="1" customWidth="1"/>
    <col min="12825" max="13057" width="9" style="2"/>
    <col min="13058" max="13058" width="6" style="2" bestFit="1" customWidth="1"/>
    <col min="13059" max="13059" width="9" style="2" bestFit="1" customWidth="1"/>
    <col min="13060" max="13060" width="30" style="2" bestFit="1" customWidth="1"/>
    <col min="13061" max="13061" width="6" style="2" bestFit="1" customWidth="1"/>
    <col min="13062" max="13062" width="9" style="2" bestFit="1" customWidth="1"/>
    <col min="13063" max="13063" width="12" style="2" bestFit="1" customWidth="1"/>
    <col min="13064" max="13064" width="7.5" style="2" bestFit="1" customWidth="1"/>
    <col min="13065" max="13065" width="18" style="2" bestFit="1" customWidth="1"/>
    <col min="13066" max="13066" width="12" style="2" bestFit="1" customWidth="1"/>
    <col min="13067" max="13067" width="15" style="2" bestFit="1" customWidth="1"/>
    <col min="13068" max="13069" width="12" style="2" bestFit="1" customWidth="1"/>
    <col min="13070" max="13070" width="15" style="2" bestFit="1" customWidth="1"/>
    <col min="13071" max="13072" width="12" style="2" bestFit="1" customWidth="1"/>
    <col min="13073" max="13073" width="15" style="2" bestFit="1" customWidth="1"/>
    <col min="13074" max="13075" width="12" style="2" bestFit="1" customWidth="1"/>
    <col min="13076" max="13076" width="15" style="2" bestFit="1" customWidth="1"/>
    <col min="13077" max="13078" width="12" style="2" bestFit="1" customWidth="1"/>
    <col min="13079" max="13079" width="15" style="2" bestFit="1" customWidth="1"/>
    <col min="13080" max="13080" width="12" style="2" bestFit="1" customWidth="1"/>
    <col min="13081" max="13313" width="9" style="2"/>
    <col min="13314" max="13314" width="6" style="2" bestFit="1" customWidth="1"/>
    <col min="13315" max="13315" width="9" style="2" bestFit="1" customWidth="1"/>
    <col min="13316" max="13316" width="30" style="2" bestFit="1" customWidth="1"/>
    <col min="13317" max="13317" width="6" style="2" bestFit="1" customWidth="1"/>
    <col min="13318" max="13318" width="9" style="2" bestFit="1" customWidth="1"/>
    <col min="13319" max="13319" width="12" style="2" bestFit="1" customWidth="1"/>
    <col min="13320" max="13320" width="7.5" style="2" bestFit="1" customWidth="1"/>
    <col min="13321" max="13321" width="18" style="2" bestFit="1" customWidth="1"/>
    <col min="13322" max="13322" width="12" style="2" bestFit="1" customWidth="1"/>
    <col min="13323" max="13323" width="15" style="2" bestFit="1" customWidth="1"/>
    <col min="13324" max="13325" width="12" style="2" bestFit="1" customWidth="1"/>
    <col min="13326" max="13326" width="15" style="2" bestFit="1" customWidth="1"/>
    <col min="13327" max="13328" width="12" style="2" bestFit="1" customWidth="1"/>
    <col min="13329" max="13329" width="15" style="2" bestFit="1" customWidth="1"/>
    <col min="13330" max="13331" width="12" style="2" bestFit="1" customWidth="1"/>
    <col min="13332" max="13332" width="15" style="2" bestFit="1" customWidth="1"/>
    <col min="13333" max="13334" width="12" style="2" bestFit="1" customWidth="1"/>
    <col min="13335" max="13335" width="15" style="2" bestFit="1" customWidth="1"/>
    <col min="13336" max="13336" width="12" style="2" bestFit="1" customWidth="1"/>
    <col min="13337" max="13569" width="9" style="2"/>
    <col min="13570" max="13570" width="6" style="2" bestFit="1" customWidth="1"/>
    <col min="13571" max="13571" width="9" style="2" bestFit="1" customWidth="1"/>
    <col min="13572" max="13572" width="30" style="2" bestFit="1" customWidth="1"/>
    <col min="13573" max="13573" width="6" style="2" bestFit="1" customWidth="1"/>
    <col min="13574" max="13574" width="9" style="2" bestFit="1" customWidth="1"/>
    <col min="13575" max="13575" width="12" style="2" bestFit="1" customWidth="1"/>
    <col min="13576" max="13576" width="7.5" style="2" bestFit="1" customWidth="1"/>
    <col min="13577" max="13577" width="18" style="2" bestFit="1" customWidth="1"/>
    <col min="13578" max="13578" width="12" style="2" bestFit="1" customWidth="1"/>
    <col min="13579" max="13579" width="15" style="2" bestFit="1" customWidth="1"/>
    <col min="13580" max="13581" width="12" style="2" bestFit="1" customWidth="1"/>
    <col min="13582" max="13582" width="15" style="2" bestFit="1" customWidth="1"/>
    <col min="13583" max="13584" width="12" style="2" bestFit="1" customWidth="1"/>
    <col min="13585" max="13585" width="15" style="2" bestFit="1" customWidth="1"/>
    <col min="13586" max="13587" width="12" style="2" bestFit="1" customWidth="1"/>
    <col min="13588" max="13588" width="15" style="2" bestFit="1" customWidth="1"/>
    <col min="13589" max="13590" width="12" style="2" bestFit="1" customWidth="1"/>
    <col min="13591" max="13591" width="15" style="2" bestFit="1" customWidth="1"/>
    <col min="13592" max="13592" width="12" style="2" bestFit="1" customWidth="1"/>
    <col min="13593" max="13825" width="9" style="2"/>
    <col min="13826" max="13826" width="6" style="2" bestFit="1" customWidth="1"/>
    <col min="13827" max="13827" width="9" style="2" bestFit="1" customWidth="1"/>
    <col min="13828" max="13828" width="30" style="2" bestFit="1" customWidth="1"/>
    <col min="13829" max="13829" width="6" style="2" bestFit="1" customWidth="1"/>
    <col min="13830" max="13830" width="9" style="2" bestFit="1" customWidth="1"/>
    <col min="13831" max="13831" width="12" style="2" bestFit="1" customWidth="1"/>
    <col min="13832" max="13832" width="7.5" style="2" bestFit="1" customWidth="1"/>
    <col min="13833" max="13833" width="18" style="2" bestFit="1" customWidth="1"/>
    <col min="13834" max="13834" width="12" style="2" bestFit="1" customWidth="1"/>
    <col min="13835" max="13835" width="15" style="2" bestFit="1" customWidth="1"/>
    <col min="13836" max="13837" width="12" style="2" bestFit="1" customWidth="1"/>
    <col min="13838" max="13838" width="15" style="2" bestFit="1" customWidth="1"/>
    <col min="13839" max="13840" width="12" style="2" bestFit="1" customWidth="1"/>
    <col min="13841" max="13841" width="15" style="2" bestFit="1" customWidth="1"/>
    <col min="13842" max="13843" width="12" style="2" bestFit="1" customWidth="1"/>
    <col min="13844" max="13844" width="15" style="2" bestFit="1" customWidth="1"/>
    <col min="13845" max="13846" width="12" style="2" bestFit="1" customWidth="1"/>
    <col min="13847" max="13847" width="15" style="2" bestFit="1" customWidth="1"/>
    <col min="13848" max="13848" width="12" style="2" bestFit="1" customWidth="1"/>
    <col min="13849" max="14081" width="9" style="2"/>
    <col min="14082" max="14082" width="6" style="2" bestFit="1" customWidth="1"/>
    <col min="14083" max="14083" width="9" style="2" bestFit="1" customWidth="1"/>
    <col min="14084" max="14084" width="30" style="2" bestFit="1" customWidth="1"/>
    <col min="14085" max="14085" width="6" style="2" bestFit="1" customWidth="1"/>
    <col min="14086" max="14086" width="9" style="2" bestFit="1" customWidth="1"/>
    <col min="14087" max="14087" width="12" style="2" bestFit="1" customWidth="1"/>
    <col min="14088" max="14088" width="7.5" style="2" bestFit="1" customWidth="1"/>
    <col min="14089" max="14089" width="18" style="2" bestFit="1" customWidth="1"/>
    <col min="14090" max="14090" width="12" style="2" bestFit="1" customWidth="1"/>
    <col min="14091" max="14091" width="15" style="2" bestFit="1" customWidth="1"/>
    <col min="14092" max="14093" width="12" style="2" bestFit="1" customWidth="1"/>
    <col min="14094" max="14094" width="15" style="2" bestFit="1" customWidth="1"/>
    <col min="14095" max="14096" width="12" style="2" bestFit="1" customWidth="1"/>
    <col min="14097" max="14097" width="15" style="2" bestFit="1" customWidth="1"/>
    <col min="14098" max="14099" width="12" style="2" bestFit="1" customWidth="1"/>
    <col min="14100" max="14100" width="15" style="2" bestFit="1" customWidth="1"/>
    <col min="14101" max="14102" width="12" style="2" bestFit="1" customWidth="1"/>
    <col min="14103" max="14103" width="15" style="2" bestFit="1" customWidth="1"/>
    <col min="14104" max="14104" width="12" style="2" bestFit="1" customWidth="1"/>
    <col min="14105" max="14337" width="9" style="2"/>
    <col min="14338" max="14338" width="6" style="2" bestFit="1" customWidth="1"/>
    <col min="14339" max="14339" width="9" style="2" bestFit="1" customWidth="1"/>
    <col min="14340" max="14340" width="30" style="2" bestFit="1" customWidth="1"/>
    <col min="14341" max="14341" width="6" style="2" bestFit="1" customWidth="1"/>
    <col min="14342" max="14342" width="9" style="2" bestFit="1" customWidth="1"/>
    <col min="14343" max="14343" width="12" style="2" bestFit="1" customWidth="1"/>
    <col min="14344" max="14344" width="7.5" style="2" bestFit="1" customWidth="1"/>
    <col min="14345" max="14345" width="18" style="2" bestFit="1" customWidth="1"/>
    <col min="14346" max="14346" width="12" style="2" bestFit="1" customWidth="1"/>
    <col min="14347" max="14347" width="15" style="2" bestFit="1" customWidth="1"/>
    <col min="14348" max="14349" width="12" style="2" bestFit="1" customWidth="1"/>
    <col min="14350" max="14350" width="15" style="2" bestFit="1" customWidth="1"/>
    <col min="14351" max="14352" width="12" style="2" bestFit="1" customWidth="1"/>
    <col min="14353" max="14353" width="15" style="2" bestFit="1" customWidth="1"/>
    <col min="14354" max="14355" width="12" style="2" bestFit="1" customWidth="1"/>
    <col min="14356" max="14356" width="15" style="2" bestFit="1" customWidth="1"/>
    <col min="14357" max="14358" width="12" style="2" bestFit="1" customWidth="1"/>
    <col min="14359" max="14359" width="15" style="2" bestFit="1" customWidth="1"/>
    <col min="14360" max="14360" width="12" style="2" bestFit="1" customWidth="1"/>
    <col min="14361" max="14593" width="9" style="2"/>
    <col min="14594" max="14594" width="6" style="2" bestFit="1" customWidth="1"/>
    <col min="14595" max="14595" width="9" style="2" bestFit="1" customWidth="1"/>
    <col min="14596" max="14596" width="30" style="2" bestFit="1" customWidth="1"/>
    <col min="14597" max="14597" width="6" style="2" bestFit="1" customWidth="1"/>
    <col min="14598" max="14598" width="9" style="2" bestFit="1" customWidth="1"/>
    <col min="14599" max="14599" width="12" style="2" bestFit="1" customWidth="1"/>
    <col min="14600" max="14600" width="7.5" style="2" bestFit="1" customWidth="1"/>
    <col min="14601" max="14601" width="18" style="2" bestFit="1" customWidth="1"/>
    <col min="14602" max="14602" width="12" style="2" bestFit="1" customWidth="1"/>
    <col min="14603" max="14603" width="15" style="2" bestFit="1" customWidth="1"/>
    <col min="14604" max="14605" width="12" style="2" bestFit="1" customWidth="1"/>
    <col min="14606" max="14606" width="15" style="2" bestFit="1" customWidth="1"/>
    <col min="14607" max="14608" width="12" style="2" bestFit="1" customWidth="1"/>
    <col min="14609" max="14609" width="15" style="2" bestFit="1" customWidth="1"/>
    <col min="14610" max="14611" width="12" style="2" bestFit="1" customWidth="1"/>
    <col min="14612" max="14612" width="15" style="2" bestFit="1" customWidth="1"/>
    <col min="14613" max="14614" width="12" style="2" bestFit="1" customWidth="1"/>
    <col min="14615" max="14615" width="15" style="2" bestFit="1" customWidth="1"/>
    <col min="14616" max="14616" width="12" style="2" bestFit="1" customWidth="1"/>
    <col min="14617" max="14849" width="9" style="2"/>
    <col min="14850" max="14850" width="6" style="2" bestFit="1" customWidth="1"/>
    <col min="14851" max="14851" width="9" style="2" bestFit="1" customWidth="1"/>
    <col min="14852" max="14852" width="30" style="2" bestFit="1" customWidth="1"/>
    <col min="14853" max="14853" width="6" style="2" bestFit="1" customWidth="1"/>
    <col min="14854" max="14854" width="9" style="2" bestFit="1" customWidth="1"/>
    <col min="14855" max="14855" width="12" style="2" bestFit="1" customWidth="1"/>
    <col min="14856" max="14856" width="7.5" style="2" bestFit="1" customWidth="1"/>
    <col min="14857" max="14857" width="18" style="2" bestFit="1" customWidth="1"/>
    <col min="14858" max="14858" width="12" style="2" bestFit="1" customWidth="1"/>
    <col min="14859" max="14859" width="15" style="2" bestFit="1" customWidth="1"/>
    <col min="14860" max="14861" width="12" style="2" bestFit="1" customWidth="1"/>
    <col min="14862" max="14862" width="15" style="2" bestFit="1" customWidth="1"/>
    <col min="14863" max="14864" width="12" style="2" bestFit="1" customWidth="1"/>
    <col min="14865" max="14865" width="15" style="2" bestFit="1" customWidth="1"/>
    <col min="14866" max="14867" width="12" style="2" bestFit="1" customWidth="1"/>
    <col min="14868" max="14868" width="15" style="2" bestFit="1" customWidth="1"/>
    <col min="14869" max="14870" width="12" style="2" bestFit="1" customWidth="1"/>
    <col min="14871" max="14871" width="15" style="2" bestFit="1" customWidth="1"/>
    <col min="14872" max="14872" width="12" style="2" bestFit="1" customWidth="1"/>
    <col min="14873" max="15105" width="9" style="2"/>
    <col min="15106" max="15106" width="6" style="2" bestFit="1" customWidth="1"/>
    <col min="15107" max="15107" width="9" style="2" bestFit="1" customWidth="1"/>
    <col min="15108" max="15108" width="30" style="2" bestFit="1" customWidth="1"/>
    <col min="15109" max="15109" width="6" style="2" bestFit="1" customWidth="1"/>
    <col min="15110" max="15110" width="9" style="2" bestFit="1" customWidth="1"/>
    <col min="15111" max="15111" width="12" style="2" bestFit="1" customWidth="1"/>
    <col min="15112" max="15112" width="7.5" style="2" bestFit="1" customWidth="1"/>
    <col min="15113" max="15113" width="18" style="2" bestFit="1" customWidth="1"/>
    <col min="15114" max="15114" width="12" style="2" bestFit="1" customWidth="1"/>
    <col min="15115" max="15115" width="15" style="2" bestFit="1" customWidth="1"/>
    <col min="15116" max="15117" width="12" style="2" bestFit="1" customWidth="1"/>
    <col min="15118" max="15118" width="15" style="2" bestFit="1" customWidth="1"/>
    <col min="15119" max="15120" width="12" style="2" bestFit="1" customWidth="1"/>
    <col min="15121" max="15121" width="15" style="2" bestFit="1" customWidth="1"/>
    <col min="15122" max="15123" width="12" style="2" bestFit="1" customWidth="1"/>
    <col min="15124" max="15124" width="15" style="2" bestFit="1" customWidth="1"/>
    <col min="15125" max="15126" width="12" style="2" bestFit="1" customWidth="1"/>
    <col min="15127" max="15127" width="15" style="2" bestFit="1" customWidth="1"/>
    <col min="15128" max="15128" width="12" style="2" bestFit="1" customWidth="1"/>
    <col min="15129" max="15361" width="9" style="2"/>
    <col min="15362" max="15362" width="6" style="2" bestFit="1" customWidth="1"/>
    <col min="15363" max="15363" width="9" style="2" bestFit="1" customWidth="1"/>
    <col min="15364" max="15364" width="30" style="2" bestFit="1" customWidth="1"/>
    <col min="15365" max="15365" width="6" style="2" bestFit="1" customWidth="1"/>
    <col min="15366" max="15366" width="9" style="2" bestFit="1" customWidth="1"/>
    <col min="15367" max="15367" width="12" style="2" bestFit="1" customWidth="1"/>
    <col min="15368" max="15368" width="7.5" style="2" bestFit="1" customWidth="1"/>
    <col min="15369" max="15369" width="18" style="2" bestFit="1" customWidth="1"/>
    <col min="15370" max="15370" width="12" style="2" bestFit="1" customWidth="1"/>
    <col min="15371" max="15371" width="15" style="2" bestFit="1" customWidth="1"/>
    <col min="15372" max="15373" width="12" style="2" bestFit="1" customWidth="1"/>
    <col min="15374" max="15374" width="15" style="2" bestFit="1" customWidth="1"/>
    <col min="15375" max="15376" width="12" style="2" bestFit="1" customWidth="1"/>
    <col min="15377" max="15377" width="15" style="2" bestFit="1" customWidth="1"/>
    <col min="15378" max="15379" width="12" style="2" bestFit="1" customWidth="1"/>
    <col min="15380" max="15380" width="15" style="2" bestFit="1" customWidth="1"/>
    <col min="15381" max="15382" width="12" style="2" bestFit="1" customWidth="1"/>
    <col min="15383" max="15383" width="15" style="2" bestFit="1" customWidth="1"/>
    <col min="15384" max="15384" width="12" style="2" bestFit="1" customWidth="1"/>
    <col min="15385" max="15617" width="9" style="2"/>
    <col min="15618" max="15618" width="6" style="2" bestFit="1" customWidth="1"/>
    <col min="15619" max="15619" width="9" style="2" bestFit="1" customWidth="1"/>
    <col min="15620" max="15620" width="30" style="2" bestFit="1" customWidth="1"/>
    <col min="15621" max="15621" width="6" style="2" bestFit="1" customWidth="1"/>
    <col min="15622" max="15622" width="9" style="2" bestFit="1" customWidth="1"/>
    <col min="15623" max="15623" width="12" style="2" bestFit="1" customWidth="1"/>
    <col min="15624" max="15624" width="7.5" style="2" bestFit="1" customWidth="1"/>
    <col min="15625" max="15625" width="18" style="2" bestFit="1" customWidth="1"/>
    <col min="15626" max="15626" width="12" style="2" bestFit="1" customWidth="1"/>
    <col min="15627" max="15627" width="15" style="2" bestFit="1" customWidth="1"/>
    <col min="15628" max="15629" width="12" style="2" bestFit="1" customWidth="1"/>
    <col min="15630" max="15630" width="15" style="2" bestFit="1" customWidth="1"/>
    <col min="15631" max="15632" width="12" style="2" bestFit="1" customWidth="1"/>
    <col min="15633" max="15633" width="15" style="2" bestFit="1" customWidth="1"/>
    <col min="15634" max="15635" width="12" style="2" bestFit="1" customWidth="1"/>
    <col min="15636" max="15636" width="15" style="2" bestFit="1" customWidth="1"/>
    <col min="15637" max="15638" width="12" style="2" bestFit="1" customWidth="1"/>
    <col min="15639" max="15639" width="15" style="2" bestFit="1" customWidth="1"/>
    <col min="15640" max="15640" width="12" style="2" bestFit="1" customWidth="1"/>
    <col min="15641" max="15873" width="9" style="2"/>
    <col min="15874" max="15874" width="6" style="2" bestFit="1" customWidth="1"/>
    <col min="15875" max="15875" width="9" style="2" bestFit="1" customWidth="1"/>
    <col min="15876" max="15876" width="30" style="2" bestFit="1" customWidth="1"/>
    <col min="15877" max="15877" width="6" style="2" bestFit="1" customWidth="1"/>
    <col min="15878" max="15878" width="9" style="2" bestFit="1" customWidth="1"/>
    <col min="15879" max="15879" width="12" style="2" bestFit="1" customWidth="1"/>
    <col min="15880" max="15880" width="7.5" style="2" bestFit="1" customWidth="1"/>
    <col min="15881" max="15881" width="18" style="2" bestFit="1" customWidth="1"/>
    <col min="15882" max="15882" width="12" style="2" bestFit="1" customWidth="1"/>
    <col min="15883" max="15883" width="15" style="2" bestFit="1" customWidth="1"/>
    <col min="15884" max="15885" width="12" style="2" bestFit="1" customWidth="1"/>
    <col min="15886" max="15886" width="15" style="2" bestFit="1" customWidth="1"/>
    <col min="15887" max="15888" width="12" style="2" bestFit="1" customWidth="1"/>
    <col min="15889" max="15889" width="15" style="2" bestFit="1" customWidth="1"/>
    <col min="15890" max="15891" width="12" style="2" bestFit="1" customWidth="1"/>
    <col min="15892" max="15892" width="15" style="2" bestFit="1" customWidth="1"/>
    <col min="15893" max="15894" width="12" style="2" bestFit="1" customWidth="1"/>
    <col min="15895" max="15895" width="15" style="2" bestFit="1" customWidth="1"/>
    <col min="15896" max="15896" width="12" style="2" bestFit="1" customWidth="1"/>
    <col min="15897" max="16129" width="9" style="2"/>
    <col min="16130" max="16130" width="6" style="2" bestFit="1" customWidth="1"/>
    <col min="16131" max="16131" width="9" style="2" bestFit="1" customWidth="1"/>
    <col min="16132" max="16132" width="30" style="2" bestFit="1" customWidth="1"/>
    <col min="16133" max="16133" width="6" style="2" bestFit="1" customWidth="1"/>
    <col min="16134" max="16134" width="9" style="2" bestFit="1" customWidth="1"/>
    <col min="16135" max="16135" width="12" style="2" bestFit="1" customWidth="1"/>
    <col min="16136" max="16136" width="7.5" style="2" bestFit="1" customWidth="1"/>
    <col min="16137" max="16137" width="18" style="2" bestFit="1" customWidth="1"/>
    <col min="16138" max="16138" width="12" style="2" bestFit="1" customWidth="1"/>
    <col min="16139" max="16139" width="15" style="2" bestFit="1" customWidth="1"/>
    <col min="16140" max="16141" width="12" style="2" bestFit="1" customWidth="1"/>
    <col min="16142" max="16142" width="15" style="2" bestFit="1" customWidth="1"/>
    <col min="16143" max="16144" width="12" style="2" bestFit="1" customWidth="1"/>
    <col min="16145" max="16145" width="15" style="2" bestFit="1" customWidth="1"/>
    <col min="16146" max="16147" width="12" style="2" bestFit="1" customWidth="1"/>
    <col min="16148" max="16148" width="15" style="2" bestFit="1" customWidth="1"/>
    <col min="16149" max="16150" width="12" style="2" bestFit="1" customWidth="1"/>
    <col min="16151" max="16151" width="15" style="2" bestFit="1" customWidth="1"/>
    <col min="16152" max="16152" width="12" style="2" bestFit="1" customWidth="1"/>
    <col min="16153" max="16384" width="9" style="2"/>
  </cols>
  <sheetData>
    <row r="1" spans="1:27" ht="17.25" customHeight="1" x14ac:dyDescent="0.35">
      <c r="A1" s="366" t="s">
        <v>0</v>
      </c>
      <c r="B1" s="367"/>
      <c r="C1" s="367"/>
      <c r="D1" s="367"/>
      <c r="E1" s="367"/>
      <c r="F1" s="367"/>
      <c r="G1" s="367"/>
      <c r="H1" s="367"/>
      <c r="I1" s="368"/>
      <c r="J1" s="372" t="s">
        <v>1</v>
      </c>
      <c r="K1" s="373"/>
      <c r="L1" s="374"/>
      <c r="M1" s="375" t="s">
        <v>2</v>
      </c>
      <c r="N1" s="376"/>
      <c r="O1" s="377"/>
      <c r="P1" s="378" t="s">
        <v>3</v>
      </c>
      <c r="Q1" s="379"/>
      <c r="R1" s="380"/>
      <c r="S1" s="369" t="s">
        <v>4</v>
      </c>
      <c r="T1" s="370"/>
      <c r="U1" s="371"/>
      <c r="V1" s="372" t="s">
        <v>5</v>
      </c>
      <c r="W1" s="373"/>
      <c r="X1" s="374"/>
      <c r="Z1" s="22"/>
    </row>
    <row r="2" spans="1:27" ht="25.5" customHeight="1" x14ac:dyDescent="0.35">
      <c r="A2" s="366" t="s">
        <v>6</v>
      </c>
      <c r="B2" s="367"/>
      <c r="C2" s="367"/>
      <c r="D2" s="367"/>
      <c r="E2" s="367"/>
      <c r="F2" s="367"/>
      <c r="G2" s="367"/>
      <c r="H2" s="367"/>
      <c r="I2" s="368"/>
      <c r="J2" s="3" t="s">
        <v>7</v>
      </c>
      <c r="K2" s="3" t="s">
        <v>8</v>
      </c>
      <c r="L2" s="3" t="s">
        <v>9</v>
      </c>
      <c r="M2" s="4" t="s">
        <v>7</v>
      </c>
      <c r="N2" s="4" t="s">
        <v>8</v>
      </c>
      <c r="O2" s="4" t="s">
        <v>9</v>
      </c>
      <c r="P2" s="5" t="s">
        <v>7</v>
      </c>
      <c r="Q2" s="5" t="s">
        <v>8</v>
      </c>
      <c r="R2" s="5" t="s">
        <v>9</v>
      </c>
      <c r="S2" s="6" t="s">
        <v>7</v>
      </c>
      <c r="T2" s="6" t="s">
        <v>8</v>
      </c>
      <c r="U2" s="6" t="s">
        <v>9</v>
      </c>
      <c r="V2" s="3" t="s">
        <v>7</v>
      </c>
      <c r="W2" s="3" t="s">
        <v>8</v>
      </c>
      <c r="X2" s="3" t="s">
        <v>9</v>
      </c>
      <c r="Y2" s="22"/>
      <c r="Z2" s="22"/>
      <c r="AA2" s="22"/>
    </row>
    <row r="3" spans="1:27" ht="38.25" customHeight="1" x14ac:dyDescent="0.35">
      <c r="A3" s="7" t="s">
        <v>10</v>
      </c>
      <c r="B3" s="7" t="s">
        <v>11</v>
      </c>
      <c r="C3" s="7" t="s">
        <v>12</v>
      </c>
      <c r="D3" s="7" t="s">
        <v>13</v>
      </c>
      <c r="E3" s="7" t="s">
        <v>14</v>
      </c>
      <c r="F3" s="7" t="s">
        <v>15</v>
      </c>
      <c r="G3" s="7" t="s">
        <v>16</v>
      </c>
      <c r="H3" s="7" t="s">
        <v>17</v>
      </c>
      <c r="I3" s="305" t="s">
        <v>2585</v>
      </c>
      <c r="J3" s="8" t="s">
        <v>18</v>
      </c>
      <c r="K3" s="9" t="s">
        <v>19</v>
      </c>
      <c r="L3" s="9" t="s">
        <v>20</v>
      </c>
      <c r="M3" s="10" t="s">
        <v>18</v>
      </c>
      <c r="N3" s="11" t="s">
        <v>19</v>
      </c>
      <c r="O3" s="11" t="s">
        <v>20</v>
      </c>
      <c r="P3" s="12" t="s">
        <v>18</v>
      </c>
      <c r="Q3" s="13" t="s">
        <v>19</v>
      </c>
      <c r="R3" s="13" t="s">
        <v>20</v>
      </c>
      <c r="S3" s="14" t="s">
        <v>18</v>
      </c>
      <c r="T3" s="15" t="s">
        <v>19</v>
      </c>
      <c r="U3" s="15" t="s">
        <v>20</v>
      </c>
      <c r="V3" s="8" t="s">
        <v>18</v>
      </c>
      <c r="W3" s="9" t="s">
        <v>19</v>
      </c>
      <c r="X3" s="9" t="s">
        <v>20</v>
      </c>
    </row>
    <row r="4" spans="1:27" x14ac:dyDescent="0.35">
      <c r="A4" s="294">
        <v>2013</v>
      </c>
      <c r="B4" s="295">
        <v>55</v>
      </c>
      <c r="C4" s="296" t="s">
        <v>21</v>
      </c>
      <c r="D4" s="294" t="s">
        <v>22</v>
      </c>
      <c r="E4" s="296" t="s">
        <v>23</v>
      </c>
      <c r="F4" s="294" t="s">
        <v>24</v>
      </c>
      <c r="G4" s="296" t="s">
        <v>25</v>
      </c>
      <c r="H4" s="296" t="s">
        <v>26</v>
      </c>
      <c r="I4" s="296" t="s">
        <v>2269</v>
      </c>
      <c r="J4" s="297">
        <v>3802</v>
      </c>
      <c r="K4" s="298">
        <v>36244</v>
      </c>
      <c r="L4" s="298">
        <v>2665</v>
      </c>
      <c r="M4" s="299">
        <v>4096</v>
      </c>
      <c r="N4" s="300">
        <v>38214</v>
      </c>
      <c r="O4" s="300">
        <v>680</v>
      </c>
      <c r="P4" s="301">
        <v>6573</v>
      </c>
      <c r="Q4" s="302">
        <v>121334</v>
      </c>
      <c r="R4" s="302">
        <v>2</v>
      </c>
      <c r="S4" s="303">
        <v>0</v>
      </c>
      <c r="T4" s="304">
        <v>0</v>
      </c>
      <c r="U4" s="304">
        <v>0</v>
      </c>
      <c r="V4" s="297">
        <v>14471</v>
      </c>
      <c r="W4" s="298">
        <v>195792</v>
      </c>
      <c r="X4" s="298">
        <v>3347</v>
      </c>
    </row>
    <row r="5" spans="1:27" x14ac:dyDescent="0.35">
      <c r="A5" s="294">
        <v>2013</v>
      </c>
      <c r="B5" s="295">
        <v>59</v>
      </c>
      <c r="C5" s="296" t="s">
        <v>27</v>
      </c>
      <c r="D5" s="294" t="s">
        <v>22</v>
      </c>
      <c r="E5" s="296" t="s">
        <v>23</v>
      </c>
      <c r="F5" s="294" t="s">
        <v>24</v>
      </c>
      <c r="G5" s="296" t="s">
        <v>28</v>
      </c>
      <c r="H5" s="296" t="s">
        <v>26</v>
      </c>
      <c r="I5" s="296" t="s">
        <v>2270</v>
      </c>
      <c r="J5" s="297">
        <v>6524</v>
      </c>
      <c r="K5" s="298">
        <v>56007</v>
      </c>
      <c r="L5" s="298">
        <v>4551</v>
      </c>
      <c r="M5" s="299">
        <v>4991</v>
      </c>
      <c r="N5" s="300">
        <v>39888</v>
      </c>
      <c r="O5" s="300">
        <v>1041</v>
      </c>
      <c r="P5" s="301">
        <v>3772</v>
      </c>
      <c r="Q5" s="302">
        <v>37203</v>
      </c>
      <c r="R5" s="302">
        <v>24</v>
      </c>
      <c r="S5" s="303">
        <v>0</v>
      </c>
      <c r="T5" s="304">
        <v>0</v>
      </c>
      <c r="U5" s="304">
        <v>0</v>
      </c>
      <c r="V5" s="297">
        <v>15287</v>
      </c>
      <c r="W5" s="298">
        <v>133098</v>
      </c>
      <c r="X5" s="298">
        <v>5616</v>
      </c>
    </row>
    <row r="6" spans="1:27" x14ac:dyDescent="0.35">
      <c r="A6" s="294">
        <v>2013</v>
      </c>
      <c r="B6" s="295">
        <v>84</v>
      </c>
      <c r="C6" s="296" t="s">
        <v>29</v>
      </c>
      <c r="D6" s="294" t="s">
        <v>22</v>
      </c>
      <c r="E6" s="296" t="s">
        <v>23</v>
      </c>
      <c r="F6" s="294" t="s">
        <v>24</v>
      </c>
      <c r="G6" s="296" t="s">
        <v>30</v>
      </c>
      <c r="H6" s="296" t="s">
        <v>31</v>
      </c>
      <c r="I6" s="296" t="s">
        <v>2271</v>
      </c>
      <c r="J6" s="297">
        <v>254.7</v>
      </c>
      <c r="K6" s="298">
        <v>2206</v>
      </c>
      <c r="L6" s="298">
        <v>272</v>
      </c>
      <c r="M6" s="299">
        <v>65.3</v>
      </c>
      <c r="N6" s="300">
        <v>538</v>
      </c>
      <c r="O6" s="300">
        <v>45</v>
      </c>
      <c r="P6" s="301">
        <v>0</v>
      </c>
      <c r="Q6" s="302">
        <v>0</v>
      </c>
      <c r="R6" s="302">
        <v>0</v>
      </c>
      <c r="S6" s="303">
        <v>0</v>
      </c>
      <c r="T6" s="304">
        <v>0</v>
      </c>
      <c r="U6" s="304">
        <v>0</v>
      </c>
      <c r="V6" s="297">
        <v>320</v>
      </c>
      <c r="W6" s="298">
        <v>2744</v>
      </c>
      <c r="X6" s="298">
        <v>317</v>
      </c>
    </row>
    <row r="7" spans="1:27" x14ac:dyDescent="0.35">
      <c r="A7" s="294">
        <v>2013</v>
      </c>
      <c r="B7" s="295">
        <v>84</v>
      </c>
      <c r="C7" s="296" t="s">
        <v>29</v>
      </c>
      <c r="D7" s="294" t="s">
        <v>22</v>
      </c>
      <c r="E7" s="296" t="s">
        <v>23</v>
      </c>
      <c r="F7" s="294" t="s">
        <v>24</v>
      </c>
      <c r="G7" s="296" t="s">
        <v>32</v>
      </c>
      <c r="H7" s="296" t="s">
        <v>31</v>
      </c>
      <c r="I7" s="296" t="s">
        <v>2271</v>
      </c>
      <c r="J7" s="297">
        <v>37881.300000000003</v>
      </c>
      <c r="K7" s="298">
        <v>335905</v>
      </c>
      <c r="L7" s="298">
        <v>30652</v>
      </c>
      <c r="M7" s="299">
        <v>16946.2</v>
      </c>
      <c r="N7" s="300">
        <v>165246</v>
      </c>
      <c r="O7" s="300">
        <v>3913</v>
      </c>
      <c r="P7" s="301">
        <v>13126.2</v>
      </c>
      <c r="Q7" s="302">
        <v>158903</v>
      </c>
      <c r="R7" s="302">
        <v>7</v>
      </c>
      <c r="S7" s="303" t="s">
        <v>35</v>
      </c>
      <c r="T7" s="304" t="s">
        <v>35</v>
      </c>
      <c r="U7" s="304" t="s">
        <v>35</v>
      </c>
      <c r="V7" s="297">
        <v>67953.7</v>
      </c>
      <c r="W7" s="298">
        <v>660054</v>
      </c>
      <c r="X7" s="298">
        <v>34572</v>
      </c>
    </row>
    <row r="8" spans="1:27" x14ac:dyDescent="0.35">
      <c r="A8" s="294">
        <v>2013</v>
      </c>
      <c r="B8" s="295">
        <v>97</v>
      </c>
      <c r="C8" s="296" t="s">
        <v>33</v>
      </c>
      <c r="D8" s="294" t="s">
        <v>22</v>
      </c>
      <c r="E8" s="296" t="s">
        <v>23</v>
      </c>
      <c r="F8" s="294" t="s">
        <v>24</v>
      </c>
      <c r="G8" s="296" t="s">
        <v>34</v>
      </c>
      <c r="H8" s="296" t="s">
        <v>31</v>
      </c>
      <c r="I8" s="296" t="s">
        <v>2270</v>
      </c>
      <c r="J8" s="297">
        <v>15905</v>
      </c>
      <c r="K8" s="298">
        <v>115109</v>
      </c>
      <c r="L8" s="298">
        <v>8400</v>
      </c>
      <c r="M8" s="299">
        <v>4852</v>
      </c>
      <c r="N8" s="300">
        <v>50296</v>
      </c>
      <c r="O8" s="300">
        <v>202</v>
      </c>
      <c r="P8" s="301" t="s">
        <v>35</v>
      </c>
      <c r="Q8" s="302" t="s">
        <v>35</v>
      </c>
      <c r="R8" s="302" t="s">
        <v>35</v>
      </c>
      <c r="S8" s="303" t="s">
        <v>35</v>
      </c>
      <c r="T8" s="304" t="s">
        <v>35</v>
      </c>
      <c r="U8" s="304" t="s">
        <v>35</v>
      </c>
      <c r="V8" s="297">
        <v>20757</v>
      </c>
      <c r="W8" s="298">
        <v>165405</v>
      </c>
      <c r="X8" s="298">
        <v>8602</v>
      </c>
    </row>
    <row r="9" spans="1:27" x14ac:dyDescent="0.35">
      <c r="A9" s="294">
        <v>2013</v>
      </c>
      <c r="B9" s="295">
        <v>108</v>
      </c>
      <c r="C9" s="296" t="s">
        <v>36</v>
      </c>
      <c r="D9" s="294" t="s">
        <v>22</v>
      </c>
      <c r="E9" s="296" t="s">
        <v>23</v>
      </c>
      <c r="F9" s="294" t="s">
        <v>24</v>
      </c>
      <c r="G9" s="296" t="s">
        <v>37</v>
      </c>
      <c r="H9" s="296" t="s">
        <v>31</v>
      </c>
      <c r="I9" s="296" t="s">
        <v>2270</v>
      </c>
      <c r="J9" s="297">
        <v>40490</v>
      </c>
      <c r="K9" s="298">
        <v>276094</v>
      </c>
      <c r="L9" s="298">
        <v>33631</v>
      </c>
      <c r="M9" s="299">
        <v>7764</v>
      </c>
      <c r="N9" s="300">
        <v>68918</v>
      </c>
      <c r="O9" s="300">
        <v>1866</v>
      </c>
      <c r="P9" s="301">
        <v>12448</v>
      </c>
      <c r="Q9" s="302">
        <v>152056</v>
      </c>
      <c r="R9" s="302">
        <v>807</v>
      </c>
      <c r="S9" s="303" t="s">
        <v>35</v>
      </c>
      <c r="T9" s="304" t="s">
        <v>35</v>
      </c>
      <c r="U9" s="304" t="s">
        <v>35</v>
      </c>
      <c r="V9" s="297">
        <v>60702</v>
      </c>
      <c r="W9" s="298">
        <v>497068</v>
      </c>
      <c r="X9" s="298">
        <v>36304</v>
      </c>
    </row>
    <row r="10" spans="1:27" x14ac:dyDescent="0.35">
      <c r="A10" s="294">
        <v>2013</v>
      </c>
      <c r="B10" s="295">
        <v>113</v>
      </c>
      <c r="C10" s="296" t="s">
        <v>38</v>
      </c>
      <c r="D10" s="294" t="s">
        <v>39</v>
      </c>
      <c r="E10" s="296" t="s">
        <v>40</v>
      </c>
      <c r="F10" s="294" t="s">
        <v>24</v>
      </c>
      <c r="G10" s="296" t="s">
        <v>41</v>
      </c>
      <c r="H10" s="296" t="s">
        <v>42</v>
      </c>
      <c r="I10" s="296" t="s">
        <v>2272</v>
      </c>
      <c r="J10" s="297">
        <v>31269</v>
      </c>
      <c r="K10" s="298">
        <v>320341</v>
      </c>
      <c r="L10" s="298">
        <v>40437</v>
      </c>
      <c r="M10" s="299">
        <v>18753</v>
      </c>
      <c r="N10" s="300">
        <v>213537</v>
      </c>
      <c r="O10" s="300">
        <v>9699</v>
      </c>
      <c r="P10" s="301">
        <v>0</v>
      </c>
      <c r="Q10" s="302">
        <v>0</v>
      </c>
      <c r="R10" s="302">
        <v>0</v>
      </c>
      <c r="S10" s="303">
        <v>0</v>
      </c>
      <c r="T10" s="304">
        <v>0</v>
      </c>
      <c r="U10" s="304">
        <v>0</v>
      </c>
      <c r="V10" s="297">
        <v>50022</v>
      </c>
      <c r="W10" s="298">
        <v>533878</v>
      </c>
      <c r="X10" s="298">
        <v>50136</v>
      </c>
    </row>
    <row r="11" spans="1:27" x14ac:dyDescent="0.35">
      <c r="A11" s="294">
        <v>2013</v>
      </c>
      <c r="B11" s="295">
        <v>118</v>
      </c>
      <c r="C11" s="296" t="s">
        <v>43</v>
      </c>
      <c r="D11" s="294" t="s">
        <v>22</v>
      </c>
      <c r="E11" s="296" t="s">
        <v>23</v>
      </c>
      <c r="F11" s="294" t="s">
        <v>24</v>
      </c>
      <c r="G11" s="296" t="s">
        <v>44</v>
      </c>
      <c r="H11" s="296" t="s">
        <v>31</v>
      </c>
      <c r="I11" s="296" t="s">
        <v>2271</v>
      </c>
      <c r="J11" s="297">
        <v>13676</v>
      </c>
      <c r="K11" s="298">
        <v>97678</v>
      </c>
      <c r="L11" s="298">
        <v>7364</v>
      </c>
      <c r="M11" s="299">
        <v>1460</v>
      </c>
      <c r="N11" s="300">
        <v>11847</v>
      </c>
      <c r="O11" s="300">
        <v>57</v>
      </c>
      <c r="P11" s="301" t="s">
        <v>35</v>
      </c>
      <c r="Q11" s="302" t="s">
        <v>35</v>
      </c>
      <c r="R11" s="302" t="s">
        <v>35</v>
      </c>
      <c r="S11" s="303" t="s">
        <v>35</v>
      </c>
      <c r="T11" s="304" t="s">
        <v>35</v>
      </c>
      <c r="U11" s="304" t="s">
        <v>35</v>
      </c>
      <c r="V11" s="297">
        <v>15136</v>
      </c>
      <c r="W11" s="298">
        <v>109525</v>
      </c>
      <c r="X11" s="298">
        <v>7421</v>
      </c>
    </row>
    <row r="12" spans="1:27" x14ac:dyDescent="0.35">
      <c r="A12" s="294">
        <v>2013</v>
      </c>
      <c r="B12" s="295">
        <v>122</v>
      </c>
      <c r="C12" s="296" t="s">
        <v>2273</v>
      </c>
      <c r="D12" s="294" t="s">
        <v>22</v>
      </c>
      <c r="E12" s="296" t="s">
        <v>23</v>
      </c>
      <c r="F12" s="294" t="s">
        <v>24</v>
      </c>
      <c r="G12" s="296" t="s">
        <v>41</v>
      </c>
      <c r="H12" s="296" t="s">
        <v>26</v>
      </c>
      <c r="I12" s="296" t="s">
        <v>2272</v>
      </c>
      <c r="J12" s="297">
        <v>3857</v>
      </c>
      <c r="K12" s="298">
        <v>72023</v>
      </c>
      <c r="L12" s="298">
        <v>3596</v>
      </c>
      <c r="M12" s="299">
        <v>2027</v>
      </c>
      <c r="N12" s="300">
        <v>43140</v>
      </c>
      <c r="O12" s="300">
        <v>575</v>
      </c>
      <c r="P12" s="301">
        <v>1588</v>
      </c>
      <c r="Q12" s="302">
        <v>37197</v>
      </c>
      <c r="R12" s="302">
        <v>15</v>
      </c>
      <c r="S12" s="303" t="s">
        <v>35</v>
      </c>
      <c r="T12" s="304" t="s">
        <v>35</v>
      </c>
      <c r="U12" s="304" t="s">
        <v>35</v>
      </c>
      <c r="V12" s="297">
        <v>7472</v>
      </c>
      <c r="W12" s="298">
        <v>152360</v>
      </c>
      <c r="X12" s="298">
        <v>4186</v>
      </c>
    </row>
    <row r="13" spans="1:27" x14ac:dyDescent="0.35">
      <c r="A13" s="294">
        <v>2013</v>
      </c>
      <c r="B13" s="295">
        <v>123</v>
      </c>
      <c r="C13" s="296" t="s">
        <v>45</v>
      </c>
      <c r="D13" s="294" t="s">
        <v>22</v>
      </c>
      <c r="E13" s="296" t="s">
        <v>23</v>
      </c>
      <c r="F13" s="294" t="s">
        <v>24</v>
      </c>
      <c r="G13" s="296" t="s">
        <v>46</v>
      </c>
      <c r="H13" s="296" t="s">
        <v>26</v>
      </c>
      <c r="I13" s="296" t="s">
        <v>2274</v>
      </c>
      <c r="J13" s="297">
        <v>3476</v>
      </c>
      <c r="K13" s="298">
        <v>25835</v>
      </c>
      <c r="L13" s="298">
        <v>1956</v>
      </c>
      <c r="M13" s="299">
        <v>4209</v>
      </c>
      <c r="N13" s="300">
        <v>30360</v>
      </c>
      <c r="O13" s="300">
        <v>520</v>
      </c>
      <c r="P13" s="301">
        <v>4206</v>
      </c>
      <c r="Q13" s="302">
        <v>52312</v>
      </c>
      <c r="R13" s="302">
        <v>16</v>
      </c>
      <c r="S13" s="303" t="s">
        <v>35</v>
      </c>
      <c r="T13" s="304" t="s">
        <v>35</v>
      </c>
      <c r="U13" s="304" t="s">
        <v>35</v>
      </c>
      <c r="V13" s="297">
        <v>11891</v>
      </c>
      <c r="W13" s="298">
        <v>108507</v>
      </c>
      <c r="X13" s="298">
        <v>2492</v>
      </c>
    </row>
    <row r="14" spans="1:27" x14ac:dyDescent="0.35">
      <c r="A14" s="294">
        <v>2013</v>
      </c>
      <c r="B14" s="295">
        <v>150</v>
      </c>
      <c r="C14" s="296" t="s">
        <v>47</v>
      </c>
      <c r="D14" s="294" t="s">
        <v>22</v>
      </c>
      <c r="E14" s="296" t="s">
        <v>23</v>
      </c>
      <c r="F14" s="294" t="s">
        <v>24</v>
      </c>
      <c r="G14" s="296" t="s">
        <v>48</v>
      </c>
      <c r="H14" s="296" t="s">
        <v>26</v>
      </c>
      <c r="I14" s="296" t="s">
        <v>2275</v>
      </c>
      <c r="J14" s="297">
        <v>717</v>
      </c>
      <c r="K14" s="298">
        <v>6776</v>
      </c>
      <c r="L14" s="298">
        <v>528</v>
      </c>
      <c r="M14" s="299">
        <v>623</v>
      </c>
      <c r="N14" s="300">
        <v>5980</v>
      </c>
      <c r="O14" s="300">
        <v>122</v>
      </c>
      <c r="P14" s="301">
        <v>76</v>
      </c>
      <c r="Q14" s="302">
        <v>607</v>
      </c>
      <c r="R14" s="302">
        <v>2</v>
      </c>
      <c r="S14" s="303">
        <v>0</v>
      </c>
      <c r="T14" s="304">
        <v>0</v>
      </c>
      <c r="U14" s="304">
        <v>0</v>
      </c>
      <c r="V14" s="297">
        <v>1416</v>
      </c>
      <c r="W14" s="298">
        <v>13363</v>
      </c>
      <c r="X14" s="298">
        <v>652</v>
      </c>
    </row>
    <row r="15" spans="1:27" x14ac:dyDescent="0.35">
      <c r="A15" s="294">
        <v>2013</v>
      </c>
      <c r="B15" s="295">
        <v>155</v>
      </c>
      <c r="C15" s="296" t="s">
        <v>49</v>
      </c>
      <c r="D15" s="294" t="s">
        <v>22</v>
      </c>
      <c r="E15" s="296" t="s">
        <v>23</v>
      </c>
      <c r="F15" s="294" t="s">
        <v>24</v>
      </c>
      <c r="G15" s="296" t="s">
        <v>48</v>
      </c>
      <c r="H15" s="296" t="s">
        <v>31</v>
      </c>
      <c r="I15" s="296" t="s">
        <v>2270</v>
      </c>
      <c r="J15" s="297">
        <v>9816</v>
      </c>
      <c r="K15" s="298">
        <v>87990</v>
      </c>
      <c r="L15" s="298">
        <v>4361</v>
      </c>
      <c r="M15" s="299">
        <v>5059</v>
      </c>
      <c r="N15" s="300">
        <v>73290</v>
      </c>
      <c r="O15" s="300">
        <v>236</v>
      </c>
      <c r="P15" s="301">
        <v>5836</v>
      </c>
      <c r="Q15" s="302">
        <v>71592</v>
      </c>
      <c r="R15" s="302">
        <v>515</v>
      </c>
      <c r="S15" s="303" t="s">
        <v>35</v>
      </c>
      <c r="T15" s="304" t="s">
        <v>35</v>
      </c>
      <c r="U15" s="304" t="s">
        <v>35</v>
      </c>
      <c r="V15" s="297">
        <v>20711</v>
      </c>
      <c r="W15" s="298">
        <v>232872</v>
      </c>
      <c r="X15" s="298">
        <v>5112</v>
      </c>
    </row>
    <row r="16" spans="1:27" x14ac:dyDescent="0.35">
      <c r="A16" s="294">
        <v>2013</v>
      </c>
      <c r="B16" s="295">
        <v>162</v>
      </c>
      <c r="C16" s="296" t="s">
        <v>50</v>
      </c>
      <c r="D16" s="294" t="s">
        <v>22</v>
      </c>
      <c r="E16" s="296" t="s">
        <v>23</v>
      </c>
      <c r="F16" s="294" t="s">
        <v>24</v>
      </c>
      <c r="G16" s="296" t="s">
        <v>51</v>
      </c>
      <c r="H16" s="296" t="s">
        <v>31</v>
      </c>
      <c r="I16" s="296" t="s">
        <v>51</v>
      </c>
      <c r="J16" s="297">
        <v>76757</v>
      </c>
      <c r="K16" s="298">
        <v>580447</v>
      </c>
      <c r="L16" s="298">
        <v>42994</v>
      </c>
      <c r="M16" s="299">
        <v>15080</v>
      </c>
      <c r="N16" s="300">
        <v>123930</v>
      </c>
      <c r="O16" s="300">
        <v>2791</v>
      </c>
      <c r="P16" s="301">
        <v>14723</v>
      </c>
      <c r="Q16" s="302">
        <v>183541</v>
      </c>
      <c r="R16" s="302">
        <v>17</v>
      </c>
      <c r="S16" s="303" t="s">
        <v>35</v>
      </c>
      <c r="T16" s="304" t="s">
        <v>35</v>
      </c>
      <c r="U16" s="304" t="s">
        <v>35</v>
      </c>
      <c r="V16" s="297">
        <v>106560</v>
      </c>
      <c r="W16" s="298">
        <v>887918</v>
      </c>
      <c r="X16" s="298">
        <v>45802</v>
      </c>
    </row>
    <row r="17" spans="1:24" x14ac:dyDescent="0.35">
      <c r="A17" s="294">
        <v>2013</v>
      </c>
      <c r="B17" s="295">
        <v>176</v>
      </c>
      <c r="C17" s="296" t="s">
        <v>52</v>
      </c>
      <c r="D17" s="294" t="s">
        <v>22</v>
      </c>
      <c r="E17" s="296" t="s">
        <v>23</v>
      </c>
      <c r="F17" s="294" t="s">
        <v>24</v>
      </c>
      <c r="G17" s="296" t="s">
        <v>53</v>
      </c>
      <c r="H17" s="296" t="s">
        <v>54</v>
      </c>
      <c r="I17" s="296" t="s">
        <v>2276</v>
      </c>
      <c r="J17" s="297">
        <v>445.3</v>
      </c>
      <c r="K17" s="298">
        <v>5432</v>
      </c>
      <c r="L17" s="298">
        <v>843</v>
      </c>
      <c r="M17" s="299">
        <v>275.60000000000002</v>
      </c>
      <c r="N17" s="300">
        <v>4930</v>
      </c>
      <c r="O17" s="300">
        <v>183</v>
      </c>
      <c r="P17" s="301">
        <v>93.8</v>
      </c>
      <c r="Q17" s="302">
        <v>1296</v>
      </c>
      <c r="R17" s="302">
        <v>1</v>
      </c>
      <c r="S17" s="303" t="s">
        <v>35</v>
      </c>
      <c r="T17" s="304" t="s">
        <v>35</v>
      </c>
      <c r="U17" s="304" t="s">
        <v>35</v>
      </c>
      <c r="V17" s="297">
        <v>814.7</v>
      </c>
      <c r="W17" s="298">
        <v>11658</v>
      </c>
      <c r="X17" s="298">
        <v>1027</v>
      </c>
    </row>
    <row r="18" spans="1:24" x14ac:dyDescent="0.35">
      <c r="A18" s="294">
        <v>2013</v>
      </c>
      <c r="B18" s="295">
        <v>195</v>
      </c>
      <c r="C18" s="296" t="s">
        <v>55</v>
      </c>
      <c r="D18" s="294" t="s">
        <v>22</v>
      </c>
      <c r="E18" s="296" t="s">
        <v>23</v>
      </c>
      <c r="F18" s="294" t="s">
        <v>24</v>
      </c>
      <c r="G18" s="296" t="s">
        <v>56</v>
      </c>
      <c r="H18" s="296" t="s">
        <v>54</v>
      </c>
      <c r="I18" s="296" t="s">
        <v>2274</v>
      </c>
      <c r="J18" s="297">
        <v>2078503</v>
      </c>
      <c r="K18" s="298">
        <v>17919762</v>
      </c>
      <c r="L18" s="298">
        <v>1241998</v>
      </c>
      <c r="M18" s="299">
        <v>1504598</v>
      </c>
      <c r="N18" s="300">
        <v>14102879</v>
      </c>
      <c r="O18" s="300">
        <v>196954</v>
      </c>
      <c r="P18" s="301">
        <v>1369011</v>
      </c>
      <c r="Q18" s="302">
        <v>22903925</v>
      </c>
      <c r="R18" s="302">
        <v>5851</v>
      </c>
      <c r="S18" s="303" t="s">
        <v>35</v>
      </c>
      <c r="T18" s="304" t="s">
        <v>35</v>
      </c>
      <c r="U18" s="304" t="s">
        <v>35</v>
      </c>
      <c r="V18" s="297">
        <v>4952112</v>
      </c>
      <c r="W18" s="298">
        <v>54926566</v>
      </c>
      <c r="X18" s="298">
        <v>1444803</v>
      </c>
    </row>
    <row r="19" spans="1:24" x14ac:dyDescent="0.35">
      <c r="A19" s="294">
        <v>2013</v>
      </c>
      <c r="B19" s="295">
        <v>201</v>
      </c>
      <c r="C19" s="296" t="s">
        <v>57</v>
      </c>
      <c r="D19" s="294" t="s">
        <v>22</v>
      </c>
      <c r="E19" s="296" t="s">
        <v>23</v>
      </c>
      <c r="F19" s="294" t="s">
        <v>24</v>
      </c>
      <c r="G19" s="296" t="s">
        <v>58</v>
      </c>
      <c r="H19" s="296" t="s">
        <v>26</v>
      </c>
      <c r="I19" s="296" t="s">
        <v>2277</v>
      </c>
      <c r="J19" s="297">
        <v>4904</v>
      </c>
      <c r="K19" s="298">
        <v>39865</v>
      </c>
      <c r="L19" s="298">
        <v>3565</v>
      </c>
      <c r="M19" s="299">
        <v>8402</v>
      </c>
      <c r="N19" s="300">
        <v>74992</v>
      </c>
      <c r="O19" s="300">
        <v>741</v>
      </c>
      <c r="P19" s="301" t="s">
        <v>35</v>
      </c>
      <c r="Q19" s="302" t="s">
        <v>35</v>
      </c>
      <c r="R19" s="302" t="s">
        <v>35</v>
      </c>
      <c r="S19" s="303" t="s">
        <v>35</v>
      </c>
      <c r="T19" s="304" t="s">
        <v>35</v>
      </c>
      <c r="U19" s="304" t="s">
        <v>35</v>
      </c>
      <c r="V19" s="297">
        <v>13306</v>
      </c>
      <c r="W19" s="298">
        <v>114857</v>
      </c>
      <c r="X19" s="298">
        <v>4306</v>
      </c>
    </row>
    <row r="20" spans="1:24" x14ac:dyDescent="0.35">
      <c r="A20" s="294">
        <v>2013</v>
      </c>
      <c r="B20" s="295">
        <v>207</v>
      </c>
      <c r="C20" s="296" t="s">
        <v>59</v>
      </c>
      <c r="D20" s="294" t="s">
        <v>22</v>
      </c>
      <c r="E20" s="296" t="s">
        <v>23</v>
      </c>
      <c r="F20" s="294" t="s">
        <v>24</v>
      </c>
      <c r="G20" s="296" t="s">
        <v>60</v>
      </c>
      <c r="H20" s="296" t="s">
        <v>26</v>
      </c>
      <c r="I20" s="296" t="s">
        <v>2278</v>
      </c>
      <c r="J20" s="297">
        <v>18781.400000000001</v>
      </c>
      <c r="K20" s="298">
        <v>135924</v>
      </c>
      <c r="L20" s="298">
        <v>30260</v>
      </c>
      <c r="M20" s="299">
        <v>31922.799999999999</v>
      </c>
      <c r="N20" s="300">
        <v>227520</v>
      </c>
      <c r="O20" s="300">
        <v>4145</v>
      </c>
      <c r="P20" s="301" t="s">
        <v>35</v>
      </c>
      <c r="Q20" s="302" t="s">
        <v>35</v>
      </c>
      <c r="R20" s="302" t="s">
        <v>35</v>
      </c>
      <c r="S20" s="303" t="s">
        <v>35</v>
      </c>
      <c r="T20" s="304" t="s">
        <v>35</v>
      </c>
      <c r="U20" s="304" t="s">
        <v>35</v>
      </c>
      <c r="V20" s="297">
        <v>50704.2</v>
      </c>
      <c r="W20" s="298">
        <v>363444</v>
      </c>
      <c r="X20" s="298">
        <v>34405</v>
      </c>
    </row>
    <row r="21" spans="1:24" x14ac:dyDescent="0.35">
      <c r="A21" s="294">
        <v>2013</v>
      </c>
      <c r="B21" s="295">
        <v>213</v>
      </c>
      <c r="C21" s="296" t="s">
        <v>61</v>
      </c>
      <c r="D21" s="294" t="s">
        <v>22</v>
      </c>
      <c r="E21" s="296" t="s">
        <v>23</v>
      </c>
      <c r="F21" s="294" t="s">
        <v>24</v>
      </c>
      <c r="G21" s="296" t="s">
        <v>62</v>
      </c>
      <c r="H21" s="296" t="s">
        <v>54</v>
      </c>
      <c r="I21" s="296" t="s">
        <v>2279</v>
      </c>
      <c r="J21" s="297">
        <v>18068</v>
      </c>
      <c r="K21" s="298">
        <v>141237</v>
      </c>
      <c r="L21" s="298">
        <v>13968</v>
      </c>
      <c r="M21" s="299">
        <v>13638</v>
      </c>
      <c r="N21" s="300">
        <v>129284</v>
      </c>
      <c r="O21" s="300">
        <v>2202</v>
      </c>
      <c r="P21" s="301">
        <v>10361</v>
      </c>
      <c r="Q21" s="302">
        <v>106484</v>
      </c>
      <c r="R21" s="302">
        <v>96</v>
      </c>
      <c r="S21" s="303" t="s">
        <v>35</v>
      </c>
      <c r="T21" s="304" t="s">
        <v>35</v>
      </c>
      <c r="U21" s="304" t="s">
        <v>35</v>
      </c>
      <c r="V21" s="297">
        <v>42067</v>
      </c>
      <c r="W21" s="298">
        <v>377005</v>
      </c>
      <c r="X21" s="298">
        <v>16266</v>
      </c>
    </row>
    <row r="22" spans="1:24" x14ac:dyDescent="0.35">
      <c r="A22" s="294">
        <v>2013</v>
      </c>
      <c r="B22" s="295">
        <v>219</v>
      </c>
      <c r="C22" s="296" t="s">
        <v>63</v>
      </c>
      <c r="D22" s="294" t="s">
        <v>22</v>
      </c>
      <c r="E22" s="296" t="s">
        <v>23</v>
      </c>
      <c r="F22" s="294" t="s">
        <v>24</v>
      </c>
      <c r="G22" s="296" t="s">
        <v>62</v>
      </c>
      <c r="H22" s="296" t="s">
        <v>54</v>
      </c>
      <c r="I22" s="296" t="s">
        <v>2279</v>
      </c>
      <c r="J22" s="297">
        <v>7509</v>
      </c>
      <c r="K22" s="298">
        <v>24475</v>
      </c>
      <c r="L22" s="298">
        <v>4867</v>
      </c>
      <c r="M22" s="299">
        <v>10982</v>
      </c>
      <c r="N22" s="300">
        <v>40728</v>
      </c>
      <c r="O22" s="300">
        <v>2175</v>
      </c>
      <c r="P22" s="301">
        <v>0</v>
      </c>
      <c r="Q22" s="302">
        <v>0</v>
      </c>
      <c r="R22" s="302">
        <v>0</v>
      </c>
      <c r="S22" s="303">
        <v>0</v>
      </c>
      <c r="T22" s="304">
        <v>0</v>
      </c>
      <c r="U22" s="304">
        <v>0</v>
      </c>
      <c r="V22" s="297">
        <v>18491</v>
      </c>
      <c r="W22" s="298">
        <v>65203</v>
      </c>
      <c r="X22" s="298">
        <v>7042</v>
      </c>
    </row>
    <row r="23" spans="1:24" x14ac:dyDescent="0.35">
      <c r="A23" s="294">
        <v>2013</v>
      </c>
      <c r="B23" s="295">
        <v>221</v>
      </c>
      <c r="C23" s="296" t="s">
        <v>64</v>
      </c>
      <c r="D23" s="294" t="s">
        <v>22</v>
      </c>
      <c r="E23" s="296" t="s">
        <v>23</v>
      </c>
      <c r="F23" s="294" t="s">
        <v>24</v>
      </c>
      <c r="G23" s="296" t="s">
        <v>62</v>
      </c>
      <c r="H23" s="296" t="s">
        <v>31</v>
      </c>
      <c r="I23" s="296" t="s">
        <v>2279</v>
      </c>
      <c r="J23" s="297">
        <v>18817</v>
      </c>
      <c r="K23" s="298">
        <v>30829</v>
      </c>
      <c r="L23" s="298">
        <v>6263</v>
      </c>
      <c r="M23" s="299">
        <v>22846</v>
      </c>
      <c r="N23" s="300">
        <v>42820</v>
      </c>
      <c r="O23" s="300">
        <v>1781</v>
      </c>
      <c r="P23" s="301" t="s">
        <v>35</v>
      </c>
      <c r="Q23" s="302" t="s">
        <v>35</v>
      </c>
      <c r="R23" s="302" t="s">
        <v>35</v>
      </c>
      <c r="S23" s="303" t="s">
        <v>35</v>
      </c>
      <c r="T23" s="304" t="s">
        <v>35</v>
      </c>
      <c r="U23" s="304" t="s">
        <v>35</v>
      </c>
      <c r="V23" s="297">
        <v>41663</v>
      </c>
      <c r="W23" s="298">
        <v>73649</v>
      </c>
      <c r="X23" s="298">
        <v>8044</v>
      </c>
    </row>
    <row r="24" spans="1:24" x14ac:dyDescent="0.35">
      <c r="A24" s="294">
        <v>2013</v>
      </c>
      <c r="B24" s="295">
        <v>230</v>
      </c>
      <c r="C24" s="296" t="s">
        <v>65</v>
      </c>
      <c r="D24" s="294" t="s">
        <v>22</v>
      </c>
      <c r="E24" s="296" t="s">
        <v>23</v>
      </c>
      <c r="F24" s="294" t="s">
        <v>24</v>
      </c>
      <c r="G24" s="296" t="s">
        <v>46</v>
      </c>
      <c r="H24" s="296" t="s">
        <v>26</v>
      </c>
      <c r="I24" s="296" t="s">
        <v>2274</v>
      </c>
      <c r="J24" s="297">
        <v>37584.5</v>
      </c>
      <c r="K24" s="298">
        <v>370108</v>
      </c>
      <c r="L24" s="298">
        <v>31473</v>
      </c>
      <c r="M24" s="299">
        <v>54660.800000000003</v>
      </c>
      <c r="N24" s="300">
        <v>581708</v>
      </c>
      <c r="O24" s="300">
        <v>5619</v>
      </c>
      <c r="P24" s="301" t="s">
        <v>35</v>
      </c>
      <c r="Q24" s="302" t="s">
        <v>35</v>
      </c>
      <c r="R24" s="302" t="s">
        <v>35</v>
      </c>
      <c r="S24" s="303" t="s">
        <v>35</v>
      </c>
      <c r="T24" s="304" t="s">
        <v>35</v>
      </c>
      <c r="U24" s="304" t="s">
        <v>35</v>
      </c>
      <c r="V24" s="297">
        <v>92245.3</v>
      </c>
      <c r="W24" s="298">
        <v>951816</v>
      </c>
      <c r="X24" s="298">
        <v>37092</v>
      </c>
    </row>
    <row r="25" spans="1:24" x14ac:dyDescent="0.35">
      <c r="A25" s="294">
        <v>2013</v>
      </c>
      <c r="B25" s="295">
        <v>232</v>
      </c>
      <c r="C25" s="296" t="s">
        <v>66</v>
      </c>
      <c r="D25" s="294" t="s">
        <v>22</v>
      </c>
      <c r="E25" s="296" t="s">
        <v>23</v>
      </c>
      <c r="F25" s="294" t="s">
        <v>24</v>
      </c>
      <c r="G25" s="296" t="s">
        <v>67</v>
      </c>
      <c r="H25" s="296" t="s">
        <v>26</v>
      </c>
      <c r="I25" s="296" t="s">
        <v>2280</v>
      </c>
      <c r="J25" s="297">
        <v>15794</v>
      </c>
      <c r="K25" s="298">
        <v>122858</v>
      </c>
      <c r="L25" s="298">
        <v>9750</v>
      </c>
      <c r="M25" s="299">
        <v>13406</v>
      </c>
      <c r="N25" s="300">
        <v>124665</v>
      </c>
      <c r="O25" s="300">
        <v>2079</v>
      </c>
      <c r="P25" s="301">
        <v>2903</v>
      </c>
      <c r="Q25" s="302">
        <v>33237</v>
      </c>
      <c r="R25" s="302">
        <v>15</v>
      </c>
      <c r="S25" s="303" t="s">
        <v>35</v>
      </c>
      <c r="T25" s="304" t="s">
        <v>35</v>
      </c>
      <c r="U25" s="304" t="s">
        <v>35</v>
      </c>
      <c r="V25" s="297">
        <v>32103</v>
      </c>
      <c r="W25" s="298">
        <v>280760</v>
      </c>
      <c r="X25" s="298">
        <v>11844</v>
      </c>
    </row>
    <row r="26" spans="1:24" x14ac:dyDescent="0.35">
      <c r="A26" s="294">
        <v>2013</v>
      </c>
      <c r="B26" s="295">
        <v>240</v>
      </c>
      <c r="C26" s="296" t="s">
        <v>68</v>
      </c>
      <c r="D26" s="294" t="s">
        <v>22</v>
      </c>
      <c r="E26" s="296" t="s">
        <v>23</v>
      </c>
      <c r="F26" s="294" t="s">
        <v>24</v>
      </c>
      <c r="G26" s="296" t="s">
        <v>67</v>
      </c>
      <c r="H26" s="296" t="s">
        <v>31</v>
      </c>
      <c r="I26" s="296" t="s">
        <v>2271</v>
      </c>
      <c r="J26" s="297">
        <v>22827</v>
      </c>
      <c r="K26" s="298">
        <v>174953</v>
      </c>
      <c r="L26" s="298">
        <v>11521</v>
      </c>
      <c r="M26" s="299">
        <v>3959</v>
      </c>
      <c r="N26" s="300">
        <v>35490</v>
      </c>
      <c r="O26" s="300">
        <v>1108</v>
      </c>
      <c r="P26" s="301">
        <v>591</v>
      </c>
      <c r="Q26" s="302">
        <v>7871</v>
      </c>
      <c r="R26" s="302">
        <v>16</v>
      </c>
      <c r="S26" s="303" t="s">
        <v>35</v>
      </c>
      <c r="T26" s="304" t="s">
        <v>35</v>
      </c>
      <c r="U26" s="304" t="s">
        <v>35</v>
      </c>
      <c r="V26" s="297">
        <v>27377</v>
      </c>
      <c r="W26" s="298">
        <v>218314</v>
      </c>
      <c r="X26" s="298">
        <v>12645</v>
      </c>
    </row>
    <row r="27" spans="1:24" x14ac:dyDescent="0.35">
      <c r="A27" s="294">
        <v>2013</v>
      </c>
      <c r="B27" s="295">
        <v>241</v>
      </c>
      <c r="C27" s="296" t="s">
        <v>69</v>
      </c>
      <c r="D27" s="294" t="s">
        <v>22</v>
      </c>
      <c r="E27" s="296" t="s">
        <v>23</v>
      </c>
      <c r="F27" s="294" t="s">
        <v>24</v>
      </c>
      <c r="G27" s="296" t="s">
        <v>56</v>
      </c>
      <c r="H27" s="296" t="s">
        <v>26</v>
      </c>
      <c r="I27" s="296" t="s">
        <v>2269</v>
      </c>
      <c r="J27" s="297">
        <v>10903</v>
      </c>
      <c r="K27" s="298">
        <v>116906</v>
      </c>
      <c r="L27" s="298">
        <v>7682</v>
      </c>
      <c r="M27" s="299">
        <v>17279</v>
      </c>
      <c r="N27" s="300">
        <v>176736</v>
      </c>
      <c r="O27" s="300">
        <v>2352</v>
      </c>
      <c r="P27" s="301">
        <v>16025</v>
      </c>
      <c r="Q27" s="302">
        <v>247608</v>
      </c>
      <c r="R27" s="302">
        <v>12</v>
      </c>
      <c r="S27" s="303">
        <v>0</v>
      </c>
      <c r="T27" s="304">
        <v>0</v>
      </c>
      <c r="U27" s="304">
        <v>0</v>
      </c>
      <c r="V27" s="297">
        <v>44207</v>
      </c>
      <c r="W27" s="298">
        <v>541250</v>
      </c>
      <c r="X27" s="298">
        <v>10046</v>
      </c>
    </row>
    <row r="28" spans="1:24" x14ac:dyDescent="0.35">
      <c r="A28" s="294">
        <v>2013</v>
      </c>
      <c r="B28" s="295">
        <v>261</v>
      </c>
      <c r="C28" s="296" t="s">
        <v>70</v>
      </c>
      <c r="D28" s="294" t="s">
        <v>22</v>
      </c>
      <c r="E28" s="296" t="s">
        <v>23</v>
      </c>
      <c r="F28" s="294" t="s">
        <v>24</v>
      </c>
      <c r="G28" s="296" t="s">
        <v>71</v>
      </c>
      <c r="H28" s="296" t="s">
        <v>54</v>
      </c>
      <c r="I28" s="296" t="s">
        <v>2270</v>
      </c>
      <c r="J28" s="297">
        <v>0</v>
      </c>
      <c r="K28" s="298">
        <v>0</v>
      </c>
      <c r="L28" s="298">
        <v>0</v>
      </c>
      <c r="M28" s="299">
        <v>0</v>
      </c>
      <c r="N28" s="300">
        <v>0</v>
      </c>
      <c r="O28" s="300">
        <v>0</v>
      </c>
      <c r="P28" s="301">
        <v>188891</v>
      </c>
      <c r="Q28" s="302">
        <v>4589475</v>
      </c>
      <c r="R28" s="302">
        <v>1</v>
      </c>
      <c r="S28" s="303">
        <v>0</v>
      </c>
      <c r="T28" s="304">
        <v>0</v>
      </c>
      <c r="U28" s="304">
        <v>0</v>
      </c>
      <c r="V28" s="297">
        <v>188891</v>
      </c>
      <c r="W28" s="298">
        <v>4589475</v>
      </c>
      <c r="X28" s="298">
        <v>1</v>
      </c>
    </row>
    <row r="29" spans="1:24" x14ac:dyDescent="0.35">
      <c r="A29" s="294">
        <v>2013</v>
      </c>
      <c r="B29" s="295">
        <v>276</v>
      </c>
      <c r="C29" s="296" t="s">
        <v>72</v>
      </c>
      <c r="D29" s="294" t="s">
        <v>22</v>
      </c>
      <c r="E29" s="296" t="s">
        <v>23</v>
      </c>
      <c r="F29" s="294" t="s">
        <v>24</v>
      </c>
      <c r="G29" s="296" t="s">
        <v>25</v>
      </c>
      <c r="H29" s="296" t="s">
        <v>31</v>
      </c>
      <c r="I29" s="296" t="s">
        <v>2269</v>
      </c>
      <c r="J29" s="297">
        <v>23195</v>
      </c>
      <c r="K29" s="298">
        <v>221864</v>
      </c>
      <c r="L29" s="298">
        <v>14648</v>
      </c>
      <c r="M29" s="299">
        <v>19354</v>
      </c>
      <c r="N29" s="300">
        <v>171070</v>
      </c>
      <c r="O29" s="300">
        <v>4201</v>
      </c>
      <c r="P29" s="301">
        <v>12857</v>
      </c>
      <c r="Q29" s="302">
        <v>233435</v>
      </c>
      <c r="R29" s="302">
        <v>5</v>
      </c>
      <c r="S29" s="303">
        <v>0</v>
      </c>
      <c r="T29" s="304">
        <v>0</v>
      </c>
      <c r="U29" s="304">
        <v>0</v>
      </c>
      <c r="V29" s="297">
        <v>55406</v>
      </c>
      <c r="W29" s="298">
        <v>626369</v>
      </c>
      <c r="X29" s="298">
        <v>18854</v>
      </c>
    </row>
    <row r="30" spans="1:24" x14ac:dyDescent="0.35">
      <c r="A30" s="294">
        <v>2013</v>
      </c>
      <c r="B30" s="295">
        <v>289</v>
      </c>
      <c r="C30" s="296" t="s">
        <v>73</v>
      </c>
      <c r="D30" s="294" t="s">
        <v>22</v>
      </c>
      <c r="E30" s="296" t="s">
        <v>23</v>
      </c>
      <c r="F30" s="294" t="s">
        <v>24</v>
      </c>
      <c r="G30" s="296" t="s">
        <v>56</v>
      </c>
      <c r="H30" s="296" t="s">
        <v>26</v>
      </c>
      <c r="I30" s="296" t="s">
        <v>2274</v>
      </c>
      <c r="J30" s="297">
        <v>5023</v>
      </c>
      <c r="K30" s="298">
        <v>54438</v>
      </c>
      <c r="L30" s="298">
        <v>4677</v>
      </c>
      <c r="M30" s="299">
        <v>3416</v>
      </c>
      <c r="N30" s="300">
        <v>25723</v>
      </c>
      <c r="O30" s="300">
        <v>1409</v>
      </c>
      <c r="P30" s="301">
        <v>3863</v>
      </c>
      <c r="Q30" s="302">
        <v>56548</v>
      </c>
      <c r="R30" s="302">
        <v>69</v>
      </c>
      <c r="S30" s="303" t="s">
        <v>35</v>
      </c>
      <c r="T30" s="304" t="s">
        <v>35</v>
      </c>
      <c r="U30" s="304" t="s">
        <v>35</v>
      </c>
      <c r="V30" s="297">
        <v>12302</v>
      </c>
      <c r="W30" s="298">
        <v>136709</v>
      </c>
      <c r="X30" s="298">
        <v>6155</v>
      </c>
    </row>
    <row r="31" spans="1:24" x14ac:dyDescent="0.35">
      <c r="A31" s="294">
        <v>2013</v>
      </c>
      <c r="B31" s="295">
        <v>295</v>
      </c>
      <c r="C31" s="296" t="s">
        <v>2281</v>
      </c>
      <c r="D31" s="294" t="s">
        <v>22</v>
      </c>
      <c r="E31" s="296" t="s">
        <v>23</v>
      </c>
      <c r="F31" s="294" t="s">
        <v>24</v>
      </c>
      <c r="G31" s="296" t="s">
        <v>48</v>
      </c>
      <c r="H31" s="296" t="s">
        <v>26</v>
      </c>
      <c r="I31" s="296" t="s">
        <v>2270</v>
      </c>
      <c r="J31" s="297">
        <v>7085.4</v>
      </c>
      <c r="K31" s="298">
        <v>75953</v>
      </c>
      <c r="L31" s="298">
        <v>7699</v>
      </c>
      <c r="M31" s="299">
        <v>3445.5</v>
      </c>
      <c r="N31" s="300">
        <v>38279</v>
      </c>
      <c r="O31" s="300">
        <v>1623</v>
      </c>
      <c r="P31" s="301">
        <v>12165.7</v>
      </c>
      <c r="Q31" s="302">
        <v>176096</v>
      </c>
      <c r="R31" s="302">
        <v>199</v>
      </c>
      <c r="S31" s="303" t="s">
        <v>35</v>
      </c>
      <c r="T31" s="304" t="s">
        <v>35</v>
      </c>
      <c r="U31" s="304" t="s">
        <v>35</v>
      </c>
      <c r="V31" s="297">
        <v>22696.6</v>
      </c>
      <c r="W31" s="298">
        <v>290328</v>
      </c>
      <c r="X31" s="298">
        <v>9521</v>
      </c>
    </row>
    <row r="32" spans="1:24" x14ac:dyDescent="0.35">
      <c r="A32" s="294">
        <v>2013</v>
      </c>
      <c r="B32" s="295">
        <v>296</v>
      </c>
      <c r="C32" s="296" t="s">
        <v>74</v>
      </c>
      <c r="D32" s="294" t="s">
        <v>22</v>
      </c>
      <c r="E32" s="296" t="s">
        <v>23</v>
      </c>
      <c r="F32" s="294" t="s">
        <v>24</v>
      </c>
      <c r="G32" s="296" t="s">
        <v>75</v>
      </c>
      <c r="H32" s="296" t="s">
        <v>31</v>
      </c>
      <c r="I32" s="296" t="s">
        <v>2282</v>
      </c>
      <c r="J32" s="297">
        <v>399</v>
      </c>
      <c r="K32" s="298">
        <v>4207</v>
      </c>
      <c r="L32" s="298">
        <v>219</v>
      </c>
      <c r="M32" s="299">
        <v>1040</v>
      </c>
      <c r="N32" s="300">
        <v>9094</v>
      </c>
      <c r="O32" s="300">
        <v>711</v>
      </c>
      <c r="P32" s="301">
        <v>744</v>
      </c>
      <c r="Q32" s="302">
        <v>9818</v>
      </c>
      <c r="R32" s="302">
        <v>15</v>
      </c>
      <c r="S32" s="303" t="s">
        <v>35</v>
      </c>
      <c r="T32" s="304" t="s">
        <v>35</v>
      </c>
      <c r="U32" s="304" t="s">
        <v>35</v>
      </c>
      <c r="V32" s="297">
        <v>2183</v>
      </c>
      <c r="W32" s="298">
        <v>23119</v>
      </c>
      <c r="X32" s="298">
        <v>945</v>
      </c>
    </row>
    <row r="33" spans="1:24" x14ac:dyDescent="0.35">
      <c r="A33" s="294">
        <v>2013</v>
      </c>
      <c r="B33" s="295">
        <v>296</v>
      </c>
      <c r="C33" s="296" t="s">
        <v>74</v>
      </c>
      <c r="D33" s="294" t="s">
        <v>22</v>
      </c>
      <c r="E33" s="296" t="s">
        <v>23</v>
      </c>
      <c r="F33" s="294" t="s">
        <v>24</v>
      </c>
      <c r="G33" s="296" t="s">
        <v>76</v>
      </c>
      <c r="H33" s="296" t="s">
        <v>31</v>
      </c>
      <c r="I33" s="296" t="s">
        <v>2282</v>
      </c>
      <c r="J33" s="297">
        <v>4808</v>
      </c>
      <c r="K33" s="298">
        <v>50751</v>
      </c>
      <c r="L33" s="298">
        <v>2701</v>
      </c>
      <c r="M33" s="299">
        <v>6413</v>
      </c>
      <c r="N33" s="300">
        <v>54605</v>
      </c>
      <c r="O33" s="300">
        <v>4603</v>
      </c>
      <c r="P33" s="301">
        <v>25605</v>
      </c>
      <c r="Q33" s="302">
        <v>480819</v>
      </c>
      <c r="R33" s="302">
        <v>152</v>
      </c>
      <c r="S33" s="303" t="s">
        <v>35</v>
      </c>
      <c r="T33" s="304" t="s">
        <v>35</v>
      </c>
      <c r="U33" s="304" t="s">
        <v>35</v>
      </c>
      <c r="V33" s="297">
        <v>36826</v>
      </c>
      <c r="W33" s="298">
        <v>586175</v>
      </c>
      <c r="X33" s="298">
        <v>7456</v>
      </c>
    </row>
    <row r="34" spans="1:24" x14ac:dyDescent="0.35">
      <c r="A34" s="294">
        <v>2013</v>
      </c>
      <c r="B34" s="295">
        <v>298</v>
      </c>
      <c r="C34" s="296" t="s">
        <v>77</v>
      </c>
      <c r="D34" s="294" t="s">
        <v>22</v>
      </c>
      <c r="E34" s="296" t="s">
        <v>23</v>
      </c>
      <c r="F34" s="294" t="s">
        <v>24</v>
      </c>
      <c r="G34" s="296" t="s">
        <v>28</v>
      </c>
      <c r="H34" s="296" t="s">
        <v>26</v>
      </c>
      <c r="I34" s="296" t="s">
        <v>2270</v>
      </c>
      <c r="J34" s="297">
        <v>12948</v>
      </c>
      <c r="K34" s="298">
        <v>298732</v>
      </c>
      <c r="L34" s="298">
        <v>21089</v>
      </c>
      <c r="M34" s="299">
        <v>15677</v>
      </c>
      <c r="N34" s="300">
        <v>367804</v>
      </c>
      <c r="O34" s="300">
        <v>3494</v>
      </c>
      <c r="P34" s="301">
        <v>137</v>
      </c>
      <c r="Q34" s="302">
        <v>34482</v>
      </c>
      <c r="R34" s="302">
        <v>447</v>
      </c>
      <c r="S34" s="303" t="s">
        <v>35</v>
      </c>
      <c r="T34" s="304" t="s">
        <v>35</v>
      </c>
      <c r="U34" s="304" t="s">
        <v>35</v>
      </c>
      <c r="V34" s="297">
        <v>28762</v>
      </c>
      <c r="W34" s="298">
        <v>701018</v>
      </c>
      <c r="X34" s="298">
        <v>25030</v>
      </c>
    </row>
    <row r="35" spans="1:24" x14ac:dyDescent="0.35">
      <c r="A35" s="294">
        <v>2013</v>
      </c>
      <c r="B35" s="295">
        <v>305</v>
      </c>
      <c r="C35" s="296" t="s">
        <v>78</v>
      </c>
      <c r="D35" s="294" t="s">
        <v>22</v>
      </c>
      <c r="E35" s="296" t="s">
        <v>23</v>
      </c>
      <c r="F35" s="294" t="s">
        <v>24</v>
      </c>
      <c r="G35" s="296" t="s">
        <v>79</v>
      </c>
      <c r="H35" s="296" t="s">
        <v>31</v>
      </c>
      <c r="I35" s="296" t="s">
        <v>2270</v>
      </c>
      <c r="J35" s="297">
        <v>9861.2999999999993</v>
      </c>
      <c r="K35" s="298">
        <v>47975</v>
      </c>
      <c r="L35" s="298">
        <v>9458</v>
      </c>
      <c r="M35" s="299">
        <v>2037.3</v>
      </c>
      <c r="N35" s="300">
        <v>13094</v>
      </c>
      <c r="O35" s="300">
        <v>553</v>
      </c>
      <c r="P35" s="301">
        <v>1262</v>
      </c>
      <c r="Q35" s="302">
        <v>9221</v>
      </c>
      <c r="R35" s="302">
        <v>1</v>
      </c>
      <c r="S35" s="303">
        <v>0</v>
      </c>
      <c r="T35" s="304">
        <v>0</v>
      </c>
      <c r="U35" s="304">
        <v>0</v>
      </c>
      <c r="V35" s="297">
        <v>13160.6</v>
      </c>
      <c r="W35" s="298">
        <v>70290</v>
      </c>
      <c r="X35" s="298">
        <v>10012</v>
      </c>
    </row>
    <row r="36" spans="1:24" x14ac:dyDescent="0.35">
      <c r="A36" s="294">
        <v>2013</v>
      </c>
      <c r="B36" s="295">
        <v>307</v>
      </c>
      <c r="C36" s="296" t="s">
        <v>80</v>
      </c>
      <c r="D36" s="294" t="s">
        <v>22</v>
      </c>
      <c r="E36" s="296" t="s">
        <v>23</v>
      </c>
      <c r="F36" s="294" t="s">
        <v>24</v>
      </c>
      <c r="G36" s="296" t="s">
        <v>37</v>
      </c>
      <c r="H36" s="296" t="s">
        <v>26</v>
      </c>
      <c r="I36" s="296" t="s">
        <v>2270</v>
      </c>
      <c r="J36" s="297">
        <v>1419</v>
      </c>
      <c r="K36" s="298">
        <v>11467</v>
      </c>
      <c r="L36" s="298">
        <v>1653</v>
      </c>
      <c r="M36" s="299">
        <v>1498.1</v>
      </c>
      <c r="N36" s="300">
        <v>13319</v>
      </c>
      <c r="O36" s="300">
        <v>351</v>
      </c>
      <c r="P36" s="301">
        <v>1624</v>
      </c>
      <c r="Q36" s="302">
        <v>18556</v>
      </c>
      <c r="R36" s="302">
        <v>3</v>
      </c>
      <c r="S36" s="303">
        <v>0</v>
      </c>
      <c r="T36" s="304">
        <v>0</v>
      </c>
      <c r="U36" s="304">
        <v>0</v>
      </c>
      <c r="V36" s="297">
        <v>4541.1000000000004</v>
      </c>
      <c r="W36" s="298">
        <v>43342</v>
      </c>
      <c r="X36" s="298">
        <v>2007</v>
      </c>
    </row>
    <row r="37" spans="1:24" x14ac:dyDescent="0.35">
      <c r="A37" s="294">
        <v>2013</v>
      </c>
      <c r="B37" s="295">
        <v>308</v>
      </c>
      <c r="C37" s="296" t="s">
        <v>81</v>
      </c>
      <c r="D37" s="294" t="s">
        <v>22</v>
      </c>
      <c r="E37" s="296" t="s">
        <v>23</v>
      </c>
      <c r="F37" s="294" t="s">
        <v>24</v>
      </c>
      <c r="G37" s="296" t="s">
        <v>46</v>
      </c>
      <c r="H37" s="296" t="s">
        <v>26</v>
      </c>
      <c r="I37" s="296" t="s">
        <v>2274</v>
      </c>
      <c r="J37" s="297">
        <v>8144</v>
      </c>
      <c r="K37" s="298">
        <v>57127</v>
      </c>
      <c r="L37" s="298">
        <v>5772</v>
      </c>
      <c r="M37" s="299">
        <v>4432</v>
      </c>
      <c r="N37" s="300">
        <v>33816</v>
      </c>
      <c r="O37" s="300">
        <v>610</v>
      </c>
      <c r="P37" s="301" t="s">
        <v>35</v>
      </c>
      <c r="Q37" s="302" t="s">
        <v>35</v>
      </c>
      <c r="R37" s="302" t="s">
        <v>35</v>
      </c>
      <c r="S37" s="303" t="s">
        <v>35</v>
      </c>
      <c r="T37" s="304" t="s">
        <v>35</v>
      </c>
      <c r="U37" s="304" t="s">
        <v>35</v>
      </c>
      <c r="V37" s="297">
        <v>12576</v>
      </c>
      <c r="W37" s="298">
        <v>90943</v>
      </c>
      <c r="X37" s="298">
        <v>6382</v>
      </c>
    </row>
    <row r="38" spans="1:24" x14ac:dyDescent="0.35">
      <c r="A38" s="294">
        <v>2013</v>
      </c>
      <c r="B38" s="295">
        <v>309</v>
      </c>
      <c r="C38" s="296" t="s">
        <v>82</v>
      </c>
      <c r="D38" s="294" t="s">
        <v>22</v>
      </c>
      <c r="E38" s="296" t="s">
        <v>23</v>
      </c>
      <c r="F38" s="294" t="s">
        <v>24</v>
      </c>
      <c r="G38" s="296" t="s">
        <v>83</v>
      </c>
      <c r="H38" s="296" t="s">
        <v>26</v>
      </c>
      <c r="I38" s="296" t="s">
        <v>2275</v>
      </c>
      <c r="J38" s="297">
        <v>3293</v>
      </c>
      <c r="K38" s="298">
        <v>31286</v>
      </c>
      <c r="L38" s="298">
        <v>3029</v>
      </c>
      <c r="M38" s="299">
        <v>2312</v>
      </c>
      <c r="N38" s="300">
        <v>25812</v>
      </c>
      <c r="O38" s="300">
        <v>671</v>
      </c>
      <c r="P38" s="301">
        <v>2912</v>
      </c>
      <c r="Q38" s="302">
        <v>55983</v>
      </c>
      <c r="R38" s="302">
        <v>14</v>
      </c>
      <c r="S38" s="303" t="s">
        <v>35</v>
      </c>
      <c r="T38" s="304" t="s">
        <v>35</v>
      </c>
      <c r="U38" s="304" t="s">
        <v>35</v>
      </c>
      <c r="V38" s="297">
        <v>8517</v>
      </c>
      <c r="W38" s="298">
        <v>113081</v>
      </c>
      <c r="X38" s="298">
        <v>3714</v>
      </c>
    </row>
    <row r="39" spans="1:24" x14ac:dyDescent="0.35">
      <c r="A39" s="294">
        <v>2013</v>
      </c>
      <c r="B39" s="295">
        <v>329</v>
      </c>
      <c r="C39" s="296" t="s">
        <v>84</v>
      </c>
      <c r="D39" s="294" t="s">
        <v>22</v>
      </c>
      <c r="E39" s="296" t="s">
        <v>23</v>
      </c>
      <c r="F39" s="294" t="s">
        <v>24</v>
      </c>
      <c r="G39" s="296" t="s">
        <v>83</v>
      </c>
      <c r="H39" s="296" t="s">
        <v>31</v>
      </c>
      <c r="I39" s="296" t="s">
        <v>2270</v>
      </c>
      <c r="J39" s="297">
        <v>16065.8</v>
      </c>
      <c r="K39" s="298">
        <v>115532</v>
      </c>
      <c r="L39" s="298">
        <v>9392</v>
      </c>
      <c r="M39" s="299">
        <v>1561.7</v>
      </c>
      <c r="N39" s="300">
        <v>12715</v>
      </c>
      <c r="O39" s="300">
        <v>513</v>
      </c>
      <c r="P39" s="301" t="s">
        <v>35</v>
      </c>
      <c r="Q39" s="302" t="s">
        <v>35</v>
      </c>
      <c r="R39" s="302" t="s">
        <v>35</v>
      </c>
      <c r="S39" s="303" t="s">
        <v>35</v>
      </c>
      <c r="T39" s="304" t="s">
        <v>35</v>
      </c>
      <c r="U39" s="304" t="s">
        <v>35</v>
      </c>
      <c r="V39" s="297">
        <v>17627.5</v>
      </c>
      <c r="W39" s="298">
        <v>128247</v>
      </c>
      <c r="X39" s="298">
        <v>9905</v>
      </c>
    </row>
    <row r="40" spans="1:24" x14ac:dyDescent="0.35">
      <c r="A40" s="294">
        <v>2013</v>
      </c>
      <c r="B40" s="295">
        <v>367</v>
      </c>
      <c r="C40" s="296" t="s">
        <v>85</v>
      </c>
      <c r="D40" s="294" t="s">
        <v>22</v>
      </c>
      <c r="E40" s="296" t="s">
        <v>23</v>
      </c>
      <c r="F40" s="294" t="s">
        <v>24</v>
      </c>
      <c r="G40" s="296" t="s">
        <v>86</v>
      </c>
      <c r="H40" s="296" t="s">
        <v>26</v>
      </c>
      <c r="I40" s="296" t="s">
        <v>2283</v>
      </c>
      <c r="J40" s="297">
        <v>4227</v>
      </c>
      <c r="K40" s="298">
        <v>42766</v>
      </c>
      <c r="L40" s="298">
        <v>4148</v>
      </c>
      <c r="M40" s="299">
        <v>4430</v>
      </c>
      <c r="N40" s="300">
        <v>45176</v>
      </c>
      <c r="O40" s="300">
        <v>1034</v>
      </c>
      <c r="P40" s="301">
        <v>2393</v>
      </c>
      <c r="Q40" s="302">
        <v>32790</v>
      </c>
      <c r="R40" s="302">
        <v>13</v>
      </c>
      <c r="S40" s="303" t="s">
        <v>35</v>
      </c>
      <c r="T40" s="304" t="s">
        <v>35</v>
      </c>
      <c r="U40" s="304" t="s">
        <v>35</v>
      </c>
      <c r="V40" s="297">
        <v>11050</v>
      </c>
      <c r="W40" s="298">
        <v>120732</v>
      </c>
      <c r="X40" s="298">
        <v>5195</v>
      </c>
    </row>
    <row r="41" spans="1:24" x14ac:dyDescent="0.35">
      <c r="A41" s="294">
        <v>2013</v>
      </c>
      <c r="B41" s="295">
        <v>392</v>
      </c>
      <c r="C41" s="296" t="s">
        <v>87</v>
      </c>
      <c r="D41" s="294" t="s">
        <v>22</v>
      </c>
      <c r="E41" s="296" t="s">
        <v>23</v>
      </c>
      <c r="F41" s="294" t="s">
        <v>24</v>
      </c>
      <c r="G41" s="296" t="s">
        <v>79</v>
      </c>
      <c r="H41" s="296" t="s">
        <v>54</v>
      </c>
      <c r="I41" s="296" t="s">
        <v>2270</v>
      </c>
      <c r="J41" s="297">
        <v>12202</v>
      </c>
      <c r="K41" s="298">
        <v>87251</v>
      </c>
      <c r="L41" s="298">
        <v>13687</v>
      </c>
      <c r="M41" s="299">
        <v>12580</v>
      </c>
      <c r="N41" s="300">
        <v>101418</v>
      </c>
      <c r="O41" s="300">
        <v>3943</v>
      </c>
      <c r="P41" s="301">
        <v>9141</v>
      </c>
      <c r="Q41" s="302">
        <v>142319</v>
      </c>
      <c r="R41" s="302">
        <v>4</v>
      </c>
      <c r="S41" s="303" t="s">
        <v>35</v>
      </c>
      <c r="T41" s="304" t="s">
        <v>35</v>
      </c>
      <c r="U41" s="304" t="s">
        <v>35</v>
      </c>
      <c r="V41" s="297">
        <v>33923</v>
      </c>
      <c r="W41" s="298">
        <v>330988</v>
      </c>
      <c r="X41" s="298">
        <v>17634</v>
      </c>
    </row>
    <row r="42" spans="1:24" x14ac:dyDescent="0.35">
      <c r="A42" s="294">
        <v>2013</v>
      </c>
      <c r="B42" s="295">
        <v>407</v>
      </c>
      <c r="C42" s="296" t="s">
        <v>88</v>
      </c>
      <c r="D42" s="294" t="s">
        <v>22</v>
      </c>
      <c r="E42" s="296" t="s">
        <v>23</v>
      </c>
      <c r="F42" s="294" t="s">
        <v>24</v>
      </c>
      <c r="G42" s="296" t="s">
        <v>46</v>
      </c>
      <c r="H42" s="296" t="s">
        <v>31</v>
      </c>
      <c r="I42" s="296" t="s">
        <v>2274</v>
      </c>
      <c r="J42" s="297">
        <v>29804.7</v>
      </c>
      <c r="K42" s="298">
        <v>226875</v>
      </c>
      <c r="L42" s="298">
        <v>17975</v>
      </c>
      <c r="M42" s="299">
        <v>9274</v>
      </c>
      <c r="N42" s="300">
        <v>79393</v>
      </c>
      <c r="O42" s="300">
        <v>1827</v>
      </c>
      <c r="P42" s="301">
        <v>4967</v>
      </c>
      <c r="Q42" s="302">
        <v>68851</v>
      </c>
      <c r="R42" s="302">
        <v>163</v>
      </c>
      <c r="S42" s="303">
        <v>0</v>
      </c>
      <c r="T42" s="304">
        <v>0</v>
      </c>
      <c r="U42" s="304">
        <v>0</v>
      </c>
      <c r="V42" s="297">
        <v>44045.7</v>
      </c>
      <c r="W42" s="298">
        <v>375119</v>
      </c>
      <c r="X42" s="298">
        <v>19965</v>
      </c>
    </row>
    <row r="43" spans="1:24" x14ac:dyDescent="0.35">
      <c r="A43" s="294">
        <v>2013</v>
      </c>
      <c r="B43" s="295">
        <v>416</v>
      </c>
      <c r="C43" s="296" t="s">
        <v>89</v>
      </c>
      <c r="D43" s="294" t="s">
        <v>22</v>
      </c>
      <c r="E43" s="296" t="s">
        <v>23</v>
      </c>
      <c r="F43" s="294" t="s">
        <v>24</v>
      </c>
      <c r="G43" s="296" t="s">
        <v>76</v>
      </c>
      <c r="H43" s="296" t="s">
        <v>26</v>
      </c>
      <c r="I43" s="296" t="s">
        <v>2282</v>
      </c>
      <c r="J43" s="297">
        <v>11925.5</v>
      </c>
      <c r="K43" s="298">
        <v>95347</v>
      </c>
      <c r="L43" s="298">
        <v>7757</v>
      </c>
      <c r="M43" s="299">
        <v>7367.2</v>
      </c>
      <c r="N43" s="300">
        <v>72461</v>
      </c>
      <c r="O43" s="300">
        <v>1323</v>
      </c>
      <c r="P43" s="301">
        <v>2760.3</v>
      </c>
      <c r="Q43" s="302">
        <v>40747</v>
      </c>
      <c r="R43" s="302">
        <v>2</v>
      </c>
      <c r="S43" s="303" t="s">
        <v>35</v>
      </c>
      <c r="T43" s="304" t="s">
        <v>35</v>
      </c>
      <c r="U43" s="304" t="s">
        <v>35</v>
      </c>
      <c r="V43" s="297">
        <v>22053</v>
      </c>
      <c r="W43" s="298">
        <v>208555</v>
      </c>
      <c r="X43" s="298">
        <v>9082</v>
      </c>
    </row>
    <row r="44" spans="1:24" x14ac:dyDescent="0.35">
      <c r="A44" s="294">
        <v>2013</v>
      </c>
      <c r="B44" s="295">
        <v>471</v>
      </c>
      <c r="C44" s="296" t="s">
        <v>90</v>
      </c>
      <c r="D44" s="294" t="s">
        <v>22</v>
      </c>
      <c r="E44" s="296" t="s">
        <v>23</v>
      </c>
      <c r="F44" s="294" t="s">
        <v>24</v>
      </c>
      <c r="G44" s="296" t="s">
        <v>83</v>
      </c>
      <c r="H44" s="296" t="s">
        <v>54</v>
      </c>
      <c r="I44" s="296" t="s">
        <v>2270</v>
      </c>
      <c r="J44" s="297">
        <v>906</v>
      </c>
      <c r="K44" s="298">
        <v>7472</v>
      </c>
      <c r="L44" s="298">
        <v>708</v>
      </c>
      <c r="M44" s="299">
        <v>977</v>
      </c>
      <c r="N44" s="300">
        <v>9109</v>
      </c>
      <c r="O44" s="300">
        <v>180</v>
      </c>
      <c r="P44" s="301">
        <v>5679</v>
      </c>
      <c r="Q44" s="302">
        <v>70241</v>
      </c>
      <c r="R44" s="302">
        <v>1</v>
      </c>
      <c r="S44" s="303">
        <v>0</v>
      </c>
      <c r="T44" s="304">
        <v>0</v>
      </c>
      <c r="U44" s="304">
        <v>0</v>
      </c>
      <c r="V44" s="297">
        <v>7562</v>
      </c>
      <c r="W44" s="298">
        <v>86822</v>
      </c>
      <c r="X44" s="298">
        <v>889</v>
      </c>
    </row>
    <row r="45" spans="1:24" x14ac:dyDescent="0.35">
      <c r="A45" s="294">
        <v>2013</v>
      </c>
      <c r="B45" s="295">
        <v>540</v>
      </c>
      <c r="C45" s="296" t="s">
        <v>91</v>
      </c>
      <c r="D45" s="294" t="s">
        <v>39</v>
      </c>
      <c r="E45" s="296" t="s">
        <v>40</v>
      </c>
      <c r="F45" s="294" t="s">
        <v>24</v>
      </c>
      <c r="G45" s="296" t="s">
        <v>92</v>
      </c>
      <c r="H45" s="296" t="s">
        <v>42</v>
      </c>
      <c r="I45" s="296" t="s">
        <v>2284</v>
      </c>
      <c r="J45" s="297">
        <v>0</v>
      </c>
      <c r="K45" s="298">
        <v>0</v>
      </c>
      <c r="L45" s="298">
        <v>0</v>
      </c>
      <c r="M45" s="299">
        <v>0</v>
      </c>
      <c r="N45" s="300">
        <v>0</v>
      </c>
      <c r="O45" s="300">
        <v>0</v>
      </c>
      <c r="P45" s="301">
        <v>34072</v>
      </c>
      <c r="Q45" s="302">
        <v>1063194</v>
      </c>
      <c r="R45" s="302">
        <v>3</v>
      </c>
      <c r="S45" s="303">
        <v>0</v>
      </c>
      <c r="T45" s="304">
        <v>0</v>
      </c>
      <c r="U45" s="304">
        <v>0</v>
      </c>
      <c r="V45" s="297">
        <v>34072</v>
      </c>
      <c r="W45" s="298">
        <v>1063194</v>
      </c>
      <c r="X45" s="298">
        <v>3</v>
      </c>
    </row>
    <row r="46" spans="1:24" x14ac:dyDescent="0.35">
      <c r="A46" s="294">
        <v>2013</v>
      </c>
      <c r="B46" s="295">
        <v>540</v>
      </c>
      <c r="C46" s="296" t="s">
        <v>91</v>
      </c>
      <c r="D46" s="294" t="s">
        <v>93</v>
      </c>
      <c r="E46" s="296" t="s">
        <v>23</v>
      </c>
      <c r="F46" s="294" t="s">
        <v>24</v>
      </c>
      <c r="G46" s="296" t="s">
        <v>94</v>
      </c>
      <c r="H46" s="296" t="s">
        <v>42</v>
      </c>
      <c r="I46" s="296" t="s">
        <v>2285</v>
      </c>
      <c r="J46" s="297">
        <v>0</v>
      </c>
      <c r="K46" s="298">
        <v>0</v>
      </c>
      <c r="L46" s="298">
        <v>0</v>
      </c>
      <c r="M46" s="299">
        <v>0</v>
      </c>
      <c r="N46" s="300">
        <v>0</v>
      </c>
      <c r="O46" s="300">
        <v>0</v>
      </c>
      <c r="P46" s="301">
        <v>15058</v>
      </c>
      <c r="Q46" s="302">
        <v>330661</v>
      </c>
      <c r="R46" s="302">
        <v>6</v>
      </c>
      <c r="S46" s="303">
        <v>0</v>
      </c>
      <c r="T46" s="304">
        <v>0</v>
      </c>
      <c r="U46" s="304">
        <v>0</v>
      </c>
      <c r="V46" s="297">
        <v>15058</v>
      </c>
      <c r="W46" s="298">
        <v>330661</v>
      </c>
      <c r="X46" s="298">
        <v>6</v>
      </c>
    </row>
    <row r="47" spans="1:24" x14ac:dyDescent="0.35">
      <c r="A47" s="294">
        <v>2013</v>
      </c>
      <c r="B47" s="295">
        <v>554</v>
      </c>
      <c r="C47" s="296" t="s">
        <v>95</v>
      </c>
      <c r="D47" s="294" t="s">
        <v>22</v>
      </c>
      <c r="E47" s="296" t="s">
        <v>23</v>
      </c>
      <c r="F47" s="294" t="s">
        <v>24</v>
      </c>
      <c r="G47" s="296" t="s">
        <v>83</v>
      </c>
      <c r="H47" s="296" t="s">
        <v>26</v>
      </c>
      <c r="I47" s="296" t="s">
        <v>2270</v>
      </c>
      <c r="J47" s="297">
        <v>18444.099999999999</v>
      </c>
      <c r="K47" s="298">
        <v>162150</v>
      </c>
      <c r="L47" s="298">
        <v>22237</v>
      </c>
      <c r="M47" s="299">
        <v>26783.5</v>
      </c>
      <c r="N47" s="300">
        <v>319610</v>
      </c>
      <c r="O47" s="300">
        <v>2864</v>
      </c>
      <c r="P47" s="301">
        <v>10800</v>
      </c>
      <c r="Q47" s="302">
        <v>139868</v>
      </c>
      <c r="R47" s="302">
        <v>7</v>
      </c>
      <c r="S47" s="303" t="s">
        <v>35</v>
      </c>
      <c r="T47" s="304" t="s">
        <v>35</v>
      </c>
      <c r="U47" s="304" t="s">
        <v>35</v>
      </c>
      <c r="V47" s="297">
        <v>56027.6</v>
      </c>
      <c r="W47" s="298">
        <v>621628</v>
      </c>
      <c r="X47" s="298">
        <v>25108</v>
      </c>
    </row>
    <row r="48" spans="1:24" x14ac:dyDescent="0.35">
      <c r="A48" s="294">
        <v>2013</v>
      </c>
      <c r="B48" s="295">
        <v>560</v>
      </c>
      <c r="C48" s="296" t="s">
        <v>96</v>
      </c>
      <c r="D48" s="294" t="s">
        <v>22</v>
      </c>
      <c r="E48" s="296" t="s">
        <v>23</v>
      </c>
      <c r="F48" s="294" t="s">
        <v>24</v>
      </c>
      <c r="G48" s="296" t="s">
        <v>44</v>
      </c>
      <c r="H48" s="296" t="s">
        <v>26</v>
      </c>
      <c r="I48" s="296" t="s">
        <v>2271</v>
      </c>
      <c r="J48" s="297">
        <v>5395</v>
      </c>
      <c r="K48" s="298">
        <v>56533</v>
      </c>
      <c r="L48" s="298">
        <v>5318</v>
      </c>
      <c r="M48" s="299">
        <v>1477</v>
      </c>
      <c r="N48" s="300">
        <v>13378</v>
      </c>
      <c r="O48" s="300">
        <v>499</v>
      </c>
      <c r="P48" s="301">
        <v>3284</v>
      </c>
      <c r="Q48" s="302">
        <v>35242</v>
      </c>
      <c r="R48" s="302">
        <v>70</v>
      </c>
      <c r="S48" s="303" t="s">
        <v>35</v>
      </c>
      <c r="T48" s="304" t="s">
        <v>35</v>
      </c>
      <c r="U48" s="304" t="s">
        <v>35</v>
      </c>
      <c r="V48" s="297">
        <v>10156</v>
      </c>
      <c r="W48" s="298">
        <v>105153</v>
      </c>
      <c r="X48" s="298">
        <v>5887</v>
      </c>
    </row>
    <row r="49" spans="1:24" x14ac:dyDescent="0.35">
      <c r="A49" s="294">
        <v>2013</v>
      </c>
      <c r="B49" s="295">
        <v>562</v>
      </c>
      <c r="C49" s="296" t="s">
        <v>97</v>
      </c>
      <c r="D49" s="294" t="s">
        <v>22</v>
      </c>
      <c r="E49" s="296" t="s">
        <v>23</v>
      </c>
      <c r="F49" s="294" t="s">
        <v>24</v>
      </c>
      <c r="G49" s="296" t="s">
        <v>46</v>
      </c>
      <c r="H49" s="296" t="s">
        <v>31</v>
      </c>
      <c r="I49" s="296" t="s">
        <v>2274</v>
      </c>
      <c r="J49" s="297">
        <v>63040.9</v>
      </c>
      <c r="K49" s="298">
        <v>554940</v>
      </c>
      <c r="L49" s="298">
        <v>41825</v>
      </c>
      <c r="M49" s="299">
        <v>15044.4</v>
      </c>
      <c r="N49" s="300">
        <v>129707</v>
      </c>
      <c r="O49" s="300">
        <v>4409</v>
      </c>
      <c r="P49" s="301" t="s">
        <v>35</v>
      </c>
      <c r="Q49" s="302" t="s">
        <v>35</v>
      </c>
      <c r="R49" s="302" t="s">
        <v>35</v>
      </c>
      <c r="S49" s="303" t="s">
        <v>35</v>
      </c>
      <c r="T49" s="304" t="s">
        <v>35</v>
      </c>
      <c r="U49" s="304" t="s">
        <v>35</v>
      </c>
      <c r="V49" s="297">
        <v>78085.3</v>
      </c>
      <c r="W49" s="298">
        <v>684647</v>
      </c>
      <c r="X49" s="298">
        <v>46234</v>
      </c>
    </row>
    <row r="50" spans="1:24" x14ac:dyDescent="0.35">
      <c r="A50" s="294">
        <v>2013</v>
      </c>
      <c r="B50" s="295">
        <v>571</v>
      </c>
      <c r="C50" s="296" t="s">
        <v>98</v>
      </c>
      <c r="D50" s="294" t="s">
        <v>22</v>
      </c>
      <c r="E50" s="296" t="s">
        <v>23</v>
      </c>
      <c r="F50" s="294" t="s">
        <v>24</v>
      </c>
      <c r="G50" s="296" t="s">
        <v>25</v>
      </c>
      <c r="H50" s="296" t="s">
        <v>26</v>
      </c>
      <c r="I50" s="296" t="s">
        <v>2269</v>
      </c>
      <c r="J50" s="297">
        <v>3935</v>
      </c>
      <c r="K50" s="298">
        <v>39689</v>
      </c>
      <c r="L50" s="298">
        <v>2947</v>
      </c>
      <c r="M50" s="299">
        <v>6037</v>
      </c>
      <c r="N50" s="300">
        <v>57232</v>
      </c>
      <c r="O50" s="300">
        <v>1104</v>
      </c>
      <c r="P50" s="301">
        <v>3129</v>
      </c>
      <c r="Q50" s="302">
        <v>40042</v>
      </c>
      <c r="R50" s="302">
        <v>3</v>
      </c>
      <c r="S50" s="303">
        <v>0</v>
      </c>
      <c r="T50" s="304">
        <v>0</v>
      </c>
      <c r="U50" s="304">
        <v>0</v>
      </c>
      <c r="V50" s="297">
        <v>13101</v>
      </c>
      <c r="W50" s="298">
        <v>136963</v>
      </c>
      <c r="X50" s="298">
        <v>4054</v>
      </c>
    </row>
    <row r="51" spans="1:24" x14ac:dyDescent="0.35">
      <c r="A51" s="294">
        <v>2013</v>
      </c>
      <c r="B51" s="295">
        <v>577</v>
      </c>
      <c r="C51" s="296" t="s">
        <v>99</v>
      </c>
      <c r="D51" s="294" t="s">
        <v>22</v>
      </c>
      <c r="E51" s="296" t="s">
        <v>23</v>
      </c>
      <c r="F51" s="294" t="s">
        <v>24</v>
      </c>
      <c r="G51" s="296" t="s">
        <v>100</v>
      </c>
      <c r="H51" s="296" t="s">
        <v>26</v>
      </c>
      <c r="I51" s="296" t="s">
        <v>2269</v>
      </c>
      <c r="J51" s="297">
        <v>36058</v>
      </c>
      <c r="K51" s="298">
        <v>365217</v>
      </c>
      <c r="L51" s="298">
        <v>23624</v>
      </c>
      <c r="M51" s="299">
        <v>22950</v>
      </c>
      <c r="N51" s="300">
        <v>231031</v>
      </c>
      <c r="O51" s="300">
        <v>4164</v>
      </c>
      <c r="P51" s="301">
        <v>0</v>
      </c>
      <c r="Q51" s="302">
        <v>0</v>
      </c>
      <c r="R51" s="302">
        <v>0</v>
      </c>
      <c r="S51" s="303">
        <v>0</v>
      </c>
      <c r="T51" s="304">
        <v>0</v>
      </c>
      <c r="U51" s="304">
        <v>0</v>
      </c>
      <c r="V51" s="297">
        <v>59008</v>
      </c>
      <c r="W51" s="298">
        <v>596248</v>
      </c>
      <c r="X51" s="298">
        <v>27788</v>
      </c>
    </row>
    <row r="52" spans="1:24" x14ac:dyDescent="0.35">
      <c r="A52" s="294">
        <v>2013</v>
      </c>
      <c r="B52" s="295">
        <v>590</v>
      </c>
      <c r="C52" s="296" t="s">
        <v>101</v>
      </c>
      <c r="D52" s="294" t="s">
        <v>22</v>
      </c>
      <c r="E52" s="296" t="s">
        <v>23</v>
      </c>
      <c r="F52" s="294" t="s">
        <v>24</v>
      </c>
      <c r="G52" s="296" t="s">
        <v>60</v>
      </c>
      <c r="H52" s="296" t="s">
        <v>26</v>
      </c>
      <c r="I52" s="296" t="s">
        <v>2278</v>
      </c>
      <c r="J52" s="297">
        <v>101941</v>
      </c>
      <c r="K52" s="298">
        <v>584317</v>
      </c>
      <c r="L52" s="298">
        <v>98513</v>
      </c>
      <c r="M52" s="299">
        <v>128448</v>
      </c>
      <c r="N52" s="300">
        <v>713330</v>
      </c>
      <c r="O52" s="300">
        <v>16702</v>
      </c>
      <c r="P52" s="301">
        <v>159568</v>
      </c>
      <c r="Q52" s="302">
        <v>1084048</v>
      </c>
      <c r="R52" s="302">
        <v>362</v>
      </c>
      <c r="S52" s="303" t="s">
        <v>35</v>
      </c>
      <c r="T52" s="304" t="s">
        <v>35</v>
      </c>
      <c r="U52" s="304" t="s">
        <v>35</v>
      </c>
      <c r="V52" s="297">
        <v>389957</v>
      </c>
      <c r="W52" s="298">
        <v>2381695</v>
      </c>
      <c r="X52" s="298">
        <v>115577</v>
      </c>
    </row>
    <row r="53" spans="1:24" x14ac:dyDescent="0.35">
      <c r="A53" s="294">
        <v>2013</v>
      </c>
      <c r="B53" s="295">
        <v>599</v>
      </c>
      <c r="C53" s="296" t="s">
        <v>102</v>
      </c>
      <c r="D53" s="294" t="s">
        <v>22</v>
      </c>
      <c r="E53" s="296" t="s">
        <v>23</v>
      </c>
      <c r="F53" s="294" t="s">
        <v>24</v>
      </c>
      <c r="G53" s="296" t="s">
        <v>62</v>
      </c>
      <c r="H53" s="296" t="s">
        <v>26</v>
      </c>
      <c r="I53" s="296" t="s">
        <v>2286</v>
      </c>
      <c r="J53" s="297">
        <v>18480.3</v>
      </c>
      <c r="K53" s="298">
        <v>139733</v>
      </c>
      <c r="L53" s="298">
        <v>24463</v>
      </c>
      <c r="M53" s="299">
        <v>94117.3</v>
      </c>
      <c r="N53" s="300">
        <v>907737</v>
      </c>
      <c r="O53" s="300">
        <v>6323</v>
      </c>
      <c r="P53" s="301" t="s">
        <v>35</v>
      </c>
      <c r="Q53" s="302" t="s">
        <v>35</v>
      </c>
      <c r="R53" s="302" t="s">
        <v>35</v>
      </c>
      <c r="S53" s="303" t="s">
        <v>35</v>
      </c>
      <c r="T53" s="304" t="s">
        <v>35</v>
      </c>
      <c r="U53" s="304" t="s">
        <v>35</v>
      </c>
      <c r="V53" s="297">
        <v>112597.6</v>
      </c>
      <c r="W53" s="298">
        <v>1047470</v>
      </c>
      <c r="X53" s="298">
        <v>30786</v>
      </c>
    </row>
    <row r="54" spans="1:24" x14ac:dyDescent="0.35">
      <c r="A54" s="294">
        <v>2013</v>
      </c>
      <c r="B54" s="295">
        <v>604</v>
      </c>
      <c r="C54" s="296" t="s">
        <v>103</v>
      </c>
      <c r="D54" s="294" t="s">
        <v>22</v>
      </c>
      <c r="E54" s="296" t="s">
        <v>23</v>
      </c>
      <c r="F54" s="294" t="s">
        <v>24</v>
      </c>
      <c r="G54" s="296" t="s">
        <v>56</v>
      </c>
      <c r="H54" s="296" t="s">
        <v>26</v>
      </c>
      <c r="I54" s="296" t="s">
        <v>2287</v>
      </c>
      <c r="J54" s="297">
        <v>5291</v>
      </c>
      <c r="K54" s="298">
        <v>40877</v>
      </c>
      <c r="L54" s="298">
        <v>3681</v>
      </c>
      <c r="M54" s="299">
        <v>8006</v>
      </c>
      <c r="N54" s="300">
        <v>62759</v>
      </c>
      <c r="O54" s="300">
        <v>996</v>
      </c>
      <c r="P54" s="301">
        <v>17717</v>
      </c>
      <c r="Q54" s="302">
        <v>295517</v>
      </c>
      <c r="R54" s="302">
        <v>4</v>
      </c>
      <c r="S54" s="303" t="s">
        <v>35</v>
      </c>
      <c r="T54" s="304" t="s">
        <v>35</v>
      </c>
      <c r="U54" s="304" t="s">
        <v>35</v>
      </c>
      <c r="V54" s="297">
        <v>31014</v>
      </c>
      <c r="W54" s="298">
        <v>399153</v>
      </c>
      <c r="X54" s="298">
        <v>4681</v>
      </c>
    </row>
    <row r="55" spans="1:24" x14ac:dyDescent="0.35">
      <c r="A55" s="294">
        <v>2013</v>
      </c>
      <c r="B55" s="295">
        <v>636</v>
      </c>
      <c r="C55" s="296" t="s">
        <v>2288</v>
      </c>
      <c r="D55" s="294" t="s">
        <v>22</v>
      </c>
      <c r="E55" s="296" t="s">
        <v>23</v>
      </c>
      <c r="F55" s="294" t="s">
        <v>24</v>
      </c>
      <c r="G55" s="296" t="s">
        <v>71</v>
      </c>
      <c r="H55" s="296" t="s">
        <v>26</v>
      </c>
      <c r="I55" s="296" t="s">
        <v>2271</v>
      </c>
      <c r="J55" s="297">
        <v>29694.5</v>
      </c>
      <c r="K55" s="298">
        <v>310737</v>
      </c>
      <c r="L55" s="298">
        <v>31652</v>
      </c>
      <c r="M55" s="299">
        <v>28461.9</v>
      </c>
      <c r="N55" s="300">
        <v>313359</v>
      </c>
      <c r="O55" s="300">
        <v>3810</v>
      </c>
      <c r="P55" s="301">
        <v>13166.8</v>
      </c>
      <c r="Q55" s="302">
        <v>215242</v>
      </c>
      <c r="R55" s="302">
        <v>60</v>
      </c>
      <c r="S55" s="303" t="s">
        <v>35</v>
      </c>
      <c r="T55" s="304" t="s">
        <v>35</v>
      </c>
      <c r="U55" s="304" t="s">
        <v>35</v>
      </c>
      <c r="V55" s="297">
        <v>71323.199999999997</v>
      </c>
      <c r="W55" s="298">
        <v>839338</v>
      </c>
      <c r="X55" s="298">
        <v>35522</v>
      </c>
    </row>
    <row r="56" spans="1:24" x14ac:dyDescent="0.35">
      <c r="A56" s="294">
        <v>2013</v>
      </c>
      <c r="B56" s="295">
        <v>689</v>
      </c>
      <c r="C56" s="296" t="s">
        <v>104</v>
      </c>
      <c r="D56" s="294" t="s">
        <v>22</v>
      </c>
      <c r="E56" s="296" t="s">
        <v>23</v>
      </c>
      <c r="F56" s="294" t="s">
        <v>24</v>
      </c>
      <c r="G56" s="296" t="s">
        <v>48</v>
      </c>
      <c r="H56" s="296" t="s">
        <v>31</v>
      </c>
      <c r="I56" s="296" t="s">
        <v>2270</v>
      </c>
      <c r="J56" s="297">
        <v>145600.6</v>
      </c>
      <c r="K56" s="298">
        <v>1181107</v>
      </c>
      <c r="L56" s="298">
        <v>116071</v>
      </c>
      <c r="M56" s="299">
        <v>64403.5</v>
      </c>
      <c r="N56" s="300">
        <v>682415</v>
      </c>
      <c r="O56" s="300">
        <v>11326</v>
      </c>
      <c r="P56" s="301">
        <v>12055.7</v>
      </c>
      <c r="Q56" s="302">
        <v>137696</v>
      </c>
      <c r="R56" s="302">
        <v>396</v>
      </c>
      <c r="S56" s="303" t="s">
        <v>35</v>
      </c>
      <c r="T56" s="304" t="s">
        <v>35</v>
      </c>
      <c r="U56" s="304" t="s">
        <v>35</v>
      </c>
      <c r="V56" s="297">
        <v>222059.8</v>
      </c>
      <c r="W56" s="298">
        <v>2001218</v>
      </c>
      <c r="X56" s="298">
        <v>127793</v>
      </c>
    </row>
    <row r="57" spans="1:24" x14ac:dyDescent="0.35">
      <c r="A57" s="294">
        <v>2013</v>
      </c>
      <c r="B57" s="295">
        <v>690</v>
      </c>
      <c r="C57" s="296" t="s">
        <v>105</v>
      </c>
      <c r="D57" s="294" t="s">
        <v>22</v>
      </c>
      <c r="E57" s="296" t="s">
        <v>23</v>
      </c>
      <c r="F57" s="294" t="s">
        <v>24</v>
      </c>
      <c r="G57" s="296" t="s">
        <v>106</v>
      </c>
      <c r="H57" s="296" t="s">
        <v>26</v>
      </c>
      <c r="I57" s="296" t="s">
        <v>2289</v>
      </c>
      <c r="J57" s="297">
        <v>3717</v>
      </c>
      <c r="K57" s="298">
        <v>45017</v>
      </c>
      <c r="L57" s="298">
        <v>3338</v>
      </c>
      <c r="M57" s="299">
        <v>4807</v>
      </c>
      <c r="N57" s="300">
        <v>56087</v>
      </c>
      <c r="O57" s="300">
        <v>1051</v>
      </c>
      <c r="P57" s="301">
        <v>6765</v>
      </c>
      <c r="Q57" s="302">
        <v>95723</v>
      </c>
      <c r="R57" s="302">
        <v>14</v>
      </c>
      <c r="S57" s="303" t="s">
        <v>35</v>
      </c>
      <c r="T57" s="304" t="s">
        <v>35</v>
      </c>
      <c r="U57" s="304" t="s">
        <v>35</v>
      </c>
      <c r="V57" s="297">
        <v>15289</v>
      </c>
      <c r="W57" s="298">
        <v>196827</v>
      </c>
      <c r="X57" s="298">
        <v>4403</v>
      </c>
    </row>
    <row r="58" spans="1:24" x14ac:dyDescent="0.35">
      <c r="A58" s="294">
        <v>2013</v>
      </c>
      <c r="B58" s="295">
        <v>691</v>
      </c>
      <c r="C58" s="296" t="s">
        <v>107</v>
      </c>
      <c r="D58" s="294" t="s">
        <v>22</v>
      </c>
      <c r="E58" s="296" t="s">
        <v>23</v>
      </c>
      <c r="F58" s="294" t="s">
        <v>24</v>
      </c>
      <c r="G58" s="296" t="s">
        <v>48</v>
      </c>
      <c r="H58" s="296" t="s">
        <v>26</v>
      </c>
      <c r="I58" s="296" t="s">
        <v>2270</v>
      </c>
      <c r="J58" s="297">
        <v>8774.7000000000007</v>
      </c>
      <c r="K58" s="298">
        <v>76685</v>
      </c>
      <c r="L58" s="298">
        <v>10442</v>
      </c>
      <c r="M58" s="299">
        <v>8789.7000000000007</v>
      </c>
      <c r="N58" s="300">
        <v>96762</v>
      </c>
      <c r="O58" s="300">
        <v>1292</v>
      </c>
      <c r="P58" s="301">
        <v>8034.3</v>
      </c>
      <c r="Q58" s="302">
        <v>104417</v>
      </c>
      <c r="R58" s="302">
        <v>18</v>
      </c>
      <c r="S58" s="303" t="s">
        <v>35</v>
      </c>
      <c r="T58" s="304" t="s">
        <v>35</v>
      </c>
      <c r="U58" s="304" t="s">
        <v>35</v>
      </c>
      <c r="V58" s="297">
        <v>25598.7</v>
      </c>
      <c r="W58" s="298">
        <v>277864</v>
      </c>
      <c r="X58" s="298">
        <v>11752</v>
      </c>
    </row>
    <row r="59" spans="1:24" x14ac:dyDescent="0.35">
      <c r="A59" s="294">
        <v>2013</v>
      </c>
      <c r="B59" s="295">
        <v>694</v>
      </c>
      <c r="C59" s="296" t="s">
        <v>108</v>
      </c>
      <c r="D59" s="294" t="s">
        <v>22</v>
      </c>
      <c r="E59" s="296" t="s">
        <v>23</v>
      </c>
      <c r="F59" s="294" t="s">
        <v>24</v>
      </c>
      <c r="G59" s="296" t="s">
        <v>60</v>
      </c>
      <c r="H59" s="296" t="s">
        <v>31</v>
      </c>
      <c r="I59" s="296" t="s">
        <v>2290</v>
      </c>
      <c r="J59" s="297">
        <v>6442.4</v>
      </c>
      <c r="K59" s="298">
        <v>36223</v>
      </c>
      <c r="L59" s="298">
        <v>4162</v>
      </c>
      <c r="M59" s="299">
        <v>2146</v>
      </c>
      <c r="N59" s="300">
        <v>11782</v>
      </c>
      <c r="O59" s="300">
        <v>314</v>
      </c>
      <c r="P59" s="301">
        <v>0</v>
      </c>
      <c r="Q59" s="302">
        <v>0</v>
      </c>
      <c r="R59" s="302">
        <v>0</v>
      </c>
      <c r="S59" s="303" t="s">
        <v>35</v>
      </c>
      <c r="T59" s="304" t="s">
        <v>35</v>
      </c>
      <c r="U59" s="304" t="s">
        <v>35</v>
      </c>
      <c r="V59" s="297">
        <v>8588.4</v>
      </c>
      <c r="W59" s="298">
        <v>48005</v>
      </c>
      <c r="X59" s="298">
        <v>4476</v>
      </c>
    </row>
    <row r="60" spans="1:24" x14ac:dyDescent="0.35">
      <c r="A60" s="294">
        <v>2013</v>
      </c>
      <c r="B60" s="295">
        <v>719</v>
      </c>
      <c r="C60" s="296" t="s">
        <v>109</v>
      </c>
      <c r="D60" s="294" t="s">
        <v>22</v>
      </c>
      <c r="E60" s="296" t="s">
        <v>23</v>
      </c>
      <c r="F60" s="294" t="s">
        <v>24</v>
      </c>
      <c r="G60" s="296" t="s">
        <v>67</v>
      </c>
      <c r="H60" s="296" t="s">
        <v>26</v>
      </c>
      <c r="I60" s="296" t="s">
        <v>2291</v>
      </c>
      <c r="J60" s="297">
        <v>18074.8</v>
      </c>
      <c r="K60" s="298">
        <v>153337</v>
      </c>
      <c r="L60" s="298">
        <v>14204</v>
      </c>
      <c r="M60" s="299">
        <v>9325.2999999999993</v>
      </c>
      <c r="N60" s="300">
        <v>94514</v>
      </c>
      <c r="O60" s="300">
        <v>1273</v>
      </c>
      <c r="P60" s="301" t="s">
        <v>35</v>
      </c>
      <c r="Q60" s="302" t="s">
        <v>35</v>
      </c>
      <c r="R60" s="302" t="s">
        <v>35</v>
      </c>
      <c r="S60" s="303" t="s">
        <v>35</v>
      </c>
      <c r="T60" s="304" t="s">
        <v>35</v>
      </c>
      <c r="U60" s="304" t="s">
        <v>35</v>
      </c>
      <c r="V60" s="297">
        <v>27400.1</v>
      </c>
      <c r="W60" s="298">
        <v>247851</v>
      </c>
      <c r="X60" s="298">
        <v>15477</v>
      </c>
    </row>
    <row r="61" spans="1:24" x14ac:dyDescent="0.35">
      <c r="A61" s="294">
        <v>2013</v>
      </c>
      <c r="B61" s="295">
        <v>727</v>
      </c>
      <c r="C61" s="296" t="s">
        <v>110</v>
      </c>
      <c r="D61" s="294" t="s">
        <v>22</v>
      </c>
      <c r="E61" s="296" t="s">
        <v>23</v>
      </c>
      <c r="F61" s="294" t="s">
        <v>24</v>
      </c>
      <c r="G61" s="296" t="s">
        <v>100</v>
      </c>
      <c r="H61" s="296" t="s">
        <v>31</v>
      </c>
      <c r="I61" s="296" t="s">
        <v>2269</v>
      </c>
      <c r="J61" s="297">
        <v>65389</v>
      </c>
      <c r="K61" s="298">
        <v>609840</v>
      </c>
      <c r="L61" s="298">
        <v>38837</v>
      </c>
      <c r="M61" s="299">
        <v>25780</v>
      </c>
      <c r="N61" s="300">
        <v>238669</v>
      </c>
      <c r="O61" s="300">
        <v>6202</v>
      </c>
      <c r="P61" s="301">
        <v>4826</v>
      </c>
      <c r="Q61" s="302">
        <v>72003</v>
      </c>
      <c r="R61" s="302">
        <v>5</v>
      </c>
      <c r="S61" s="303">
        <v>0</v>
      </c>
      <c r="T61" s="304">
        <v>0</v>
      </c>
      <c r="U61" s="304">
        <v>0</v>
      </c>
      <c r="V61" s="297">
        <v>95995</v>
      </c>
      <c r="W61" s="298">
        <v>920512</v>
      </c>
      <c r="X61" s="298">
        <v>45044</v>
      </c>
    </row>
    <row r="62" spans="1:24" x14ac:dyDescent="0.35">
      <c r="A62" s="294">
        <v>2013</v>
      </c>
      <c r="B62" s="295">
        <v>733</v>
      </c>
      <c r="C62" s="296" t="s">
        <v>111</v>
      </c>
      <c r="D62" s="294" t="s">
        <v>22</v>
      </c>
      <c r="E62" s="296" t="s">
        <v>23</v>
      </c>
      <c r="F62" s="294" t="s">
        <v>24</v>
      </c>
      <c r="G62" s="296" t="s">
        <v>32</v>
      </c>
      <c r="H62" s="296" t="s">
        <v>54</v>
      </c>
      <c r="I62" s="296" t="s">
        <v>2271</v>
      </c>
      <c r="J62" s="297">
        <v>690064</v>
      </c>
      <c r="K62" s="298">
        <v>6297314</v>
      </c>
      <c r="L62" s="298">
        <v>447428</v>
      </c>
      <c r="M62" s="299">
        <v>355151</v>
      </c>
      <c r="N62" s="300">
        <v>4011928</v>
      </c>
      <c r="O62" s="300">
        <v>74664</v>
      </c>
      <c r="P62" s="301">
        <v>371445</v>
      </c>
      <c r="Q62" s="302">
        <v>5474203</v>
      </c>
      <c r="R62" s="302">
        <v>1906</v>
      </c>
      <c r="S62" s="303">
        <v>0</v>
      </c>
      <c r="T62" s="304">
        <v>0</v>
      </c>
      <c r="U62" s="304">
        <v>0</v>
      </c>
      <c r="V62" s="297">
        <v>1416660</v>
      </c>
      <c r="W62" s="298">
        <v>15783445</v>
      </c>
      <c r="X62" s="298">
        <v>523998</v>
      </c>
    </row>
    <row r="63" spans="1:24" x14ac:dyDescent="0.35">
      <c r="A63" s="294">
        <v>2013</v>
      </c>
      <c r="B63" s="295">
        <v>733</v>
      </c>
      <c r="C63" s="296" t="s">
        <v>111</v>
      </c>
      <c r="D63" s="294" t="s">
        <v>22</v>
      </c>
      <c r="E63" s="296" t="s">
        <v>23</v>
      </c>
      <c r="F63" s="294" t="s">
        <v>24</v>
      </c>
      <c r="G63" s="296" t="s">
        <v>112</v>
      </c>
      <c r="H63" s="296" t="s">
        <v>54</v>
      </c>
      <c r="I63" s="296" t="s">
        <v>2271</v>
      </c>
      <c r="J63" s="297">
        <v>529585</v>
      </c>
      <c r="K63" s="298">
        <v>5616869</v>
      </c>
      <c r="L63" s="298">
        <v>366586</v>
      </c>
      <c r="M63" s="299">
        <v>305866</v>
      </c>
      <c r="N63" s="300">
        <v>3650678</v>
      </c>
      <c r="O63" s="300">
        <v>66330</v>
      </c>
      <c r="P63" s="301">
        <v>325691</v>
      </c>
      <c r="Q63" s="302">
        <v>4918677</v>
      </c>
      <c r="R63" s="302">
        <v>2386</v>
      </c>
      <c r="S63" s="303">
        <v>0</v>
      </c>
      <c r="T63" s="304">
        <v>0</v>
      </c>
      <c r="U63" s="304">
        <v>0</v>
      </c>
      <c r="V63" s="297">
        <v>1161142</v>
      </c>
      <c r="W63" s="298">
        <v>14186224</v>
      </c>
      <c r="X63" s="298">
        <v>435302</v>
      </c>
    </row>
    <row r="64" spans="1:24" x14ac:dyDescent="0.35">
      <c r="A64" s="294">
        <v>2013</v>
      </c>
      <c r="B64" s="295">
        <v>745</v>
      </c>
      <c r="C64" s="296" t="s">
        <v>113</v>
      </c>
      <c r="D64" s="294" t="s">
        <v>22</v>
      </c>
      <c r="E64" s="296" t="s">
        <v>23</v>
      </c>
      <c r="F64" s="294" t="s">
        <v>24</v>
      </c>
      <c r="G64" s="296" t="s">
        <v>60</v>
      </c>
      <c r="H64" s="296" t="s">
        <v>114</v>
      </c>
      <c r="I64" s="296" t="s">
        <v>2278</v>
      </c>
      <c r="J64" s="297" t="s">
        <v>35</v>
      </c>
      <c r="K64" s="298" t="s">
        <v>35</v>
      </c>
      <c r="L64" s="298" t="s">
        <v>35</v>
      </c>
      <c r="M64" s="299" t="s">
        <v>35</v>
      </c>
      <c r="N64" s="300" t="s">
        <v>35</v>
      </c>
      <c r="O64" s="300" t="s">
        <v>35</v>
      </c>
      <c r="P64" s="301">
        <v>970</v>
      </c>
      <c r="Q64" s="302">
        <v>16544</v>
      </c>
      <c r="R64" s="302">
        <v>1</v>
      </c>
      <c r="S64" s="303" t="s">
        <v>35</v>
      </c>
      <c r="T64" s="304" t="s">
        <v>35</v>
      </c>
      <c r="U64" s="304" t="s">
        <v>35</v>
      </c>
      <c r="V64" s="297">
        <v>970</v>
      </c>
      <c r="W64" s="298">
        <v>16544</v>
      </c>
      <c r="X64" s="298">
        <v>1</v>
      </c>
    </row>
    <row r="65" spans="1:24" x14ac:dyDescent="0.35">
      <c r="A65" s="294">
        <v>2013</v>
      </c>
      <c r="B65" s="295">
        <v>750</v>
      </c>
      <c r="C65" s="296" t="s">
        <v>115</v>
      </c>
      <c r="D65" s="294" t="s">
        <v>22</v>
      </c>
      <c r="E65" s="296" t="s">
        <v>23</v>
      </c>
      <c r="F65" s="294" t="s">
        <v>24</v>
      </c>
      <c r="G65" s="296" t="s">
        <v>56</v>
      </c>
      <c r="H65" s="296" t="s">
        <v>31</v>
      </c>
      <c r="I65" s="296" t="s">
        <v>2269</v>
      </c>
      <c r="J65" s="297">
        <v>20141</v>
      </c>
      <c r="K65" s="298">
        <v>194082</v>
      </c>
      <c r="L65" s="298">
        <v>12344</v>
      </c>
      <c r="M65" s="299">
        <v>11260</v>
      </c>
      <c r="N65" s="300">
        <v>105994</v>
      </c>
      <c r="O65" s="300">
        <v>2785</v>
      </c>
      <c r="P65" s="301">
        <v>420</v>
      </c>
      <c r="Q65" s="302">
        <v>4732</v>
      </c>
      <c r="R65" s="302">
        <v>1</v>
      </c>
      <c r="S65" s="303">
        <v>0</v>
      </c>
      <c r="T65" s="304">
        <v>0</v>
      </c>
      <c r="U65" s="304">
        <v>0</v>
      </c>
      <c r="V65" s="297">
        <v>31821</v>
      </c>
      <c r="W65" s="298">
        <v>304808</v>
      </c>
      <c r="X65" s="298">
        <v>15130</v>
      </c>
    </row>
    <row r="66" spans="1:24" x14ac:dyDescent="0.35">
      <c r="A66" s="294">
        <v>2013</v>
      </c>
      <c r="B66" s="295">
        <v>803</v>
      </c>
      <c r="C66" s="296" t="s">
        <v>116</v>
      </c>
      <c r="D66" s="294" t="s">
        <v>22</v>
      </c>
      <c r="E66" s="296" t="s">
        <v>23</v>
      </c>
      <c r="F66" s="294" t="s">
        <v>24</v>
      </c>
      <c r="G66" s="296" t="s">
        <v>53</v>
      </c>
      <c r="H66" s="296" t="s">
        <v>54</v>
      </c>
      <c r="I66" s="296" t="s">
        <v>2276</v>
      </c>
      <c r="J66" s="297">
        <v>1672833</v>
      </c>
      <c r="K66" s="298">
        <v>13290096</v>
      </c>
      <c r="L66" s="298">
        <v>1019292</v>
      </c>
      <c r="M66" s="299">
        <v>1375031</v>
      </c>
      <c r="N66" s="300">
        <v>12594486</v>
      </c>
      <c r="O66" s="300">
        <v>124469</v>
      </c>
      <c r="P66" s="301">
        <v>181069</v>
      </c>
      <c r="Q66" s="302">
        <v>2203023</v>
      </c>
      <c r="R66" s="302">
        <v>3701</v>
      </c>
      <c r="S66" s="303" t="s">
        <v>35</v>
      </c>
      <c r="T66" s="304" t="s">
        <v>35</v>
      </c>
      <c r="U66" s="304" t="s">
        <v>35</v>
      </c>
      <c r="V66" s="297">
        <v>3228933</v>
      </c>
      <c r="W66" s="298">
        <v>28087605</v>
      </c>
      <c r="X66" s="298">
        <v>1147462</v>
      </c>
    </row>
    <row r="67" spans="1:24" x14ac:dyDescent="0.35">
      <c r="A67" s="294">
        <v>2013</v>
      </c>
      <c r="B67" s="295">
        <v>814</v>
      </c>
      <c r="C67" s="296" t="s">
        <v>117</v>
      </c>
      <c r="D67" s="294" t="s">
        <v>22</v>
      </c>
      <c r="E67" s="296" t="s">
        <v>23</v>
      </c>
      <c r="F67" s="294" t="s">
        <v>24</v>
      </c>
      <c r="G67" s="296" t="s">
        <v>118</v>
      </c>
      <c r="H67" s="296" t="s">
        <v>54</v>
      </c>
      <c r="I67" s="296" t="s">
        <v>2270</v>
      </c>
      <c r="J67" s="297">
        <v>764681.2</v>
      </c>
      <c r="K67" s="298">
        <v>7921074</v>
      </c>
      <c r="L67" s="298">
        <v>585377</v>
      </c>
      <c r="M67" s="299">
        <v>484389.7</v>
      </c>
      <c r="N67" s="300">
        <v>6169123</v>
      </c>
      <c r="O67" s="300">
        <v>90724</v>
      </c>
      <c r="P67" s="301">
        <v>429601.5</v>
      </c>
      <c r="Q67" s="302">
        <v>6768830</v>
      </c>
      <c r="R67" s="302">
        <v>22998</v>
      </c>
      <c r="S67" s="303">
        <v>10.3</v>
      </c>
      <c r="T67" s="304">
        <v>103</v>
      </c>
      <c r="U67" s="304">
        <v>1</v>
      </c>
      <c r="V67" s="297">
        <v>1678682.7</v>
      </c>
      <c r="W67" s="298">
        <v>20859130</v>
      </c>
      <c r="X67" s="298">
        <v>699100</v>
      </c>
    </row>
    <row r="68" spans="1:24" x14ac:dyDescent="0.35">
      <c r="A68" s="294">
        <v>2013</v>
      </c>
      <c r="B68" s="295">
        <v>814</v>
      </c>
      <c r="C68" s="296" t="s">
        <v>117</v>
      </c>
      <c r="D68" s="294" t="s">
        <v>22</v>
      </c>
      <c r="E68" s="296" t="s">
        <v>23</v>
      </c>
      <c r="F68" s="294" t="s">
        <v>24</v>
      </c>
      <c r="G68" s="296" t="s">
        <v>100</v>
      </c>
      <c r="H68" s="296" t="s">
        <v>54</v>
      </c>
      <c r="I68" s="296" t="s">
        <v>2270</v>
      </c>
      <c r="J68" s="297">
        <v>0.4</v>
      </c>
      <c r="K68" s="298">
        <v>4</v>
      </c>
      <c r="L68" s="298">
        <v>1</v>
      </c>
      <c r="M68" s="299">
        <v>2.2999999999999998</v>
      </c>
      <c r="N68" s="300">
        <v>18</v>
      </c>
      <c r="O68" s="300">
        <v>3</v>
      </c>
      <c r="P68" s="301">
        <v>1.5</v>
      </c>
      <c r="Q68" s="302">
        <v>10</v>
      </c>
      <c r="R68" s="302">
        <v>3</v>
      </c>
      <c r="S68" s="303">
        <v>0</v>
      </c>
      <c r="T68" s="304">
        <v>0</v>
      </c>
      <c r="U68" s="304">
        <v>0</v>
      </c>
      <c r="V68" s="297">
        <v>4.2</v>
      </c>
      <c r="W68" s="298">
        <v>32</v>
      </c>
      <c r="X68" s="298">
        <v>7</v>
      </c>
    </row>
    <row r="69" spans="1:24" x14ac:dyDescent="0.35">
      <c r="A69" s="294">
        <v>2013</v>
      </c>
      <c r="B69" s="295">
        <v>817</v>
      </c>
      <c r="C69" s="296" t="s">
        <v>119</v>
      </c>
      <c r="D69" s="294" t="s">
        <v>22</v>
      </c>
      <c r="E69" s="296" t="s">
        <v>23</v>
      </c>
      <c r="F69" s="294" t="s">
        <v>24</v>
      </c>
      <c r="G69" s="296" t="s">
        <v>118</v>
      </c>
      <c r="H69" s="296" t="s">
        <v>31</v>
      </c>
      <c r="I69" s="296" t="s">
        <v>2292</v>
      </c>
      <c r="J69" s="297">
        <v>73163.899999999994</v>
      </c>
      <c r="K69" s="298">
        <v>742929</v>
      </c>
      <c r="L69" s="298">
        <v>49424</v>
      </c>
      <c r="M69" s="299">
        <v>14465.3</v>
      </c>
      <c r="N69" s="300">
        <v>162076</v>
      </c>
      <c r="O69" s="300">
        <v>3569</v>
      </c>
      <c r="P69" s="301">
        <v>12876.8</v>
      </c>
      <c r="Q69" s="302">
        <v>239878</v>
      </c>
      <c r="R69" s="302">
        <v>17</v>
      </c>
      <c r="S69" s="303">
        <v>0</v>
      </c>
      <c r="T69" s="304">
        <v>0</v>
      </c>
      <c r="U69" s="304">
        <v>0</v>
      </c>
      <c r="V69" s="297">
        <v>100506</v>
      </c>
      <c r="W69" s="298">
        <v>1144883</v>
      </c>
      <c r="X69" s="298">
        <v>53010</v>
      </c>
    </row>
    <row r="70" spans="1:24" x14ac:dyDescent="0.35">
      <c r="A70" s="294">
        <v>2013</v>
      </c>
      <c r="B70" s="295">
        <v>817</v>
      </c>
      <c r="C70" s="296" t="s">
        <v>119</v>
      </c>
      <c r="D70" s="294" t="s">
        <v>22</v>
      </c>
      <c r="E70" s="296" t="s">
        <v>23</v>
      </c>
      <c r="F70" s="294" t="s">
        <v>24</v>
      </c>
      <c r="G70" s="296" t="s">
        <v>76</v>
      </c>
      <c r="H70" s="296" t="s">
        <v>31</v>
      </c>
      <c r="I70" s="296" t="s">
        <v>2292</v>
      </c>
      <c r="J70" s="297">
        <v>5425.1</v>
      </c>
      <c r="K70" s="298">
        <v>58231</v>
      </c>
      <c r="L70" s="298">
        <v>4005</v>
      </c>
      <c r="M70" s="299">
        <v>2253.5</v>
      </c>
      <c r="N70" s="300">
        <v>27986</v>
      </c>
      <c r="O70" s="300">
        <v>485</v>
      </c>
      <c r="P70" s="301">
        <v>0</v>
      </c>
      <c r="Q70" s="302">
        <v>0</v>
      </c>
      <c r="R70" s="302">
        <v>0</v>
      </c>
      <c r="S70" s="303">
        <v>0</v>
      </c>
      <c r="T70" s="304">
        <v>0</v>
      </c>
      <c r="U70" s="304">
        <v>0</v>
      </c>
      <c r="V70" s="297">
        <v>7678.6</v>
      </c>
      <c r="W70" s="298">
        <v>86217</v>
      </c>
      <c r="X70" s="298">
        <v>4490</v>
      </c>
    </row>
    <row r="71" spans="1:24" x14ac:dyDescent="0.35">
      <c r="A71" s="294">
        <v>2013</v>
      </c>
      <c r="B71" s="295">
        <v>828</v>
      </c>
      <c r="C71" s="296" t="s">
        <v>120</v>
      </c>
      <c r="D71" s="294" t="s">
        <v>22</v>
      </c>
      <c r="E71" s="296" t="s">
        <v>23</v>
      </c>
      <c r="F71" s="294" t="s">
        <v>24</v>
      </c>
      <c r="G71" s="296" t="s">
        <v>48</v>
      </c>
      <c r="H71" s="296" t="s">
        <v>26</v>
      </c>
      <c r="I71" s="296" t="s">
        <v>2270</v>
      </c>
      <c r="J71" s="297">
        <v>769.7</v>
      </c>
      <c r="K71" s="298">
        <v>8546</v>
      </c>
      <c r="L71" s="298">
        <v>971</v>
      </c>
      <c r="M71" s="299">
        <v>966</v>
      </c>
      <c r="N71" s="300">
        <v>10652</v>
      </c>
      <c r="O71" s="300">
        <v>158</v>
      </c>
      <c r="P71" s="301" t="s">
        <v>35</v>
      </c>
      <c r="Q71" s="302" t="s">
        <v>35</v>
      </c>
      <c r="R71" s="302" t="s">
        <v>35</v>
      </c>
      <c r="S71" s="303" t="s">
        <v>35</v>
      </c>
      <c r="T71" s="304" t="s">
        <v>35</v>
      </c>
      <c r="U71" s="304" t="s">
        <v>35</v>
      </c>
      <c r="V71" s="297">
        <v>1735.7</v>
      </c>
      <c r="W71" s="298">
        <v>19198</v>
      </c>
      <c r="X71" s="298">
        <v>1129</v>
      </c>
    </row>
    <row r="72" spans="1:24" x14ac:dyDescent="0.35">
      <c r="A72" s="294">
        <v>2013</v>
      </c>
      <c r="B72" s="295">
        <v>867</v>
      </c>
      <c r="C72" s="296" t="s">
        <v>2293</v>
      </c>
      <c r="D72" s="294" t="s">
        <v>22</v>
      </c>
      <c r="E72" s="296" t="s">
        <v>23</v>
      </c>
      <c r="F72" s="294" t="s">
        <v>24</v>
      </c>
      <c r="G72" s="296" t="s">
        <v>60</v>
      </c>
      <c r="H72" s="296" t="s">
        <v>114</v>
      </c>
      <c r="I72" s="296" t="s">
        <v>2278</v>
      </c>
      <c r="J72" s="297">
        <v>0</v>
      </c>
      <c r="K72" s="298">
        <v>0</v>
      </c>
      <c r="L72" s="298">
        <v>0</v>
      </c>
      <c r="M72" s="299">
        <v>0</v>
      </c>
      <c r="N72" s="300">
        <v>0</v>
      </c>
      <c r="O72" s="300">
        <v>0</v>
      </c>
      <c r="P72" s="301">
        <v>35966</v>
      </c>
      <c r="Q72" s="302">
        <v>690496</v>
      </c>
      <c r="R72" s="302">
        <v>1</v>
      </c>
      <c r="S72" s="303">
        <v>0</v>
      </c>
      <c r="T72" s="304">
        <v>0</v>
      </c>
      <c r="U72" s="304">
        <v>0</v>
      </c>
      <c r="V72" s="297">
        <v>35966</v>
      </c>
      <c r="W72" s="298">
        <v>690496</v>
      </c>
      <c r="X72" s="298">
        <v>1</v>
      </c>
    </row>
    <row r="73" spans="1:24" x14ac:dyDescent="0.35">
      <c r="A73" s="294">
        <v>2013</v>
      </c>
      <c r="B73" s="295">
        <v>887</v>
      </c>
      <c r="C73" s="296" t="s">
        <v>121</v>
      </c>
      <c r="D73" s="294" t="s">
        <v>22</v>
      </c>
      <c r="E73" s="296" t="s">
        <v>23</v>
      </c>
      <c r="F73" s="294" t="s">
        <v>24</v>
      </c>
      <c r="G73" s="296" t="s">
        <v>48</v>
      </c>
      <c r="H73" s="296" t="s">
        <v>31</v>
      </c>
      <c r="I73" s="296" t="s">
        <v>2270</v>
      </c>
      <c r="J73" s="297">
        <v>5900</v>
      </c>
      <c r="K73" s="298">
        <v>43000</v>
      </c>
      <c r="L73" s="298">
        <v>3670</v>
      </c>
      <c r="M73" s="299">
        <v>2700</v>
      </c>
      <c r="N73" s="300">
        <v>26000</v>
      </c>
      <c r="O73" s="300">
        <v>424</v>
      </c>
      <c r="P73" s="301" t="s">
        <v>35</v>
      </c>
      <c r="Q73" s="302" t="s">
        <v>35</v>
      </c>
      <c r="R73" s="302" t="s">
        <v>35</v>
      </c>
      <c r="S73" s="303" t="s">
        <v>35</v>
      </c>
      <c r="T73" s="304" t="s">
        <v>35</v>
      </c>
      <c r="U73" s="304" t="s">
        <v>35</v>
      </c>
      <c r="V73" s="297">
        <v>8600</v>
      </c>
      <c r="W73" s="298">
        <v>69000</v>
      </c>
      <c r="X73" s="298">
        <v>4094</v>
      </c>
    </row>
    <row r="74" spans="1:24" x14ac:dyDescent="0.35">
      <c r="A74" s="294">
        <v>2013</v>
      </c>
      <c r="B74" s="295">
        <v>907</v>
      </c>
      <c r="C74" s="296" t="s">
        <v>122</v>
      </c>
      <c r="D74" s="294" t="s">
        <v>22</v>
      </c>
      <c r="E74" s="296" t="s">
        <v>23</v>
      </c>
      <c r="F74" s="294" t="s">
        <v>24</v>
      </c>
      <c r="G74" s="296" t="s">
        <v>123</v>
      </c>
      <c r="H74" s="296" t="s">
        <v>26</v>
      </c>
      <c r="I74" s="296" t="s">
        <v>2294</v>
      </c>
      <c r="J74" s="297">
        <v>6980</v>
      </c>
      <c r="K74" s="298">
        <v>93603</v>
      </c>
      <c r="L74" s="298">
        <v>9602</v>
      </c>
      <c r="M74" s="299">
        <v>6333</v>
      </c>
      <c r="N74" s="300">
        <v>83236</v>
      </c>
      <c r="O74" s="300">
        <v>1515</v>
      </c>
      <c r="P74" s="301" t="s">
        <v>35</v>
      </c>
      <c r="Q74" s="302" t="s">
        <v>35</v>
      </c>
      <c r="R74" s="302" t="s">
        <v>35</v>
      </c>
      <c r="S74" s="303" t="s">
        <v>35</v>
      </c>
      <c r="T74" s="304" t="s">
        <v>35</v>
      </c>
      <c r="U74" s="304" t="s">
        <v>35</v>
      </c>
      <c r="V74" s="297">
        <v>13313</v>
      </c>
      <c r="W74" s="298">
        <v>176839</v>
      </c>
      <c r="X74" s="298">
        <v>11117</v>
      </c>
    </row>
    <row r="75" spans="1:24" x14ac:dyDescent="0.35">
      <c r="A75" s="294">
        <v>2013</v>
      </c>
      <c r="B75" s="295">
        <v>918</v>
      </c>
      <c r="C75" s="296" t="s">
        <v>124</v>
      </c>
      <c r="D75" s="294" t="s">
        <v>22</v>
      </c>
      <c r="E75" s="296" t="s">
        <v>23</v>
      </c>
      <c r="F75" s="294" t="s">
        <v>24</v>
      </c>
      <c r="G75" s="296" t="s">
        <v>125</v>
      </c>
      <c r="H75" s="296" t="s">
        <v>26</v>
      </c>
      <c r="I75" s="296" t="s">
        <v>2295</v>
      </c>
      <c r="J75" s="297">
        <v>2387.1</v>
      </c>
      <c r="K75" s="298">
        <v>23235</v>
      </c>
      <c r="L75" s="298">
        <v>1937</v>
      </c>
      <c r="M75" s="299">
        <v>4348.8999999999996</v>
      </c>
      <c r="N75" s="300">
        <v>45397</v>
      </c>
      <c r="O75" s="300">
        <v>1029</v>
      </c>
      <c r="P75" s="301" t="s">
        <v>35</v>
      </c>
      <c r="Q75" s="302" t="s">
        <v>35</v>
      </c>
      <c r="R75" s="302" t="s">
        <v>35</v>
      </c>
      <c r="S75" s="303" t="s">
        <v>35</v>
      </c>
      <c r="T75" s="304" t="s">
        <v>35</v>
      </c>
      <c r="U75" s="304" t="s">
        <v>35</v>
      </c>
      <c r="V75" s="297">
        <v>6736</v>
      </c>
      <c r="W75" s="298">
        <v>68632</v>
      </c>
      <c r="X75" s="298">
        <v>2966</v>
      </c>
    </row>
    <row r="76" spans="1:24" x14ac:dyDescent="0.35">
      <c r="A76" s="294">
        <v>2013</v>
      </c>
      <c r="B76" s="295">
        <v>942</v>
      </c>
      <c r="C76" s="296" t="s">
        <v>126</v>
      </c>
      <c r="D76" s="294" t="s">
        <v>22</v>
      </c>
      <c r="E76" s="296" t="s">
        <v>23</v>
      </c>
      <c r="F76" s="294" t="s">
        <v>24</v>
      </c>
      <c r="G76" s="296" t="s">
        <v>83</v>
      </c>
      <c r="H76" s="296" t="s">
        <v>31</v>
      </c>
      <c r="I76" s="296" t="s">
        <v>2296</v>
      </c>
      <c r="J76" s="297">
        <v>1331</v>
      </c>
      <c r="K76" s="298">
        <v>10330</v>
      </c>
      <c r="L76" s="298">
        <v>1014</v>
      </c>
      <c r="M76" s="299">
        <v>559</v>
      </c>
      <c r="N76" s="300">
        <v>5526</v>
      </c>
      <c r="O76" s="300">
        <v>85</v>
      </c>
      <c r="P76" s="301">
        <v>127</v>
      </c>
      <c r="Q76" s="302">
        <v>890</v>
      </c>
      <c r="R76" s="302">
        <v>50</v>
      </c>
      <c r="S76" s="303" t="s">
        <v>35</v>
      </c>
      <c r="T76" s="304" t="s">
        <v>35</v>
      </c>
      <c r="U76" s="304" t="s">
        <v>35</v>
      </c>
      <c r="V76" s="297">
        <v>2017</v>
      </c>
      <c r="W76" s="298">
        <v>16746</v>
      </c>
      <c r="X76" s="298">
        <v>1149</v>
      </c>
    </row>
    <row r="77" spans="1:24" x14ac:dyDescent="0.35">
      <c r="A77" s="294">
        <v>2013</v>
      </c>
      <c r="B77" s="295">
        <v>942</v>
      </c>
      <c r="C77" s="296" t="s">
        <v>126</v>
      </c>
      <c r="D77" s="294" t="s">
        <v>22</v>
      </c>
      <c r="E77" s="296" t="s">
        <v>23</v>
      </c>
      <c r="F77" s="294" t="s">
        <v>24</v>
      </c>
      <c r="G77" s="296" t="s">
        <v>127</v>
      </c>
      <c r="H77" s="296" t="s">
        <v>31</v>
      </c>
      <c r="I77" s="296" t="s">
        <v>2296</v>
      </c>
      <c r="J77" s="297">
        <v>3197</v>
      </c>
      <c r="K77" s="298">
        <v>26311</v>
      </c>
      <c r="L77" s="298">
        <v>2252</v>
      </c>
      <c r="M77" s="299">
        <v>1344</v>
      </c>
      <c r="N77" s="300">
        <v>14208</v>
      </c>
      <c r="O77" s="300">
        <v>190</v>
      </c>
      <c r="P77" s="301">
        <v>1930</v>
      </c>
      <c r="Q77" s="302">
        <v>27678</v>
      </c>
      <c r="R77" s="302">
        <v>116</v>
      </c>
      <c r="S77" s="303" t="s">
        <v>35</v>
      </c>
      <c r="T77" s="304" t="s">
        <v>35</v>
      </c>
      <c r="U77" s="304" t="s">
        <v>35</v>
      </c>
      <c r="V77" s="297">
        <v>6471</v>
      </c>
      <c r="W77" s="298">
        <v>68197</v>
      </c>
      <c r="X77" s="298">
        <v>2558</v>
      </c>
    </row>
    <row r="78" spans="1:24" x14ac:dyDescent="0.35">
      <c r="A78" s="294">
        <v>2013</v>
      </c>
      <c r="B78" s="295">
        <v>944</v>
      </c>
      <c r="C78" s="296" t="s">
        <v>128</v>
      </c>
      <c r="D78" s="294" t="s">
        <v>22</v>
      </c>
      <c r="E78" s="296" t="s">
        <v>23</v>
      </c>
      <c r="F78" s="294" t="s">
        <v>24</v>
      </c>
      <c r="G78" s="296" t="s">
        <v>56</v>
      </c>
      <c r="H78" s="296" t="s">
        <v>26</v>
      </c>
      <c r="I78" s="296" t="s">
        <v>2269</v>
      </c>
      <c r="J78" s="297">
        <v>58184</v>
      </c>
      <c r="K78" s="298">
        <v>618372</v>
      </c>
      <c r="L78" s="298">
        <v>36244</v>
      </c>
      <c r="M78" s="299">
        <v>31142</v>
      </c>
      <c r="N78" s="300">
        <v>310085</v>
      </c>
      <c r="O78" s="300">
        <v>6617</v>
      </c>
      <c r="P78" s="301">
        <v>6524</v>
      </c>
      <c r="Q78" s="302">
        <v>85002</v>
      </c>
      <c r="R78" s="302">
        <v>8</v>
      </c>
      <c r="S78" s="303">
        <v>0</v>
      </c>
      <c r="T78" s="304">
        <v>0</v>
      </c>
      <c r="U78" s="304">
        <v>0</v>
      </c>
      <c r="V78" s="297">
        <v>95850</v>
      </c>
      <c r="W78" s="298">
        <v>1013459</v>
      </c>
      <c r="X78" s="298">
        <v>42869</v>
      </c>
    </row>
    <row r="79" spans="1:24" x14ac:dyDescent="0.35">
      <c r="A79" s="294">
        <v>2013</v>
      </c>
      <c r="B79" s="295">
        <v>947</v>
      </c>
      <c r="C79" s="296" t="s">
        <v>129</v>
      </c>
      <c r="D79" s="294" t="s">
        <v>22</v>
      </c>
      <c r="E79" s="296" t="s">
        <v>23</v>
      </c>
      <c r="F79" s="294" t="s">
        <v>24</v>
      </c>
      <c r="G79" s="296" t="s">
        <v>100</v>
      </c>
      <c r="H79" s="296" t="s">
        <v>26</v>
      </c>
      <c r="I79" s="296" t="s">
        <v>2269</v>
      </c>
      <c r="J79" s="297">
        <v>15238</v>
      </c>
      <c r="K79" s="298">
        <v>156908</v>
      </c>
      <c r="L79" s="298">
        <v>10897</v>
      </c>
      <c r="M79" s="299">
        <v>17195</v>
      </c>
      <c r="N79" s="300">
        <v>178968</v>
      </c>
      <c r="O79" s="300">
        <v>2263</v>
      </c>
      <c r="P79" s="301">
        <v>15794</v>
      </c>
      <c r="Q79" s="302">
        <v>256995</v>
      </c>
      <c r="R79" s="302">
        <v>8</v>
      </c>
      <c r="S79" s="303">
        <v>0</v>
      </c>
      <c r="T79" s="304">
        <v>0</v>
      </c>
      <c r="U79" s="304">
        <v>0</v>
      </c>
      <c r="V79" s="297">
        <v>48227</v>
      </c>
      <c r="W79" s="298">
        <v>592871</v>
      </c>
      <c r="X79" s="298">
        <v>13168</v>
      </c>
    </row>
    <row r="80" spans="1:24" x14ac:dyDescent="0.35">
      <c r="A80" s="294">
        <v>2013</v>
      </c>
      <c r="B80" s="295">
        <v>963</v>
      </c>
      <c r="C80" s="296" t="s">
        <v>130</v>
      </c>
      <c r="D80" s="294" t="s">
        <v>22</v>
      </c>
      <c r="E80" s="296" t="s">
        <v>23</v>
      </c>
      <c r="F80" s="294" t="s">
        <v>24</v>
      </c>
      <c r="G80" s="296" t="s">
        <v>131</v>
      </c>
      <c r="H80" s="296" t="s">
        <v>54</v>
      </c>
      <c r="I80" s="296" t="s">
        <v>2271</v>
      </c>
      <c r="J80" s="297">
        <v>545220.5</v>
      </c>
      <c r="K80" s="298">
        <v>3331988</v>
      </c>
      <c r="L80" s="298">
        <v>388294</v>
      </c>
      <c r="M80" s="299">
        <v>137305</v>
      </c>
      <c r="N80" s="300">
        <v>980003</v>
      </c>
      <c r="O80" s="300">
        <v>42955</v>
      </c>
      <c r="P80" s="301">
        <v>6813</v>
      </c>
      <c r="Q80" s="302">
        <v>72148</v>
      </c>
      <c r="R80" s="302">
        <v>526</v>
      </c>
      <c r="S80" s="303" t="s">
        <v>35</v>
      </c>
      <c r="T80" s="304" t="s">
        <v>35</v>
      </c>
      <c r="U80" s="304" t="s">
        <v>35</v>
      </c>
      <c r="V80" s="297">
        <v>689338.5</v>
      </c>
      <c r="W80" s="298">
        <v>4384139</v>
      </c>
      <c r="X80" s="298">
        <v>431775</v>
      </c>
    </row>
    <row r="81" spans="1:24" x14ac:dyDescent="0.35">
      <c r="A81" s="294">
        <v>2013</v>
      </c>
      <c r="B81" s="295">
        <v>963</v>
      </c>
      <c r="C81" s="296" t="s">
        <v>130</v>
      </c>
      <c r="D81" s="294" t="s">
        <v>132</v>
      </c>
      <c r="E81" s="296" t="s">
        <v>133</v>
      </c>
      <c r="F81" s="294" t="s">
        <v>24</v>
      </c>
      <c r="G81" s="296" t="s">
        <v>131</v>
      </c>
      <c r="H81" s="296" t="s">
        <v>54</v>
      </c>
      <c r="I81" s="296" t="s">
        <v>2271</v>
      </c>
      <c r="J81" s="297">
        <v>69789.8</v>
      </c>
      <c r="K81" s="298">
        <v>881402</v>
      </c>
      <c r="L81" s="298">
        <v>89837</v>
      </c>
      <c r="M81" s="299">
        <v>185816.4</v>
      </c>
      <c r="N81" s="300">
        <v>3207059</v>
      </c>
      <c r="O81" s="300">
        <v>21900</v>
      </c>
      <c r="P81" s="301">
        <v>34602.699999999997</v>
      </c>
      <c r="Q81" s="302">
        <v>758047</v>
      </c>
      <c r="R81" s="302">
        <v>406</v>
      </c>
      <c r="S81" s="303" t="s">
        <v>35</v>
      </c>
      <c r="T81" s="304" t="s">
        <v>35</v>
      </c>
      <c r="U81" s="304" t="s">
        <v>35</v>
      </c>
      <c r="V81" s="297">
        <v>290208.90000000002</v>
      </c>
      <c r="W81" s="298">
        <v>4846508</v>
      </c>
      <c r="X81" s="298">
        <v>112143</v>
      </c>
    </row>
    <row r="82" spans="1:24" x14ac:dyDescent="0.35">
      <c r="A82" s="294">
        <v>2013</v>
      </c>
      <c r="B82" s="295">
        <v>965</v>
      </c>
      <c r="C82" s="296" t="s">
        <v>134</v>
      </c>
      <c r="D82" s="294" t="s">
        <v>22</v>
      </c>
      <c r="E82" s="296" t="s">
        <v>23</v>
      </c>
      <c r="F82" s="294" t="s">
        <v>24</v>
      </c>
      <c r="G82" s="296" t="s">
        <v>83</v>
      </c>
      <c r="H82" s="296" t="s">
        <v>26</v>
      </c>
      <c r="I82" s="296" t="s">
        <v>2270</v>
      </c>
      <c r="J82" s="297">
        <v>3263</v>
      </c>
      <c r="K82" s="298">
        <v>41755</v>
      </c>
      <c r="L82" s="298">
        <v>3812</v>
      </c>
      <c r="M82" s="299">
        <v>3944</v>
      </c>
      <c r="N82" s="300">
        <v>56542</v>
      </c>
      <c r="O82" s="300">
        <v>808</v>
      </c>
      <c r="P82" s="301">
        <v>485</v>
      </c>
      <c r="Q82" s="302">
        <v>9087</v>
      </c>
      <c r="R82" s="302">
        <v>1</v>
      </c>
      <c r="S82" s="303" t="s">
        <v>35</v>
      </c>
      <c r="T82" s="304" t="s">
        <v>35</v>
      </c>
      <c r="U82" s="304" t="s">
        <v>35</v>
      </c>
      <c r="V82" s="297">
        <v>7692</v>
      </c>
      <c r="W82" s="298">
        <v>107384</v>
      </c>
      <c r="X82" s="298">
        <v>4621</v>
      </c>
    </row>
    <row r="83" spans="1:24" x14ac:dyDescent="0.35">
      <c r="A83" s="294">
        <v>2013</v>
      </c>
      <c r="B83" s="295">
        <v>970</v>
      </c>
      <c r="C83" s="296" t="s">
        <v>2297</v>
      </c>
      <c r="D83" s="294" t="s">
        <v>39</v>
      </c>
      <c r="E83" s="296" t="s">
        <v>40</v>
      </c>
      <c r="F83" s="294" t="s">
        <v>24</v>
      </c>
      <c r="G83" s="296" t="s">
        <v>34</v>
      </c>
      <c r="H83" s="296" t="s">
        <v>42</v>
      </c>
      <c r="I83" s="296" t="s">
        <v>2270</v>
      </c>
      <c r="J83" s="297">
        <v>166226</v>
      </c>
      <c r="K83" s="298">
        <v>3886214</v>
      </c>
      <c r="L83" s="298">
        <v>175081</v>
      </c>
      <c r="M83" s="299">
        <v>296677</v>
      </c>
      <c r="N83" s="300">
        <v>4969078</v>
      </c>
      <c r="O83" s="300">
        <v>3168</v>
      </c>
      <c r="P83" s="301">
        <v>210511</v>
      </c>
      <c r="Q83" s="302">
        <v>5086086</v>
      </c>
      <c r="R83" s="302">
        <v>144</v>
      </c>
      <c r="S83" s="303">
        <v>0</v>
      </c>
      <c r="T83" s="304">
        <v>0</v>
      </c>
      <c r="U83" s="304">
        <v>0</v>
      </c>
      <c r="V83" s="297">
        <v>673414</v>
      </c>
      <c r="W83" s="298">
        <v>13941378</v>
      </c>
      <c r="X83" s="298">
        <v>178393</v>
      </c>
    </row>
    <row r="84" spans="1:24" x14ac:dyDescent="0.35">
      <c r="A84" s="294">
        <v>2013</v>
      </c>
      <c r="B84" s="295">
        <v>991</v>
      </c>
      <c r="C84" s="296" t="s">
        <v>1989</v>
      </c>
      <c r="D84" s="294" t="s">
        <v>22</v>
      </c>
      <c r="E84" s="296" t="s">
        <v>23</v>
      </c>
      <c r="F84" s="294" t="s">
        <v>24</v>
      </c>
      <c r="G84" s="296" t="s">
        <v>60</v>
      </c>
      <c r="H84" s="296" t="s">
        <v>114</v>
      </c>
      <c r="I84" s="296" t="s">
        <v>2298</v>
      </c>
      <c r="J84" s="297" t="s">
        <v>35</v>
      </c>
      <c r="K84" s="298" t="s">
        <v>35</v>
      </c>
      <c r="L84" s="298" t="s">
        <v>35</v>
      </c>
      <c r="M84" s="299" t="s">
        <v>35</v>
      </c>
      <c r="N84" s="300" t="s">
        <v>35</v>
      </c>
      <c r="O84" s="300" t="s">
        <v>35</v>
      </c>
      <c r="P84" s="301" t="s">
        <v>35</v>
      </c>
      <c r="Q84" s="302" t="s">
        <v>35</v>
      </c>
      <c r="R84" s="302" t="s">
        <v>35</v>
      </c>
      <c r="S84" s="303" t="s">
        <v>35</v>
      </c>
      <c r="T84" s="304" t="s">
        <v>35</v>
      </c>
      <c r="U84" s="304" t="s">
        <v>35</v>
      </c>
      <c r="V84" s="297">
        <v>0</v>
      </c>
      <c r="W84" s="298">
        <v>0</v>
      </c>
      <c r="X84" s="298">
        <v>0</v>
      </c>
    </row>
    <row r="85" spans="1:24" x14ac:dyDescent="0.35">
      <c r="A85" s="294">
        <v>2013</v>
      </c>
      <c r="B85" s="295">
        <v>993</v>
      </c>
      <c r="C85" s="296" t="s">
        <v>135</v>
      </c>
      <c r="D85" s="294" t="s">
        <v>22</v>
      </c>
      <c r="E85" s="296" t="s">
        <v>23</v>
      </c>
      <c r="F85" s="294" t="s">
        <v>24</v>
      </c>
      <c r="G85" s="296" t="s">
        <v>86</v>
      </c>
      <c r="H85" s="296" t="s">
        <v>26</v>
      </c>
      <c r="I85" s="296" t="s">
        <v>2299</v>
      </c>
      <c r="J85" s="297">
        <v>2358.5</v>
      </c>
      <c r="K85" s="298">
        <v>26812</v>
      </c>
      <c r="L85" s="298">
        <v>1951</v>
      </c>
      <c r="M85" s="299">
        <v>2633.5</v>
      </c>
      <c r="N85" s="300">
        <v>30215</v>
      </c>
      <c r="O85" s="300">
        <v>820</v>
      </c>
      <c r="P85" s="301">
        <v>286.10000000000002</v>
      </c>
      <c r="Q85" s="302">
        <v>3308</v>
      </c>
      <c r="R85" s="302">
        <v>1</v>
      </c>
      <c r="S85" s="303" t="s">
        <v>35</v>
      </c>
      <c r="T85" s="304" t="s">
        <v>35</v>
      </c>
      <c r="U85" s="304" t="s">
        <v>35</v>
      </c>
      <c r="V85" s="297">
        <v>5278.1</v>
      </c>
      <c r="W85" s="298">
        <v>60335</v>
      </c>
      <c r="X85" s="298">
        <v>2772</v>
      </c>
    </row>
    <row r="86" spans="1:24" x14ac:dyDescent="0.35">
      <c r="A86" s="294">
        <v>2013</v>
      </c>
      <c r="B86" s="295">
        <v>994</v>
      </c>
      <c r="C86" s="296" t="s">
        <v>136</v>
      </c>
      <c r="D86" s="294" t="s">
        <v>22</v>
      </c>
      <c r="E86" s="296" t="s">
        <v>23</v>
      </c>
      <c r="F86" s="294" t="s">
        <v>24</v>
      </c>
      <c r="G86" s="296" t="s">
        <v>71</v>
      </c>
      <c r="H86" s="296" t="s">
        <v>26</v>
      </c>
      <c r="I86" s="296" t="s">
        <v>2271</v>
      </c>
      <c r="J86" s="297">
        <v>4521</v>
      </c>
      <c r="K86" s="298">
        <v>64587</v>
      </c>
      <c r="L86" s="298">
        <v>6218</v>
      </c>
      <c r="M86" s="299">
        <v>2558</v>
      </c>
      <c r="N86" s="300">
        <v>27544</v>
      </c>
      <c r="O86" s="300">
        <v>909</v>
      </c>
      <c r="P86" s="301">
        <v>24552</v>
      </c>
      <c r="Q86" s="302">
        <v>342611</v>
      </c>
      <c r="R86" s="302">
        <v>145</v>
      </c>
      <c r="S86" s="303" t="s">
        <v>35</v>
      </c>
      <c r="T86" s="304" t="s">
        <v>35</v>
      </c>
      <c r="U86" s="304" t="s">
        <v>35</v>
      </c>
      <c r="V86" s="297">
        <v>31631</v>
      </c>
      <c r="W86" s="298">
        <v>434742</v>
      </c>
      <c r="X86" s="298">
        <v>7272</v>
      </c>
    </row>
    <row r="87" spans="1:24" x14ac:dyDescent="0.35">
      <c r="A87" s="294">
        <v>2013</v>
      </c>
      <c r="B87" s="295">
        <v>998</v>
      </c>
      <c r="C87" s="296" t="s">
        <v>137</v>
      </c>
      <c r="D87" s="294" t="s">
        <v>22</v>
      </c>
      <c r="E87" s="296" t="s">
        <v>23</v>
      </c>
      <c r="F87" s="294" t="s">
        <v>24</v>
      </c>
      <c r="G87" s="296" t="s">
        <v>75</v>
      </c>
      <c r="H87" s="296" t="s">
        <v>26</v>
      </c>
      <c r="I87" s="296" t="s">
        <v>2300</v>
      </c>
      <c r="J87" s="297">
        <v>4263.2</v>
      </c>
      <c r="K87" s="298">
        <v>38657</v>
      </c>
      <c r="L87" s="298">
        <v>3841</v>
      </c>
      <c r="M87" s="299">
        <v>2204.1</v>
      </c>
      <c r="N87" s="300">
        <v>22439</v>
      </c>
      <c r="O87" s="300">
        <v>417</v>
      </c>
      <c r="P87" s="301">
        <v>664</v>
      </c>
      <c r="Q87" s="302">
        <v>7237</v>
      </c>
      <c r="R87" s="302">
        <v>25</v>
      </c>
      <c r="S87" s="303" t="s">
        <v>35</v>
      </c>
      <c r="T87" s="304" t="s">
        <v>35</v>
      </c>
      <c r="U87" s="304" t="s">
        <v>35</v>
      </c>
      <c r="V87" s="297">
        <v>7131.3</v>
      </c>
      <c r="W87" s="298">
        <v>68333</v>
      </c>
      <c r="X87" s="298">
        <v>4283</v>
      </c>
    </row>
    <row r="88" spans="1:24" x14ac:dyDescent="0.35">
      <c r="A88" s="294">
        <v>2013</v>
      </c>
      <c r="B88" s="295">
        <v>1009</v>
      </c>
      <c r="C88" s="296" t="s">
        <v>138</v>
      </c>
      <c r="D88" s="294" t="s">
        <v>22</v>
      </c>
      <c r="E88" s="296" t="s">
        <v>23</v>
      </c>
      <c r="F88" s="294" t="s">
        <v>24</v>
      </c>
      <c r="G88" s="296" t="s">
        <v>48</v>
      </c>
      <c r="H88" s="296" t="s">
        <v>26</v>
      </c>
      <c r="I88" s="296" t="s">
        <v>2270</v>
      </c>
      <c r="J88" s="297">
        <v>9947.5</v>
      </c>
      <c r="K88" s="298">
        <v>78939</v>
      </c>
      <c r="L88" s="298">
        <v>10544</v>
      </c>
      <c r="M88" s="299">
        <v>13696.5</v>
      </c>
      <c r="N88" s="300">
        <v>133753</v>
      </c>
      <c r="O88" s="300">
        <v>1834</v>
      </c>
      <c r="P88" s="301">
        <v>8467.5</v>
      </c>
      <c r="Q88" s="302">
        <v>121303</v>
      </c>
      <c r="R88" s="302">
        <v>1</v>
      </c>
      <c r="S88" s="303" t="s">
        <v>35</v>
      </c>
      <c r="T88" s="304" t="s">
        <v>35</v>
      </c>
      <c r="U88" s="304" t="s">
        <v>35</v>
      </c>
      <c r="V88" s="297">
        <v>32111.5</v>
      </c>
      <c r="W88" s="298">
        <v>333995</v>
      </c>
      <c r="X88" s="298">
        <v>12379</v>
      </c>
    </row>
    <row r="89" spans="1:24" x14ac:dyDescent="0.35">
      <c r="A89" s="294">
        <v>2013</v>
      </c>
      <c r="B89" s="295">
        <v>1015</v>
      </c>
      <c r="C89" s="296" t="s">
        <v>139</v>
      </c>
      <c r="D89" s="294" t="s">
        <v>22</v>
      </c>
      <c r="E89" s="296" t="s">
        <v>23</v>
      </c>
      <c r="F89" s="294" t="s">
        <v>24</v>
      </c>
      <c r="G89" s="296" t="s">
        <v>94</v>
      </c>
      <c r="H89" s="296" t="s">
        <v>26</v>
      </c>
      <c r="I89" s="296" t="s">
        <v>2285</v>
      </c>
      <c r="J89" s="297">
        <v>470270</v>
      </c>
      <c r="K89" s="298">
        <v>4239870</v>
      </c>
      <c r="L89" s="298">
        <v>384713</v>
      </c>
      <c r="M89" s="299">
        <v>537451.9</v>
      </c>
      <c r="N89" s="300">
        <v>5360823</v>
      </c>
      <c r="O89" s="300">
        <v>47322</v>
      </c>
      <c r="P89" s="301">
        <v>198383</v>
      </c>
      <c r="Q89" s="302">
        <v>2885003</v>
      </c>
      <c r="R89" s="302">
        <v>144</v>
      </c>
      <c r="S89" s="303" t="s">
        <v>35</v>
      </c>
      <c r="T89" s="304" t="s">
        <v>35</v>
      </c>
      <c r="U89" s="304" t="s">
        <v>35</v>
      </c>
      <c r="V89" s="297">
        <v>1206104.8999999999</v>
      </c>
      <c r="W89" s="298">
        <v>12485696</v>
      </c>
      <c r="X89" s="298">
        <v>432179</v>
      </c>
    </row>
    <row r="90" spans="1:24" x14ac:dyDescent="0.35">
      <c r="A90" s="294">
        <v>2013</v>
      </c>
      <c r="B90" s="295">
        <v>1024</v>
      </c>
      <c r="C90" s="296" t="s">
        <v>140</v>
      </c>
      <c r="D90" s="294" t="s">
        <v>22</v>
      </c>
      <c r="E90" s="296" t="s">
        <v>23</v>
      </c>
      <c r="F90" s="294" t="s">
        <v>24</v>
      </c>
      <c r="G90" s="296" t="s">
        <v>127</v>
      </c>
      <c r="H90" s="296" t="s">
        <v>26</v>
      </c>
      <c r="I90" s="296" t="s">
        <v>2296</v>
      </c>
      <c r="J90" s="297">
        <v>849</v>
      </c>
      <c r="K90" s="298">
        <v>11069</v>
      </c>
      <c r="L90" s="298">
        <v>1220</v>
      </c>
      <c r="M90" s="299">
        <v>323.3</v>
      </c>
      <c r="N90" s="300">
        <v>4254</v>
      </c>
      <c r="O90" s="300">
        <v>347</v>
      </c>
      <c r="P90" s="301">
        <v>1691</v>
      </c>
      <c r="Q90" s="302">
        <v>42173</v>
      </c>
      <c r="R90" s="302">
        <v>43</v>
      </c>
      <c r="S90" s="303" t="s">
        <v>35</v>
      </c>
      <c r="T90" s="304" t="s">
        <v>35</v>
      </c>
      <c r="U90" s="304" t="s">
        <v>35</v>
      </c>
      <c r="V90" s="297">
        <v>2863.3</v>
      </c>
      <c r="W90" s="298">
        <v>57496</v>
      </c>
      <c r="X90" s="298">
        <v>1610</v>
      </c>
    </row>
    <row r="91" spans="1:24" x14ac:dyDescent="0.35">
      <c r="A91" s="294">
        <v>2013</v>
      </c>
      <c r="B91" s="295">
        <v>1036</v>
      </c>
      <c r="C91" s="296" t="s">
        <v>2301</v>
      </c>
      <c r="D91" s="294" t="s">
        <v>22</v>
      </c>
      <c r="E91" s="296" t="s">
        <v>23</v>
      </c>
      <c r="F91" s="294" t="s">
        <v>24</v>
      </c>
      <c r="G91" s="296" t="s">
        <v>67</v>
      </c>
      <c r="H91" s="296" t="s">
        <v>26</v>
      </c>
      <c r="I91" s="296" t="s">
        <v>2291</v>
      </c>
      <c r="J91" s="297">
        <v>6105.5</v>
      </c>
      <c r="K91" s="298">
        <v>44940</v>
      </c>
      <c r="L91" s="298">
        <v>3494</v>
      </c>
      <c r="M91" s="299">
        <v>3271.9</v>
      </c>
      <c r="N91" s="300">
        <v>27009</v>
      </c>
      <c r="O91" s="300">
        <v>439</v>
      </c>
      <c r="P91" s="301">
        <v>3034.5</v>
      </c>
      <c r="Q91" s="302">
        <v>31656</v>
      </c>
      <c r="R91" s="302">
        <v>1</v>
      </c>
      <c r="S91" s="303" t="s">
        <v>35</v>
      </c>
      <c r="T91" s="304" t="s">
        <v>35</v>
      </c>
      <c r="U91" s="304" t="s">
        <v>35</v>
      </c>
      <c r="V91" s="297">
        <v>12411.9</v>
      </c>
      <c r="W91" s="298">
        <v>103605</v>
      </c>
      <c r="X91" s="298">
        <v>3934</v>
      </c>
    </row>
    <row r="92" spans="1:24" x14ac:dyDescent="0.35">
      <c r="A92" s="294">
        <v>2013</v>
      </c>
      <c r="B92" s="295">
        <v>1050</v>
      </c>
      <c r="C92" s="296" t="s">
        <v>141</v>
      </c>
      <c r="D92" s="294" t="s">
        <v>22</v>
      </c>
      <c r="E92" s="296" t="s">
        <v>23</v>
      </c>
      <c r="F92" s="294" t="s">
        <v>24</v>
      </c>
      <c r="G92" s="296" t="s">
        <v>60</v>
      </c>
      <c r="H92" s="296" t="s">
        <v>26</v>
      </c>
      <c r="I92" s="296" t="s">
        <v>2278</v>
      </c>
      <c r="J92" s="297">
        <v>10744.2</v>
      </c>
      <c r="K92" s="298">
        <v>81590</v>
      </c>
      <c r="L92" s="298">
        <v>14001</v>
      </c>
      <c r="M92" s="299">
        <v>15208.7</v>
      </c>
      <c r="N92" s="300">
        <v>80734</v>
      </c>
      <c r="O92" s="300">
        <v>1712</v>
      </c>
      <c r="P92" s="301">
        <v>9920.4</v>
      </c>
      <c r="Q92" s="302">
        <v>85099</v>
      </c>
      <c r="R92" s="302">
        <v>36</v>
      </c>
      <c r="S92" s="303" t="s">
        <v>35</v>
      </c>
      <c r="T92" s="304" t="s">
        <v>35</v>
      </c>
      <c r="U92" s="304" t="s">
        <v>35</v>
      </c>
      <c r="V92" s="297">
        <v>35873.300000000003</v>
      </c>
      <c r="W92" s="298">
        <v>247423</v>
      </c>
      <c r="X92" s="298">
        <v>15749</v>
      </c>
    </row>
    <row r="93" spans="1:24" x14ac:dyDescent="0.35">
      <c r="A93" s="294">
        <v>2013</v>
      </c>
      <c r="B93" s="295">
        <v>1062</v>
      </c>
      <c r="C93" s="296" t="s">
        <v>142</v>
      </c>
      <c r="D93" s="294" t="s">
        <v>22</v>
      </c>
      <c r="E93" s="296" t="s">
        <v>23</v>
      </c>
      <c r="F93" s="294" t="s">
        <v>24</v>
      </c>
      <c r="G93" s="296" t="s">
        <v>32</v>
      </c>
      <c r="H93" s="296" t="s">
        <v>31</v>
      </c>
      <c r="I93" s="296" t="s">
        <v>2271</v>
      </c>
      <c r="J93" s="297">
        <v>15609.2</v>
      </c>
      <c r="K93" s="298">
        <v>126106</v>
      </c>
      <c r="L93" s="298">
        <v>12022</v>
      </c>
      <c r="M93" s="299">
        <v>5030.6000000000004</v>
      </c>
      <c r="N93" s="300">
        <v>49493</v>
      </c>
      <c r="O93" s="300">
        <v>624</v>
      </c>
      <c r="P93" s="301" t="s">
        <v>35</v>
      </c>
      <c r="Q93" s="302" t="s">
        <v>35</v>
      </c>
      <c r="R93" s="302" t="s">
        <v>35</v>
      </c>
      <c r="S93" s="303" t="s">
        <v>35</v>
      </c>
      <c r="T93" s="304" t="s">
        <v>35</v>
      </c>
      <c r="U93" s="304" t="s">
        <v>35</v>
      </c>
      <c r="V93" s="297">
        <v>20639.8</v>
      </c>
      <c r="W93" s="298">
        <v>175599</v>
      </c>
      <c r="X93" s="298">
        <v>12646</v>
      </c>
    </row>
    <row r="94" spans="1:24" x14ac:dyDescent="0.35">
      <c r="A94" s="294">
        <v>2013</v>
      </c>
      <c r="B94" s="295">
        <v>1101</v>
      </c>
      <c r="C94" s="296" t="s">
        <v>143</v>
      </c>
      <c r="D94" s="294" t="s">
        <v>22</v>
      </c>
      <c r="E94" s="296" t="s">
        <v>23</v>
      </c>
      <c r="F94" s="294" t="s">
        <v>24</v>
      </c>
      <c r="G94" s="296" t="s">
        <v>48</v>
      </c>
      <c r="H94" s="296" t="s">
        <v>26</v>
      </c>
      <c r="I94" s="296" t="s">
        <v>2270</v>
      </c>
      <c r="J94" s="297">
        <v>714.9</v>
      </c>
      <c r="K94" s="298">
        <v>6866</v>
      </c>
      <c r="L94" s="298">
        <v>547</v>
      </c>
      <c r="M94" s="299">
        <v>398.6</v>
      </c>
      <c r="N94" s="300">
        <v>4046</v>
      </c>
      <c r="O94" s="300">
        <v>140</v>
      </c>
      <c r="P94" s="301">
        <v>1387.3</v>
      </c>
      <c r="Q94" s="302">
        <v>14485</v>
      </c>
      <c r="R94" s="302">
        <v>66</v>
      </c>
      <c r="S94" s="303" t="s">
        <v>35</v>
      </c>
      <c r="T94" s="304" t="s">
        <v>35</v>
      </c>
      <c r="U94" s="304" t="s">
        <v>35</v>
      </c>
      <c r="V94" s="297">
        <v>2500.8000000000002</v>
      </c>
      <c r="W94" s="298">
        <v>25397</v>
      </c>
      <c r="X94" s="298">
        <v>753</v>
      </c>
    </row>
    <row r="95" spans="1:24" x14ac:dyDescent="0.35">
      <c r="A95" s="294">
        <v>2013</v>
      </c>
      <c r="B95" s="295">
        <v>1148</v>
      </c>
      <c r="C95" s="296" t="s">
        <v>144</v>
      </c>
      <c r="D95" s="294" t="s">
        <v>22</v>
      </c>
      <c r="E95" s="296" t="s">
        <v>23</v>
      </c>
      <c r="F95" s="294" t="s">
        <v>24</v>
      </c>
      <c r="G95" s="296" t="s">
        <v>75</v>
      </c>
      <c r="H95" s="296" t="s">
        <v>26</v>
      </c>
      <c r="I95" s="296" t="s">
        <v>2302</v>
      </c>
      <c r="J95" s="297">
        <v>2261.5</v>
      </c>
      <c r="K95" s="298">
        <v>16236</v>
      </c>
      <c r="L95" s="298">
        <v>1625</v>
      </c>
      <c r="M95" s="299">
        <v>2040.4</v>
      </c>
      <c r="N95" s="300">
        <v>15429</v>
      </c>
      <c r="O95" s="300">
        <v>255</v>
      </c>
      <c r="P95" s="301" t="s">
        <v>35</v>
      </c>
      <c r="Q95" s="302" t="s">
        <v>35</v>
      </c>
      <c r="R95" s="302" t="s">
        <v>35</v>
      </c>
      <c r="S95" s="303" t="s">
        <v>35</v>
      </c>
      <c r="T95" s="304" t="s">
        <v>35</v>
      </c>
      <c r="U95" s="304" t="s">
        <v>35</v>
      </c>
      <c r="V95" s="297">
        <v>4301.8999999999996</v>
      </c>
      <c r="W95" s="298">
        <v>31665</v>
      </c>
      <c r="X95" s="298">
        <v>1880</v>
      </c>
    </row>
    <row r="96" spans="1:24" x14ac:dyDescent="0.35">
      <c r="A96" s="294">
        <v>2013</v>
      </c>
      <c r="B96" s="295">
        <v>1149</v>
      </c>
      <c r="C96" s="296" t="s">
        <v>145</v>
      </c>
      <c r="D96" s="294" t="s">
        <v>22</v>
      </c>
      <c r="E96" s="296" t="s">
        <v>23</v>
      </c>
      <c r="F96" s="294" t="s">
        <v>24</v>
      </c>
      <c r="G96" s="296" t="s">
        <v>56</v>
      </c>
      <c r="H96" s="296" t="s">
        <v>31</v>
      </c>
      <c r="I96" s="296" t="s">
        <v>2287</v>
      </c>
      <c r="J96" s="297">
        <v>96800</v>
      </c>
      <c r="K96" s="298">
        <v>833798</v>
      </c>
      <c r="L96" s="298">
        <v>62921</v>
      </c>
      <c r="M96" s="299">
        <v>42755</v>
      </c>
      <c r="N96" s="300">
        <v>437291</v>
      </c>
      <c r="O96" s="300">
        <v>6540</v>
      </c>
      <c r="P96" s="301" t="s">
        <v>35</v>
      </c>
      <c r="Q96" s="302" t="s">
        <v>35</v>
      </c>
      <c r="R96" s="302" t="s">
        <v>35</v>
      </c>
      <c r="S96" s="303" t="s">
        <v>35</v>
      </c>
      <c r="T96" s="304" t="s">
        <v>35</v>
      </c>
      <c r="U96" s="304" t="s">
        <v>35</v>
      </c>
      <c r="V96" s="297">
        <v>139555</v>
      </c>
      <c r="W96" s="298">
        <v>1271089</v>
      </c>
      <c r="X96" s="298">
        <v>69461</v>
      </c>
    </row>
    <row r="97" spans="1:24" x14ac:dyDescent="0.35">
      <c r="A97" s="294">
        <v>2013</v>
      </c>
      <c r="B97" s="295">
        <v>1167</v>
      </c>
      <c r="C97" s="296" t="s">
        <v>146</v>
      </c>
      <c r="D97" s="294" t="s">
        <v>22</v>
      </c>
      <c r="E97" s="296" t="s">
        <v>23</v>
      </c>
      <c r="F97" s="294" t="s">
        <v>24</v>
      </c>
      <c r="G97" s="296" t="s">
        <v>30</v>
      </c>
      <c r="H97" s="296" t="s">
        <v>54</v>
      </c>
      <c r="I97" s="296" t="s">
        <v>2271</v>
      </c>
      <c r="J97" s="297">
        <v>1238466</v>
      </c>
      <c r="K97" s="298">
        <v>8967015</v>
      </c>
      <c r="L97" s="298">
        <v>790918</v>
      </c>
      <c r="M97" s="299">
        <v>353019</v>
      </c>
      <c r="N97" s="300">
        <v>2846423</v>
      </c>
      <c r="O97" s="300">
        <v>63163</v>
      </c>
      <c r="P97" s="301">
        <v>16194</v>
      </c>
      <c r="Q97" s="302">
        <v>154857</v>
      </c>
      <c r="R97" s="302">
        <v>2854</v>
      </c>
      <c r="S97" s="303">
        <v>0</v>
      </c>
      <c r="T97" s="304">
        <v>0</v>
      </c>
      <c r="U97" s="304">
        <v>0</v>
      </c>
      <c r="V97" s="297">
        <v>1607679</v>
      </c>
      <c r="W97" s="298">
        <v>11968295</v>
      </c>
      <c r="X97" s="298">
        <v>856935</v>
      </c>
    </row>
    <row r="98" spans="1:24" x14ac:dyDescent="0.35">
      <c r="A98" s="294">
        <v>2013</v>
      </c>
      <c r="B98" s="295">
        <v>1167</v>
      </c>
      <c r="C98" s="296" t="s">
        <v>146</v>
      </c>
      <c r="D98" s="294" t="s">
        <v>132</v>
      </c>
      <c r="E98" s="296" t="s">
        <v>133</v>
      </c>
      <c r="F98" s="294" t="s">
        <v>24</v>
      </c>
      <c r="G98" s="296" t="s">
        <v>30</v>
      </c>
      <c r="H98" s="296" t="s">
        <v>54</v>
      </c>
      <c r="I98" s="296" t="s">
        <v>2271</v>
      </c>
      <c r="J98" s="297">
        <v>165178</v>
      </c>
      <c r="K98" s="298">
        <v>4109741</v>
      </c>
      <c r="L98" s="298">
        <v>327851</v>
      </c>
      <c r="M98" s="299">
        <v>332039</v>
      </c>
      <c r="N98" s="300">
        <v>13213375</v>
      </c>
      <c r="O98" s="300">
        <v>56294</v>
      </c>
      <c r="P98" s="301">
        <v>24836</v>
      </c>
      <c r="Q98" s="302">
        <v>1184017</v>
      </c>
      <c r="R98" s="302">
        <v>2614</v>
      </c>
      <c r="S98" s="303">
        <v>1810</v>
      </c>
      <c r="T98" s="304">
        <v>292350</v>
      </c>
      <c r="U98" s="304">
        <v>3</v>
      </c>
      <c r="V98" s="297">
        <v>523863</v>
      </c>
      <c r="W98" s="298">
        <v>18799483</v>
      </c>
      <c r="X98" s="298">
        <v>386762</v>
      </c>
    </row>
    <row r="99" spans="1:24" x14ac:dyDescent="0.35">
      <c r="A99" s="294">
        <v>2013</v>
      </c>
      <c r="B99" s="295">
        <v>1169</v>
      </c>
      <c r="C99" s="296" t="s">
        <v>147</v>
      </c>
      <c r="D99" s="294" t="s">
        <v>22</v>
      </c>
      <c r="E99" s="296" t="s">
        <v>23</v>
      </c>
      <c r="F99" s="294" t="s">
        <v>24</v>
      </c>
      <c r="G99" s="296" t="s">
        <v>94</v>
      </c>
      <c r="H99" s="296" t="s">
        <v>31</v>
      </c>
      <c r="I99" s="296" t="s">
        <v>2303</v>
      </c>
      <c r="J99" s="297">
        <v>2943</v>
      </c>
      <c r="K99" s="298">
        <v>25722</v>
      </c>
      <c r="L99" s="298">
        <v>3427</v>
      </c>
      <c r="M99" s="299">
        <v>3915.5</v>
      </c>
      <c r="N99" s="300">
        <v>39434</v>
      </c>
      <c r="O99" s="300">
        <v>745</v>
      </c>
      <c r="P99" s="301">
        <v>25882.2</v>
      </c>
      <c r="Q99" s="302">
        <v>279609</v>
      </c>
      <c r="R99" s="302">
        <v>4640</v>
      </c>
      <c r="S99" s="303" t="s">
        <v>35</v>
      </c>
      <c r="T99" s="304" t="s">
        <v>35</v>
      </c>
      <c r="U99" s="304" t="s">
        <v>35</v>
      </c>
      <c r="V99" s="297">
        <v>32740.7</v>
      </c>
      <c r="W99" s="298">
        <v>344765</v>
      </c>
      <c r="X99" s="298">
        <v>8812</v>
      </c>
    </row>
    <row r="100" spans="1:24" x14ac:dyDescent="0.35">
      <c r="A100" s="294">
        <v>2013</v>
      </c>
      <c r="B100" s="295">
        <v>1175</v>
      </c>
      <c r="C100" s="296" t="s">
        <v>148</v>
      </c>
      <c r="D100" s="294" t="s">
        <v>22</v>
      </c>
      <c r="E100" s="296" t="s">
        <v>23</v>
      </c>
      <c r="F100" s="294" t="s">
        <v>24</v>
      </c>
      <c r="G100" s="296" t="s">
        <v>94</v>
      </c>
      <c r="H100" s="296" t="s">
        <v>31</v>
      </c>
      <c r="I100" s="296" t="s">
        <v>2285</v>
      </c>
      <c r="J100" s="297">
        <v>42574</v>
      </c>
      <c r="K100" s="298">
        <v>405422</v>
      </c>
      <c r="L100" s="298">
        <v>28327</v>
      </c>
      <c r="M100" s="299">
        <v>13474</v>
      </c>
      <c r="N100" s="300">
        <v>137445</v>
      </c>
      <c r="O100" s="300">
        <v>4627</v>
      </c>
      <c r="P100" s="301">
        <v>1656</v>
      </c>
      <c r="Q100" s="302">
        <v>20620</v>
      </c>
      <c r="R100" s="302">
        <v>51</v>
      </c>
      <c r="S100" s="303" t="s">
        <v>35</v>
      </c>
      <c r="T100" s="304" t="s">
        <v>35</v>
      </c>
      <c r="U100" s="304" t="s">
        <v>35</v>
      </c>
      <c r="V100" s="297">
        <v>57704</v>
      </c>
      <c r="W100" s="298">
        <v>563487</v>
      </c>
      <c r="X100" s="298">
        <v>33005</v>
      </c>
    </row>
    <row r="101" spans="1:24" x14ac:dyDescent="0.35">
      <c r="A101" s="294">
        <v>2013</v>
      </c>
      <c r="B101" s="295">
        <v>1176</v>
      </c>
      <c r="C101" s="296" t="s">
        <v>149</v>
      </c>
      <c r="D101" s="294" t="s">
        <v>22</v>
      </c>
      <c r="E101" s="296" t="s">
        <v>23</v>
      </c>
      <c r="F101" s="294" t="s">
        <v>24</v>
      </c>
      <c r="G101" s="296" t="s">
        <v>123</v>
      </c>
      <c r="H101" s="296" t="s">
        <v>26</v>
      </c>
      <c r="I101" s="296" t="s">
        <v>2304</v>
      </c>
      <c r="J101" s="297">
        <v>2535</v>
      </c>
      <c r="K101" s="298">
        <v>33068</v>
      </c>
      <c r="L101" s="298">
        <v>2721</v>
      </c>
      <c r="M101" s="299">
        <v>2206</v>
      </c>
      <c r="N101" s="300">
        <v>27692</v>
      </c>
      <c r="O101" s="300">
        <v>914</v>
      </c>
      <c r="P101" s="301">
        <v>139</v>
      </c>
      <c r="Q101" s="302">
        <v>1473</v>
      </c>
      <c r="R101" s="302">
        <v>2</v>
      </c>
      <c r="S101" s="303" t="s">
        <v>35</v>
      </c>
      <c r="T101" s="304" t="s">
        <v>35</v>
      </c>
      <c r="U101" s="304" t="s">
        <v>35</v>
      </c>
      <c r="V101" s="297">
        <v>4880</v>
      </c>
      <c r="W101" s="298">
        <v>62233</v>
      </c>
      <c r="X101" s="298">
        <v>3637</v>
      </c>
    </row>
    <row r="102" spans="1:24" x14ac:dyDescent="0.35">
      <c r="A102" s="294">
        <v>2013</v>
      </c>
      <c r="B102" s="295">
        <v>1179</v>
      </c>
      <c r="C102" s="296" t="s">
        <v>2305</v>
      </c>
      <c r="D102" s="294" t="s">
        <v>132</v>
      </c>
      <c r="E102" s="296" t="s">
        <v>133</v>
      </c>
      <c r="F102" s="294" t="s">
        <v>24</v>
      </c>
      <c r="G102" s="296" t="s">
        <v>150</v>
      </c>
      <c r="H102" s="296" t="s">
        <v>54</v>
      </c>
      <c r="I102" s="296" t="s">
        <v>2306</v>
      </c>
      <c r="J102" s="297">
        <v>57666</v>
      </c>
      <c r="K102" s="298">
        <v>616743</v>
      </c>
      <c r="L102" s="298">
        <v>101903</v>
      </c>
      <c r="M102" s="299">
        <v>45315</v>
      </c>
      <c r="N102" s="300">
        <v>611289</v>
      </c>
      <c r="O102" s="300">
        <v>17505</v>
      </c>
      <c r="P102" s="301">
        <v>10871</v>
      </c>
      <c r="Q102" s="302">
        <v>305451</v>
      </c>
      <c r="R102" s="302">
        <v>45</v>
      </c>
      <c r="S102" s="303" t="s">
        <v>35</v>
      </c>
      <c r="T102" s="304" t="s">
        <v>35</v>
      </c>
      <c r="U102" s="304" t="s">
        <v>35</v>
      </c>
      <c r="V102" s="297">
        <v>113852</v>
      </c>
      <c r="W102" s="298">
        <v>1533483</v>
      </c>
      <c r="X102" s="298">
        <v>119453</v>
      </c>
    </row>
    <row r="103" spans="1:24" x14ac:dyDescent="0.35">
      <c r="A103" s="294">
        <v>2013</v>
      </c>
      <c r="B103" s="295">
        <v>1181</v>
      </c>
      <c r="C103" s="296" t="s">
        <v>151</v>
      </c>
      <c r="D103" s="294" t="s">
        <v>22</v>
      </c>
      <c r="E103" s="296" t="s">
        <v>23</v>
      </c>
      <c r="F103" s="294" t="s">
        <v>24</v>
      </c>
      <c r="G103" s="296" t="s">
        <v>37</v>
      </c>
      <c r="H103" s="296" t="s">
        <v>26</v>
      </c>
      <c r="I103" s="296" t="s">
        <v>2270</v>
      </c>
      <c r="J103" s="297">
        <v>1487</v>
      </c>
      <c r="K103" s="298">
        <v>12330</v>
      </c>
      <c r="L103" s="298">
        <v>1422</v>
      </c>
      <c r="M103" s="299">
        <v>1278</v>
      </c>
      <c r="N103" s="300">
        <v>10372</v>
      </c>
      <c r="O103" s="300">
        <v>439</v>
      </c>
      <c r="P103" s="301">
        <v>356</v>
      </c>
      <c r="Q103" s="302">
        <v>4353</v>
      </c>
      <c r="R103" s="302">
        <v>7</v>
      </c>
      <c r="S103" s="303" t="s">
        <v>35</v>
      </c>
      <c r="T103" s="304" t="s">
        <v>35</v>
      </c>
      <c r="U103" s="304" t="s">
        <v>35</v>
      </c>
      <c r="V103" s="297">
        <v>3121</v>
      </c>
      <c r="W103" s="298">
        <v>27055</v>
      </c>
      <c r="X103" s="298">
        <v>1868</v>
      </c>
    </row>
    <row r="104" spans="1:24" x14ac:dyDescent="0.35">
      <c r="A104" s="294">
        <v>2013</v>
      </c>
      <c r="B104" s="295">
        <v>1192</v>
      </c>
      <c r="C104" s="296" t="s">
        <v>152</v>
      </c>
      <c r="D104" s="294" t="s">
        <v>22</v>
      </c>
      <c r="E104" s="296" t="s">
        <v>23</v>
      </c>
      <c r="F104" s="294" t="s">
        <v>24</v>
      </c>
      <c r="G104" s="296" t="s">
        <v>60</v>
      </c>
      <c r="H104" s="296" t="s">
        <v>26</v>
      </c>
      <c r="I104" s="296" t="s">
        <v>2278</v>
      </c>
      <c r="J104" s="297">
        <v>12976.1</v>
      </c>
      <c r="K104" s="298">
        <v>66885</v>
      </c>
      <c r="L104" s="298">
        <v>10628</v>
      </c>
      <c r="M104" s="299">
        <v>11687</v>
      </c>
      <c r="N104" s="300">
        <v>58576</v>
      </c>
      <c r="O104" s="300">
        <v>1142</v>
      </c>
      <c r="P104" s="301">
        <v>1928.9</v>
      </c>
      <c r="Q104" s="302">
        <v>12556</v>
      </c>
      <c r="R104" s="302">
        <v>9</v>
      </c>
      <c r="S104" s="303" t="s">
        <v>35</v>
      </c>
      <c r="T104" s="304" t="s">
        <v>35</v>
      </c>
      <c r="U104" s="304" t="s">
        <v>35</v>
      </c>
      <c r="V104" s="297">
        <v>26592</v>
      </c>
      <c r="W104" s="298">
        <v>138017</v>
      </c>
      <c r="X104" s="298">
        <v>11779</v>
      </c>
    </row>
    <row r="105" spans="1:24" x14ac:dyDescent="0.35">
      <c r="A105" s="294">
        <v>2013</v>
      </c>
      <c r="B105" s="295">
        <v>1196</v>
      </c>
      <c r="C105" s="296" t="s">
        <v>2307</v>
      </c>
      <c r="D105" s="294" t="s">
        <v>22</v>
      </c>
      <c r="E105" s="296" t="s">
        <v>23</v>
      </c>
      <c r="F105" s="294" t="s">
        <v>24</v>
      </c>
      <c r="G105" s="296" t="s">
        <v>79</v>
      </c>
      <c r="H105" s="296" t="s">
        <v>26</v>
      </c>
      <c r="I105" s="296" t="s">
        <v>2270</v>
      </c>
      <c r="J105" s="297">
        <v>385</v>
      </c>
      <c r="K105" s="298">
        <v>2926</v>
      </c>
      <c r="L105" s="298">
        <v>646</v>
      </c>
      <c r="M105" s="299">
        <v>2088</v>
      </c>
      <c r="N105" s="300">
        <v>15876</v>
      </c>
      <c r="O105" s="300">
        <v>135</v>
      </c>
      <c r="P105" s="301">
        <v>0</v>
      </c>
      <c r="Q105" s="302">
        <v>0</v>
      </c>
      <c r="R105" s="302">
        <v>0</v>
      </c>
      <c r="S105" s="303">
        <v>0</v>
      </c>
      <c r="T105" s="304">
        <v>0</v>
      </c>
      <c r="U105" s="304">
        <v>0</v>
      </c>
      <c r="V105" s="297">
        <v>2473</v>
      </c>
      <c r="W105" s="298">
        <v>18802</v>
      </c>
      <c r="X105" s="298">
        <v>781</v>
      </c>
    </row>
    <row r="106" spans="1:24" x14ac:dyDescent="0.35">
      <c r="A106" s="294">
        <v>2013</v>
      </c>
      <c r="B106" s="295">
        <v>1201</v>
      </c>
      <c r="C106" s="296" t="s">
        <v>153</v>
      </c>
      <c r="D106" s="294" t="s">
        <v>22</v>
      </c>
      <c r="E106" s="296" t="s">
        <v>23</v>
      </c>
      <c r="F106" s="294" t="s">
        <v>24</v>
      </c>
      <c r="G106" s="296" t="s">
        <v>106</v>
      </c>
      <c r="H106" s="296" t="s">
        <v>26</v>
      </c>
      <c r="I106" s="296" t="s">
        <v>2289</v>
      </c>
      <c r="J106" s="297">
        <v>3782.3</v>
      </c>
      <c r="K106" s="298">
        <v>41651</v>
      </c>
      <c r="L106" s="298">
        <v>3411</v>
      </c>
      <c r="M106" s="299">
        <v>659.2</v>
      </c>
      <c r="N106" s="300">
        <v>7453</v>
      </c>
      <c r="O106" s="300">
        <v>508</v>
      </c>
      <c r="P106" s="301">
        <v>3339</v>
      </c>
      <c r="Q106" s="302">
        <v>45694</v>
      </c>
      <c r="R106" s="302">
        <v>184</v>
      </c>
      <c r="S106" s="303" t="s">
        <v>35</v>
      </c>
      <c r="T106" s="304" t="s">
        <v>35</v>
      </c>
      <c r="U106" s="304" t="s">
        <v>35</v>
      </c>
      <c r="V106" s="297">
        <v>7780.5</v>
      </c>
      <c r="W106" s="298">
        <v>94798</v>
      </c>
      <c r="X106" s="298">
        <v>4103</v>
      </c>
    </row>
    <row r="107" spans="1:24" x14ac:dyDescent="0.35">
      <c r="A107" s="294">
        <v>2013</v>
      </c>
      <c r="B107" s="295">
        <v>1233</v>
      </c>
      <c r="C107" s="296" t="s">
        <v>154</v>
      </c>
      <c r="D107" s="294" t="s">
        <v>22</v>
      </c>
      <c r="E107" s="296" t="s">
        <v>23</v>
      </c>
      <c r="F107" s="294" t="s">
        <v>24</v>
      </c>
      <c r="G107" s="296" t="s">
        <v>48</v>
      </c>
      <c r="H107" s="296" t="s">
        <v>26</v>
      </c>
      <c r="I107" s="296" t="s">
        <v>2270</v>
      </c>
      <c r="J107" s="297">
        <v>1678</v>
      </c>
      <c r="K107" s="298">
        <v>17924</v>
      </c>
      <c r="L107" s="298">
        <v>1177</v>
      </c>
      <c r="M107" s="299">
        <v>477</v>
      </c>
      <c r="N107" s="300">
        <v>4890</v>
      </c>
      <c r="O107" s="300">
        <v>131</v>
      </c>
      <c r="P107" s="301" t="s">
        <v>35</v>
      </c>
      <c r="Q107" s="302" t="s">
        <v>35</v>
      </c>
      <c r="R107" s="302" t="s">
        <v>35</v>
      </c>
      <c r="S107" s="303" t="s">
        <v>35</v>
      </c>
      <c r="T107" s="304" t="s">
        <v>35</v>
      </c>
      <c r="U107" s="304" t="s">
        <v>35</v>
      </c>
      <c r="V107" s="297">
        <v>2155</v>
      </c>
      <c r="W107" s="298">
        <v>22814</v>
      </c>
      <c r="X107" s="298">
        <v>1308</v>
      </c>
    </row>
    <row r="108" spans="1:24" x14ac:dyDescent="0.35">
      <c r="A108" s="294">
        <v>2013</v>
      </c>
      <c r="B108" s="295">
        <v>1251</v>
      </c>
      <c r="C108" s="296" t="s">
        <v>155</v>
      </c>
      <c r="D108" s="294" t="s">
        <v>22</v>
      </c>
      <c r="E108" s="296" t="s">
        <v>23</v>
      </c>
      <c r="F108" s="294" t="s">
        <v>24</v>
      </c>
      <c r="G108" s="296" t="s">
        <v>37</v>
      </c>
      <c r="H108" s="296" t="s">
        <v>31</v>
      </c>
      <c r="I108" s="296" t="s">
        <v>2270</v>
      </c>
      <c r="J108" s="297">
        <v>25552.9</v>
      </c>
      <c r="K108" s="298">
        <v>199425</v>
      </c>
      <c r="L108" s="298">
        <v>17697</v>
      </c>
      <c r="M108" s="299">
        <v>2551.9</v>
      </c>
      <c r="N108" s="300">
        <v>25121</v>
      </c>
      <c r="O108" s="300">
        <v>199</v>
      </c>
      <c r="P108" s="301">
        <v>7122.7</v>
      </c>
      <c r="Q108" s="302">
        <v>104723</v>
      </c>
      <c r="R108" s="302">
        <v>132</v>
      </c>
      <c r="S108" s="303" t="s">
        <v>35</v>
      </c>
      <c r="T108" s="304" t="s">
        <v>35</v>
      </c>
      <c r="U108" s="304" t="s">
        <v>35</v>
      </c>
      <c r="V108" s="297">
        <v>35227.5</v>
      </c>
      <c r="W108" s="298">
        <v>329269</v>
      </c>
      <c r="X108" s="298">
        <v>18028</v>
      </c>
    </row>
    <row r="109" spans="1:24" x14ac:dyDescent="0.35">
      <c r="A109" s="294">
        <v>2013</v>
      </c>
      <c r="B109" s="295">
        <v>1273</v>
      </c>
      <c r="C109" s="296" t="s">
        <v>156</v>
      </c>
      <c r="D109" s="294" t="s">
        <v>22</v>
      </c>
      <c r="E109" s="296" t="s">
        <v>23</v>
      </c>
      <c r="F109" s="294" t="s">
        <v>24</v>
      </c>
      <c r="G109" s="296" t="s">
        <v>94</v>
      </c>
      <c r="H109" s="296" t="s">
        <v>31</v>
      </c>
      <c r="I109" s="296" t="s">
        <v>2285</v>
      </c>
      <c r="J109" s="297">
        <v>15542.2</v>
      </c>
      <c r="K109" s="298">
        <v>151729</v>
      </c>
      <c r="L109" s="298">
        <v>9910</v>
      </c>
      <c r="M109" s="299">
        <v>3399.9</v>
      </c>
      <c r="N109" s="300">
        <v>32931</v>
      </c>
      <c r="O109" s="300">
        <v>880</v>
      </c>
      <c r="P109" s="301">
        <v>669.5</v>
      </c>
      <c r="Q109" s="302">
        <v>8977</v>
      </c>
      <c r="R109" s="302">
        <v>3</v>
      </c>
      <c r="S109" s="303" t="s">
        <v>35</v>
      </c>
      <c r="T109" s="304" t="s">
        <v>35</v>
      </c>
      <c r="U109" s="304" t="s">
        <v>35</v>
      </c>
      <c r="V109" s="297">
        <v>19611.599999999999</v>
      </c>
      <c r="W109" s="298">
        <v>193637</v>
      </c>
      <c r="X109" s="298">
        <v>10793</v>
      </c>
    </row>
    <row r="110" spans="1:24" x14ac:dyDescent="0.35">
      <c r="A110" s="294">
        <v>2013</v>
      </c>
      <c r="B110" s="295">
        <v>1276</v>
      </c>
      <c r="C110" s="296" t="s">
        <v>157</v>
      </c>
      <c r="D110" s="294" t="s">
        <v>22</v>
      </c>
      <c r="E110" s="296" t="s">
        <v>23</v>
      </c>
      <c r="F110" s="294" t="s">
        <v>24</v>
      </c>
      <c r="G110" s="296" t="s">
        <v>62</v>
      </c>
      <c r="H110" s="296" t="s">
        <v>31</v>
      </c>
      <c r="I110" s="296" t="s">
        <v>2279</v>
      </c>
      <c r="J110" s="297">
        <v>1431.8</v>
      </c>
      <c r="K110" s="298">
        <v>11865</v>
      </c>
      <c r="L110" s="298">
        <v>1475</v>
      </c>
      <c r="M110" s="299">
        <v>4054.9</v>
      </c>
      <c r="N110" s="300">
        <v>38387</v>
      </c>
      <c r="O110" s="300">
        <v>412</v>
      </c>
      <c r="P110" s="301" t="s">
        <v>35</v>
      </c>
      <c r="Q110" s="302" t="s">
        <v>35</v>
      </c>
      <c r="R110" s="302" t="s">
        <v>35</v>
      </c>
      <c r="S110" s="303" t="s">
        <v>35</v>
      </c>
      <c r="T110" s="304" t="s">
        <v>35</v>
      </c>
      <c r="U110" s="304" t="s">
        <v>35</v>
      </c>
      <c r="V110" s="297">
        <v>5486.7</v>
      </c>
      <c r="W110" s="298">
        <v>50252</v>
      </c>
      <c r="X110" s="298">
        <v>1887</v>
      </c>
    </row>
    <row r="111" spans="1:24" x14ac:dyDescent="0.35">
      <c r="A111" s="294">
        <v>2013</v>
      </c>
      <c r="B111" s="295">
        <v>1279</v>
      </c>
      <c r="C111" s="296" t="s">
        <v>158</v>
      </c>
      <c r="D111" s="294" t="s">
        <v>22</v>
      </c>
      <c r="E111" s="296" t="s">
        <v>23</v>
      </c>
      <c r="F111" s="294" t="s">
        <v>24</v>
      </c>
      <c r="G111" s="296" t="s">
        <v>127</v>
      </c>
      <c r="H111" s="296" t="s">
        <v>31</v>
      </c>
      <c r="I111" s="296" t="s">
        <v>2296</v>
      </c>
      <c r="J111" s="297">
        <v>10969.4</v>
      </c>
      <c r="K111" s="298">
        <v>119516</v>
      </c>
      <c r="L111" s="298">
        <v>8530</v>
      </c>
      <c r="M111" s="299">
        <v>4086.9</v>
      </c>
      <c r="N111" s="300">
        <v>51377</v>
      </c>
      <c r="O111" s="300">
        <v>1302</v>
      </c>
      <c r="P111" s="301">
        <v>1010.9</v>
      </c>
      <c r="Q111" s="302">
        <v>14492</v>
      </c>
      <c r="R111" s="302">
        <v>2</v>
      </c>
      <c r="S111" s="303" t="s">
        <v>35</v>
      </c>
      <c r="T111" s="304" t="s">
        <v>35</v>
      </c>
      <c r="U111" s="304" t="s">
        <v>35</v>
      </c>
      <c r="V111" s="297">
        <v>16067.2</v>
      </c>
      <c r="W111" s="298">
        <v>185385</v>
      </c>
      <c r="X111" s="298">
        <v>9834</v>
      </c>
    </row>
    <row r="112" spans="1:24" x14ac:dyDescent="0.35">
      <c r="A112" s="294">
        <v>2013</v>
      </c>
      <c r="B112" s="295">
        <v>1283</v>
      </c>
      <c r="C112" s="296" t="s">
        <v>159</v>
      </c>
      <c r="D112" s="294" t="s">
        <v>22</v>
      </c>
      <c r="E112" s="296" t="s">
        <v>23</v>
      </c>
      <c r="F112" s="294" t="s">
        <v>24</v>
      </c>
      <c r="G112" s="296" t="s">
        <v>71</v>
      </c>
      <c r="H112" s="296" t="s">
        <v>31</v>
      </c>
      <c r="I112" s="296" t="s">
        <v>2270</v>
      </c>
      <c r="J112" s="297">
        <v>19633.3</v>
      </c>
      <c r="K112" s="298">
        <v>155324</v>
      </c>
      <c r="L112" s="298">
        <v>10465</v>
      </c>
      <c r="M112" s="299">
        <v>3949.4</v>
      </c>
      <c r="N112" s="300">
        <v>36440</v>
      </c>
      <c r="O112" s="300">
        <v>633</v>
      </c>
      <c r="P112" s="301">
        <v>15407.6</v>
      </c>
      <c r="Q112" s="302">
        <v>206574</v>
      </c>
      <c r="R112" s="302">
        <v>10</v>
      </c>
      <c r="S112" s="303" t="s">
        <v>35</v>
      </c>
      <c r="T112" s="304" t="s">
        <v>35</v>
      </c>
      <c r="U112" s="304" t="s">
        <v>35</v>
      </c>
      <c r="V112" s="297">
        <v>38990.300000000003</v>
      </c>
      <c r="W112" s="298">
        <v>398338</v>
      </c>
      <c r="X112" s="298">
        <v>11108</v>
      </c>
    </row>
    <row r="113" spans="1:24" x14ac:dyDescent="0.35">
      <c r="A113" s="294">
        <v>2013</v>
      </c>
      <c r="B113" s="295">
        <v>1300</v>
      </c>
      <c r="C113" s="296" t="s">
        <v>160</v>
      </c>
      <c r="D113" s="294" t="s">
        <v>22</v>
      </c>
      <c r="E113" s="296" t="s">
        <v>23</v>
      </c>
      <c r="F113" s="294" t="s">
        <v>24</v>
      </c>
      <c r="G113" s="296" t="s">
        <v>58</v>
      </c>
      <c r="H113" s="296" t="s">
        <v>26</v>
      </c>
      <c r="I113" s="296" t="s">
        <v>2277</v>
      </c>
      <c r="J113" s="297">
        <v>16440</v>
      </c>
      <c r="K113" s="298">
        <v>123705</v>
      </c>
      <c r="L113" s="298">
        <v>10000</v>
      </c>
      <c r="M113" s="299">
        <v>8530</v>
      </c>
      <c r="N113" s="300">
        <v>65649</v>
      </c>
      <c r="O113" s="300">
        <v>1424</v>
      </c>
      <c r="P113" s="301">
        <v>8358</v>
      </c>
      <c r="Q113" s="302">
        <v>65863</v>
      </c>
      <c r="R113" s="302">
        <v>282</v>
      </c>
      <c r="S113" s="303" t="s">
        <v>35</v>
      </c>
      <c r="T113" s="304" t="s">
        <v>35</v>
      </c>
      <c r="U113" s="304" t="s">
        <v>35</v>
      </c>
      <c r="V113" s="297">
        <v>33328</v>
      </c>
      <c r="W113" s="298">
        <v>255217</v>
      </c>
      <c r="X113" s="298">
        <v>11706</v>
      </c>
    </row>
    <row r="114" spans="1:24" x14ac:dyDescent="0.35">
      <c r="A114" s="294">
        <v>2013</v>
      </c>
      <c r="B114" s="295">
        <v>1301</v>
      </c>
      <c r="C114" s="296" t="s">
        <v>161</v>
      </c>
      <c r="D114" s="294" t="s">
        <v>22</v>
      </c>
      <c r="E114" s="296" t="s">
        <v>23</v>
      </c>
      <c r="F114" s="294" t="s">
        <v>24</v>
      </c>
      <c r="G114" s="296" t="s">
        <v>127</v>
      </c>
      <c r="H114" s="296" t="s">
        <v>31</v>
      </c>
      <c r="I114" s="296" t="s">
        <v>2296</v>
      </c>
      <c r="J114" s="297">
        <v>9604.9</v>
      </c>
      <c r="K114" s="298">
        <v>77255</v>
      </c>
      <c r="L114" s="298">
        <v>5000</v>
      </c>
      <c r="M114" s="299">
        <v>4061.4</v>
      </c>
      <c r="N114" s="300">
        <v>35914</v>
      </c>
      <c r="O114" s="300">
        <v>1384</v>
      </c>
      <c r="P114" s="301">
        <v>2605.1999999999998</v>
      </c>
      <c r="Q114" s="302">
        <v>34437</v>
      </c>
      <c r="R114" s="302">
        <v>39</v>
      </c>
      <c r="S114" s="303" t="s">
        <v>35</v>
      </c>
      <c r="T114" s="304" t="s">
        <v>35</v>
      </c>
      <c r="U114" s="304" t="s">
        <v>35</v>
      </c>
      <c r="V114" s="297">
        <v>16271.5</v>
      </c>
      <c r="W114" s="298">
        <v>147606</v>
      </c>
      <c r="X114" s="298">
        <v>6423</v>
      </c>
    </row>
    <row r="115" spans="1:24" x14ac:dyDescent="0.35">
      <c r="A115" s="294">
        <v>2013</v>
      </c>
      <c r="B115" s="295">
        <v>1307</v>
      </c>
      <c r="C115" s="296" t="s">
        <v>162</v>
      </c>
      <c r="D115" s="294" t="s">
        <v>22</v>
      </c>
      <c r="E115" s="296" t="s">
        <v>23</v>
      </c>
      <c r="F115" s="294" t="s">
        <v>24</v>
      </c>
      <c r="G115" s="296" t="s">
        <v>163</v>
      </c>
      <c r="H115" s="296" t="s">
        <v>31</v>
      </c>
      <c r="I115" s="296" t="s">
        <v>2308</v>
      </c>
      <c r="J115" s="297" t="s">
        <v>35</v>
      </c>
      <c r="K115" s="298" t="s">
        <v>35</v>
      </c>
      <c r="L115" s="298" t="s">
        <v>35</v>
      </c>
      <c r="M115" s="299" t="s">
        <v>35</v>
      </c>
      <c r="N115" s="300" t="s">
        <v>35</v>
      </c>
      <c r="O115" s="300" t="s">
        <v>35</v>
      </c>
      <c r="P115" s="301">
        <v>62693</v>
      </c>
      <c r="Q115" s="302">
        <v>1055095</v>
      </c>
      <c r="R115" s="302">
        <v>1</v>
      </c>
      <c r="S115" s="303" t="s">
        <v>35</v>
      </c>
      <c r="T115" s="304" t="s">
        <v>35</v>
      </c>
      <c r="U115" s="304" t="s">
        <v>35</v>
      </c>
      <c r="V115" s="297">
        <v>62693</v>
      </c>
      <c r="W115" s="298">
        <v>1055095</v>
      </c>
      <c r="X115" s="298">
        <v>1</v>
      </c>
    </row>
    <row r="116" spans="1:24" x14ac:dyDescent="0.35">
      <c r="A116" s="294">
        <v>2013</v>
      </c>
      <c r="B116" s="295">
        <v>1307</v>
      </c>
      <c r="C116" s="296" t="s">
        <v>162</v>
      </c>
      <c r="D116" s="294" t="s">
        <v>22</v>
      </c>
      <c r="E116" s="296" t="s">
        <v>23</v>
      </c>
      <c r="F116" s="294" t="s">
        <v>24</v>
      </c>
      <c r="G116" s="296" t="s">
        <v>164</v>
      </c>
      <c r="H116" s="296" t="s">
        <v>31</v>
      </c>
      <c r="I116" s="296" t="s">
        <v>2308</v>
      </c>
      <c r="J116" s="297" t="s">
        <v>35</v>
      </c>
      <c r="K116" s="298" t="s">
        <v>35</v>
      </c>
      <c r="L116" s="298" t="s">
        <v>35</v>
      </c>
      <c r="M116" s="299">
        <v>691</v>
      </c>
      <c r="N116" s="300">
        <v>6312</v>
      </c>
      <c r="O116" s="300">
        <v>1</v>
      </c>
      <c r="P116" s="301" t="s">
        <v>35</v>
      </c>
      <c r="Q116" s="302" t="s">
        <v>35</v>
      </c>
      <c r="R116" s="302" t="s">
        <v>35</v>
      </c>
      <c r="S116" s="303" t="s">
        <v>35</v>
      </c>
      <c r="T116" s="304" t="s">
        <v>35</v>
      </c>
      <c r="U116" s="304" t="s">
        <v>35</v>
      </c>
      <c r="V116" s="297">
        <v>691</v>
      </c>
      <c r="W116" s="298">
        <v>6312</v>
      </c>
      <c r="X116" s="298">
        <v>1</v>
      </c>
    </row>
    <row r="117" spans="1:24" x14ac:dyDescent="0.35">
      <c r="A117" s="294">
        <v>2013</v>
      </c>
      <c r="B117" s="295">
        <v>1307</v>
      </c>
      <c r="C117" s="296" t="s">
        <v>162</v>
      </c>
      <c r="D117" s="294" t="s">
        <v>22</v>
      </c>
      <c r="E117" s="296" t="s">
        <v>23</v>
      </c>
      <c r="F117" s="294" t="s">
        <v>24</v>
      </c>
      <c r="G117" s="296" t="s">
        <v>165</v>
      </c>
      <c r="H117" s="296" t="s">
        <v>31</v>
      </c>
      <c r="I117" s="296" t="s">
        <v>2309</v>
      </c>
      <c r="J117" s="297" t="s">
        <v>35</v>
      </c>
      <c r="K117" s="298" t="s">
        <v>35</v>
      </c>
      <c r="L117" s="298" t="s">
        <v>35</v>
      </c>
      <c r="M117" s="299">
        <v>607</v>
      </c>
      <c r="N117" s="300">
        <v>11607</v>
      </c>
      <c r="O117" s="300">
        <v>2</v>
      </c>
      <c r="P117" s="301" t="s">
        <v>35</v>
      </c>
      <c r="Q117" s="302" t="s">
        <v>35</v>
      </c>
      <c r="R117" s="302" t="s">
        <v>35</v>
      </c>
      <c r="S117" s="303" t="s">
        <v>35</v>
      </c>
      <c r="T117" s="304" t="s">
        <v>35</v>
      </c>
      <c r="U117" s="304" t="s">
        <v>35</v>
      </c>
      <c r="V117" s="297">
        <v>607</v>
      </c>
      <c r="W117" s="298">
        <v>11607</v>
      </c>
      <c r="X117" s="298">
        <v>2</v>
      </c>
    </row>
    <row r="118" spans="1:24" x14ac:dyDescent="0.35">
      <c r="A118" s="294">
        <v>2013</v>
      </c>
      <c r="B118" s="295">
        <v>1325</v>
      </c>
      <c r="C118" s="296" t="s">
        <v>2310</v>
      </c>
      <c r="D118" s="294" t="s">
        <v>22</v>
      </c>
      <c r="E118" s="296" t="s">
        <v>23</v>
      </c>
      <c r="F118" s="294" t="s">
        <v>24</v>
      </c>
      <c r="G118" s="296" t="s">
        <v>34</v>
      </c>
      <c r="H118" s="296" t="s">
        <v>26</v>
      </c>
      <c r="I118" s="296" t="s">
        <v>2271</v>
      </c>
      <c r="J118" s="297">
        <v>11152.2</v>
      </c>
      <c r="K118" s="298">
        <v>94647</v>
      </c>
      <c r="L118" s="298">
        <v>9529</v>
      </c>
      <c r="M118" s="299">
        <v>15981.4</v>
      </c>
      <c r="N118" s="300">
        <v>159889</v>
      </c>
      <c r="O118" s="300">
        <v>1326</v>
      </c>
      <c r="P118" s="301">
        <v>16282.9</v>
      </c>
      <c r="Q118" s="302">
        <v>196645</v>
      </c>
      <c r="R118" s="302">
        <v>11</v>
      </c>
      <c r="S118" s="303" t="s">
        <v>35</v>
      </c>
      <c r="T118" s="304" t="s">
        <v>35</v>
      </c>
      <c r="U118" s="304" t="s">
        <v>35</v>
      </c>
      <c r="V118" s="297">
        <v>43416.5</v>
      </c>
      <c r="W118" s="298">
        <v>451181</v>
      </c>
      <c r="X118" s="298">
        <v>10866</v>
      </c>
    </row>
    <row r="119" spans="1:24" x14ac:dyDescent="0.35">
      <c r="A119" s="294">
        <v>2013</v>
      </c>
      <c r="B119" s="295">
        <v>1366</v>
      </c>
      <c r="C119" s="296" t="s">
        <v>166</v>
      </c>
      <c r="D119" s="294" t="s">
        <v>22</v>
      </c>
      <c r="E119" s="296" t="s">
        <v>23</v>
      </c>
      <c r="F119" s="294" t="s">
        <v>24</v>
      </c>
      <c r="G119" s="296" t="s">
        <v>79</v>
      </c>
      <c r="H119" s="296" t="s">
        <v>26</v>
      </c>
      <c r="I119" s="296" t="s">
        <v>2270</v>
      </c>
      <c r="J119" s="297">
        <v>14299</v>
      </c>
      <c r="K119" s="298">
        <v>131977</v>
      </c>
      <c r="L119" s="298">
        <v>17734</v>
      </c>
      <c r="M119" s="299">
        <v>13635</v>
      </c>
      <c r="N119" s="300">
        <v>134021</v>
      </c>
      <c r="O119" s="300">
        <v>2225</v>
      </c>
      <c r="P119" s="301">
        <v>4729</v>
      </c>
      <c r="Q119" s="302">
        <v>52179</v>
      </c>
      <c r="R119" s="302">
        <v>138</v>
      </c>
      <c r="S119" s="303" t="s">
        <v>35</v>
      </c>
      <c r="T119" s="304" t="s">
        <v>35</v>
      </c>
      <c r="U119" s="304" t="s">
        <v>35</v>
      </c>
      <c r="V119" s="297">
        <v>32663</v>
      </c>
      <c r="W119" s="298">
        <v>318177</v>
      </c>
      <c r="X119" s="298">
        <v>20097</v>
      </c>
    </row>
    <row r="120" spans="1:24" x14ac:dyDescent="0.35">
      <c r="A120" s="294">
        <v>2013</v>
      </c>
      <c r="B120" s="295">
        <v>1367</v>
      </c>
      <c r="C120" s="296" t="s">
        <v>167</v>
      </c>
      <c r="D120" s="294" t="s">
        <v>22</v>
      </c>
      <c r="E120" s="296" t="s">
        <v>23</v>
      </c>
      <c r="F120" s="294" t="s">
        <v>24</v>
      </c>
      <c r="G120" s="296" t="s">
        <v>79</v>
      </c>
      <c r="H120" s="296" t="s">
        <v>31</v>
      </c>
      <c r="I120" s="296" t="s">
        <v>2270</v>
      </c>
      <c r="J120" s="297">
        <v>48</v>
      </c>
      <c r="K120" s="298">
        <v>167</v>
      </c>
      <c r="L120" s="298">
        <v>66</v>
      </c>
      <c r="M120" s="299">
        <v>0</v>
      </c>
      <c r="N120" s="300">
        <v>0</v>
      </c>
      <c r="O120" s="300">
        <v>0</v>
      </c>
      <c r="P120" s="301">
        <v>0</v>
      </c>
      <c r="Q120" s="302">
        <v>0</v>
      </c>
      <c r="R120" s="302">
        <v>0</v>
      </c>
      <c r="S120" s="303">
        <v>0</v>
      </c>
      <c r="T120" s="304">
        <v>0</v>
      </c>
      <c r="U120" s="304">
        <v>0</v>
      </c>
      <c r="V120" s="297">
        <v>48</v>
      </c>
      <c r="W120" s="298">
        <v>167</v>
      </c>
      <c r="X120" s="298">
        <v>66</v>
      </c>
    </row>
    <row r="121" spans="1:24" x14ac:dyDescent="0.35">
      <c r="A121" s="294">
        <v>2013</v>
      </c>
      <c r="B121" s="295">
        <v>1367</v>
      </c>
      <c r="C121" s="296" t="s">
        <v>167</v>
      </c>
      <c r="D121" s="294" t="s">
        <v>22</v>
      </c>
      <c r="E121" s="296" t="s">
        <v>23</v>
      </c>
      <c r="F121" s="294" t="s">
        <v>24</v>
      </c>
      <c r="G121" s="296" t="s">
        <v>37</v>
      </c>
      <c r="H121" s="296" t="s">
        <v>31</v>
      </c>
      <c r="I121" s="296" t="s">
        <v>2270</v>
      </c>
      <c r="J121" s="297">
        <v>11921</v>
      </c>
      <c r="K121" s="298">
        <v>72282</v>
      </c>
      <c r="L121" s="298">
        <v>8779</v>
      </c>
      <c r="M121" s="299">
        <v>935</v>
      </c>
      <c r="N121" s="300">
        <v>9383</v>
      </c>
      <c r="O121" s="300">
        <v>53</v>
      </c>
      <c r="P121" s="301" t="s">
        <v>35</v>
      </c>
      <c r="Q121" s="302" t="s">
        <v>35</v>
      </c>
      <c r="R121" s="302" t="s">
        <v>35</v>
      </c>
      <c r="S121" s="303" t="s">
        <v>35</v>
      </c>
      <c r="T121" s="304" t="s">
        <v>35</v>
      </c>
      <c r="U121" s="304" t="s">
        <v>35</v>
      </c>
      <c r="V121" s="297">
        <v>12856</v>
      </c>
      <c r="W121" s="298">
        <v>81665</v>
      </c>
      <c r="X121" s="298">
        <v>8832</v>
      </c>
    </row>
    <row r="122" spans="1:24" x14ac:dyDescent="0.35">
      <c r="A122" s="294">
        <v>2013</v>
      </c>
      <c r="B122" s="295">
        <v>1417</v>
      </c>
      <c r="C122" s="296" t="s">
        <v>168</v>
      </c>
      <c r="D122" s="294" t="s">
        <v>22</v>
      </c>
      <c r="E122" s="296" t="s">
        <v>23</v>
      </c>
      <c r="F122" s="294" t="s">
        <v>24</v>
      </c>
      <c r="G122" s="296" t="s">
        <v>169</v>
      </c>
      <c r="H122" s="296" t="s">
        <v>31</v>
      </c>
      <c r="I122" s="296" t="s">
        <v>2311</v>
      </c>
      <c r="J122" s="297">
        <v>7950</v>
      </c>
      <c r="K122" s="298">
        <v>45854</v>
      </c>
      <c r="L122" s="298">
        <v>5003</v>
      </c>
      <c r="M122" s="299">
        <v>1143</v>
      </c>
      <c r="N122" s="300">
        <v>7610</v>
      </c>
      <c r="O122" s="300">
        <v>315</v>
      </c>
      <c r="P122" s="301">
        <v>236</v>
      </c>
      <c r="Q122" s="302">
        <v>2162</v>
      </c>
      <c r="R122" s="302">
        <v>1</v>
      </c>
      <c r="S122" s="303" t="s">
        <v>35</v>
      </c>
      <c r="T122" s="304" t="s">
        <v>35</v>
      </c>
      <c r="U122" s="304" t="s">
        <v>35</v>
      </c>
      <c r="V122" s="297">
        <v>9329</v>
      </c>
      <c r="W122" s="298">
        <v>55626</v>
      </c>
      <c r="X122" s="298">
        <v>5319</v>
      </c>
    </row>
    <row r="123" spans="1:24" x14ac:dyDescent="0.35">
      <c r="A123" s="294">
        <v>2013</v>
      </c>
      <c r="B123" s="295">
        <v>1417</v>
      </c>
      <c r="C123" s="296" t="s">
        <v>168</v>
      </c>
      <c r="D123" s="294" t="s">
        <v>22</v>
      </c>
      <c r="E123" s="296" t="s">
        <v>23</v>
      </c>
      <c r="F123" s="294" t="s">
        <v>24</v>
      </c>
      <c r="G123" s="296" t="s">
        <v>165</v>
      </c>
      <c r="H123" s="296" t="s">
        <v>31</v>
      </c>
      <c r="I123" s="296" t="s">
        <v>2311</v>
      </c>
      <c r="J123" s="297">
        <v>702</v>
      </c>
      <c r="K123" s="298">
        <v>4348</v>
      </c>
      <c r="L123" s="298">
        <v>367</v>
      </c>
      <c r="M123" s="299">
        <v>429</v>
      </c>
      <c r="N123" s="300">
        <v>2961</v>
      </c>
      <c r="O123" s="300">
        <v>93</v>
      </c>
      <c r="P123" s="301" t="s">
        <v>35</v>
      </c>
      <c r="Q123" s="302" t="s">
        <v>35</v>
      </c>
      <c r="R123" s="302" t="s">
        <v>35</v>
      </c>
      <c r="S123" s="303" t="s">
        <v>35</v>
      </c>
      <c r="T123" s="304" t="s">
        <v>35</v>
      </c>
      <c r="U123" s="304" t="s">
        <v>35</v>
      </c>
      <c r="V123" s="297">
        <v>1131</v>
      </c>
      <c r="W123" s="298">
        <v>7309</v>
      </c>
      <c r="X123" s="298">
        <v>460</v>
      </c>
    </row>
    <row r="124" spans="1:24" x14ac:dyDescent="0.35">
      <c r="A124" s="294">
        <v>2013</v>
      </c>
      <c r="B124" s="295">
        <v>1427</v>
      </c>
      <c r="C124" s="296" t="s">
        <v>170</v>
      </c>
      <c r="D124" s="294" t="s">
        <v>22</v>
      </c>
      <c r="E124" s="296" t="s">
        <v>23</v>
      </c>
      <c r="F124" s="294" t="s">
        <v>24</v>
      </c>
      <c r="G124" s="296" t="s">
        <v>86</v>
      </c>
      <c r="H124" s="296" t="s">
        <v>26</v>
      </c>
      <c r="I124" s="296" t="s">
        <v>2283</v>
      </c>
      <c r="J124" s="297">
        <v>6295</v>
      </c>
      <c r="K124" s="298">
        <v>68139</v>
      </c>
      <c r="L124" s="298">
        <v>5875</v>
      </c>
      <c r="M124" s="299">
        <v>2304</v>
      </c>
      <c r="N124" s="300">
        <v>24215</v>
      </c>
      <c r="O124" s="300">
        <v>1308</v>
      </c>
      <c r="P124" s="301">
        <v>6181</v>
      </c>
      <c r="Q124" s="302">
        <v>81227</v>
      </c>
      <c r="R124" s="302">
        <v>125</v>
      </c>
      <c r="S124" s="303" t="s">
        <v>35</v>
      </c>
      <c r="T124" s="304" t="s">
        <v>35</v>
      </c>
      <c r="U124" s="304" t="s">
        <v>35</v>
      </c>
      <c r="V124" s="297">
        <v>14780</v>
      </c>
      <c r="W124" s="298">
        <v>173581</v>
      </c>
      <c r="X124" s="298">
        <v>7308</v>
      </c>
    </row>
    <row r="125" spans="1:24" x14ac:dyDescent="0.35">
      <c r="A125" s="294">
        <v>2013</v>
      </c>
      <c r="B125" s="295">
        <v>1456</v>
      </c>
      <c r="C125" s="296" t="s">
        <v>2312</v>
      </c>
      <c r="D125" s="294" t="s">
        <v>22</v>
      </c>
      <c r="E125" s="296" t="s">
        <v>23</v>
      </c>
      <c r="F125" s="294" t="s">
        <v>24</v>
      </c>
      <c r="G125" s="296" t="s">
        <v>32</v>
      </c>
      <c r="H125" s="296" t="s">
        <v>26</v>
      </c>
      <c r="I125" s="296" t="s">
        <v>2271</v>
      </c>
      <c r="J125" s="297">
        <v>8866.1</v>
      </c>
      <c r="K125" s="298">
        <v>84051</v>
      </c>
      <c r="L125" s="298">
        <v>5648</v>
      </c>
      <c r="M125" s="299">
        <v>4381.8</v>
      </c>
      <c r="N125" s="300">
        <v>42003</v>
      </c>
      <c r="O125" s="300">
        <v>859</v>
      </c>
      <c r="P125" s="301">
        <v>6180.5</v>
      </c>
      <c r="Q125" s="302">
        <v>93422</v>
      </c>
      <c r="R125" s="302">
        <v>29</v>
      </c>
      <c r="S125" s="303">
        <v>0</v>
      </c>
      <c r="T125" s="304">
        <v>0</v>
      </c>
      <c r="U125" s="304">
        <v>0</v>
      </c>
      <c r="V125" s="297">
        <v>19428.400000000001</v>
      </c>
      <c r="W125" s="298">
        <v>219476</v>
      </c>
      <c r="X125" s="298">
        <v>6536</v>
      </c>
    </row>
    <row r="126" spans="1:24" x14ac:dyDescent="0.35">
      <c r="A126" s="294">
        <v>2013</v>
      </c>
      <c r="B126" s="295">
        <v>1458</v>
      </c>
      <c r="C126" s="296" t="s">
        <v>171</v>
      </c>
      <c r="D126" s="294" t="s">
        <v>22</v>
      </c>
      <c r="E126" s="296" t="s">
        <v>23</v>
      </c>
      <c r="F126" s="294" t="s">
        <v>24</v>
      </c>
      <c r="G126" s="296" t="s">
        <v>28</v>
      </c>
      <c r="H126" s="296" t="s">
        <v>31</v>
      </c>
      <c r="I126" s="296" t="s">
        <v>2270</v>
      </c>
      <c r="J126" s="297">
        <v>57719</v>
      </c>
      <c r="K126" s="298">
        <v>607028</v>
      </c>
      <c r="L126" s="298">
        <v>37697</v>
      </c>
      <c r="M126" s="299">
        <v>25815</v>
      </c>
      <c r="N126" s="300">
        <v>402947</v>
      </c>
      <c r="O126" s="300">
        <v>3181</v>
      </c>
      <c r="P126" s="301" t="s">
        <v>35</v>
      </c>
      <c r="Q126" s="302" t="s">
        <v>35</v>
      </c>
      <c r="R126" s="302" t="s">
        <v>35</v>
      </c>
      <c r="S126" s="303" t="s">
        <v>35</v>
      </c>
      <c r="T126" s="304" t="s">
        <v>35</v>
      </c>
      <c r="U126" s="304" t="s">
        <v>35</v>
      </c>
      <c r="V126" s="297">
        <v>83534</v>
      </c>
      <c r="W126" s="298">
        <v>1009975</v>
      </c>
      <c r="X126" s="298">
        <v>40878</v>
      </c>
    </row>
    <row r="127" spans="1:24" x14ac:dyDescent="0.35">
      <c r="A127" s="294">
        <v>2013</v>
      </c>
      <c r="B127" s="295">
        <v>1523</v>
      </c>
      <c r="C127" s="296" t="s">
        <v>172</v>
      </c>
      <c r="D127" s="294" t="s">
        <v>22</v>
      </c>
      <c r="E127" s="296" t="s">
        <v>23</v>
      </c>
      <c r="F127" s="294" t="s">
        <v>24</v>
      </c>
      <c r="G127" s="296" t="s">
        <v>173</v>
      </c>
      <c r="H127" s="296" t="s">
        <v>26</v>
      </c>
      <c r="I127" s="296" t="s">
        <v>2306</v>
      </c>
      <c r="J127" s="297">
        <v>12826</v>
      </c>
      <c r="K127" s="298">
        <v>74008</v>
      </c>
      <c r="L127" s="298">
        <v>10374</v>
      </c>
      <c r="M127" s="299">
        <v>4315</v>
      </c>
      <c r="N127" s="300">
        <v>25494</v>
      </c>
      <c r="O127" s="300">
        <v>867</v>
      </c>
      <c r="P127" s="301">
        <v>4127</v>
      </c>
      <c r="Q127" s="302">
        <v>28513</v>
      </c>
      <c r="R127" s="302">
        <v>33</v>
      </c>
      <c r="S127" s="303" t="s">
        <v>35</v>
      </c>
      <c r="T127" s="304" t="s">
        <v>35</v>
      </c>
      <c r="U127" s="304" t="s">
        <v>35</v>
      </c>
      <c r="V127" s="297">
        <v>21268</v>
      </c>
      <c r="W127" s="298">
        <v>128015</v>
      </c>
      <c r="X127" s="298">
        <v>11274</v>
      </c>
    </row>
    <row r="128" spans="1:24" x14ac:dyDescent="0.35">
      <c r="A128" s="294">
        <v>2013</v>
      </c>
      <c r="B128" s="295">
        <v>1525</v>
      </c>
      <c r="C128" s="296" t="s">
        <v>174</v>
      </c>
      <c r="D128" s="294" t="s">
        <v>22</v>
      </c>
      <c r="E128" s="296" t="s">
        <v>23</v>
      </c>
      <c r="F128" s="294" t="s">
        <v>24</v>
      </c>
      <c r="G128" s="296" t="s">
        <v>75</v>
      </c>
      <c r="H128" s="296" t="s">
        <v>26</v>
      </c>
      <c r="I128" s="296" t="s">
        <v>2313</v>
      </c>
      <c r="J128" s="297">
        <v>2253</v>
      </c>
      <c r="K128" s="298">
        <v>17096</v>
      </c>
      <c r="L128" s="298">
        <v>2303</v>
      </c>
      <c r="M128" s="299">
        <v>1354</v>
      </c>
      <c r="N128" s="300">
        <v>11763</v>
      </c>
      <c r="O128" s="300">
        <v>473</v>
      </c>
      <c r="P128" s="301">
        <v>1871</v>
      </c>
      <c r="Q128" s="302">
        <v>17460</v>
      </c>
      <c r="R128" s="302">
        <v>28</v>
      </c>
      <c r="S128" s="303" t="s">
        <v>35</v>
      </c>
      <c r="T128" s="304" t="s">
        <v>35</v>
      </c>
      <c r="U128" s="304" t="s">
        <v>35</v>
      </c>
      <c r="V128" s="297">
        <v>5478</v>
      </c>
      <c r="W128" s="298">
        <v>46319</v>
      </c>
      <c r="X128" s="298">
        <v>2804</v>
      </c>
    </row>
    <row r="129" spans="1:24" x14ac:dyDescent="0.35">
      <c r="A129" s="294">
        <v>2013</v>
      </c>
      <c r="B129" s="295">
        <v>1529</v>
      </c>
      <c r="C129" s="296" t="s">
        <v>175</v>
      </c>
      <c r="D129" s="294" t="s">
        <v>22</v>
      </c>
      <c r="E129" s="296" t="s">
        <v>23</v>
      </c>
      <c r="F129" s="294" t="s">
        <v>24</v>
      </c>
      <c r="G129" s="296" t="s">
        <v>48</v>
      </c>
      <c r="H129" s="296" t="s">
        <v>31</v>
      </c>
      <c r="I129" s="296" t="s">
        <v>2270</v>
      </c>
      <c r="J129" s="297">
        <v>35553.199999999997</v>
      </c>
      <c r="K129" s="298">
        <v>322581</v>
      </c>
      <c r="L129" s="298">
        <v>18917</v>
      </c>
      <c r="M129" s="299">
        <v>8163.6</v>
      </c>
      <c r="N129" s="300">
        <v>81892</v>
      </c>
      <c r="O129" s="300">
        <v>1418</v>
      </c>
      <c r="P129" s="301">
        <v>5.9</v>
      </c>
      <c r="Q129" s="302">
        <v>51</v>
      </c>
      <c r="R129" s="302">
        <v>16</v>
      </c>
      <c r="S129" s="303">
        <v>0</v>
      </c>
      <c r="T129" s="304">
        <v>0</v>
      </c>
      <c r="U129" s="304">
        <v>0</v>
      </c>
      <c r="V129" s="297">
        <v>43722.7</v>
      </c>
      <c r="W129" s="298">
        <v>404524</v>
      </c>
      <c r="X129" s="298">
        <v>20351</v>
      </c>
    </row>
    <row r="130" spans="1:24" x14ac:dyDescent="0.35">
      <c r="A130" s="294">
        <v>2013</v>
      </c>
      <c r="B130" s="295">
        <v>1566</v>
      </c>
      <c r="C130" s="296" t="s">
        <v>2314</v>
      </c>
      <c r="D130" s="294" t="s">
        <v>22</v>
      </c>
      <c r="E130" s="296" t="s">
        <v>23</v>
      </c>
      <c r="F130" s="294" t="s">
        <v>24</v>
      </c>
      <c r="G130" s="296" t="s">
        <v>51</v>
      </c>
      <c r="H130" s="296" t="s">
        <v>26</v>
      </c>
      <c r="I130" s="296" t="s">
        <v>51</v>
      </c>
      <c r="J130" s="297">
        <v>5590</v>
      </c>
      <c r="K130" s="298">
        <v>45649</v>
      </c>
      <c r="L130" s="298">
        <v>4096</v>
      </c>
      <c r="M130" s="299">
        <v>4251</v>
      </c>
      <c r="N130" s="300">
        <v>39542</v>
      </c>
      <c r="O130" s="300">
        <v>535</v>
      </c>
      <c r="P130" s="301" t="s">
        <v>35</v>
      </c>
      <c r="Q130" s="302" t="s">
        <v>35</v>
      </c>
      <c r="R130" s="302" t="s">
        <v>35</v>
      </c>
      <c r="S130" s="303" t="s">
        <v>35</v>
      </c>
      <c r="T130" s="304" t="s">
        <v>35</v>
      </c>
      <c r="U130" s="304" t="s">
        <v>35</v>
      </c>
      <c r="V130" s="297">
        <v>9841</v>
      </c>
      <c r="W130" s="298">
        <v>85191</v>
      </c>
      <c r="X130" s="298">
        <v>4631</v>
      </c>
    </row>
    <row r="131" spans="1:24" x14ac:dyDescent="0.35">
      <c r="A131" s="294">
        <v>2013</v>
      </c>
      <c r="B131" s="295">
        <v>1573</v>
      </c>
      <c r="C131" s="296" t="s">
        <v>176</v>
      </c>
      <c r="D131" s="294" t="s">
        <v>22</v>
      </c>
      <c r="E131" s="296" t="s">
        <v>23</v>
      </c>
      <c r="F131" s="294" t="s">
        <v>24</v>
      </c>
      <c r="G131" s="296" t="s">
        <v>48</v>
      </c>
      <c r="H131" s="296" t="s">
        <v>26</v>
      </c>
      <c r="I131" s="296" t="s">
        <v>2270</v>
      </c>
      <c r="J131" s="297">
        <v>1422.8</v>
      </c>
      <c r="K131" s="298">
        <v>15796</v>
      </c>
      <c r="L131" s="298">
        <v>1523</v>
      </c>
      <c r="M131" s="299">
        <v>520.20000000000005</v>
      </c>
      <c r="N131" s="300">
        <v>4951</v>
      </c>
      <c r="O131" s="300">
        <v>258</v>
      </c>
      <c r="P131" s="301">
        <v>1196.8</v>
      </c>
      <c r="Q131" s="302">
        <v>15277</v>
      </c>
      <c r="R131" s="302">
        <v>54</v>
      </c>
      <c r="S131" s="303" t="s">
        <v>35</v>
      </c>
      <c r="T131" s="304" t="s">
        <v>35</v>
      </c>
      <c r="U131" s="304" t="s">
        <v>35</v>
      </c>
      <c r="V131" s="297">
        <v>3139.8</v>
      </c>
      <c r="W131" s="298">
        <v>36024</v>
      </c>
      <c r="X131" s="298">
        <v>1835</v>
      </c>
    </row>
    <row r="132" spans="1:24" x14ac:dyDescent="0.35">
      <c r="A132" s="294">
        <v>2013</v>
      </c>
      <c r="B132" s="295">
        <v>1578</v>
      </c>
      <c r="C132" s="296" t="s">
        <v>177</v>
      </c>
      <c r="D132" s="294" t="s">
        <v>22</v>
      </c>
      <c r="E132" s="296" t="s">
        <v>23</v>
      </c>
      <c r="F132" s="294" t="s">
        <v>24</v>
      </c>
      <c r="G132" s="296" t="s">
        <v>100</v>
      </c>
      <c r="H132" s="296" t="s">
        <v>26</v>
      </c>
      <c r="I132" s="296" t="s">
        <v>2269</v>
      </c>
      <c r="J132" s="297">
        <v>12956</v>
      </c>
      <c r="K132" s="298">
        <v>114033</v>
      </c>
      <c r="L132" s="298">
        <v>8576</v>
      </c>
      <c r="M132" s="299">
        <v>6996</v>
      </c>
      <c r="N132" s="300">
        <v>58783</v>
      </c>
      <c r="O132" s="300">
        <v>1768</v>
      </c>
      <c r="P132" s="301">
        <v>2405</v>
      </c>
      <c r="Q132" s="302">
        <v>29686</v>
      </c>
      <c r="R132" s="302">
        <v>3</v>
      </c>
      <c r="S132" s="303">
        <v>0</v>
      </c>
      <c r="T132" s="304">
        <v>0</v>
      </c>
      <c r="U132" s="304">
        <v>0</v>
      </c>
      <c r="V132" s="297">
        <v>22357</v>
      </c>
      <c r="W132" s="298">
        <v>202502</v>
      </c>
      <c r="X132" s="298">
        <v>10347</v>
      </c>
    </row>
    <row r="133" spans="1:24" x14ac:dyDescent="0.35">
      <c r="A133" s="294">
        <v>2013</v>
      </c>
      <c r="B133" s="295">
        <v>1579</v>
      </c>
      <c r="C133" s="296" t="s">
        <v>178</v>
      </c>
      <c r="D133" s="294" t="s">
        <v>22</v>
      </c>
      <c r="E133" s="296" t="s">
        <v>23</v>
      </c>
      <c r="F133" s="294" t="s">
        <v>24</v>
      </c>
      <c r="G133" s="296" t="s">
        <v>92</v>
      </c>
      <c r="H133" s="296" t="s">
        <v>179</v>
      </c>
      <c r="I133" s="296" t="s">
        <v>2304</v>
      </c>
      <c r="J133" s="297">
        <v>52924</v>
      </c>
      <c r="K133" s="298">
        <v>697887</v>
      </c>
      <c r="L133" s="298">
        <v>41322</v>
      </c>
      <c r="M133" s="299">
        <v>33581</v>
      </c>
      <c r="N133" s="300">
        <v>526465</v>
      </c>
      <c r="O133" s="300">
        <v>7424</v>
      </c>
      <c r="P133" s="301">
        <v>22806</v>
      </c>
      <c r="Q133" s="302">
        <v>472422</v>
      </c>
      <c r="R133" s="302">
        <v>775</v>
      </c>
      <c r="S133" s="303" t="s">
        <v>35</v>
      </c>
      <c r="T133" s="304" t="s">
        <v>35</v>
      </c>
      <c r="U133" s="304" t="s">
        <v>35</v>
      </c>
      <c r="V133" s="297">
        <v>109311</v>
      </c>
      <c r="W133" s="298">
        <v>1696774</v>
      </c>
      <c r="X133" s="298">
        <v>49521</v>
      </c>
    </row>
    <row r="134" spans="1:24" x14ac:dyDescent="0.35">
      <c r="A134" s="294">
        <v>2013</v>
      </c>
      <c r="B134" s="295">
        <v>1581</v>
      </c>
      <c r="C134" s="296" t="s">
        <v>180</v>
      </c>
      <c r="D134" s="294" t="s">
        <v>22</v>
      </c>
      <c r="E134" s="296" t="s">
        <v>23</v>
      </c>
      <c r="F134" s="294" t="s">
        <v>24</v>
      </c>
      <c r="G134" s="296" t="s">
        <v>118</v>
      </c>
      <c r="H134" s="296" t="s">
        <v>26</v>
      </c>
      <c r="I134" s="296" t="s">
        <v>2270</v>
      </c>
      <c r="J134" s="297">
        <v>14921.4</v>
      </c>
      <c r="K134" s="298">
        <v>132521</v>
      </c>
      <c r="L134" s="298">
        <v>11165</v>
      </c>
      <c r="M134" s="299">
        <v>6483.1</v>
      </c>
      <c r="N134" s="300">
        <v>68630</v>
      </c>
      <c r="O134" s="300">
        <v>1701</v>
      </c>
      <c r="P134" s="301">
        <v>4066.9</v>
      </c>
      <c r="Q134" s="302">
        <v>42513</v>
      </c>
      <c r="R134" s="302">
        <v>22</v>
      </c>
      <c r="S134" s="303" t="s">
        <v>35</v>
      </c>
      <c r="T134" s="304" t="s">
        <v>35</v>
      </c>
      <c r="U134" s="304" t="s">
        <v>35</v>
      </c>
      <c r="V134" s="297">
        <v>25471.4</v>
      </c>
      <c r="W134" s="298">
        <v>243664</v>
      </c>
      <c r="X134" s="298">
        <v>12888</v>
      </c>
    </row>
    <row r="135" spans="1:24" x14ac:dyDescent="0.35">
      <c r="A135" s="294">
        <v>2013</v>
      </c>
      <c r="B135" s="295">
        <v>1582</v>
      </c>
      <c r="C135" s="296" t="s">
        <v>181</v>
      </c>
      <c r="D135" s="294" t="s">
        <v>22</v>
      </c>
      <c r="E135" s="296" t="s">
        <v>23</v>
      </c>
      <c r="F135" s="294" t="s">
        <v>24</v>
      </c>
      <c r="G135" s="296" t="s">
        <v>106</v>
      </c>
      <c r="H135" s="296" t="s">
        <v>26</v>
      </c>
      <c r="I135" s="296" t="s">
        <v>2269</v>
      </c>
      <c r="J135" s="297">
        <v>2728</v>
      </c>
      <c r="K135" s="298">
        <v>24576</v>
      </c>
      <c r="L135" s="298">
        <v>1838</v>
      </c>
      <c r="M135" s="299">
        <v>3630</v>
      </c>
      <c r="N135" s="300">
        <v>33853</v>
      </c>
      <c r="O135" s="300">
        <v>648</v>
      </c>
      <c r="P135" s="301">
        <v>871</v>
      </c>
      <c r="Q135" s="302">
        <v>10591</v>
      </c>
      <c r="R135" s="302">
        <v>1</v>
      </c>
      <c r="S135" s="303">
        <v>0</v>
      </c>
      <c r="T135" s="304">
        <v>0</v>
      </c>
      <c r="U135" s="304">
        <v>0</v>
      </c>
      <c r="V135" s="297">
        <v>7229</v>
      </c>
      <c r="W135" s="298">
        <v>69020</v>
      </c>
      <c r="X135" s="298">
        <v>2487</v>
      </c>
    </row>
    <row r="136" spans="1:24" x14ac:dyDescent="0.35">
      <c r="A136" s="294">
        <v>2013</v>
      </c>
      <c r="B136" s="295">
        <v>1586</v>
      </c>
      <c r="C136" s="296" t="s">
        <v>182</v>
      </c>
      <c r="D136" s="294" t="s">
        <v>22</v>
      </c>
      <c r="E136" s="296" t="s">
        <v>23</v>
      </c>
      <c r="F136" s="294" t="s">
        <v>24</v>
      </c>
      <c r="G136" s="296" t="s">
        <v>118</v>
      </c>
      <c r="H136" s="296" t="s">
        <v>26</v>
      </c>
      <c r="I136" s="296" t="s">
        <v>2292</v>
      </c>
      <c r="J136" s="297">
        <v>19887</v>
      </c>
      <c r="K136" s="298">
        <v>197545</v>
      </c>
      <c r="L136" s="298">
        <v>16337</v>
      </c>
      <c r="M136" s="299">
        <v>32907</v>
      </c>
      <c r="N136" s="300">
        <v>419298</v>
      </c>
      <c r="O136" s="300">
        <v>2376</v>
      </c>
      <c r="P136" s="301" t="s">
        <v>35</v>
      </c>
      <c r="Q136" s="302" t="s">
        <v>35</v>
      </c>
      <c r="R136" s="302" t="s">
        <v>35</v>
      </c>
      <c r="S136" s="303" t="s">
        <v>35</v>
      </c>
      <c r="T136" s="304" t="s">
        <v>35</v>
      </c>
      <c r="U136" s="304" t="s">
        <v>35</v>
      </c>
      <c r="V136" s="297">
        <v>52794</v>
      </c>
      <c r="W136" s="298">
        <v>616843</v>
      </c>
      <c r="X136" s="298">
        <v>18713</v>
      </c>
    </row>
    <row r="137" spans="1:24" x14ac:dyDescent="0.35">
      <c r="A137" s="294">
        <v>2013</v>
      </c>
      <c r="B137" s="295">
        <v>1591</v>
      </c>
      <c r="C137" s="296" t="s">
        <v>183</v>
      </c>
      <c r="D137" s="294" t="s">
        <v>22</v>
      </c>
      <c r="E137" s="296" t="s">
        <v>23</v>
      </c>
      <c r="F137" s="294" t="s">
        <v>24</v>
      </c>
      <c r="G137" s="296" t="s">
        <v>94</v>
      </c>
      <c r="H137" s="296" t="s">
        <v>31</v>
      </c>
      <c r="I137" s="296" t="s">
        <v>2285</v>
      </c>
      <c r="J137" s="297">
        <v>9580</v>
      </c>
      <c r="K137" s="298">
        <v>78982</v>
      </c>
      <c r="L137" s="298">
        <v>8346</v>
      </c>
      <c r="M137" s="299">
        <v>16212</v>
      </c>
      <c r="N137" s="300">
        <v>157160</v>
      </c>
      <c r="O137" s="300">
        <v>3728</v>
      </c>
      <c r="P137" s="301">
        <v>1894</v>
      </c>
      <c r="Q137" s="302">
        <v>18678</v>
      </c>
      <c r="R137" s="302">
        <v>692</v>
      </c>
      <c r="S137" s="303">
        <v>0</v>
      </c>
      <c r="T137" s="304">
        <v>0</v>
      </c>
      <c r="U137" s="304">
        <v>0</v>
      </c>
      <c r="V137" s="297">
        <v>27686</v>
      </c>
      <c r="W137" s="298">
        <v>254820</v>
      </c>
      <c r="X137" s="298">
        <v>12766</v>
      </c>
    </row>
    <row r="138" spans="1:24" x14ac:dyDescent="0.35">
      <c r="A138" s="294">
        <v>2013</v>
      </c>
      <c r="B138" s="295">
        <v>1601</v>
      </c>
      <c r="C138" s="296" t="s">
        <v>184</v>
      </c>
      <c r="D138" s="294" t="s">
        <v>22</v>
      </c>
      <c r="E138" s="296" t="s">
        <v>23</v>
      </c>
      <c r="F138" s="294" t="s">
        <v>24</v>
      </c>
      <c r="G138" s="296" t="s">
        <v>164</v>
      </c>
      <c r="H138" s="296" t="s">
        <v>26</v>
      </c>
      <c r="I138" s="296" t="s">
        <v>2275</v>
      </c>
      <c r="J138" s="297">
        <v>1085</v>
      </c>
      <c r="K138" s="298">
        <v>9791</v>
      </c>
      <c r="L138" s="298">
        <v>902</v>
      </c>
      <c r="M138" s="299">
        <v>510</v>
      </c>
      <c r="N138" s="300">
        <v>5182</v>
      </c>
      <c r="O138" s="300">
        <v>234</v>
      </c>
      <c r="P138" s="301">
        <v>1306</v>
      </c>
      <c r="Q138" s="302">
        <v>14988</v>
      </c>
      <c r="R138" s="302">
        <v>16</v>
      </c>
      <c r="S138" s="303" t="s">
        <v>35</v>
      </c>
      <c r="T138" s="304" t="s">
        <v>35</v>
      </c>
      <c r="U138" s="304" t="s">
        <v>35</v>
      </c>
      <c r="V138" s="297">
        <v>2901</v>
      </c>
      <c r="W138" s="298">
        <v>29961</v>
      </c>
      <c r="X138" s="298">
        <v>1152</v>
      </c>
    </row>
    <row r="139" spans="1:24" x14ac:dyDescent="0.35">
      <c r="A139" s="294">
        <v>2013</v>
      </c>
      <c r="B139" s="295">
        <v>1611</v>
      </c>
      <c r="C139" s="296" t="s">
        <v>185</v>
      </c>
      <c r="D139" s="294" t="s">
        <v>39</v>
      </c>
      <c r="E139" s="296" t="s">
        <v>40</v>
      </c>
      <c r="F139" s="294" t="s">
        <v>24</v>
      </c>
      <c r="G139" s="296" t="s">
        <v>186</v>
      </c>
      <c r="H139" s="296" t="s">
        <v>42</v>
      </c>
      <c r="I139" s="296" t="s">
        <v>2271</v>
      </c>
      <c r="J139" s="297">
        <v>0</v>
      </c>
      <c r="K139" s="298">
        <v>0</v>
      </c>
      <c r="L139" s="298">
        <v>0</v>
      </c>
      <c r="M139" s="299">
        <v>0</v>
      </c>
      <c r="N139" s="300">
        <v>0</v>
      </c>
      <c r="O139" s="300">
        <v>0</v>
      </c>
      <c r="P139" s="301">
        <v>14273</v>
      </c>
      <c r="Q139" s="302">
        <v>235094</v>
      </c>
      <c r="R139" s="302">
        <v>1</v>
      </c>
      <c r="S139" s="303">
        <v>0</v>
      </c>
      <c r="T139" s="304">
        <v>0</v>
      </c>
      <c r="U139" s="304">
        <v>0</v>
      </c>
      <c r="V139" s="297">
        <v>14273</v>
      </c>
      <c r="W139" s="298">
        <v>235094</v>
      </c>
      <c r="X139" s="298">
        <v>1</v>
      </c>
    </row>
    <row r="140" spans="1:24" x14ac:dyDescent="0.35">
      <c r="A140" s="294">
        <v>2013</v>
      </c>
      <c r="B140" s="295">
        <v>1611</v>
      </c>
      <c r="C140" s="296" t="s">
        <v>185</v>
      </c>
      <c r="D140" s="294" t="s">
        <v>39</v>
      </c>
      <c r="E140" s="296" t="s">
        <v>40</v>
      </c>
      <c r="F140" s="294" t="s">
        <v>24</v>
      </c>
      <c r="G140" s="296" t="s">
        <v>34</v>
      </c>
      <c r="H140" s="296" t="s">
        <v>42</v>
      </c>
      <c r="I140" s="296" t="s">
        <v>2270</v>
      </c>
      <c r="J140" s="297">
        <v>0</v>
      </c>
      <c r="K140" s="298">
        <v>0</v>
      </c>
      <c r="L140" s="298">
        <v>0</v>
      </c>
      <c r="M140" s="299">
        <v>0</v>
      </c>
      <c r="N140" s="300">
        <v>0</v>
      </c>
      <c r="O140" s="300">
        <v>0</v>
      </c>
      <c r="P140" s="301">
        <v>9066</v>
      </c>
      <c r="Q140" s="302">
        <v>232875</v>
      </c>
      <c r="R140" s="302">
        <v>4</v>
      </c>
      <c r="S140" s="303">
        <v>0</v>
      </c>
      <c r="T140" s="304">
        <v>0</v>
      </c>
      <c r="U140" s="304">
        <v>0</v>
      </c>
      <c r="V140" s="297">
        <v>9066</v>
      </c>
      <c r="W140" s="298">
        <v>232875</v>
      </c>
      <c r="X140" s="298">
        <v>4</v>
      </c>
    </row>
    <row r="141" spans="1:24" x14ac:dyDescent="0.35">
      <c r="A141" s="294">
        <v>2013</v>
      </c>
      <c r="B141" s="295">
        <v>1611</v>
      </c>
      <c r="C141" s="296" t="s">
        <v>185</v>
      </c>
      <c r="D141" s="294" t="s">
        <v>39</v>
      </c>
      <c r="E141" s="296" t="s">
        <v>40</v>
      </c>
      <c r="F141" s="294" t="s">
        <v>24</v>
      </c>
      <c r="G141" s="296" t="s">
        <v>150</v>
      </c>
      <c r="H141" s="296" t="s">
        <v>42</v>
      </c>
      <c r="I141" s="296" t="s">
        <v>2306</v>
      </c>
      <c r="J141" s="297">
        <v>0</v>
      </c>
      <c r="K141" s="298">
        <v>0</v>
      </c>
      <c r="L141" s="298">
        <v>0</v>
      </c>
      <c r="M141" s="299">
        <v>0</v>
      </c>
      <c r="N141" s="300">
        <v>0</v>
      </c>
      <c r="O141" s="300">
        <v>0</v>
      </c>
      <c r="P141" s="301">
        <v>4670</v>
      </c>
      <c r="Q141" s="302">
        <v>88224</v>
      </c>
      <c r="R141" s="302">
        <v>1</v>
      </c>
      <c r="S141" s="303">
        <v>0</v>
      </c>
      <c r="T141" s="304">
        <v>0</v>
      </c>
      <c r="U141" s="304">
        <v>0</v>
      </c>
      <c r="V141" s="297">
        <v>4670</v>
      </c>
      <c r="W141" s="298">
        <v>88224</v>
      </c>
      <c r="X141" s="298">
        <v>1</v>
      </c>
    </row>
    <row r="142" spans="1:24" x14ac:dyDescent="0.35">
      <c r="A142" s="294">
        <v>2013</v>
      </c>
      <c r="B142" s="295">
        <v>1611</v>
      </c>
      <c r="C142" s="296" t="s">
        <v>185</v>
      </c>
      <c r="D142" s="294" t="s">
        <v>39</v>
      </c>
      <c r="E142" s="296" t="s">
        <v>40</v>
      </c>
      <c r="F142" s="294" t="s">
        <v>24</v>
      </c>
      <c r="G142" s="296" t="s">
        <v>131</v>
      </c>
      <c r="H142" s="296" t="s">
        <v>42</v>
      </c>
      <c r="I142" s="296" t="s">
        <v>2272</v>
      </c>
      <c r="J142" s="297">
        <v>0</v>
      </c>
      <c r="K142" s="298">
        <v>0</v>
      </c>
      <c r="L142" s="298">
        <v>0</v>
      </c>
      <c r="M142" s="299">
        <v>0</v>
      </c>
      <c r="N142" s="300">
        <v>0</v>
      </c>
      <c r="O142" s="300">
        <v>0</v>
      </c>
      <c r="P142" s="301">
        <v>795</v>
      </c>
      <c r="Q142" s="302">
        <v>10528</v>
      </c>
      <c r="R142" s="302">
        <v>3</v>
      </c>
      <c r="S142" s="303">
        <v>0</v>
      </c>
      <c r="T142" s="304">
        <v>0</v>
      </c>
      <c r="U142" s="304">
        <v>0</v>
      </c>
      <c r="V142" s="297">
        <v>795</v>
      </c>
      <c r="W142" s="298">
        <v>10528</v>
      </c>
      <c r="X142" s="298">
        <v>3</v>
      </c>
    </row>
    <row r="143" spans="1:24" x14ac:dyDescent="0.35">
      <c r="A143" s="294">
        <v>2013</v>
      </c>
      <c r="B143" s="295">
        <v>1611</v>
      </c>
      <c r="C143" s="296" t="s">
        <v>185</v>
      </c>
      <c r="D143" s="294" t="s">
        <v>39</v>
      </c>
      <c r="E143" s="296" t="s">
        <v>40</v>
      </c>
      <c r="F143" s="294" t="s">
        <v>24</v>
      </c>
      <c r="G143" s="296" t="s">
        <v>41</v>
      </c>
      <c r="H143" s="296" t="s">
        <v>42</v>
      </c>
      <c r="I143" s="296" t="s">
        <v>2272</v>
      </c>
      <c r="J143" s="297">
        <v>0</v>
      </c>
      <c r="K143" s="298">
        <v>0</v>
      </c>
      <c r="L143" s="298">
        <v>0</v>
      </c>
      <c r="M143" s="299">
        <v>0</v>
      </c>
      <c r="N143" s="300">
        <v>0</v>
      </c>
      <c r="O143" s="300">
        <v>0</v>
      </c>
      <c r="P143" s="301">
        <v>4119</v>
      </c>
      <c r="Q143" s="302">
        <v>76723</v>
      </c>
      <c r="R143" s="302">
        <v>3</v>
      </c>
      <c r="S143" s="303">
        <v>0</v>
      </c>
      <c r="T143" s="304">
        <v>0</v>
      </c>
      <c r="U143" s="304">
        <v>0</v>
      </c>
      <c r="V143" s="297">
        <v>4119</v>
      </c>
      <c r="W143" s="298">
        <v>76723</v>
      </c>
      <c r="X143" s="298">
        <v>3</v>
      </c>
    </row>
    <row r="144" spans="1:24" x14ac:dyDescent="0.35">
      <c r="A144" s="294">
        <v>2013</v>
      </c>
      <c r="B144" s="295">
        <v>1611</v>
      </c>
      <c r="C144" s="296" t="s">
        <v>185</v>
      </c>
      <c r="D144" s="294" t="s">
        <v>39</v>
      </c>
      <c r="E144" s="296" t="s">
        <v>40</v>
      </c>
      <c r="F144" s="294" t="s">
        <v>24</v>
      </c>
      <c r="G144" s="296" t="s">
        <v>44</v>
      </c>
      <c r="H144" s="296" t="s">
        <v>42</v>
      </c>
      <c r="I144" s="296" t="s">
        <v>2271</v>
      </c>
      <c r="J144" s="297">
        <v>0</v>
      </c>
      <c r="K144" s="298">
        <v>0</v>
      </c>
      <c r="L144" s="298">
        <v>0</v>
      </c>
      <c r="M144" s="299">
        <v>0</v>
      </c>
      <c r="N144" s="300">
        <v>0</v>
      </c>
      <c r="O144" s="300">
        <v>0</v>
      </c>
      <c r="P144" s="301">
        <v>2203</v>
      </c>
      <c r="Q144" s="302">
        <v>66666</v>
      </c>
      <c r="R144" s="302">
        <v>3</v>
      </c>
      <c r="S144" s="303">
        <v>0</v>
      </c>
      <c r="T144" s="304">
        <v>0</v>
      </c>
      <c r="U144" s="304">
        <v>0</v>
      </c>
      <c r="V144" s="297">
        <v>2203</v>
      </c>
      <c r="W144" s="298">
        <v>66666</v>
      </c>
      <c r="X144" s="298">
        <v>3</v>
      </c>
    </row>
    <row r="145" spans="1:24" x14ac:dyDescent="0.35">
      <c r="A145" s="294">
        <v>2013</v>
      </c>
      <c r="B145" s="295">
        <v>1611</v>
      </c>
      <c r="C145" s="296" t="s">
        <v>185</v>
      </c>
      <c r="D145" s="294" t="s">
        <v>39</v>
      </c>
      <c r="E145" s="296" t="s">
        <v>40</v>
      </c>
      <c r="F145" s="294" t="s">
        <v>24</v>
      </c>
      <c r="G145" s="296" t="s">
        <v>187</v>
      </c>
      <c r="H145" s="296" t="s">
        <v>42</v>
      </c>
      <c r="I145" s="296" t="s">
        <v>2271</v>
      </c>
      <c r="J145" s="297">
        <v>0</v>
      </c>
      <c r="K145" s="298">
        <v>0</v>
      </c>
      <c r="L145" s="298">
        <v>0</v>
      </c>
      <c r="M145" s="299">
        <v>0</v>
      </c>
      <c r="N145" s="300">
        <v>0</v>
      </c>
      <c r="O145" s="300">
        <v>0</v>
      </c>
      <c r="P145" s="301">
        <v>31268</v>
      </c>
      <c r="Q145" s="302">
        <v>642046</v>
      </c>
      <c r="R145" s="302">
        <v>4</v>
      </c>
      <c r="S145" s="303">
        <v>0</v>
      </c>
      <c r="T145" s="304">
        <v>0</v>
      </c>
      <c r="U145" s="304">
        <v>0</v>
      </c>
      <c r="V145" s="297">
        <v>31268</v>
      </c>
      <c r="W145" s="298">
        <v>642046</v>
      </c>
      <c r="X145" s="298">
        <v>4</v>
      </c>
    </row>
    <row r="146" spans="1:24" x14ac:dyDescent="0.35">
      <c r="A146" s="294">
        <v>2013</v>
      </c>
      <c r="B146" s="295">
        <v>1613</v>
      </c>
      <c r="C146" s="296" t="s">
        <v>188</v>
      </c>
      <c r="D146" s="294" t="s">
        <v>22</v>
      </c>
      <c r="E146" s="296" t="s">
        <v>23</v>
      </c>
      <c r="F146" s="294" t="s">
        <v>24</v>
      </c>
      <c r="G146" s="296" t="s">
        <v>51</v>
      </c>
      <c r="H146" s="296" t="s">
        <v>31</v>
      </c>
      <c r="I146" s="296" t="s">
        <v>51</v>
      </c>
      <c r="J146" s="297">
        <v>140545</v>
      </c>
      <c r="K146" s="298">
        <v>1150830</v>
      </c>
      <c r="L146" s="298">
        <v>76961</v>
      </c>
      <c r="M146" s="299">
        <v>28218</v>
      </c>
      <c r="N146" s="300">
        <v>236462</v>
      </c>
      <c r="O146" s="300">
        <v>9007</v>
      </c>
      <c r="P146" s="301">
        <v>41685</v>
      </c>
      <c r="Q146" s="302">
        <v>529849</v>
      </c>
      <c r="R146" s="302">
        <v>158</v>
      </c>
      <c r="S146" s="303">
        <v>0</v>
      </c>
      <c r="T146" s="304">
        <v>0</v>
      </c>
      <c r="U146" s="304">
        <v>0</v>
      </c>
      <c r="V146" s="297">
        <v>210448</v>
      </c>
      <c r="W146" s="298">
        <v>1917141</v>
      </c>
      <c r="X146" s="298">
        <v>86126</v>
      </c>
    </row>
    <row r="147" spans="1:24" x14ac:dyDescent="0.35">
      <c r="A147" s="294">
        <v>2013</v>
      </c>
      <c r="B147" s="295">
        <v>1625</v>
      </c>
      <c r="C147" s="296" t="s">
        <v>189</v>
      </c>
      <c r="D147" s="294" t="s">
        <v>22</v>
      </c>
      <c r="E147" s="296" t="s">
        <v>23</v>
      </c>
      <c r="F147" s="294" t="s">
        <v>24</v>
      </c>
      <c r="G147" s="296" t="s">
        <v>92</v>
      </c>
      <c r="H147" s="296" t="s">
        <v>31</v>
      </c>
      <c r="I147" s="296" t="s">
        <v>2304</v>
      </c>
      <c r="J147" s="297">
        <v>18647</v>
      </c>
      <c r="K147" s="298">
        <v>232254</v>
      </c>
      <c r="L147" s="298">
        <v>12139</v>
      </c>
      <c r="M147" s="299">
        <v>7751</v>
      </c>
      <c r="N147" s="300">
        <v>122043</v>
      </c>
      <c r="O147" s="300">
        <v>1381</v>
      </c>
      <c r="P147" s="301">
        <v>12622</v>
      </c>
      <c r="Q147" s="302">
        <v>212399</v>
      </c>
      <c r="R147" s="302">
        <v>1911</v>
      </c>
      <c r="S147" s="303" t="s">
        <v>35</v>
      </c>
      <c r="T147" s="304" t="s">
        <v>35</v>
      </c>
      <c r="U147" s="304" t="s">
        <v>35</v>
      </c>
      <c r="V147" s="297">
        <v>39020</v>
      </c>
      <c r="W147" s="298">
        <v>566696</v>
      </c>
      <c r="X147" s="298">
        <v>15431</v>
      </c>
    </row>
    <row r="148" spans="1:24" x14ac:dyDescent="0.35">
      <c r="A148" s="294">
        <v>2013</v>
      </c>
      <c r="B148" s="295">
        <v>1640</v>
      </c>
      <c r="C148" s="296" t="s">
        <v>190</v>
      </c>
      <c r="D148" s="294" t="s">
        <v>22</v>
      </c>
      <c r="E148" s="296" t="s">
        <v>23</v>
      </c>
      <c r="F148" s="294" t="s">
        <v>24</v>
      </c>
      <c r="G148" s="296" t="s">
        <v>56</v>
      </c>
      <c r="H148" s="296" t="s">
        <v>26</v>
      </c>
      <c r="I148" s="296" t="s">
        <v>2269</v>
      </c>
      <c r="J148" s="297">
        <v>12217</v>
      </c>
      <c r="K148" s="298">
        <v>117787</v>
      </c>
      <c r="L148" s="298">
        <v>9438</v>
      </c>
      <c r="M148" s="299">
        <v>19692</v>
      </c>
      <c r="N148" s="300">
        <v>190572</v>
      </c>
      <c r="O148" s="300">
        <v>1801</v>
      </c>
      <c r="P148" s="301">
        <v>296</v>
      </c>
      <c r="Q148" s="302">
        <v>4528</v>
      </c>
      <c r="R148" s="302">
        <v>1</v>
      </c>
      <c r="S148" s="303">
        <v>0</v>
      </c>
      <c r="T148" s="304">
        <v>0</v>
      </c>
      <c r="U148" s="304">
        <v>0</v>
      </c>
      <c r="V148" s="297">
        <v>32205</v>
      </c>
      <c r="W148" s="298">
        <v>312887</v>
      </c>
      <c r="X148" s="298">
        <v>11240</v>
      </c>
    </row>
    <row r="149" spans="1:24" x14ac:dyDescent="0.35">
      <c r="A149" s="294">
        <v>2013</v>
      </c>
      <c r="B149" s="295">
        <v>1651</v>
      </c>
      <c r="C149" s="296" t="s">
        <v>191</v>
      </c>
      <c r="D149" s="294" t="s">
        <v>22</v>
      </c>
      <c r="E149" s="296" t="s">
        <v>23</v>
      </c>
      <c r="F149" s="294" t="s">
        <v>24</v>
      </c>
      <c r="G149" s="296" t="s">
        <v>62</v>
      </c>
      <c r="H149" s="296" t="s">
        <v>54</v>
      </c>
      <c r="I149" s="296" t="s">
        <v>2279</v>
      </c>
      <c r="J149" s="297">
        <v>5641</v>
      </c>
      <c r="K149" s="298">
        <v>10279</v>
      </c>
      <c r="L149" s="298">
        <v>1680</v>
      </c>
      <c r="M149" s="299">
        <v>15973</v>
      </c>
      <c r="N149" s="300">
        <v>29254</v>
      </c>
      <c r="O149" s="300">
        <v>1020</v>
      </c>
      <c r="P149" s="301" t="s">
        <v>35</v>
      </c>
      <c r="Q149" s="302" t="s">
        <v>35</v>
      </c>
      <c r="R149" s="302" t="s">
        <v>35</v>
      </c>
      <c r="S149" s="303" t="s">
        <v>35</v>
      </c>
      <c r="T149" s="304" t="s">
        <v>35</v>
      </c>
      <c r="U149" s="304" t="s">
        <v>35</v>
      </c>
      <c r="V149" s="297">
        <v>21614</v>
      </c>
      <c r="W149" s="298">
        <v>39533</v>
      </c>
      <c r="X149" s="298">
        <v>2700</v>
      </c>
    </row>
    <row r="150" spans="1:24" x14ac:dyDescent="0.35">
      <c r="A150" s="294">
        <v>2013</v>
      </c>
      <c r="B150" s="295">
        <v>1675</v>
      </c>
      <c r="C150" s="296" t="s">
        <v>192</v>
      </c>
      <c r="D150" s="294" t="s">
        <v>22</v>
      </c>
      <c r="E150" s="296" t="s">
        <v>23</v>
      </c>
      <c r="F150" s="294" t="s">
        <v>24</v>
      </c>
      <c r="G150" s="296" t="s">
        <v>169</v>
      </c>
      <c r="H150" s="296" t="s">
        <v>31</v>
      </c>
      <c r="I150" s="296" t="s">
        <v>2308</v>
      </c>
      <c r="J150" s="297">
        <v>49</v>
      </c>
      <c r="K150" s="298">
        <v>377</v>
      </c>
      <c r="L150" s="298">
        <v>38</v>
      </c>
      <c r="M150" s="299">
        <v>264</v>
      </c>
      <c r="N150" s="300">
        <v>2034</v>
      </c>
      <c r="O150" s="300">
        <v>31</v>
      </c>
      <c r="P150" s="301">
        <v>1598</v>
      </c>
      <c r="Q150" s="302">
        <v>14352</v>
      </c>
      <c r="R150" s="302">
        <v>1</v>
      </c>
      <c r="S150" s="303" t="s">
        <v>35</v>
      </c>
      <c r="T150" s="304" t="s">
        <v>35</v>
      </c>
      <c r="U150" s="304" t="s">
        <v>35</v>
      </c>
      <c r="V150" s="297">
        <v>1911</v>
      </c>
      <c r="W150" s="298">
        <v>16763</v>
      </c>
      <c r="X150" s="298">
        <v>70</v>
      </c>
    </row>
    <row r="151" spans="1:24" x14ac:dyDescent="0.35">
      <c r="A151" s="294">
        <v>2013</v>
      </c>
      <c r="B151" s="295">
        <v>1675</v>
      </c>
      <c r="C151" s="296" t="s">
        <v>192</v>
      </c>
      <c r="D151" s="294" t="s">
        <v>22</v>
      </c>
      <c r="E151" s="296" t="s">
        <v>23</v>
      </c>
      <c r="F151" s="294" t="s">
        <v>24</v>
      </c>
      <c r="G151" s="296" t="s">
        <v>165</v>
      </c>
      <c r="H151" s="296" t="s">
        <v>31</v>
      </c>
      <c r="I151" s="296" t="s">
        <v>2308</v>
      </c>
      <c r="J151" s="297">
        <v>3720</v>
      </c>
      <c r="K151" s="298">
        <v>29160</v>
      </c>
      <c r="L151" s="298">
        <v>2903</v>
      </c>
      <c r="M151" s="299">
        <v>2683</v>
      </c>
      <c r="N151" s="300">
        <v>28453</v>
      </c>
      <c r="O151" s="300">
        <v>459</v>
      </c>
      <c r="P151" s="301">
        <v>5479</v>
      </c>
      <c r="Q151" s="302">
        <v>60233</v>
      </c>
      <c r="R151" s="302">
        <v>257</v>
      </c>
      <c r="S151" s="303" t="s">
        <v>35</v>
      </c>
      <c r="T151" s="304" t="s">
        <v>35</v>
      </c>
      <c r="U151" s="304" t="s">
        <v>35</v>
      </c>
      <c r="V151" s="297">
        <v>11882</v>
      </c>
      <c r="W151" s="298">
        <v>117846</v>
      </c>
      <c r="X151" s="298">
        <v>3619</v>
      </c>
    </row>
    <row r="152" spans="1:24" x14ac:dyDescent="0.35">
      <c r="A152" s="294">
        <v>2013</v>
      </c>
      <c r="B152" s="295">
        <v>1683</v>
      </c>
      <c r="C152" s="296" t="s">
        <v>193</v>
      </c>
      <c r="D152" s="294" t="s">
        <v>22</v>
      </c>
      <c r="E152" s="296" t="s">
        <v>23</v>
      </c>
      <c r="F152" s="294" t="s">
        <v>24</v>
      </c>
      <c r="G152" s="296" t="s">
        <v>169</v>
      </c>
      <c r="H152" s="296" t="s">
        <v>31</v>
      </c>
      <c r="I152" s="296" t="s">
        <v>2304</v>
      </c>
      <c r="J152" s="297">
        <v>3502.2</v>
      </c>
      <c r="K152" s="298">
        <v>35914</v>
      </c>
      <c r="L152" s="298">
        <v>2977</v>
      </c>
      <c r="M152" s="299">
        <v>2539.1</v>
      </c>
      <c r="N152" s="300">
        <v>24882</v>
      </c>
      <c r="O152" s="300">
        <v>680</v>
      </c>
      <c r="P152" s="301" t="s">
        <v>35</v>
      </c>
      <c r="Q152" s="302" t="s">
        <v>35</v>
      </c>
      <c r="R152" s="302" t="s">
        <v>35</v>
      </c>
      <c r="S152" s="303" t="s">
        <v>35</v>
      </c>
      <c r="T152" s="304" t="s">
        <v>35</v>
      </c>
      <c r="U152" s="304" t="s">
        <v>35</v>
      </c>
      <c r="V152" s="297">
        <v>6041.3</v>
      </c>
      <c r="W152" s="298">
        <v>60796</v>
      </c>
      <c r="X152" s="298">
        <v>3657</v>
      </c>
    </row>
    <row r="153" spans="1:24" x14ac:dyDescent="0.35">
      <c r="A153" s="294">
        <v>2013</v>
      </c>
      <c r="B153" s="295">
        <v>1683</v>
      </c>
      <c r="C153" s="296" t="s">
        <v>193</v>
      </c>
      <c r="D153" s="294" t="s">
        <v>22</v>
      </c>
      <c r="E153" s="296" t="s">
        <v>23</v>
      </c>
      <c r="F153" s="294" t="s">
        <v>24</v>
      </c>
      <c r="G153" s="296" t="s">
        <v>165</v>
      </c>
      <c r="H153" s="296" t="s">
        <v>31</v>
      </c>
      <c r="I153" s="296" t="s">
        <v>2304</v>
      </c>
      <c r="J153" s="297">
        <v>273.2</v>
      </c>
      <c r="K153" s="298">
        <v>2810</v>
      </c>
      <c r="L153" s="298">
        <v>239</v>
      </c>
      <c r="M153" s="299">
        <v>147.69999999999999</v>
      </c>
      <c r="N153" s="300">
        <v>1404</v>
      </c>
      <c r="O153" s="300">
        <v>53</v>
      </c>
      <c r="P153" s="301" t="s">
        <v>35</v>
      </c>
      <c r="Q153" s="302" t="s">
        <v>35</v>
      </c>
      <c r="R153" s="302" t="s">
        <v>35</v>
      </c>
      <c r="S153" s="303" t="s">
        <v>35</v>
      </c>
      <c r="T153" s="304" t="s">
        <v>35</v>
      </c>
      <c r="U153" s="304" t="s">
        <v>35</v>
      </c>
      <c r="V153" s="297">
        <v>420.9</v>
      </c>
      <c r="W153" s="298">
        <v>4214</v>
      </c>
      <c r="X153" s="298">
        <v>292</v>
      </c>
    </row>
    <row r="154" spans="1:24" x14ac:dyDescent="0.35">
      <c r="A154" s="294">
        <v>2013</v>
      </c>
      <c r="B154" s="295">
        <v>1708</v>
      </c>
      <c r="C154" s="296" t="s">
        <v>194</v>
      </c>
      <c r="D154" s="294" t="s">
        <v>22</v>
      </c>
      <c r="E154" s="296" t="s">
        <v>23</v>
      </c>
      <c r="F154" s="294" t="s">
        <v>24</v>
      </c>
      <c r="G154" s="296" t="s">
        <v>106</v>
      </c>
      <c r="H154" s="296" t="s">
        <v>31</v>
      </c>
      <c r="I154" s="296" t="s">
        <v>2271</v>
      </c>
      <c r="J154" s="297">
        <v>20214</v>
      </c>
      <c r="K154" s="298">
        <v>178643</v>
      </c>
      <c r="L154" s="298">
        <v>12080</v>
      </c>
      <c r="M154" s="299">
        <v>6081</v>
      </c>
      <c r="N154" s="300">
        <v>58940</v>
      </c>
      <c r="O154" s="300">
        <v>1088</v>
      </c>
      <c r="P154" s="301">
        <v>386</v>
      </c>
      <c r="Q154" s="302">
        <v>6473</v>
      </c>
      <c r="R154" s="302">
        <v>9</v>
      </c>
      <c r="S154" s="303" t="s">
        <v>35</v>
      </c>
      <c r="T154" s="304" t="s">
        <v>35</v>
      </c>
      <c r="U154" s="304" t="s">
        <v>35</v>
      </c>
      <c r="V154" s="297">
        <v>26681</v>
      </c>
      <c r="W154" s="298">
        <v>244056</v>
      </c>
      <c r="X154" s="298">
        <v>13177</v>
      </c>
    </row>
    <row r="155" spans="1:24" x14ac:dyDescent="0.35">
      <c r="A155" s="294">
        <v>2013</v>
      </c>
      <c r="B155" s="295">
        <v>1723</v>
      </c>
      <c r="C155" s="296" t="s">
        <v>195</v>
      </c>
      <c r="D155" s="294" t="s">
        <v>22</v>
      </c>
      <c r="E155" s="296" t="s">
        <v>23</v>
      </c>
      <c r="F155" s="294" t="s">
        <v>24</v>
      </c>
      <c r="G155" s="296" t="s">
        <v>92</v>
      </c>
      <c r="H155" s="296" t="s">
        <v>31</v>
      </c>
      <c r="I155" s="296" t="s">
        <v>2304</v>
      </c>
      <c r="J155" s="297">
        <v>6926</v>
      </c>
      <c r="K155" s="298">
        <v>102389</v>
      </c>
      <c r="L155" s="298">
        <v>4634</v>
      </c>
      <c r="M155" s="299">
        <v>21864.9</v>
      </c>
      <c r="N155" s="300">
        <v>402597</v>
      </c>
      <c r="O155" s="300">
        <v>4118</v>
      </c>
      <c r="P155" s="301" t="s">
        <v>35</v>
      </c>
      <c r="Q155" s="302" t="s">
        <v>35</v>
      </c>
      <c r="R155" s="302" t="s">
        <v>35</v>
      </c>
      <c r="S155" s="303" t="s">
        <v>35</v>
      </c>
      <c r="T155" s="304" t="s">
        <v>35</v>
      </c>
      <c r="U155" s="304" t="s">
        <v>35</v>
      </c>
      <c r="V155" s="297">
        <v>28790.9</v>
      </c>
      <c r="W155" s="298">
        <v>504986</v>
      </c>
      <c r="X155" s="298">
        <v>8752</v>
      </c>
    </row>
    <row r="156" spans="1:24" x14ac:dyDescent="0.35">
      <c r="A156" s="294">
        <v>2013</v>
      </c>
      <c r="B156" s="295">
        <v>1736</v>
      </c>
      <c r="C156" s="296" t="s">
        <v>196</v>
      </c>
      <c r="D156" s="294" t="s">
        <v>22</v>
      </c>
      <c r="E156" s="296" t="s">
        <v>23</v>
      </c>
      <c r="F156" s="294" t="s">
        <v>24</v>
      </c>
      <c r="G156" s="296" t="s">
        <v>123</v>
      </c>
      <c r="H156" s="296" t="s">
        <v>31</v>
      </c>
      <c r="I156" s="296" t="s">
        <v>2304</v>
      </c>
      <c r="J156" s="297">
        <v>5572</v>
      </c>
      <c r="K156" s="298">
        <v>51743</v>
      </c>
      <c r="L156" s="298">
        <v>3244</v>
      </c>
      <c r="M156" s="299">
        <v>2650</v>
      </c>
      <c r="N156" s="300">
        <v>41984</v>
      </c>
      <c r="O156" s="300">
        <v>377</v>
      </c>
      <c r="P156" s="301">
        <v>4185</v>
      </c>
      <c r="Q156" s="302">
        <v>70913</v>
      </c>
      <c r="R156" s="302">
        <v>4</v>
      </c>
      <c r="S156" s="303" t="s">
        <v>35</v>
      </c>
      <c r="T156" s="304" t="s">
        <v>35</v>
      </c>
      <c r="U156" s="304" t="s">
        <v>35</v>
      </c>
      <c r="V156" s="297">
        <v>12407</v>
      </c>
      <c r="W156" s="298">
        <v>164640</v>
      </c>
      <c r="X156" s="298">
        <v>3625</v>
      </c>
    </row>
    <row r="157" spans="1:24" x14ac:dyDescent="0.35">
      <c r="A157" s="294">
        <v>2013</v>
      </c>
      <c r="B157" s="295">
        <v>1738</v>
      </c>
      <c r="C157" s="296" t="s">
        <v>197</v>
      </c>
      <c r="D157" s="294" t="s">
        <v>22</v>
      </c>
      <c r="E157" s="296" t="s">
        <v>23</v>
      </c>
      <c r="F157" s="294" t="s">
        <v>24</v>
      </c>
      <c r="G157" s="296" t="s">
        <v>198</v>
      </c>
      <c r="H157" s="296" t="s">
        <v>199</v>
      </c>
      <c r="I157" s="296" t="s">
        <v>2304</v>
      </c>
      <c r="J157" s="297">
        <v>0</v>
      </c>
      <c r="K157" s="298">
        <v>0</v>
      </c>
      <c r="L157" s="298">
        <v>0</v>
      </c>
      <c r="M157" s="299">
        <v>0</v>
      </c>
      <c r="N157" s="300">
        <v>0</v>
      </c>
      <c r="O157" s="300">
        <v>0</v>
      </c>
      <c r="P157" s="301">
        <v>1</v>
      </c>
      <c r="Q157" s="302">
        <v>16522</v>
      </c>
      <c r="R157" s="302">
        <v>1</v>
      </c>
      <c r="S157" s="303">
        <v>0</v>
      </c>
      <c r="T157" s="304">
        <v>0</v>
      </c>
      <c r="U157" s="304">
        <v>0</v>
      </c>
      <c r="V157" s="297">
        <v>1</v>
      </c>
      <c r="W157" s="298">
        <v>16522</v>
      </c>
      <c r="X157" s="298">
        <v>1</v>
      </c>
    </row>
    <row r="158" spans="1:24" x14ac:dyDescent="0.35">
      <c r="A158" s="294">
        <v>2013</v>
      </c>
      <c r="B158" s="295">
        <v>1738</v>
      </c>
      <c r="C158" s="296" t="s">
        <v>197</v>
      </c>
      <c r="D158" s="294" t="s">
        <v>22</v>
      </c>
      <c r="E158" s="296" t="s">
        <v>23</v>
      </c>
      <c r="F158" s="294" t="s">
        <v>24</v>
      </c>
      <c r="G158" s="296" t="s">
        <v>123</v>
      </c>
      <c r="H158" s="296" t="s">
        <v>199</v>
      </c>
      <c r="I158" s="296" t="s">
        <v>2304</v>
      </c>
      <c r="J158" s="297" t="s">
        <v>35</v>
      </c>
      <c r="K158" s="298" t="s">
        <v>35</v>
      </c>
      <c r="L158" s="298" t="s">
        <v>35</v>
      </c>
      <c r="M158" s="299">
        <v>183</v>
      </c>
      <c r="N158" s="300">
        <v>4828</v>
      </c>
      <c r="O158" s="300">
        <v>1</v>
      </c>
      <c r="P158" s="301" t="s">
        <v>35</v>
      </c>
      <c r="Q158" s="302" t="s">
        <v>35</v>
      </c>
      <c r="R158" s="302" t="s">
        <v>35</v>
      </c>
      <c r="S158" s="303" t="s">
        <v>35</v>
      </c>
      <c r="T158" s="304" t="s">
        <v>35</v>
      </c>
      <c r="U158" s="304" t="s">
        <v>35</v>
      </c>
      <c r="V158" s="297">
        <v>183</v>
      </c>
      <c r="W158" s="298">
        <v>4828</v>
      </c>
      <c r="X158" s="298">
        <v>1</v>
      </c>
    </row>
    <row r="159" spans="1:24" x14ac:dyDescent="0.35">
      <c r="A159" s="294">
        <v>2013</v>
      </c>
      <c r="B159" s="295">
        <v>1738</v>
      </c>
      <c r="C159" s="296" t="s">
        <v>197</v>
      </c>
      <c r="D159" s="294" t="s">
        <v>22</v>
      </c>
      <c r="E159" s="296" t="s">
        <v>23</v>
      </c>
      <c r="F159" s="294" t="s">
        <v>24</v>
      </c>
      <c r="G159" s="296" t="s">
        <v>92</v>
      </c>
      <c r="H159" s="296" t="s">
        <v>199</v>
      </c>
      <c r="I159" s="296" t="s">
        <v>2304</v>
      </c>
      <c r="J159" s="297" t="s">
        <v>35</v>
      </c>
      <c r="K159" s="298" t="s">
        <v>35</v>
      </c>
      <c r="L159" s="298" t="s">
        <v>35</v>
      </c>
      <c r="M159" s="299">
        <v>30159</v>
      </c>
      <c r="N159" s="300">
        <v>833256</v>
      </c>
      <c r="O159" s="300">
        <v>7</v>
      </c>
      <c r="P159" s="301">
        <v>117339</v>
      </c>
      <c r="Q159" s="302">
        <v>6389079</v>
      </c>
      <c r="R159" s="302">
        <v>2</v>
      </c>
      <c r="S159" s="303" t="s">
        <v>35</v>
      </c>
      <c r="T159" s="304" t="s">
        <v>35</v>
      </c>
      <c r="U159" s="304" t="s">
        <v>35</v>
      </c>
      <c r="V159" s="297">
        <v>147498</v>
      </c>
      <c r="W159" s="298">
        <v>7222335</v>
      </c>
      <c r="X159" s="298">
        <v>9</v>
      </c>
    </row>
    <row r="160" spans="1:24" x14ac:dyDescent="0.35">
      <c r="A160" s="294">
        <v>2013</v>
      </c>
      <c r="B160" s="295">
        <v>1738</v>
      </c>
      <c r="C160" s="296" t="s">
        <v>197</v>
      </c>
      <c r="D160" s="294" t="s">
        <v>132</v>
      </c>
      <c r="E160" s="296" t="s">
        <v>133</v>
      </c>
      <c r="F160" s="294" t="s">
        <v>24</v>
      </c>
      <c r="G160" s="296" t="s">
        <v>169</v>
      </c>
      <c r="H160" s="296" t="s">
        <v>199</v>
      </c>
      <c r="I160" s="296" t="s">
        <v>2304</v>
      </c>
      <c r="J160" s="297" t="s">
        <v>35</v>
      </c>
      <c r="K160" s="298" t="s">
        <v>35</v>
      </c>
      <c r="L160" s="298" t="s">
        <v>35</v>
      </c>
      <c r="M160" s="299" t="s">
        <v>35</v>
      </c>
      <c r="N160" s="300" t="s">
        <v>35</v>
      </c>
      <c r="O160" s="300" t="s">
        <v>35</v>
      </c>
      <c r="P160" s="301">
        <v>0</v>
      </c>
      <c r="Q160" s="302">
        <v>0</v>
      </c>
      <c r="R160" s="302">
        <v>0</v>
      </c>
      <c r="S160" s="303" t="s">
        <v>35</v>
      </c>
      <c r="T160" s="304" t="s">
        <v>35</v>
      </c>
      <c r="U160" s="304" t="s">
        <v>35</v>
      </c>
      <c r="V160" s="297">
        <v>0</v>
      </c>
      <c r="W160" s="298">
        <v>0</v>
      </c>
      <c r="X160" s="298">
        <v>0</v>
      </c>
    </row>
    <row r="161" spans="1:24" x14ac:dyDescent="0.35">
      <c r="A161" s="294">
        <v>2013</v>
      </c>
      <c r="B161" s="295">
        <v>1738</v>
      </c>
      <c r="C161" s="296" t="s">
        <v>197</v>
      </c>
      <c r="D161" s="294" t="s">
        <v>132</v>
      </c>
      <c r="E161" s="296" t="s">
        <v>133</v>
      </c>
      <c r="F161" s="294" t="s">
        <v>24</v>
      </c>
      <c r="G161" s="296" t="s">
        <v>92</v>
      </c>
      <c r="H161" s="296" t="s">
        <v>199</v>
      </c>
      <c r="I161" s="296" t="s">
        <v>2304</v>
      </c>
      <c r="J161" s="297" t="s">
        <v>35</v>
      </c>
      <c r="K161" s="298" t="s">
        <v>35</v>
      </c>
      <c r="L161" s="298" t="s">
        <v>35</v>
      </c>
      <c r="M161" s="299" t="s">
        <v>35</v>
      </c>
      <c r="N161" s="300" t="s">
        <v>35</v>
      </c>
      <c r="O161" s="300" t="s">
        <v>35</v>
      </c>
      <c r="P161" s="301">
        <v>0</v>
      </c>
      <c r="Q161" s="302">
        <v>0</v>
      </c>
      <c r="R161" s="302">
        <v>0</v>
      </c>
      <c r="S161" s="303" t="s">
        <v>35</v>
      </c>
      <c r="T161" s="304" t="s">
        <v>35</v>
      </c>
      <c r="U161" s="304" t="s">
        <v>35</v>
      </c>
      <c r="V161" s="297">
        <v>0</v>
      </c>
      <c r="W161" s="298">
        <v>0</v>
      </c>
      <c r="X161" s="298">
        <v>0</v>
      </c>
    </row>
    <row r="162" spans="1:24" x14ac:dyDescent="0.35">
      <c r="A162" s="294">
        <v>2013</v>
      </c>
      <c r="B162" s="295">
        <v>1763</v>
      </c>
      <c r="C162" s="296" t="s">
        <v>200</v>
      </c>
      <c r="D162" s="294" t="s">
        <v>22</v>
      </c>
      <c r="E162" s="296" t="s">
        <v>23</v>
      </c>
      <c r="F162" s="294" t="s">
        <v>24</v>
      </c>
      <c r="G162" s="296" t="s">
        <v>51</v>
      </c>
      <c r="H162" s="296" t="s">
        <v>31</v>
      </c>
      <c r="I162" s="296" t="s">
        <v>51</v>
      </c>
      <c r="J162" s="297">
        <v>50569.3</v>
      </c>
      <c r="K162" s="298">
        <v>448466</v>
      </c>
      <c r="L162" s="298">
        <v>27529</v>
      </c>
      <c r="M162" s="299">
        <v>12120.2</v>
      </c>
      <c r="N162" s="300">
        <v>99685</v>
      </c>
      <c r="O162" s="300">
        <v>4022</v>
      </c>
      <c r="P162" s="301">
        <v>9459.4</v>
      </c>
      <c r="Q162" s="302">
        <v>121958</v>
      </c>
      <c r="R162" s="302">
        <v>19</v>
      </c>
      <c r="S162" s="303" t="s">
        <v>35</v>
      </c>
      <c r="T162" s="304" t="s">
        <v>35</v>
      </c>
      <c r="U162" s="304" t="s">
        <v>35</v>
      </c>
      <c r="V162" s="297">
        <v>72148.899999999994</v>
      </c>
      <c r="W162" s="298">
        <v>670109</v>
      </c>
      <c r="X162" s="298">
        <v>31570</v>
      </c>
    </row>
    <row r="163" spans="1:24" x14ac:dyDescent="0.35">
      <c r="A163" s="294">
        <v>2013</v>
      </c>
      <c r="B163" s="295">
        <v>1764</v>
      </c>
      <c r="C163" s="296" t="s">
        <v>201</v>
      </c>
      <c r="D163" s="294" t="s">
        <v>22</v>
      </c>
      <c r="E163" s="296" t="s">
        <v>23</v>
      </c>
      <c r="F163" s="294" t="s">
        <v>24</v>
      </c>
      <c r="G163" s="296" t="s">
        <v>112</v>
      </c>
      <c r="H163" s="296" t="s">
        <v>54</v>
      </c>
      <c r="I163" s="296" t="s">
        <v>2271</v>
      </c>
      <c r="J163" s="297">
        <v>5652.8</v>
      </c>
      <c r="K163" s="298">
        <v>40388</v>
      </c>
      <c r="L163" s="298">
        <v>4402</v>
      </c>
      <c r="M163" s="299">
        <v>2026</v>
      </c>
      <c r="N163" s="300">
        <v>17000</v>
      </c>
      <c r="O163" s="300">
        <v>512</v>
      </c>
      <c r="P163" s="301" t="s">
        <v>35</v>
      </c>
      <c r="Q163" s="302" t="s">
        <v>35</v>
      </c>
      <c r="R163" s="302" t="s">
        <v>35</v>
      </c>
      <c r="S163" s="303" t="s">
        <v>35</v>
      </c>
      <c r="T163" s="304" t="s">
        <v>35</v>
      </c>
      <c r="U163" s="304" t="s">
        <v>35</v>
      </c>
      <c r="V163" s="297">
        <v>7678.8</v>
      </c>
      <c r="W163" s="298">
        <v>57388</v>
      </c>
      <c r="X163" s="298">
        <v>4914</v>
      </c>
    </row>
    <row r="164" spans="1:24" x14ac:dyDescent="0.35">
      <c r="A164" s="294">
        <v>2013</v>
      </c>
      <c r="B164" s="295">
        <v>1769</v>
      </c>
      <c r="C164" s="296" t="s">
        <v>202</v>
      </c>
      <c r="D164" s="294" t="s">
        <v>22</v>
      </c>
      <c r="E164" s="296" t="s">
        <v>23</v>
      </c>
      <c r="F164" s="294" t="s">
        <v>24</v>
      </c>
      <c r="G164" s="296" t="s">
        <v>164</v>
      </c>
      <c r="H164" s="296" t="s">
        <v>31</v>
      </c>
      <c r="I164" s="296" t="s">
        <v>2275</v>
      </c>
      <c r="J164" s="297">
        <v>13623.9</v>
      </c>
      <c r="K164" s="298">
        <v>114635</v>
      </c>
      <c r="L164" s="298">
        <v>8206</v>
      </c>
      <c r="M164" s="299">
        <v>3589.6</v>
      </c>
      <c r="N164" s="300">
        <v>30796</v>
      </c>
      <c r="O164" s="300">
        <v>1188</v>
      </c>
      <c r="P164" s="301">
        <v>0</v>
      </c>
      <c r="Q164" s="302">
        <v>0</v>
      </c>
      <c r="R164" s="302">
        <v>0</v>
      </c>
      <c r="S164" s="303">
        <v>0</v>
      </c>
      <c r="T164" s="304">
        <v>0</v>
      </c>
      <c r="U164" s="304">
        <v>0</v>
      </c>
      <c r="V164" s="297">
        <v>17213.5</v>
      </c>
      <c r="W164" s="298">
        <v>145431</v>
      </c>
      <c r="X164" s="298">
        <v>9394</v>
      </c>
    </row>
    <row r="165" spans="1:24" x14ac:dyDescent="0.35">
      <c r="A165" s="294">
        <v>2013</v>
      </c>
      <c r="B165" s="295">
        <v>1775</v>
      </c>
      <c r="C165" s="296" t="s">
        <v>203</v>
      </c>
      <c r="D165" s="294" t="s">
        <v>22</v>
      </c>
      <c r="E165" s="296" t="s">
        <v>23</v>
      </c>
      <c r="F165" s="294" t="s">
        <v>24</v>
      </c>
      <c r="G165" s="296" t="s">
        <v>127</v>
      </c>
      <c r="H165" s="296" t="s">
        <v>31</v>
      </c>
      <c r="I165" s="296" t="s">
        <v>2296</v>
      </c>
      <c r="J165" s="297">
        <v>28142</v>
      </c>
      <c r="K165" s="298">
        <v>291633</v>
      </c>
      <c r="L165" s="298">
        <v>20380</v>
      </c>
      <c r="M165" s="299">
        <v>11643</v>
      </c>
      <c r="N165" s="300">
        <v>127229</v>
      </c>
      <c r="O165" s="300">
        <v>3623</v>
      </c>
      <c r="P165" s="301">
        <v>1478</v>
      </c>
      <c r="Q165" s="302">
        <v>25770</v>
      </c>
      <c r="R165" s="302">
        <v>2</v>
      </c>
      <c r="S165" s="303" t="s">
        <v>35</v>
      </c>
      <c r="T165" s="304" t="s">
        <v>35</v>
      </c>
      <c r="U165" s="304" t="s">
        <v>35</v>
      </c>
      <c r="V165" s="297">
        <v>41263</v>
      </c>
      <c r="W165" s="298">
        <v>444632</v>
      </c>
      <c r="X165" s="298">
        <v>24005</v>
      </c>
    </row>
    <row r="166" spans="1:24" x14ac:dyDescent="0.35">
      <c r="A166" s="294">
        <v>2013</v>
      </c>
      <c r="B166" s="295">
        <v>1776</v>
      </c>
      <c r="C166" s="296" t="s">
        <v>204</v>
      </c>
      <c r="D166" s="294" t="s">
        <v>22</v>
      </c>
      <c r="E166" s="296" t="s">
        <v>23</v>
      </c>
      <c r="F166" s="294" t="s">
        <v>24</v>
      </c>
      <c r="G166" s="296" t="s">
        <v>37</v>
      </c>
      <c r="H166" s="296" t="s">
        <v>26</v>
      </c>
      <c r="I166" s="296" t="s">
        <v>2270</v>
      </c>
      <c r="J166" s="297">
        <v>2655.3</v>
      </c>
      <c r="K166" s="298">
        <v>20127</v>
      </c>
      <c r="L166" s="298">
        <v>2186</v>
      </c>
      <c r="M166" s="299">
        <v>4740.5</v>
      </c>
      <c r="N166" s="300">
        <v>40284</v>
      </c>
      <c r="O166" s="300">
        <v>512</v>
      </c>
      <c r="P166" s="301">
        <v>0</v>
      </c>
      <c r="Q166" s="302">
        <v>0</v>
      </c>
      <c r="R166" s="302">
        <v>0</v>
      </c>
      <c r="S166" s="303">
        <v>0</v>
      </c>
      <c r="T166" s="304">
        <v>0</v>
      </c>
      <c r="U166" s="304">
        <v>0</v>
      </c>
      <c r="V166" s="297">
        <v>7395.8</v>
      </c>
      <c r="W166" s="298">
        <v>60411</v>
      </c>
      <c r="X166" s="298">
        <v>2698</v>
      </c>
    </row>
    <row r="167" spans="1:24" x14ac:dyDescent="0.35">
      <c r="A167" s="294">
        <v>2013</v>
      </c>
      <c r="B167" s="295">
        <v>1780</v>
      </c>
      <c r="C167" s="296" t="s">
        <v>205</v>
      </c>
      <c r="D167" s="294" t="s">
        <v>22</v>
      </c>
      <c r="E167" s="296" t="s">
        <v>23</v>
      </c>
      <c r="F167" s="294" t="s">
        <v>24</v>
      </c>
      <c r="G167" s="296" t="s">
        <v>56</v>
      </c>
      <c r="H167" s="296" t="s">
        <v>31</v>
      </c>
      <c r="I167" s="296" t="s">
        <v>2274</v>
      </c>
      <c r="J167" s="297">
        <v>29116</v>
      </c>
      <c r="K167" s="298">
        <v>279016</v>
      </c>
      <c r="L167" s="298">
        <v>21280</v>
      </c>
      <c r="M167" s="299">
        <v>10701</v>
      </c>
      <c r="N167" s="300">
        <v>103453</v>
      </c>
      <c r="O167" s="300">
        <v>5364</v>
      </c>
      <c r="P167" s="301">
        <v>1076</v>
      </c>
      <c r="Q167" s="302">
        <v>13007</v>
      </c>
      <c r="R167" s="302">
        <v>2</v>
      </c>
      <c r="S167" s="303" t="s">
        <v>35</v>
      </c>
      <c r="T167" s="304" t="s">
        <v>35</v>
      </c>
      <c r="U167" s="304" t="s">
        <v>35</v>
      </c>
      <c r="V167" s="297">
        <v>40893</v>
      </c>
      <c r="W167" s="298">
        <v>395476</v>
      </c>
      <c r="X167" s="298">
        <v>26646</v>
      </c>
    </row>
    <row r="168" spans="1:24" x14ac:dyDescent="0.35">
      <c r="A168" s="294">
        <v>2013</v>
      </c>
      <c r="B168" s="295">
        <v>1818</v>
      </c>
      <c r="C168" s="296" t="s">
        <v>206</v>
      </c>
      <c r="D168" s="294" t="s">
        <v>22</v>
      </c>
      <c r="E168" s="296" t="s">
        <v>23</v>
      </c>
      <c r="F168" s="294" t="s">
        <v>24</v>
      </c>
      <c r="G168" s="296" t="s">
        <v>92</v>
      </c>
      <c r="H168" s="296" t="s">
        <v>26</v>
      </c>
      <c r="I168" s="296" t="s">
        <v>2284</v>
      </c>
      <c r="J168" s="297">
        <v>1674</v>
      </c>
      <c r="K168" s="298">
        <v>24805</v>
      </c>
      <c r="L168" s="298">
        <v>2527</v>
      </c>
      <c r="M168" s="299">
        <v>2806</v>
      </c>
      <c r="N168" s="300">
        <v>37778</v>
      </c>
      <c r="O168" s="300">
        <v>515</v>
      </c>
      <c r="P168" s="301">
        <v>800</v>
      </c>
      <c r="Q168" s="302">
        <v>10834</v>
      </c>
      <c r="R168" s="302">
        <v>13</v>
      </c>
      <c r="S168" s="303">
        <v>0</v>
      </c>
      <c r="T168" s="304">
        <v>0</v>
      </c>
      <c r="U168" s="304">
        <v>0</v>
      </c>
      <c r="V168" s="297">
        <v>5280</v>
      </c>
      <c r="W168" s="298">
        <v>73417</v>
      </c>
      <c r="X168" s="298">
        <v>3055</v>
      </c>
    </row>
    <row r="169" spans="1:24" x14ac:dyDescent="0.35">
      <c r="A169" s="294">
        <v>2013</v>
      </c>
      <c r="B169" s="295">
        <v>1857</v>
      </c>
      <c r="C169" s="296" t="s">
        <v>207</v>
      </c>
      <c r="D169" s="294" t="s">
        <v>22</v>
      </c>
      <c r="E169" s="296" t="s">
        <v>23</v>
      </c>
      <c r="F169" s="294" t="s">
        <v>24</v>
      </c>
      <c r="G169" s="296" t="s">
        <v>208</v>
      </c>
      <c r="H169" s="296" t="s">
        <v>54</v>
      </c>
      <c r="I169" s="296" t="s">
        <v>2279</v>
      </c>
      <c r="J169" s="297">
        <v>2300</v>
      </c>
      <c r="K169" s="298">
        <v>4260</v>
      </c>
      <c r="L169" s="298">
        <v>1409</v>
      </c>
      <c r="M169" s="299">
        <v>3586</v>
      </c>
      <c r="N169" s="300">
        <v>6402</v>
      </c>
      <c r="O169" s="300">
        <v>461</v>
      </c>
      <c r="P169" s="301">
        <v>0</v>
      </c>
      <c r="Q169" s="302">
        <v>0</v>
      </c>
      <c r="R169" s="302">
        <v>0</v>
      </c>
      <c r="S169" s="303">
        <v>0</v>
      </c>
      <c r="T169" s="304">
        <v>0</v>
      </c>
      <c r="U169" s="304">
        <v>0</v>
      </c>
      <c r="V169" s="297">
        <v>5886</v>
      </c>
      <c r="W169" s="298">
        <v>10662</v>
      </c>
      <c r="X169" s="298">
        <v>1870</v>
      </c>
    </row>
    <row r="170" spans="1:24" x14ac:dyDescent="0.35">
      <c r="A170" s="294">
        <v>2013</v>
      </c>
      <c r="B170" s="295">
        <v>1869</v>
      </c>
      <c r="C170" s="296" t="s">
        <v>209</v>
      </c>
      <c r="D170" s="294" t="s">
        <v>22</v>
      </c>
      <c r="E170" s="296" t="s">
        <v>23</v>
      </c>
      <c r="F170" s="294" t="s">
        <v>24</v>
      </c>
      <c r="G170" s="296" t="s">
        <v>83</v>
      </c>
      <c r="H170" s="296" t="s">
        <v>26</v>
      </c>
      <c r="I170" s="296" t="s">
        <v>2296</v>
      </c>
      <c r="J170" s="297">
        <v>1539</v>
      </c>
      <c r="K170" s="298">
        <v>11991</v>
      </c>
      <c r="L170" s="298">
        <v>1137</v>
      </c>
      <c r="M170" s="299">
        <v>1128</v>
      </c>
      <c r="N170" s="300">
        <v>12791</v>
      </c>
      <c r="O170" s="300">
        <v>261</v>
      </c>
      <c r="P170" s="301">
        <v>209</v>
      </c>
      <c r="Q170" s="302">
        <v>3457</v>
      </c>
      <c r="R170" s="302">
        <v>8</v>
      </c>
      <c r="S170" s="303" t="s">
        <v>35</v>
      </c>
      <c r="T170" s="304" t="s">
        <v>35</v>
      </c>
      <c r="U170" s="304" t="s">
        <v>35</v>
      </c>
      <c r="V170" s="297">
        <v>2876</v>
      </c>
      <c r="W170" s="298">
        <v>28239</v>
      </c>
      <c r="X170" s="298">
        <v>1406</v>
      </c>
    </row>
    <row r="171" spans="1:24" x14ac:dyDescent="0.35">
      <c r="A171" s="294">
        <v>2013</v>
      </c>
      <c r="B171" s="295">
        <v>1883</v>
      </c>
      <c r="C171" s="296" t="s">
        <v>2315</v>
      </c>
      <c r="D171" s="294" t="s">
        <v>22</v>
      </c>
      <c r="E171" s="296" t="s">
        <v>23</v>
      </c>
      <c r="F171" s="294" t="s">
        <v>24</v>
      </c>
      <c r="G171" s="296" t="s">
        <v>48</v>
      </c>
      <c r="H171" s="296" t="s">
        <v>26</v>
      </c>
      <c r="I171" s="296" t="s">
        <v>2270</v>
      </c>
      <c r="J171" s="297">
        <v>1545</v>
      </c>
      <c r="K171" s="298">
        <v>14328</v>
      </c>
      <c r="L171" s="298">
        <v>1638</v>
      </c>
      <c r="M171" s="299">
        <v>646</v>
      </c>
      <c r="N171" s="300">
        <v>5879</v>
      </c>
      <c r="O171" s="300">
        <v>315</v>
      </c>
      <c r="P171" s="301">
        <v>3332</v>
      </c>
      <c r="Q171" s="302">
        <v>38010</v>
      </c>
      <c r="R171" s="302">
        <v>59</v>
      </c>
      <c r="S171" s="303" t="s">
        <v>35</v>
      </c>
      <c r="T171" s="304" t="s">
        <v>35</v>
      </c>
      <c r="U171" s="304" t="s">
        <v>35</v>
      </c>
      <c r="V171" s="297">
        <v>5523</v>
      </c>
      <c r="W171" s="298">
        <v>58217</v>
      </c>
      <c r="X171" s="298">
        <v>2012</v>
      </c>
    </row>
    <row r="172" spans="1:24" x14ac:dyDescent="0.35">
      <c r="A172" s="294">
        <v>2013</v>
      </c>
      <c r="B172" s="295">
        <v>1884</v>
      </c>
      <c r="C172" s="296" t="s">
        <v>210</v>
      </c>
      <c r="D172" s="294" t="s">
        <v>22</v>
      </c>
      <c r="E172" s="296" t="s">
        <v>23</v>
      </c>
      <c r="F172" s="294" t="s">
        <v>24</v>
      </c>
      <c r="G172" s="296" t="s">
        <v>48</v>
      </c>
      <c r="H172" s="296" t="s">
        <v>31</v>
      </c>
      <c r="I172" s="296" t="s">
        <v>2270</v>
      </c>
      <c r="J172" s="297">
        <v>21019</v>
      </c>
      <c r="K172" s="298">
        <v>165433</v>
      </c>
      <c r="L172" s="298">
        <v>13004</v>
      </c>
      <c r="M172" s="299">
        <v>3071</v>
      </c>
      <c r="N172" s="300">
        <v>18643</v>
      </c>
      <c r="O172" s="300">
        <v>984</v>
      </c>
      <c r="P172" s="301">
        <v>8524</v>
      </c>
      <c r="Q172" s="302">
        <v>86522</v>
      </c>
      <c r="R172" s="302">
        <v>181</v>
      </c>
      <c r="S172" s="303">
        <v>0</v>
      </c>
      <c r="T172" s="304">
        <v>0</v>
      </c>
      <c r="U172" s="304">
        <v>0</v>
      </c>
      <c r="V172" s="297">
        <v>32614</v>
      </c>
      <c r="W172" s="298">
        <v>270598</v>
      </c>
      <c r="X172" s="298">
        <v>14169</v>
      </c>
    </row>
    <row r="173" spans="1:24" x14ac:dyDescent="0.35">
      <c r="A173" s="294">
        <v>2013</v>
      </c>
      <c r="B173" s="295">
        <v>1886</v>
      </c>
      <c r="C173" s="296" t="s">
        <v>211</v>
      </c>
      <c r="D173" s="294" t="s">
        <v>22</v>
      </c>
      <c r="E173" s="296" t="s">
        <v>23</v>
      </c>
      <c r="F173" s="294" t="s">
        <v>24</v>
      </c>
      <c r="G173" s="296" t="s">
        <v>106</v>
      </c>
      <c r="H173" s="296" t="s">
        <v>31</v>
      </c>
      <c r="I173" s="296" t="s">
        <v>2271</v>
      </c>
      <c r="J173" s="297">
        <v>87113</v>
      </c>
      <c r="K173" s="298">
        <v>797959</v>
      </c>
      <c r="L173" s="298">
        <v>53051</v>
      </c>
      <c r="M173" s="299">
        <v>16479</v>
      </c>
      <c r="N173" s="300">
        <v>160427</v>
      </c>
      <c r="O173" s="300">
        <v>2663</v>
      </c>
      <c r="P173" s="301">
        <v>21414</v>
      </c>
      <c r="Q173" s="302">
        <v>324733</v>
      </c>
      <c r="R173" s="302">
        <v>11</v>
      </c>
      <c r="S173" s="303" t="s">
        <v>35</v>
      </c>
      <c r="T173" s="304" t="s">
        <v>35</v>
      </c>
      <c r="U173" s="304" t="s">
        <v>35</v>
      </c>
      <c r="V173" s="297">
        <v>125006</v>
      </c>
      <c r="W173" s="298">
        <v>1283119</v>
      </c>
      <c r="X173" s="298">
        <v>55725</v>
      </c>
    </row>
    <row r="174" spans="1:24" x14ac:dyDescent="0.35">
      <c r="A174" s="294">
        <v>2013</v>
      </c>
      <c r="B174" s="295">
        <v>1889</v>
      </c>
      <c r="C174" s="296" t="s">
        <v>212</v>
      </c>
      <c r="D174" s="294" t="s">
        <v>22</v>
      </c>
      <c r="E174" s="296" t="s">
        <v>23</v>
      </c>
      <c r="F174" s="294" t="s">
        <v>24</v>
      </c>
      <c r="G174" s="296" t="s">
        <v>67</v>
      </c>
      <c r="H174" s="296" t="s">
        <v>31</v>
      </c>
      <c r="I174" s="296" t="s">
        <v>2280</v>
      </c>
      <c r="J174" s="297">
        <v>90908</v>
      </c>
      <c r="K174" s="298">
        <v>698336</v>
      </c>
      <c r="L174" s="298">
        <v>66464</v>
      </c>
      <c r="M174" s="299">
        <v>28658</v>
      </c>
      <c r="N174" s="300">
        <v>247690</v>
      </c>
      <c r="O174" s="300">
        <v>7856</v>
      </c>
      <c r="P174" s="301">
        <v>8195</v>
      </c>
      <c r="Q174" s="302">
        <v>118844</v>
      </c>
      <c r="R174" s="302">
        <v>7</v>
      </c>
      <c r="S174" s="303">
        <v>0</v>
      </c>
      <c r="T174" s="304">
        <v>0</v>
      </c>
      <c r="U174" s="304">
        <v>0</v>
      </c>
      <c r="V174" s="297">
        <v>127761</v>
      </c>
      <c r="W174" s="298">
        <v>1064870</v>
      </c>
      <c r="X174" s="298">
        <v>74327</v>
      </c>
    </row>
    <row r="175" spans="1:24" x14ac:dyDescent="0.35">
      <c r="A175" s="294">
        <v>2013</v>
      </c>
      <c r="B175" s="295">
        <v>1890</v>
      </c>
      <c r="C175" s="296" t="s">
        <v>213</v>
      </c>
      <c r="D175" s="294" t="s">
        <v>22</v>
      </c>
      <c r="E175" s="296" t="s">
        <v>23</v>
      </c>
      <c r="F175" s="294" t="s">
        <v>24</v>
      </c>
      <c r="G175" s="296" t="s">
        <v>51</v>
      </c>
      <c r="H175" s="296" t="s">
        <v>31</v>
      </c>
      <c r="I175" s="296" t="s">
        <v>2280</v>
      </c>
      <c r="J175" s="297">
        <v>101597</v>
      </c>
      <c r="K175" s="298">
        <v>731618</v>
      </c>
      <c r="L175" s="298">
        <v>58472</v>
      </c>
      <c r="M175" s="299">
        <v>22055</v>
      </c>
      <c r="N175" s="300">
        <v>203385</v>
      </c>
      <c r="O175" s="300">
        <v>4813</v>
      </c>
      <c r="P175" s="301">
        <v>7915</v>
      </c>
      <c r="Q175" s="302">
        <v>86373</v>
      </c>
      <c r="R175" s="302">
        <v>26</v>
      </c>
      <c r="S175" s="303" t="s">
        <v>35</v>
      </c>
      <c r="T175" s="304" t="s">
        <v>35</v>
      </c>
      <c r="U175" s="304" t="s">
        <v>35</v>
      </c>
      <c r="V175" s="297">
        <v>131567</v>
      </c>
      <c r="W175" s="298">
        <v>1021376</v>
      </c>
      <c r="X175" s="298">
        <v>63311</v>
      </c>
    </row>
    <row r="176" spans="1:24" x14ac:dyDescent="0.35">
      <c r="A176" s="294">
        <v>2013</v>
      </c>
      <c r="B176" s="295">
        <v>1891</v>
      </c>
      <c r="C176" s="296" t="s">
        <v>214</v>
      </c>
      <c r="D176" s="294" t="s">
        <v>22</v>
      </c>
      <c r="E176" s="296" t="s">
        <v>23</v>
      </c>
      <c r="F176" s="294" t="s">
        <v>24</v>
      </c>
      <c r="G176" s="296" t="s">
        <v>46</v>
      </c>
      <c r="H176" s="296" t="s">
        <v>31</v>
      </c>
      <c r="I176" s="296" t="s">
        <v>2269</v>
      </c>
      <c r="J176" s="297">
        <v>31392</v>
      </c>
      <c r="K176" s="298">
        <v>256917</v>
      </c>
      <c r="L176" s="298">
        <v>25267</v>
      </c>
      <c r="M176" s="299">
        <v>20551</v>
      </c>
      <c r="N176" s="300">
        <v>159761</v>
      </c>
      <c r="O176" s="300">
        <v>7286</v>
      </c>
      <c r="P176" s="301">
        <v>0</v>
      </c>
      <c r="Q176" s="302">
        <v>0</v>
      </c>
      <c r="R176" s="302">
        <v>0</v>
      </c>
      <c r="S176" s="303">
        <v>0</v>
      </c>
      <c r="T176" s="304">
        <v>0</v>
      </c>
      <c r="U176" s="304">
        <v>0</v>
      </c>
      <c r="V176" s="297">
        <v>51943</v>
      </c>
      <c r="W176" s="298">
        <v>416678</v>
      </c>
      <c r="X176" s="298">
        <v>32553</v>
      </c>
    </row>
    <row r="177" spans="1:24" x14ac:dyDescent="0.35">
      <c r="A177" s="294">
        <v>2013</v>
      </c>
      <c r="B177" s="295">
        <v>1891</v>
      </c>
      <c r="C177" s="296" t="s">
        <v>214</v>
      </c>
      <c r="D177" s="294" t="s">
        <v>22</v>
      </c>
      <c r="E177" s="296" t="s">
        <v>23</v>
      </c>
      <c r="F177" s="294" t="s">
        <v>24</v>
      </c>
      <c r="G177" s="296" t="s">
        <v>67</v>
      </c>
      <c r="H177" s="296" t="s">
        <v>31</v>
      </c>
      <c r="I177" s="296" t="s">
        <v>2269</v>
      </c>
      <c r="J177" s="297">
        <v>17069</v>
      </c>
      <c r="K177" s="298">
        <v>140552</v>
      </c>
      <c r="L177" s="298">
        <v>13249</v>
      </c>
      <c r="M177" s="299">
        <v>6660</v>
      </c>
      <c r="N177" s="300">
        <v>45922</v>
      </c>
      <c r="O177" s="300">
        <v>3913</v>
      </c>
      <c r="P177" s="301">
        <v>0</v>
      </c>
      <c r="Q177" s="302">
        <v>0</v>
      </c>
      <c r="R177" s="302">
        <v>0</v>
      </c>
      <c r="S177" s="303">
        <v>0</v>
      </c>
      <c r="T177" s="304">
        <v>0</v>
      </c>
      <c r="U177" s="304">
        <v>0</v>
      </c>
      <c r="V177" s="297">
        <v>23729</v>
      </c>
      <c r="W177" s="298">
        <v>186474</v>
      </c>
      <c r="X177" s="298">
        <v>17162</v>
      </c>
    </row>
    <row r="178" spans="1:24" x14ac:dyDescent="0.35">
      <c r="A178" s="294">
        <v>2013</v>
      </c>
      <c r="B178" s="295">
        <v>1892</v>
      </c>
      <c r="C178" s="296" t="s">
        <v>215</v>
      </c>
      <c r="D178" s="294" t="s">
        <v>22</v>
      </c>
      <c r="E178" s="296" t="s">
        <v>23</v>
      </c>
      <c r="F178" s="294" t="s">
        <v>24</v>
      </c>
      <c r="G178" s="296" t="s">
        <v>94</v>
      </c>
      <c r="H178" s="296" t="s">
        <v>31</v>
      </c>
      <c r="I178" s="296" t="s">
        <v>2285</v>
      </c>
      <c r="J178" s="297">
        <v>122020.1</v>
      </c>
      <c r="K178" s="298">
        <v>1100452</v>
      </c>
      <c r="L178" s="298">
        <v>72011</v>
      </c>
      <c r="M178" s="299">
        <v>25604.9</v>
      </c>
      <c r="N178" s="300">
        <v>213191</v>
      </c>
      <c r="O178" s="300">
        <v>9779</v>
      </c>
      <c r="P178" s="301">
        <v>48081.599999999999</v>
      </c>
      <c r="Q178" s="302">
        <v>568441</v>
      </c>
      <c r="R178" s="302">
        <v>2089</v>
      </c>
      <c r="S178" s="303" t="s">
        <v>35</v>
      </c>
      <c r="T178" s="304" t="s">
        <v>35</v>
      </c>
      <c r="U178" s="304" t="s">
        <v>35</v>
      </c>
      <c r="V178" s="297">
        <v>195706.6</v>
      </c>
      <c r="W178" s="298">
        <v>1882084</v>
      </c>
      <c r="X178" s="298">
        <v>83879</v>
      </c>
    </row>
    <row r="179" spans="1:24" x14ac:dyDescent="0.35">
      <c r="A179" s="294">
        <v>2013</v>
      </c>
      <c r="B179" s="295">
        <v>1896</v>
      </c>
      <c r="C179" s="296" t="s">
        <v>2316</v>
      </c>
      <c r="D179" s="294" t="s">
        <v>22</v>
      </c>
      <c r="E179" s="296" t="s">
        <v>23</v>
      </c>
      <c r="F179" s="294" t="s">
        <v>24</v>
      </c>
      <c r="G179" s="296" t="s">
        <v>71</v>
      </c>
      <c r="H179" s="296" t="s">
        <v>26</v>
      </c>
      <c r="I179" s="296" t="s">
        <v>2271</v>
      </c>
      <c r="J179" s="297">
        <v>4385</v>
      </c>
      <c r="K179" s="298">
        <v>50374</v>
      </c>
      <c r="L179" s="298">
        <v>6012</v>
      </c>
      <c r="M179" s="299">
        <v>3585</v>
      </c>
      <c r="N179" s="300">
        <v>34854</v>
      </c>
      <c r="O179" s="300">
        <v>962</v>
      </c>
      <c r="P179" s="301">
        <v>13768</v>
      </c>
      <c r="Q179" s="302">
        <v>217641</v>
      </c>
      <c r="R179" s="302">
        <v>39</v>
      </c>
      <c r="S179" s="303" t="s">
        <v>35</v>
      </c>
      <c r="T179" s="304" t="s">
        <v>35</v>
      </c>
      <c r="U179" s="304" t="s">
        <v>35</v>
      </c>
      <c r="V179" s="297">
        <v>21738</v>
      </c>
      <c r="W179" s="298">
        <v>302869</v>
      </c>
      <c r="X179" s="298">
        <v>7013</v>
      </c>
    </row>
    <row r="180" spans="1:24" x14ac:dyDescent="0.35">
      <c r="A180" s="294">
        <v>2013</v>
      </c>
      <c r="B180" s="295">
        <v>1898</v>
      </c>
      <c r="C180" s="296" t="s">
        <v>216</v>
      </c>
      <c r="D180" s="294" t="s">
        <v>22</v>
      </c>
      <c r="E180" s="296" t="s">
        <v>23</v>
      </c>
      <c r="F180" s="294" t="s">
        <v>24</v>
      </c>
      <c r="G180" s="296" t="s">
        <v>164</v>
      </c>
      <c r="H180" s="296" t="s">
        <v>31</v>
      </c>
      <c r="I180" s="296" t="s">
        <v>2275</v>
      </c>
      <c r="J180" s="297">
        <v>5830.6</v>
      </c>
      <c r="K180" s="298">
        <v>57617</v>
      </c>
      <c r="L180" s="298">
        <v>3135</v>
      </c>
      <c r="M180" s="299">
        <v>1966.2</v>
      </c>
      <c r="N180" s="300">
        <v>19785</v>
      </c>
      <c r="O180" s="300">
        <v>406</v>
      </c>
      <c r="P180" s="301">
        <v>731.4</v>
      </c>
      <c r="Q180" s="302">
        <v>7326</v>
      </c>
      <c r="R180" s="302">
        <v>1</v>
      </c>
      <c r="S180" s="303" t="s">
        <v>35</v>
      </c>
      <c r="T180" s="304" t="s">
        <v>35</v>
      </c>
      <c r="U180" s="304" t="s">
        <v>35</v>
      </c>
      <c r="V180" s="297">
        <v>8528.2000000000007</v>
      </c>
      <c r="W180" s="298">
        <v>84728</v>
      </c>
      <c r="X180" s="298">
        <v>3542</v>
      </c>
    </row>
    <row r="181" spans="1:24" x14ac:dyDescent="0.35">
      <c r="A181" s="294">
        <v>2013</v>
      </c>
      <c r="B181" s="295">
        <v>1913</v>
      </c>
      <c r="C181" s="296" t="s">
        <v>217</v>
      </c>
      <c r="D181" s="294" t="s">
        <v>22</v>
      </c>
      <c r="E181" s="296" t="s">
        <v>23</v>
      </c>
      <c r="F181" s="294" t="s">
        <v>24</v>
      </c>
      <c r="G181" s="296" t="s">
        <v>94</v>
      </c>
      <c r="H181" s="296" t="s">
        <v>26</v>
      </c>
      <c r="I181" s="296" t="s">
        <v>2285</v>
      </c>
      <c r="J181" s="297">
        <v>5541</v>
      </c>
      <c r="K181" s="298">
        <v>56043</v>
      </c>
      <c r="L181" s="298">
        <v>3821</v>
      </c>
      <c r="M181" s="299">
        <v>7872</v>
      </c>
      <c r="N181" s="300">
        <v>70400</v>
      </c>
      <c r="O181" s="300">
        <v>1117</v>
      </c>
      <c r="P181" s="301" t="s">
        <v>35</v>
      </c>
      <c r="Q181" s="302" t="s">
        <v>35</v>
      </c>
      <c r="R181" s="302" t="s">
        <v>35</v>
      </c>
      <c r="S181" s="303" t="s">
        <v>35</v>
      </c>
      <c r="T181" s="304" t="s">
        <v>35</v>
      </c>
      <c r="U181" s="304" t="s">
        <v>35</v>
      </c>
      <c r="V181" s="297">
        <v>13413</v>
      </c>
      <c r="W181" s="298">
        <v>126443</v>
      </c>
      <c r="X181" s="298">
        <v>4938</v>
      </c>
    </row>
    <row r="182" spans="1:24" x14ac:dyDescent="0.35">
      <c r="A182" s="294">
        <v>2013</v>
      </c>
      <c r="B182" s="295">
        <v>1936</v>
      </c>
      <c r="C182" s="296" t="s">
        <v>218</v>
      </c>
      <c r="D182" s="294" t="s">
        <v>22</v>
      </c>
      <c r="E182" s="296" t="s">
        <v>23</v>
      </c>
      <c r="F182" s="294" t="s">
        <v>24</v>
      </c>
      <c r="G182" s="296" t="s">
        <v>100</v>
      </c>
      <c r="H182" s="296" t="s">
        <v>26</v>
      </c>
      <c r="I182" s="296" t="s">
        <v>2269</v>
      </c>
      <c r="J182" s="297">
        <v>14930</v>
      </c>
      <c r="K182" s="298">
        <v>134916</v>
      </c>
      <c r="L182" s="298">
        <v>8853</v>
      </c>
      <c r="M182" s="299">
        <v>9683</v>
      </c>
      <c r="N182" s="300">
        <v>81453</v>
      </c>
      <c r="O182" s="300">
        <v>2264</v>
      </c>
      <c r="P182" s="301">
        <v>1682</v>
      </c>
      <c r="Q182" s="302">
        <v>22442</v>
      </c>
      <c r="R182" s="302">
        <v>1</v>
      </c>
      <c r="S182" s="303">
        <v>0</v>
      </c>
      <c r="T182" s="304">
        <v>0</v>
      </c>
      <c r="U182" s="304">
        <v>0</v>
      </c>
      <c r="V182" s="297">
        <v>26295</v>
      </c>
      <c r="W182" s="298">
        <v>238811</v>
      </c>
      <c r="X182" s="298">
        <v>11118</v>
      </c>
    </row>
    <row r="183" spans="1:24" x14ac:dyDescent="0.35">
      <c r="A183" s="294">
        <v>2013</v>
      </c>
      <c r="B183" s="295">
        <v>1997</v>
      </c>
      <c r="C183" s="296" t="s">
        <v>2317</v>
      </c>
      <c r="D183" s="294" t="s">
        <v>22</v>
      </c>
      <c r="E183" s="296" t="s">
        <v>23</v>
      </c>
      <c r="F183" s="294" t="s">
        <v>24</v>
      </c>
      <c r="G183" s="296" t="s">
        <v>37</v>
      </c>
      <c r="H183" s="296" t="s">
        <v>26</v>
      </c>
      <c r="I183" s="296" t="s">
        <v>2270</v>
      </c>
      <c r="J183" s="297">
        <v>1309.0999999999999</v>
      </c>
      <c r="K183" s="298">
        <v>12232</v>
      </c>
      <c r="L183" s="298">
        <v>1427</v>
      </c>
      <c r="M183" s="299">
        <v>2859.6</v>
      </c>
      <c r="N183" s="300">
        <v>31255</v>
      </c>
      <c r="O183" s="300">
        <v>327</v>
      </c>
      <c r="P183" s="301">
        <v>0</v>
      </c>
      <c r="Q183" s="302">
        <v>0</v>
      </c>
      <c r="R183" s="302">
        <v>0</v>
      </c>
      <c r="S183" s="303">
        <v>0</v>
      </c>
      <c r="T183" s="304">
        <v>0</v>
      </c>
      <c r="U183" s="304">
        <v>0</v>
      </c>
      <c r="V183" s="297">
        <v>4168.7</v>
      </c>
      <c r="W183" s="298">
        <v>43487</v>
      </c>
      <c r="X183" s="298">
        <v>1754</v>
      </c>
    </row>
    <row r="184" spans="1:24" x14ac:dyDescent="0.35">
      <c r="A184" s="294">
        <v>2013</v>
      </c>
      <c r="B184" s="295">
        <v>2001</v>
      </c>
      <c r="C184" s="296" t="s">
        <v>219</v>
      </c>
      <c r="D184" s="294" t="s">
        <v>22</v>
      </c>
      <c r="E184" s="296" t="s">
        <v>23</v>
      </c>
      <c r="F184" s="294" t="s">
        <v>24</v>
      </c>
      <c r="G184" s="296" t="s">
        <v>127</v>
      </c>
      <c r="H184" s="296" t="s">
        <v>31</v>
      </c>
      <c r="I184" s="296" t="s">
        <v>2296</v>
      </c>
      <c r="J184" s="297">
        <v>41751</v>
      </c>
      <c r="K184" s="298">
        <v>404043</v>
      </c>
      <c r="L184" s="298">
        <v>29585</v>
      </c>
      <c r="M184" s="299">
        <v>6819</v>
      </c>
      <c r="N184" s="300">
        <v>78864</v>
      </c>
      <c r="O184" s="300">
        <v>957</v>
      </c>
      <c r="P184" s="301">
        <v>5293</v>
      </c>
      <c r="Q184" s="302">
        <v>77025</v>
      </c>
      <c r="R184" s="302">
        <v>7</v>
      </c>
      <c r="S184" s="303" t="s">
        <v>35</v>
      </c>
      <c r="T184" s="304" t="s">
        <v>35</v>
      </c>
      <c r="U184" s="304" t="s">
        <v>35</v>
      </c>
      <c r="V184" s="297">
        <v>53863</v>
      </c>
      <c r="W184" s="298">
        <v>559932</v>
      </c>
      <c r="X184" s="298">
        <v>30549</v>
      </c>
    </row>
    <row r="185" spans="1:24" x14ac:dyDescent="0.35">
      <c r="A185" s="294">
        <v>2013</v>
      </c>
      <c r="B185" s="295">
        <v>2008</v>
      </c>
      <c r="C185" s="296" t="s">
        <v>220</v>
      </c>
      <c r="D185" s="294" t="s">
        <v>22</v>
      </c>
      <c r="E185" s="296" t="s">
        <v>23</v>
      </c>
      <c r="F185" s="294" t="s">
        <v>24</v>
      </c>
      <c r="G185" s="296" t="s">
        <v>221</v>
      </c>
      <c r="H185" s="296" t="s">
        <v>26</v>
      </c>
      <c r="I185" s="296" t="s">
        <v>2290</v>
      </c>
      <c r="J185" s="297">
        <v>7924.6</v>
      </c>
      <c r="K185" s="298">
        <v>96439</v>
      </c>
      <c r="L185" s="298">
        <v>6815</v>
      </c>
      <c r="M185" s="299">
        <v>5631.8</v>
      </c>
      <c r="N185" s="300">
        <v>55286</v>
      </c>
      <c r="O185" s="300">
        <v>983</v>
      </c>
      <c r="P185" s="301">
        <v>0</v>
      </c>
      <c r="Q185" s="302">
        <v>0</v>
      </c>
      <c r="R185" s="302">
        <v>0</v>
      </c>
      <c r="S185" s="303">
        <v>0</v>
      </c>
      <c r="T185" s="304">
        <v>0</v>
      </c>
      <c r="U185" s="304">
        <v>0</v>
      </c>
      <c r="V185" s="297">
        <v>13556.4</v>
      </c>
      <c r="W185" s="298">
        <v>151725</v>
      </c>
      <c r="X185" s="298">
        <v>7798</v>
      </c>
    </row>
    <row r="186" spans="1:24" x14ac:dyDescent="0.35">
      <c r="A186" s="294">
        <v>2013</v>
      </c>
      <c r="B186" s="295">
        <v>2010</v>
      </c>
      <c r="C186" s="296" t="s">
        <v>222</v>
      </c>
      <c r="D186" s="294" t="s">
        <v>22</v>
      </c>
      <c r="E186" s="296" t="s">
        <v>23</v>
      </c>
      <c r="F186" s="294" t="s">
        <v>24</v>
      </c>
      <c r="G186" s="296" t="s">
        <v>223</v>
      </c>
      <c r="H186" s="296" t="s">
        <v>26</v>
      </c>
      <c r="I186" s="296" t="s">
        <v>2309</v>
      </c>
      <c r="J186" s="297">
        <v>15431</v>
      </c>
      <c r="K186" s="298">
        <v>158517</v>
      </c>
      <c r="L186" s="298">
        <v>15362</v>
      </c>
      <c r="M186" s="299">
        <v>8697</v>
      </c>
      <c r="N186" s="300">
        <v>96055</v>
      </c>
      <c r="O186" s="300">
        <v>1354</v>
      </c>
      <c r="P186" s="301">
        <v>2631</v>
      </c>
      <c r="Q186" s="302">
        <v>42061</v>
      </c>
      <c r="R186" s="302">
        <v>1</v>
      </c>
      <c r="S186" s="303" t="s">
        <v>35</v>
      </c>
      <c r="T186" s="304" t="s">
        <v>35</v>
      </c>
      <c r="U186" s="304" t="s">
        <v>35</v>
      </c>
      <c r="V186" s="297">
        <v>26759</v>
      </c>
      <c r="W186" s="298">
        <v>296633</v>
      </c>
      <c r="X186" s="298">
        <v>16717</v>
      </c>
    </row>
    <row r="187" spans="1:24" x14ac:dyDescent="0.35">
      <c r="A187" s="294">
        <v>2013</v>
      </c>
      <c r="B187" s="295">
        <v>2049</v>
      </c>
      <c r="C187" s="296" t="s">
        <v>224</v>
      </c>
      <c r="D187" s="294" t="s">
        <v>22</v>
      </c>
      <c r="E187" s="296" t="s">
        <v>23</v>
      </c>
      <c r="F187" s="294" t="s">
        <v>24</v>
      </c>
      <c r="G187" s="296" t="s">
        <v>94</v>
      </c>
      <c r="H187" s="296" t="s">
        <v>31</v>
      </c>
      <c r="I187" s="296" t="s">
        <v>2292</v>
      </c>
      <c r="J187" s="297">
        <v>58605.1</v>
      </c>
      <c r="K187" s="298">
        <v>517127</v>
      </c>
      <c r="L187" s="298">
        <v>32515</v>
      </c>
      <c r="M187" s="299">
        <v>12454</v>
      </c>
      <c r="N187" s="300">
        <v>116220</v>
      </c>
      <c r="O187" s="300">
        <v>3874</v>
      </c>
      <c r="P187" s="301">
        <v>3056.1</v>
      </c>
      <c r="Q187" s="302">
        <v>34782</v>
      </c>
      <c r="R187" s="302">
        <v>6</v>
      </c>
      <c r="S187" s="303" t="s">
        <v>35</v>
      </c>
      <c r="T187" s="304" t="s">
        <v>35</v>
      </c>
      <c r="U187" s="304" t="s">
        <v>35</v>
      </c>
      <c r="V187" s="297">
        <v>74115.199999999997</v>
      </c>
      <c r="W187" s="298">
        <v>668129</v>
      </c>
      <c r="X187" s="298">
        <v>36395</v>
      </c>
    </row>
    <row r="188" spans="1:24" x14ac:dyDescent="0.35">
      <c r="A188" s="294">
        <v>2013</v>
      </c>
      <c r="B188" s="295">
        <v>2054</v>
      </c>
      <c r="C188" s="296" t="s">
        <v>225</v>
      </c>
      <c r="D188" s="294" t="s">
        <v>22</v>
      </c>
      <c r="E188" s="296" t="s">
        <v>23</v>
      </c>
      <c r="F188" s="294" t="s">
        <v>24</v>
      </c>
      <c r="G188" s="296" t="s">
        <v>44</v>
      </c>
      <c r="H188" s="296" t="s">
        <v>26</v>
      </c>
      <c r="I188" s="296" t="s">
        <v>2271</v>
      </c>
      <c r="J188" s="297">
        <v>11330</v>
      </c>
      <c r="K188" s="298">
        <v>98789</v>
      </c>
      <c r="L188" s="298">
        <v>12684</v>
      </c>
      <c r="M188" s="299">
        <v>6372</v>
      </c>
      <c r="N188" s="300">
        <v>61800</v>
      </c>
      <c r="O188" s="300">
        <v>1844</v>
      </c>
      <c r="P188" s="301">
        <v>27944</v>
      </c>
      <c r="Q188" s="302">
        <v>348644</v>
      </c>
      <c r="R188" s="302">
        <v>91</v>
      </c>
      <c r="S188" s="303" t="s">
        <v>35</v>
      </c>
      <c r="T188" s="304" t="s">
        <v>35</v>
      </c>
      <c r="U188" s="304" t="s">
        <v>35</v>
      </c>
      <c r="V188" s="297">
        <v>45646</v>
      </c>
      <c r="W188" s="298">
        <v>509233</v>
      </c>
      <c r="X188" s="298">
        <v>14619</v>
      </c>
    </row>
    <row r="189" spans="1:24" x14ac:dyDescent="0.35">
      <c r="A189" s="294">
        <v>2013</v>
      </c>
      <c r="B189" s="295">
        <v>2056</v>
      </c>
      <c r="C189" s="296" t="s">
        <v>226</v>
      </c>
      <c r="D189" s="294" t="s">
        <v>22</v>
      </c>
      <c r="E189" s="296" t="s">
        <v>23</v>
      </c>
      <c r="F189" s="294" t="s">
        <v>24</v>
      </c>
      <c r="G189" s="296" t="s">
        <v>106</v>
      </c>
      <c r="H189" s="296" t="s">
        <v>26</v>
      </c>
      <c r="I189" s="296" t="s">
        <v>2269</v>
      </c>
      <c r="J189" s="297">
        <v>26702</v>
      </c>
      <c r="K189" s="298">
        <v>266829</v>
      </c>
      <c r="L189" s="298">
        <v>24036</v>
      </c>
      <c r="M189" s="299">
        <v>45659</v>
      </c>
      <c r="N189" s="300">
        <v>503532</v>
      </c>
      <c r="O189" s="300">
        <v>4693</v>
      </c>
      <c r="P189" s="301">
        <v>7489</v>
      </c>
      <c r="Q189" s="302">
        <v>109869</v>
      </c>
      <c r="R189" s="302">
        <v>5</v>
      </c>
      <c r="S189" s="303">
        <v>0</v>
      </c>
      <c r="T189" s="304">
        <v>0</v>
      </c>
      <c r="U189" s="304">
        <v>0</v>
      </c>
      <c r="V189" s="297">
        <v>79850</v>
      </c>
      <c r="W189" s="298">
        <v>880230</v>
      </c>
      <c r="X189" s="298">
        <v>28734</v>
      </c>
    </row>
    <row r="190" spans="1:24" x14ac:dyDescent="0.35">
      <c r="A190" s="294">
        <v>2013</v>
      </c>
      <c r="B190" s="295">
        <v>2089</v>
      </c>
      <c r="C190" s="296" t="s">
        <v>227</v>
      </c>
      <c r="D190" s="294" t="s">
        <v>22</v>
      </c>
      <c r="E190" s="296" t="s">
        <v>23</v>
      </c>
      <c r="F190" s="294" t="s">
        <v>24</v>
      </c>
      <c r="G190" s="296" t="s">
        <v>228</v>
      </c>
      <c r="H190" s="296" t="s">
        <v>26</v>
      </c>
      <c r="I190" s="296" t="s">
        <v>2306</v>
      </c>
      <c r="J190" s="297">
        <v>3130.8</v>
      </c>
      <c r="K190" s="298">
        <v>22715</v>
      </c>
      <c r="L190" s="298">
        <v>2375</v>
      </c>
      <c r="M190" s="299">
        <v>1033.7</v>
      </c>
      <c r="N190" s="300">
        <v>6832</v>
      </c>
      <c r="O190" s="300">
        <v>333</v>
      </c>
      <c r="P190" s="301">
        <v>13173.6</v>
      </c>
      <c r="Q190" s="302">
        <v>180573</v>
      </c>
      <c r="R190" s="302">
        <v>16</v>
      </c>
      <c r="S190" s="303" t="s">
        <v>35</v>
      </c>
      <c r="T190" s="304" t="s">
        <v>35</v>
      </c>
      <c r="U190" s="304" t="s">
        <v>35</v>
      </c>
      <c r="V190" s="297">
        <v>17338.099999999999</v>
      </c>
      <c r="W190" s="298">
        <v>210120</v>
      </c>
      <c r="X190" s="298">
        <v>2724</v>
      </c>
    </row>
    <row r="191" spans="1:24" x14ac:dyDescent="0.35">
      <c r="A191" s="294">
        <v>2013</v>
      </c>
      <c r="B191" s="295">
        <v>2138</v>
      </c>
      <c r="C191" s="296" t="s">
        <v>229</v>
      </c>
      <c r="D191" s="294" t="s">
        <v>22</v>
      </c>
      <c r="E191" s="296" t="s">
        <v>23</v>
      </c>
      <c r="F191" s="294" t="s">
        <v>24</v>
      </c>
      <c r="G191" s="296" t="s">
        <v>48</v>
      </c>
      <c r="H191" s="296" t="s">
        <v>26</v>
      </c>
      <c r="I191" s="296" t="s">
        <v>2270</v>
      </c>
      <c r="J191" s="297">
        <v>4784</v>
      </c>
      <c r="K191" s="298">
        <v>52349</v>
      </c>
      <c r="L191" s="298">
        <v>6542</v>
      </c>
      <c r="M191" s="299">
        <v>7032</v>
      </c>
      <c r="N191" s="300">
        <v>77046</v>
      </c>
      <c r="O191" s="300">
        <v>1290</v>
      </c>
      <c r="P191" s="301">
        <v>5157</v>
      </c>
      <c r="Q191" s="302">
        <v>69139</v>
      </c>
      <c r="R191" s="302">
        <v>29</v>
      </c>
      <c r="S191" s="303" t="s">
        <v>35</v>
      </c>
      <c r="T191" s="304" t="s">
        <v>35</v>
      </c>
      <c r="U191" s="304" t="s">
        <v>35</v>
      </c>
      <c r="V191" s="297">
        <v>16973</v>
      </c>
      <c r="W191" s="298">
        <v>198534</v>
      </c>
      <c r="X191" s="298">
        <v>7861</v>
      </c>
    </row>
    <row r="192" spans="1:24" x14ac:dyDescent="0.35">
      <c r="A192" s="294">
        <v>2013</v>
      </c>
      <c r="B192" s="295">
        <v>2144</v>
      </c>
      <c r="C192" s="296" t="s">
        <v>230</v>
      </c>
      <c r="D192" s="294" t="s">
        <v>22</v>
      </c>
      <c r="E192" s="296" t="s">
        <v>23</v>
      </c>
      <c r="F192" s="294" t="s">
        <v>24</v>
      </c>
      <c r="G192" s="296" t="s">
        <v>173</v>
      </c>
      <c r="H192" s="296" t="s">
        <v>26</v>
      </c>
      <c r="I192" s="296" t="s">
        <v>2306</v>
      </c>
      <c r="J192" s="297">
        <v>15796</v>
      </c>
      <c r="K192" s="298">
        <v>119881</v>
      </c>
      <c r="L192" s="298">
        <v>13524</v>
      </c>
      <c r="M192" s="299">
        <v>31799</v>
      </c>
      <c r="N192" s="300">
        <v>220906</v>
      </c>
      <c r="O192" s="300">
        <v>2668</v>
      </c>
      <c r="P192" s="301">
        <v>3322</v>
      </c>
      <c r="Q192" s="302">
        <v>25179</v>
      </c>
      <c r="R192" s="302">
        <v>7</v>
      </c>
      <c r="S192" s="303" t="s">
        <v>35</v>
      </c>
      <c r="T192" s="304" t="s">
        <v>35</v>
      </c>
      <c r="U192" s="304" t="s">
        <v>35</v>
      </c>
      <c r="V192" s="297">
        <v>50917</v>
      </c>
      <c r="W192" s="298">
        <v>365966</v>
      </c>
      <c r="X192" s="298">
        <v>16199</v>
      </c>
    </row>
    <row r="193" spans="1:24" x14ac:dyDescent="0.35">
      <c r="A193" s="294">
        <v>2013</v>
      </c>
      <c r="B193" s="295">
        <v>2182</v>
      </c>
      <c r="C193" s="296" t="s">
        <v>231</v>
      </c>
      <c r="D193" s="294" t="s">
        <v>22</v>
      </c>
      <c r="E193" s="296" t="s">
        <v>23</v>
      </c>
      <c r="F193" s="294" t="s">
        <v>24</v>
      </c>
      <c r="G193" s="296" t="s">
        <v>48</v>
      </c>
      <c r="H193" s="296" t="s">
        <v>26</v>
      </c>
      <c r="I193" s="296" t="s">
        <v>2270</v>
      </c>
      <c r="J193" s="297">
        <v>1511</v>
      </c>
      <c r="K193" s="298">
        <v>21007</v>
      </c>
      <c r="L193" s="298">
        <v>1525</v>
      </c>
      <c r="M193" s="299">
        <v>744</v>
      </c>
      <c r="N193" s="300">
        <v>9779</v>
      </c>
      <c r="O193" s="300">
        <v>283</v>
      </c>
      <c r="P193" s="301">
        <v>821</v>
      </c>
      <c r="Q193" s="302">
        <v>11329</v>
      </c>
      <c r="R193" s="302">
        <v>18</v>
      </c>
      <c r="S193" s="303">
        <v>0</v>
      </c>
      <c r="T193" s="304">
        <v>0</v>
      </c>
      <c r="U193" s="304">
        <v>0</v>
      </c>
      <c r="V193" s="297">
        <v>3076</v>
      </c>
      <c r="W193" s="298">
        <v>42115</v>
      </c>
      <c r="X193" s="298">
        <v>1826</v>
      </c>
    </row>
    <row r="194" spans="1:24" x14ac:dyDescent="0.35">
      <c r="A194" s="294">
        <v>2013</v>
      </c>
      <c r="B194" s="295">
        <v>2192</v>
      </c>
      <c r="C194" s="296" t="s">
        <v>232</v>
      </c>
      <c r="D194" s="294" t="s">
        <v>22</v>
      </c>
      <c r="E194" s="296" t="s">
        <v>23</v>
      </c>
      <c r="F194" s="294" t="s">
        <v>24</v>
      </c>
      <c r="G194" s="296" t="s">
        <v>71</v>
      </c>
      <c r="H194" s="296" t="s">
        <v>26</v>
      </c>
      <c r="I194" s="296" t="s">
        <v>2270</v>
      </c>
      <c r="J194" s="297">
        <v>1473.2</v>
      </c>
      <c r="K194" s="298">
        <v>15327</v>
      </c>
      <c r="L194" s="298">
        <v>1881</v>
      </c>
      <c r="M194" s="299">
        <v>1539.7</v>
      </c>
      <c r="N194" s="300">
        <v>15717</v>
      </c>
      <c r="O194" s="300">
        <v>369</v>
      </c>
      <c r="P194" s="301">
        <v>8671.7999999999993</v>
      </c>
      <c r="Q194" s="302">
        <v>122674</v>
      </c>
      <c r="R194" s="302">
        <v>29</v>
      </c>
      <c r="S194" s="303" t="s">
        <v>35</v>
      </c>
      <c r="T194" s="304" t="s">
        <v>35</v>
      </c>
      <c r="U194" s="304" t="s">
        <v>35</v>
      </c>
      <c r="V194" s="297">
        <v>11684.7</v>
      </c>
      <c r="W194" s="298">
        <v>153718</v>
      </c>
      <c r="X194" s="298">
        <v>2279</v>
      </c>
    </row>
    <row r="195" spans="1:24" x14ac:dyDescent="0.35">
      <c r="A195" s="294">
        <v>2013</v>
      </c>
      <c r="B195" s="295">
        <v>2194</v>
      </c>
      <c r="C195" s="296" t="s">
        <v>233</v>
      </c>
      <c r="D195" s="294" t="s">
        <v>22</v>
      </c>
      <c r="E195" s="296" t="s">
        <v>23</v>
      </c>
      <c r="F195" s="294" t="s">
        <v>24</v>
      </c>
      <c r="G195" s="296" t="s">
        <v>94</v>
      </c>
      <c r="H195" s="296" t="s">
        <v>26</v>
      </c>
      <c r="I195" s="296" t="s">
        <v>2285</v>
      </c>
      <c r="J195" s="297">
        <v>7783.4</v>
      </c>
      <c r="K195" s="298">
        <v>75322</v>
      </c>
      <c r="L195" s="298">
        <v>5642</v>
      </c>
      <c r="M195" s="299">
        <v>7373</v>
      </c>
      <c r="N195" s="300">
        <v>81298</v>
      </c>
      <c r="O195" s="300">
        <v>1301</v>
      </c>
      <c r="P195" s="301">
        <v>9518.2999999999993</v>
      </c>
      <c r="Q195" s="302">
        <v>124709</v>
      </c>
      <c r="R195" s="302">
        <v>21</v>
      </c>
      <c r="S195" s="303" t="s">
        <v>35</v>
      </c>
      <c r="T195" s="304" t="s">
        <v>35</v>
      </c>
      <c r="U195" s="304" t="s">
        <v>35</v>
      </c>
      <c r="V195" s="297">
        <v>24674.7</v>
      </c>
      <c r="W195" s="298">
        <v>281329</v>
      </c>
      <c r="X195" s="298">
        <v>6964</v>
      </c>
    </row>
    <row r="196" spans="1:24" x14ac:dyDescent="0.35">
      <c r="A196" s="294">
        <v>2013</v>
      </c>
      <c r="B196" s="295">
        <v>2206</v>
      </c>
      <c r="C196" s="296" t="s">
        <v>234</v>
      </c>
      <c r="D196" s="294" t="s">
        <v>22</v>
      </c>
      <c r="E196" s="296" t="s">
        <v>23</v>
      </c>
      <c r="F196" s="294" t="s">
        <v>24</v>
      </c>
      <c r="G196" s="296" t="s">
        <v>48</v>
      </c>
      <c r="H196" s="296" t="s">
        <v>26</v>
      </c>
      <c r="I196" s="296" t="s">
        <v>2270</v>
      </c>
      <c r="J196" s="297">
        <v>205.9</v>
      </c>
      <c r="K196" s="298">
        <v>2185</v>
      </c>
      <c r="L196" s="298">
        <v>221</v>
      </c>
      <c r="M196" s="299">
        <v>91.9</v>
      </c>
      <c r="N196" s="300">
        <v>978</v>
      </c>
      <c r="O196" s="300">
        <v>38</v>
      </c>
      <c r="P196" s="301">
        <v>145.30000000000001</v>
      </c>
      <c r="Q196" s="302">
        <v>732</v>
      </c>
      <c r="R196" s="302">
        <v>3</v>
      </c>
      <c r="S196" s="303" t="s">
        <v>35</v>
      </c>
      <c r="T196" s="304" t="s">
        <v>35</v>
      </c>
      <c r="U196" s="304" t="s">
        <v>35</v>
      </c>
      <c r="V196" s="297">
        <v>443.1</v>
      </c>
      <c r="W196" s="298">
        <v>3895</v>
      </c>
      <c r="X196" s="298">
        <v>262</v>
      </c>
    </row>
    <row r="197" spans="1:24" x14ac:dyDescent="0.35">
      <c r="A197" s="294">
        <v>2013</v>
      </c>
      <c r="B197" s="295">
        <v>2212</v>
      </c>
      <c r="C197" s="296" t="s">
        <v>235</v>
      </c>
      <c r="D197" s="294" t="s">
        <v>22</v>
      </c>
      <c r="E197" s="296" t="s">
        <v>23</v>
      </c>
      <c r="F197" s="294" t="s">
        <v>24</v>
      </c>
      <c r="G197" s="296" t="s">
        <v>67</v>
      </c>
      <c r="H197" s="296" t="s">
        <v>31</v>
      </c>
      <c r="I197" s="296" t="s">
        <v>2280</v>
      </c>
      <c r="J197" s="297">
        <v>782.4</v>
      </c>
      <c r="K197" s="298">
        <v>5709</v>
      </c>
      <c r="L197" s="298">
        <v>404</v>
      </c>
      <c r="M197" s="299" t="s">
        <v>35</v>
      </c>
      <c r="N197" s="300" t="s">
        <v>35</v>
      </c>
      <c r="O197" s="300" t="s">
        <v>35</v>
      </c>
      <c r="P197" s="301" t="s">
        <v>35</v>
      </c>
      <c r="Q197" s="302" t="s">
        <v>35</v>
      </c>
      <c r="R197" s="302" t="s">
        <v>35</v>
      </c>
      <c r="S197" s="303" t="s">
        <v>35</v>
      </c>
      <c r="T197" s="304" t="s">
        <v>35</v>
      </c>
      <c r="U197" s="304" t="s">
        <v>35</v>
      </c>
      <c r="V197" s="297">
        <v>782.4</v>
      </c>
      <c r="W197" s="298">
        <v>5709</v>
      </c>
      <c r="X197" s="298">
        <v>404</v>
      </c>
    </row>
    <row r="198" spans="1:24" x14ac:dyDescent="0.35">
      <c r="A198" s="294">
        <v>2013</v>
      </c>
      <c r="B198" s="295">
        <v>2212</v>
      </c>
      <c r="C198" s="296" t="s">
        <v>235</v>
      </c>
      <c r="D198" s="294" t="s">
        <v>22</v>
      </c>
      <c r="E198" s="296" t="s">
        <v>23</v>
      </c>
      <c r="F198" s="294" t="s">
        <v>24</v>
      </c>
      <c r="G198" s="296" t="s">
        <v>51</v>
      </c>
      <c r="H198" s="296" t="s">
        <v>31</v>
      </c>
      <c r="I198" s="296" t="s">
        <v>2280</v>
      </c>
      <c r="J198" s="297">
        <v>35054.1</v>
      </c>
      <c r="K198" s="298">
        <v>255588</v>
      </c>
      <c r="L198" s="298">
        <v>19129</v>
      </c>
      <c r="M198" s="299">
        <v>4342.7</v>
      </c>
      <c r="N198" s="300">
        <v>35630</v>
      </c>
      <c r="O198" s="300">
        <v>957</v>
      </c>
      <c r="P198" s="301">
        <v>2575.6</v>
      </c>
      <c r="Q198" s="302">
        <v>31554</v>
      </c>
      <c r="R198" s="302">
        <v>4</v>
      </c>
      <c r="S198" s="303" t="s">
        <v>35</v>
      </c>
      <c r="T198" s="304" t="s">
        <v>35</v>
      </c>
      <c r="U198" s="304" t="s">
        <v>35</v>
      </c>
      <c r="V198" s="297">
        <v>41972.4</v>
      </c>
      <c r="W198" s="298">
        <v>322772</v>
      </c>
      <c r="X198" s="298">
        <v>20090</v>
      </c>
    </row>
    <row r="199" spans="1:24" x14ac:dyDescent="0.35">
      <c r="A199" s="294">
        <v>2013</v>
      </c>
      <c r="B199" s="295">
        <v>2215</v>
      </c>
      <c r="C199" s="296" t="s">
        <v>236</v>
      </c>
      <c r="D199" s="294" t="s">
        <v>22</v>
      </c>
      <c r="E199" s="296" t="s">
        <v>23</v>
      </c>
      <c r="F199" s="294" t="s">
        <v>24</v>
      </c>
      <c r="G199" s="296" t="s">
        <v>223</v>
      </c>
      <c r="H199" s="296" t="s">
        <v>31</v>
      </c>
      <c r="I199" s="296" t="s">
        <v>2308</v>
      </c>
      <c r="J199" s="297">
        <v>1004.1</v>
      </c>
      <c r="K199" s="298">
        <v>7766</v>
      </c>
      <c r="L199" s="298">
        <v>1815</v>
      </c>
      <c r="M199" s="299">
        <v>425.3</v>
      </c>
      <c r="N199" s="300">
        <v>4576</v>
      </c>
      <c r="O199" s="300">
        <v>230</v>
      </c>
      <c r="P199" s="301">
        <v>23.4</v>
      </c>
      <c r="Q199" s="302">
        <v>251</v>
      </c>
      <c r="R199" s="302">
        <v>21</v>
      </c>
      <c r="S199" s="303" t="s">
        <v>35</v>
      </c>
      <c r="T199" s="304" t="s">
        <v>35</v>
      </c>
      <c r="U199" s="304" t="s">
        <v>35</v>
      </c>
      <c r="V199" s="297">
        <v>1452.8</v>
      </c>
      <c r="W199" s="298">
        <v>12593</v>
      </c>
      <c r="X199" s="298">
        <v>2066</v>
      </c>
    </row>
    <row r="200" spans="1:24" x14ac:dyDescent="0.35">
      <c r="A200" s="294">
        <v>2013</v>
      </c>
      <c r="B200" s="295">
        <v>2215</v>
      </c>
      <c r="C200" s="296" t="s">
        <v>236</v>
      </c>
      <c r="D200" s="294" t="s">
        <v>22</v>
      </c>
      <c r="E200" s="296" t="s">
        <v>23</v>
      </c>
      <c r="F200" s="294" t="s">
        <v>24</v>
      </c>
      <c r="G200" s="296" t="s">
        <v>165</v>
      </c>
      <c r="H200" s="296" t="s">
        <v>31</v>
      </c>
      <c r="I200" s="296" t="s">
        <v>2308</v>
      </c>
      <c r="J200" s="297">
        <v>3676.9</v>
      </c>
      <c r="K200" s="298">
        <v>39697</v>
      </c>
      <c r="L200" s="298">
        <v>3543</v>
      </c>
      <c r="M200" s="299">
        <v>2167.9</v>
      </c>
      <c r="N200" s="300">
        <v>26498</v>
      </c>
      <c r="O200" s="300">
        <v>879</v>
      </c>
      <c r="P200" s="301">
        <v>4916.3</v>
      </c>
      <c r="Q200" s="302">
        <v>79547</v>
      </c>
      <c r="R200" s="302">
        <v>112</v>
      </c>
      <c r="S200" s="303" t="s">
        <v>35</v>
      </c>
      <c r="T200" s="304" t="s">
        <v>35</v>
      </c>
      <c r="U200" s="304" t="s">
        <v>35</v>
      </c>
      <c r="V200" s="297">
        <v>10761.1</v>
      </c>
      <c r="W200" s="298">
        <v>145742</v>
      </c>
      <c r="X200" s="298">
        <v>4534</v>
      </c>
    </row>
    <row r="201" spans="1:24" x14ac:dyDescent="0.35">
      <c r="A201" s="294">
        <v>2013</v>
      </c>
      <c r="B201" s="295">
        <v>2220</v>
      </c>
      <c r="C201" s="296" t="s">
        <v>237</v>
      </c>
      <c r="D201" s="294" t="s">
        <v>22</v>
      </c>
      <c r="E201" s="296" t="s">
        <v>23</v>
      </c>
      <c r="F201" s="294" t="s">
        <v>24</v>
      </c>
      <c r="G201" s="296" t="s">
        <v>223</v>
      </c>
      <c r="H201" s="296" t="s">
        <v>26</v>
      </c>
      <c r="I201" s="296" t="s">
        <v>2309</v>
      </c>
      <c r="J201" s="297">
        <v>5283</v>
      </c>
      <c r="K201" s="298">
        <v>56069</v>
      </c>
      <c r="L201" s="298">
        <v>6748</v>
      </c>
      <c r="M201" s="299">
        <v>4340</v>
      </c>
      <c r="N201" s="300">
        <v>52079</v>
      </c>
      <c r="O201" s="300">
        <v>934</v>
      </c>
      <c r="P201" s="301">
        <v>2402</v>
      </c>
      <c r="Q201" s="302">
        <v>45670</v>
      </c>
      <c r="R201" s="302">
        <v>1</v>
      </c>
      <c r="S201" s="303" t="s">
        <v>35</v>
      </c>
      <c r="T201" s="304" t="s">
        <v>35</v>
      </c>
      <c r="U201" s="304" t="s">
        <v>35</v>
      </c>
      <c r="V201" s="297">
        <v>12025</v>
      </c>
      <c r="W201" s="298">
        <v>153818</v>
      </c>
      <c r="X201" s="298">
        <v>7683</v>
      </c>
    </row>
    <row r="202" spans="1:24" x14ac:dyDescent="0.35">
      <c r="A202" s="294">
        <v>2013</v>
      </c>
      <c r="B202" s="295">
        <v>2247</v>
      </c>
      <c r="C202" s="296" t="s">
        <v>238</v>
      </c>
      <c r="D202" s="294" t="s">
        <v>22</v>
      </c>
      <c r="E202" s="296" t="s">
        <v>23</v>
      </c>
      <c r="F202" s="294" t="s">
        <v>24</v>
      </c>
      <c r="G202" s="296" t="s">
        <v>100</v>
      </c>
      <c r="H202" s="296" t="s">
        <v>26</v>
      </c>
      <c r="I202" s="296" t="s">
        <v>2269</v>
      </c>
      <c r="J202" s="297">
        <v>42250</v>
      </c>
      <c r="K202" s="298">
        <v>464628</v>
      </c>
      <c r="L202" s="298">
        <v>28437</v>
      </c>
      <c r="M202" s="299">
        <v>30903</v>
      </c>
      <c r="N202" s="300">
        <v>309000</v>
      </c>
      <c r="O202" s="300">
        <v>4464</v>
      </c>
      <c r="P202" s="301">
        <v>9779</v>
      </c>
      <c r="Q202" s="302">
        <v>129663</v>
      </c>
      <c r="R202" s="302">
        <v>8</v>
      </c>
      <c r="S202" s="303">
        <v>0</v>
      </c>
      <c r="T202" s="304">
        <v>0</v>
      </c>
      <c r="U202" s="304">
        <v>0</v>
      </c>
      <c r="V202" s="297">
        <v>82932</v>
      </c>
      <c r="W202" s="298">
        <v>903291</v>
      </c>
      <c r="X202" s="298">
        <v>32909</v>
      </c>
    </row>
    <row r="203" spans="1:24" x14ac:dyDescent="0.35">
      <c r="A203" s="294">
        <v>2013</v>
      </c>
      <c r="B203" s="295">
        <v>2248</v>
      </c>
      <c r="C203" s="296" t="s">
        <v>239</v>
      </c>
      <c r="D203" s="294" t="s">
        <v>22</v>
      </c>
      <c r="E203" s="296" t="s">
        <v>23</v>
      </c>
      <c r="F203" s="294" t="s">
        <v>24</v>
      </c>
      <c r="G203" s="296" t="s">
        <v>32</v>
      </c>
      <c r="H203" s="296" t="s">
        <v>26</v>
      </c>
      <c r="I203" s="296" t="s">
        <v>2269</v>
      </c>
      <c r="J203" s="297">
        <v>21089</v>
      </c>
      <c r="K203" s="298">
        <v>201582</v>
      </c>
      <c r="L203" s="298">
        <v>13678</v>
      </c>
      <c r="M203" s="299">
        <v>20032</v>
      </c>
      <c r="N203" s="300">
        <v>185675</v>
      </c>
      <c r="O203" s="300">
        <v>2676</v>
      </c>
      <c r="P203" s="301">
        <v>10117</v>
      </c>
      <c r="Q203" s="302">
        <v>143209</v>
      </c>
      <c r="R203" s="302">
        <v>6</v>
      </c>
      <c r="S203" s="303">
        <v>0</v>
      </c>
      <c r="T203" s="304">
        <v>0</v>
      </c>
      <c r="U203" s="304">
        <v>0</v>
      </c>
      <c r="V203" s="297">
        <v>51238</v>
      </c>
      <c r="W203" s="298">
        <v>530466</v>
      </c>
      <c r="X203" s="298">
        <v>16360</v>
      </c>
    </row>
    <row r="204" spans="1:24" x14ac:dyDescent="0.35">
      <c r="A204" s="294">
        <v>2013</v>
      </c>
      <c r="B204" s="295">
        <v>2273</v>
      </c>
      <c r="C204" s="296" t="s">
        <v>240</v>
      </c>
      <c r="D204" s="294" t="s">
        <v>22</v>
      </c>
      <c r="E204" s="296" t="s">
        <v>23</v>
      </c>
      <c r="F204" s="294" t="s">
        <v>24</v>
      </c>
      <c r="G204" s="296" t="s">
        <v>37</v>
      </c>
      <c r="H204" s="296" t="s">
        <v>26</v>
      </c>
      <c r="I204" s="296" t="s">
        <v>2270</v>
      </c>
      <c r="J204" s="297">
        <v>1606.7</v>
      </c>
      <c r="K204" s="298">
        <v>12636</v>
      </c>
      <c r="L204" s="298">
        <v>1499</v>
      </c>
      <c r="M204" s="299">
        <v>1219.8</v>
      </c>
      <c r="N204" s="300">
        <v>10061</v>
      </c>
      <c r="O204" s="300">
        <v>326</v>
      </c>
      <c r="P204" s="301">
        <v>920.7</v>
      </c>
      <c r="Q204" s="302">
        <v>8991</v>
      </c>
      <c r="R204" s="302">
        <v>2</v>
      </c>
      <c r="S204" s="303">
        <v>0</v>
      </c>
      <c r="T204" s="304">
        <v>0</v>
      </c>
      <c r="U204" s="304">
        <v>0</v>
      </c>
      <c r="V204" s="297">
        <v>3747.2</v>
      </c>
      <c r="W204" s="298">
        <v>31688</v>
      </c>
      <c r="X204" s="298">
        <v>1827</v>
      </c>
    </row>
    <row r="205" spans="1:24" x14ac:dyDescent="0.35">
      <c r="A205" s="294">
        <v>2013</v>
      </c>
      <c r="B205" s="295">
        <v>2277</v>
      </c>
      <c r="C205" s="296" t="s">
        <v>241</v>
      </c>
      <c r="D205" s="294" t="s">
        <v>22</v>
      </c>
      <c r="E205" s="296" t="s">
        <v>23</v>
      </c>
      <c r="F205" s="294" t="s">
        <v>24</v>
      </c>
      <c r="G205" s="296" t="s">
        <v>86</v>
      </c>
      <c r="H205" s="296" t="s">
        <v>26</v>
      </c>
      <c r="I205" s="296" t="s">
        <v>2283</v>
      </c>
      <c r="J205" s="297">
        <v>2096.1</v>
      </c>
      <c r="K205" s="298">
        <v>24051</v>
      </c>
      <c r="L205" s="298">
        <v>1740</v>
      </c>
      <c r="M205" s="299">
        <v>2022.7</v>
      </c>
      <c r="N205" s="300">
        <v>23233</v>
      </c>
      <c r="O205" s="300">
        <v>596</v>
      </c>
      <c r="P205" s="301">
        <v>2778.6</v>
      </c>
      <c r="Q205" s="302">
        <v>42590</v>
      </c>
      <c r="R205" s="302">
        <v>7</v>
      </c>
      <c r="S205" s="303" t="s">
        <v>35</v>
      </c>
      <c r="T205" s="304" t="s">
        <v>35</v>
      </c>
      <c r="U205" s="304" t="s">
        <v>35</v>
      </c>
      <c r="V205" s="297">
        <v>6897.4</v>
      </c>
      <c r="W205" s="298">
        <v>89874</v>
      </c>
      <c r="X205" s="298">
        <v>2343</v>
      </c>
    </row>
    <row r="206" spans="1:24" x14ac:dyDescent="0.35">
      <c r="A206" s="294">
        <v>2013</v>
      </c>
      <c r="B206" s="295">
        <v>2285</v>
      </c>
      <c r="C206" s="296" t="s">
        <v>242</v>
      </c>
      <c r="D206" s="294" t="s">
        <v>22</v>
      </c>
      <c r="E206" s="296" t="s">
        <v>23</v>
      </c>
      <c r="F206" s="294" t="s">
        <v>24</v>
      </c>
      <c r="G206" s="296" t="s">
        <v>164</v>
      </c>
      <c r="H206" s="296" t="s">
        <v>26</v>
      </c>
      <c r="I206" s="296" t="s">
        <v>2275</v>
      </c>
      <c r="J206" s="297">
        <v>8682</v>
      </c>
      <c r="K206" s="298">
        <v>96532</v>
      </c>
      <c r="L206" s="298">
        <v>8712</v>
      </c>
      <c r="M206" s="299">
        <v>3672</v>
      </c>
      <c r="N206" s="300">
        <v>40448</v>
      </c>
      <c r="O206" s="300">
        <v>1343</v>
      </c>
      <c r="P206" s="301">
        <v>10845</v>
      </c>
      <c r="Q206" s="302">
        <v>162729</v>
      </c>
      <c r="R206" s="302">
        <v>153</v>
      </c>
      <c r="S206" s="303">
        <v>0</v>
      </c>
      <c r="T206" s="304">
        <v>0</v>
      </c>
      <c r="U206" s="304">
        <v>0</v>
      </c>
      <c r="V206" s="297">
        <v>23199</v>
      </c>
      <c r="W206" s="298">
        <v>299709</v>
      </c>
      <c r="X206" s="298">
        <v>10208</v>
      </c>
    </row>
    <row r="207" spans="1:24" x14ac:dyDescent="0.35">
      <c r="A207" s="294">
        <v>2013</v>
      </c>
      <c r="B207" s="295">
        <v>2316</v>
      </c>
      <c r="C207" s="296" t="s">
        <v>243</v>
      </c>
      <c r="D207" s="294" t="s">
        <v>22</v>
      </c>
      <c r="E207" s="296" t="s">
        <v>23</v>
      </c>
      <c r="F207" s="294" t="s">
        <v>24</v>
      </c>
      <c r="G207" s="296" t="s">
        <v>48</v>
      </c>
      <c r="H207" s="296" t="s">
        <v>31</v>
      </c>
      <c r="I207" s="296" t="s">
        <v>2270</v>
      </c>
      <c r="J207" s="297">
        <v>6965.2</v>
      </c>
      <c r="K207" s="298">
        <v>64714</v>
      </c>
      <c r="L207" s="298">
        <v>3280</v>
      </c>
      <c r="M207" s="299">
        <v>3130.3</v>
      </c>
      <c r="N207" s="300">
        <v>31370</v>
      </c>
      <c r="O207" s="300">
        <v>594</v>
      </c>
      <c r="P207" s="301">
        <v>3413.1</v>
      </c>
      <c r="Q207" s="302">
        <v>45434</v>
      </c>
      <c r="R207" s="302">
        <v>33</v>
      </c>
      <c r="S207" s="303" t="s">
        <v>35</v>
      </c>
      <c r="T207" s="304" t="s">
        <v>35</v>
      </c>
      <c r="U207" s="304" t="s">
        <v>35</v>
      </c>
      <c r="V207" s="297">
        <v>13508.6</v>
      </c>
      <c r="W207" s="298">
        <v>141518</v>
      </c>
      <c r="X207" s="298">
        <v>3907</v>
      </c>
    </row>
    <row r="208" spans="1:24" x14ac:dyDescent="0.35">
      <c r="A208" s="294">
        <v>2013</v>
      </c>
      <c r="B208" s="295">
        <v>2354</v>
      </c>
      <c r="C208" s="296" t="s">
        <v>244</v>
      </c>
      <c r="D208" s="294" t="s">
        <v>22</v>
      </c>
      <c r="E208" s="296" t="s">
        <v>23</v>
      </c>
      <c r="F208" s="294" t="s">
        <v>24</v>
      </c>
      <c r="G208" s="296" t="s">
        <v>75</v>
      </c>
      <c r="H208" s="296" t="s">
        <v>31</v>
      </c>
      <c r="I208" s="296" t="s">
        <v>2300</v>
      </c>
      <c r="J208" s="297">
        <v>4368.3</v>
      </c>
      <c r="K208" s="298">
        <v>30616</v>
      </c>
      <c r="L208" s="298">
        <v>2834</v>
      </c>
      <c r="M208" s="299">
        <v>2423.9</v>
      </c>
      <c r="N208" s="300">
        <v>18526</v>
      </c>
      <c r="O208" s="300">
        <v>371</v>
      </c>
      <c r="P208" s="301" t="s">
        <v>35</v>
      </c>
      <c r="Q208" s="302" t="s">
        <v>35</v>
      </c>
      <c r="R208" s="302" t="s">
        <v>35</v>
      </c>
      <c r="S208" s="303" t="s">
        <v>35</v>
      </c>
      <c r="T208" s="304" t="s">
        <v>35</v>
      </c>
      <c r="U208" s="304" t="s">
        <v>35</v>
      </c>
      <c r="V208" s="297">
        <v>6792.2</v>
      </c>
      <c r="W208" s="298">
        <v>49142</v>
      </c>
      <c r="X208" s="298">
        <v>3205</v>
      </c>
    </row>
    <row r="209" spans="1:24" x14ac:dyDescent="0.35">
      <c r="A209" s="294">
        <v>2013</v>
      </c>
      <c r="B209" s="295">
        <v>2394</v>
      </c>
      <c r="C209" s="296" t="s">
        <v>245</v>
      </c>
      <c r="D209" s="294" t="s">
        <v>22</v>
      </c>
      <c r="E209" s="296" t="s">
        <v>23</v>
      </c>
      <c r="F209" s="294" t="s">
        <v>24</v>
      </c>
      <c r="G209" s="296" t="s">
        <v>163</v>
      </c>
      <c r="H209" s="296" t="s">
        <v>31</v>
      </c>
      <c r="I209" s="296" t="s">
        <v>2275</v>
      </c>
      <c r="J209" s="297">
        <v>3873</v>
      </c>
      <c r="K209" s="298">
        <v>41381</v>
      </c>
      <c r="L209" s="298">
        <v>2055</v>
      </c>
      <c r="M209" s="299">
        <v>17414</v>
      </c>
      <c r="N209" s="300">
        <v>128498</v>
      </c>
      <c r="O209" s="300">
        <v>1314</v>
      </c>
      <c r="P209" s="301" t="s">
        <v>35</v>
      </c>
      <c r="Q209" s="302" t="s">
        <v>35</v>
      </c>
      <c r="R209" s="302" t="s">
        <v>35</v>
      </c>
      <c r="S209" s="303" t="s">
        <v>35</v>
      </c>
      <c r="T209" s="304" t="s">
        <v>35</v>
      </c>
      <c r="U209" s="304" t="s">
        <v>35</v>
      </c>
      <c r="V209" s="297">
        <v>21287</v>
      </c>
      <c r="W209" s="298">
        <v>169879</v>
      </c>
      <c r="X209" s="298">
        <v>3369</v>
      </c>
    </row>
    <row r="210" spans="1:24" x14ac:dyDescent="0.35">
      <c r="A210" s="294">
        <v>2013</v>
      </c>
      <c r="B210" s="295">
        <v>2409</v>
      </c>
      <c r="C210" s="296" t="s">
        <v>246</v>
      </c>
      <c r="D210" s="294" t="s">
        <v>22</v>
      </c>
      <c r="E210" s="296" t="s">
        <v>23</v>
      </c>
      <c r="F210" s="294" t="s">
        <v>24</v>
      </c>
      <c r="G210" s="296" t="s">
        <v>94</v>
      </c>
      <c r="H210" s="296" t="s">
        <v>26</v>
      </c>
      <c r="I210" s="296" t="s">
        <v>2285</v>
      </c>
      <c r="J210" s="297">
        <v>52845</v>
      </c>
      <c r="K210" s="298">
        <v>544491</v>
      </c>
      <c r="L210" s="298">
        <v>41451</v>
      </c>
      <c r="M210" s="299">
        <v>20374</v>
      </c>
      <c r="N210" s="300">
        <v>135120</v>
      </c>
      <c r="O210" s="300">
        <v>4733</v>
      </c>
      <c r="P210" s="301">
        <v>39204</v>
      </c>
      <c r="Q210" s="302">
        <v>565216</v>
      </c>
      <c r="R210" s="302">
        <v>674</v>
      </c>
      <c r="S210" s="303" t="s">
        <v>35</v>
      </c>
      <c r="T210" s="304" t="s">
        <v>35</v>
      </c>
      <c r="U210" s="304" t="s">
        <v>35</v>
      </c>
      <c r="V210" s="297">
        <v>112423</v>
      </c>
      <c r="W210" s="298">
        <v>1244827</v>
      </c>
      <c r="X210" s="298">
        <v>46858</v>
      </c>
    </row>
    <row r="211" spans="1:24" x14ac:dyDescent="0.35">
      <c r="A211" s="294">
        <v>2013</v>
      </c>
      <c r="B211" s="295">
        <v>2411</v>
      </c>
      <c r="C211" s="296" t="s">
        <v>247</v>
      </c>
      <c r="D211" s="294" t="s">
        <v>22</v>
      </c>
      <c r="E211" s="296" t="s">
        <v>23</v>
      </c>
      <c r="F211" s="294" t="s">
        <v>24</v>
      </c>
      <c r="G211" s="296" t="s">
        <v>100</v>
      </c>
      <c r="H211" s="296" t="s">
        <v>26</v>
      </c>
      <c r="I211" s="296" t="s">
        <v>2269</v>
      </c>
      <c r="J211" s="297">
        <v>5263</v>
      </c>
      <c r="K211" s="298">
        <v>56764</v>
      </c>
      <c r="L211" s="298">
        <v>4218</v>
      </c>
      <c r="M211" s="299">
        <v>5748</v>
      </c>
      <c r="N211" s="300">
        <v>60833</v>
      </c>
      <c r="O211" s="300">
        <v>1146</v>
      </c>
      <c r="P211" s="301">
        <v>6247</v>
      </c>
      <c r="Q211" s="302">
        <v>97491</v>
      </c>
      <c r="R211" s="302">
        <v>4</v>
      </c>
      <c r="S211" s="303">
        <v>0</v>
      </c>
      <c r="T211" s="304">
        <v>0</v>
      </c>
      <c r="U211" s="304">
        <v>0</v>
      </c>
      <c r="V211" s="297">
        <v>17258</v>
      </c>
      <c r="W211" s="298">
        <v>215088</v>
      </c>
      <c r="X211" s="298">
        <v>5368</v>
      </c>
    </row>
    <row r="212" spans="1:24" x14ac:dyDescent="0.35">
      <c r="A212" s="294">
        <v>2013</v>
      </c>
      <c r="B212" s="295">
        <v>2439</v>
      </c>
      <c r="C212" s="296" t="s">
        <v>248</v>
      </c>
      <c r="D212" s="294" t="s">
        <v>22</v>
      </c>
      <c r="E212" s="296" t="s">
        <v>23</v>
      </c>
      <c r="F212" s="294" t="s">
        <v>24</v>
      </c>
      <c r="G212" s="296" t="s">
        <v>44</v>
      </c>
      <c r="H212" s="296" t="s">
        <v>26</v>
      </c>
      <c r="I212" s="296" t="s">
        <v>2271</v>
      </c>
      <c r="J212" s="297">
        <v>4791.2</v>
      </c>
      <c r="K212" s="298">
        <v>47115</v>
      </c>
      <c r="L212" s="298">
        <v>5047</v>
      </c>
      <c r="M212" s="299">
        <v>3075.7</v>
      </c>
      <c r="N212" s="300">
        <v>28421</v>
      </c>
      <c r="O212" s="300">
        <v>699</v>
      </c>
      <c r="P212" s="301">
        <v>10717.5</v>
      </c>
      <c r="Q212" s="302">
        <v>123587</v>
      </c>
      <c r="R212" s="302">
        <v>52</v>
      </c>
      <c r="S212" s="303" t="s">
        <v>35</v>
      </c>
      <c r="T212" s="304" t="s">
        <v>35</v>
      </c>
      <c r="U212" s="304" t="s">
        <v>35</v>
      </c>
      <c r="V212" s="297">
        <v>18584.400000000001</v>
      </c>
      <c r="W212" s="298">
        <v>199123</v>
      </c>
      <c r="X212" s="298">
        <v>5798</v>
      </c>
    </row>
    <row r="213" spans="1:24" x14ac:dyDescent="0.35">
      <c r="A213" s="294">
        <v>2013</v>
      </c>
      <c r="B213" s="295">
        <v>2442</v>
      </c>
      <c r="C213" s="296" t="s">
        <v>249</v>
      </c>
      <c r="D213" s="294" t="s">
        <v>22</v>
      </c>
      <c r="E213" s="296" t="s">
        <v>23</v>
      </c>
      <c r="F213" s="294" t="s">
        <v>24</v>
      </c>
      <c r="G213" s="296" t="s">
        <v>94</v>
      </c>
      <c r="H213" s="296" t="s">
        <v>26</v>
      </c>
      <c r="I213" s="296" t="s">
        <v>2285</v>
      </c>
      <c r="J213" s="297">
        <v>59463</v>
      </c>
      <c r="K213" s="298">
        <v>618794</v>
      </c>
      <c r="L213" s="298">
        <v>42901</v>
      </c>
      <c r="M213" s="299">
        <v>44564</v>
      </c>
      <c r="N213" s="300">
        <v>534129</v>
      </c>
      <c r="O213" s="300">
        <v>6771</v>
      </c>
      <c r="P213" s="301">
        <v>7983</v>
      </c>
      <c r="Q213" s="302">
        <v>124397</v>
      </c>
      <c r="R213" s="302">
        <v>11</v>
      </c>
      <c r="S213" s="303" t="s">
        <v>35</v>
      </c>
      <c r="T213" s="304" t="s">
        <v>35</v>
      </c>
      <c r="U213" s="304" t="s">
        <v>35</v>
      </c>
      <c r="V213" s="297">
        <v>112010</v>
      </c>
      <c r="W213" s="298">
        <v>1277320</v>
      </c>
      <c r="X213" s="298">
        <v>49683</v>
      </c>
    </row>
    <row r="214" spans="1:24" x14ac:dyDescent="0.35">
      <c r="A214" s="294">
        <v>2013</v>
      </c>
      <c r="B214" s="295">
        <v>2485</v>
      </c>
      <c r="C214" s="296" t="s">
        <v>250</v>
      </c>
      <c r="D214" s="294" t="s">
        <v>22</v>
      </c>
      <c r="E214" s="296" t="s">
        <v>23</v>
      </c>
      <c r="F214" s="294" t="s">
        <v>24</v>
      </c>
      <c r="G214" s="296" t="s">
        <v>48</v>
      </c>
      <c r="H214" s="296" t="s">
        <v>26</v>
      </c>
      <c r="I214" s="296" t="s">
        <v>2270</v>
      </c>
      <c r="J214" s="297">
        <v>4764</v>
      </c>
      <c r="K214" s="298">
        <v>37771</v>
      </c>
      <c r="L214" s="298">
        <v>4930</v>
      </c>
      <c r="M214" s="299">
        <v>6449</v>
      </c>
      <c r="N214" s="300">
        <v>63347</v>
      </c>
      <c r="O214" s="300">
        <v>753</v>
      </c>
      <c r="P214" s="301">
        <v>871</v>
      </c>
      <c r="Q214" s="302">
        <v>8263</v>
      </c>
      <c r="R214" s="302">
        <v>8</v>
      </c>
      <c r="S214" s="303" t="s">
        <v>35</v>
      </c>
      <c r="T214" s="304" t="s">
        <v>35</v>
      </c>
      <c r="U214" s="304" t="s">
        <v>35</v>
      </c>
      <c r="V214" s="297">
        <v>12084</v>
      </c>
      <c r="W214" s="298">
        <v>109381</v>
      </c>
      <c r="X214" s="298">
        <v>5691</v>
      </c>
    </row>
    <row r="215" spans="1:24" x14ac:dyDescent="0.35">
      <c r="A215" s="294">
        <v>2013</v>
      </c>
      <c r="B215" s="295">
        <v>2487</v>
      </c>
      <c r="C215" s="296" t="s">
        <v>251</v>
      </c>
      <c r="D215" s="294" t="s">
        <v>22</v>
      </c>
      <c r="E215" s="296" t="s">
        <v>23</v>
      </c>
      <c r="F215" s="294" t="s">
        <v>24</v>
      </c>
      <c r="G215" s="296" t="s">
        <v>46</v>
      </c>
      <c r="H215" s="296" t="s">
        <v>26</v>
      </c>
      <c r="I215" s="296" t="s">
        <v>2274</v>
      </c>
      <c r="J215" s="297">
        <v>3034</v>
      </c>
      <c r="K215" s="298">
        <v>28306</v>
      </c>
      <c r="L215" s="298">
        <v>2331</v>
      </c>
      <c r="M215" s="299">
        <v>7469</v>
      </c>
      <c r="N215" s="300">
        <v>66145</v>
      </c>
      <c r="O215" s="300">
        <v>851</v>
      </c>
      <c r="P215" s="301">
        <v>5829</v>
      </c>
      <c r="Q215" s="302">
        <v>73535</v>
      </c>
      <c r="R215" s="302">
        <v>4</v>
      </c>
      <c r="S215" s="303" t="s">
        <v>35</v>
      </c>
      <c r="T215" s="304" t="s">
        <v>35</v>
      </c>
      <c r="U215" s="304" t="s">
        <v>35</v>
      </c>
      <c r="V215" s="297">
        <v>16332</v>
      </c>
      <c r="W215" s="298">
        <v>167986</v>
      </c>
      <c r="X215" s="298">
        <v>3186</v>
      </c>
    </row>
    <row r="216" spans="1:24" x14ac:dyDescent="0.35">
      <c r="A216" s="294">
        <v>2013</v>
      </c>
      <c r="B216" s="295">
        <v>2502</v>
      </c>
      <c r="C216" s="296" t="s">
        <v>252</v>
      </c>
      <c r="D216" s="294" t="s">
        <v>22</v>
      </c>
      <c r="E216" s="296" t="s">
        <v>23</v>
      </c>
      <c r="F216" s="294" t="s">
        <v>24</v>
      </c>
      <c r="G216" s="296" t="s">
        <v>44</v>
      </c>
      <c r="H216" s="296" t="s">
        <v>31</v>
      </c>
      <c r="I216" s="296" t="s">
        <v>2271</v>
      </c>
      <c r="J216" s="297">
        <v>34044.199999999997</v>
      </c>
      <c r="K216" s="298">
        <v>234183</v>
      </c>
      <c r="L216" s="298">
        <v>17973</v>
      </c>
      <c r="M216" s="299">
        <v>3052.5</v>
      </c>
      <c r="N216" s="300">
        <v>23377</v>
      </c>
      <c r="O216" s="300">
        <v>776</v>
      </c>
      <c r="P216" s="301" t="s">
        <v>35</v>
      </c>
      <c r="Q216" s="302" t="s">
        <v>35</v>
      </c>
      <c r="R216" s="302" t="s">
        <v>35</v>
      </c>
      <c r="S216" s="303" t="s">
        <v>35</v>
      </c>
      <c r="T216" s="304" t="s">
        <v>35</v>
      </c>
      <c r="U216" s="304" t="s">
        <v>35</v>
      </c>
      <c r="V216" s="297">
        <v>37096.699999999997</v>
      </c>
      <c r="W216" s="298">
        <v>257560</v>
      </c>
      <c r="X216" s="298">
        <v>18749</v>
      </c>
    </row>
    <row r="217" spans="1:24" x14ac:dyDescent="0.35">
      <c r="A217" s="294">
        <v>2013</v>
      </c>
      <c r="B217" s="295">
        <v>2507</v>
      </c>
      <c r="C217" s="296" t="s">
        <v>253</v>
      </c>
      <c r="D217" s="294" t="s">
        <v>22</v>
      </c>
      <c r="E217" s="296" t="s">
        <v>23</v>
      </c>
      <c r="F217" s="294" t="s">
        <v>24</v>
      </c>
      <c r="G217" s="296" t="s">
        <v>60</v>
      </c>
      <c r="H217" s="296" t="s">
        <v>26</v>
      </c>
      <c r="I217" s="296" t="s">
        <v>2298</v>
      </c>
      <c r="J217" s="297">
        <v>42582</v>
      </c>
      <c r="K217" s="298">
        <v>281472</v>
      </c>
      <c r="L217" s="298">
        <v>45287</v>
      </c>
      <c r="M217" s="299">
        <v>121817</v>
      </c>
      <c r="N217" s="300">
        <v>860585</v>
      </c>
      <c r="O217" s="300">
        <v>6989</v>
      </c>
      <c r="P217" s="301" t="s">
        <v>35</v>
      </c>
      <c r="Q217" s="302" t="s">
        <v>35</v>
      </c>
      <c r="R217" s="302" t="s">
        <v>35</v>
      </c>
      <c r="S217" s="303" t="s">
        <v>35</v>
      </c>
      <c r="T217" s="304" t="s">
        <v>35</v>
      </c>
      <c r="U217" s="304" t="s">
        <v>35</v>
      </c>
      <c r="V217" s="297">
        <v>164399</v>
      </c>
      <c r="W217" s="298">
        <v>1142057</v>
      </c>
      <c r="X217" s="298">
        <v>52276</v>
      </c>
    </row>
    <row r="218" spans="1:24" x14ac:dyDescent="0.35">
      <c r="A218" s="294">
        <v>2013</v>
      </c>
      <c r="B218" s="295">
        <v>2545</v>
      </c>
      <c r="C218" s="296" t="s">
        <v>254</v>
      </c>
      <c r="D218" s="294" t="s">
        <v>22</v>
      </c>
      <c r="E218" s="296" t="s">
        <v>23</v>
      </c>
      <c r="F218" s="294" t="s">
        <v>24</v>
      </c>
      <c r="G218" s="296" t="s">
        <v>198</v>
      </c>
      <c r="H218" s="296" t="s">
        <v>26</v>
      </c>
      <c r="I218" s="296" t="s">
        <v>2304</v>
      </c>
      <c r="J218" s="297">
        <v>3459</v>
      </c>
      <c r="K218" s="298">
        <v>49885</v>
      </c>
      <c r="L218" s="298">
        <v>3795</v>
      </c>
      <c r="M218" s="299">
        <v>3365</v>
      </c>
      <c r="N218" s="300">
        <v>65556</v>
      </c>
      <c r="O218" s="300">
        <v>737</v>
      </c>
      <c r="P218" s="301" t="s">
        <v>35</v>
      </c>
      <c r="Q218" s="302" t="s">
        <v>35</v>
      </c>
      <c r="R218" s="302" t="s">
        <v>35</v>
      </c>
      <c r="S218" s="303" t="s">
        <v>35</v>
      </c>
      <c r="T218" s="304" t="s">
        <v>35</v>
      </c>
      <c r="U218" s="304" t="s">
        <v>35</v>
      </c>
      <c r="V218" s="297">
        <v>6824</v>
      </c>
      <c r="W218" s="298">
        <v>115441</v>
      </c>
      <c r="X218" s="298">
        <v>4532</v>
      </c>
    </row>
    <row r="219" spans="1:24" x14ac:dyDescent="0.35">
      <c r="A219" s="294">
        <v>2013</v>
      </c>
      <c r="B219" s="295">
        <v>2548</v>
      </c>
      <c r="C219" s="296" t="s">
        <v>255</v>
      </c>
      <c r="D219" s="294" t="s">
        <v>22</v>
      </c>
      <c r="E219" s="296" t="s">
        <v>23</v>
      </c>
      <c r="F219" s="294" t="s">
        <v>24</v>
      </c>
      <c r="G219" s="296" t="s">
        <v>256</v>
      </c>
      <c r="H219" s="296" t="s">
        <v>26</v>
      </c>
      <c r="I219" s="296" t="s">
        <v>2306</v>
      </c>
      <c r="J219" s="297">
        <v>13533</v>
      </c>
      <c r="K219" s="298">
        <v>85660</v>
      </c>
      <c r="L219" s="298">
        <v>16631</v>
      </c>
      <c r="M219" s="299">
        <v>27268</v>
      </c>
      <c r="N219" s="300">
        <v>187855</v>
      </c>
      <c r="O219" s="300">
        <v>3769</v>
      </c>
      <c r="P219" s="301">
        <v>8062</v>
      </c>
      <c r="Q219" s="302">
        <v>68847</v>
      </c>
      <c r="R219" s="302">
        <v>12</v>
      </c>
      <c r="S219" s="303" t="s">
        <v>35</v>
      </c>
      <c r="T219" s="304" t="s">
        <v>35</v>
      </c>
      <c r="U219" s="304" t="s">
        <v>35</v>
      </c>
      <c r="V219" s="297">
        <v>48863</v>
      </c>
      <c r="W219" s="298">
        <v>342362</v>
      </c>
      <c r="X219" s="298">
        <v>20412</v>
      </c>
    </row>
    <row r="220" spans="1:24" x14ac:dyDescent="0.35">
      <c r="A220" s="294">
        <v>2013</v>
      </c>
      <c r="B220" s="295">
        <v>2551</v>
      </c>
      <c r="C220" s="296" t="s">
        <v>257</v>
      </c>
      <c r="D220" s="294" t="s">
        <v>22</v>
      </c>
      <c r="E220" s="296" t="s">
        <v>23</v>
      </c>
      <c r="F220" s="294" t="s">
        <v>24</v>
      </c>
      <c r="G220" s="296" t="s">
        <v>75</v>
      </c>
      <c r="H220" s="296" t="s">
        <v>26</v>
      </c>
      <c r="I220" s="296" t="s">
        <v>2300</v>
      </c>
      <c r="J220" s="297">
        <v>1395</v>
      </c>
      <c r="K220" s="298">
        <v>11191</v>
      </c>
      <c r="L220" s="298">
        <v>1276</v>
      </c>
      <c r="M220" s="299">
        <v>1889</v>
      </c>
      <c r="N220" s="300">
        <v>17827</v>
      </c>
      <c r="O220" s="300">
        <v>304</v>
      </c>
      <c r="P220" s="301">
        <v>57</v>
      </c>
      <c r="Q220" s="302">
        <v>603</v>
      </c>
      <c r="R220" s="302">
        <v>1</v>
      </c>
      <c r="S220" s="303" t="s">
        <v>35</v>
      </c>
      <c r="T220" s="304" t="s">
        <v>35</v>
      </c>
      <c r="U220" s="304" t="s">
        <v>35</v>
      </c>
      <c r="V220" s="297">
        <v>3341</v>
      </c>
      <c r="W220" s="298">
        <v>29621</v>
      </c>
      <c r="X220" s="298">
        <v>1581</v>
      </c>
    </row>
    <row r="221" spans="1:24" x14ac:dyDescent="0.35">
      <c r="A221" s="294">
        <v>2013</v>
      </c>
      <c r="B221" s="295">
        <v>2599</v>
      </c>
      <c r="C221" s="296" t="s">
        <v>258</v>
      </c>
      <c r="D221" s="294" t="s">
        <v>22</v>
      </c>
      <c r="E221" s="296" t="s">
        <v>23</v>
      </c>
      <c r="F221" s="294" t="s">
        <v>24</v>
      </c>
      <c r="G221" s="296" t="s">
        <v>86</v>
      </c>
      <c r="H221" s="296" t="s">
        <v>179</v>
      </c>
      <c r="I221" s="296" t="s">
        <v>2283</v>
      </c>
      <c r="J221" s="297">
        <v>7737</v>
      </c>
      <c r="K221" s="298">
        <v>61870</v>
      </c>
      <c r="L221" s="298">
        <v>3303</v>
      </c>
      <c r="M221" s="299">
        <v>142</v>
      </c>
      <c r="N221" s="300">
        <v>837</v>
      </c>
      <c r="O221" s="300">
        <v>136</v>
      </c>
      <c r="P221" s="301">
        <v>3841</v>
      </c>
      <c r="Q221" s="302">
        <v>28036</v>
      </c>
      <c r="R221" s="302">
        <v>656</v>
      </c>
      <c r="S221" s="303" t="s">
        <v>35</v>
      </c>
      <c r="T221" s="304" t="s">
        <v>35</v>
      </c>
      <c r="U221" s="304" t="s">
        <v>35</v>
      </c>
      <c r="V221" s="297">
        <v>11720</v>
      </c>
      <c r="W221" s="298">
        <v>90743</v>
      </c>
      <c r="X221" s="298">
        <v>4095</v>
      </c>
    </row>
    <row r="222" spans="1:24" x14ac:dyDescent="0.35">
      <c r="A222" s="294">
        <v>2013</v>
      </c>
      <c r="B222" s="295">
        <v>2641</v>
      </c>
      <c r="C222" s="296" t="s">
        <v>259</v>
      </c>
      <c r="D222" s="294" t="s">
        <v>22</v>
      </c>
      <c r="E222" s="296" t="s">
        <v>23</v>
      </c>
      <c r="F222" s="294" t="s">
        <v>24</v>
      </c>
      <c r="G222" s="296" t="s">
        <v>75</v>
      </c>
      <c r="H222" s="296" t="s">
        <v>31</v>
      </c>
      <c r="I222" s="296" t="s">
        <v>2300</v>
      </c>
      <c r="J222" s="297">
        <v>14122</v>
      </c>
      <c r="K222" s="298">
        <v>91073</v>
      </c>
      <c r="L222" s="298">
        <v>6425</v>
      </c>
      <c r="M222" s="299">
        <v>2978</v>
      </c>
      <c r="N222" s="300">
        <v>29328</v>
      </c>
      <c r="O222" s="300">
        <v>739</v>
      </c>
      <c r="P222" s="301">
        <v>17</v>
      </c>
      <c r="Q222" s="302">
        <v>16</v>
      </c>
      <c r="R222" s="302">
        <v>1</v>
      </c>
      <c r="S222" s="303" t="s">
        <v>35</v>
      </c>
      <c r="T222" s="304" t="s">
        <v>35</v>
      </c>
      <c r="U222" s="304" t="s">
        <v>35</v>
      </c>
      <c r="V222" s="297">
        <v>17117</v>
      </c>
      <c r="W222" s="298">
        <v>120417</v>
      </c>
      <c r="X222" s="298">
        <v>7165</v>
      </c>
    </row>
    <row r="223" spans="1:24" x14ac:dyDescent="0.35">
      <c r="A223" s="294">
        <v>2013</v>
      </c>
      <c r="B223" s="295">
        <v>2643</v>
      </c>
      <c r="C223" s="296" t="s">
        <v>260</v>
      </c>
      <c r="D223" s="294" t="s">
        <v>22</v>
      </c>
      <c r="E223" s="296" t="s">
        <v>23</v>
      </c>
      <c r="F223" s="294" t="s">
        <v>24</v>
      </c>
      <c r="G223" s="296" t="s">
        <v>86</v>
      </c>
      <c r="H223" s="296" t="s">
        <v>179</v>
      </c>
      <c r="I223" s="296" t="s">
        <v>2283</v>
      </c>
      <c r="J223" s="297">
        <v>7421</v>
      </c>
      <c r="K223" s="298">
        <v>69815</v>
      </c>
      <c r="L223" s="298">
        <v>4572</v>
      </c>
      <c r="M223" s="299">
        <v>7528</v>
      </c>
      <c r="N223" s="300">
        <v>94969</v>
      </c>
      <c r="O223" s="300">
        <v>546</v>
      </c>
      <c r="P223" s="301">
        <v>3797</v>
      </c>
      <c r="Q223" s="302">
        <v>22305</v>
      </c>
      <c r="R223" s="302">
        <v>635</v>
      </c>
      <c r="S223" s="303" t="s">
        <v>35</v>
      </c>
      <c r="T223" s="304" t="s">
        <v>35</v>
      </c>
      <c r="U223" s="304" t="s">
        <v>35</v>
      </c>
      <c r="V223" s="297">
        <v>18746</v>
      </c>
      <c r="W223" s="298">
        <v>187089</v>
      </c>
      <c r="X223" s="298">
        <v>5753</v>
      </c>
    </row>
    <row r="224" spans="1:24" x14ac:dyDescent="0.35">
      <c r="A224" s="294">
        <v>2013</v>
      </c>
      <c r="B224" s="295">
        <v>2650</v>
      </c>
      <c r="C224" s="296" t="s">
        <v>261</v>
      </c>
      <c r="D224" s="294" t="s">
        <v>22</v>
      </c>
      <c r="E224" s="296" t="s">
        <v>23</v>
      </c>
      <c r="F224" s="294" t="s">
        <v>24</v>
      </c>
      <c r="G224" s="296" t="s">
        <v>131</v>
      </c>
      <c r="H224" s="296" t="s">
        <v>26</v>
      </c>
      <c r="I224" s="296" t="s">
        <v>2271</v>
      </c>
      <c r="J224" s="297">
        <v>15770</v>
      </c>
      <c r="K224" s="298">
        <v>97092</v>
      </c>
      <c r="L224" s="298">
        <v>10217</v>
      </c>
      <c r="M224" s="299">
        <v>9506.2000000000007</v>
      </c>
      <c r="N224" s="300">
        <v>57373</v>
      </c>
      <c r="O224" s="300">
        <v>1506</v>
      </c>
      <c r="P224" s="301">
        <v>0</v>
      </c>
      <c r="Q224" s="302">
        <v>0</v>
      </c>
      <c r="R224" s="302">
        <v>0</v>
      </c>
      <c r="S224" s="303">
        <v>0</v>
      </c>
      <c r="T224" s="304">
        <v>0</v>
      </c>
      <c r="U224" s="304">
        <v>0</v>
      </c>
      <c r="V224" s="297">
        <v>25276.2</v>
      </c>
      <c r="W224" s="298">
        <v>154465</v>
      </c>
      <c r="X224" s="298">
        <v>11723</v>
      </c>
    </row>
    <row r="225" spans="1:24" x14ac:dyDescent="0.35">
      <c r="A225" s="294">
        <v>2013</v>
      </c>
      <c r="B225" s="295">
        <v>2651</v>
      </c>
      <c r="C225" s="296" t="s">
        <v>262</v>
      </c>
      <c r="D225" s="294" t="s">
        <v>22</v>
      </c>
      <c r="E225" s="296" t="s">
        <v>23</v>
      </c>
      <c r="F225" s="294" t="s">
        <v>24</v>
      </c>
      <c r="G225" s="296" t="s">
        <v>44</v>
      </c>
      <c r="H225" s="296" t="s">
        <v>31</v>
      </c>
      <c r="I225" s="296" t="s">
        <v>2271</v>
      </c>
      <c r="J225" s="297">
        <v>27466</v>
      </c>
      <c r="K225" s="298">
        <v>183255</v>
      </c>
      <c r="L225" s="298">
        <v>10792</v>
      </c>
      <c r="M225" s="299">
        <v>2128</v>
      </c>
      <c r="N225" s="300">
        <v>15629</v>
      </c>
      <c r="O225" s="300">
        <v>424</v>
      </c>
      <c r="P225" s="301">
        <v>1745</v>
      </c>
      <c r="Q225" s="302">
        <v>18093</v>
      </c>
      <c r="R225" s="302">
        <v>7</v>
      </c>
      <c r="S225" s="303" t="s">
        <v>35</v>
      </c>
      <c r="T225" s="304" t="s">
        <v>35</v>
      </c>
      <c r="U225" s="304" t="s">
        <v>35</v>
      </c>
      <c r="V225" s="297">
        <v>31339</v>
      </c>
      <c r="W225" s="298">
        <v>216977</v>
      </c>
      <c r="X225" s="298">
        <v>11223</v>
      </c>
    </row>
    <row r="226" spans="1:24" x14ac:dyDescent="0.35">
      <c r="A226" s="294">
        <v>2013</v>
      </c>
      <c r="B226" s="295">
        <v>2652</v>
      </c>
      <c r="C226" s="296" t="s">
        <v>263</v>
      </c>
      <c r="D226" s="294" t="s">
        <v>22</v>
      </c>
      <c r="E226" s="296" t="s">
        <v>23</v>
      </c>
      <c r="F226" s="294" t="s">
        <v>24</v>
      </c>
      <c r="G226" s="296" t="s">
        <v>83</v>
      </c>
      <c r="H226" s="296" t="s">
        <v>31</v>
      </c>
      <c r="I226" s="296" t="s">
        <v>2275</v>
      </c>
      <c r="J226" s="297">
        <v>11431.2</v>
      </c>
      <c r="K226" s="298">
        <v>96400</v>
      </c>
      <c r="L226" s="298">
        <v>4790</v>
      </c>
      <c r="M226" s="299">
        <v>0</v>
      </c>
      <c r="N226" s="300">
        <v>0</v>
      </c>
      <c r="O226" s="300">
        <v>0</v>
      </c>
      <c r="P226" s="301">
        <v>8384.9</v>
      </c>
      <c r="Q226" s="302">
        <v>102742</v>
      </c>
      <c r="R226" s="302">
        <v>230</v>
      </c>
      <c r="S226" s="303" t="s">
        <v>35</v>
      </c>
      <c r="T226" s="304" t="s">
        <v>35</v>
      </c>
      <c r="U226" s="304" t="s">
        <v>35</v>
      </c>
      <c r="V226" s="297">
        <v>19816.099999999999</v>
      </c>
      <c r="W226" s="298">
        <v>199142</v>
      </c>
      <c r="X226" s="298">
        <v>5020</v>
      </c>
    </row>
    <row r="227" spans="1:24" x14ac:dyDescent="0.35">
      <c r="A227" s="294">
        <v>2013</v>
      </c>
      <c r="B227" s="295">
        <v>2655</v>
      </c>
      <c r="C227" s="296" t="s">
        <v>264</v>
      </c>
      <c r="D227" s="294" t="s">
        <v>22</v>
      </c>
      <c r="E227" s="296" t="s">
        <v>23</v>
      </c>
      <c r="F227" s="294" t="s">
        <v>24</v>
      </c>
      <c r="G227" s="296" t="s">
        <v>164</v>
      </c>
      <c r="H227" s="296" t="s">
        <v>31</v>
      </c>
      <c r="I227" s="296" t="s">
        <v>2275</v>
      </c>
      <c r="J227" s="297">
        <v>7586</v>
      </c>
      <c r="K227" s="298">
        <v>62298</v>
      </c>
      <c r="L227" s="298">
        <v>4612</v>
      </c>
      <c r="M227" s="299">
        <v>4780</v>
      </c>
      <c r="N227" s="300">
        <v>36735</v>
      </c>
      <c r="O227" s="300">
        <v>682</v>
      </c>
      <c r="P227" s="301">
        <v>337</v>
      </c>
      <c r="Q227" s="302">
        <v>2269</v>
      </c>
      <c r="R227" s="302">
        <v>125</v>
      </c>
      <c r="S227" s="303" t="s">
        <v>35</v>
      </c>
      <c r="T227" s="304" t="s">
        <v>35</v>
      </c>
      <c r="U227" s="304" t="s">
        <v>35</v>
      </c>
      <c r="V227" s="297">
        <v>12703</v>
      </c>
      <c r="W227" s="298">
        <v>101302</v>
      </c>
      <c r="X227" s="298">
        <v>5419</v>
      </c>
    </row>
    <row r="228" spans="1:24" x14ac:dyDescent="0.35">
      <c r="A228" s="294">
        <v>2013</v>
      </c>
      <c r="B228" s="295">
        <v>2678</v>
      </c>
      <c r="C228" s="296" t="s">
        <v>265</v>
      </c>
      <c r="D228" s="294" t="s">
        <v>22</v>
      </c>
      <c r="E228" s="296" t="s">
        <v>23</v>
      </c>
      <c r="F228" s="294" t="s">
        <v>24</v>
      </c>
      <c r="G228" s="296" t="s">
        <v>118</v>
      </c>
      <c r="H228" s="296" t="s">
        <v>31</v>
      </c>
      <c r="I228" s="296" t="s">
        <v>2270</v>
      </c>
      <c r="J228" s="297">
        <v>27808</v>
      </c>
      <c r="K228" s="298">
        <v>265566</v>
      </c>
      <c r="L228" s="298">
        <v>19572</v>
      </c>
      <c r="M228" s="299">
        <v>9465</v>
      </c>
      <c r="N228" s="300">
        <v>85052</v>
      </c>
      <c r="O228" s="300">
        <v>2240</v>
      </c>
      <c r="P228" s="301">
        <v>939</v>
      </c>
      <c r="Q228" s="302">
        <v>11650</v>
      </c>
      <c r="R228" s="302">
        <v>8</v>
      </c>
      <c r="S228" s="303" t="s">
        <v>35</v>
      </c>
      <c r="T228" s="304" t="s">
        <v>35</v>
      </c>
      <c r="U228" s="304" t="s">
        <v>35</v>
      </c>
      <c r="V228" s="297">
        <v>38212</v>
      </c>
      <c r="W228" s="298">
        <v>362268</v>
      </c>
      <c r="X228" s="298">
        <v>21820</v>
      </c>
    </row>
    <row r="229" spans="1:24" x14ac:dyDescent="0.35">
      <c r="A229" s="294">
        <v>2013</v>
      </c>
      <c r="B229" s="295">
        <v>2773</v>
      </c>
      <c r="C229" s="296" t="s">
        <v>266</v>
      </c>
      <c r="D229" s="294" t="s">
        <v>22</v>
      </c>
      <c r="E229" s="296" t="s">
        <v>23</v>
      </c>
      <c r="F229" s="294" t="s">
        <v>24</v>
      </c>
      <c r="G229" s="296" t="s">
        <v>46</v>
      </c>
      <c r="H229" s="296" t="s">
        <v>26</v>
      </c>
      <c r="I229" s="296" t="s">
        <v>2274</v>
      </c>
      <c r="J229" s="297">
        <v>5961.1</v>
      </c>
      <c r="K229" s="298">
        <v>46186</v>
      </c>
      <c r="L229" s="298">
        <v>3765</v>
      </c>
      <c r="M229" s="299">
        <v>5505.6</v>
      </c>
      <c r="N229" s="300">
        <v>50227</v>
      </c>
      <c r="O229" s="300">
        <v>686</v>
      </c>
      <c r="P229" s="301">
        <v>3224.5</v>
      </c>
      <c r="Q229" s="302">
        <v>34576</v>
      </c>
      <c r="R229" s="302">
        <v>5</v>
      </c>
      <c r="S229" s="303" t="s">
        <v>35</v>
      </c>
      <c r="T229" s="304" t="s">
        <v>35</v>
      </c>
      <c r="U229" s="304" t="s">
        <v>35</v>
      </c>
      <c r="V229" s="297">
        <v>14691.2</v>
      </c>
      <c r="W229" s="298">
        <v>130989</v>
      </c>
      <c r="X229" s="298">
        <v>4456</v>
      </c>
    </row>
    <row r="230" spans="1:24" x14ac:dyDescent="0.35">
      <c r="A230" s="294">
        <v>2013</v>
      </c>
      <c r="B230" s="295">
        <v>2774</v>
      </c>
      <c r="C230" s="296" t="s">
        <v>267</v>
      </c>
      <c r="D230" s="294" t="s">
        <v>22</v>
      </c>
      <c r="E230" s="296" t="s">
        <v>23</v>
      </c>
      <c r="F230" s="294" t="s">
        <v>24</v>
      </c>
      <c r="G230" s="296" t="s">
        <v>75</v>
      </c>
      <c r="H230" s="296" t="s">
        <v>31</v>
      </c>
      <c r="I230" s="296" t="s">
        <v>2313</v>
      </c>
      <c r="J230" s="297">
        <v>3795</v>
      </c>
      <c r="K230" s="298">
        <v>25042</v>
      </c>
      <c r="L230" s="298">
        <v>2005</v>
      </c>
      <c r="M230" s="299">
        <v>11192</v>
      </c>
      <c r="N230" s="300">
        <v>90375</v>
      </c>
      <c r="O230" s="300">
        <v>1669</v>
      </c>
      <c r="P230" s="301">
        <v>11789.4</v>
      </c>
      <c r="Q230" s="302">
        <v>134045</v>
      </c>
      <c r="R230" s="302">
        <v>2335</v>
      </c>
      <c r="S230" s="303" t="s">
        <v>35</v>
      </c>
      <c r="T230" s="304" t="s">
        <v>35</v>
      </c>
      <c r="U230" s="304" t="s">
        <v>35</v>
      </c>
      <c r="V230" s="297">
        <v>26776.400000000001</v>
      </c>
      <c r="W230" s="298">
        <v>249462</v>
      </c>
      <c r="X230" s="298">
        <v>6009</v>
      </c>
    </row>
    <row r="231" spans="1:24" x14ac:dyDescent="0.35">
      <c r="A231" s="294">
        <v>2013</v>
      </c>
      <c r="B231" s="295">
        <v>2812</v>
      </c>
      <c r="C231" s="296" t="s">
        <v>268</v>
      </c>
      <c r="D231" s="294" t="s">
        <v>22</v>
      </c>
      <c r="E231" s="296" t="s">
        <v>23</v>
      </c>
      <c r="F231" s="294" t="s">
        <v>24</v>
      </c>
      <c r="G231" s="296" t="s">
        <v>46</v>
      </c>
      <c r="H231" s="296" t="s">
        <v>26</v>
      </c>
      <c r="I231" s="296" t="s">
        <v>2274</v>
      </c>
      <c r="J231" s="297">
        <v>4917.5</v>
      </c>
      <c r="K231" s="298">
        <v>40574</v>
      </c>
      <c r="L231" s="298">
        <v>3894</v>
      </c>
      <c r="M231" s="299">
        <v>8849.7000000000007</v>
      </c>
      <c r="N231" s="300">
        <v>70123</v>
      </c>
      <c r="O231" s="300">
        <v>1120</v>
      </c>
      <c r="P231" s="301">
        <v>23969.3</v>
      </c>
      <c r="Q231" s="302">
        <v>329524</v>
      </c>
      <c r="R231" s="302">
        <v>21</v>
      </c>
      <c r="S231" s="303">
        <v>0</v>
      </c>
      <c r="T231" s="304">
        <v>0</v>
      </c>
      <c r="U231" s="304">
        <v>0</v>
      </c>
      <c r="V231" s="297">
        <v>37736.5</v>
      </c>
      <c r="W231" s="298">
        <v>440221</v>
      </c>
      <c r="X231" s="298">
        <v>5035</v>
      </c>
    </row>
    <row r="232" spans="1:24" x14ac:dyDescent="0.35">
      <c r="A232" s="294">
        <v>2013</v>
      </c>
      <c r="B232" s="295">
        <v>2830</v>
      </c>
      <c r="C232" s="296" t="s">
        <v>269</v>
      </c>
      <c r="D232" s="294" t="s">
        <v>39</v>
      </c>
      <c r="E232" s="296" t="s">
        <v>40</v>
      </c>
      <c r="F232" s="294" t="s">
        <v>24</v>
      </c>
      <c r="G232" s="296" t="s">
        <v>60</v>
      </c>
      <c r="H232" s="296" t="s">
        <v>42</v>
      </c>
      <c r="I232" s="296" t="s">
        <v>2278</v>
      </c>
      <c r="J232" s="297" t="s">
        <v>35</v>
      </c>
      <c r="K232" s="298" t="s">
        <v>35</v>
      </c>
      <c r="L232" s="298" t="s">
        <v>35</v>
      </c>
      <c r="M232" s="299">
        <v>57084</v>
      </c>
      <c r="N232" s="300">
        <v>1069868</v>
      </c>
      <c r="O232" s="300">
        <v>1</v>
      </c>
      <c r="P232" s="301" t="s">
        <v>35</v>
      </c>
      <c r="Q232" s="302" t="s">
        <v>35</v>
      </c>
      <c r="R232" s="302" t="s">
        <v>35</v>
      </c>
      <c r="S232" s="303" t="s">
        <v>35</v>
      </c>
      <c r="T232" s="304" t="s">
        <v>35</v>
      </c>
      <c r="U232" s="304" t="s">
        <v>35</v>
      </c>
      <c r="V232" s="297">
        <v>57084</v>
      </c>
      <c r="W232" s="298">
        <v>1069868</v>
      </c>
      <c r="X232" s="298">
        <v>1</v>
      </c>
    </row>
    <row r="233" spans="1:24" x14ac:dyDescent="0.35">
      <c r="A233" s="294">
        <v>2013</v>
      </c>
      <c r="B233" s="295">
        <v>2830</v>
      </c>
      <c r="C233" s="296" t="s">
        <v>269</v>
      </c>
      <c r="D233" s="294" t="s">
        <v>39</v>
      </c>
      <c r="E233" s="296" t="s">
        <v>40</v>
      </c>
      <c r="F233" s="294" t="s">
        <v>24</v>
      </c>
      <c r="G233" s="296" t="s">
        <v>150</v>
      </c>
      <c r="H233" s="296" t="s">
        <v>42</v>
      </c>
      <c r="I233" s="296" t="s">
        <v>2306</v>
      </c>
      <c r="J233" s="297" t="s">
        <v>35</v>
      </c>
      <c r="K233" s="298" t="s">
        <v>35</v>
      </c>
      <c r="L233" s="298" t="s">
        <v>35</v>
      </c>
      <c r="M233" s="299" t="s">
        <v>35</v>
      </c>
      <c r="N233" s="300" t="s">
        <v>35</v>
      </c>
      <c r="O233" s="300" t="s">
        <v>35</v>
      </c>
      <c r="P233" s="301">
        <v>216</v>
      </c>
      <c r="Q233" s="302">
        <v>4966</v>
      </c>
      <c r="R233" s="302">
        <v>1</v>
      </c>
      <c r="S233" s="303" t="s">
        <v>35</v>
      </c>
      <c r="T233" s="304" t="s">
        <v>35</v>
      </c>
      <c r="U233" s="304" t="s">
        <v>35</v>
      </c>
      <c r="V233" s="297">
        <v>216</v>
      </c>
      <c r="W233" s="298">
        <v>4966</v>
      </c>
      <c r="X233" s="298">
        <v>1</v>
      </c>
    </row>
    <row r="234" spans="1:24" x14ac:dyDescent="0.35">
      <c r="A234" s="294">
        <v>2013</v>
      </c>
      <c r="B234" s="295">
        <v>2830</v>
      </c>
      <c r="C234" s="296" t="s">
        <v>269</v>
      </c>
      <c r="D234" s="294" t="s">
        <v>93</v>
      </c>
      <c r="E234" s="296" t="s">
        <v>23</v>
      </c>
      <c r="F234" s="294" t="s">
        <v>24</v>
      </c>
      <c r="G234" s="296" t="s">
        <v>94</v>
      </c>
      <c r="H234" s="296" t="s">
        <v>42</v>
      </c>
      <c r="I234" s="296" t="s">
        <v>2285</v>
      </c>
      <c r="J234" s="297" t="s">
        <v>35</v>
      </c>
      <c r="K234" s="298" t="s">
        <v>35</v>
      </c>
      <c r="L234" s="298" t="s">
        <v>35</v>
      </c>
      <c r="M234" s="299" t="s">
        <v>35</v>
      </c>
      <c r="N234" s="300" t="s">
        <v>35</v>
      </c>
      <c r="O234" s="300" t="s">
        <v>35</v>
      </c>
      <c r="P234" s="301">
        <v>24795</v>
      </c>
      <c r="Q234" s="302">
        <v>592250</v>
      </c>
      <c r="R234" s="302">
        <v>14</v>
      </c>
      <c r="S234" s="303" t="s">
        <v>35</v>
      </c>
      <c r="T234" s="304" t="s">
        <v>35</v>
      </c>
      <c r="U234" s="304" t="s">
        <v>35</v>
      </c>
      <c r="V234" s="297">
        <v>24795</v>
      </c>
      <c r="W234" s="298">
        <v>592250</v>
      </c>
      <c r="X234" s="298">
        <v>14</v>
      </c>
    </row>
    <row r="235" spans="1:24" x14ac:dyDescent="0.35">
      <c r="A235" s="294">
        <v>2013</v>
      </c>
      <c r="B235" s="295">
        <v>2838</v>
      </c>
      <c r="C235" s="296" t="s">
        <v>2318</v>
      </c>
      <c r="D235" s="294" t="s">
        <v>22</v>
      </c>
      <c r="E235" s="296" t="s">
        <v>23</v>
      </c>
      <c r="F235" s="294" t="s">
        <v>24</v>
      </c>
      <c r="G235" s="296" t="s">
        <v>94</v>
      </c>
      <c r="H235" s="296" t="s">
        <v>114</v>
      </c>
      <c r="I235" s="296" t="s">
        <v>2285</v>
      </c>
      <c r="J235" s="297" t="s">
        <v>35</v>
      </c>
      <c r="K235" s="298" t="s">
        <v>35</v>
      </c>
      <c r="L235" s="298" t="s">
        <v>35</v>
      </c>
      <c r="M235" s="299" t="s">
        <v>35</v>
      </c>
      <c r="N235" s="300" t="s">
        <v>35</v>
      </c>
      <c r="O235" s="300" t="s">
        <v>35</v>
      </c>
      <c r="P235" s="301">
        <v>56340</v>
      </c>
      <c r="Q235" s="302">
        <v>1568750</v>
      </c>
      <c r="R235" s="302">
        <v>1</v>
      </c>
      <c r="S235" s="303" t="s">
        <v>35</v>
      </c>
      <c r="T235" s="304" t="s">
        <v>35</v>
      </c>
      <c r="U235" s="304" t="s">
        <v>35</v>
      </c>
      <c r="V235" s="297">
        <v>56340</v>
      </c>
      <c r="W235" s="298">
        <v>1568750</v>
      </c>
      <c r="X235" s="298">
        <v>1</v>
      </c>
    </row>
    <row r="236" spans="1:24" x14ac:dyDescent="0.35">
      <c r="A236" s="294">
        <v>2013</v>
      </c>
      <c r="B236" s="295">
        <v>2843</v>
      </c>
      <c r="C236" s="296" t="s">
        <v>270</v>
      </c>
      <c r="D236" s="294" t="s">
        <v>22</v>
      </c>
      <c r="E236" s="296" t="s">
        <v>23</v>
      </c>
      <c r="F236" s="294" t="s">
        <v>24</v>
      </c>
      <c r="G236" s="296" t="s">
        <v>60</v>
      </c>
      <c r="H236" s="296" t="s">
        <v>114</v>
      </c>
      <c r="I236" s="296" t="s">
        <v>2278</v>
      </c>
      <c r="J236" s="297" t="s">
        <v>35</v>
      </c>
      <c r="K236" s="298" t="s">
        <v>35</v>
      </c>
      <c r="L236" s="298" t="s">
        <v>35</v>
      </c>
      <c r="M236" s="299" t="s">
        <v>35</v>
      </c>
      <c r="N236" s="300" t="s">
        <v>35</v>
      </c>
      <c r="O236" s="300" t="s">
        <v>35</v>
      </c>
      <c r="P236" s="301">
        <v>19620</v>
      </c>
      <c r="Q236" s="302">
        <v>494649</v>
      </c>
      <c r="R236" s="302">
        <v>2</v>
      </c>
      <c r="S236" s="303" t="s">
        <v>35</v>
      </c>
      <c r="T236" s="304" t="s">
        <v>35</v>
      </c>
      <c r="U236" s="304" t="s">
        <v>35</v>
      </c>
      <c r="V236" s="297">
        <v>19620</v>
      </c>
      <c r="W236" s="298">
        <v>494649</v>
      </c>
      <c r="X236" s="298">
        <v>2</v>
      </c>
    </row>
    <row r="237" spans="1:24" x14ac:dyDescent="0.35">
      <c r="A237" s="294">
        <v>2013</v>
      </c>
      <c r="B237" s="295">
        <v>2849</v>
      </c>
      <c r="C237" s="296" t="s">
        <v>271</v>
      </c>
      <c r="D237" s="294" t="s">
        <v>22</v>
      </c>
      <c r="E237" s="296" t="s">
        <v>23</v>
      </c>
      <c r="F237" s="294" t="s">
        <v>24</v>
      </c>
      <c r="G237" s="296" t="s">
        <v>25</v>
      </c>
      <c r="H237" s="296" t="s">
        <v>31</v>
      </c>
      <c r="I237" s="296" t="s">
        <v>2269</v>
      </c>
      <c r="J237" s="297">
        <v>48075</v>
      </c>
      <c r="K237" s="298">
        <v>456390</v>
      </c>
      <c r="L237" s="298">
        <v>29334</v>
      </c>
      <c r="M237" s="299">
        <v>31162</v>
      </c>
      <c r="N237" s="300">
        <v>280927</v>
      </c>
      <c r="O237" s="300">
        <v>6038</v>
      </c>
      <c r="P237" s="301">
        <v>9630</v>
      </c>
      <c r="Q237" s="302">
        <v>146408</v>
      </c>
      <c r="R237" s="302">
        <v>5</v>
      </c>
      <c r="S237" s="303">
        <v>0</v>
      </c>
      <c r="T237" s="304">
        <v>0</v>
      </c>
      <c r="U237" s="304">
        <v>0</v>
      </c>
      <c r="V237" s="297">
        <v>88867</v>
      </c>
      <c r="W237" s="298">
        <v>883725</v>
      </c>
      <c r="X237" s="298">
        <v>35377</v>
      </c>
    </row>
    <row r="238" spans="1:24" x14ac:dyDescent="0.35">
      <c r="A238" s="294">
        <v>2013</v>
      </c>
      <c r="B238" s="295">
        <v>2888</v>
      </c>
      <c r="C238" s="296" t="s">
        <v>272</v>
      </c>
      <c r="D238" s="294" t="s">
        <v>22</v>
      </c>
      <c r="E238" s="296" t="s">
        <v>23</v>
      </c>
      <c r="F238" s="294" t="s">
        <v>24</v>
      </c>
      <c r="G238" s="296" t="s">
        <v>86</v>
      </c>
      <c r="H238" s="296" t="s">
        <v>26</v>
      </c>
      <c r="I238" s="296" t="s">
        <v>2283</v>
      </c>
      <c r="J238" s="297">
        <v>685</v>
      </c>
      <c r="K238" s="298">
        <v>5950</v>
      </c>
      <c r="L238" s="298">
        <v>492</v>
      </c>
      <c r="M238" s="299">
        <v>720</v>
      </c>
      <c r="N238" s="300">
        <v>7342</v>
      </c>
      <c r="O238" s="300">
        <v>131</v>
      </c>
      <c r="P238" s="301">
        <v>1940</v>
      </c>
      <c r="Q238" s="302">
        <v>32654</v>
      </c>
      <c r="R238" s="302">
        <v>1</v>
      </c>
      <c r="S238" s="303" t="s">
        <v>35</v>
      </c>
      <c r="T238" s="304" t="s">
        <v>35</v>
      </c>
      <c r="U238" s="304" t="s">
        <v>35</v>
      </c>
      <c r="V238" s="297">
        <v>3345</v>
      </c>
      <c r="W238" s="298">
        <v>45946</v>
      </c>
      <c r="X238" s="298">
        <v>624</v>
      </c>
    </row>
    <row r="239" spans="1:24" x14ac:dyDescent="0.35">
      <c r="A239" s="294">
        <v>2013</v>
      </c>
      <c r="B239" s="295">
        <v>2890</v>
      </c>
      <c r="C239" s="296" t="s">
        <v>273</v>
      </c>
      <c r="D239" s="294" t="s">
        <v>22</v>
      </c>
      <c r="E239" s="296" t="s">
        <v>23</v>
      </c>
      <c r="F239" s="294" t="s">
        <v>24</v>
      </c>
      <c r="G239" s="296" t="s">
        <v>51</v>
      </c>
      <c r="H239" s="296" t="s">
        <v>26</v>
      </c>
      <c r="I239" s="296" t="s">
        <v>2291</v>
      </c>
      <c r="J239" s="297">
        <v>11073</v>
      </c>
      <c r="K239" s="298">
        <v>99994</v>
      </c>
      <c r="L239" s="298">
        <v>9463</v>
      </c>
      <c r="M239" s="299">
        <v>8022</v>
      </c>
      <c r="N239" s="300">
        <v>67173</v>
      </c>
      <c r="O239" s="300">
        <v>1393</v>
      </c>
      <c r="P239" s="301" t="s">
        <v>35</v>
      </c>
      <c r="Q239" s="302" t="s">
        <v>35</v>
      </c>
      <c r="R239" s="302" t="s">
        <v>35</v>
      </c>
      <c r="S239" s="303" t="s">
        <v>35</v>
      </c>
      <c r="T239" s="304" t="s">
        <v>35</v>
      </c>
      <c r="U239" s="304" t="s">
        <v>35</v>
      </c>
      <c r="V239" s="297">
        <v>19095</v>
      </c>
      <c r="W239" s="298">
        <v>167167</v>
      </c>
      <c r="X239" s="298">
        <v>10856</v>
      </c>
    </row>
    <row r="240" spans="1:24" x14ac:dyDescent="0.35">
      <c r="A240" s="294">
        <v>2013</v>
      </c>
      <c r="B240" s="295">
        <v>2900</v>
      </c>
      <c r="C240" s="296" t="s">
        <v>274</v>
      </c>
      <c r="D240" s="294" t="s">
        <v>22</v>
      </c>
      <c r="E240" s="296" t="s">
        <v>23</v>
      </c>
      <c r="F240" s="294" t="s">
        <v>24</v>
      </c>
      <c r="G240" s="296" t="s">
        <v>127</v>
      </c>
      <c r="H240" s="296" t="s">
        <v>26</v>
      </c>
      <c r="I240" s="296" t="s">
        <v>2296</v>
      </c>
      <c r="J240" s="297">
        <v>2897</v>
      </c>
      <c r="K240" s="298">
        <v>30730</v>
      </c>
      <c r="L240" s="298">
        <v>2817</v>
      </c>
      <c r="M240" s="299">
        <v>4666</v>
      </c>
      <c r="N240" s="300">
        <v>46702</v>
      </c>
      <c r="O240" s="300">
        <v>502</v>
      </c>
      <c r="P240" s="301" t="s">
        <v>35</v>
      </c>
      <c r="Q240" s="302" t="s">
        <v>35</v>
      </c>
      <c r="R240" s="302" t="s">
        <v>35</v>
      </c>
      <c r="S240" s="303" t="s">
        <v>35</v>
      </c>
      <c r="T240" s="304" t="s">
        <v>35</v>
      </c>
      <c r="U240" s="304" t="s">
        <v>35</v>
      </c>
      <c r="V240" s="297">
        <v>7563</v>
      </c>
      <c r="W240" s="298">
        <v>77432</v>
      </c>
      <c r="X240" s="298">
        <v>3319</v>
      </c>
    </row>
    <row r="241" spans="1:24" x14ac:dyDescent="0.35">
      <c r="A241" s="294">
        <v>2013</v>
      </c>
      <c r="B241" s="295">
        <v>2903</v>
      </c>
      <c r="C241" s="296" t="s">
        <v>275</v>
      </c>
      <c r="D241" s="294" t="s">
        <v>22</v>
      </c>
      <c r="E241" s="296" t="s">
        <v>23</v>
      </c>
      <c r="F241" s="294" t="s">
        <v>24</v>
      </c>
      <c r="G241" s="296" t="s">
        <v>46</v>
      </c>
      <c r="H241" s="296" t="s">
        <v>31</v>
      </c>
      <c r="I241" s="296" t="s">
        <v>2274</v>
      </c>
      <c r="J241" s="297">
        <v>33921.1</v>
      </c>
      <c r="K241" s="298">
        <v>276675</v>
      </c>
      <c r="L241" s="298">
        <v>19884</v>
      </c>
      <c r="M241" s="299">
        <v>6964.4</v>
      </c>
      <c r="N241" s="300">
        <v>61466</v>
      </c>
      <c r="O241" s="300">
        <v>352</v>
      </c>
      <c r="P241" s="301">
        <v>4907.5</v>
      </c>
      <c r="Q241" s="302">
        <v>57536</v>
      </c>
      <c r="R241" s="302">
        <v>382</v>
      </c>
      <c r="S241" s="303" t="s">
        <v>35</v>
      </c>
      <c r="T241" s="304" t="s">
        <v>35</v>
      </c>
      <c r="U241" s="304" t="s">
        <v>35</v>
      </c>
      <c r="V241" s="297">
        <v>45793</v>
      </c>
      <c r="W241" s="298">
        <v>395677</v>
      </c>
      <c r="X241" s="298">
        <v>20618</v>
      </c>
    </row>
    <row r="242" spans="1:24" x14ac:dyDescent="0.35">
      <c r="A242" s="294">
        <v>2013</v>
      </c>
      <c r="B242" s="295">
        <v>2910</v>
      </c>
      <c r="C242" s="296" t="s">
        <v>276</v>
      </c>
      <c r="D242" s="294" t="s">
        <v>22</v>
      </c>
      <c r="E242" s="296" t="s">
        <v>23</v>
      </c>
      <c r="F242" s="294" t="s">
        <v>24</v>
      </c>
      <c r="G242" s="296" t="s">
        <v>46</v>
      </c>
      <c r="H242" s="296" t="s">
        <v>26</v>
      </c>
      <c r="I242" s="296" t="s">
        <v>2274</v>
      </c>
      <c r="J242" s="297">
        <v>2816.1</v>
      </c>
      <c r="K242" s="298">
        <v>23797</v>
      </c>
      <c r="L242" s="298">
        <v>1868</v>
      </c>
      <c r="M242" s="299">
        <v>1051.7</v>
      </c>
      <c r="N242" s="300">
        <v>8358</v>
      </c>
      <c r="O242" s="300">
        <v>318</v>
      </c>
      <c r="P242" s="301">
        <v>9178.7000000000007</v>
      </c>
      <c r="Q242" s="302">
        <v>104150</v>
      </c>
      <c r="R242" s="302">
        <v>207</v>
      </c>
      <c r="S242" s="303" t="s">
        <v>35</v>
      </c>
      <c r="T242" s="304" t="s">
        <v>35</v>
      </c>
      <c r="U242" s="304" t="s">
        <v>35</v>
      </c>
      <c r="V242" s="297">
        <v>13046.5</v>
      </c>
      <c r="W242" s="298">
        <v>136305</v>
      </c>
      <c r="X242" s="298">
        <v>2393</v>
      </c>
    </row>
    <row r="243" spans="1:24" x14ac:dyDescent="0.35">
      <c r="A243" s="294">
        <v>2013</v>
      </c>
      <c r="B243" s="295">
        <v>2911</v>
      </c>
      <c r="C243" s="296" t="s">
        <v>277</v>
      </c>
      <c r="D243" s="294" t="s">
        <v>22</v>
      </c>
      <c r="E243" s="296" t="s">
        <v>23</v>
      </c>
      <c r="F243" s="294" t="s">
        <v>24</v>
      </c>
      <c r="G243" s="296" t="s">
        <v>76</v>
      </c>
      <c r="H243" s="296" t="s">
        <v>31</v>
      </c>
      <c r="I243" s="296" t="s">
        <v>2282</v>
      </c>
      <c r="J243" s="297">
        <v>33635</v>
      </c>
      <c r="K243" s="298">
        <v>340413</v>
      </c>
      <c r="L243" s="298">
        <v>21438</v>
      </c>
      <c r="M243" s="299">
        <v>12136</v>
      </c>
      <c r="N243" s="300">
        <v>145993</v>
      </c>
      <c r="O243" s="300">
        <v>2532</v>
      </c>
      <c r="P243" s="301">
        <v>14545</v>
      </c>
      <c r="Q243" s="302">
        <v>268722</v>
      </c>
      <c r="R243" s="302">
        <v>30</v>
      </c>
      <c r="S243" s="303" t="s">
        <v>35</v>
      </c>
      <c r="T243" s="304" t="s">
        <v>35</v>
      </c>
      <c r="U243" s="304" t="s">
        <v>35</v>
      </c>
      <c r="V243" s="297">
        <v>60316</v>
      </c>
      <c r="W243" s="298">
        <v>755128</v>
      </c>
      <c r="X243" s="298">
        <v>24000</v>
      </c>
    </row>
    <row r="244" spans="1:24" x14ac:dyDescent="0.35">
      <c r="A244" s="294">
        <v>2013</v>
      </c>
      <c r="B244" s="295">
        <v>2955</v>
      </c>
      <c r="C244" s="296" t="s">
        <v>278</v>
      </c>
      <c r="D244" s="294" t="s">
        <v>22</v>
      </c>
      <c r="E244" s="296" t="s">
        <v>23</v>
      </c>
      <c r="F244" s="294" t="s">
        <v>24</v>
      </c>
      <c r="G244" s="296" t="s">
        <v>123</v>
      </c>
      <c r="H244" s="296" t="s">
        <v>26</v>
      </c>
      <c r="I244" s="296" t="s">
        <v>2319</v>
      </c>
      <c r="J244" s="297">
        <v>5175.3999999999996</v>
      </c>
      <c r="K244" s="298">
        <v>79497</v>
      </c>
      <c r="L244" s="298">
        <v>6077</v>
      </c>
      <c r="M244" s="299">
        <v>3062</v>
      </c>
      <c r="N244" s="300">
        <v>59442</v>
      </c>
      <c r="O244" s="300">
        <v>698</v>
      </c>
      <c r="P244" s="301">
        <v>1688.8</v>
      </c>
      <c r="Q244" s="302">
        <v>33940</v>
      </c>
      <c r="R244" s="302">
        <v>12</v>
      </c>
      <c r="S244" s="303" t="s">
        <v>35</v>
      </c>
      <c r="T244" s="304" t="s">
        <v>35</v>
      </c>
      <c r="U244" s="304" t="s">
        <v>35</v>
      </c>
      <c r="V244" s="297">
        <v>9926.2000000000007</v>
      </c>
      <c r="W244" s="298">
        <v>172879</v>
      </c>
      <c r="X244" s="298">
        <v>6787</v>
      </c>
    </row>
    <row r="245" spans="1:24" x14ac:dyDescent="0.35">
      <c r="A245" s="294">
        <v>2013</v>
      </c>
      <c r="B245" s="295">
        <v>2960</v>
      </c>
      <c r="C245" s="296" t="s">
        <v>279</v>
      </c>
      <c r="D245" s="294" t="s">
        <v>22</v>
      </c>
      <c r="E245" s="296" t="s">
        <v>23</v>
      </c>
      <c r="F245" s="294" t="s">
        <v>24</v>
      </c>
      <c r="G245" s="296" t="s">
        <v>100</v>
      </c>
      <c r="H245" s="296" t="s">
        <v>31</v>
      </c>
      <c r="I245" s="296" t="s">
        <v>2269</v>
      </c>
      <c r="J245" s="297">
        <v>39301</v>
      </c>
      <c r="K245" s="298">
        <v>389595</v>
      </c>
      <c r="L245" s="298">
        <v>26817</v>
      </c>
      <c r="M245" s="299">
        <v>16193</v>
      </c>
      <c r="N245" s="300">
        <v>131769</v>
      </c>
      <c r="O245" s="300">
        <v>5008</v>
      </c>
      <c r="P245" s="301">
        <v>6067</v>
      </c>
      <c r="Q245" s="302">
        <v>89603</v>
      </c>
      <c r="R245" s="302">
        <v>3</v>
      </c>
      <c r="S245" s="303">
        <v>0</v>
      </c>
      <c r="T245" s="304">
        <v>0</v>
      </c>
      <c r="U245" s="304">
        <v>0</v>
      </c>
      <c r="V245" s="297">
        <v>61561</v>
      </c>
      <c r="W245" s="298">
        <v>610967</v>
      </c>
      <c r="X245" s="298">
        <v>31828</v>
      </c>
    </row>
    <row r="246" spans="1:24" x14ac:dyDescent="0.35">
      <c r="A246" s="294">
        <v>2013</v>
      </c>
      <c r="B246" s="295">
        <v>2961</v>
      </c>
      <c r="C246" s="296" t="s">
        <v>280</v>
      </c>
      <c r="D246" s="294" t="s">
        <v>22</v>
      </c>
      <c r="E246" s="296" t="s">
        <v>23</v>
      </c>
      <c r="F246" s="294" t="s">
        <v>24</v>
      </c>
      <c r="G246" s="296" t="s">
        <v>75</v>
      </c>
      <c r="H246" s="296" t="s">
        <v>31</v>
      </c>
      <c r="I246" s="296" t="s">
        <v>2300</v>
      </c>
      <c r="J246" s="297">
        <v>4597</v>
      </c>
      <c r="K246" s="298">
        <v>30705</v>
      </c>
      <c r="L246" s="298">
        <v>3651</v>
      </c>
      <c r="M246" s="299">
        <v>4712</v>
      </c>
      <c r="N246" s="300">
        <v>33770</v>
      </c>
      <c r="O246" s="300">
        <v>1930</v>
      </c>
      <c r="P246" s="301" t="s">
        <v>35</v>
      </c>
      <c r="Q246" s="302" t="s">
        <v>35</v>
      </c>
      <c r="R246" s="302" t="s">
        <v>35</v>
      </c>
      <c r="S246" s="303" t="s">
        <v>35</v>
      </c>
      <c r="T246" s="304" t="s">
        <v>35</v>
      </c>
      <c r="U246" s="304" t="s">
        <v>35</v>
      </c>
      <c r="V246" s="297">
        <v>9309</v>
      </c>
      <c r="W246" s="298">
        <v>64475</v>
      </c>
      <c r="X246" s="298">
        <v>5581</v>
      </c>
    </row>
    <row r="247" spans="1:24" x14ac:dyDescent="0.35">
      <c r="A247" s="294">
        <v>2013</v>
      </c>
      <c r="B247" s="295">
        <v>2974</v>
      </c>
      <c r="C247" s="296" t="s">
        <v>281</v>
      </c>
      <c r="D247" s="294" t="s">
        <v>22</v>
      </c>
      <c r="E247" s="296" t="s">
        <v>23</v>
      </c>
      <c r="F247" s="294" t="s">
        <v>24</v>
      </c>
      <c r="G247" s="296" t="s">
        <v>25</v>
      </c>
      <c r="H247" s="296" t="s">
        <v>26</v>
      </c>
      <c r="I247" s="296" t="s">
        <v>2270</v>
      </c>
      <c r="J247" s="297">
        <v>4922</v>
      </c>
      <c r="K247" s="298">
        <v>49785</v>
      </c>
      <c r="L247" s="298">
        <v>3958</v>
      </c>
      <c r="M247" s="299">
        <v>3590</v>
      </c>
      <c r="N247" s="300">
        <v>35683</v>
      </c>
      <c r="O247" s="300">
        <v>773</v>
      </c>
      <c r="P247" s="301">
        <v>2855</v>
      </c>
      <c r="Q247" s="302">
        <v>32472</v>
      </c>
      <c r="R247" s="302">
        <v>8</v>
      </c>
      <c r="S247" s="303" t="s">
        <v>35</v>
      </c>
      <c r="T247" s="304" t="s">
        <v>35</v>
      </c>
      <c r="U247" s="304" t="s">
        <v>35</v>
      </c>
      <c r="V247" s="297">
        <v>11367</v>
      </c>
      <c r="W247" s="298">
        <v>117940</v>
      </c>
      <c r="X247" s="298">
        <v>4739</v>
      </c>
    </row>
    <row r="248" spans="1:24" x14ac:dyDescent="0.35">
      <c r="A248" s="294">
        <v>2013</v>
      </c>
      <c r="B248" s="295">
        <v>2982</v>
      </c>
      <c r="C248" s="296" t="s">
        <v>282</v>
      </c>
      <c r="D248" s="294" t="s">
        <v>22</v>
      </c>
      <c r="E248" s="296" t="s">
        <v>23</v>
      </c>
      <c r="F248" s="294" t="s">
        <v>24</v>
      </c>
      <c r="G248" s="296" t="s">
        <v>67</v>
      </c>
      <c r="H248" s="296" t="s">
        <v>31</v>
      </c>
      <c r="I248" s="296" t="s">
        <v>2271</v>
      </c>
      <c r="J248" s="297">
        <v>12719</v>
      </c>
      <c r="K248" s="298">
        <v>91853</v>
      </c>
      <c r="L248" s="298">
        <v>6514</v>
      </c>
      <c r="M248" s="299">
        <v>4716</v>
      </c>
      <c r="N248" s="300">
        <v>38165</v>
      </c>
      <c r="O248" s="300">
        <v>1077</v>
      </c>
      <c r="P248" s="301" t="s">
        <v>35</v>
      </c>
      <c r="Q248" s="302" t="s">
        <v>35</v>
      </c>
      <c r="R248" s="302" t="s">
        <v>35</v>
      </c>
      <c r="S248" s="303" t="s">
        <v>35</v>
      </c>
      <c r="T248" s="304" t="s">
        <v>35</v>
      </c>
      <c r="U248" s="304" t="s">
        <v>35</v>
      </c>
      <c r="V248" s="297">
        <v>17435</v>
      </c>
      <c r="W248" s="298">
        <v>130018</v>
      </c>
      <c r="X248" s="298">
        <v>7591</v>
      </c>
    </row>
    <row r="249" spans="1:24" x14ac:dyDescent="0.35">
      <c r="A249" s="294">
        <v>2013</v>
      </c>
      <c r="B249" s="295">
        <v>2985</v>
      </c>
      <c r="C249" s="296" t="s">
        <v>283</v>
      </c>
      <c r="D249" s="294" t="s">
        <v>22</v>
      </c>
      <c r="E249" s="296" t="s">
        <v>23</v>
      </c>
      <c r="F249" s="294" t="s">
        <v>24</v>
      </c>
      <c r="G249" s="296" t="s">
        <v>163</v>
      </c>
      <c r="H249" s="296" t="s">
        <v>31</v>
      </c>
      <c r="I249" s="296" t="s">
        <v>2275</v>
      </c>
      <c r="J249" s="297">
        <v>18575</v>
      </c>
      <c r="K249" s="298">
        <v>200961</v>
      </c>
      <c r="L249" s="298">
        <v>15651</v>
      </c>
      <c r="M249" s="299">
        <v>11213</v>
      </c>
      <c r="N249" s="300">
        <v>122970</v>
      </c>
      <c r="O249" s="300">
        <v>1679</v>
      </c>
      <c r="P249" s="301">
        <v>0</v>
      </c>
      <c r="Q249" s="302">
        <v>0</v>
      </c>
      <c r="R249" s="302">
        <v>0</v>
      </c>
      <c r="S249" s="303">
        <v>0</v>
      </c>
      <c r="T249" s="304">
        <v>0</v>
      </c>
      <c r="U249" s="304">
        <v>0</v>
      </c>
      <c r="V249" s="297">
        <v>29788</v>
      </c>
      <c r="W249" s="298">
        <v>323931</v>
      </c>
      <c r="X249" s="298">
        <v>17330</v>
      </c>
    </row>
    <row r="250" spans="1:24" x14ac:dyDescent="0.35">
      <c r="A250" s="294">
        <v>2013</v>
      </c>
      <c r="B250" s="295">
        <v>2986</v>
      </c>
      <c r="C250" s="296" t="s">
        <v>284</v>
      </c>
      <c r="D250" s="294" t="s">
        <v>22</v>
      </c>
      <c r="E250" s="296" t="s">
        <v>23</v>
      </c>
      <c r="F250" s="294" t="s">
        <v>24</v>
      </c>
      <c r="G250" s="296" t="s">
        <v>164</v>
      </c>
      <c r="H250" s="296" t="s">
        <v>31</v>
      </c>
      <c r="I250" s="296" t="s">
        <v>2275</v>
      </c>
      <c r="J250" s="297">
        <v>4144</v>
      </c>
      <c r="K250" s="298">
        <v>36306</v>
      </c>
      <c r="L250" s="298">
        <v>2075</v>
      </c>
      <c r="M250" s="299">
        <v>1611</v>
      </c>
      <c r="N250" s="300">
        <v>18522</v>
      </c>
      <c r="O250" s="300">
        <v>180</v>
      </c>
      <c r="P250" s="301">
        <v>459</v>
      </c>
      <c r="Q250" s="302">
        <v>3697</v>
      </c>
      <c r="R250" s="302">
        <v>101</v>
      </c>
      <c r="S250" s="303" t="s">
        <v>35</v>
      </c>
      <c r="T250" s="304" t="s">
        <v>35</v>
      </c>
      <c r="U250" s="304" t="s">
        <v>35</v>
      </c>
      <c r="V250" s="297">
        <v>6214</v>
      </c>
      <c r="W250" s="298">
        <v>58525</v>
      </c>
      <c r="X250" s="298">
        <v>2356</v>
      </c>
    </row>
    <row r="251" spans="1:24" x14ac:dyDescent="0.35">
      <c r="A251" s="294">
        <v>2013</v>
      </c>
      <c r="B251" s="295">
        <v>2998</v>
      </c>
      <c r="C251" s="296" t="s">
        <v>285</v>
      </c>
      <c r="D251" s="294" t="s">
        <v>22</v>
      </c>
      <c r="E251" s="296" t="s">
        <v>23</v>
      </c>
      <c r="F251" s="294" t="s">
        <v>24</v>
      </c>
      <c r="G251" s="296" t="s">
        <v>165</v>
      </c>
      <c r="H251" s="296" t="s">
        <v>31</v>
      </c>
      <c r="I251" s="296" t="s">
        <v>2308</v>
      </c>
      <c r="J251" s="297">
        <v>5494.9</v>
      </c>
      <c r="K251" s="298">
        <v>38291</v>
      </c>
      <c r="L251" s="298">
        <v>5015</v>
      </c>
      <c r="M251" s="299">
        <v>6389.7</v>
      </c>
      <c r="N251" s="300">
        <v>56112</v>
      </c>
      <c r="O251" s="300">
        <v>1167</v>
      </c>
      <c r="P251" s="301">
        <v>3944.7</v>
      </c>
      <c r="Q251" s="302">
        <v>46090</v>
      </c>
      <c r="R251" s="302">
        <v>51</v>
      </c>
      <c r="S251" s="303">
        <v>0</v>
      </c>
      <c r="T251" s="304" t="s">
        <v>35</v>
      </c>
      <c r="U251" s="304" t="s">
        <v>35</v>
      </c>
      <c r="V251" s="297">
        <v>15829.3</v>
      </c>
      <c r="W251" s="298">
        <v>140493</v>
      </c>
      <c r="X251" s="298">
        <v>6233</v>
      </c>
    </row>
    <row r="252" spans="1:24" x14ac:dyDescent="0.35">
      <c r="A252" s="294">
        <v>2013</v>
      </c>
      <c r="B252" s="295">
        <v>3030</v>
      </c>
      <c r="C252" s="296" t="s">
        <v>286</v>
      </c>
      <c r="D252" s="294" t="s">
        <v>22</v>
      </c>
      <c r="E252" s="296" t="s">
        <v>23</v>
      </c>
      <c r="F252" s="294" t="s">
        <v>24</v>
      </c>
      <c r="G252" s="296" t="s">
        <v>60</v>
      </c>
      <c r="H252" s="296" t="s">
        <v>114</v>
      </c>
      <c r="I252" s="296" t="s">
        <v>2278</v>
      </c>
      <c r="J252" s="297" t="s">
        <v>35</v>
      </c>
      <c r="K252" s="298" t="s">
        <v>35</v>
      </c>
      <c r="L252" s="298" t="s">
        <v>35</v>
      </c>
      <c r="M252" s="299">
        <v>16773</v>
      </c>
      <c r="N252" s="300">
        <v>268217</v>
      </c>
      <c r="O252" s="300">
        <v>1</v>
      </c>
      <c r="P252" s="301" t="s">
        <v>35</v>
      </c>
      <c r="Q252" s="302" t="s">
        <v>35</v>
      </c>
      <c r="R252" s="302" t="s">
        <v>35</v>
      </c>
      <c r="S252" s="303" t="s">
        <v>35</v>
      </c>
      <c r="T252" s="304" t="s">
        <v>35</v>
      </c>
      <c r="U252" s="304" t="s">
        <v>35</v>
      </c>
      <c r="V252" s="297">
        <v>16773</v>
      </c>
      <c r="W252" s="298">
        <v>268217</v>
      </c>
      <c r="X252" s="298">
        <v>1</v>
      </c>
    </row>
    <row r="253" spans="1:24" x14ac:dyDescent="0.35">
      <c r="A253" s="294">
        <v>2013</v>
      </c>
      <c r="B253" s="295">
        <v>3046</v>
      </c>
      <c r="C253" s="296" t="s">
        <v>2320</v>
      </c>
      <c r="D253" s="294" t="s">
        <v>22</v>
      </c>
      <c r="E253" s="296" t="s">
        <v>23</v>
      </c>
      <c r="F253" s="294" t="s">
        <v>24</v>
      </c>
      <c r="G253" s="296" t="s">
        <v>67</v>
      </c>
      <c r="H253" s="296" t="s">
        <v>54</v>
      </c>
      <c r="I253" s="296" t="s">
        <v>2291</v>
      </c>
      <c r="J253" s="297">
        <v>1617972.7</v>
      </c>
      <c r="K253" s="298">
        <v>15249396</v>
      </c>
      <c r="L253" s="298">
        <v>1107292</v>
      </c>
      <c r="M253" s="299">
        <v>1160621.8</v>
      </c>
      <c r="N253" s="300">
        <v>13425824</v>
      </c>
      <c r="O253" s="300">
        <v>192505</v>
      </c>
      <c r="P253" s="301">
        <v>544404.4</v>
      </c>
      <c r="Q253" s="302">
        <v>8211351</v>
      </c>
      <c r="R253" s="302">
        <v>3676</v>
      </c>
      <c r="S253" s="303" t="s">
        <v>35</v>
      </c>
      <c r="T253" s="304" t="s">
        <v>35</v>
      </c>
      <c r="U253" s="304" t="s">
        <v>35</v>
      </c>
      <c r="V253" s="297">
        <v>3322998.9</v>
      </c>
      <c r="W253" s="298">
        <v>36886571</v>
      </c>
      <c r="X253" s="298">
        <v>1303473</v>
      </c>
    </row>
    <row r="254" spans="1:24" x14ac:dyDescent="0.35">
      <c r="A254" s="294">
        <v>2013</v>
      </c>
      <c r="B254" s="295">
        <v>3046</v>
      </c>
      <c r="C254" s="296" t="s">
        <v>2320</v>
      </c>
      <c r="D254" s="294" t="s">
        <v>22</v>
      </c>
      <c r="E254" s="296" t="s">
        <v>23</v>
      </c>
      <c r="F254" s="294" t="s">
        <v>24</v>
      </c>
      <c r="G254" s="296" t="s">
        <v>51</v>
      </c>
      <c r="H254" s="296" t="s">
        <v>54</v>
      </c>
      <c r="I254" s="296" t="s">
        <v>2291</v>
      </c>
      <c r="J254" s="297">
        <v>211650.7</v>
      </c>
      <c r="K254" s="298">
        <v>2122232</v>
      </c>
      <c r="L254" s="298">
        <v>135036</v>
      </c>
      <c r="M254" s="299">
        <v>153082.29999999999</v>
      </c>
      <c r="N254" s="300">
        <v>1740976</v>
      </c>
      <c r="O254" s="300">
        <v>31238</v>
      </c>
      <c r="P254" s="301">
        <v>141019.1</v>
      </c>
      <c r="Q254" s="302">
        <v>2370801</v>
      </c>
      <c r="R254" s="302">
        <v>681</v>
      </c>
      <c r="S254" s="303" t="s">
        <v>35</v>
      </c>
      <c r="T254" s="304" t="s">
        <v>35</v>
      </c>
      <c r="U254" s="304" t="s">
        <v>35</v>
      </c>
      <c r="V254" s="297">
        <v>505752.1</v>
      </c>
      <c r="W254" s="298">
        <v>6234009</v>
      </c>
      <c r="X254" s="298">
        <v>166955</v>
      </c>
    </row>
    <row r="255" spans="1:24" x14ac:dyDescent="0.35">
      <c r="A255" s="294">
        <v>2013</v>
      </c>
      <c r="B255" s="295">
        <v>3075</v>
      </c>
      <c r="C255" s="296" t="s">
        <v>287</v>
      </c>
      <c r="D255" s="294" t="s">
        <v>22</v>
      </c>
      <c r="E255" s="296" t="s">
        <v>23</v>
      </c>
      <c r="F255" s="294" t="s">
        <v>24</v>
      </c>
      <c r="G255" s="296" t="s">
        <v>100</v>
      </c>
      <c r="H255" s="296" t="s">
        <v>26</v>
      </c>
      <c r="I255" s="296" t="s">
        <v>2269</v>
      </c>
      <c r="J255" s="297">
        <v>17864</v>
      </c>
      <c r="K255" s="298">
        <v>185971</v>
      </c>
      <c r="L255" s="298">
        <v>12303</v>
      </c>
      <c r="M255" s="299">
        <v>10865</v>
      </c>
      <c r="N255" s="300">
        <v>104946</v>
      </c>
      <c r="O255" s="300">
        <v>3261</v>
      </c>
      <c r="P255" s="301">
        <v>7075</v>
      </c>
      <c r="Q255" s="302">
        <v>134734</v>
      </c>
      <c r="R255" s="302">
        <v>2</v>
      </c>
      <c r="S255" s="303">
        <v>0</v>
      </c>
      <c r="T255" s="304">
        <v>0</v>
      </c>
      <c r="U255" s="304">
        <v>0</v>
      </c>
      <c r="V255" s="297">
        <v>35804</v>
      </c>
      <c r="W255" s="298">
        <v>425651</v>
      </c>
      <c r="X255" s="298">
        <v>15566</v>
      </c>
    </row>
    <row r="256" spans="1:24" x14ac:dyDescent="0.35">
      <c r="A256" s="294">
        <v>2013</v>
      </c>
      <c r="B256" s="295">
        <v>3076</v>
      </c>
      <c r="C256" s="296" t="s">
        <v>288</v>
      </c>
      <c r="D256" s="294" t="s">
        <v>22</v>
      </c>
      <c r="E256" s="296" t="s">
        <v>23</v>
      </c>
      <c r="F256" s="294" t="s">
        <v>24</v>
      </c>
      <c r="G256" s="296" t="s">
        <v>44</v>
      </c>
      <c r="H256" s="296" t="s">
        <v>31</v>
      </c>
      <c r="I256" s="296" t="s">
        <v>2271</v>
      </c>
      <c r="J256" s="297">
        <v>16998</v>
      </c>
      <c r="K256" s="298">
        <v>128137</v>
      </c>
      <c r="L256" s="298">
        <v>10812</v>
      </c>
      <c r="M256" s="299">
        <v>1699</v>
      </c>
      <c r="N256" s="300">
        <v>12090</v>
      </c>
      <c r="O256" s="300">
        <v>1031</v>
      </c>
      <c r="P256" s="301">
        <v>2875</v>
      </c>
      <c r="Q256" s="302">
        <v>24767</v>
      </c>
      <c r="R256" s="302">
        <v>10</v>
      </c>
      <c r="S256" s="303" t="s">
        <v>35</v>
      </c>
      <c r="T256" s="304" t="s">
        <v>35</v>
      </c>
      <c r="U256" s="304" t="s">
        <v>35</v>
      </c>
      <c r="V256" s="297">
        <v>21572</v>
      </c>
      <c r="W256" s="298">
        <v>164994</v>
      </c>
      <c r="X256" s="298">
        <v>11853</v>
      </c>
    </row>
    <row r="257" spans="1:24" x14ac:dyDescent="0.35">
      <c r="A257" s="294">
        <v>2013</v>
      </c>
      <c r="B257" s="295">
        <v>3081</v>
      </c>
      <c r="C257" s="296" t="s">
        <v>289</v>
      </c>
      <c r="D257" s="294" t="s">
        <v>22</v>
      </c>
      <c r="E257" s="296" t="s">
        <v>23</v>
      </c>
      <c r="F257" s="294" t="s">
        <v>24</v>
      </c>
      <c r="G257" s="296" t="s">
        <v>46</v>
      </c>
      <c r="H257" s="296" t="s">
        <v>31</v>
      </c>
      <c r="I257" s="296" t="s">
        <v>2274</v>
      </c>
      <c r="J257" s="297">
        <v>77760</v>
      </c>
      <c r="K257" s="298">
        <v>643101</v>
      </c>
      <c r="L257" s="298">
        <v>46515</v>
      </c>
      <c r="M257" s="299">
        <v>14818</v>
      </c>
      <c r="N257" s="300">
        <v>126497</v>
      </c>
      <c r="O257" s="300">
        <v>2773</v>
      </c>
      <c r="P257" s="301">
        <v>14895</v>
      </c>
      <c r="Q257" s="302">
        <v>240889</v>
      </c>
      <c r="R257" s="302">
        <v>36</v>
      </c>
      <c r="S257" s="303" t="s">
        <v>35</v>
      </c>
      <c r="T257" s="304" t="s">
        <v>35</v>
      </c>
      <c r="U257" s="304" t="s">
        <v>35</v>
      </c>
      <c r="V257" s="297">
        <v>107473</v>
      </c>
      <c r="W257" s="298">
        <v>1010487</v>
      </c>
      <c r="X257" s="298">
        <v>49324</v>
      </c>
    </row>
    <row r="258" spans="1:24" x14ac:dyDescent="0.35">
      <c r="A258" s="294">
        <v>2013</v>
      </c>
      <c r="B258" s="295">
        <v>3093</v>
      </c>
      <c r="C258" s="296" t="s">
        <v>290</v>
      </c>
      <c r="D258" s="294" t="s">
        <v>22</v>
      </c>
      <c r="E258" s="296" t="s">
        <v>23</v>
      </c>
      <c r="F258" s="294" t="s">
        <v>24</v>
      </c>
      <c r="G258" s="296" t="s">
        <v>118</v>
      </c>
      <c r="H258" s="296" t="s">
        <v>31</v>
      </c>
      <c r="I258" s="296" t="s">
        <v>2292</v>
      </c>
      <c r="J258" s="297">
        <v>104530</v>
      </c>
      <c r="K258" s="298">
        <v>1101274</v>
      </c>
      <c r="L258" s="298">
        <v>73691</v>
      </c>
      <c r="M258" s="299">
        <v>24901</v>
      </c>
      <c r="N258" s="300">
        <v>303169</v>
      </c>
      <c r="O258" s="300">
        <v>5202</v>
      </c>
      <c r="P258" s="301">
        <v>17594</v>
      </c>
      <c r="Q258" s="302">
        <v>296247</v>
      </c>
      <c r="R258" s="302">
        <v>36</v>
      </c>
      <c r="S258" s="303">
        <v>0</v>
      </c>
      <c r="T258" s="304">
        <v>0</v>
      </c>
      <c r="U258" s="304">
        <v>0</v>
      </c>
      <c r="V258" s="297">
        <v>147025</v>
      </c>
      <c r="W258" s="298">
        <v>1700690</v>
      </c>
      <c r="X258" s="298">
        <v>78929</v>
      </c>
    </row>
    <row r="259" spans="1:24" x14ac:dyDescent="0.35">
      <c r="A259" s="294">
        <v>2013</v>
      </c>
      <c r="B259" s="295">
        <v>3093</v>
      </c>
      <c r="C259" s="296" t="s">
        <v>290</v>
      </c>
      <c r="D259" s="294" t="s">
        <v>22</v>
      </c>
      <c r="E259" s="296" t="s">
        <v>23</v>
      </c>
      <c r="F259" s="294" t="s">
        <v>24</v>
      </c>
      <c r="G259" s="296" t="s">
        <v>127</v>
      </c>
      <c r="H259" s="296" t="s">
        <v>31</v>
      </c>
      <c r="I259" s="296" t="s">
        <v>2292</v>
      </c>
      <c r="J259" s="297">
        <v>11690</v>
      </c>
      <c r="K259" s="298">
        <v>118677</v>
      </c>
      <c r="L259" s="298">
        <v>10744</v>
      </c>
      <c r="M259" s="299">
        <v>1772</v>
      </c>
      <c r="N259" s="300">
        <v>19604</v>
      </c>
      <c r="O259" s="300">
        <v>762</v>
      </c>
      <c r="P259" s="301">
        <v>0</v>
      </c>
      <c r="Q259" s="302">
        <v>0</v>
      </c>
      <c r="R259" s="302">
        <v>0</v>
      </c>
      <c r="S259" s="303">
        <v>0</v>
      </c>
      <c r="T259" s="304">
        <v>0</v>
      </c>
      <c r="U259" s="304">
        <v>0</v>
      </c>
      <c r="V259" s="297">
        <v>13462</v>
      </c>
      <c r="W259" s="298">
        <v>138281</v>
      </c>
      <c r="X259" s="298">
        <v>11506</v>
      </c>
    </row>
    <row r="260" spans="1:24" x14ac:dyDescent="0.35">
      <c r="A260" s="294">
        <v>2013</v>
      </c>
      <c r="B260" s="295">
        <v>3107</v>
      </c>
      <c r="C260" s="296" t="s">
        <v>291</v>
      </c>
      <c r="D260" s="294" t="s">
        <v>22</v>
      </c>
      <c r="E260" s="296" t="s">
        <v>23</v>
      </c>
      <c r="F260" s="294" t="s">
        <v>24</v>
      </c>
      <c r="G260" s="296" t="s">
        <v>67</v>
      </c>
      <c r="H260" s="296" t="s">
        <v>31</v>
      </c>
      <c r="I260" s="296" t="s">
        <v>2291</v>
      </c>
      <c r="J260" s="297">
        <v>48954.1</v>
      </c>
      <c r="K260" s="298">
        <v>433988</v>
      </c>
      <c r="L260" s="298">
        <v>35269</v>
      </c>
      <c r="M260" s="299">
        <v>13206.2</v>
      </c>
      <c r="N260" s="300">
        <v>134645</v>
      </c>
      <c r="O260" s="300">
        <v>3885</v>
      </c>
      <c r="P260" s="301" t="s">
        <v>35</v>
      </c>
      <c r="Q260" s="302" t="s">
        <v>35</v>
      </c>
      <c r="R260" s="302" t="s">
        <v>35</v>
      </c>
      <c r="S260" s="303" t="s">
        <v>35</v>
      </c>
      <c r="T260" s="304" t="s">
        <v>35</v>
      </c>
      <c r="U260" s="304" t="s">
        <v>35</v>
      </c>
      <c r="V260" s="297">
        <v>62160.3</v>
      </c>
      <c r="W260" s="298">
        <v>568633</v>
      </c>
      <c r="X260" s="298">
        <v>39154</v>
      </c>
    </row>
    <row r="261" spans="1:24" x14ac:dyDescent="0.35">
      <c r="A261" s="294">
        <v>2013</v>
      </c>
      <c r="B261" s="295">
        <v>3108</v>
      </c>
      <c r="C261" s="296" t="s">
        <v>292</v>
      </c>
      <c r="D261" s="294" t="s">
        <v>22</v>
      </c>
      <c r="E261" s="296" t="s">
        <v>23</v>
      </c>
      <c r="F261" s="294" t="s">
        <v>24</v>
      </c>
      <c r="G261" s="296" t="s">
        <v>46</v>
      </c>
      <c r="H261" s="296" t="s">
        <v>26</v>
      </c>
      <c r="I261" s="296" t="s">
        <v>2274</v>
      </c>
      <c r="J261" s="297">
        <v>8088.9</v>
      </c>
      <c r="K261" s="298">
        <v>73518</v>
      </c>
      <c r="L261" s="298">
        <v>5753</v>
      </c>
      <c r="M261" s="299">
        <v>13281.9</v>
      </c>
      <c r="N261" s="300">
        <v>124586</v>
      </c>
      <c r="O261" s="300">
        <v>1288</v>
      </c>
      <c r="P261" s="301">
        <v>20706.5</v>
      </c>
      <c r="Q261" s="302">
        <v>315765</v>
      </c>
      <c r="R261" s="302">
        <v>17</v>
      </c>
      <c r="S261" s="303" t="s">
        <v>35</v>
      </c>
      <c r="T261" s="304" t="s">
        <v>35</v>
      </c>
      <c r="U261" s="304" t="s">
        <v>35</v>
      </c>
      <c r="V261" s="297">
        <v>42077.3</v>
      </c>
      <c r="W261" s="298">
        <v>513869</v>
      </c>
      <c r="X261" s="298">
        <v>7058</v>
      </c>
    </row>
    <row r="262" spans="1:24" x14ac:dyDescent="0.35">
      <c r="A262" s="294">
        <v>2013</v>
      </c>
      <c r="B262" s="295">
        <v>3113</v>
      </c>
      <c r="C262" s="296" t="s">
        <v>293</v>
      </c>
      <c r="D262" s="294" t="s">
        <v>22</v>
      </c>
      <c r="E262" s="296" t="s">
        <v>23</v>
      </c>
      <c r="F262" s="294" t="s">
        <v>24</v>
      </c>
      <c r="G262" s="296" t="s">
        <v>127</v>
      </c>
      <c r="H262" s="296" t="s">
        <v>26</v>
      </c>
      <c r="I262" s="296" t="s">
        <v>2321</v>
      </c>
      <c r="J262" s="297">
        <v>7761</v>
      </c>
      <c r="K262" s="298">
        <v>76858</v>
      </c>
      <c r="L262" s="298">
        <v>6392</v>
      </c>
      <c r="M262" s="299">
        <v>6133</v>
      </c>
      <c r="N262" s="300">
        <v>70046</v>
      </c>
      <c r="O262" s="300">
        <v>1151</v>
      </c>
      <c r="P262" s="301">
        <v>9612</v>
      </c>
      <c r="Q262" s="302">
        <v>133293</v>
      </c>
      <c r="R262" s="302">
        <v>25</v>
      </c>
      <c r="S262" s="303" t="s">
        <v>35</v>
      </c>
      <c r="T262" s="304" t="s">
        <v>35</v>
      </c>
      <c r="U262" s="304" t="s">
        <v>35</v>
      </c>
      <c r="V262" s="297">
        <v>23506</v>
      </c>
      <c r="W262" s="298">
        <v>280197</v>
      </c>
      <c r="X262" s="298">
        <v>7568</v>
      </c>
    </row>
    <row r="263" spans="1:24" x14ac:dyDescent="0.35">
      <c r="A263" s="294">
        <v>2013</v>
      </c>
      <c r="B263" s="295">
        <v>3131</v>
      </c>
      <c r="C263" s="296" t="s">
        <v>2322</v>
      </c>
      <c r="D263" s="294" t="s">
        <v>22</v>
      </c>
      <c r="E263" s="296" t="s">
        <v>23</v>
      </c>
      <c r="F263" s="294" t="s">
        <v>24</v>
      </c>
      <c r="G263" s="296" t="s">
        <v>28</v>
      </c>
      <c r="H263" s="296" t="s">
        <v>114</v>
      </c>
      <c r="I263" s="296" t="s">
        <v>2270</v>
      </c>
      <c r="J263" s="297" t="s">
        <v>35</v>
      </c>
      <c r="K263" s="298" t="s">
        <v>35</v>
      </c>
      <c r="L263" s="298" t="s">
        <v>35</v>
      </c>
      <c r="M263" s="299" t="s">
        <v>35</v>
      </c>
      <c r="N263" s="300" t="s">
        <v>35</v>
      </c>
      <c r="O263" s="300" t="s">
        <v>35</v>
      </c>
      <c r="P263" s="301" t="s">
        <v>35</v>
      </c>
      <c r="Q263" s="302" t="s">
        <v>35</v>
      </c>
      <c r="R263" s="302" t="s">
        <v>35</v>
      </c>
      <c r="S263" s="303" t="s">
        <v>35</v>
      </c>
      <c r="T263" s="304" t="s">
        <v>35</v>
      </c>
      <c r="U263" s="304" t="s">
        <v>35</v>
      </c>
      <c r="V263" s="297">
        <v>0</v>
      </c>
      <c r="W263" s="298">
        <v>0</v>
      </c>
      <c r="X263" s="298">
        <v>0</v>
      </c>
    </row>
    <row r="264" spans="1:24" x14ac:dyDescent="0.35">
      <c r="A264" s="294">
        <v>2013</v>
      </c>
      <c r="B264" s="295">
        <v>3203</v>
      </c>
      <c r="C264" s="296" t="s">
        <v>294</v>
      </c>
      <c r="D264" s="294" t="s">
        <v>22</v>
      </c>
      <c r="E264" s="296" t="s">
        <v>23</v>
      </c>
      <c r="F264" s="294" t="s">
        <v>24</v>
      </c>
      <c r="G264" s="296" t="s">
        <v>83</v>
      </c>
      <c r="H264" s="296" t="s">
        <v>26</v>
      </c>
      <c r="I264" s="296" t="s">
        <v>2270</v>
      </c>
      <c r="J264" s="297">
        <v>16356.9</v>
      </c>
      <c r="K264" s="298">
        <v>171897</v>
      </c>
      <c r="L264" s="298">
        <v>16333</v>
      </c>
      <c r="M264" s="299">
        <v>18018.7</v>
      </c>
      <c r="N264" s="300">
        <v>248880</v>
      </c>
      <c r="O264" s="300">
        <v>2024</v>
      </c>
      <c r="P264" s="301">
        <v>5463.9</v>
      </c>
      <c r="Q264" s="302">
        <v>76968</v>
      </c>
      <c r="R264" s="302">
        <v>271</v>
      </c>
      <c r="S264" s="303" t="s">
        <v>35</v>
      </c>
      <c r="T264" s="304" t="s">
        <v>35</v>
      </c>
      <c r="U264" s="304" t="s">
        <v>35</v>
      </c>
      <c r="V264" s="297">
        <v>39839.5</v>
      </c>
      <c r="W264" s="298">
        <v>497745</v>
      </c>
      <c r="X264" s="298">
        <v>18628</v>
      </c>
    </row>
    <row r="265" spans="1:24" x14ac:dyDescent="0.35">
      <c r="A265" s="294">
        <v>2013</v>
      </c>
      <c r="B265" s="295">
        <v>3205</v>
      </c>
      <c r="C265" s="296" t="s">
        <v>295</v>
      </c>
      <c r="D265" s="294" t="s">
        <v>22</v>
      </c>
      <c r="E265" s="296" t="s">
        <v>23</v>
      </c>
      <c r="F265" s="294" t="s">
        <v>24</v>
      </c>
      <c r="G265" s="296" t="s">
        <v>86</v>
      </c>
      <c r="H265" s="296" t="s">
        <v>179</v>
      </c>
      <c r="I265" s="296" t="s">
        <v>2283</v>
      </c>
      <c r="J265" s="297">
        <v>8527</v>
      </c>
      <c r="K265" s="298">
        <v>102092</v>
      </c>
      <c r="L265" s="298">
        <v>5411</v>
      </c>
      <c r="M265" s="299">
        <v>7809</v>
      </c>
      <c r="N265" s="300">
        <v>105650</v>
      </c>
      <c r="O265" s="300">
        <v>724</v>
      </c>
      <c r="P265" s="301">
        <v>3987</v>
      </c>
      <c r="Q265" s="302">
        <v>29847</v>
      </c>
      <c r="R265" s="302">
        <v>1109</v>
      </c>
      <c r="S265" s="303" t="s">
        <v>35</v>
      </c>
      <c r="T265" s="304" t="s">
        <v>35</v>
      </c>
      <c r="U265" s="304" t="s">
        <v>35</v>
      </c>
      <c r="V265" s="297">
        <v>20323</v>
      </c>
      <c r="W265" s="298">
        <v>237589</v>
      </c>
      <c r="X265" s="298">
        <v>7244</v>
      </c>
    </row>
    <row r="266" spans="1:24" x14ac:dyDescent="0.35">
      <c r="A266" s="294">
        <v>2013</v>
      </c>
      <c r="B266" s="295">
        <v>3208</v>
      </c>
      <c r="C266" s="296" t="s">
        <v>296</v>
      </c>
      <c r="D266" s="294" t="s">
        <v>22</v>
      </c>
      <c r="E266" s="296" t="s">
        <v>23</v>
      </c>
      <c r="F266" s="294" t="s">
        <v>24</v>
      </c>
      <c r="G266" s="296" t="s">
        <v>37</v>
      </c>
      <c r="H266" s="296" t="s">
        <v>26</v>
      </c>
      <c r="I266" s="296" t="s">
        <v>2270</v>
      </c>
      <c r="J266" s="297">
        <v>5453.9</v>
      </c>
      <c r="K266" s="298">
        <v>43377</v>
      </c>
      <c r="L266" s="298">
        <v>5223</v>
      </c>
      <c r="M266" s="299">
        <v>5296.9</v>
      </c>
      <c r="N266" s="300">
        <v>47439</v>
      </c>
      <c r="O266" s="300">
        <v>943</v>
      </c>
      <c r="P266" s="301">
        <v>1469.3</v>
      </c>
      <c r="Q266" s="302">
        <v>17312</v>
      </c>
      <c r="R266" s="302">
        <v>2</v>
      </c>
      <c r="S266" s="303">
        <v>0</v>
      </c>
      <c r="T266" s="304">
        <v>0</v>
      </c>
      <c r="U266" s="304">
        <v>0</v>
      </c>
      <c r="V266" s="297">
        <v>12220.1</v>
      </c>
      <c r="W266" s="298">
        <v>108128</v>
      </c>
      <c r="X266" s="298">
        <v>6168</v>
      </c>
    </row>
    <row r="267" spans="1:24" x14ac:dyDescent="0.35">
      <c r="A267" s="294">
        <v>2013</v>
      </c>
      <c r="B267" s="295">
        <v>3216</v>
      </c>
      <c r="C267" s="296" t="s">
        <v>2323</v>
      </c>
      <c r="D267" s="294" t="s">
        <v>22</v>
      </c>
      <c r="E267" s="296" t="s">
        <v>23</v>
      </c>
      <c r="F267" s="294" t="s">
        <v>24</v>
      </c>
      <c r="G267" s="296" t="s">
        <v>44</v>
      </c>
      <c r="H267" s="296" t="s">
        <v>26</v>
      </c>
      <c r="I267" s="296" t="s">
        <v>2271</v>
      </c>
      <c r="J267" s="297">
        <v>6616</v>
      </c>
      <c r="K267" s="298">
        <v>71169</v>
      </c>
      <c r="L267" s="298">
        <v>6768</v>
      </c>
      <c r="M267" s="299">
        <v>4522</v>
      </c>
      <c r="N267" s="300">
        <v>49284</v>
      </c>
      <c r="O267" s="300">
        <v>857</v>
      </c>
      <c r="P267" s="301">
        <v>6577</v>
      </c>
      <c r="Q267" s="302">
        <v>93112</v>
      </c>
      <c r="R267" s="302">
        <v>13</v>
      </c>
      <c r="S267" s="303">
        <v>0</v>
      </c>
      <c r="T267" s="304">
        <v>0</v>
      </c>
      <c r="U267" s="304">
        <v>0</v>
      </c>
      <c r="V267" s="297">
        <v>17715</v>
      </c>
      <c r="W267" s="298">
        <v>213565</v>
      </c>
      <c r="X267" s="298">
        <v>7638</v>
      </c>
    </row>
    <row r="268" spans="1:24" x14ac:dyDescent="0.35">
      <c r="A268" s="294">
        <v>2013</v>
      </c>
      <c r="B268" s="295">
        <v>3221</v>
      </c>
      <c r="C268" s="296" t="s">
        <v>297</v>
      </c>
      <c r="D268" s="294" t="s">
        <v>22</v>
      </c>
      <c r="E268" s="296" t="s">
        <v>23</v>
      </c>
      <c r="F268" s="294" t="s">
        <v>24</v>
      </c>
      <c r="G268" s="296" t="s">
        <v>60</v>
      </c>
      <c r="H268" s="296" t="s">
        <v>114</v>
      </c>
      <c r="I268" s="296" t="s">
        <v>2278</v>
      </c>
      <c r="J268" s="297" t="s">
        <v>35</v>
      </c>
      <c r="K268" s="298" t="s">
        <v>35</v>
      </c>
      <c r="L268" s="298" t="s">
        <v>35</v>
      </c>
      <c r="M268" s="299" t="s">
        <v>35</v>
      </c>
      <c r="N268" s="300" t="s">
        <v>35</v>
      </c>
      <c r="O268" s="300" t="s">
        <v>35</v>
      </c>
      <c r="P268" s="301">
        <v>4</v>
      </c>
      <c r="Q268" s="302">
        <v>72</v>
      </c>
      <c r="R268" s="302">
        <v>1</v>
      </c>
      <c r="S268" s="303" t="s">
        <v>35</v>
      </c>
      <c r="T268" s="304" t="s">
        <v>35</v>
      </c>
      <c r="U268" s="304" t="s">
        <v>35</v>
      </c>
      <c r="V268" s="297">
        <v>4</v>
      </c>
      <c r="W268" s="298">
        <v>72</v>
      </c>
      <c r="X268" s="298">
        <v>1</v>
      </c>
    </row>
    <row r="269" spans="1:24" x14ac:dyDescent="0.35">
      <c r="A269" s="294">
        <v>2013</v>
      </c>
      <c r="B269" s="295">
        <v>3222</v>
      </c>
      <c r="C269" s="296" t="s">
        <v>298</v>
      </c>
      <c r="D269" s="294" t="s">
        <v>22</v>
      </c>
      <c r="E269" s="296" t="s">
        <v>23</v>
      </c>
      <c r="F269" s="294" t="s">
        <v>24</v>
      </c>
      <c r="G269" s="296" t="s">
        <v>56</v>
      </c>
      <c r="H269" s="296" t="s">
        <v>31</v>
      </c>
      <c r="I269" s="296" t="s">
        <v>2287</v>
      </c>
      <c r="J269" s="297">
        <v>73069</v>
      </c>
      <c r="K269" s="298">
        <v>578114</v>
      </c>
      <c r="L269" s="298">
        <v>39848</v>
      </c>
      <c r="M269" s="299">
        <v>9692</v>
      </c>
      <c r="N269" s="300">
        <v>79803</v>
      </c>
      <c r="O269" s="300">
        <v>1788</v>
      </c>
      <c r="P269" s="301">
        <v>1763</v>
      </c>
      <c r="Q269" s="302">
        <v>20955</v>
      </c>
      <c r="R269" s="302">
        <v>12</v>
      </c>
      <c r="S269" s="303" t="s">
        <v>35</v>
      </c>
      <c r="T269" s="304" t="s">
        <v>35</v>
      </c>
      <c r="U269" s="304" t="s">
        <v>35</v>
      </c>
      <c r="V269" s="297">
        <v>84524</v>
      </c>
      <c r="W269" s="298">
        <v>678872</v>
      </c>
      <c r="X269" s="298">
        <v>41648</v>
      </c>
    </row>
    <row r="270" spans="1:24" x14ac:dyDescent="0.35">
      <c r="A270" s="294">
        <v>2013</v>
      </c>
      <c r="B270" s="295">
        <v>3226</v>
      </c>
      <c r="C270" s="296" t="s">
        <v>299</v>
      </c>
      <c r="D270" s="294" t="s">
        <v>22</v>
      </c>
      <c r="E270" s="296" t="s">
        <v>23</v>
      </c>
      <c r="F270" s="294" t="s">
        <v>24</v>
      </c>
      <c r="G270" s="296" t="s">
        <v>76</v>
      </c>
      <c r="H270" s="296" t="s">
        <v>31</v>
      </c>
      <c r="I270" s="296" t="s">
        <v>2324</v>
      </c>
      <c r="J270" s="297">
        <v>28618</v>
      </c>
      <c r="K270" s="298">
        <v>308427</v>
      </c>
      <c r="L270" s="298">
        <v>16175</v>
      </c>
      <c r="M270" s="299">
        <v>18794</v>
      </c>
      <c r="N270" s="300">
        <v>232624</v>
      </c>
      <c r="O270" s="300">
        <v>3824</v>
      </c>
      <c r="P270" s="301">
        <v>5627</v>
      </c>
      <c r="Q270" s="302">
        <v>97810</v>
      </c>
      <c r="R270" s="302">
        <v>15</v>
      </c>
      <c r="S270" s="303">
        <v>0</v>
      </c>
      <c r="T270" s="304">
        <v>0</v>
      </c>
      <c r="U270" s="304">
        <v>0</v>
      </c>
      <c r="V270" s="297">
        <v>53039</v>
      </c>
      <c r="W270" s="298">
        <v>638861</v>
      </c>
      <c r="X270" s="298">
        <v>20014</v>
      </c>
    </row>
    <row r="271" spans="1:24" x14ac:dyDescent="0.35">
      <c r="A271" s="294">
        <v>2013</v>
      </c>
      <c r="B271" s="295">
        <v>3235</v>
      </c>
      <c r="C271" s="296" t="s">
        <v>300</v>
      </c>
      <c r="D271" s="294" t="s">
        <v>22</v>
      </c>
      <c r="E271" s="296" t="s">
        <v>23</v>
      </c>
      <c r="F271" s="294" t="s">
        <v>24</v>
      </c>
      <c r="G271" s="296" t="s">
        <v>86</v>
      </c>
      <c r="H271" s="296" t="s">
        <v>26</v>
      </c>
      <c r="I271" s="296" t="s">
        <v>2283</v>
      </c>
      <c r="J271" s="297">
        <v>1767.6</v>
      </c>
      <c r="K271" s="298">
        <v>18016</v>
      </c>
      <c r="L271" s="298">
        <v>1371</v>
      </c>
      <c r="M271" s="299">
        <v>1033</v>
      </c>
      <c r="N271" s="300">
        <v>9601</v>
      </c>
      <c r="O271" s="300">
        <v>276</v>
      </c>
      <c r="P271" s="301">
        <v>638.6</v>
      </c>
      <c r="Q271" s="302">
        <v>6427</v>
      </c>
      <c r="R271" s="302">
        <v>12</v>
      </c>
      <c r="S271" s="303" t="s">
        <v>35</v>
      </c>
      <c r="T271" s="304" t="s">
        <v>35</v>
      </c>
      <c r="U271" s="304" t="s">
        <v>35</v>
      </c>
      <c r="V271" s="297">
        <v>3439.2</v>
      </c>
      <c r="W271" s="298">
        <v>34044</v>
      </c>
      <c r="X271" s="298">
        <v>1659</v>
      </c>
    </row>
    <row r="272" spans="1:24" x14ac:dyDescent="0.35">
      <c r="A272" s="294">
        <v>2013</v>
      </c>
      <c r="B272" s="295">
        <v>3236</v>
      </c>
      <c r="C272" s="296" t="s">
        <v>301</v>
      </c>
      <c r="D272" s="294" t="s">
        <v>22</v>
      </c>
      <c r="E272" s="296" t="s">
        <v>23</v>
      </c>
      <c r="F272" s="294" t="s">
        <v>24</v>
      </c>
      <c r="G272" s="296" t="s">
        <v>164</v>
      </c>
      <c r="H272" s="296" t="s">
        <v>31</v>
      </c>
      <c r="I272" s="296" t="s">
        <v>2275</v>
      </c>
      <c r="J272" s="297">
        <v>13014.3</v>
      </c>
      <c r="K272" s="298">
        <v>116826</v>
      </c>
      <c r="L272" s="298">
        <v>6471</v>
      </c>
      <c r="M272" s="299">
        <v>2504.3000000000002</v>
      </c>
      <c r="N272" s="300">
        <v>24160</v>
      </c>
      <c r="O272" s="300">
        <v>625</v>
      </c>
      <c r="P272" s="301">
        <v>13656.3</v>
      </c>
      <c r="Q272" s="302">
        <v>185031</v>
      </c>
      <c r="R272" s="302">
        <v>161</v>
      </c>
      <c r="S272" s="303">
        <v>0</v>
      </c>
      <c r="T272" s="304">
        <v>0</v>
      </c>
      <c r="U272" s="304">
        <v>0</v>
      </c>
      <c r="V272" s="297">
        <v>29174.9</v>
      </c>
      <c r="W272" s="298">
        <v>326017</v>
      </c>
      <c r="X272" s="298">
        <v>7257</v>
      </c>
    </row>
    <row r="273" spans="1:24" x14ac:dyDescent="0.35">
      <c r="A273" s="294">
        <v>2013</v>
      </c>
      <c r="B273" s="295">
        <v>3240</v>
      </c>
      <c r="C273" s="296" t="s">
        <v>302</v>
      </c>
      <c r="D273" s="294" t="s">
        <v>22</v>
      </c>
      <c r="E273" s="296" t="s">
        <v>23</v>
      </c>
      <c r="F273" s="294" t="s">
        <v>24</v>
      </c>
      <c r="G273" s="296" t="s">
        <v>123</v>
      </c>
      <c r="H273" s="296" t="s">
        <v>31</v>
      </c>
      <c r="I273" s="296" t="s">
        <v>2304</v>
      </c>
      <c r="J273" s="297">
        <v>37862</v>
      </c>
      <c r="K273" s="298">
        <v>468205</v>
      </c>
      <c r="L273" s="298">
        <v>27458</v>
      </c>
      <c r="M273" s="299">
        <v>7493</v>
      </c>
      <c r="N273" s="300">
        <v>103146</v>
      </c>
      <c r="O273" s="300">
        <v>2593</v>
      </c>
      <c r="P273" s="301">
        <v>6397</v>
      </c>
      <c r="Q273" s="302">
        <v>109595</v>
      </c>
      <c r="R273" s="302">
        <v>1617</v>
      </c>
      <c r="S273" s="303" t="s">
        <v>35</v>
      </c>
      <c r="T273" s="304" t="s">
        <v>35</v>
      </c>
      <c r="U273" s="304" t="s">
        <v>35</v>
      </c>
      <c r="V273" s="297">
        <v>51752</v>
      </c>
      <c r="W273" s="298">
        <v>680946</v>
      </c>
      <c r="X273" s="298">
        <v>31668</v>
      </c>
    </row>
    <row r="274" spans="1:24" x14ac:dyDescent="0.35">
      <c r="A274" s="294">
        <v>2013</v>
      </c>
      <c r="B274" s="295">
        <v>3245</v>
      </c>
      <c r="C274" s="296" t="s">
        <v>303</v>
      </c>
      <c r="D274" s="294" t="s">
        <v>22</v>
      </c>
      <c r="E274" s="296" t="s">
        <v>23</v>
      </c>
      <c r="F274" s="294" t="s">
        <v>24</v>
      </c>
      <c r="G274" s="296" t="s">
        <v>58</v>
      </c>
      <c r="H274" s="296" t="s">
        <v>31</v>
      </c>
      <c r="I274" s="296" t="s">
        <v>2325</v>
      </c>
      <c r="J274" s="297">
        <v>43965.2</v>
      </c>
      <c r="K274" s="298">
        <v>327636</v>
      </c>
      <c r="L274" s="298">
        <v>29807</v>
      </c>
      <c r="M274" s="299">
        <v>9768.7999999999993</v>
      </c>
      <c r="N274" s="300">
        <v>77293</v>
      </c>
      <c r="O274" s="300">
        <v>2593</v>
      </c>
      <c r="P274" s="301">
        <v>4782.3999999999996</v>
      </c>
      <c r="Q274" s="302">
        <v>42376</v>
      </c>
      <c r="R274" s="302">
        <v>241</v>
      </c>
      <c r="S274" s="303" t="s">
        <v>35</v>
      </c>
      <c r="T274" s="304" t="s">
        <v>35</v>
      </c>
      <c r="U274" s="304" t="s">
        <v>35</v>
      </c>
      <c r="V274" s="297">
        <v>58516.4</v>
      </c>
      <c r="W274" s="298">
        <v>447305</v>
      </c>
      <c r="X274" s="298">
        <v>32641</v>
      </c>
    </row>
    <row r="275" spans="1:24" x14ac:dyDescent="0.35">
      <c r="A275" s="294">
        <v>2013</v>
      </c>
      <c r="B275" s="295">
        <v>3248</v>
      </c>
      <c r="C275" s="296" t="s">
        <v>304</v>
      </c>
      <c r="D275" s="294" t="s">
        <v>22</v>
      </c>
      <c r="E275" s="296" t="s">
        <v>23</v>
      </c>
      <c r="F275" s="294" t="s">
        <v>24</v>
      </c>
      <c r="G275" s="296" t="s">
        <v>46</v>
      </c>
      <c r="H275" s="296" t="s">
        <v>31</v>
      </c>
      <c r="I275" s="296" t="s">
        <v>2274</v>
      </c>
      <c r="J275" s="297">
        <v>62526</v>
      </c>
      <c r="K275" s="298">
        <v>716638</v>
      </c>
      <c r="L275" s="298">
        <v>47844</v>
      </c>
      <c r="M275" s="299">
        <v>14208</v>
      </c>
      <c r="N275" s="300">
        <v>151639</v>
      </c>
      <c r="O275" s="300">
        <v>4555</v>
      </c>
      <c r="P275" s="301">
        <v>13712</v>
      </c>
      <c r="Q275" s="302">
        <v>218926</v>
      </c>
      <c r="R275" s="302">
        <v>87</v>
      </c>
      <c r="S275" s="303" t="s">
        <v>35</v>
      </c>
      <c r="T275" s="304" t="s">
        <v>35</v>
      </c>
      <c r="U275" s="304" t="s">
        <v>35</v>
      </c>
      <c r="V275" s="297">
        <v>90446</v>
      </c>
      <c r="W275" s="298">
        <v>1087203</v>
      </c>
      <c r="X275" s="298">
        <v>52486</v>
      </c>
    </row>
    <row r="276" spans="1:24" x14ac:dyDescent="0.35">
      <c r="A276" s="294">
        <v>2013</v>
      </c>
      <c r="B276" s="295">
        <v>3249</v>
      </c>
      <c r="C276" s="296" t="s">
        <v>305</v>
      </c>
      <c r="D276" s="294" t="s">
        <v>22</v>
      </c>
      <c r="E276" s="296" t="s">
        <v>23</v>
      </c>
      <c r="F276" s="294" t="s">
        <v>24</v>
      </c>
      <c r="G276" s="296" t="s">
        <v>41</v>
      </c>
      <c r="H276" s="296" t="s">
        <v>54</v>
      </c>
      <c r="I276" s="296" t="s">
        <v>2272</v>
      </c>
      <c r="J276" s="297">
        <v>296747.3</v>
      </c>
      <c r="K276" s="298">
        <v>1760152</v>
      </c>
      <c r="L276" s="298">
        <v>217523</v>
      </c>
      <c r="M276" s="299">
        <v>112143</v>
      </c>
      <c r="N276" s="300">
        <v>849055</v>
      </c>
      <c r="O276" s="300">
        <v>34217</v>
      </c>
      <c r="P276" s="301">
        <v>10900.1</v>
      </c>
      <c r="Q276" s="302">
        <v>101993</v>
      </c>
      <c r="R276" s="302">
        <v>799</v>
      </c>
      <c r="S276" s="303">
        <v>0</v>
      </c>
      <c r="T276" s="304" t="s">
        <v>35</v>
      </c>
      <c r="U276" s="304">
        <v>0</v>
      </c>
      <c r="V276" s="297">
        <v>419790.4</v>
      </c>
      <c r="W276" s="298">
        <v>2711200</v>
      </c>
      <c r="X276" s="298">
        <v>252539</v>
      </c>
    </row>
    <row r="277" spans="1:24" x14ac:dyDescent="0.35">
      <c r="A277" s="294">
        <v>2013</v>
      </c>
      <c r="B277" s="295">
        <v>3249</v>
      </c>
      <c r="C277" s="296" t="s">
        <v>305</v>
      </c>
      <c r="D277" s="294" t="s">
        <v>132</v>
      </c>
      <c r="E277" s="296" t="s">
        <v>133</v>
      </c>
      <c r="F277" s="294" t="s">
        <v>24</v>
      </c>
      <c r="G277" s="296" t="s">
        <v>41</v>
      </c>
      <c r="H277" s="296" t="s">
        <v>54</v>
      </c>
      <c r="I277" s="296" t="s">
        <v>2272</v>
      </c>
      <c r="J277" s="297">
        <v>30421.8</v>
      </c>
      <c r="K277" s="298">
        <v>326875</v>
      </c>
      <c r="L277" s="298">
        <v>36370</v>
      </c>
      <c r="M277" s="299">
        <v>45193.599999999999</v>
      </c>
      <c r="N277" s="300">
        <v>1117707</v>
      </c>
      <c r="O277" s="300">
        <v>11044</v>
      </c>
      <c r="P277" s="301">
        <v>13415.7</v>
      </c>
      <c r="Q277" s="302">
        <v>952871</v>
      </c>
      <c r="R277" s="302">
        <v>272</v>
      </c>
      <c r="S277" s="303">
        <v>0</v>
      </c>
      <c r="T277" s="304">
        <v>0</v>
      </c>
      <c r="U277" s="304">
        <v>0</v>
      </c>
      <c r="V277" s="297">
        <v>89031.1</v>
      </c>
      <c r="W277" s="298">
        <v>2397453</v>
      </c>
      <c r="X277" s="298">
        <v>47686</v>
      </c>
    </row>
    <row r="278" spans="1:24" ht="27.75" x14ac:dyDescent="0.35">
      <c r="A278" s="294">
        <v>2013</v>
      </c>
      <c r="B278" s="295">
        <v>3250</v>
      </c>
      <c r="C278" s="296" t="s">
        <v>306</v>
      </c>
      <c r="D278" s="294" t="s">
        <v>22</v>
      </c>
      <c r="E278" s="296" t="s">
        <v>23</v>
      </c>
      <c r="F278" s="294" t="s">
        <v>24</v>
      </c>
      <c r="G278" s="296" t="s">
        <v>67</v>
      </c>
      <c r="H278" s="296" t="s">
        <v>31</v>
      </c>
      <c r="I278" s="296" t="s">
        <v>2291</v>
      </c>
      <c r="J278" s="297">
        <v>37417.300000000003</v>
      </c>
      <c r="K278" s="298">
        <v>316569</v>
      </c>
      <c r="L278" s="298">
        <v>19574</v>
      </c>
      <c r="M278" s="299">
        <v>5102.5</v>
      </c>
      <c r="N278" s="300">
        <v>46067</v>
      </c>
      <c r="O278" s="300">
        <v>2191</v>
      </c>
      <c r="P278" s="301">
        <v>3261.7</v>
      </c>
      <c r="Q278" s="302">
        <v>46249</v>
      </c>
      <c r="R278" s="302">
        <v>12</v>
      </c>
      <c r="S278" s="303" t="s">
        <v>35</v>
      </c>
      <c r="T278" s="304" t="s">
        <v>35</v>
      </c>
      <c r="U278" s="304" t="s">
        <v>35</v>
      </c>
      <c r="V278" s="297">
        <v>45781.5</v>
      </c>
      <c r="W278" s="298">
        <v>408885</v>
      </c>
      <c r="X278" s="298">
        <v>21777</v>
      </c>
    </row>
    <row r="279" spans="1:24" x14ac:dyDescent="0.35">
      <c r="A279" s="294">
        <v>2013</v>
      </c>
      <c r="B279" s="295">
        <v>3264</v>
      </c>
      <c r="C279" s="296" t="s">
        <v>307</v>
      </c>
      <c r="D279" s="294" t="s">
        <v>22</v>
      </c>
      <c r="E279" s="296" t="s">
        <v>23</v>
      </c>
      <c r="F279" s="294" t="s">
        <v>24</v>
      </c>
      <c r="G279" s="296" t="s">
        <v>123</v>
      </c>
      <c r="H279" s="296" t="s">
        <v>179</v>
      </c>
      <c r="I279" s="296" t="s">
        <v>2304</v>
      </c>
      <c r="J279" s="297">
        <v>33714</v>
      </c>
      <c r="K279" s="298">
        <v>428504</v>
      </c>
      <c r="L279" s="298">
        <v>32767</v>
      </c>
      <c r="M279" s="299">
        <v>13436</v>
      </c>
      <c r="N279" s="300">
        <v>184101</v>
      </c>
      <c r="O279" s="300">
        <v>5446</v>
      </c>
      <c r="P279" s="301">
        <v>29619</v>
      </c>
      <c r="Q279" s="302">
        <v>701908</v>
      </c>
      <c r="R279" s="302">
        <v>182</v>
      </c>
      <c r="S279" s="303" t="s">
        <v>35</v>
      </c>
      <c r="T279" s="304" t="s">
        <v>35</v>
      </c>
      <c r="U279" s="304" t="s">
        <v>35</v>
      </c>
      <c r="V279" s="297">
        <v>76769</v>
      </c>
      <c r="W279" s="298">
        <v>1314513</v>
      </c>
      <c r="X279" s="298">
        <v>38395</v>
      </c>
    </row>
    <row r="280" spans="1:24" x14ac:dyDescent="0.35">
      <c r="A280" s="294">
        <v>2013</v>
      </c>
      <c r="B280" s="295">
        <v>3265</v>
      </c>
      <c r="C280" s="296" t="s">
        <v>308</v>
      </c>
      <c r="D280" s="294" t="s">
        <v>22</v>
      </c>
      <c r="E280" s="296" t="s">
        <v>23</v>
      </c>
      <c r="F280" s="294" t="s">
        <v>24</v>
      </c>
      <c r="G280" s="296" t="s">
        <v>28</v>
      </c>
      <c r="H280" s="296" t="s">
        <v>54</v>
      </c>
      <c r="I280" s="296" t="s">
        <v>2270</v>
      </c>
      <c r="J280" s="297">
        <v>434440</v>
      </c>
      <c r="K280" s="298">
        <v>3714199</v>
      </c>
      <c r="L280" s="298">
        <v>238961</v>
      </c>
      <c r="M280" s="299">
        <v>311002</v>
      </c>
      <c r="N280" s="300">
        <v>2805829</v>
      </c>
      <c r="O280" s="300">
        <v>40480</v>
      </c>
      <c r="P280" s="301">
        <v>177172</v>
      </c>
      <c r="Q280" s="302">
        <v>2321553</v>
      </c>
      <c r="R280" s="302">
        <v>600</v>
      </c>
      <c r="S280" s="303" t="s">
        <v>35</v>
      </c>
      <c r="T280" s="304" t="s">
        <v>35</v>
      </c>
      <c r="U280" s="304" t="s">
        <v>35</v>
      </c>
      <c r="V280" s="297">
        <v>922614</v>
      </c>
      <c r="W280" s="298">
        <v>8841581</v>
      </c>
      <c r="X280" s="298">
        <v>280041</v>
      </c>
    </row>
    <row r="281" spans="1:24" x14ac:dyDescent="0.35">
      <c r="A281" s="294">
        <v>2013</v>
      </c>
      <c r="B281" s="295">
        <v>3266</v>
      </c>
      <c r="C281" s="296" t="s">
        <v>309</v>
      </c>
      <c r="D281" s="294" t="s">
        <v>22</v>
      </c>
      <c r="E281" s="296" t="s">
        <v>23</v>
      </c>
      <c r="F281" s="294" t="s">
        <v>24</v>
      </c>
      <c r="G281" s="296" t="s">
        <v>150</v>
      </c>
      <c r="H281" s="296" t="s">
        <v>54</v>
      </c>
      <c r="I281" s="296" t="s">
        <v>2306</v>
      </c>
      <c r="J281" s="297">
        <v>12.3</v>
      </c>
      <c r="K281" s="298">
        <v>86</v>
      </c>
      <c r="L281" s="298">
        <v>31</v>
      </c>
      <c r="M281" s="299">
        <v>25.3</v>
      </c>
      <c r="N281" s="300">
        <v>229</v>
      </c>
      <c r="O281" s="300">
        <v>6</v>
      </c>
      <c r="P281" s="301">
        <v>0</v>
      </c>
      <c r="Q281" s="302">
        <v>0</v>
      </c>
      <c r="R281" s="302">
        <v>0</v>
      </c>
      <c r="S281" s="303">
        <v>0</v>
      </c>
      <c r="T281" s="304">
        <v>0</v>
      </c>
      <c r="U281" s="304">
        <v>0</v>
      </c>
      <c r="V281" s="297">
        <v>37.6</v>
      </c>
      <c r="W281" s="298">
        <v>315</v>
      </c>
      <c r="X281" s="298">
        <v>37</v>
      </c>
    </row>
    <row r="282" spans="1:24" x14ac:dyDescent="0.35">
      <c r="A282" s="294">
        <v>2013</v>
      </c>
      <c r="B282" s="295">
        <v>3266</v>
      </c>
      <c r="C282" s="296" t="s">
        <v>309</v>
      </c>
      <c r="D282" s="294" t="s">
        <v>132</v>
      </c>
      <c r="E282" s="296" t="s">
        <v>133</v>
      </c>
      <c r="F282" s="294" t="s">
        <v>24</v>
      </c>
      <c r="G282" s="296" t="s">
        <v>150</v>
      </c>
      <c r="H282" s="296" t="s">
        <v>54</v>
      </c>
      <c r="I282" s="296" t="s">
        <v>2306</v>
      </c>
      <c r="J282" s="297">
        <v>270602.8</v>
      </c>
      <c r="K282" s="298">
        <v>3693917</v>
      </c>
      <c r="L282" s="298">
        <v>547029</v>
      </c>
      <c r="M282" s="299">
        <v>140950.9</v>
      </c>
      <c r="N282" s="300">
        <v>3219227</v>
      </c>
      <c r="O282" s="300">
        <v>60732</v>
      </c>
      <c r="P282" s="301">
        <v>51653.1</v>
      </c>
      <c r="Q282" s="302">
        <v>2304382</v>
      </c>
      <c r="R282" s="302">
        <v>2581</v>
      </c>
      <c r="S282" s="303">
        <v>0</v>
      </c>
      <c r="T282" s="304">
        <v>0</v>
      </c>
      <c r="U282" s="304">
        <v>0</v>
      </c>
      <c r="V282" s="297">
        <v>463206.8</v>
      </c>
      <c r="W282" s="298">
        <v>9217526</v>
      </c>
      <c r="X282" s="298">
        <v>610342</v>
      </c>
    </row>
    <row r="283" spans="1:24" x14ac:dyDescent="0.35">
      <c r="A283" s="294">
        <v>2013</v>
      </c>
      <c r="B283" s="295">
        <v>3268</v>
      </c>
      <c r="C283" s="296" t="s">
        <v>310</v>
      </c>
      <c r="D283" s="294" t="s">
        <v>22</v>
      </c>
      <c r="E283" s="296" t="s">
        <v>23</v>
      </c>
      <c r="F283" s="294" t="s">
        <v>24</v>
      </c>
      <c r="G283" s="296" t="s">
        <v>127</v>
      </c>
      <c r="H283" s="296" t="s">
        <v>31</v>
      </c>
      <c r="I283" s="296" t="s">
        <v>2296</v>
      </c>
      <c r="J283" s="297">
        <v>16105</v>
      </c>
      <c r="K283" s="298">
        <v>175076</v>
      </c>
      <c r="L283" s="298">
        <v>10095</v>
      </c>
      <c r="M283" s="299">
        <v>1742</v>
      </c>
      <c r="N283" s="300">
        <v>19608</v>
      </c>
      <c r="O283" s="300">
        <v>430</v>
      </c>
      <c r="P283" s="301">
        <v>6543</v>
      </c>
      <c r="Q283" s="302">
        <v>118242</v>
      </c>
      <c r="R283" s="302">
        <v>2</v>
      </c>
      <c r="S283" s="303" t="s">
        <v>35</v>
      </c>
      <c r="T283" s="304" t="s">
        <v>35</v>
      </c>
      <c r="U283" s="304" t="s">
        <v>35</v>
      </c>
      <c r="V283" s="297">
        <v>24390</v>
      </c>
      <c r="W283" s="298">
        <v>312926</v>
      </c>
      <c r="X283" s="298">
        <v>10527</v>
      </c>
    </row>
    <row r="284" spans="1:24" x14ac:dyDescent="0.35">
      <c r="A284" s="294">
        <v>2013</v>
      </c>
      <c r="B284" s="295">
        <v>3273</v>
      </c>
      <c r="C284" s="296" t="s">
        <v>311</v>
      </c>
      <c r="D284" s="294" t="s">
        <v>22</v>
      </c>
      <c r="E284" s="296" t="s">
        <v>23</v>
      </c>
      <c r="F284" s="294" t="s">
        <v>24</v>
      </c>
      <c r="G284" s="296" t="s">
        <v>312</v>
      </c>
      <c r="H284" s="296" t="s">
        <v>31</v>
      </c>
      <c r="I284" s="296" t="s">
        <v>2326</v>
      </c>
      <c r="J284" s="297">
        <v>18799</v>
      </c>
      <c r="K284" s="298">
        <v>114365</v>
      </c>
      <c r="L284" s="298">
        <v>15857</v>
      </c>
      <c r="M284" s="299">
        <v>8672</v>
      </c>
      <c r="N284" s="300">
        <v>61088</v>
      </c>
      <c r="O284" s="300">
        <v>1381</v>
      </c>
      <c r="P284" s="301">
        <v>7494</v>
      </c>
      <c r="Q284" s="302">
        <v>70143</v>
      </c>
      <c r="R284" s="302">
        <v>212</v>
      </c>
      <c r="S284" s="303" t="s">
        <v>35</v>
      </c>
      <c r="T284" s="304" t="s">
        <v>35</v>
      </c>
      <c r="U284" s="304" t="s">
        <v>35</v>
      </c>
      <c r="V284" s="297">
        <v>34965</v>
      </c>
      <c r="W284" s="298">
        <v>245596</v>
      </c>
      <c r="X284" s="298">
        <v>17450</v>
      </c>
    </row>
    <row r="285" spans="1:24" x14ac:dyDescent="0.35">
      <c r="A285" s="294">
        <v>2013</v>
      </c>
      <c r="B285" s="295">
        <v>3282</v>
      </c>
      <c r="C285" s="296" t="s">
        <v>313</v>
      </c>
      <c r="D285" s="294" t="s">
        <v>22</v>
      </c>
      <c r="E285" s="296" t="s">
        <v>23</v>
      </c>
      <c r="F285" s="294" t="s">
        <v>24</v>
      </c>
      <c r="G285" s="296" t="s">
        <v>94</v>
      </c>
      <c r="H285" s="296" t="s">
        <v>31</v>
      </c>
      <c r="I285" s="296" t="s">
        <v>2285</v>
      </c>
      <c r="J285" s="297">
        <v>40388</v>
      </c>
      <c r="K285" s="298">
        <v>400151</v>
      </c>
      <c r="L285" s="298">
        <v>34643</v>
      </c>
      <c r="M285" s="299">
        <v>8738</v>
      </c>
      <c r="N285" s="300">
        <v>100045</v>
      </c>
      <c r="O285" s="300">
        <v>2612</v>
      </c>
      <c r="P285" s="301">
        <v>376</v>
      </c>
      <c r="Q285" s="302">
        <v>2982</v>
      </c>
      <c r="R285" s="302">
        <v>176</v>
      </c>
      <c r="S285" s="303" t="s">
        <v>35</v>
      </c>
      <c r="T285" s="304" t="s">
        <v>35</v>
      </c>
      <c r="U285" s="304" t="s">
        <v>35</v>
      </c>
      <c r="V285" s="297">
        <v>49502</v>
      </c>
      <c r="W285" s="298">
        <v>503178</v>
      </c>
      <c r="X285" s="298">
        <v>37431</v>
      </c>
    </row>
    <row r="286" spans="1:24" x14ac:dyDescent="0.35">
      <c r="A286" s="294">
        <v>2013</v>
      </c>
      <c r="B286" s="295">
        <v>3287</v>
      </c>
      <c r="C286" s="296" t="s">
        <v>314</v>
      </c>
      <c r="D286" s="294" t="s">
        <v>22</v>
      </c>
      <c r="E286" s="296" t="s">
        <v>23</v>
      </c>
      <c r="F286" s="294" t="s">
        <v>24</v>
      </c>
      <c r="G286" s="296" t="s">
        <v>312</v>
      </c>
      <c r="H286" s="296" t="s">
        <v>31</v>
      </c>
      <c r="I286" s="296" t="s">
        <v>2303</v>
      </c>
      <c r="J286" s="297">
        <v>6067.6</v>
      </c>
      <c r="K286" s="298">
        <v>72483</v>
      </c>
      <c r="L286" s="298">
        <v>5230</v>
      </c>
      <c r="M286" s="299">
        <v>8736.2000000000007</v>
      </c>
      <c r="N286" s="300">
        <v>83097</v>
      </c>
      <c r="O286" s="300">
        <v>5380</v>
      </c>
      <c r="P286" s="301">
        <v>47928.7</v>
      </c>
      <c r="Q286" s="302">
        <v>628805</v>
      </c>
      <c r="R286" s="302">
        <v>3950</v>
      </c>
      <c r="S286" s="303">
        <v>0</v>
      </c>
      <c r="T286" s="304">
        <v>0</v>
      </c>
      <c r="U286" s="304">
        <v>0</v>
      </c>
      <c r="V286" s="297">
        <v>62732.5</v>
      </c>
      <c r="W286" s="298">
        <v>784385</v>
      </c>
      <c r="X286" s="298">
        <v>14560</v>
      </c>
    </row>
    <row r="287" spans="1:24" x14ac:dyDescent="0.35">
      <c r="A287" s="294">
        <v>2013</v>
      </c>
      <c r="B287" s="295">
        <v>3291</v>
      </c>
      <c r="C287" s="296" t="s">
        <v>315</v>
      </c>
      <c r="D287" s="294" t="s">
        <v>22</v>
      </c>
      <c r="E287" s="296" t="s">
        <v>23</v>
      </c>
      <c r="F287" s="294" t="s">
        <v>24</v>
      </c>
      <c r="G287" s="296" t="s">
        <v>32</v>
      </c>
      <c r="H287" s="296" t="s">
        <v>31</v>
      </c>
      <c r="I287" s="296" t="s">
        <v>2271</v>
      </c>
      <c r="J287" s="297">
        <v>63380</v>
      </c>
      <c r="K287" s="298">
        <v>513486</v>
      </c>
      <c r="L287" s="298">
        <v>31891</v>
      </c>
      <c r="M287" s="299">
        <v>12434</v>
      </c>
      <c r="N287" s="300">
        <v>119594</v>
      </c>
      <c r="O287" s="300">
        <v>3614</v>
      </c>
      <c r="P287" s="301">
        <v>5495</v>
      </c>
      <c r="Q287" s="302">
        <v>73578</v>
      </c>
      <c r="R287" s="302">
        <v>11</v>
      </c>
      <c r="S287" s="303" t="s">
        <v>35</v>
      </c>
      <c r="T287" s="304" t="s">
        <v>35</v>
      </c>
      <c r="U287" s="304" t="s">
        <v>35</v>
      </c>
      <c r="V287" s="297">
        <v>81309</v>
      </c>
      <c r="W287" s="298">
        <v>706658</v>
      </c>
      <c r="X287" s="298">
        <v>35516</v>
      </c>
    </row>
    <row r="288" spans="1:24" x14ac:dyDescent="0.35">
      <c r="A288" s="294">
        <v>2013</v>
      </c>
      <c r="B288" s="295">
        <v>3293</v>
      </c>
      <c r="C288" s="296" t="s">
        <v>316</v>
      </c>
      <c r="D288" s="294" t="s">
        <v>22</v>
      </c>
      <c r="E288" s="296" t="s">
        <v>23</v>
      </c>
      <c r="F288" s="294" t="s">
        <v>24</v>
      </c>
      <c r="G288" s="296" t="s">
        <v>37</v>
      </c>
      <c r="H288" s="296" t="s">
        <v>31</v>
      </c>
      <c r="I288" s="296" t="s">
        <v>2270</v>
      </c>
      <c r="J288" s="297">
        <v>10069.799999999999</v>
      </c>
      <c r="K288" s="298">
        <v>64589</v>
      </c>
      <c r="L288" s="298">
        <v>7304</v>
      </c>
      <c r="M288" s="299">
        <v>2769.4</v>
      </c>
      <c r="N288" s="300">
        <v>24476</v>
      </c>
      <c r="O288" s="300">
        <v>520</v>
      </c>
      <c r="P288" s="301">
        <v>986</v>
      </c>
      <c r="Q288" s="302">
        <v>9056</v>
      </c>
      <c r="R288" s="302">
        <v>5</v>
      </c>
      <c r="S288" s="303">
        <v>0</v>
      </c>
      <c r="T288" s="304">
        <v>0</v>
      </c>
      <c r="U288" s="304">
        <v>0</v>
      </c>
      <c r="V288" s="297">
        <v>13825.2</v>
      </c>
      <c r="W288" s="298">
        <v>98121</v>
      </c>
      <c r="X288" s="298">
        <v>7829</v>
      </c>
    </row>
    <row r="289" spans="1:24" x14ac:dyDescent="0.35">
      <c r="A289" s="294">
        <v>2013</v>
      </c>
      <c r="B289" s="295">
        <v>3295</v>
      </c>
      <c r="C289" s="296" t="s">
        <v>317</v>
      </c>
      <c r="D289" s="294" t="s">
        <v>22</v>
      </c>
      <c r="E289" s="296" t="s">
        <v>23</v>
      </c>
      <c r="F289" s="294" t="s">
        <v>24</v>
      </c>
      <c r="G289" s="296" t="s">
        <v>92</v>
      </c>
      <c r="H289" s="296" t="s">
        <v>26</v>
      </c>
      <c r="I289" s="296" t="s">
        <v>2304</v>
      </c>
      <c r="J289" s="297">
        <v>9400.1</v>
      </c>
      <c r="K289" s="298">
        <v>117747</v>
      </c>
      <c r="L289" s="298">
        <v>8498</v>
      </c>
      <c r="M289" s="299">
        <v>3162.8</v>
      </c>
      <c r="N289" s="300">
        <v>35390</v>
      </c>
      <c r="O289" s="300">
        <v>1427</v>
      </c>
      <c r="P289" s="301">
        <v>8607.6</v>
      </c>
      <c r="Q289" s="302">
        <v>107205</v>
      </c>
      <c r="R289" s="302">
        <v>141</v>
      </c>
      <c r="S289" s="303">
        <v>0</v>
      </c>
      <c r="T289" s="304">
        <v>0</v>
      </c>
      <c r="U289" s="304">
        <v>0</v>
      </c>
      <c r="V289" s="297">
        <v>21170.5</v>
      </c>
      <c r="W289" s="298">
        <v>260342</v>
      </c>
      <c r="X289" s="298">
        <v>10066</v>
      </c>
    </row>
    <row r="290" spans="1:24" x14ac:dyDescent="0.35">
      <c r="A290" s="294">
        <v>2013</v>
      </c>
      <c r="B290" s="295">
        <v>3314</v>
      </c>
      <c r="C290" s="296" t="s">
        <v>318</v>
      </c>
      <c r="D290" s="294" t="s">
        <v>22</v>
      </c>
      <c r="E290" s="296" t="s">
        <v>23</v>
      </c>
      <c r="F290" s="294" t="s">
        <v>24</v>
      </c>
      <c r="G290" s="296" t="s">
        <v>83</v>
      </c>
      <c r="H290" s="296" t="s">
        <v>31</v>
      </c>
      <c r="I290" s="296" t="s">
        <v>2296</v>
      </c>
      <c r="J290" s="297">
        <v>5637</v>
      </c>
      <c r="K290" s="298">
        <v>50522</v>
      </c>
      <c r="L290" s="298">
        <v>3602</v>
      </c>
      <c r="M290" s="299">
        <v>3833</v>
      </c>
      <c r="N290" s="300">
        <v>33000</v>
      </c>
      <c r="O290" s="300">
        <v>2411</v>
      </c>
      <c r="P290" s="301">
        <v>842</v>
      </c>
      <c r="Q290" s="302">
        <v>9662</v>
      </c>
      <c r="R290" s="302">
        <v>6</v>
      </c>
      <c r="S290" s="303" t="s">
        <v>35</v>
      </c>
      <c r="T290" s="304" t="s">
        <v>35</v>
      </c>
      <c r="U290" s="304" t="s">
        <v>35</v>
      </c>
      <c r="V290" s="297">
        <v>10312</v>
      </c>
      <c r="W290" s="298">
        <v>93184</v>
      </c>
      <c r="X290" s="298">
        <v>6019</v>
      </c>
    </row>
    <row r="291" spans="1:24" x14ac:dyDescent="0.35">
      <c r="A291" s="294">
        <v>2013</v>
      </c>
      <c r="B291" s="295">
        <v>3315</v>
      </c>
      <c r="C291" s="296" t="s">
        <v>319</v>
      </c>
      <c r="D291" s="294" t="s">
        <v>22</v>
      </c>
      <c r="E291" s="296" t="s">
        <v>23</v>
      </c>
      <c r="F291" s="294" t="s">
        <v>24</v>
      </c>
      <c r="G291" s="296" t="s">
        <v>164</v>
      </c>
      <c r="H291" s="296" t="s">
        <v>31</v>
      </c>
      <c r="I291" s="296" t="s">
        <v>2275</v>
      </c>
      <c r="J291" s="297">
        <v>4155</v>
      </c>
      <c r="K291" s="298">
        <v>31392</v>
      </c>
      <c r="L291" s="298">
        <v>2184</v>
      </c>
      <c r="M291" s="299">
        <v>2432</v>
      </c>
      <c r="N291" s="300">
        <v>24285</v>
      </c>
      <c r="O291" s="300">
        <v>174</v>
      </c>
      <c r="P291" s="301">
        <v>435</v>
      </c>
      <c r="Q291" s="302">
        <v>2847</v>
      </c>
      <c r="R291" s="302">
        <v>142</v>
      </c>
      <c r="S291" s="303" t="s">
        <v>35</v>
      </c>
      <c r="T291" s="304" t="s">
        <v>35</v>
      </c>
      <c r="U291" s="304" t="s">
        <v>35</v>
      </c>
      <c r="V291" s="297">
        <v>7022</v>
      </c>
      <c r="W291" s="298">
        <v>58524</v>
      </c>
      <c r="X291" s="298">
        <v>2500</v>
      </c>
    </row>
    <row r="292" spans="1:24" x14ac:dyDescent="0.35">
      <c r="A292" s="294">
        <v>2013</v>
      </c>
      <c r="B292" s="295">
        <v>3329</v>
      </c>
      <c r="C292" s="296" t="s">
        <v>320</v>
      </c>
      <c r="D292" s="294" t="s">
        <v>22</v>
      </c>
      <c r="E292" s="296" t="s">
        <v>23</v>
      </c>
      <c r="F292" s="294" t="s">
        <v>24</v>
      </c>
      <c r="G292" s="296" t="s">
        <v>187</v>
      </c>
      <c r="H292" s="296" t="s">
        <v>26</v>
      </c>
      <c r="I292" s="296" t="s">
        <v>2271</v>
      </c>
      <c r="J292" s="297">
        <v>10323</v>
      </c>
      <c r="K292" s="298">
        <v>92597</v>
      </c>
      <c r="L292" s="298">
        <v>9256</v>
      </c>
      <c r="M292" s="299">
        <v>10992</v>
      </c>
      <c r="N292" s="300">
        <v>103244</v>
      </c>
      <c r="O292" s="300">
        <v>1824</v>
      </c>
      <c r="P292" s="301">
        <v>9555</v>
      </c>
      <c r="Q292" s="302">
        <v>115047</v>
      </c>
      <c r="R292" s="302">
        <v>24</v>
      </c>
      <c r="S292" s="303" t="s">
        <v>35</v>
      </c>
      <c r="T292" s="304" t="s">
        <v>35</v>
      </c>
      <c r="U292" s="304" t="s">
        <v>35</v>
      </c>
      <c r="V292" s="297">
        <v>30870</v>
      </c>
      <c r="W292" s="298">
        <v>310888</v>
      </c>
      <c r="X292" s="298">
        <v>11104</v>
      </c>
    </row>
    <row r="293" spans="1:24" x14ac:dyDescent="0.35">
      <c r="A293" s="294">
        <v>2013</v>
      </c>
      <c r="B293" s="295">
        <v>3355</v>
      </c>
      <c r="C293" s="296" t="s">
        <v>321</v>
      </c>
      <c r="D293" s="294" t="s">
        <v>22</v>
      </c>
      <c r="E293" s="296" t="s">
        <v>23</v>
      </c>
      <c r="F293" s="294" t="s">
        <v>24</v>
      </c>
      <c r="G293" s="296" t="s">
        <v>75</v>
      </c>
      <c r="H293" s="296" t="s">
        <v>26</v>
      </c>
      <c r="I293" s="296" t="s">
        <v>2300</v>
      </c>
      <c r="J293" s="297">
        <v>4912.2</v>
      </c>
      <c r="K293" s="298">
        <v>44455</v>
      </c>
      <c r="L293" s="298">
        <v>4668</v>
      </c>
      <c r="M293" s="299">
        <v>4609.6000000000004</v>
      </c>
      <c r="N293" s="300">
        <v>44707</v>
      </c>
      <c r="O293" s="300">
        <v>951</v>
      </c>
      <c r="P293" s="301">
        <v>12706.7</v>
      </c>
      <c r="Q293" s="302">
        <v>167450</v>
      </c>
      <c r="R293" s="302">
        <v>93</v>
      </c>
      <c r="S293" s="303" t="s">
        <v>35</v>
      </c>
      <c r="T293" s="304" t="s">
        <v>35</v>
      </c>
      <c r="U293" s="304" t="s">
        <v>35</v>
      </c>
      <c r="V293" s="297">
        <v>22228.5</v>
      </c>
      <c r="W293" s="298">
        <v>256612</v>
      </c>
      <c r="X293" s="298">
        <v>5712</v>
      </c>
    </row>
    <row r="294" spans="1:24" x14ac:dyDescent="0.35">
      <c r="A294" s="294">
        <v>2013</v>
      </c>
      <c r="B294" s="295">
        <v>3390</v>
      </c>
      <c r="C294" s="296" t="s">
        <v>322</v>
      </c>
      <c r="D294" s="294" t="s">
        <v>22</v>
      </c>
      <c r="E294" s="296" t="s">
        <v>23</v>
      </c>
      <c r="F294" s="294" t="s">
        <v>24</v>
      </c>
      <c r="G294" s="296" t="s">
        <v>76</v>
      </c>
      <c r="H294" s="296" t="s">
        <v>31</v>
      </c>
      <c r="I294" s="296" t="s">
        <v>2282</v>
      </c>
      <c r="J294" s="297">
        <v>23830</v>
      </c>
      <c r="K294" s="298">
        <v>188906</v>
      </c>
      <c r="L294" s="298">
        <v>15273</v>
      </c>
      <c r="M294" s="299">
        <v>12787</v>
      </c>
      <c r="N294" s="300">
        <v>116525</v>
      </c>
      <c r="O294" s="300">
        <v>3105</v>
      </c>
      <c r="P294" s="301">
        <v>7616</v>
      </c>
      <c r="Q294" s="302">
        <v>116634</v>
      </c>
      <c r="R294" s="302">
        <v>15</v>
      </c>
      <c r="S294" s="303" t="s">
        <v>35</v>
      </c>
      <c r="T294" s="304" t="s">
        <v>35</v>
      </c>
      <c r="U294" s="304" t="s">
        <v>35</v>
      </c>
      <c r="V294" s="297">
        <v>44233</v>
      </c>
      <c r="W294" s="298">
        <v>422065</v>
      </c>
      <c r="X294" s="298">
        <v>18393</v>
      </c>
    </row>
    <row r="295" spans="1:24" x14ac:dyDescent="0.35">
      <c r="A295" s="294">
        <v>2013</v>
      </c>
      <c r="B295" s="295">
        <v>3400</v>
      </c>
      <c r="C295" s="296" t="s">
        <v>2327</v>
      </c>
      <c r="D295" s="294" t="s">
        <v>22</v>
      </c>
      <c r="E295" s="296" t="s">
        <v>23</v>
      </c>
      <c r="F295" s="294" t="s">
        <v>24</v>
      </c>
      <c r="G295" s="296" t="s">
        <v>48</v>
      </c>
      <c r="H295" s="296" t="s">
        <v>26</v>
      </c>
      <c r="I295" s="296" t="s">
        <v>2270</v>
      </c>
      <c r="J295" s="297">
        <v>10291</v>
      </c>
      <c r="K295" s="298">
        <v>77284</v>
      </c>
      <c r="L295" s="298">
        <v>8578</v>
      </c>
      <c r="M295" s="299">
        <v>2006.2</v>
      </c>
      <c r="N295" s="300">
        <v>19524</v>
      </c>
      <c r="O295" s="300">
        <v>794</v>
      </c>
      <c r="P295" s="301">
        <v>22316.7</v>
      </c>
      <c r="Q295" s="302">
        <v>245894</v>
      </c>
      <c r="R295" s="302">
        <v>252</v>
      </c>
      <c r="S295" s="303" t="s">
        <v>35</v>
      </c>
      <c r="T295" s="304" t="s">
        <v>35</v>
      </c>
      <c r="U295" s="304" t="s">
        <v>35</v>
      </c>
      <c r="V295" s="297">
        <v>34613.9</v>
      </c>
      <c r="W295" s="298">
        <v>342702</v>
      </c>
      <c r="X295" s="298">
        <v>9624</v>
      </c>
    </row>
    <row r="296" spans="1:24" x14ac:dyDescent="0.35">
      <c r="A296" s="294">
        <v>2013</v>
      </c>
      <c r="B296" s="295">
        <v>3408</v>
      </c>
      <c r="C296" s="296" t="s">
        <v>323</v>
      </c>
      <c r="D296" s="294" t="s">
        <v>22</v>
      </c>
      <c r="E296" s="296" t="s">
        <v>23</v>
      </c>
      <c r="F296" s="294" t="s">
        <v>24</v>
      </c>
      <c r="G296" s="296" t="s">
        <v>46</v>
      </c>
      <c r="H296" s="296" t="s">
        <v>26</v>
      </c>
      <c r="I296" s="296" t="s">
        <v>2269</v>
      </c>
      <c r="J296" s="297">
        <v>14925</v>
      </c>
      <c r="K296" s="298">
        <v>149644</v>
      </c>
      <c r="L296" s="298">
        <v>9516</v>
      </c>
      <c r="M296" s="299">
        <v>5235</v>
      </c>
      <c r="N296" s="300">
        <v>48101</v>
      </c>
      <c r="O296" s="300">
        <v>1241</v>
      </c>
      <c r="P296" s="301">
        <v>407</v>
      </c>
      <c r="Q296" s="302">
        <v>4540</v>
      </c>
      <c r="R296" s="302">
        <v>1</v>
      </c>
      <c r="S296" s="303">
        <v>0</v>
      </c>
      <c r="T296" s="304">
        <v>0</v>
      </c>
      <c r="U296" s="304">
        <v>0</v>
      </c>
      <c r="V296" s="297">
        <v>20567</v>
      </c>
      <c r="W296" s="298">
        <v>202285</v>
      </c>
      <c r="X296" s="298">
        <v>10758</v>
      </c>
    </row>
    <row r="297" spans="1:24" x14ac:dyDescent="0.35">
      <c r="A297" s="294">
        <v>2013</v>
      </c>
      <c r="B297" s="295">
        <v>3408</v>
      </c>
      <c r="C297" s="296" t="s">
        <v>323</v>
      </c>
      <c r="D297" s="294" t="s">
        <v>22</v>
      </c>
      <c r="E297" s="296" t="s">
        <v>23</v>
      </c>
      <c r="F297" s="294" t="s">
        <v>24</v>
      </c>
      <c r="G297" s="296" t="s">
        <v>100</v>
      </c>
      <c r="H297" s="296" t="s">
        <v>26</v>
      </c>
      <c r="I297" s="296" t="s">
        <v>2269</v>
      </c>
      <c r="J297" s="297">
        <v>206355</v>
      </c>
      <c r="K297" s="298">
        <v>2061911</v>
      </c>
      <c r="L297" s="298">
        <v>139060</v>
      </c>
      <c r="M297" s="299">
        <v>226610</v>
      </c>
      <c r="N297" s="300">
        <v>2318668</v>
      </c>
      <c r="O297" s="300">
        <v>23198</v>
      </c>
      <c r="P297" s="301">
        <v>71943</v>
      </c>
      <c r="Q297" s="302">
        <v>1056325</v>
      </c>
      <c r="R297" s="302">
        <v>47</v>
      </c>
      <c r="S297" s="303">
        <v>0</v>
      </c>
      <c r="T297" s="304">
        <v>0</v>
      </c>
      <c r="U297" s="304">
        <v>0</v>
      </c>
      <c r="V297" s="297">
        <v>504908</v>
      </c>
      <c r="W297" s="298">
        <v>5436904</v>
      </c>
      <c r="X297" s="298">
        <v>162305</v>
      </c>
    </row>
    <row r="298" spans="1:24" x14ac:dyDescent="0.35">
      <c r="A298" s="294">
        <v>2013</v>
      </c>
      <c r="B298" s="295">
        <v>3413</v>
      </c>
      <c r="C298" s="296" t="s">
        <v>324</v>
      </c>
      <c r="D298" s="294" t="s">
        <v>22</v>
      </c>
      <c r="E298" s="296" t="s">
        <v>23</v>
      </c>
      <c r="F298" s="294" t="s">
        <v>24</v>
      </c>
      <c r="G298" s="296" t="s">
        <v>92</v>
      </c>
      <c r="H298" s="296" t="s">
        <v>179</v>
      </c>
      <c r="I298" s="296" t="s">
        <v>2328</v>
      </c>
      <c r="J298" s="297">
        <v>25178.3</v>
      </c>
      <c r="K298" s="298">
        <v>787638</v>
      </c>
      <c r="L298" s="298">
        <v>36245</v>
      </c>
      <c r="M298" s="299">
        <v>16381.4</v>
      </c>
      <c r="N298" s="300">
        <v>477391</v>
      </c>
      <c r="O298" s="300">
        <v>10371</v>
      </c>
      <c r="P298" s="301">
        <v>6842.3</v>
      </c>
      <c r="Q298" s="302">
        <v>310949</v>
      </c>
      <c r="R298" s="302">
        <v>1520</v>
      </c>
      <c r="S298" s="303">
        <v>0</v>
      </c>
      <c r="T298" s="304">
        <v>0</v>
      </c>
      <c r="U298" s="304">
        <v>0</v>
      </c>
      <c r="V298" s="297">
        <v>48402</v>
      </c>
      <c r="W298" s="298">
        <v>1575978</v>
      </c>
      <c r="X298" s="298">
        <v>48136</v>
      </c>
    </row>
    <row r="299" spans="1:24" x14ac:dyDescent="0.35">
      <c r="A299" s="294">
        <v>2013</v>
      </c>
      <c r="B299" s="295">
        <v>3420</v>
      </c>
      <c r="C299" s="296" t="s">
        <v>325</v>
      </c>
      <c r="D299" s="294" t="s">
        <v>22</v>
      </c>
      <c r="E299" s="296" t="s">
        <v>23</v>
      </c>
      <c r="F299" s="294" t="s">
        <v>24</v>
      </c>
      <c r="G299" s="296" t="s">
        <v>92</v>
      </c>
      <c r="H299" s="296" t="s">
        <v>26</v>
      </c>
      <c r="I299" s="296" t="s">
        <v>2329</v>
      </c>
      <c r="J299" s="297">
        <v>3403.7</v>
      </c>
      <c r="K299" s="298">
        <v>55289</v>
      </c>
      <c r="L299" s="298">
        <v>4578</v>
      </c>
      <c r="M299" s="299">
        <v>3507.8</v>
      </c>
      <c r="N299" s="300">
        <v>72333</v>
      </c>
      <c r="O299" s="300">
        <v>422</v>
      </c>
      <c r="P299" s="301">
        <v>489.6</v>
      </c>
      <c r="Q299" s="302">
        <v>10391</v>
      </c>
      <c r="R299" s="302">
        <v>8</v>
      </c>
      <c r="S299" s="303" t="s">
        <v>35</v>
      </c>
      <c r="T299" s="304" t="s">
        <v>35</v>
      </c>
      <c r="U299" s="304" t="s">
        <v>35</v>
      </c>
      <c r="V299" s="297">
        <v>7401.1</v>
      </c>
      <c r="W299" s="298">
        <v>138013</v>
      </c>
      <c r="X299" s="298">
        <v>5008</v>
      </c>
    </row>
    <row r="300" spans="1:24" x14ac:dyDescent="0.35">
      <c r="A300" s="294">
        <v>2013</v>
      </c>
      <c r="B300" s="295">
        <v>3426</v>
      </c>
      <c r="C300" s="296" t="s">
        <v>326</v>
      </c>
      <c r="D300" s="294" t="s">
        <v>22</v>
      </c>
      <c r="E300" s="296" t="s">
        <v>23</v>
      </c>
      <c r="F300" s="294" t="s">
        <v>24</v>
      </c>
      <c r="G300" s="296" t="s">
        <v>56</v>
      </c>
      <c r="H300" s="296" t="s">
        <v>31</v>
      </c>
      <c r="I300" s="296" t="s">
        <v>2269</v>
      </c>
      <c r="J300" s="297">
        <v>30140</v>
      </c>
      <c r="K300" s="298">
        <v>238495</v>
      </c>
      <c r="L300" s="298">
        <v>17399</v>
      </c>
      <c r="M300" s="299">
        <v>15913</v>
      </c>
      <c r="N300" s="300">
        <v>111916</v>
      </c>
      <c r="O300" s="300">
        <v>5834</v>
      </c>
      <c r="P300" s="301">
        <v>8999</v>
      </c>
      <c r="Q300" s="302">
        <v>133149</v>
      </c>
      <c r="R300" s="302">
        <v>3</v>
      </c>
      <c r="S300" s="303">
        <v>0</v>
      </c>
      <c r="T300" s="304">
        <v>0</v>
      </c>
      <c r="U300" s="304">
        <v>0</v>
      </c>
      <c r="V300" s="297">
        <v>55052</v>
      </c>
      <c r="W300" s="298">
        <v>483560</v>
      </c>
      <c r="X300" s="298">
        <v>23236</v>
      </c>
    </row>
    <row r="301" spans="1:24" x14ac:dyDescent="0.35">
      <c r="A301" s="294">
        <v>2013</v>
      </c>
      <c r="B301" s="295">
        <v>3435</v>
      </c>
      <c r="C301" s="296" t="s">
        <v>327</v>
      </c>
      <c r="D301" s="294" t="s">
        <v>22</v>
      </c>
      <c r="E301" s="296" t="s">
        <v>23</v>
      </c>
      <c r="F301" s="294" t="s">
        <v>24</v>
      </c>
      <c r="G301" s="296" t="s">
        <v>86</v>
      </c>
      <c r="H301" s="296" t="s">
        <v>31</v>
      </c>
      <c r="I301" s="296" t="s">
        <v>2275</v>
      </c>
      <c r="J301" s="297">
        <v>975</v>
      </c>
      <c r="K301" s="298">
        <v>8760</v>
      </c>
      <c r="L301" s="298">
        <v>813</v>
      </c>
      <c r="M301" s="299">
        <v>127.5</v>
      </c>
      <c r="N301" s="300">
        <v>1663</v>
      </c>
      <c r="O301" s="300">
        <v>15</v>
      </c>
      <c r="P301" s="301">
        <v>1595.3</v>
      </c>
      <c r="Q301" s="302">
        <v>14821</v>
      </c>
      <c r="R301" s="302">
        <v>192</v>
      </c>
      <c r="S301" s="303" t="s">
        <v>35</v>
      </c>
      <c r="T301" s="304" t="s">
        <v>35</v>
      </c>
      <c r="U301" s="304" t="s">
        <v>35</v>
      </c>
      <c r="V301" s="297">
        <v>2697.8</v>
      </c>
      <c r="W301" s="298">
        <v>25244</v>
      </c>
      <c r="X301" s="298">
        <v>1020</v>
      </c>
    </row>
    <row r="302" spans="1:24" x14ac:dyDescent="0.35">
      <c r="A302" s="294">
        <v>2013</v>
      </c>
      <c r="B302" s="295">
        <v>3435</v>
      </c>
      <c r="C302" s="296" t="s">
        <v>327</v>
      </c>
      <c r="D302" s="294" t="s">
        <v>22</v>
      </c>
      <c r="E302" s="296" t="s">
        <v>23</v>
      </c>
      <c r="F302" s="294" t="s">
        <v>24</v>
      </c>
      <c r="G302" s="296" t="s">
        <v>164</v>
      </c>
      <c r="H302" s="296" t="s">
        <v>31</v>
      </c>
      <c r="I302" s="296" t="s">
        <v>2275</v>
      </c>
      <c r="J302" s="297">
        <v>6688.9</v>
      </c>
      <c r="K302" s="298">
        <v>64183</v>
      </c>
      <c r="L302" s="298">
        <v>4343</v>
      </c>
      <c r="M302" s="299">
        <v>2408</v>
      </c>
      <c r="N302" s="300">
        <v>33745</v>
      </c>
      <c r="O302" s="300">
        <v>348</v>
      </c>
      <c r="P302" s="301">
        <v>801.9</v>
      </c>
      <c r="Q302" s="302">
        <v>7320</v>
      </c>
      <c r="R302" s="302">
        <v>121</v>
      </c>
      <c r="S302" s="303" t="s">
        <v>35</v>
      </c>
      <c r="T302" s="304" t="s">
        <v>35</v>
      </c>
      <c r="U302" s="304" t="s">
        <v>35</v>
      </c>
      <c r="V302" s="297">
        <v>9898.7999999999993</v>
      </c>
      <c r="W302" s="298">
        <v>105248</v>
      </c>
      <c r="X302" s="298">
        <v>4812</v>
      </c>
    </row>
    <row r="303" spans="1:24" x14ac:dyDescent="0.35">
      <c r="A303" s="294">
        <v>2013</v>
      </c>
      <c r="B303" s="295">
        <v>3436</v>
      </c>
      <c r="C303" s="296" t="s">
        <v>328</v>
      </c>
      <c r="D303" s="294" t="s">
        <v>22</v>
      </c>
      <c r="E303" s="296" t="s">
        <v>23</v>
      </c>
      <c r="F303" s="294" t="s">
        <v>24</v>
      </c>
      <c r="G303" s="296" t="s">
        <v>79</v>
      </c>
      <c r="H303" s="296" t="s">
        <v>31</v>
      </c>
      <c r="I303" s="296" t="s">
        <v>2270</v>
      </c>
      <c r="J303" s="297">
        <v>35388.6</v>
      </c>
      <c r="K303" s="298">
        <v>260488</v>
      </c>
      <c r="L303" s="298">
        <v>30946</v>
      </c>
      <c r="M303" s="299">
        <v>12717.2</v>
      </c>
      <c r="N303" s="300">
        <v>121044</v>
      </c>
      <c r="O303" s="300">
        <v>2584</v>
      </c>
      <c r="P303" s="301">
        <v>197.2</v>
      </c>
      <c r="Q303" s="302">
        <v>1509</v>
      </c>
      <c r="R303" s="302">
        <v>111</v>
      </c>
      <c r="S303" s="303" t="s">
        <v>35</v>
      </c>
      <c r="T303" s="304" t="s">
        <v>35</v>
      </c>
      <c r="U303" s="304" t="s">
        <v>35</v>
      </c>
      <c r="V303" s="297">
        <v>48303</v>
      </c>
      <c r="W303" s="298">
        <v>383041</v>
      </c>
      <c r="X303" s="298">
        <v>33641</v>
      </c>
    </row>
    <row r="304" spans="1:24" x14ac:dyDescent="0.35">
      <c r="A304" s="294">
        <v>2013</v>
      </c>
      <c r="B304" s="295">
        <v>3461</v>
      </c>
      <c r="C304" s="296" t="s">
        <v>329</v>
      </c>
      <c r="D304" s="294" t="s">
        <v>22</v>
      </c>
      <c r="E304" s="296" t="s">
        <v>23</v>
      </c>
      <c r="F304" s="294" t="s">
        <v>24</v>
      </c>
      <c r="G304" s="296" t="s">
        <v>165</v>
      </c>
      <c r="H304" s="296" t="s">
        <v>54</v>
      </c>
      <c r="I304" s="296" t="s">
        <v>2308</v>
      </c>
      <c r="J304" s="297">
        <v>34147.199999999997</v>
      </c>
      <c r="K304" s="298">
        <v>269296</v>
      </c>
      <c r="L304" s="298">
        <v>35621</v>
      </c>
      <c r="M304" s="299">
        <v>56752.7</v>
      </c>
      <c r="N304" s="300">
        <v>549520</v>
      </c>
      <c r="O304" s="300">
        <v>4617</v>
      </c>
      <c r="P304" s="301">
        <v>19478.7</v>
      </c>
      <c r="Q304" s="302">
        <v>281727</v>
      </c>
      <c r="R304" s="302">
        <v>3</v>
      </c>
      <c r="S304" s="303" t="s">
        <v>35</v>
      </c>
      <c r="T304" s="304" t="s">
        <v>35</v>
      </c>
      <c r="U304" s="304" t="s">
        <v>35</v>
      </c>
      <c r="V304" s="297">
        <v>110378.6</v>
      </c>
      <c r="W304" s="298">
        <v>1100543</v>
      </c>
      <c r="X304" s="298">
        <v>40241</v>
      </c>
    </row>
    <row r="305" spans="1:24" x14ac:dyDescent="0.35">
      <c r="A305" s="294">
        <v>2013</v>
      </c>
      <c r="B305" s="295">
        <v>3470</v>
      </c>
      <c r="C305" s="296" t="s">
        <v>330</v>
      </c>
      <c r="D305" s="294" t="s">
        <v>22</v>
      </c>
      <c r="E305" s="296" t="s">
        <v>23</v>
      </c>
      <c r="F305" s="294" t="s">
        <v>24</v>
      </c>
      <c r="G305" s="296" t="s">
        <v>94</v>
      </c>
      <c r="H305" s="296" t="s">
        <v>31</v>
      </c>
      <c r="I305" s="296" t="s">
        <v>2285</v>
      </c>
      <c r="J305" s="297">
        <v>32199</v>
      </c>
      <c r="K305" s="298">
        <v>265785</v>
      </c>
      <c r="L305" s="298">
        <v>17923</v>
      </c>
      <c r="M305" s="299">
        <v>5899</v>
      </c>
      <c r="N305" s="300">
        <v>49660</v>
      </c>
      <c r="O305" s="300">
        <v>1554</v>
      </c>
      <c r="P305" s="301">
        <v>257</v>
      </c>
      <c r="Q305" s="302">
        <v>593</v>
      </c>
      <c r="R305" s="302">
        <v>2</v>
      </c>
      <c r="S305" s="303" t="s">
        <v>35</v>
      </c>
      <c r="T305" s="304" t="s">
        <v>35</v>
      </c>
      <c r="U305" s="304" t="s">
        <v>35</v>
      </c>
      <c r="V305" s="297">
        <v>38355</v>
      </c>
      <c r="W305" s="298">
        <v>316038</v>
      </c>
      <c r="X305" s="298">
        <v>19479</v>
      </c>
    </row>
    <row r="306" spans="1:24" x14ac:dyDescent="0.35">
      <c r="A306" s="294">
        <v>2013</v>
      </c>
      <c r="B306" s="295">
        <v>3475</v>
      </c>
      <c r="C306" s="296" t="s">
        <v>331</v>
      </c>
      <c r="D306" s="294" t="s">
        <v>22</v>
      </c>
      <c r="E306" s="296" t="s">
        <v>23</v>
      </c>
      <c r="F306" s="294" t="s">
        <v>24</v>
      </c>
      <c r="G306" s="296" t="s">
        <v>46</v>
      </c>
      <c r="H306" s="296" t="s">
        <v>26</v>
      </c>
      <c r="I306" s="296" t="s">
        <v>2269</v>
      </c>
      <c r="J306" s="297">
        <v>1174</v>
      </c>
      <c r="K306" s="298">
        <v>12031</v>
      </c>
      <c r="L306" s="298">
        <v>848</v>
      </c>
      <c r="M306" s="299">
        <v>1561</v>
      </c>
      <c r="N306" s="300">
        <v>15789</v>
      </c>
      <c r="O306" s="300">
        <v>151</v>
      </c>
      <c r="P306" s="301">
        <v>246</v>
      </c>
      <c r="Q306" s="302">
        <v>3104</v>
      </c>
      <c r="R306" s="302">
        <v>1</v>
      </c>
      <c r="S306" s="303">
        <v>0</v>
      </c>
      <c r="T306" s="304">
        <v>0</v>
      </c>
      <c r="U306" s="304">
        <v>0</v>
      </c>
      <c r="V306" s="297">
        <v>2981</v>
      </c>
      <c r="W306" s="298">
        <v>30924</v>
      </c>
      <c r="X306" s="298">
        <v>1000</v>
      </c>
    </row>
    <row r="307" spans="1:24" x14ac:dyDescent="0.35">
      <c r="A307" s="294">
        <v>2013</v>
      </c>
      <c r="B307" s="295">
        <v>3477</v>
      </c>
      <c r="C307" s="296" t="s">
        <v>332</v>
      </c>
      <c r="D307" s="294" t="s">
        <v>22</v>
      </c>
      <c r="E307" s="296" t="s">
        <v>23</v>
      </c>
      <c r="F307" s="294" t="s">
        <v>24</v>
      </c>
      <c r="G307" s="296" t="s">
        <v>173</v>
      </c>
      <c r="H307" s="296" t="s">
        <v>26</v>
      </c>
      <c r="I307" s="296" t="s">
        <v>2306</v>
      </c>
      <c r="J307" s="297">
        <v>23739.5</v>
      </c>
      <c r="K307" s="298">
        <v>192974</v>
      </c>
      <c r="L307" s="298">
        <v>23407</v>
      </c>
      <c r="M307" s="299">
        <v>16659.099999999999</v>
      </c>
      <c r="N307" s="300">
        <v>131641</v>
      </c>
      <c r="O307" s="300">
        <v>2738</v>
      </c>
      <c r="P307" s="301">
        <v>13910.6</v>
      </c>
      <c r="Q307" s="302">
        <v>130742</v>
      </c>
      <c r="R307" s="302">
        <v>44</v>
      </c>
      <c r="S307" s="303" t="s">
        <v>35</v>
      </c>
      <c r="T307" s="304" t="s">
        <v>35</v>
      </c>
      <c r="U307" s="304" t="s">
        <v>35</v>
      </c>
      <c r="V307" s="297">
        <v>54309.2</v>
      </c>
      <c r="W307" s="298">
        <v>455357</v>
      </c>
      <c r="X307" s="298">
        <v>26189</v>
      </c>
    </row>
    <row r="308" spans="1:24" x14ac:dyDescent="0.35">
      <c r="A308" s="294">
        <v>2013</v>
      </c>
      <c r="B308" s="295">
        <v>3478</v>
      </c>
      <c r="C308" s="296" t="s">
        <v>333</v>
      </c>
      <c r="D308" s="294" t="s">
        <v>22</v>
      </c>
      <c r="E308" s="296" t="s">
        <v>23</v>
      </c>
      <c r="F308" s="294" t="s">
        <v>24</v>
      </c>
      <c r="G308" s="296" t="s">
        <v>76</v>
      </c>
      <c r="H308" s="296" t="s">
        <v>31</v>
      </c>
      <c r="I308" s="296" t="s">
        <v>2282</v>
      </c>
      <c r="J308" s="297">
        <v>16972.900000000001</v>
      </c>
      <c r="K308" s="298">
        <v>147988</v>
      </c>
      <c r="L308" s="298">
        <v>12742</v>
      </c>
      <c r="M308" s="299">
        <v>13022.7</v>
      </c>
      <c r="N308" s="300">
        <v>104004</v>
      </c>
      <c r="O308" s="300">
        <v>2344</v>
      </c>
      <c r="P308" s="301">
        <v>1593</v>
      </c>
      <c r="Q308" s="302">
        <v>28100</v>
      </c>
      <c r="R308" s="302">
        <v>7</v>
      </c>
      <c r="S308" s="303" t="s">
        <v>35</v>
      </c>
      <c r="T308" s="304" t="s">
        <v>35</v>
      </c>
      <c r="U308" s="304" t="s">
        <v>35</v>
      </c>
      <c r="V308" s="297">
        <v>31588.6</v>
      </c>
      <c r="W308" s="298">
        <v>280092</v>
      </c>
      <c r="X308" s="298">
        <v>15093</v>
      </c>
    </row>
    <row r="309" spans="1:24" x14ac:dyDescent="0.35">
      <c r="A309" s="294">
        <v>2013</v>
      </c>
      <c r="B309" s="295">
        <v>3486</v>
      </c>
      <c r="C309" s="296" t="s">
        <v>334</v>
      </c>
      <c r="D309" s="294" t="s">
        <v>22</v>
      </c>
      <c r="E309" s="296" t="s">
        <v>23</v>
      </c>
      <c r="F309" s="294" t="s">
        <v>24</v>
      </c>
      <c r="G309" s="296" t="s">
        <v>127</v>
      </c>
      <c r="H309" s="296" t="s">
        <v>26</v>
      </c>
      <c r="I309" s="296" t="s">
        <v>2300</v>
      </c>
      <c r="J309" s="297">
        <v>4508</v>
      </c>
      <c r="K309" s="298">
        <v>43236</v>
      </c>
      <c r="L309" s="298">
        <v>3787</v>
      </c>
      <c r="M309" s="299">
        <v>4428</v>
      </c>
      <c r="N309" s="300">
        <v>52894</v>
      </c>
      <c r="O309" s="300">
        <v>779</v>
      </c>
      <c r="P309" s="301">
        <v>733</v>
      </c>
      <c r="Q309" s="302">
        <v>8601</v>
      </c>
      <c r="R309" s="302">
        <v>23</v>
      </c>
      <c r="S309" s="303" t="s">
        <v>35</v>
      </c>
      <c r="T309" s="304" t="s">
        <v>35</v>
      </c>
      <c r="U309" s="304" t="s">
        <v>35</v>
      </c>
      <c r="V309" s="297">
        <v>9669</v>
      </c>
      <c r="W309" s="298">
        <v>104731</v>
      </c>
      <c r="X309" s="298">
        <v>4589</v>
      </c>
    </row>
    <row r="310" spans="1:24" x14ac:dyDescent="0.35">
      <c r="A310" s="294">
        <v>2013</v>
      </c>
      <c r="B310" s="295">
        <v>3495</v>
      </c>
      <c r="C310" s="296" t="s">
        <v>335</v>
      </c>
      <c r="D310" s="294" t="s">
        <v>22</v>
      </c>
      <c r="E310" s="296" t="s">
        <v>23</v>
      </c>
      <c r="F310" s="294" t="s">
        <v>24</v>
      </c>
      <c r="G310" s="296" t="s">
        <v>86</v>
      </c>
      <c r="H310" s="296" t="s">
        <v>179</v>
      </c>
      <c r="I310" s="296" t="s">
        <v>2308</v>
      </c>
      <c r="J310" s="297">
        <v>3086</v>
      </c>
      <c r="K310" s="298">
        <v>23516</v>
      </c>
      <c r="L310" s="298">
        <v>1987</v>
      </c>
      <c r="M310" s="299">
        <v>1076</v>
      </c>
      <c r="N310" s="300">
        <v>8688</v>
      </c>
      <c r="O310" s="300">
        <v>300</v>
      </c>
      <c r="P310" s="301">
        <v>2913</v>
      </c>
      <c r="Q310" s="302">
        <v>25202</v>
      </c>
      <c r="R310" s="302">
        <v>893</v>
      </c>
      <c r="S310" s="303" t="s">
        <v>35</v>
      </c>
      <c r="T310" s="304" t="s">
        <v>35</v>
      </c>
      <c r="U310" s="304" t="s">
        <v>35</v>
      </c>
      <c r="V310" s="297">
        <v>7075</v>
      </c>
      <c r="W310" s="298">
        <v>57406</v>
      </c>
      <c r="X310" s="298">
        <v>3180</v>
      </c>
    </row>
    <row r="311" spans="1:24" x14ac:dyDescent="0.35">
      <c r="A311" s="294">
        <v>2013</v>
      </c>
      <c r="B311" s="295">
        <v>3498</v>
      </c>
      <c r="C311" s="296" t="s">
        <v>336</v>
      </c>
      <c r="D311" s="294" t="s">
        <v>22</v>
      </c>
      <c r="E311" s="296" t="s">
        <v>23</v>
      </c>
      <c r="F311" s="294" t="s">
        <v>24</v>
      </c>
      <c r="G311" s="296" t="s">
        <v>37</v>
      </c>
      <c r="H311" s="296" t="s">
        <v>31</v>
      </c>
      <c r="I311" s="296" t="s">
        <v>2270</v>
      </c>
      <c r="J311" s="297">
        <v>11804.6</v>
      </c>
      <c r="K311" s="298">
        <v>87622</v>
      </c>
      <c r="L311" s="298">
        <v>6844</v>
      </c>
      <c r="M311" s="299">
        <v>1370.3</v>
      </c>
      <c r="N311" s="300">
        <v>13722</v>
      </c>
      <c r="O311" s="300">
        <v>482</v>
      </c>
      <c r="P311" s="301">
        <v>429.4</v>
      </c>
      <c r="Q311" s="302">
        <v>4282</v>
      </c>
      <c r="R311" s="302">
        <v>23</v>
      </c>
      <c r="S311" s="303" t="s">
        <v>35</v>
      </c>
      <c r="T311" s="304" t="s">
        <v>35</v>
      </c>
      <c r="U311" s="304" t="s">
        <v>35</v>
      </c>
      <c r="V311" s="297">
        <v>13604.3</v>
      </c>
      <c r="W311" s="298">
        <v>105626</v>
      </c>
      <c r="X311" s="298">
        <v>7349</v>
      </c>
    </row>
    <row r="312" spans="1:24" x14ac:dyDescent="0.35">
      <c r="A312" s="294">
        <v>2013</v>
      </c>
      <c r="B312" s="295">
        <v>3502</v>
      </c>
      <c r="C312" s="296" t="s">
        <v>337</v>
      </c>
      <c r="D312" s="294" t="s">
        <v>22</v>
      </c>
      <c r="E312" s="296" t="s">
        <v>23</v>
      </c>
      <c r="F312" s="294" t="s">
        <v>24</v>
      </c>
      <c r="G312" s="296" t="s">
        <v>58</v>
      </c>
      <c r="H312" s="296" t="s">
        <v>31</v>
      </c>
      <c r="I312" s="296" t="s">
        <v>2287</v>
      </c>
      <c r="J312" s="297">
        <v>68245.600000000006</v>
      </c>
      <c r="K312" s="298">
        <v>550722</v>
      </c>
      <c r="L312" s="298">
        <v>39679</v>
      </c>
      <c r="M312" s="299">
        <v>19192.8</v>
      </c>
      <c r="N312" s="300">
        <v>178865</v>
      </c>
      <c r="O312" s="300">
        <v>5608</v>
      </c>
      <c r="P312" s="301">
        <v>1480.2</v>
      </c>
      <c r="Q312" s="302">
        <v>18699</v>
      </c>
      <c r="R312" s="302">
        <v>2</v>
      </c>
      <c r="S312" s="303" t="s">
        <v>35</v>
      </c>
      <c r="T312" s="304" t="s">
        <v>35</v>
      </c>
      <c r="U312" s="304" t="s">
        <v>35</v>
      </c>
      <c r="V312" s="297">
        <v>88918.6</v>
      </c>
      <c r="W312" s="298">
        <v>748286</v>
      </c>
      <c r="X312" s="298">
        <v>45289</v>
      </c>
    </row>
    <row r="313" spans="1:24" x14ac:dyDescent="0.35">
      <c r="A313" s="294">
        <v>2013</v>
      </c>
      <c r="B313" s="295">
        <v>3503</v>
      </c>
      <c r="C313" s="296" t="s">
        <v>338</v>
      </c>
      <c r="D313" s="294" t="s">
        <v>22</v>
      </c>
      <c r="E313" s="296" t="s">
        <v>23</v>
      </c>
      <c r="F313" s="294" t="s">
        <v>24</v>
      </c>
      <c r="G313" s="296" t="s">
        <v>30</v>
      </c>
      <c r="H313" s="296" t="s">
        <v>31</v>
      </c>
      <c r="I313" s="296" t="s">
        <v>2271</v>
      </c>
      <c r="J313" s="297">
        <v>86698</v>
      </c>
      <c r="K313" s="298">
        <v>669807</v>
      </c>
      <c r="L313" s="298">
        <v>47332</v>
      </c>
      <c r="M313" s="299">
        <v>25256</v>
      </c>
      <c r="N313" s="300">
        <v>209491</v>
      </c>
      <c r="O313" s="300">
        <v>4724</v>
      </c>
      <c r="P313" s="301">
        <v>8385</v>
      </c>
      <c r="Q313" s="302">
        <v>90585</v>
      </c>
      <c r="R313" s="302">
        <v>23</v>
      </c>
      <c r="S313" s="303" t="s">
        <v>35</v>
      </c>
      <c r="T313" s="304" t="s">
        <v>35</v>
      </c>
      <c r="U313" s="304" t="s">
        <v>35</v>
      </c>
      <c r="V313" s="297">
        <v>120339</v>
      </c>
      <c r="W313" s="298">
        <v>969883</v>
      </c>
      <c r="X313" s="298">
        <v>52079</v>
      </c>
    </row>
    <row r="314" spans="1:24" x14ac:dyDescent="0.35">
      <c r="A314" s="294">
        <v>2013</v>
      </c>
      <c r="B314" s="295">
        <v>3522</v>
      </c>
      <c r="C314" s="296" t="s">
        <v>339</v>
      </c>
      <c r="D314" s="294" t="s">
        <v>22</v>
      </c>
      <c r="E314" s="296" t="s">
        <v>23</v>
      </c>
      <c r="F314" s="294" t="s">
        <v>24</v>
      </c>
      <c r="G314" s="296" t="s">
        <v>62</v>
      </c>
      <c r="H314" s="296" t="s">
        <v>31</v>
      </c>
      <c r="I314" s="296" t="s">
        <v>2330</v>
      </c>
      <c r="J314" s="297">
        <v>79210</v>
      </c>
      <c r="K314" s="298">
        <v>534522</v>
      </c>
      <c r="L314" s="298">
        <v>69686</v>
      </c>
      <c r="M314" s="299">
        <v>70057</v>
      </c>
      <c r="N314" s="300">
        <v>573447</v>
      </c>
      <c r="O314" s="300">
        <v>9296</v>
      </c>
      <c r="P314" s="301">
        <v>5941</v>
      </c>
      <c r="Q314" s="302">
        <v>54395</v>
      </c>
      <c r="R314" s="302">
        <v>7</v>
      </c>
      <c r="S314" s="303">
        <v>0</v>
      </c>
      <c r="T314" s="304">
        <v>0</v>
      </c>
      <c r="U314" s="304">
        <v>0</v>
      </c>
      <c r="V314" s="297">
        <v>155208</v>
      </c>
      <c r="W314" s="298">
        <v>1162364</v>
      </c>
      <c r="X314" s="298">
        <v>78989</v>
      </c>
    </row>
    <row r="315" spans="1:24" x14ac:dyDescent="0.35">
      <c r="A315" s="294">
        <v>2013</v>
      </c>
      <c r="B315" s="295">
        <v>3527</v>
      </c>
      <c r="C315" s="296" t="s">
        <v>340</v>
      </c>
      <c r="D315" s="294" t="s">
        <v>22</v>
      </c>
      <c r="E315" s="296" t="s">
        <v>23</v>
      </c>
      <c r="F315" s="294" t="s">
        <v>24</v>
      </c>
      <c r="G315" s="296" t="s">
        <v>76</v>
      </c>
      <c r="H315" s="296" t="s">
        <v>31</v>
      </c>
      <c r="I315" s="296" t="s">
        <v>2282</v>
      </c>
      <c r="J315" s="297">
        <v>32665</v>
      </c>
      <c r="K315" s="298">
        <v>241232</v>
      </c>
      <c r="L315" s="298">
        <v>17984</v>
      </c>
      <c r="M315" s="299">
        <v>2278</v>
      </c>
      <c r="N315" s="300">
        <v>22323</v>
      </c>
      <c r="O315" s="300">
        <v>173</v>
      </c>
      <c r="P315" s="301">
        <v>8156</v>
      </c>
      <c r="Q315" s="302">
        <v>152339</v>
      </c>
      <c r="R315" s="302">
        <v>8</v>
      </c>
      <c r="S315" s="303" t="s">
        <v>35</v>
      </c>
      <c r="T315" s="304" t="s">
        <v>35</v>
      </c>
      <c r="U315" s="304" t="s">
        <v>35</v>
      </c>
      <c r="V315" s="297">
        <v>43099</v>
      </c>
      <c r="W315" s="298">
        <v>415894</v>
      </c>
      <c r="X315" s="298">
        <v>18165</v>
      </c>
    </row>
    <row r="316" spans="1:24" x14ac:dyDescent="0.35">
      <c r="A316" s="294">
        <v>2013</v>
      </c>
      <c r="B316" s="295">
        <v>3542</v>
      </c>
      <c r="C316" s="296" t="s">
        <v>341</v>
      </c>
      <c r="D316" s="294" t="s">
        <v>22</v>
      </c>
      <c r="E316" s="296" t="s">
        <v>23</v>
      </c>
      <c r="F316" s="294" t="s">
        <v>24</v>
      </c>
      <c r="G316" s="296" t="s">
        <v>44</v>
      </c>
      <c r="H316" s="296" t="s">
        <v>54</v>
      </c>
      <c r="I316" s="296" t="s">
        <v>2271</v>
      </c>
      <c r="J316" s="297">
        <v>411033</v>
      </c>
      <c r="K316" s="298">
        <v>3703416</v>
      </c>
      <c r="L316" s="298">
        <v>316143</v>
      </c>
      <c r="M316" s="299">
        <v>125452</v>
      </c>
      <c r="N316" s="300">
        <v>1173931</v>
      </c>
      <c r="O316" s="300">
        <v>35036</v>
      </c>
      <c r="P316" s="301">
        <v>17202</v>
      </c>
      <c r="Q316" s="302">
        <v>184699</v>
      </c>
      <c r="R316" s="302">
        <v>740</v>
      </c>
      <c r="S316" s="303" t="s">
        <v>35</v>
      </c>
      <c r="T316" s="304" t="s">
        <v>35</v>
      </c>
      <c r="U316" s="304" t="s">
        <v>35</v>
      </c>
      <c r="V316" s="297">
        <v>553687</v>
      </c>
      <c r="W316" s="298">
        <v>5062046</v>
      </c>
      <c r="X316" s="298">
        <v>351919</v>
      </c>
    </row>
    <row r="317" spans="1:24" x14ac:dyDescent="0.35">
      <c r="A317" s="294">
        <v>2013</v>
      </c>
      <c r="B317" s="295">
        <v>3542</v>
      </c>
      <c r="C317" s="296" t="s">
        <v>341</v>
      </c>
      <c r="D317" s="294" t="s">
        <v>132</v>
      </c>
      <c r="E317" s="296" t="s">
        <v>133</v>
      </c>
      <c r="F317" s="294" t="s">
        <v>24</v>
      </c>
      <c r="G317" s="296" t="s">
        <v>44</v>
      </c>
      <c r="H317" s="296" t="s">
        <v>54</v>
      </c>
      <c r="I317" s="296" t="s">
        <v>2271</v>
      </c>
      <c r="J317" s="297">
        <v>192004</v>
      </c>
      <c r="K317" s="298">
        <v>3544042</v>
      </c>
      <c r="L317" s="298">
        <v>299595</v>
      </c>
      <c r="M317" s="299">
        <v>200626</v>
      </c>
      <c r="N317" s="300">
        <v>6627613</v>
      </c>
      <c r="O317" s="300">
        <v>39041</v>
      </c>
      <c r="P317" s="301">
        <v>56591</v>
      </c>
      <c r="Q317" s="302">
        <v>4776361</v>
      </c>
      <c r="R317" s="302">
        <v>1429</v>
      </c>
      <c r="S317" s="303" t="s">
        <v>35</v>
      </c>
      <c r="T317" s="304" t="s">
        <v>35</v>
      </c>
      <c r="U317" s="304" t="s">
        <v>35</v>
      </c>
      <c r="V317" s="297">
        <v>449221</v>
      </c>
      <c r="W317" s="298">
        <v>14948016</v>
      </c>
      <c r="X317" s="298">
        <v>340065</v>
      </c>
    </row>
    <row r="318" spans="1:24" x14ac:dyDescent="0.35">
      <c r="A318" s="294">
        <v>2013</v>
      </c>
      <c r="B318" s="295">
        <v>3579</v>
      </c>
      <c r="C318" s="296" t="s">
        <v>342</v>
      </c>
      <c r="D318" s="294" t="s">
        <v>93</v>
      </c>
      <c r="E318" s="296" t="s">
        <v>23</v>
      </c>
      <c r="F318" s="294" t="s">
        <v>24</v>
      </c>
      <c r="G318" s="296" t="s">
        <v>94</v>
      </c>
      <c r="H318" s="296" t="s">
        <v>42</v>
      </c>
      <c r="I318" s="296" t="s">
        <v>2285</v>
      </c>
      <c r="J318" s="297">
        <v>220979.20000000001</v>
      </c>
      <c r="K318" s="298">
        <v>2219011</v>
      </c>
      <c r="L318" s="298">
        <v>123742</v>
      </c>
      <c r="M318" s="299">
        <v>207193.8</v>
      </c>
      <c r="N318" s="300">
        <v>2320917</v>
      </c>
      <c r="O318" s="300">
        <v>30698</v>
      </c>
      <c r="P318" s="301" t="s">
        <v>35</v>
      </c>
      <c r="Q318" s="302" t="s">
        <v>35</v>
      </c>
      <c r="R318" s="302" t="s">
        <v>35</v>
      </c>
      <c r="S318" s="303" t="s">
        <v>35</v>
      </c>
      <c r="T318" s="304" t="s">
        <v>35</v>
      </c>
      <c r="U318" s="304" t="s">
        <v>35</v>
      </c>
      <c r="V318" s="297">
        <v>428173</v>
      </c>
      <c r="W318" s="298">
        <v>4539928</v>
      </c>
      <c r="X318" s="298">
        <v>154440</v>
      </c>
    </row>
    <row r="319" spans="1:24" x14ac:dyDescent="0.35">
      <c r="A319" s="294">
        <v>2013</v>
      </c>
      <c r="B319" s="295">
        <v>3597</v>
      </c>
      <c r="C319" s="296" t="s">
        <v>343</v>
      </c>
      <c r="D319" s="294" t="s">
        <v>22</v>
      </c>
      <c r="E319" s="296" t="s">
        <v>23</v>
      </c>
      <c r="F319" s="294" t="s">
        <v>24</v>
      </c>
      <c r="G319" s="296" t="s">
        <v>187</v>
      </c>
      <c r="H319" s="296" t="s">
        <v>54</v>
      </c>
      <c r="I319" s="296" t="s">
        <v>2271</v>
      </c>
      <c r="J319" s="297">
        <v>8694</v>
      </c>
      <c r="K319" s="298">
        <v>85565</v>
      </c>
      <c r="L319" s="298">
        <v>5730</v>
      </c>
      <c r="M319" s="299">
        <v>3251</v>
      </c>
      <c r="N319" s="300">
        <v>29640</v>
      </c>
      <c r="O319" s="300">
        <v>1112</v>
      </c>
      <c r="P319" s="301">
        <v>5137</v>
      </c>
      <c r="Q319" s="302">
        <v>53195</v>
      </c>
      <c r="R319" s="302">
        <v>41</v>
      </c>
      <c r="S319" s="303">
        <v>0</v>
      </c>
      <c r="T319" s="304">
        <v>0</v>
      </c>
      <c r="U319" s="304">
        <v>0</v>
      </c>
      <c r="V319" s="297">
        <v>17082</v>
      </c>
      <c r="W319" s="298">
        <v>168400</v>
      </c>
      <c r="X319" s="298">
        <v>6883</v>
      </c>
    </row>
    <row r="320" spans="1:24" x14ac:dyDescent="0.35">
      <c r="A320" s="294">
        <v>2013</v>
      </c>
      <c r="B320" s="295">
        <v>3600</v>
      </c>
      <c r="C320" s="296" t="s">
        <v>344</v>
      </c>
      <c r="D320" s="294" t="s">
        <v>22</v>
      </c>
      <c r="E320" s="296" t="s">
        <v>23</v>
      </c>
      <c r="F320" s="294" t="s">
        <v>24</v>
      </c>
      <c r="G320" s="296" t="s">
        <v>127</v>
      </c>
      <c r="H320" s="296" t="s">
        <v>31</v>
      </c>
      <c r="I320" s="296" t="s">
        <v>2270</v>
      </c>
      <c r="J320" s="297">
        <v>38968</v>
      </c>
      <c r="K320" s="298">
        <v>298792</v>
      </c>
      <c r="L320" s="298">
        <v>24065</v>
      </c>
      <c r="M320" s="299">
        <v>12356</v>
      </c>
      <c r="N320" s="300">
        <v>109648</v>
      </c>
      <c r="O320" s="300">
        <v>2617</v>
      </c>
      <c r="P320" s="301">
        <v>66517</v>
      </c>
      <c r="Q320" s="302">
        <v>1193642</v>
      </c>
      <c r="R320" s="302">
        <v>105</v>
      </c>
      <c r="S320" s="303">
        <v>0</v>
      </c>
      <c r="T320" s="304">
        <v>0</v>
      </c>
      <c r="U320" s="304">
        <v>0</v>
      </c>
      <c r="V320" s="297">
        <v>117841</v>
      </c>
      <c r="W320" s="298">
        <v>1602082</v>
      </c>
      <c r="X320" s="298">
        <v>26787</v>
      </c>
    </row>
    <row r="321" spans="1:24" x14ac:dyDescent="0.35">
      <c r="A321" s="294">
        <v>2013</v>
      </c>
      <c r="B321" s="295">
        <v>3634</v>
      </c>
      <c r="C321" s="296" t="s">
        <v>345</v>
      </c>
      <c r="D321" s="294" t="s">
        <v>22</v>
      </c>
      <c r="E321" s="296" t="s">
        <v>23</v>
      </c>
      <c r="F321" s="294" t="s">
        <v>24</v>
      </c>
      <c r="G321" s="296" t="s">
        <v>127</v>
      </c>
      <c r="H321" s="296" t="s">
        <v>26</v>
      </c>
      <c r="I321" s="296" t="s">
        <v>2321</v>
      </c>
      <c r="J321" s="297">
        <v>8740.1</v>
      </c>
      <c r="K321" s="298">
        <v>84886</v>
      </c>
      <c r="L321" s="298">
        <v>8278</v>
      </c>
      <c r="M321" s="299">
        <v>1955.3</v>
      </c>
      <c r="N321" s="300">
        <v>20528</v>
      </c>
      <c r="O321" s="300">
        <v>881</v>
      </c>
      <c r="P321" s="301">
        <v>2914.2</v>
      </c>
      <c r="Q321" s="302">
        <v>38484</v>
      </c>
      <c r="R321" s="302">
        <v>40</v>
      </c>
      <c r="S321" s="303" t="s">
        <v>35</v>
      </c>
      <c r="T321" s="304" t="s">
        <v>35</v>
      </c>
      <c r="U321" s="304" t="s">
        <v>35</v>
      </c>
      <c r="V321" s="297">
        <v>13609.6</v>
      </c>
      <c r="W321" s="298">
        <v>143898</v>
      </c>
      <c r="X321" s="298">
        <v>9199</v>
      </c>
    </row>
    <row r="322" spans="1:24" x14ac:dyDescent="0.35">
      <c r="A322" s="294">
        <v>2013</v>
      </c>
      <c r="B322" s="295">
        <v>3641</v>
      </c>
      <c r="C322" s="296" t="s">
        <v>346</v>
      </c>
      <c r="D322" s="294" t="s">
        <v>22</v>
      </c>
      <c r="E322" s="296" t="s">
        <v>23</v>
      </c>
      <c r="F322" s="294" t="s">
        <v>24</v>
      </c>
      <c r="G322" s="296" t="s">
        <v>28</v>
      </c>
      <c r="H322" s="296" t="s">
        <v>31</v>
      </c>
      <c r="I322" s="296" t="s">
        <v>2270</v>
      </c>
      <c r="J322" s="297">
        <v>24676.1</v>
      </c>
      <c r="K322" s="298">
        <v>315897</v>
      </c>
      <c r="L322" s="298">
        <v>21034</v>
      </c>
      <c r="M322" s="299">
        <v>6179.1</v>
      </c>
      <c r="N322" s="300">
        <v>78952</v>
      </c>
      <c r="O322" s="300">
        <v>2338</v>
      </c>
      <c r="P322" s="301">
        <v>13550.2</v>
      </c>
      <c r="Q322" s="302">
        <v>214923</v>
      </c>
      <c r="R322" s="302">
        <v>94</v>
      </c>
      <c r="S322" s="303" t="s">
        <v>35</v>
      </c>
      <c r="T322" s="304" t="s">
        <v>35</v>
      </c>
      <c r="U322" s="304" t="s">
        <v>35</v>
      </c>
      <c r="V322" s="297">
        <v>44405.4</v>
      </c>
      <c r="W322" s="298">
        <v>609772</v>
      </c>
      <c r="X322" s="298">
        <v>23466</v>
      </c>
    </row>
    <row r="323" spans="1:24" x14ac:dyDescent="0.35">
      <c r="A323" s="294">
        <v>2013</v>
      </c>
      <c r="B323" s="295">
        <v>3644</v>
      </c>
      <c r="C323" s="296" t="s">
        <v>347</v>
      </c>
      <c r="D323" s="294" t="s">
        <v>22</v>
      </c>
      <c r="E323" s="296" t="s">
        <v>23</v>
      </c>
      <c r="F323" s="294" t="s">
        <v>24</v>
      </c>
      <c r="G323" s="296" t="s">
        <v>92</v>
      </c>
      <c r="H323" s="296" t="s">
        <v>179</v>
      </c>
      <c r="I323" s="296" t="s">
        <v>2304</v>
      </c>
      <c r="J323" s="297">
        <v>36123</v>
      </c>
      <c r="K323" s="298">
        <v>438376</v>
      </c>
      <c r="L323" s="298">
        <v>27308</v>
      </c>
      <c r="M323" s="299">
        <v>11801</v>
      </c>
      <c r="N323" s="300">
        <v>173433</v>
      </c>
      <c r="O323" s="300">
        <v>3197</v>
      </c>
      <c r="P323" s="301">
        <v>1838</v>
      </c>
      <c r="Q323" s="302">
        <v>31050</v>
      </c>
      <c r="R323" s="302">
        <v>4</v>
      </c>
      <c r="S323" s="303" t="s">
        <v>35</v>
      </c>
      <c r="T323" s="304" t="s">
        <v>35</v>
      </c>
      <c r="U323" s="304" t="s">
        <v>35</v>
      </c>
      <c r="V323" s="297">
        <v>49762</v>
      </c>
      <c r="W323" s="298">
        <v>642859</v>
      </c>
      <c r="X323" s="298">
        <v>30509</v>
      </c>
    </row>
    <row r="324" spans="1:24" x14ac:dyDescent="0.35">
      <c r="A324" s="294">
        <v>2013</v>
      </c>
      <c r="B324" s="295">
        <v>3647</v>
      </c>
      <c r="C324" s="296" t="s">
        <v>348</v>
      </c>
      <c r="D324" s="294" t="s">
        <v>22</v>
      </c>
      <c r="E324" s="296" t="s">
        <v>23</v>
      </c>
      <c r="F324" s="294" t="s">
        <v>24</v>
      </c>
      <c r="G324" s="296" t="s">
        <v>76</v>
      </c>
      <c r="H324" s="296" t="s">
        <v>26</v>
      </c>
      <c r="I324" s="296" t="s">
        <v>2324</v>
      </c>
      <c r="J324" s="297">
        <v>13944.7</v>
      </c>
      <c r="K324" s="298">
        <v>113708</v>
      </c>
      <c r="L324" s="298">
        <v>10091</v>
      </c>
      <c r="M324" s="299">
        <v>3775.2</v>
      </c>
      <c r="N324" s="300">
        <v>31323</v>
      </c>
      <c r="O324" s="300">
        <v>1264</v>
      </c>
      <c r="P324" s="301">
        <v>9729.7000000000007</v>
      </c>
      <c r="Q324" s="302">
        <v>118337</v>
      </c>
      <c r="R324" s="302">
        <v>130</v>
      </c>
      <c r="S324" s="303" t="s">
        <v>35</v>
      </c>
      <c r="T324" s="304" t="s">
        <v>35</v>
      </c>
      <c r="U324" s="304" t="s">
        <v>35</v>
      </c>
      <c r="V324" s="297">
        <v>27449.599999999999</v>
      </c>
      <c r="W324" s="298">
        <v>263368</v>
      </c>
      <c r="X324" s="298">
        <v>11485</v>
      </c>
    </row>
    <row r="325" spans="1:24" x14ac:dyDescent="0.35">
      <c r="A325" s="294">
        <v>2013</v>
      </c>
      <c r="B325" s="295">
        <v>3660</v>
      </c>
      <c r="C325" s="296" t="s">
        <v>349</v>
      </c>
      <c r="D325" s="294" t="s">
        <v>22</v>
      </c>
      <c r="E325" s="296" t="s">
        <v>23</v>
      </c>
      <c r="F325" s="294" t="s">
        <v>24</v>
      </c>
      <c r="G325" s="296" t="s">
        <v>92</v>
      </c>
      <c r="H325" s="296" t="s">
        <v>179</v>
      </c>
      <c r="I325" s="296" t="s">
        <v>2304</v>
      </c>
      <c r="J325" s="297">
        <v>218717</v>
      </c>
      <c r="K325" s="298">
        <v>2387086</v>
      </c>
      <c r="L325" s="298">
        <v>173061</v>
      </c>
      <c r="M325" s="299">
        <v>98782</v>
      </c>
      <c r="N325" s="300">
        <v>1319127</v>
      </c>
      <c r="O325" s="300">
        <v>16583</v>
      </c>
      <c r="P325" s="301">
        <v>41015</v>
      </c>
      <c r="Q325" s="302">
        <v>734949</v>
      </c>
      <c r="R325" s="302">
        <v>30</v>
      </c>
      <c r="S325" s="303">
        <v>0</v>
      </c>
      <c r="T325" s="304">
        <v>0</v>
      </c>
      <c r="U325" s="304">
        <v>0</v>
      </c>
      <c r="V325" s="297">
        <v>358514</v>
      </c>
      <c r="W325" s="298">
        <v>4441162</v>
      </c>
      <c r="X325" s="298">
        <v>189674</v>
      </c>
    </row>
    <row r="326" spans="1:24" x14ac:dyDescent="0.35">
      <c r="A326" s="294">
        <v>2013</v>
      </c>
      <c r="B326" s="295">
        <v>3687</v>
      </c>
      <c r="C326" s="296" t="s">
        <v>350</v>
      </c>
      <c r="D326" s="294" t="s">
        <v>22</v>
      </c>
      <c r="E326" s="296" t="s">
        <v>23</v>
      </c>
      <c r="F326" s="294" t="s">
        <v>24</v>
      </c>
      <c r="G326" s="296" t="s">
        <v>106</v>
      </c>
      <c r="H326" s="296" t="s">
        <v>31</v>
      </c>
      <c r="I326" s="296" t="s">
        <v>2271</v>
      </c>
      <c r="J326" s="297">
        <v>37408</v>
      </c>
      <c r="K326" s="298">
        <v>323690</v>
      </c>
      <c r="L326" s="298">
        <v>24214</v>
      </c>
      <c r="M326" s="299">
        <v>10141</v>
      </c>
      <c r="N326" s="300">
        <v>88236</v>
      </c>
      <c r="O326" s="300">
        <v>1770</v>
      </c>
      <c r="P326" s="301">
        <v>953</v>
      </c>
      <c r="Q326" s="302">
        <v>10334</v>
      </c>
      <c r="R326" s="302">
        <v>1</v>
      </c>
      <c r="S326" s="303" t="s">
        <v>35</v>
      </c>
      <c r="T326" s="304" t="s">
        <v>35</v>
      </c>
      <c r="U326" s="304" t="s">
        <v>35</v>
      </c>
      <c r="V326" s="297">
        <v>48502</v>
      </c>
      <c r="W326" s="298">
        <v>422260</v>
      </c>
      <c r="X326" s="298">
        <v>25985</v>
      </c>
    </row>
    <row r="327" spans="1:24" x14ac:dyDescent="0.35">
      <c r="A327" s="294">
        <v>2013</v>
      </c>
      <c r="B327" s="295">
        <v>3701</v>
      </c>
      <c r="C327" s="296" t="s">
        <v>351</v>
      </c>
      <c r="D327" s="294" t="s">
        <v>22</v>
      </c>
      <c r="E327" s="296" t="s">
        <v>23</v>
      </c>
      <c r="F327" s="294" t="s">
        <v>24</v>
      </c>
      <c r="G327" s="296" t="s">
        <v>37</v>
      </c>
      <c r="H327" s="296" t="s">
        <v>31</v>
      </c>
      <c r="I327" s="296" t="s">
        <v>2270</v>
      </c>
      <c r="J327" s="297">
        <v>16638.900000000001</v>
      </c>
      <c r="K327" s="298">
        <v>133626</v>
      </c>
      <c r="L327" s="298">
        <v>8908</v>
      </c>
      <c r="M327" s="299">
        <v>3755</v>
      </c>
      <c r="N327" s="300">
        <v>47822</v>
      </c>
      <c r="O327" s="300">
        <v>96</v>
      </c>
      <c r="P327" s="301" t="s">
        <v>35</v>
      </c>
      <c r="Q327" s="302" t="s">
        <v>35</v>
      </c>
      <c r="R327" s="302" t="s">
        <v>35</v>
      </c>
      <c r="S327" s="303" t="s">
        <v>35</v>
      </c>
      <c r="T327" s="304" t="s">
        <v>35</v>
      </c>
      <c r="U327" s="304" t="s">
        <v>35</v>
      </c>
      <c r="V327" s="297">
        <v>20393.900000000001</v>
      </c>
      <c r="W327" s="298">
        <v>181448</v>
      </c>
      <c r="X327" s="298">
        <v>9004</v>
      </c>
    </row>
    <row r="328" spans="1:24" x14ac:dyDescent="0.35">
      <c r="A328" s="294">
        <v>2013</v>
      </c>
      <c r="B328" s="295">
        <v>3702</v>
      </c>
      <c r="C328" s="296" t="s">
        <v>352</v>
      </c>
      <c r="D328" s="294" t="s">
        <v>22</v>
      </c>
      <c r="E328" s="296" t="s">
        <v>23</v>
      </c>
      <c r="F328" s="294" t="s">
        <v>24</v>
      </c>
      <c r="G328" s="296" t="s">
        <v>25</v>
      </c>
      <c r="H328" s="296" t="s">
        <v>26</v>
      </c>
      <c r="I328" s="296" t="s">
        <v>2270</v>
      </c>
      <c r="J328" s="297">
        <v>6091</v>
      </c>
      <c r="K328" s="298">
        <v>68044</v>
      </c>
      <c r="L328" s="298">
        <v>5750</v>
      </c>
      <c r="M328" s="299">
        <v>5859</v>
      </c>
      <c r="N328" s="300">
        <v>70213</v>
      </c>
      <c r="O328" s="300">
        <v>1302</v>
      </c>
      <c r="P328" s="301">
        <v>964</v>
      </c>
      <c r="Q328" s="302">
        <v>14558</v>
      </c>
      <c r="R328" s="302">
        <v>6</v>
      </c>
      <c r="S328" s="303" t="s">
        <v>35</v>
      </c>
      <c r="T328" s="304" t="s">
        <v>35</v>
      </c>
      <c r="U328" s="304" t="s">
        <v>35</v>
      </c>
      <c r="V328" s="297">
        <v>12914</v>
      </c>
      <c r="W328" s="298">
        <v>152815</v>
      </c>
      <c r="X328" s="298">
        <v>7058</v>
      </c>
    </row>
    <row r="329" spans="1:24" x14ac:dyDescent="0.35">
      <c r="A329" s="294">
        <v>2013</v>
      </c>
      <c r="B329" s="295">
        <v>3704</v>
      </c>
      <c r="C329" s="296" t="s">
        <v>353</v>
      </c>
      <c r="D329" s="294" t="s">
        <v>22</v>
      </c>
      <c r="E329" s="296" t="s">
        <v>23</v>
      </c>
      <c r="F329" s="294" t="s">
        <v>24</v>
      </c>
      <c r="G329" s="296" t="s">
        <v>100</v>
      </c>
      <c r="H329" s="296" t="s">
        <v>26</v>
      </c>
      <c r="I329" s="296" t="s">
        <v>2269</v>
      </c>
      <c r="J329" s="297">
        <v>85764</v>
      </c>
      <c r="K329" s="298">
        <v>806051</v>
      </c>
      <c r="L329" s="298">
        <v>56063</v>
      </c>
      <c r="M329" s="299">
        <v>54576</v>
      </c>
      <c r="N329" s="300">
        <v>520943</v>
      </c>
      <c r="O329" s="300">
        <v>7873</v>
      </c>
      <c r="P329" s="301">
        <v>6112</v>
      </c>
      <c r="Q329" s="302">
        <v>81303</v>
      </c>
      <c r="R329" s="302">
        <v>6</v>
      </c>
      <c r="S329" s="303">
        <v>0</v>
      </c>
      <c r="T329" s="304">
        <v>0</v>
      </c>
      <c r="U329" s="304">
        <v>0</v>
      </c>
      <c r="V329" s="297">
        <v>146452</v>
      </c>
      <c r="W329" s="298">
        <v>1408297</v>
      </c>
      <c r="X329" s="298">
        <v>63942</v>
      </c>
    </row>
    <row r="330" spans="1:24" x14ac:dyDescent="0.35">
      <c r="A330" s="294">
        <v>2013</v>
      </c>
      <c r="B330" s="295">
        <v>3705</v>
      </c>
      <c r="C330" s="296" t="s">
        <v>354</v>
      </c>
      <c r="D330" s="294" t="s">
        <v>22</v>
      </c>
      <c r="E330" s="296" t="s">
        <v>23</v>
      </c>
      <c r="F330" s="294" t="s">
        <v>24</v>
      </c>
      <c r="G330" s="296" t="s">
        <v>118</v>
      </c>
      <c r="H330" s="296" t="s">
        <v>26</v>
      </c>
      <c r="I330" s="296" t="s">
        <v>2331</v>
      </c>
      <c r="J330" s="297">
        <v>3617</v>
      </c>
      <c r="K330" s="298">
        <v>44792</v>
      </c>
      <c r="L330" s="298">
        <v>3668</v>
      </c>
      <c r="M330" s="299">
        <v>3043</v>
      </c>
      <c r="N330" s="300">
        <v>31356</v>
      </c>
      <c r="O330" s="300">
        <v>684</v>
      </c>
      <c r="P330" s="301">
        <v>11967</v>
      </c>
      <c r="Q330" s="302">
        <v>157952</v>
      </c>
      <c r="R330" s="302">
        <v>89</v>
      </c>
      <c r="S330" s="303">
        <v>0</v>
      </c>
      <c r="T330" s="304">
        <v>0</v>
      </c>
      <c r="U330" s="304">
        <v>0</v>
      </c>
      <c r="V330" s="297">
        <v>18627</v>
      </c>
      <c r="W330" s="298">
        <v>234100</v>
      </c>
      <c r="X330" s="298">
        <v>4441</v>
      </c>
    </row>
    <row r="331" spans="1:24" x14ac:dyDescent="0.35">
      <c r="A331" s="294">
        <v>2013</v>
      </c>
      <c r="B331" s="295">
        <v>3710</v>
      </c>
      <c r="C331" s="296" t="s">
        <v>2332</v>
      </c>
      <c r="D331" s="294" t="s">
        <v>22</v>
      </c>
      <c r="E331" s="296" t="s">
        <v>23</v>
      </c>
      <c r="F331" s="294" t="s">
        <v>24</v>
      </c>
      <c r="G331" s="296" t="s">
        <v>75</v>
      </c>
      <c r="H331" s="296" t="s">
        <v>26</v>
      </c>
      <c r="I331" s="296" t="s">
        <v>2300</v>
      </c>
      <c r="J331" s="297">
        <v>2265.1</v>
      </c>
      <c r="K331" s="298">
        <v>23587</v>
      </c>
      <c r="L331" s="298">
        <v>2243</v>
      </c>
      <c r="M331" s="299">
        <v>1221.8</v>
      </c>
      <c r="N331" s="300">
        <v>13502</v>
      </c>
      <c r="O331" s="300">
        <v>317</v>
      </c>
      <c r="P331" s="301">
        <v>1584.8</v>
      </c>
      <c r="Q331" s="302">
        <v>16679</v>
      </c>
      <c r="R331" s="302">
        <v>222</v>
      </c>
      <c r="S331" s="303" t="s">
        <v>35</v>
      </c>
      <c r="T331" s="304" t="s">
        <v>35</v>
      </c>
      <c r="U331" s="304" t="s">
        <v>35</v>
      </c>
      <c r="V331" s="297">
        <v>5071.7</v>
      </c>
      <c r="W331" s="298">
        <v>53768</v>
      </c>
      <c r="X331" s="298">
        <v>2782</v>
      </c>
    </row>
    <row r="332" spans="1:24" x14ac:dyDescent="0.35">
      <c r="A332" s="294">
        <v>2013</v>
      </c>
      <c r="B332" s="295">
        <v>3712</v>
      </c>
      <c r="C332" s="296" t="s">
        <v>355</v>
      </c>
      <c r="D332" s="294" t="s">
        <v>22</v>
      </c>
      <c r="E332" s="296" t="s">
        <v>23</v>
      </c>
      <c r="F332" s="294" t="s">
        <v>24</v>
      </c>
      <c r="G332" s="296" t="s">
        <v>118</v>
      </c>
      <c r="H332" s="296" t="s">
        <v>31</v>
      </c>
      <c r="I332" s="296" t="s">
        <v>2270</v>
      </c>
      <c r="J332" s="297">
        <v>13783.4</v>
      </c>
      <c r="K332" s="298">
        <v>104022</v>
      </c>
      <c r="L332" s="298">
        <v>10393</v>
      </c>
      <c r="M332" s="299">
        <v>7077.3</v>
      </c>
      <c r="N332" s="300">
        <v>55238</v>
      </c>
      <c r="O332" s="300">
        <v>2103</v>
      </c>
      <c r="P332" s="301">
        <v>764.7</v>
      </c>
      <c r="Q332" s="302">
        <v>7773</v>
      </c>
      <c r="R332" s="302">
        <v>6</v>
      </c>
      <c r="S332" s="303" t="s">
        <v>35</v>
      </c>
      <c r="T332" s="304" t="s">
        <v>35</v>
      </c>
      <c r="U332" s="304" t="s">
        <v>35</v>
      </c>
      <c r="V332" s="297">
        <v>21625.4</v>
      </c>
      <c r="W332" s="298">
        <v>167033</v>
      </c>
      <c r="X332" s="298">
        <v>12502</v>
      </c>
    </row>
    <row r="333" spans="1:24" x14ac:dyDescent="0.35">
      <c r="A333" s="294">
        <v>2013</v>
      </c>
      <c r="B333" s="295">
        <v>3712</v>
      </c>
      <c r="C333" s="296" t="s">
        <v>355</v>
      </c>
      <c r="D333" s="294" t="s">
        <v>22</v>
      </c>
      <c r="E333" s="296" t="s">
        <v>23</v>
      </c>
      <c r="F333" s="294" t="s">
        <v>24</v>
      </c>
      <c r="G333" s="296" t="s">
        <v>127</v>
      </c>
      <c r="H333" s="296" t="s">
        <v>31</v>
      </c>
      <c r="I333" s="296" t="s">
        <v>2270</v>
      </c>
      <c r="J333" s="297">
        <v>62.6</v>
      </c>
      <c r="K333" s="298">
        <v>459</v>
      </c>
      <c r="L333" s="298">
        <v>44</v>
      </c>
      <c r="M333" s="299">
        <v>28.2</v>
      </c>
      <c r="N333" s="300">
        <v>248</v>
      </c>
      <c r="O333" s="300">
        <v>7</v>
      </c>
      <c r="P333" s="301" t="s">
        <v>35</v>
      </c>
      <c r="Q333" s="302" t="s">
        <v>35</v>
      </c>
      <c r="R333" s="302" t="s">
        <v>35</v>
      </c>
      <c r="S333" s="303" t="s">
        <v>35</v>
      </c>
      <c r="T333" s="304" t="s">
        <v>35</v>
      </c>
      <c r="U333" s="304" t="s">
        <v>35</v>
      </c>
      <c r="V333" s="297">
        <v>90.8</v>
      </c>
      <c r="W333" s="298">
        <v>707</v>
      </c>
      <c r="X333" s="298">
        <v>51</v>
      </c>
    </row>
    <row r="334" spans="1:24" x14ac:dyDescent="0.35">
      <c r="A334" s="294">
        <v>2013</v>
      </c>
      <c r="B334" s="295">
        <v>3716</v>
      </c>
      <c r="C334" s="296" t="s">
        <v>356</v>
      </c>
      <c r="D334" s="294" t="s">
        <v>22</v>
      </c>
      <c r="E334" s="296" t="s">
        <v>23</v>
      </c>
      <c r="F334" s="294" t="s">
        <v>24</v>
      </c>
      <c r="G334" s="296" t="s">
        <v>164</v>
      </c>
      <c r="H334" s="296" t="s">
        <v>31</v>
      </c>
      <c r="I334" s="296" t="s">
        <v>2275</v>
      </c>
      <c r="J334" s="297">
        <v>4725</v>
      </c>
      <c r="K334" s="298">
        <v>50967</v>
      </c>
      <c r="L334" s="298">
        <v>2835</v>
      </c>
      <c r="M334" s="299">
        <v>2118</v>
      </c>
      <c r="N334" s="300">
        <v>19113</v>
      </c>
      <c r="O334" s="300">
        <v>408</v>
      </c>
      <c r="P334" s="301">
        <v>612</v>
      </c>
      <c r="Q334" s="302">
        <v>4984</v>
      </c>
      <c r="R334" s="302">
        <v>280</v>
      </c>
      <c r="S334" s="303" t="s">
        <v>35</v>
      </c>
      <c r="T334" s="304" t="s">
        <v>35</v>
      </c>
      <c r="U334" s="304" t="s">
        <v>35</v>
      </c>
      <c r="V334" s="297">
        <v>7455</v>
      </c>
      <c r="W334" s="298">
        <v>75064</v>
      </c>
      <c r="X334" s="298">
        <v>3523</v>
      </c>
    </row>
    <row r="335" spans="1:24" x14ac:dyDescent="0.35">
      <c r="A335" s="294">
        <v>2013</v>
      </c>
      <c r="B335" s="295">
        <v>3722</v>
      </c>
      <c r="C335" s="296" t="s">
        <v>357</v>
      </c>
      <c r="D335" s="294" t="s">
        <v>22</v>
      </c>
      <c r="E335" s="296" t="s">
        <v>23</v>
      </c>
      <c r="F335" s="294" t="s">
        <v>24</v>
      </c>
      <c r="G335" s="296" t="s">
        <v>83</v>
      </c>
      <c r="H335" s="296" t="s">
        <v>31</v>
      </c>
      <c r="I335" s="296" t="s">
        <v>2270</v>
      </c>
      <c r="J335" s="297">
        <v>8584.6</v>
      </c>
      <c r="K335" s="298">
        <v>63303</v>
      </c>
      <c r="L335" s="298">
        <v>4958</v>
      </c>
      <c r="M335" s="299">
        <v>2728.4</v>
      </c>
      <c r="N335" s="300">
        <v>26536</v>
      </c>
      <c r="O335" s="300">
        <v>285</v>
      </c>
      <c r="P335" s="301">
        <v>609.9</v>
      </c>
      <c r="Q335" s="302">
        <v>6839</v>
      </c>
      <c r="R335" s="302">
        <v>2</v>
      </c>
      <c r="S335" s="303" t="s">
        <v>35</v>
      </c>
      <c r="T335" s="304" t="s">
        <v>35</v>
      </c>
      <c r="U335" s="304" t="s">
        <v>35</v>
      </c>
      <c r="V335" s="297">
        <v>11922.9</v>
      </c>
      <c r="W335" s="298">
        <v>96678</v>
      </c>
      <c r="X335" s="298">
        <v>5245</v>
      </c>
    </row>
    <row r="336" spans="1:24" x14ac:dyDescent="0.35">
      <c r="A336" s="294">
        <v>2013</v>
      </c>
      <c r="B336" s="295">
        <v>3731</v>
      </c>
      <c r="C336" s="296" t="s">
        <v>358</v>
      </c>
      <c r="D336" s="294" t="s">
        <v>22</v>
      </c>
      <c r="E336" s="296" t="s">
        <v>23</v>
      </c>
      <c r="F336" s="294" t="s">
        <v>24</v>
      </c>
      <c r="G336" s="296" t="s">
        <v>67</v>
      </c>
      <c r="H336" s="296" t="s">
        <v>26</v>
      </c>
      <c r="I336" s="296" t="s">
        <v>2291</v>
      </c>
      <c r="J336" s="297">
        <v>7675</v>
      </c>
      <c r="K336" s="298">
        <v>55943</v>
      </c>
      <c r="L336" s="298">
        <v>5001</v>
      </c>
      <c r="M336" s="299">
        <v>4063</v>
      </c>
      <c r="N336" s="300">
        <v>35374</v>
      </c>
      <c r="O336" s="300">
        <v>622</v>
      </c>
      <c r="P336" s="301" t="s">
        <v>35</v>
      </c>
      <c r="Q336" s="302" t="s">
        <v>35</v>
      </c>
      <c r="R336" s="302" t="s">
        <v>35</v>
      </c>
      <c r="S336" s="303" t="s">
        <v>35</v>
      </c>
      <c r="T336" s="304" t="s">
        <v>35</v>
      </c>
      <c r="U336" s="304" t="s">
        <v>35</v>
      </c>
      <c r="V336" s="297">
        <v>11738</v>
      </c>
      <c r="W336" s="298">
        <v>91317</v>
      </c>
      <c r="X336" s="298">
        <v>5623</v>
      </c>
    </row>
    <row r="337" spans="1:24" x14ac:dyDescent="0.35">
      <c r="A337" s="294">
        <v>2013</v>
      </c>
      <c r="B337" s="295">
        <v>3732</v>
      </c>
      <c r="C337" s="296" t="s">
        <v>358</v>
      </c>
      <c r="D337" s="294" t="s">
        <v>22</v>
      </c>
      <c r="E337" s="296" t="s">
        <v>23</v>
      </c>
      <c r="F337" s="294" t="s">
        <v>24</v>
      </c>
      <c r="G337" s="296" t="s">
        <v>186</v>
      </c>
      <c r="H337" s="296" t="s">
        <v>26</v>
      </c>
      <c r="I337" s="296" t="s">
        <v>2271</v>
      </c>
      <c r="J337" s="297">
        <v>1971.1</v>
      </c>
      <c r="K337" s="298">
        <v>12827</v>
      </c>
      <c r="L337" s="298">
        <v>1229</v>
      </c>
      <c r="M337" s="299">
        <v>567.9</v>
      </c>
      <c r="N337" s="300">
        <v>3840</v>
      </c>
      <c r="O337" s="300">
        <v>65</v>
      </c>
      <c r="P337" s="301" t="s">
        <v>35</v>
      </c>
      <c r="Q337" s="302" t="s">
        <v>35</v>
      </c>
      <c r="R337" s="302" t="s">
        <v>35</v>
      </c>
      <c r="S337" s="303" t="s">
        <v>35</v>
      </c>
      <c r="T337" s="304" t="s">
        <v>35</v>
      </c>
      <c r="U337" s="304" t="s">
        <v>35</v>
      </c>
      <c r="V337" s="297">
        <v>2539</v>
      </c>
      <c r="W337" s="298">
        <v>16667</v>
      </c>
      <c r="X337" s="298">
        <v>1294</v>
      </c>
    </row>
    <row r="338" spans="1:24" x14ac:dyDescent="0.35">
      <c r="A338" s="294">
        <v>2013</v>
      </c>
      <c r="B338" s="295">
        <v>3739</v>
      </c>
      <c r="C338" s="296" t="s">
        <v>359</v>
      </c>
      <c r="D338" s="294" t="s">
        <v>22</v>
      </c>
      <c r="E338" s="296" t="s">
        <v>23</v>
      </c>
      <c r="F338" s="294" t="s">
        <v>24</v>
      </c>
      <c r="G338" s="296" t="s">
        <v>198</v>
      </c>
      <c r="H338" s="296" t="s">
        <v>31</v>
      </c>
      <c r="I338" s="296" t="s">
        <v>2329</v>
      </c>
      <c r="J338" s="297">
        <v>12369.3</v>
      </c>
      <c r="K338" s="298">
        <v>122302</v>
      </c>
      <c r="L338" s="298">
        <v>8548</v>
      </c>
      <c r="M338" s="299">
        <v>2168.6</v>
      </c>
      <c r="N338" s="300">
        <v>26340</v>
      </c>
      <c r="O338" s="300">
        <v>741</v>
      </c>
      <c r="P338" s="301">
        <v>1260.7</v>
      </c>
      <c r="Q338" s="302">
        <v>24462</v>
      </c>
      <c r="R338" s="302">
        <v>5</v>
      </c>
      <c r="S338" s="303" t="s">
        <v>35</v>
      </c>
      <c r="T338" s="304" t="s">
        <v>35</v>
      </c>
      <c r="U338" s="304" t="s">
        <v>35</v>
      </c>
      <c r="V338" s="297">
        <v>15798.6</v>
      </c>
      <c r="W338" s="298">
        <v>173104</v>
      </c>
      <c r="X338" s="298">
        <v>9294</v>
      </c>
    </row>
    <row r="339" spans="1:24" x14ac:dyDescent="0.35">
      <c r="A339" s="294">
        <v>2013</v>
      </c>
      <c r="B339" s="295">
        <v>3739</v>
      </c>
      <c r="C339" s="296" t="s">
        <v>359</v>
      </c>
      <c r="D339" s="294" t="s">
        <v>22</v>
      </c>
      <c r="E339" s="296" t="s">
        <v>23</v>
      </c>
      <c r="F339" s="294" t="s">
        <v>24</v>
      </c>
      <c r="G339" s="296" t="s">
        <v>123</v>
      </c>
      <c r="H339" s="296" t="s">
        <v>31</v>
      </c>
      <c r="I339" s="296" t="s">
        <v>2304</v>
      </c>
      <c r="J339" s="297">
        <v>154.1</v>
      </c>
      <c r="K339" s="298">
        <v>1483</v>
      </c>
      <c r="L339" s="298">
        <v>136</v>
      </c>
      <c r="M339" s="299">
        <v>26.5</v>
      </c>
      <c r="N339" s="300">
        <v>261</v>
      </c>
      <c r="O339" s="300">
        <v>21</v>
      </c>
      <c r="P339" s="301" t="s">
        <v>35</v>
      </c>
      <c r="Q339" s="302" t="s">
        <v>35</v>
      </c>
      <c r="R339" s="302" t="s">
        <v>35</v>
      </c>
      <c r="S339" s="303" t="s">
        <v>35</v>
      </c>
      <c r="T339" s="304" t="s">
        <v>35</v>
      </c>
      <c r="U339" s="304" t="s">
        <v>35</v>
      </c>
      <c r="V339" s="297">
        <v>180.6</v>
      </c>
      <c r="W339" s="298">
        <v>1744</v>
      </c>
      <c r="X339" s="298">
        <v>157</v>
      </c>
    </row>
    <row r="340" spans="1:24" x14ac:dyDescent="0.35">
      <c r="A340" s="294">
        <v>2013</v>
      </c>
      <c r="B340" s="295">
        <v>3739</v>
      </c>
      <c r="C340" s="296" t="s">
        <v>359</v>
      </c>
      <c r="D340" s="294" t="s">
        <v>22</v>
      </c>
      <c r="E340" s="296" t="s">
        <v>23</v>
      </c>
      <c r="F340" s="294" t="s">
        <v>24</v>
      </c>
      <c r="G340" s="296" t="s">
        <v>92</v>
      </c>
      <c r="H340" s="296" t="s">
        <v>31</v>
      </c>
      <c r="I340" s="296" t="s">
        <v>2329</v>
      </c>
      <c r="J340" s="297">
        <v>1060.5</v>
      </c>
      <c r="K340" s="298">
        <v>10310</v>
      </c>
      <c r="L340" s="298">
        <v>810</v>
      </c>
      <c r="M340" s="299">
        <v>259.60000000000002</v>
      </c>
      <c r="N340" s="300">
        <v>2916</v>
      </c>
      <c r="O340" s="300">
        <v>133</v>
      </c>
      <c r="P340" s="301">
        <v>48.6</v>
      </c>
      <c r="Q340" s="302">
        <v>1117</v>
      </c>
      <c r="R340" s="302">
        <v>1</v>
      </c>
      <c r="S340" s="303" t="s">
        <v>35</v>
      </c>
      <c r="T340" s="304" t="s">
        <v>35</v>
      </c>
      <c r="U340" s="304" t="s">
        <v>35</v>
      </c>
      <c r="V340" s="297">
        <v>1368.7</v>
      </c>
      <c r="W340" s="298">
        <v>14343</v>
      </c>
      <c r="X340" s="298">
        <v>944</v>
      </c>
    </row>
    <row r="341" spans="1:24" x14ac:dyDescent="0.35">
      <c r="A341" s="294">
        <v>2013</v>
      </c>
      <c r="B341" s="295">
        <v>3755</v>
      </c>
      <c r="C341" s="296" t="s">
        <v>360</v>
      </c>
      <c r="D341" s="294" t="s">
        <v>22</v>
      </c>
      <c r="E341" s="296" t="s">
        <v>23</v>
      </c>
      <c r="F341" s="294" t="s">
        <v>24</v>
      </c>
      <c r="G341" s="296" t="s">
        <v>44</v>
      </c>
      <c r="H341" s="296" t="s">
        <v>54</v>
      </c>
      <c r="I341" s="296" t="s">
        <v>2271</v>
      </c>
      <c r="J341" s="297">
        <v>150908.20000000001</v>
      </c>
      <c r="K341" s="298">
        <v>1303168</v>
      </c>
      <c r="L341" s="298">
        <v>165147</v>
      </c>
      <c r="M341" s="299">
        <v>85892</v>
      </c>
      <c r="N341" s="300">
        <v>687752</v>
      </c>
      <c r="O341" s="300">
        <v>16469</v>
      </c>
      <c r="P341" s="301">
        <v>36305</v>
      </c>
      <c r="Q341" s="302">
        <v>671338</v>
      </c>
      <c r="R341" s="302">
        <v>148</v>
      </c>
      <c r="S341" s="303">
        <v>0</v>
      </c>
      <c r="T341" s="304">
        <v>0</v>
      </c>
      <c r="U341" s="304">
        <v>0</v>
      </c>
      <c r="V341" s="297">
        <v>273105.2</v>
      </c>
      <c r="W341" s="298">
        <v>2662258</v>
      </c>
      <c r="X341" s="298">
        <v>181764</v>
      </c>
    </row>
    <row r="342" spans="1:24" x14ac:dyDescent="0.35">
      <c r="A342" s="294">
        <v>2013</v>
      </c>
      <c r="B342" s="295">
        <v>3755</v>
      </c>
      <c r="C342" s="296" t="s">
        <v>360</v>
      </c>
      <c r="D342" s="294" t="s">
        <v>132</v>
      </c>
      <c r="E342" s="296" t="s">
        <v>133</v>
      </c>
      <c r="F342" s="294" t="s">
        <v>24</v>
      </c>
      <c r="G342" s="296" t="s">
        <v>44</v>
      </c>
      <c r="H342" s="296" t="s">
        <v>54</v>
      </c>
      <c r="I342" s="296" t="s">
        <v>2271</v>
      </c>
      <c r="J342" s="297">
        <v>220510.1</v>
      </c>
      <c r="K342" s="298">
        <v>4204783</v>
      </c>
      <c r="L342" s="298">
        <v>495501</v>
      </c>
      <c r="M342" s="299">
        <v>267412.40000000002</v>
      </c>
      <c r="N342" s="300">
        <v>6073037</v>
      </c>
      <c r="O342" s="300">
        <v>67096</v>
      </c>
      <c r="P342" s="301">
        <v>56427.7</v>
      </c>
      <c r="Q342" s="302">
        <v>5732026</v>
      </c>
      <c r="R342" s="302">
        <v>516</v>
      </c>
      <c r="S342" s="303">
        <v>677.3</v>
      </c>
      <c r="T342" s="304">
        <v>40140</v>
      </c>
      <c r="U342" s="304">
        <v>1</v>
      </c>
      <c r="V342" s="297">
        <v>545027.5</v>
      </c>
      <c r="W342" s="298">
        <v>16049986</v>
      </c>
      <c r="X342" s="298">
        <v>563114</v>
      </c>
    </row>
    <row r="343" spans="1:24" x14ac:dyDescent="0.35">
      <c r="A343" s="294">
        <v>2013</v>
      </c>
      <c r="B343" s="295">
        <v>3757</v>
      </c>
      <c r="C343" s="296" t="s">
        <v>361</v>
      </c>
      <c r="D343" s="294" t="s">
        <v>22</v>
      </c>
      <c r="E343" s="296" t="s">
        <v>23</v>
      </c>
      <c r="F343" s="294" t="s">
        <v>24</v>
      </c>
      <c r="G343" s="296" t="s">
        <v>58</v>
      </c>
      <c r="H343" s="296" t="s">
        <v>31</v>
      </c>
      <c r="I343" s="296" t="s">
        <v>2325</v>
      </c>
      <c r="J343" s="297">
        <v>240958.4</v>
      </c>
      <c r="K343" s="298">
        <v>2055318</v>
      </c>
      <c r="L343" s="298">
        <v>148777</v>
      </c>
      <c r="M343" s="299">
        <v>63416.6</v>
      </c>
      <c r="N343" s="300">
        <v>605484</v>
      </c>
      <c r="O343" s="300">
        <v>18075</v>
      </c>
      <c r="P343" s="301">
        <v>26673.9</v>
      </c>
      <c r="Q343" s="302">
        <v>358322</v>
      </c>
      <c r="R343" s="302">
        <v>44</v>
      </c>
      <c r="S343" s="303">
        <v>0</v>
      </c>
      <c r="T343" s="304">
        <v>0</v>
      </c>
      <c r="U343" s="304">
        <v>0</v>
      </c>
      <c r="V343" s="297">
        <v>331048.90000000002</v>
      </c>
      <c r="W343" s="298">
        <v>3019124</v>
      </c>
      <c r="X343" s="298">
        <v>166896</v>
      </c>
    </row>
    <row r="344" spans="1:24" x14ac:dyDescent="0.35">
      <c r="A344" s="294">
        <v>2013</v>
      </c>
      <c r="B344" s="295">
        <v>3758</v>
      </c>
      <c r="C344" s="296" t="s">
        <v>362</v>
      </c>
      <c r="D344" s="294" t="s">
        <v>22</v>
      </c>
      <c r="E344" s="296" t="s">
        <v>23</v>
      </c>
      <c r="F344" s="294" t="s">
        <v>24</v>
      </c>
      <c r="G344" s="296" t="s">
        <v>100</v>
      </c>
      <c r="H344" s="296" t="s">
        <v>26</v>
      </c>
      <c r="I344" s="296" t="s">
        <v>2269</v>
      </c>
      <c r="J344" s="297">
        <v>35273</v>
      </c>
      <c r="K344" s="298">
        <v>376722</v>
      </c>
      <c r="L344" s="298">
        <v>25504</v>
      </c>
      <c r="M344" s="299">
        <v>38826</v>
      </c>
      <c r="N344" s="300">
        <v>404522</v>
      </c>
      <c r="O344" s="300">
        <v>4525</v>
      </c>
      <c r="P344" s="301">
        <v>19040</v>
      </c>
      <c r="Q344" s="302">
        <v>291011</v>
      </c>
      <c r="R344" s="302">
        <v>16</v>
      </c>
      <c r="S344" s="303">
        <v>0</v>
      </c>
      <c r="T344" s="304">
        <v>0</v>
      </c>
      <c r="U344" s="304">
        <v>0</v>
      </c>
      <c r="V344" s="297">
        <v>93139</v>
      </c>
      <c r="W344" s="298">
        <v>1072255</v>
      </c>
      <c r="X344" s="298">
        <v>30045</v>
      </c>
    </row>
    <row r="345" spans="1:24" x14ac:dyDescent="0.35">
      <c r="A345" s="294">
        <v>2013</v>
      </c>
      <c r="B345" s="295">
        <v>3762</v>
      </c>
      <c r="C345" s="296" t="s">
        <v>363</v>
      </c>
      <c r="D345" s="294" t="s">
        <v>22</v>
      </c>
      <c r="E345" s="296" t="s">
        <v>23</v>
      </c>
      <c r="F345" s="294" t="s">
        <v>24</v>
      </c>
      <c r="G345" s="296" t="s">
        <v>44</v>
      </c>
      <c r="H345" s="296" t="s">
        <v>26</v>
      </c>
      <c r="I345" s="296" t="s">
        <v>2271</v>
      </c>
      <c r="J345" s="297">
        <v>48652.6</v>
      </c>
      <c r="K345" s="298">
        <v>407584</v>
      </c>
      <c r="L345" s="298">
        <v>64922</v>
      </c>
      <c r="M345" s="299">
        <v>74052.2</v>
      </c>
      <c r="N345" s="300">
        <v>605486</v>
      </c>
      <c r="O345" s="300">
        <v>8093</v>
      </c>
      <c r="P345" s="301">
        <v>45655.199999999997</v>
      </c>
      <c r="Q345" s="302">
        <v>607927</v>
      </c>
      <c r="R345" s="302">
        <v>18</v>
      </c>
      <c r="S345" s="303">
        <v>0</v>
      </c>
      <c r="T345" s="304">
        <v>0</v>
      </c>
      <c r="U345" s="304">
        <v>0</v>
      </c>
      <c r="V345" s="297">
        <v>168360</v>
      </c>
      <c r="W345" s="298">
        <v>1620997</v>
      </c>
      <c r="X345" s="298">
        <v>73033</v>
      </c>
    </row>
    <row r="346" spans="1:24" x14ac:dyDescent="0.35">
      <c r="A346" s="294">
        <v>2013</v>
      </c>
      <c r="B346" s="295">
        <v>3763</v>
      </c>
      <c r="C346" s="296" t="s">
        <v>364</v>
      </c>
      <c r="D346" s="294" t="s">
        <v>39</v>
      </c>
      <c r="E346" s="296" t="s">
        <v>40</v>
      </c>
      <c r="F346" s="294" t="s">
        <v>24</v>
      </c>
      <c r="G346" s="296" t="s">
        <v>228</v>
      </c>
      <c r="H346" s="296" t="s">
        <v>42</v>
      </c>
      <c r="I346" s="296" t="s">
        <v>2306</v>
      </c>
      <c r="J346" s="297">
        <v>51320</v>
      </c>
      <c r="K346" s="298">
        <v>620995</v>
      </c>
      <c r="L346" s="298">
        <v>59855</v>
      </c>
      <c r="M346" s="299">
        <v>19753</v>
      </c>
      <c r="N346" s="300">
        <v>237375</v>
      </c>
      <c r="O346" s="300">
        <v>6834</v>
      </c>
      <c r="P346" s="301">
        <v>0</v>
      </c>
      <c r="Q346" s="302">
        <v>0</v>
      </c>
      <c r="R346" s="302">
        <v>0</v>
      </c>
      <c r="S346" s="303">
        <v>0</v>
      </c>
      <c r="T346" s="304">
        <v>0</v>
      </c>
      <c r="U346" s="304">
        <v>0</v>
      </c>
      <c r="V346" s="297">
        <v>71073</v>
      </c>
      <c r="W346" s="298">
        <v>858370</v>
      </c>
      <c r="X346" s="298">
        <v>66689</v>
      </c>
    </row>
    <row r="347" spans="1:24" x14ac:dyDescent="0.35">
      <c r="A347" s="294">
        <v>2013</v>
      </c>
      <c r="B347" s="295">
        <v>3763</v>
      </c>
      <c r="C347" s="296" t="s">
        <v>364</v>
      </c>
      <c r="D347" s="294" t="s">
        <v>39</v>
      </c>
      <c r="E347" s="296" t="s">
        <v>40</v>
      </c>
      <c r="F347" s="294" t="s">
        <v>24</v>
      </c>
      <c r="G347" s="296" t="s">
        <v>34</v>
      </c>
      <c r="H347" s="296" t="s">
        <v>42</v>
      </c>
      <c r="I347" s="296" t="s">
        <v>2270</v>
      </c>
      <c r="J347" s="297">
        <v>10447</v>
      </c>
      <c r="K347" s="298">
        <v>167294</v>
      </c>
      <c r="L347" s="298">
        <v>18333</v>
      </c>
      <c r="M347" s="299">
        <v>0</v>
      </c>
      <c r="N347" s="300">
        <v>0</v>
      </c>
      <c r="O347" s="300">
        <v>0</v>
      </c>
      <c r="P347" s="301">
        <v>0</v>
      </c>
      <c r="Q347" s="302">
        <v>0</v>
      </c>
      <c r="R347" s="302">
        <v>0</v>
      </c>
      <c r="S347" s="303">
        <v>0</v>
      </c>
      <c r="T347" s="304">
        <v>0</v>
      </c>
      <c r="U347" s="304">
        <v>0</v>
      </c>
      <c r="V347" s="297">
        <v>10447</v>
      </c>
      <c r="W347" s="298">
        <v>167294</v>
      </c>
      <c r="X347" s="298">
        <v>18333</v>
      </c>
    </row>
    <row r="348" spans="1:24" x14ac:dyDescent="0.35">
      <c r="A348" s="294">
        <v>2013</v>
      </c>
      <c r="B348" s="295">
        <v>3763</v>
      </c>
      <c r="C348" s="296" t="s">
        <v>364</v>
      </c>
      <c r="D348" s="294" t="s">
        <v>39</v>
      </c>
      <c r="E348" s="296" t="s">
        <v>40</v>
      </c>
      <c r="F348" s="294" t="s">
        <v>24</v>
      </c>
      <c r="G348" s="296" t="s">
        <v>173</v>
      </c>
      <c r="H348" s="296" t="s">
        <v>42</v>
      </c>
      <c r="I348" s="296" t="s">
        <v>2306</v>
      </c>
      <c r="J348" s="297">
        <v>72095</v>
      </c>
      <c r="K348" s="298">
        <v>830260</v>
      </c>
      <c r="L348" s="298">
        <v>98499</v>
      </c>
      <c r="M348" s="299">
        <v>32102</v>
      </c>
      <c r="N348" s="300">
        <v>361282</v>
      </c>
      <c r="O348" s="300">
        <v>9441</v>
      </c>
      <c r="P348" s="301">
        <v>0</v>
      </c>
      <c r="Q348" s="302">
        <v>0</v>
      </c>
      <c r="R348" s="302">
        <v>0</v>
      </c>
      <c r="S348" s="303">
        <v>0</v>
      </c>
      <c r="T348" s="304">
        <v>0</v>
      </c>
      <c r="U348" s="304">
        <v>0</v>
      </c>
      <c r="V348" s="297">
        <v>104197</v>
      </c>
      <c r="W348" s="298">
        <v>1191542</v>
      </c>
      <c r="X348" s="298">
        <v>107940</v>
      </c>
    </row>
    <row r="349" spans="1:24" x14ac:dyDescent="0.35">
      <c r="A349" s="294">
        <v>2013</v>
      </c>
      <c r="B349" s="295">
        <v>3763</v>
      </c>
      <c r="C349" s="296" t="s">
        <v>364</v>
      </c>
      <c r="D349" s="294" t="s">
        <v>39</v>
      </c>
      <c r="E349" s="296" t="s">
        <v>40</v>
      </c>
      <c r="F349" s="294" t="s">
        <v>24</v>
      </c>
      <c r="G349" s="296" t="s">
        <v>30</v>
      </c>
      <c r="H349" s="296" t="s">
        <v>42</v>
      </c>
      <c r="I349" s="296" t="s">
        <v>2271</v>
      </c>
      <c r="J349" s="297">
        <v>34265</v>
      </c>
      <c r="K349" s="298">
        <v>393963</v>
      </c>
      <c r="L349" s="298">
        <v>28432</v>
      </c>
      <c r="M349" s="299">
        <v>2389</v>
      </c>
      <c r="N349" s="300">
        <v>28331</v>
      </c>
      <c r="O349" s="300">
        <v>1029</v>
      </c>
      <c r="P349" s="301">
        <v>0</v>
      </c>
      <c r="Q349" s="302">
        <v>0</v>
      </c>
      <c r="R349" s="302">
        <v>0</v>
      </c>
      <c r="S349" s="303">
        <v>0</v>
      </c>
      <c r="T349" s="304">
        <v>0</v>
      </c>
      <c r="U349" s="304">
        <v>0</v>
      </c>
      <c r="V349" s="297">
        <v>36654</v>
      </c>
      <c r="W349" s="298">
        <v>422294</v>
      </c>
      <c r="X349" s="298">
        <v>29461</v>
      </c>
    </row>
    <row r="350" spans="1:24" x14ac:dyDescent="0.35">
      <c r="A350" s="294">
        <v>2013</v>
      </c>
      <c r="B350" s="295">
        <v>3763</v>
      </c>
      <c r="C350" s="296" t="s">
        <v>364</v>
      </c>
      <c r="D350" s="294" t="s">
        <v>39</v>
      </c>
      <c r="E350" s="296" t="s">
        <v>40</v>
      </c>
      <c r="F350" s="294" t="s">
        <v>24</v>
      </c>
      <c r="G350" s="296" t="s">
        <v>150</v>
      </c>
      <c r="H350" s="296" t="s">
        <v>42</v>
      </c>
      <c r="I350" s="296" t="s">
        <v>2306</v>
      </c>
      <c r="J350" s="297">
        <v>0</v>
      </c>
      <c r="K350" s="298">
        <v>0</v>
      </c>
      <c r="L350" s="298">
        <v>0</v>
      </c>
      <c r="M350" s="299">
        <v>690</v>
      </c>
      <c r="N350" s="300">
        <v>7938</v>
      </c>
      <c r="O350" s="300">
        <v>80</v>
      </c>
      <c r="P350" s="301">
        <v>0</v>
      </c>
      <c r="Q350" s="302">
        <v>0</v>
      </c>
      <c r="R350" s="302">
        <v>0</v>
      </c>
      <c r="S350" s="303">
        <v>0</v>
      </c>
      <c r="T350" s="304">
        <v>0</v>
      </c>
      <c r="U350" s="304">
        <v>0</v>
      </c>
      <c r="V350" s="297">
        <v>690</v>
      </c>
      <c r="W350" s="298">
        <v>7938</v>
      </c>
      <c r="X350" s="298">
        <v>80</v>
      </c>
    </row>
    <row r="351" spans="1:24" x14ac:dyDescent="0.35">
      <c r="A351" s="294">
        <v>2013</v>
      </c>
      <c r="B351" s="295">
        <v>3763</v>
      </c>
      <c r="C351" s="296" t="s">
        <v>364</v>
      </c>
      <c r="D351" s="294" t="s">
        <v>39</v>
      </c>
      <c r="E351" s="296" t="s">
        <v>40</v>
      </c>
      <c r="F351" s="294" t="s">
        <v>24</v>
      </c>
      <c r="G351" s="296" t="s">
        <v>131</v>
      </c>
      <c r="H351" s="296" t="s">
        <v>42</v>
      </c>
      <c r="I351" s="296" t="s">
        <v>2271</v>
      </c>
      <c r="J351" s="297">
        <v>21154</v>
      </c>
      <c r="K351" s="298">
        <v>221236</v>
      </c>
      <c r="L351" s="298">
        <v>21749</v>
      </c>
      <c r="M351" s="299">
        <v>3204</v>
      </c>
      <c r="N351" s="300">
        <v>32053</v>
      </c>
      <c r="O351" s="300">
        <v>1393</v>
      </c>
      <c r="P351" s="301">
        <v>0</v>
      </c>
      <c r="Q351" s="302">
        <v>0</v>
      </c>
      <c r="R351" s="302">
        <v>0</v>
      </c>
      <c r="S351" s="303">
        <v>0</v>
      </c>
      <c r="T351" s="304">
        <v>0</v>
      </c>
      <c r="U351" s="304">
        <v>0</v>
      </c>
      <c r="V351" s="297">
        <v>24358</v>
      </c>
      <c r="W351" s="298">
        <v>253289</v>
      </c>
      <c r="X351" s="298">
        <v>23142</v>
      </c>
    </row>
    <row r="352" spans="1:24" x14ac:dyDescent="0.35">
      <c r="A352" s="294">
        <v>2013</v>
      </c>
      <c r="B352" s="295">
        <v>3763</v>
      </c>
      <c r="C352" s="296" t="s">
        <v>364</v>
      </c>
      <c r="D352" s="294" t="s">
        <v>39</v>
      </c>
      <c r="E352" s="296" t="s">
        <v>40</v>
      </c>
      <c r="F352" s="294" t="s">
        <v>24</v>
      </c>
      <c r="G352" s="296" t="s">
        <v>41</v>
      </c>
      <c r="H352" s="296" t="s">
        <v>42</v>
      </c>
      <c r="I352" s="296" t="s">
        <v>2272</v>
      </c>
      <c r="J352" s="297">
        <v>400</v>
      </c>
      <c r="K352" s="298">
        <v>5884</v>
      </c>
      <c r="L352" s="298">
        <v>757</v>
      </c>
      <c r="M352" s="299">
        <v>0.6</v>
      </c>
      <c r="N352" s="300">
        <v>9</v>
      </c>
      <c r="O352" s="300">
        <v>2</v>
      </c>
      <c r="P352" s="301">
        <v>0</v>
      </c>
      <c r="Q352" s="302">
        <v>0</v>
      </c>
      <c r="R352" s="302">
        <v>0</v>
      </c>
      <c r="S352" s="303">
        <v>0</v>
      </c>
      <c r="T352" s="304">
        <v>0</v>
      </c>
      <c r="U352" s="304">
        <v>0</v>
      </c>
      <c r="V352" s="297">
        <v>400.6</v>
      </c>
      <c r="W352" s="298">
        <v>5893</v>
      </c>
      <c r="X352" s="298">
        <v>759</v>
      </c>
    </row>
    <row r="353" spans="1:24" x14ac:dyDescent="0.35">
      <c r="A353" s="294">
        <v>2013</v>
      </c>
      <c r="B353" s="295">
        <v>3763</v>
      </c>
      <c r="C353" s="296" t="s">
        <v>364</v>
      </c>
      <c r="D353" s="294" t="s">
        <v>39</v>
      </c>
      <c r="E353" s="296" t="s">
        <v>40</v>
      </c>
      <c r="F353" s="294" t="s">
        <v>24</v>
      </c>
      <c r="G353" s="296" t="s">
        <v>44</v>
      </c>
      <c r="H353" s="296" t="s">
        <v>42</v>
      </c>
      <c r="I353" s="296" t="s">
        <v>2271</v>
      </c>
      <c r="J353" s="297">
        <v>26996</v>
      </c>
      <c r="K353" s="298">
        <v>442429</v>
      </c>
      <c r="L353" s="298">
        <v>34139</v>
      </c>
      <c r="M353" s="299">
        <v>477</v>
      </c>
      <c r="N353" s="300">
        <v>7615</v>
      </c>
      <c r="O353" s="300">
        <v>299</v>
      </c>
      <c r="P353" s="301">
        <v>0</v>
      </c>
      <c r="Q353" s="302">
        <v>0</v>
      </c>
      <c r="R353" s="302">
        <v>0</v>
      </c>
      <c r="S353" s="303">
        <v>0</v>
      </c>
      <c r="T353" s="304">
        <v>0</v>
      </c>
      <c r="U353" s="304">
        <v>0</v>
      </c>
      <c r="V353" s="297">
        <v>27473</v>
      </c>
      <c r="W353" s="298">
        <v>450044</v>
      </c>
      <c r="X353" s="298">
        <v>34438</v>
      </c>
    </row>
    <row r="354" spans="1:24" x14ac:dyDescent="0.35">
      <c r="A354" s="294">
        <v>2013</v>
      </c>
      <c r="B354" s="295">
        <v>3763</v>
      </c>
      <c r="C354" s="296" t="s">
        <v>364</v>
      </c>
      <c r="D354" s="294" t="s">
        <v>39</v>
      </c>
      <c r="E354" s="296" t="s">
        <v>40</v>
      </c>
      <c r="F354" s="294" t="s">
        <v>24</v>
      </c>
      <c r="G354" s="296" t="s">
        <v>187</v>
      </c>
      <c r="H354" s="296" t="s">
        <v>42</v>
      </c>
      <c r="I354" s="296" t="s">
        <v>2271</v>
      </c>
      <c r="J354" s="297">
        <v>215966</v>
      </c>
      <c r="K354" s="298">
        <v>2550248</v>
      </c>
      <c r="L354" s="298">
        <v>227866</v>
      </c>
      <c r="M354" s="299">
        <v>29527</v>
      </c>
      <c r="N354" s="300">
        <v>348812</v>
      </c>
      <c r="O354" s="300">
        <v>14242</v>
      </c>
      <c r="P354" s="301">
        <v>0</v>
      </c>
      <c r="Q354" s="302">
        <v>0</v>
      </c>
      <c r="R354" s="302">
        <v>0</v>
      </c>
      <c r="S354" s="303">
        <v>0</v>
      </c>
      <c r="T354" s="304">
        <v>0</v>
      </c>
      <c r="U354" s="304">
        <v>0</v>
      </c>
      <c r="V354" s="297">
        <v>245493</v>
      </c>
      <c r="W354" s="298">
        <v>2899060</v>
      </c>
      <c r="X354" s="298">
        <v>242108</v>
      </c>
    </row>
    <row r="355" spans="1:24" x14ac:dyDescent="0.35">
      <c r="A355" s="294">
        <v>2013</v>
      </c>
      <c r="B355" s="295">
        <v>3764</v>
      </c>
      <c r="C355" s="296" t="s">
        <v>365</v>
      </c>
      <c r="D355" s="294" t="s">
        <v>22</v>
      </c>
      <c r="E355" s="296" t="s">
        <v>23</v>
      </c>
      <c r="F355" s="294" t="s">
        <v>24</v>
      </c>
      <c r="G355" s="296" t="s">
        <v>48</v>
      </c>
      <c r="H355" s="296" t="s">
        <v>31</v>
      </c>
      <c r="I355" s="296" t="s">
        <v>2270</v>
      </c>
      <c r="J355" s="297">
        <v>7714</v>
      </c>
      <c r="K355" s="298">
        <v>65779</v>
      </c>
      <c r="L355" s="298">
        <v>4087</v>
      </c>
      <c r="M355" s="299">
        <v>1038</v>
      </c>
      <c r="N355" s="300">
        <v>9021</v>
      </c>
      <c r="O355" s="300">
        <v>270</v>
      </c>
      <c r="P355" s="301" t="s">
        <v>35</v>
      </c>
      <c r="Q355" s="302" t="s">
        <v>35</v>
      </c>
      <c r="R355" s="302" t="s">
        <v>35</v>
      </c>
      <c r="S355" s="303" t="s">
        <v>35</v>
      </c>
      <c r="T355" s="304" t="s">
        <v>35</v>
      </c>
      <c r="U355" s="304" t="s">
        <v>35</v>
      </c>
      <c r="V355" s="297">
        <v>8752</v>
      </c>
      <c r="W355" s="298">
        <v>74800</v>
      </c>
      <c r="X355" s="298">
        <v>4357</v>
      </c>
    </row>
    <row r="356" spans="1:24" x14ac:dyDescent="0.35">
      <c r="A356" s="294">
        <v>2013</v>
      </c>
      <c r="B356" s="295">
        <v>3774</v>
      </c>
      <c r="C356" s="296" t="s">
        <v>366</v>
      </c>
      <c r="D356" s="294" t="s">
        <v>22</v>
      </c>
      <c r="E356" s="296" t="s">
        <v>23</v>
      </c>
      <c r="F356" s="294" t="s">
        <v>24</v>
      </c>
      <c r="G356" s="296" t="s">
        <v>58</v>
      </c>
      <c r="H356" s="296" t="s">
        <v>26</v>
      </c>
      <c r="I356" s="296" t="s">
        <v>2277</v>
      </c>
      <c r="J356" s="297">
        <v>5184</v>
      </c>
      <c r="K356" s="298">
        <v>47158</v>
      </c>
      <c r="L356" s="298">
        <v>3356</v>
      </c>
      <c r="M356" s="299">
        <v>4988</v>
      </c>
      <c r="N356" s="300">
        <v>44702</v>
      </c>
      <c r="O356" s="300">
        <v>653</v>
      </c>
      <c r="P356" s="301">
        <v>833</v>
      </c>
      <c r="Q356" s="302">
        <v>1983</v>
      </c>
      <c r="R356" s="302">
        <v>1</v>
      </c>
      <c r="S356" s="303" t="s">
        <v>35</v>
      </c>
      <c r="T356" s="304" t="s">
        <v>35</v>
      </c>
      <c r="U356" s="304" t="s">
        <v>35</v>
      </c>
      <c r="V356" s="297">
        <v>11005</v>
      </c>
      <c r="W356" s="298">
        <v>93843</v>
      </c>
      <c r="X356" s="298">
        <v>4010</v>
      </c>
    </row>
    <row r="357" spans="1:24" x14ac:dyDescent="0.35">
      <c r="A357" s="294">
        <v>2013</v>
      </c>
      <c r="B357" s="295">
        <v>3775</v>
      </c>
      <c r="C357" s="296" t="s">
        <v>367</v>
      </c>
      <c r="D357" s="294" t="s">
        <v>22</v>
      </c>
      <c r="E357" s="296" t="s">
        <v>23</v>
      </c>
      <c r="F357" s="294" t="s">
        <v>24</v>
      </c>
      <c r="G357" s="296" t="s">
        <v>94</v>
      </c>
      <c r="H357" s="296" t="s">
        <v>114</v>
      </c>
      <c r="I357" s="296" t="s">
        <v>2285</v>
      </c>
      <c r="J357" s="297" t="s">
        <v>35</v>
      </c>
      <c r="K357" s="298" t="s">
        <v>35</v>
      </c>
      <c r="L357" s="298" t="s">
        <v>35</v>
      </c>
      <c r="M357" s="299" t="s">
        <v>35</v>
      </c>
      <c r="N357" s="300" t="s">
        <v>35</v>
      </c>
      <c r="O357" s="300" t="s">
        <v>35</v>
      </c>
      <c r="P357" s="301">
        <v>13567</v>
      </c>
      <c r="Q357" s="302">
        <v>250534</v>
      </c>
      <c r="R357" s="302">
        <v>2</v>
      </c>
      <c r="S357" s="303" t="s">
        <v>35</v>
      </c>
      <c r="T357" s="304" t="s">
        <v>35</v>
      </c>
      <c r="U357" s="304" t="s">
        <v>35</v>
      </c>
      <c r="V357" s="297">
        <v>13567</v>
      </c>
      <c r="W357" s="298">
        <v>250534</v>
      </c>
      <c r="X357" s="298">
        <v>2</v>
      </c>
    </row>
    <row r="358" spans="1:24" x14ac:dyDescent="0.35">
      <c r="A358" s="294">
        <v>2013</v>
      </c>
      <c r="B358" s="295">
        <v>3804</v>
      </c>
      <c r="C358" s="296" t="s">
        <v>368</v>
      </c>
      <c r="D358" s="294" t="s">
        <v>22</v>
      </c>
      <c r="E358" s="296" t="s">
        <v>23</v>
      </c>
      <c r="F358" s="294" t="s">
        <v>24</v>
      </c>
      <c r="G358" s="296" t="s">
        <v>51</v>
      </c>
      <c r="H358" s="296" t="s">
        <v>26</v>
      </c>
      <c r="I358" s="296" t="s">
        <v>2280</v>
      </c>
      <c r="J358" s="297">
        <v>5349</v>
      </c>
      <c r="K358" s="298">
        <v>33172</v>
      </c>
      <c r="L358" s="298">
        <v>3477</v>
      </c>
      <c r="M358" s="299">
        <v>5948</v>
      </c>
      <c r="N358" s="300">
        <v>40205</v>
      </c>
      <c r="O358" s="300">
        <v>597</v>
      </c>
      <c r="P358" s="301">
        <v>3467</v>
      </c>
      <c r="Q358" s="302">
        <v>31595</v>
      </c>
      <c r="R358" s="302">
        <v>9</v>
      </c>
      <c r="S358" s="303" t="s">
        <v>35</v>
      </c>
      <c r="T358" s="304" t="s">
        <v>35</v>
      </c>
      <c r="U358" s="304" t="s">
        <v>35</v>
      </c>
      <c r="V358" s="297">
        <v>14764</v>
      </c>
      <c r="W358" s="298">
        <v>104972</v>
      </c>
      <c r="X358" s="298">
        <v>4083</v>
      </c>
    </row>
    <row r="359" spans="1:24" x14ac:dyDescent="0.35">
      <c r="A359" s="294">
        <v>2013</v>
      </c>
      <c r="B359" s="295">
        <v>3806</v>
      </c>
      <c r="C359" s="296" t="s">
        <v>369</v>
      </c>
      <c r="D359" s="294" t="s">
        <v>22</v>
      </c>
      <c r="E359" s="296" t="s">
        <v>23</v>
      </c>
      <c r="F359" s="294" t="s">
        <v>24</v>
      </c>
      <c r="G359" s="296" t="s">
        <v>34</v>
      </c>
      <c r="H359" s="296" t="s">
        <v>31</v>
      </c>
      <c r="I359" s="296" t="s">
        <v>2270</v>
      </c>
      <c r="J359" s="297">
        <v>10294</v>
      </c>
      <c r="K359" s="298">
        <v>85398</v>
      </c>
      <c r="L359" s="298">
        <v>5246</v>
      </c>
      <c r="M359" s="299">
        <v>4768</v>
      </c>
      <c r="N359" s="300">
        <v>50706</v>
      </c>
      <c r="O359" s="300">
        <v>674</v>
      </c>
      <c r="P359" s="301" t="s">
        <v>35</v>
      </c>
      <c r="Q359" s="302" t="s">
        <v>35</v>
      </c>
      <c r="R359" s="302" t="s">
        <v>35</v>
      </c>
      <c r="S359" s="303" t="s">
        <v>35</v>
      </c>
      <c r="T359" s="304" t="s">
        <v>35</v>
      </c>
      <c r="U359" s="304" t="s">
        <v>35</v>
      </c>
      <c r="V359" s="297">
        <v>15062</v>
      </c>
      <c r="W359" s="298">
        <v>136104</v>
      </c>
      <c r="X359" s="298">
        <v>5920</v>
      </c>
    </row>
    <row r="360" spans="1:24" x14ac:dyDescent="0.35">
      <c r="A360" s="294">
        <v>2013</v>
      </c>
      <c r="B360" s="295">
        <v>3807</v>
      </c>
      <c r="C360" s="296" t="s">
        <v>370</v>
      </c>
      <c r="D360" s="294" t="s">
        <v>22</v>
      </c>
      <c r="E360" s="296" t="s">
        <v>23</v>
      </c>
      <c r="F360" s="294" t="s">
        <v>24</v>
      </c>
      <c r="G360" s="296" t="s">
        <v>48</v>
      </c>
      <c r="H360" s="296" t="s">
        <v>114</v>
      </c>
      <c r="I360" s="296" t="s">
        <v>2270</v>
      </c>
      <c r="J360" s="297">
        <v>0</v>
      </c>
      <c r="K360" s="298">
        <v>0</v>
      </c>
      <c r="L360" s="298">
        <v>0</v>
      </c>
      <c r="M360" s="299">
        <v>0</v>
      </c>
      <c r="N360" s="300">
        <v>0</v>
      </c>
      <c r="O360" s="300">
        <v>0</v>
      </c>
      <c r="P360" s="301">
        <v>30918</v>
      </c>
      <c r="Q360" s="302">
        <v>502654</v>
      </c>
      <c r="R360" s="302">
        <v>1</v>
      </c>
      <c r="S360" s="303">
        <v>0</v>
      </c>
      <c r="T360" s="304">
        <v>0</v>
      </c>
      <c r="U360" s="304">
        <v>0</v>
      </c>
      <c r="V360" s="297">
        <v>30918</v>
      </c>
      <c r="W360" s="298">
        <v>502654</v>
      </c>
      <c r="X360" s="298">
        <v>1</v>
      </c>
    </row>
    <row r="361" spans="1:24" x14ac:dyDescent="0.35">
      <c r="A361" s="294">
        <v>2013</v>
      </c>
      <c r="B361" s="295">
        <v>3812</v>
      </c>
      <c r="C361" s="296" t="s">
        <v>371</v>
      </c>
      <c r="D361" s="294" t="s">
        <v>22</v>
      </c>
      <c r="E361" s="296" t="s">
        <v>23</v>
      </c>
      <c r="F361" s="294" t="s">
        <v>24</v>
      </c>
      <c r="G361" s="296" t="s">
        <v>100</v>
      </c>
      <c r="H361" s="296" t="s">
        <v>26</v>
      </c>
      <c r="I361" s="296" t="s">
        <v>2269</v>
      </c>
      <c r="J361" s="297">
        <v>39099</v>
      </c>
      <c r="K361" s="298">
        <v>377921</v>
      </c>
      <c r="L361" s="298">
        <v>25134</v>
      </c>
      <c r="M361" s="299">
        <v>21882</v>
      </c>
      <c r="N361" s="300">
        <v>201316</v>
      </c>
      <c r="O361" s="300">
        <v>4428</v>
      </c>
      <c r="P361" s="301">
        <v>13178</v>
      </c>
      <c r="Q361" s="302">
        <v>200795</v>
      </c>
      <c r="R361" s="302">
        <v>9</v>
      </c>
      <c r="S361" s="303">
        <v>0</v>
      </c>
      <c r="T361" s="304">
        <v>0</v>
      </c>
      <c r="U361" s="304">
        <v>0</v>
      </c>
      <c r="V361" s="297">
        <v>74159</v>
      </c>
      <c r="W361" s="298">
        <v>780032</v>
      </c>
      <c r="X361" s="298">
        <v>29571</v>
      </c>
    </row>
    <row r="362" spans="1:24" x14ac:dyDescent="0.35">
      <c r="A362" s="294">
        <v>2013</v>
      </c>
      <c r="B362" s="295">
        <v>3814</v>
      </c>
      <c r="C362" s="296" t="s">
        <v>372</v>
      </c>
      <c r="D362" s="294" t="s">
        <v>22</v>
      </c>
      <c r="E362" s="296" t="s">
        <v>23</v>
      </c>
      <c r="F362" s="294" t="s">
        <v>24</v>
      </c>
      <c r="G362" s="296" t="s">
        <v>37</v>
      </c>
      <c r="H362" s="296" t="s">
        <v>26</v>
      </c>
      <c r="I362" s="296" t="s">
        <v>2270</v>
      </c>
      <c r="J362" s="297">
        <v>1980</v>
      </c>
      <c r="K362" s="298">
        <v>18057</v>
      </c>
      <c r="L362" s="298">
        <v>2301</v>
      </c>
      <c r="M362" s="299">
        <v>1901</v>
      </c>
      <c r="N362" s="300">
        <v>19302</v>
      </c>
      <c r="O362" s="300">
        <v>477</v>
      </c>
      <c r="P362" s="301">
        <v>6225</v>
      </c>
      <c r="Q362" s="302">
        <v>73819</v>
      </c>
      <c r="R362" s="302">
        <v>10</v>
      </c>
      <c r="S362" s="303" t="s">
        <v>35</v>
      </c>
      <c r="T362" s="304" t="s">
        <v>35</v>
      </c>
      <c r="U362" s="304" t="s">
        <v>35</v>
      </c>
      <c r="V362" s="297">
        <v>10106</v>
      </c>
      <c r="W362" s="298">
        <v>111178</v>
      </c>
      <c r="X362" s="298">
        <v>2788</v>
      </c>
    </row>
    <row r="363" spans="1:24" x14ac:dyDescent="0.35">
      <c r="A363" s="294">
        <v>2013</v>
      </c>
      <c r="B363" s="295">
        <v>3824</v>
      </c>
      <c r="C363" s="296" t="s">
        <v>373</v>
      </c>
      <c r="D363" s="294" t="s">
        <v>22</v>
      </c>
      <c r="E363" s="296" t="s">
        <v>23</v>
      </c>
      <c r="F363" s="294" t="s">
        <v>24</v>
      </c>
      <c r="G363" s="296" t="s">
        <v>44</v>
      </c>
      <c r="H363" s="296" t="s">
        <v>26</v>
      </c>
      <c r="I363" s="296" t="s">
        <v>2271</v>
      </c>
      <c r="J363" s="297">
        <v>2492</v>
      </c>
      <c r="K363" s="298">
        <v>24503</v>
      </c>
      <c r="L363" s="298">
        <v>2664</v>
      </c>
      <c r="M363" s="299">
        <v>2271</v>
      </c>
      <c r="N363" s="300">
        <v>19282</v>
      </c>
      <c r="O363" s="300">
        <v>324</v>
      </c>
      <c r="P363" s="301">
        <v>10852</v>
      </c>
      <c r="Q363" s="302">
        <v>177043</v>
      </c>
      <c r="R363" s="302">
        <v>10</v>
      </c>
      <c r="S363" s="303" t="s">
        <v>35</v>
      </c>
      <c r="T363" s="304" t="s">
        <v>35</v>
      </c>
      <c r="U363" s="304" t="s">
        <v>35</v>
      </c>
      <c r="V363" s="297">
        <v>15615</v>
      </c>
      <c r="W363" s="298">
        <v>220828</v>
      </c>
      <c r="X363" s="298">
        <v>2998</v>
      </c>
    </row>
    <row r="364" spans="1:24" x14ac:dyDescent="0.35">
      <c r="A364" s="294">
        <v>2013</v>
      </c>
      <c r="B364" s="295">
        <v>3828</v>
      </c>
      <c r="C364" s="296" t="s">
        <v>374</v>
      </c>
      <c r="D364" s="294" t="s">
        <v>22</v>
      </c>
      <c r="E364" s="296" t="s">
        <v>23</v>
      </c>
      <c r="F364" s="294" t="s">
        <v>24</v>
      </c>
      <c r="G364" s="296" t="s">
        <v>79</v>
      </c>
      <c r="H364" s="296" t="s">
        <v>31</v>
      </c>
      <c r="I364" s="296" t="s">
        <v>2270</v>
      </c>
      <c r="J364" s="297">
        <v>31603.3</v>
      </c>
      <c r="K364" s="298">
        <v>288037</v>
      </c>
      <c r="L364" s="298">
        <v>35775</v>
      </c>
      <c r="M364" s="299">
        <v>32884.800000000003</v>
      </c>
      <c r="N364" s="300">
        <v>325962</v>
      </c>
      <c r="O364" s="300">
        <v>6474</v>
      </c>
      <c r="P364" s="301">
        <v>15119</v>
      </c>
      <c r="Q364" s="302">
        <v>210818</v>
      </c>
      <c r="R364" s="302">
        <v>5</v>
      </c>
      <c r="S364" s="303">
        <v>0</v>
      </c>
      <c r="T364" s="304">
        <v>0</v>
      </c>
      <c r="U364" s="304">
        <v>0</v>
      </c>
      <c r="V364" s="297">
        <v>79607.100000000006</v>
      </c>
      <c r="W364" s="298">
        <v>824817</v>
      </c>
      <c r="X364" s="298">
        <v>42254</v>
      </c>
    </row>
    <row r="365" spans="1:24" x14ac:dyDescent="0.35">
      <c r="A365" s="294">
        <v>2013</v>
      </c>
      <c r="B365" s="295">
        <v>3839</v>
      </c>
      <c r="C365" s="296" t="s">
        <v>375</v>
      </c>
      <c r="D365" s="294" t="s">
        <v>22</v>
      </c>
      <c r="E365" s="296" t="s">
        <v>23</v>
      </c>
      <c r="F365" s="294" t="s">
        <v>24</v>
      </c>
      <c r="G365" s="296" t="s">
        <v>25</v>
      </c>
      <c r="H365" s="296" t="s">
        <v>31</v>
      </c>
      <c r="I365" s="296" t="s">
        <v>2270</v>
      </c>
      <c r="J365" s="297">
        <v>10545</v>
      </c>
      <c r="K365" s="298">
        <v>98402</v>
      </c>
      <c r="L365" s="298">
        <v>5889</v>
      </c>
      <c r="M365" s="299">
        <v>5108</v>
      </c>
      <c r="N365" s="300">
        <v>40037</v>
      </c>
      <c r="O365" s="300">
        <v>2032</v>
      </c>
      <c r="P365" s="301">
        <v>2709</v>
      </c>
      <c r="Q365" s="302">
        <v>29494</v>
      </c>
      <c r="R365" s="302">
        <v>10</v>
      </c>
      <c r="S365" s="303" t="s">
        <v>35</v>
      </c>
      <c r="T365" s="304" t="s">
        <v>35</v>
      </c>
      <c r="U365" s="304" t="s">
        <v>35</v>
      </c>
      <c r="V365" s="297">
        <v>18362</v>
      </c>
      <c r="W365" s="298">
        <v>167933</v>
      </c>
      <c r="X365" s="298">
        <v>7931</v>
      </c>
    </row>
    <row r="366" spans="1:24" x14ac:dyDescent="0.35">
      <c r="A366" s="294">
        <v>2013</v>
      </c>
      <c r="B366" s="295">
        <v>3841</v>
      </c>
      <c r="C366" s="296" t="s">
        <v>376</v>
      </c>
      <c r="D366" s="294" t="s">
        <v>22</v>
      </c>
      <c r="E366" s="296" t="s">
        <v>23</v>
      </c>
      <c r="F366" s="294" t="s">
        <v>24</v>
      </c>
      <c r="G366" s="296" t="s">
        <v>25</v>
      </c>
      <c r="H366" s="296" t="s">
        <v>31</v>
      </c>
      <c r="I366" s="296" t="s">
        <v>2274</v>
      </c>
      <c r="J366" s="297">
        <v>125909</v>
      </c>
      <c r="K366" s="298">
        <v>1061970</v>
      </c>
      <c r="L366" s="298">
        <v>72147</v>
      </c>
      <c r="M366" s="299">
        <v>42154</v>
      </c>
      <c r="N366" s="300">
        <v>374841</v>
      </c>
      <c r="O366" s="300">
        <v>6662</v>
      </c>
      <c r="P366" s="301">
        <v>14677</v>
      </c>
      <c r="Q366" s="302">
        <v>215678</v>
      </c>
      <c r="R366" s="302">
        <v>8</v>
      </c>
      <c r="S366" s="303" t="s">
        <v>35</v>
      </c>
      <c r="T366" s="304" t="s">
        <v>35</v>
      </c>
      <c r="U366" s="304" t="s">
        <v>35</v>
      </c>
      <c r="V366" s="297">
        <v>182740</v>
      </c>
      <c r="W366" s="298">
        <v>1652489</v>
      </c>
      <c r="X366" s="298">
        <v>78817</v>
      </c>
    </row>
    <row r="367" spans="1:24" x14ac:dyDescent="0.35">
      <c r="A367" s="294">
        <v>2013</v>
      </c>
      <c r="B367" s="295">
        <v>3843</v>
      </c>
      <c r="C367" s="296" t="s">
        <v>377</v>
      </c>
      <c r="D367" s="294" t="s">
        <v>22</v>
      </c>
      <c r="E367" s="296" t="s">
        <v>23</v>
      </c>
      <c r="F367" s="294" t="s">
        <v>24</v>
      </c>
      <c r="G367" s="296" t="s">
        <v>46</v>
      </c>
      <c r="H367" s="296" t="s">
        <v>31</v>
      </c>
      <c r="I367" s="296" t="s">
        <v>2274</v>
      </c>
      <c r="J367" s="297">
        <v>28594</v>
      </c>
      <c r="K367" s="298">
        <v>217327</v>
      </c>
      <c r="L367" s="298">
        <v>14912</v>
      </c>
      <c r="M367" s="299">
        <v>6864</v>
      </c>
      <c r="N367" s="300">
        <v>57938</v>
      </c>
      <c r="O367" s="300">
        <v>2158</v>
      </c>
      <c r="P367" s="301">
        <v>12530</v>
      </c>
      <c r="Q367" s="302">
        <v>163446</v>
      </c>
      <c r="R367" s="302">
        <v>4</v>
      </c>
      <c r="S367" s="303" t="s">
        <v>35</v>
      </c>
      <c r="T367" s="304" t="s">
        <v>35</v>
      </c>
      <c r="U367" s="304" t="s">
        <v>35</v>
      </c>
      <c r="V367" s="297">
        <v>47988</v>
      </c>
      <c r="W367" s="298">
        <v>438711</v>
      </c>
      <c r="X367" s="298">
        <v>17074</v>
      </c>
    </row>
    <row r="368" spans="1:24" x14ac:dyDescent="0.35">
      <c r="A368" s="294">
        <v>2013</v>
      </c>
      <c r="B368" s="295">
        <v>3844</v>
      </c>
      <c r="C368" s="296" t="s">
        <v>378</v>
      </c>
      <c r="D368" s="294" t="s">
        <v>22</v>
      </c>
      <c r="E368" s="296" t="s">
        <v>23</v>
      </c>
      <c r="F368" s="294" t="s">
        <v>24</v>
      </c>
      <c r="G368" s="296" t="s">
        <v>51</v>
      </c>
      <c r="H368" s="296" t="s">
        <v>31</v>
      </c>
      <c r="I368" s="296" t="s">
        <v>51</v>
      </c>
      <c r="J368" s="297">
        <v>19794.2</v>
      </c>
      <c r="K368" s="298">
        <v>137223</v>
      </c>
      <c r="L368" s="298">
        <v>10367</v>
      </c>
      <c r="M368" s="299">
        <v>4612.2</v>
      </c>
      <c r="N368" s="300">
        <v>37593</v>
      </c>
      <c r="O368" s="300">
        <v>1150</v>
      </c>
      <c r="P368" s="301" t="s">
        <v>35</v>
      </c>
      <c r="Q368" s="302" t="s">
        <v>35</v>
      </c>
      <c r="R368" s="302" t="s">
        <v>35</v>
      </c>
      <c r="S368" s="303" t="s">
        <v>35</v>
      </c>
      <c r="T368" s="304" t="s">
        <v>35</v>
      </c>
      <c r="U368" s="304" t="s">
        <v>35</v>
      </c>
      <c r="V368" s="297">
        <v>24406.400000000001</v>
      </c>
      <c r="W368" s="298">
        <v>174816</v>
      </c>
      <c r="X368" s="298">
        <v>11517</v>
      </c>
    </row>
    <row r="369" spans="1:24" x14ac:dyDescent="0.35">
      <c r="A369" s="294">
        <v>2013</v>
      </c>
      <c r="B369" s="295">
        <v>3850</v>
      </c>
      <c r="C369" s="296" t="s">
        <v>379</v>
      </c>
      <c r="D369" s="294" t="s">
        <v>22</v>
      </c>
      <c r="E369" s="296" t="s">
        <v>23</v>
      </c>
      <c r="F369" s="294" t="s">
        <v>24</v>
      </c>
      <c r="G369" s="296" t="s">
        <v>164</v>
      </c>
      <c r="H369" s="296" t="s">
        <v>31</v>
      </c>
      <c r="I369" s="296" t="s">
        <v>2275</v>
      </c>
      <c r="J369" s="297">
        <v>7507</v>
      </c>
      <c r="K369" s="298">
        <v>81013</v>
      </c>
      <c r="L369" s="298">
        <v>2975</v>
      </c>
      <c r="M369" s="299">
        <v>3323</v>
      </c>
      <c r="N369" s="300">
        <v>34615</v>
      </c>
      <c r="O369" s="300">
        <v>216</v>
      </c>
      <c r="P369" s="301" t="s">
        <v>35</v>
      </c>
      <c r="Q369" s="302" t="s">
        <v>35</v>
      </c>
      <c r="R369" s="302" t="s">
        <v>35</v>
      </c>
      <c r="S369" s="303" t="s">
        <v>35</v>
      </c>
      <c r="T369" s="304" t="s">
        <v>35</v>
      </c>
      <c r="U369" s="304" t="s">
        <v>35</v>
      </c>
      <c r="V369" s="297">
        <v>10830</v>
      </c>
      <c r="W369" s="298">
        <v>115628</v>
      </c>
      <c r="X369" s="298">
        <v>3191</v>
      </c>
    </row>
    <row r="370" spans="1:24" x14ac:dyDescent="0.35">
      <c r="A370" s="294">
        <v>2013</v>
      </c>
      <c r="B370" s="295">
        <v>3855</v>
      </c>
      <c r="C370" s="296" t="s">
        <v>380</v>
      </c>
      <c r="D370" s="294" t="s">
        <v>22</v>
      </c>
      <c r="E370" s="296" t="s">
        <v>23</v>
      </c>
      <c r="F370" s="294" t="s">
        <v>24</v>
      </c>
      <c r="G370" s="296" t="s">
        <v>100</v>
      </c>
      <c r="H370" s="296" t="s">
        <v>26</v>
      </c>
      <c r="I370" s="296" t="s">
        <v>2269</v>
      </c>
      <c r="J370" s="297">
        <v>30630</v>
      </c>
      <c r="K370" s="298">
        <v>311871</v>
      </c>
      <c r="L370" s="298">
        <v>21432</v>
      </c>
      <c r="M370" s="299">
        <v>28756</v>
      </c>
      <c r="N370" s="300">
        <v>293297</v>
      </c>
      <c r="O370" s="300">
        <v>3932</v>
      </c>
      <c r="P370" s="301">
        <v>361</v>
      </c>
      <c r="Q370" s="302">
        <v>3561</v>
      </c>
      <c r="R370" s="302">
        <v>1</v>
      </c>
      <c r="S370" s="303">
        <v>0</v>
      </c>
      <c r="T370" s="304">
        <v>0</v>
      </c>
      <c r="U370" s="304">
        <v>0</v>
      </c>
      <c r="V370" s="297">
        <v>59747</v>
      </c>
      <c r="W370" s="298">
        <v>608729</v>
      </c>
      <c r="X370" s="298">
        <v>25365</v>
      </c>
    </row>
    <row r="371" spans="1:24" x14ac:dyDescent="0.35">
      <c r="A371" s="294">
        <v>2013</v>
      </c>
      <c r="B371" s="295">
        <v>3881</v>
      </c>
      <c r="C371" s="296" t="s">
        <v>381</v>
      </c>
      <c r="D371" s="294" t="s">
        <v>22</v>
      </c>
      <c r="E371" s="296" t="s">
        <v>23</v>
      </c>
      <c r="F371" s="294" t="s">
        <v>24</v>
      </c>
      <c r="G371" s="296" t="s">
        <v>165</v>
      </c>
      <c r="H371" s="296" t="s">
        <v>26</v>
      </c>
      <c r="I371" s="296" t="s">
        <v>2308</v>
      </c>
      <c r="J371" s="297">
        <v>4418</v>
      </c>
      <c r="K371" s="298">
        <v>35897</v>
      </c>
      <c r="L371" s="298">
        <v>5894</v>
      </c>
      <c r="M371" s="299">
        <v>7214</v>
      </c>
      <c r="N371" s="300">
        <v>81372</v>
      </c>
      <c r="O371" s="300">
        <v>1325</v>
      </c>
      <c r="P371" s="301" t="s">
        <v>35</v>
      </c>
      <c r="Q371" s="302" t="s">
        <v>35</v>
      </c>
      <c r="R371" s="302" t="s">
        <v>35</v>
      </c>
      <c r="S371" s="303" t="s">
        <v>35</v>
      </c>
      <c r="T371" s="304" t="s">
        <v>35</v>
      </c>
      <c r="U371" s="304" t="s">
        <v>35</v>
      </c>
      <c r="V371" s="297">
        <v>11632</v>
      </c>
      <c r="W371" s="298">
        <v>117269</v>
      </c>
      <c r="X371" s="298">
        <v>7219</v>
      </c>
    </row>
    <row r="372" spans="1:24" x14ac:dyDescent="0.35">
      <c r="A372" s="294">
        <v>2013</v>
      </c>
      <c r="B372" s="295">
        <v>3892</v>
      </c>
      <c r="C372" s="296" t="s">
        <v>382</v>
      </c>
      <c r="D372" s="294" t="s">
        <v>22</v>
      </c>
      <c r="E372" s="296" t="s">
        <v>23</v>
      </c>
      <c r="F372" s="294" t="s">
        <v>24</v>
      </c>
      <c r="G372" s="296" t="s">
        <v>75</v>
      </c>
      <c r="H372" s="296" t="s">
        <v>26</v>
      </c>
      <c r="I372" s="296" t="s">
        <v>2324</v>
      </c>
      <c r="J372" s="297">
        <v>5498.8</v>
      </c>
      <c r="K372" s="298">
        <v>54225</v>
      </c>
      <c r="L372" s="298">
        <v>5222</v>
      </c>
      <c r="M372" s="299">
        <v>8058.1</v>
      </c>
      <c r="N372" s="300">
        <v>81151</v>
      </c>
      <c r="O372" s="300">
        <v>1036</v>
      </c>
      <c r="P372" s="301">
        <v>38486.800000000003</v>
      </c>
      <c r="Q372" s="302">
        <v>648222</v>
      </c>
      <c r="R372" s="302">
        <v>9</v>
      </c>
      <c r="S372" s="303" t="s">
        <v>35</v>
      </c>
      <c r="T372" s="304" t="s">
        <v>35</v>
      </c>
      <c r="U372" s="304" t="s">
        <v>35</v>
      </c>
      <c r="V372" s="297">
        <v>52043.7</v>
      </c>
      <c r="W372" s="298">
        <v>783598</v>
      </c>
      <c r="X372" s="298">
        <v>6267</v>
      </c>
    </row>
    <row r="373" spans="1:24" x14ac:dyDescent="0.35">
      <c r="A373" s="294">
        <v>2013</v>
      </c>
      <c r="B373" s="295">
        <v>3913</v>
      </c>
      <c r="C373" s="296" t="s">
        <v>383</v>
      </c>
      <c r="D373" s="294" t="s">
        <v>22</v>
      </c>
      <c r="E373" s="296" t="s">
        <v>23</v>
      </c>
      <c r="F373" s="294" t="s">
        <v>24</v>
      </c>
      <c r="G373" s="296" t="s">
        <v>75</v>
      </c>
      <c r="H373" s="296" t="s">
        <v>26</v>
      </c>
      <c r="I373" s="296" t="s">
        <v>2313</v>
      </c>
      <c r="J373" s="297">
        <v>1898.6</v>
      </c>
      <c r="K373" s="298">
        <v>20130</v>
      </c>
      <c r="L373" s="298">
        <v>2322</v>
      </c>
      <c r="M373" s="299">
        <v>986.8</v>
      </c>
      <c r="N373" s="300">
        <v>10660</v>
      </c>
      <c r="O373" s="300">
        <v>612</v>
      </c>
      <c r="P373" s="301">
        <v>2709.6</v>
      </c>
      <c r="Q373" s="302">
        <v>29885</v>
      </c>
      <c r="R373" s="302">
        <v>89</v>
      </c>
      <c r="S373" s="303" t="s">
        <v>35</v>
      </c>
      <c r="T373" s="304" t="s">
        <v>35</v>
      </c>
      <c r="U373" s="304" t="s">
        <v>35</v>
      </c>
      <c r="V373" s="297">
        <v>5595</v>
      </c>
      <c r="W373" s="298">
        <v>60675</v>
      </c>
      <c r="X373" s="298">
        <v>3023</v>
      </c>
    </row>
    <row r="374" spans="1:24" x14ac:dyDescent="0.35">
      <c r="A374" s="294">
        <v>2013</v>
      </c>
      <c r="B374" s="295">
        <v>3915</v>
      </c>
      <c r="C374" s="296" t="s">
        <v>384</v>
      </c>
      <c r="D374" s="294" t="s">
        <v>22</v>
      </c>
      <c r="E374" s="296" t="s">
        <v>23</v>
      </c>
      <c r="F374" s="294" t="s">
        <v>24</v>
      </c>
      <c r="G374" s="296" t="s">
        <v>79</v>
      </c>
      <c r="H374" s="296" t="s">
        <v>26</v>
      </c>
      <c r="I374" s="296" t="s">
        <v>2270</v>
      </c>
      <c r="J374" s="297">
        <v>4918</v>
      </c>
      <c r="K374" s="298">
        <v>40095</v>
      </c>
      <c r="L374" s="298">
        <v>5466</v>
      </c>
      <c r="M374" s="299">
        <v>5141</v>
      </c>
      <c r="N374" s="300">
        <v>43329</v>
      </c>
      <c r="O374" s="300">
        <v>1298</v>
      </c>
      <c r="P374" s="301">
        <v>22560</v>
      </c>
      <c r="Q374" s="302">
        <v>278151</v>
      </c>
      <c r="R374" s="302">
        <v>59</v>
      </c>
      <c r="S374" s="303" t="s">
        <v>35</v>
      </c>
      <c r="T374" s="304" t="s">
        <v>35</v>
      </c>
      <c r="U374" s="304" t="s">
        <v>35</v>
      </c>
      <c r="V374" s="297">
        <v>32619</v>
      </c>
      <c r="W374" s="298">
        <v>361575</v>
      </c>
      <c r="X374" s="298">
        <v>6823</v>
      </c>
    </row>
    <row r="375" spans="1:24" x14ac:dyDescent="0.35">
      <c r="A375" s="294">
        <v>2013</v>
      </c>
      <c r="B375" s="295">
        <v>3916</v>
      </c>
      <c r="C375" s="296" t="s">
        <v>385</v>
      </c>
      <c r="D375" s="294" t="s">
        <v>22</v>
      </c>
      <c r="E375" s="296" t="s">
        <v>23</v>
      </c>
      <c r="F375" s="294" t="s">
        <v>24</v>
      </c>
      <c r="G375" s="296" t="s">
        <v>46</v>
      </c>
      <c r="H375" s="296" t="s">
        <v>31</v>
      </c>
      <c r="I375" s="296" t="s">
        <v>2274</v>
      </c>
      <c r="J375" s="297">
        <v>258699</v>
      </c>
      <c r="K375" s="298">
        <v>2356264</v>
      </c>
      <c r="L375" s="298">
        <v>179272</v>
      </c>
      <c r="M375" s="299">
        <v>87087</v>
      </c>
      <c r="N375" s="300">
        <v>781367</v>
      </c>
      <c r="O375" s="300">
        <v>23401</v>
      </c>
      <c r="P375" s="301">
        <v>48677</v>
      </c>
      <c r="Q375" s="302">
        <v>641928</v>
      </c>
      <c r="R375" s="302">
        <v>165</v>
      </c>
      <c r="S375" s="303" t="s">
        <v>35</v>
      </c>
      <c r="T375" s="304" t="s">
        <v>35</v>
      </c>
      <c r="U375" s="304" t="s">
        <v>35</v>
      </c>
      <c r="V375" s="297">
        <v>394463</v>
      </c>
      <c r="W375" s="298">
        <v>3779559</v>
      </c>
      <c r="X375" s="298">
        <v>202838</v>
      </c>
    </row>
    <row r="376" spans="1:24" x14ac:dyDescent="0.35">
      <c r="A376" s="294">
        <v>2013</v>
      </c>
      <c r="B376" s="295">
        <v>3931</v>
      </c>
      <c r="C376" s="296" t="s">
        <v>386</v>
      </c>
      <c r="D376" s="294" t="s">
        <v>22</v>
      </c>
      <c r="E376" s="296" t="s">
        <v>23</v>
      </c>
      <c r="F376" s="294" t="s">
        <v>24</v>
      </c>
      <c r="G376" s="296" t="s">
        <v>34</v>
      </c>
      <c r="H376" s="296" t="s">
        <v>31</v>
      </c>
      <c r="I376" s="296" t="s">
        <v>2270</v>
      </c>
      <c r="J376" s="297">
        <v>15978</v>
      </c>
      <c r="K376" s="298">
        <v>127218</v>
      </c>
      <c r="L376" s="298">
        <v>8514</v>
      </c>
      <c r="M376" s="299">
        <v>4818</v>
      </c>
      <c r="N376" s="300">
        <v>42735</v>
      </c>
      <c r="O376" s="300">
        <v>978</v>
      </c>
      <c r="P376" s="301">
        <v>2435</v>
      </c>
      <c r="Q376" s="302">
        <v>29184</v>
      </c>
      <c r="R376" s="302">
        <v>7</v>
      </c>
      <c r="S376" s="303" t="s">
        <v>35</v>
      </c>
      <c r="T376" s="304" t="s">
        <v>35</v>
      </c>
      <c r="U376" s="304" t="s">
        <v>35</v>
      </c>
      <c r="V376" s="297">
        <v>23231</v>
      </c>
      <c r="W376" s="298">
        <v>199137</v>
      </c>
      <c r="X376" s="298">
        <v>9499</v>
      </c>
    </row>
    <row r="377" spans="1:24" x14ac:dyDescent="0.35">
      <c r="A377" s="294">
        <v>2013</v>
      </c>
      <c r="B377" s="295">
        <v>3938</v>
      </c>
      <c r="C377" s="296" t="s">
        <v>387</v>
      </c>
      <c r="D377" s="294" t="s">
        <v>22</v>
      </c>
      <c r="E377" s="296" t="s">
        <v>23</v>
      </c>
      <c r="F377" s="294" t="s">
        <v>24</v>
      </c>
      <c r="G377" s="296" t="s">
        <v>94</v>
      </c>
      <c r="H377" s="296" t="s">
        <v>31</v>
      </c>
      <c r="I377" s="296" t="s">
        <v>2285</v>
      </c>
      <c r="J377" s="297">
        <v>6809</v>
      </c>
      <c r="K377" s="298">
        <v>53450</v>
      </c>
      <c r="L377" s="298">
        <v>6828</v>
      </c>
      <c r="M377" s="299">
        <v>3372</v>
      </c>
      <c r="N377" s="300">
        <v>29218</v>
      </c>
      <c r="O377" s="300">
        <v>1821</v>
      </c>
      <c r="P377" s="301">
        <v>2589</v>
      </c>
      <c r="Q377" s="302">
        <v>45234</v>
      </c>
      <c r="R377" s="302">
        <v>4</v>
      </c>
      <c r="S377" s="303" t="s">
        <v>35</v>
      </c>
      <c r="T377" s="304" t="s">
        <v>35</v>
      </c>
      <c r="U377" s="304" t="s">
        <v>35</v>
      </c>
      <c r="V377" s="297">
        <v>12770</v>
      </c>
      <c r="W377" s="298">
        <v>127902</v>
      </c>
      <c r="X377" s="298">
        <v>8653</v>
      </c>
    </row>
    <row r="378" spans="1:24" x14ac:dyDescent="0.35">
      <c r="A378" s="294">
        <v>2013</v>
      </c>
      <c r="B378" s="295">
        <v>3939</v>
      </c>
      <c r="C378" s="296" t="s">
        <v>388</v>
      </c>
      <c r="D378" s="294" t="s">
        <v>22</v>
      </c>
      <c r="E378" s="296" t="s">
        <v>23</v>
      </c>
      <c r="F378" s="294" t="s">
        <v>24</v>
      </c>
      <c r="G378" s="296" t="s">
        <v>46</v>
      </c>
      <c r="H378" s="296" t="s">
        <v>26</v>
      </c>
      <c r="I378" s="296" t="s">
        <v>2274</v>
      </c>
      <c r="J378" s="297">
        <v>6750</v>
      </c>
      <c r="K378" s="298">
        <v>68111</v>
      </c>
      <c r="L378" s="298">
        <v>6570</v>
      </c>
      <c r="M378" s="299">
        <v>21327</v>
      </c>
      <c r="N378" s="300">
        <v>200577</v>
      </c>
      <c r="O378" s="300">
        <v>836</v>
      </c>
      <c r="P378" s="301" t="s">
        <v>35</v>
      </c>
      <c r="Q378" s="302" t="s">
        <v>35</v>
      </c>
      <c r="R378" s="302" t="s">
        <v>35</v>
      </c>
      <c r="S378" s="303" t="s">
        <v>35</v>
      </c>
      <c r="T378" s="304" t="s">
        <v>35</v>
      </c>
      <c r="U378" s="304" t="s">
        <v>35</v>
      </c>
      <c r="V378" s="297">
        <v>28077</v>
      </c>
      <c r="W378" s="298">
        <v>268688</v>
      </c>
      <c r="X378" s="298">
        <v>7406</v>
      </c>
    </row>
    <row r="379" spans="1:24" x14ac:dyDescent="0.35">
      <c r="A379" s="294">
        <v>2013</v>
      </c>
      <c r="B379" s="295">
        <v>3940</v>
      </c>
      <c r="C379" s="296" t="s">
        <v>389</v>
      </c>
      <c r="D379" s="294" t="s">
        <v>22</v>
      </c>
      <c r="E379" s="296" t="s">
        <v>23</v>
      </c>
      <c r="F379" s="294" t="s">
        <v>24</v>
      </c>
      <c r="G379" s="296" t="s">
        <v>94</v>
      </c>
      <c r="H379" s="296" t="s">
        <v>26</v>
      </c>
      <c r="I379" s="296" t="s">
        <v>2285</v>
      </c>
      <c r="J379" s="297">
        <v>55992</v>
      </c>
      <c r="K379" s="298">
        <v>426839</v>
      </c>
      <c r="L379" s="298">
        <v>33997</v>
      </c>
      <c r="M379" s="299">
        <v>40939</v>
      </c>
      <c r="N379" s="300">
        <v>370210</v>
      </c>
      <c r="O379" s="300">
        <v>2969</v>
      </c>
      <c r="P379" s="301" t="s">
        <v>35</v>
      </c>
      <c r="Q379" s="302" t="s">
        <v>35</v>
      </c>
      <c r="R379" s="302" t="s">
        <v>35</v>
      </c>
      <c r="S379" s="303" t="s">
        <v>35</v>
      </c>
      <c r="T379" s="304" t="s">
        <v>35</v>
      </c>
      <c r="U379" s="304" t="s">
        <v>35</v>
      </c>
      <c r="V379" s="297">
        <v>96931</v>
      </c>
      <c r="W379" s="298">
        <v>797049</v>
      </c>
      <c r="X379" s="298">
        <v>36966</v>
      </c>
    </row>
    <row r="380" spans="1:24" x14ac:dyDescent="0.35">
      <c r="A380" s="294">
        <v>2013</v>
      </c>
      <c r="B380" s="295">
        <v>3989</v>
      </c>
      <c r="C380" s="296" t="s">
        <v>390</v>
      </c>
      <c r="D380" s="294" t="s">
        <v>22</v>
      </c>
      <c r="E380" s="296" t="s">
        <v>23</v>
      </c>
      <c r="F380" s="294" t="s">
        <v>24</v>
      </c>
      <c r="G380" s="296" t="s">
        <v>125</v>
      </c>
      <c r="H380" s="296" t="s">
        <v>26</v>
      </c>
      <c r="I380" s="296" t="s">
        <v>2308</v>
      </c>
      <c r="J380" s="297">
        <v>163612.79999999999</v>
      </c>
      <c r="K380" s="298">
        <v>1461825</v>
      </c>
      <c r="L380" s="298">
        <v>183203</v>
      </c>
      <c r="M380" s="299">
        <v>84404.800000000003</v>
      </c>
      <c r="N380" s="300">
        <v>1106926</v>
      </c>
      <c r="O380" s="300">
        <v>29731</v>
      </c>
      <c r="P380" s="301">
        <v>136844.70000000001</v>
      </c>
      <c r="Q380" s="302">
        <v>1984543</v>
      </c>
      <c r="R380" s="302">
        <v>1570</v>
      </c>
      <c r="S380" s="303">
        <v>0</v>
      </c>
      <c r="T380" s="304">
        <v>0</v>
      </c>
      <c r="U380" s="304">
        <v>0</v>
      </c>
      <c r="V380" s="297">
        <v>384862.3</v>
      </c>
      <c r="W380" s="298">
        <v>4553294</v>
      </c>
      <c r="X380" s="298">
        <v>214504</v>
      </c>
    </row>
    <row r="381" spans="1:24" x14ac:dyDescent="0.35">
      <c r="A381" s="294">
        <v>2013</v>
      </c>
      <c r="B381" s="295">
        <v>3991</v>
      </c>
      <c r="C381" s="296" t="s">
        <v>391</v>
      </c>
      <c r="D381" s="294" t="s">
        <v>39</v>
      </c>
      <c r="E381" s="296" t="s">
        <v>40</v>
      </c>
      <c r="F381" s="294" t="s">
        <v>24</v>
      </c>
      <c r="G381" s="296" t="s">
        <v>79</v>
      </c>
      <c r="H381" s="296" t="s">
        <v>42</v>
      </c>
      <c r="I381" s="296" t="s">
        <v>2270</v>
      </c>
      <c r="J381" s="297" t="s">
        <v>35</v>
      </c>
      <c r="K381" s="298" t="s">
        <v>35</v>
      </c>
      <c r="L381" s="298" t="s">
        <v>35</v>
      </c>
      <c r="M381" s="299" t="s">
        <v>35</v>
      </c>
      <c r="N381" s="300" t="s">
        <v>35</v>
      </c>
      <c r="O381" s="300" t="s">
        <v>35</v>
      </c>
      <c r="P381" s="301">
        <v>5661.6</v>
      </c>
      <c r="Q381" s="302">
        <v>157969</v>
      </c>
      <c r="R381" s="302">
        <v>1</v>
      </c>
      <c r="S381" s="303" t="s">
        <v>35</v>
      </c>
      <c r="T381" s="304" t="s">
        <v>35</v>
      </c>
      <c r="U381" s="304" t="s">
        <v>35</v>
      </c>
      <c r="V381" s="297">
        <v>5661.6</v>
      </c>
      <c r="W381" s="298">
        <v>157969</v>
      </c>
      <c r="X381" s="298">
        <v>1</v>
      </c>
    </row>
    <row r="382" spans="1:24" x14ac:dyDescent="0.35">
      <c r="A382" s="294">
        <v>2013</v>
      </c>
      <c r="B382" s="295">
        <v>3998</v>
      </c>
      <c r="C382" s="296" t="s">
        <v>2333</v>
      </c>
      <c r="D382" s="294" t="s">
        <v>22</v>
      </c>
      <c r="E382" s="296" t="s">
        <v>23</v>
      </c>
      <c r="F382" s="294" t="s">
        <v>24</v>
      </c>
      <c r="G382" s="296" t="s">
        <v>60</v>
      </c>
      <c r="H382" s="296" t="s">
        <v>114</v>
      </c>
      <c r="I382" s="296" t="s">
        <v>2334</v>
      </c>
      <c r="J382" s="297" t="s">
        <v>35</v>
      </c>
      <c r="K382" s="298" t="s">
        <v>35</v>
      </c>
      <c r="L382" s="298" t="s">
        <v>35</v>
      </c>
      <c r="M382" s="299" t="s">
        <v>35</v>
      </c>
      <c r="N382" s="300" t="s">
        <v>35</v>
      </c>
      <c r="O382" s="300" t="s">
        <v>35</v>
      </c>
      <c r="P382" s="301" t="s">
        <v>35</v>
      </c>
      <c r="Q382" s="302" t="s">
        <v>35</v>
      </c>
      <c r="R382" s="302" t="s">
        <v>35</v>
      </c>
      <c r="S382" s="303" t="s">
        <v>35</v>
      </c>
      <c r="T382" s="304" t="s">
        <v>35</v>
      </c>
      <c r="U382" s="304" t="s">
        <v>35</v>
      </c>
      <c r="V382" s="297">
        <v>0</v>
      </c>
      <c r="W382" s="298">
        <v>0</v>
      </c>
      <c r="X382" s="298">
        <v>0</v>
      </c>
    </row>
    <row r="383" spans="1:24" x14ac:dyDescent="0.35">
      <c r="A383" s="294">
        <v>2013</v>
      </c>
      <c r="B383" s="295">
        <v>4003</v>
      </c>
      <c r="C383" s="296" t="s">
        <v>2335</v>
      </c>
      <c r="D383" s="294" t="s">
        <v>22</v>
      </c>
      <c r="E383" s="296" t="s">
        <v>23</v>
      </c>
      <c r="F383" s="294" t="s">
        <v>24</v>
      </c>
      <c r="G383" s="296" t="s">
        <v>60</v>
      </c>
      <c r="H383" s="296" t="s">
        <v>26</v>
      </c>
      <c r="I383" s="296" t="s">
        <v>2278</v>
      </c>
      <c r="J383" s="297">
        <v>15856.4</v>
      </c>
      <c r="K383" s="298">
        <v>96063</v>
      </c>
      <c r="L383" s="298">
        <v>16129</v>
      </c>
      <c r="M383" s="299">
        <v>15110.4</v>
      </c>
      <c r="N383" s="300">
        <v>76622</v>
      </c>
      <c r="O383" s="300">
        <v>2725</v>
      </c>
      <c r="P383" s="301">
        <v>26160.5</v>
      </c>
      <c r="Q383" s="302">
        <v>175124</v>
      </c>
      <c r="R383" s="302">
        <v>76</v>
      </c>
      <c r="S383" s="303" t="s">
        <v>35</v>
      </c>
      <c r="T383" s="304" t="s">
        <v>35</v>
      </c>
      <c r="U383" s="304" t="s">
        <v>35</v>
      </c>
      <c r="V383" s="297">
        <v>57127.3</v>
      </c>
      <c r="W383" s="298">
        <v>347809</v>
      </c>
      <c r="X383" s="298">
        <v>18930</v>
      </c>
    </row>
    <row r="384" spans="1:24" x14ac:dyDescent="0.35">
      <c r="A384" s="294">
        <v>2013</v>
      </c>
      <c r="B384" s="295">
        <v>4005</v>
      </c>
      <c r="C384" s="296" t="s">
        <v>392</v>
      </c>
      <c r="D384" s="294" t="s">
        <v>22</v>
      </c>
      <c r="E384" s="296" t="s">
        <v>23</v>
      </c>
      <c r="F384" s="294" t="s">
        <v>24</v>
      </c>
      <c r="G384" s="296" t="s">
        <v>123</v>
      </c>
      <c r="H384" s="296" t="s">
        <v>31</v>
      </c>
      <c r="I384" s="296" t="s">
        <v>2304</v>
      </c>
      <c r="J384" s="297">
        <v>3859</v>
      </c>
      <c r="K384" s="298">
        <v>40776</v>
      </c>
      <c r="L384" s="298">
        <v>3086</v>
      </c>
      <c r="M384" s="299">
        <v>2017</v>
      </c>
      <c r="N384" s="300">
        <v>27597</v>
      </c>
      <c r="O384" s="300">
        <v>505</v>
      </c>
      <c r="P384" s="301">
        <v>1941</v>
      </c>
      <c r="Q384" s="302">
        <v>35722</v>
      </c>
      <c r="R384" s="302">
        <v>235</v>
      </c>
      <c r="S384" s="303" t="s">
        <v>35</v>
      </c>
      <c r="T384" s="304" t="s">
        <v>35</v>
      </c>
      <c r="U384" s="304" t="s">
        <v>35</v>
      </c>
      <c r="V384" s="297">
        <v>7817</v>
      </c>
      <c r="W384" s="298">
        <v>104095</v>
      </c>
      <c r="X384" s="298">
        <v>3826</v>
      </c>
    </row>
    <row r="385" spans="1:24" x14ac:dyDescent="0.35">
      <c r="A385" s="294">
        <v>2013</v>
      </c>
      <c r="B385" s="295">
        <v>4007</v>
      </c>
      <c r="C385" s="296" t="s">
        <v>2336</v>
      </c>
      <c r="D385" s="294" t="s">
        <v>22</v>
      </c>
      <c r="E385" s="296" t="s">
        <v>23</v>
      </c>
      <c r="F385" s="294" t="s">
        <v>24</v>
      </c>
      <c r="G385" s="296" t="s">
        <v>71</v>
      </c>
      <c r="H385" s="296" t="s">
        <v>26</v>
      </c>
      <c r="I385" s="296" t="s">
        <v>2271</v>
      </c>
      <c r="J385" s="297">
        <v>3973.5</v>
      </c>
      <c r="K385" s="298">
        <v>38867</v>
      </c>
      <c r="L385" s="298">
        <v>3979</v>
      </c>
      <c r="M385" s="299">
        <v>2421.9</v>
      </c>
      <c r="N385" s="300">
        <v>23814</v>
      </c>
      <c r="O385" s="300">
        <v>682</v>
      </c>
      <c r="P385" s="301">
        <v>3838</v>
      </c>
      <c r="Q385" s="302">
        <v>39522</v>
      </c>
      <c r="R385" s="302">
        <v>45</v>
      </c>
      <c r="S385" s="303" t="s">
        <v>35</v>
      </c>
      <c r="T385" s="304" t="s">
        <v>35</v>
      </c>
      <c r="U385" s="304" t="s">
        <v>35</v>
      </c>
      <c r="V385" s="297">
        <v>10233.4</v>
      </c>
      <c r="W385" s="298">
        <v>102203</v>
      </c>
      <c r="X385" s="298">
        <v>4706</v>
      </c>
    </row>
    <row r="386" spans="1:24" x14ac:dyDescent="0.35">
      <c r="A386" s="294">
        <v>2013</v>
      </c>
      <c r="B386" s="295">
        <v>4008</v>
      </c>
      <c r="C386" s="296" t="s">
        <v>393</v>
      </c>
      <c r="D386" s="294" t="s">
        <v>22</v>
      </c>
      <c r="E386" s="296" t="s">
        <v>23</v>
      </c>
      <c r="F386" s="294" t="s">
        <v>24</v>
      </c>
      <c r="G386" s="296" t="s">
        <v>123</v>
      </c>
      <c r="H386" s="296" t="s">
        <v>31</v>
      </c>
      <c r="I386" s="296" t="s">
        <v>2304</v>
      </c>
      <c r="J386" s="297">
        <v>1425</v>
      </c>
      <c r="K386" s="298">
        <v>14814</v>
      </c>
      <c r="L386" s="298">
        <v>1336</v>
      </c>
      <c r="M386" s="299">
        <v>428</v>
      </c>
      <c r="N386" s="300">
        <v>4988</v>
      </c>
      <c r="O386" s="300">
        <v>236</v>
      </c>
      <c r="P386" s="301">
        <v>374</v>
      </c>
      <c r="Q386" s="302">
        <v>5039</v>
      </c>
      <c r="R386" s="302">
        <v>251</v>
      </c>
      <c r="S386" s="303" t="s">
        <v>35</v>
      </c>
      <c r="T386" s="304" t="s">
        <v>35</v>
      </c>
      <c r="U386" s="304" t="s">
        <v>35</v>
      </c>
      <c r="V386" s="297">
        <v>2227</v>
      </c>
      <c r="W386" s="298">
        <v>24841</v>
      </c>
      <c r="X386" s="298">
        <v>1823</v>
      </c>
    </row>
    <row r="387" spans="1:24" x14ac:dyDescent="0.35">
      <c r="A387" s="294">
        <v>2013</v>
      </c>
      <c r="B387" s="295">
        <v>4040</v>
      </c>
      <c r="C387" s="296" t="s">
        <v>394</v>
      </c>
      <c r="D387" s="294" t="s">
        <v>22</v>
      </c>
      <c r="E387" s="296" t="s">
        <v>23</v>
      </c>
      <c r="F387" s="294" t="s">
        <v>24</v>
      </c>
      <c r="G387" s="296" t="s">
        <v>83</v>
      </c>
      <c r="H387" s="296" t="s">
        <v>31</v>
      </c>
      <c r="I387" s="296" t="s">
        <v>2270</v>
      </c>
      <c r="J387" s="297">
        <v>3538</v>
      </c>
      <c r="K387" s="298">
        <v>27356</v>
      </c>
      <c r="L387" s="298">
        <v>1665</v>
      </c>
      <c r="M387" s="299">
        <v>394</v>
      </c>
      <c r="N387" s="300">
        <v>3876</v>
      </c>
      <c r="O387" s="300">
        <v>19</v>
      </c>
      <c r="P387" s="301" t="s">
        <v>35</v>
      </c>
      <c r="Q387" s="302" t="s">
        <v>35</v>
      </c>
      <c r="R387" s="302" t="s">
        <v>35</v>
      </c>
      <c r="S387" s="303" t="s">
        <v>35</v>
      </c>
      <c r="T387" s="304" t="s">
        <v>35</v>
      </c>
      <c r="U387" s="304" t="s">
        <v>35</v>
      </c>
      <c r="V387" s="297">
        <v>3932</v>
      </c>
      <c r="W387" s="298">
        <v>31232</v>
      </c>
      <c r="X387" s="298">
        <v>1684</v>
      </c>
    </row>
    <row r="388" spans="1:24" x14ac:dyDescent="0.35">
      <c r="A388" s="294">
        <v>2013</v>
      </c>
      <c r="B388" s="295">
        <v>4041</v>
      </c>
      <c r="C388" s="296" t="s">
        <v>395</v>
      </c>
      <c r="D388" s="294" t="s">
        <v>22</v>
      </c>
      <c r="E388" s="296" t="s">
        <v>23</v>
      </c>
      <c r="F388" s="294" t="s">
        <v>24</v>
      </c>
      <c r="G388" s="296" t="s">
        <v>123</v>
      </c>
      <c r="H388" s="296" t="s">
        <v>31</v>
      </c>
      <c r="I388" s="296" t="s">
        <v>2304</v>
      </c>
      <c r="J388" s="297">
        <v>79.400000000000006</v>
      </c>
      <c r="K388" s="298">
        <v>860</v>
      </c>
      <c r="L388" s="298">
        <v>44</v>
      </c>
      <c r="M388" s="299">
        <v>28.5</v>
      </c>
      <c r="N388" s="300">
        <v>158</v>
      </c>
      <c r="O388" s="300">
        <v>30</v>
      </c>
      <c r="P388" s="301">
        <v>332.3</v>
      </c>
      <c r="Q388" s="302">
        <v>4993</v>
      </c>
      <c r="R388" s="302">
        <v>69</v>
      </c>
      <c r="S388" s="303" t="s">
        <v>35</v>
      </c>
      <c r="T388" s="304" t="s">
        <v>35</v>
      </c>
      <c r="U388" s="304" t="s">
        <v>35</v>
      </c>
      <c r="V388" s="297">
        <v>440.2</v>
      </c>
      <c r="W388" s="298">
        <v>6011</v>
      </c>
      <c r="X388" s="298">
        <v>143</v>
      </c>
    </row>
    <row r="389" spans="1:24" x14ac:dyDescent="0.35">
      <c r="A389" s="294">
        <v>2013</v>
      </c>
      <c r="B389" s="295">
        <v>4041</v>
      </c>
      <c r="C389" s="296" t="s">
        <v>395</v>
      </c>
      <c r="D389" s="294" t="s">
        <v>22</v>
      </c>
      <c r="E389" s="296" t="s">
        <v>23</v>
      </c>
      <c r="F389" s="294" t="s">
        <v>24</v>
      </c>
      <c r="G389" s="296" t="s">
        <v>92</v>
      </c>
      <c r="H389" s="296" t="s">
        <v>31</v>
      </c>
      <c r="I389" s="296" t="s">
        <v>2304</v>
      </c>
      <c r="J389" s="297">
        <v>4722.8999999999996</v>
      </c>
      <c r="K389" s="298">
        <v>49837</v>
      </c>
      <c r="L389" s="298">
        <v>3039</v>
      </c>
      <c r="M389" s="299">
        <v>4298.3999999999996</v>
      </c>
      <c r="N389" s="300">
        <v>52408</v>
      </c>
      <c r="O389" s="300">
        <v>1276</v>
      </c>
      <c r="P389" s="301">
        <v>12490.1</v>
      </c>
      <c r="Q389" s="302">
        <v>213944</v>
      </c>
      <c r="R389" s="302">
        <v>530</v>
      </c>
      <c r="S389" s="303" t="s">
        <v>35</v>
      </c>
      <c r="T389" s="304" t="s">
        <v>35</v>
      </c>
      <c r="U389" s="304" t="s">
        <v>35</v>
      </c>
      <c r="V389" s="297">
        <v>21511.4</v>
      </c>
      <c r="W389" s="298">
        <v>316189</v>
      </c>
      <c r="X389" s="298">
        <v>4845</v>
      </c>
    </row>
    <row r="390" spans="1:24" x14ac:dyDescent="0.35">
      <c r="A390" s="294">
        <v>2013</v>
      </c>
      <c r="B390" s="295">
        <v>4045</v>
      </c>
      <c r="C390" s="296" t="s">
        <v>396</v>
      </c>
      <c r="D390" s="294" t="s">
        <v>22</v>
      </c>
      <c r="E390" s="296" t="s">
        <v>23</v>
      </c>
      <c r="F390" s="294" t="s">
        <v>24</v>
      </c>
      <c r="G390" s="296" t="s">
        <v>127</v>
      </c>
      <c r="H390" s="296" t="s">
        <v>26</v>
      </c>
      <c r="I390" s="296" t="s">
        <v>2270</v>
      </c>
      <c r="J390" s="297">
        <v>44803.6</v>
      </c>
      <c r="K390" s="298">
        <v>410565</v>
      </c>
      <c r="L390" s="298">
        <v>40623</v>
      </c>
      <c r="M390" s="299">
        <v>43132.7</v>
      </c>
      <c r="N390" s="300">
        <v>464492</v>
      </c>
      <c r="O390" s="300">
        <v>6554</v>
      </c>
      <c r="P390" s="301">
        <v>20297.8</v>
      </c>
      <c r="Q390" s="302">
        <v>267152</v>
      </c>
      <c r="R390" s="302">
        <v>36</v>
      </c>
      <c r="S390" s="303" t="s">
        <v>35</v>
      </c>
      <c r="T390" s="304" t="s">
        <v>35</v>
      </c>
      <c r="U390" s="304" t="s">
        <v>35</v>
      </c>
      <c r="V390" s="297">
        <v>108234.1</v>
      </c>
      <c r="W390" s="298">
        <v>1142209</v>
      </c>
      <c r="X390" s="298">
        <v>47213</v>
      </c>
    </row>
    <row r="391" spans="1:24" x14ac:dyDescent="0.35">
      <c r="A391" s="294">
        <v>2013</v>
      </c>
      <c r="B391" s="295">
        <v>4063</v>
      </c>
      <c r="C391" s="296" t="s">
        <v>397</v>
      </c>
      <c r="D391" s="294" t="s">
        <v>22</v>
      </c>
      <c r="E391" s="296" t="s">
        <v>23</v>
      </c>
      <c r="F391" s="294" t="s">
        <v>24</v>
      </c>
      <c r="G391" s="296" t="s">
        <v>127</v>
      </c>
      <c r="H391" s="296" t="s">
        <v>31</v>
      </c>
      <c r="I391" s="296" t="s">
        <v>2296</v>
      </c>
      <c r="J391" s="297">
        <v>38164</v>
      </c>
      <c r="K391" s="298">
        <v>354636</v>
      </c>
      <c r="L391" s="298">
        <v>28981</v>
      </c>
      <c r="M391" s="299">
        <v>6165</v>
      </c>
      <c r="N391" s="300">
        <v>65270</v>
      </c>
      <c r="O391" s="300">
        <v>2191</v>
      </c>
      <c r="P391" s="301">
        <v>743</v>
      </c>
      <c r="Q391" s="302">
        <v>9280</v>
      </c>
      <c r="R391" s="302">
        <v>1</v>
      </c>
      <c r="S391" s="303" t="s">
        <v>35</v>
      </c>
      <c r="T391" s="304" t="s">
        <v>35</v>
      </c>
      <c r="U391" s="304" t="s">
        <v>35</v>
      </c>
      <c r="V391" s="297">
        <v>45072</v>
      </c>
      <c r="W391" s="298">
        <v>429186</v>
      </c>
      <c r="X391" s="298">
        <v>31173</v>
      </c>
    </row>
    <row r="392" spans="1:24" x14ac:dyDescent="0.35">
      <c r="A392" s="294">
        <v>2013</v>
      </c>
      <c r="B392" s="295">
        <v>4065</v>
      </c>
      <c r="C392" s="296" t="s">
        <v>398</v>
      </c>
      <c r="D392" s="294" t="s">
        <v>22</v>
      </c>
      <c r="E392" s="296" t="s">
        <v>23</v>
      </c>
      <c r="F392" s="294" t="s">
        <v>24</v>
      </c>
      <c r="G392" s="296" t="s">
        <v>44</v>
      </c>
      <c r="H392" s="296" t="s">
        <v>26</v>
      </c>
      <c r="I392" s="296" t="s">
        <v>2271</v>
      </c>
      <c r="J392" s="297">
        <v>8403</v>
      </c>
      <c r="K392" s="298">
        <v>64183</v>
      </c>
      <c r="L392" s="298">
        <v>9146</v>
      </c>
      <c r="M392" s="299">
        <v>13334</v>
      </c>
      <c r="N392" s="300">
        <v>107921</v>
      </c>
      <c r="O392" s="300">
        <v>2657</v>
      </c>
      <c r="P392" s="301">
        <v>65247</v>
      </c>
      <c r="Q392" s="302">
        <v>627214</v>
      </c>
      <c r="R392" s="302">
        <v>440</v>
      </c>
      <c r="S392" s="303" t="s">
        <v>35</v>
      </c>
      <c r="T392" s="304" t="s">
        <v>35</v>
      </c>
      <c r="U392" s="304" t="s">
        <v>35</v>
      </c>
      <c r="V392" s="297">
        <v>86984</v>
      </c>
      <c r="W392" s="298">
        <v>799318</v>
      </c>
      <c r="X392" s="298">
        <v>12243</v>
      </c>
    </row>
    <row r="393" spans="1:24" x14ac:dyDescent="0.35">
      <c r="A393" s="294">
        <v>2013</v>
      </c>
      <c r="B393" s="295">
        <v>4068</v>
      </c>
      <c r="C393" s="296" t="s">
        <v>399</v>
      </c>
      <c r="D393" s="294" t="s">
        <v>22</v>
      </c>
      <c r="E393" s="296" t="s">
        <v>23</v>
      </c>
      <c r="F393" s="294" t="s">
        <v>24</v>
      </c>
      <c r="G393" s="296" t="s">
        <v>25</v>
      </c>
      <c r="H393" s="296" t="s">
        <v>26</v>
      </c>
      <c r="I393" s="296" t="s">
        <v>2269</v>
      </c>
      <c r="J393" s="297">
        <v>12626</v>
      </c>
      <c r="K393" s="298">
        <v>134446</v>
      </c>
      <c r="L393" s="298">
        <v>9413</v>
      </c>
      <c r="M393" s="299">
        <v>22583</v>
      </c>
      <c r="N393" s="300">
        <v>233555</v>
      </c>
      <c r="O393" s="300">
        <v>3653</v>
      </c>
      <c r="P393" s="301">
        <v>4313</v>
      </c>
      <c r="Q393" s="302">
        <v>51726</v>
      </c>
      <c r="R393" s="302">
        <v>6</v>
      </c>
      <c r="S393" s="303">
        <v>0</v>
      </c>
      <c r="T393" s="304">
        <v>0</v>
      </c>
      <c r="U393" s="304">
        <v>0</v>
      </c>
      <c r="V393" s="297">
        <v>39522</v>
      </c>
      <c r="W393" s="298">
        <v>419727</v>
      </c>
      <c r="X393" s="298">
        <v>13072</v>
      </c>
    </row>
    <row r="394" spans="1:24" x14ac:dyDescent="0.35">
      <c r="A394" s="294">
        <v>2013</v>
      </c>
      <c r="B394" s="295">
        <v>4071</v>
      </c>
      <c r="C394" s="296" t="s">
        <v>400</v>
      </c>
      <c r="D394" s="294" t="s">
        <v>22</v>
      </c>
      <c r="E394" s="296" t="s">
        <v>23</v>
      </c>
      <c r="F394" s="294" t="s">
        <v>24</v>
      </c>
      <c r="G394" s="296" t="s">
        <v>53</v>
      </c>
      <c r="H394" s="296" t="s">
        <v>31</v>
      </c>
      <c r="I394" s="296" t="s">
        <v>2326</v>
      </c>
      <c r="J394" s="297">
        <v>360.4</v>
      </c>
      <c r="K394" s="298">
        <v>2295</v>
      </c>
      <c r="L394" s="298">
        <v>420</v>
      </c>
      <c r="M394" s="299">
        <v>82.2</v>
      </c>
      <c r="N394" s="300">
        <v>556</v>
      </c>
      <c r="O394" s="300">
        <v>47</v>
      </c>
      <c r="P394" s="301">
        <v>392.6</v>
      </c>
      <c r="Q394" s="302">
        <v>3605</v>
      </c>
      <c r="R394" s="302">
        <v>11</v>
      </c>
      <c r="S394" s="303" t="s">
        <v>35</v>
      </c>
      <c r="T394" s="304" t="s">
        <v>35</v>
      </c>
      <c r="U394" s="304" t="s">
        <v>35</v>
      </c>
      <c r="V394" s="297">
        <v>835.2</v>
      </c>
      <c r="W394" s="298">
        <v>6456</v>
      </c>
      <c r="X394" s="298">
        <v>478</v>
      </c>
    </row>
    <row r="395" spans="1:24" x14ac:dyDescent="0.35">
      <c r="A395" s="294">
        <v>2013</v>
      </c>
      <c r="B395" s="295">
        <v>4071</v>
      </c>
      <c r="C395" s="296" t="s">
        <v>400</v>
      </c>
      <c r="D395" s="294" t="s">
        <v>22</v>
      </c>
      <c r="E395" s="296" t="s">
        <v>23</v>
      </c>
      <c r="F395" s="294" t="s">
        <v>24</v>
      </c>
      <c r="G395" s="296" t="s">
        <v>312</v>
      </c>
      <c r="H395" s="296" t="s">
        <v>31</v>
      </c>
      <c r="I395" s="296" t="s">
        <v>2326</v>
      </c>
      <c r="J395" s="297">
        <v>3595.3</v>
      </c>
      <c r="K395" s="298">
        <v>23663</v>
      </c>
      <c r="L395" s="298">
        <v>3527</v>
      </c>
      <c r="M395" s="299">
        <v>3354.1</v>
      </c>
      <c r="N395" s="300">
        <v>23272</v>
      </c>
      <c r="O395" s="300">
        <v>978</v>
      </c>
      <c r="P395" s="301">
        <v>5838.1</v>
      </c>
      <c r="Q395" s="302">
        <v>48949</v>
      </c>
      <c r="R395" s="302">
        <v>170</v>
      </c>
      <c r="S395" s="303" t="s">
        <v>35</v>
      </c>
      <c r="T395" s="304" t="s">
        <v>35</v>
      </c>
      <c r="U395" s="304" t="s">
        <v>35</v>
      </c>
      <c r="V395" s="297">
        <v>12787.5</v>
      </c>
      <c r="W395" s="298">
        <v>95884</v>
      </c>
      <c r="X395" s="298">
        <v>4675</v>
      </c>
    </row>
    <row r="396" spans="1:24" x14ac:dyDescent="0.35">
      <c r="A396" s="294">
        <v>2013</v>
      </c>
      <c r="B396" s="295">
        <v>4073</v>
      </c>
      <c r="C396" s="296" t="s">
        <v>401</v>
      </c>
      <c r="D396" s="294" t="s">
        <v>22</v>
      </c>
      <c r="E396" s="296" t="s">
        <v>23</v>
      </c>
      <c r="F396" s="294" t="s">
        <v>24</v>
      </c>
      <c r="G396" s="296" t="s">
        <v>37</v>
      </c>
      <c r="H396" s="296" t="s">
        <v>26</v>
      </c>
      <c r="I396" s="296" t="s">
        <v>2270</v>
      </c>
      <c r="J396" s="297">
        <v>2277</v>
      </c>
      <c r="K396" s="298">
        <v>18097</v>
      </c>
      <c r="L396" s="298">
        <v>2322</v>
      </c>
      <c r="M396" s="299">
        <v>3172.9</v>
      </c>
      <c r="N396" s="300">
        <v>29572</v>
      </c>
      <c r="O396" s="300">
        <v>417</v>
      </c>
      <c r="P396" s="301">
        <v>1501.9</v>
      </c>
      <c r="Q396" s="302">
        <v>18849</v>
      </c>
      <c r="R396" s="302">
        <v>1</v>
      </c>
      <c r="S396" s="303">
        <v>0</v>
      </c>
      <c r="T396" s="304">
        <v>0</v>
      </c>
      <c r="U396" s="304">
        <v>0</v>
      </c>
      <c r="V396" s="297">
        <v>6951.8</v>
      </c>
      <c r="W396" s="298">
        <v>66518</v>
      </c>
      <c r="X396" s="298">
        <v>2740</v>
      </c>
    </row>
    <row r="397" spans="1:24" x14ac:dyDescent="0.35">
      <c r="A397" s="294">
        <v>2013</v>
      </c>
      <c r="B397" s="295">
        <v>4100</v>
      </c>
      <c r="C397" s="296" t="s">
        <v>402</v>
      </c>
      <c r="D397" s="294" t="s">
        <v>39</v>
      </c>
      <c r="E397" s="296" t="s">
        <v>40</v>
      </c>
      <c r="F397" s="294" t="s">
        <v>24</v>
      </c>
      <c r="G397" s="296" t="s">
        <v>60</v>
      </c>
      <c r="H397" s="296" t="s">
        <v>42</v>
      </c>
      <c r="I397" s="296" t="s">
        <v>2278</v>
      </c>
      <c r="J397" s="297">
        <v>7258.2</v>
      </c>
      <c r="K397" s="298">
        <v>86199</v>
      </c>
      <c r="L397" s="298">
        <v>10013</v>
      </c>
      <c r="M397" s="299">
        <v>28680.7</v>
      </c>
      <c r="N397" s="300">
        <v>431493</v>
      </c>
      <c r="O397" s="300">
        <v>2722</v>
      </c>
      <c r="P397" s="301">
        <v>0</v>
      </c>
      <c r="Q397" s="302">
        <v>0</v>
      </c>
      <c r="R397" s="302">
        <v>0</v>
      </c>
      <c r="S397" s="303" t="s">
        <v>35</v>
      </c>
      <c r="T397" s="304" t="s">
        <v>35</v>
      </c>
      <c r="U397" s="304" t="s">
        <v>35</v>
      </c>
      <c r="V397" s="297">
        <v>35938.9</v>
      </c>
      <c r="W397" s="298">
        <v>517692</v>
      </c>
      <c r="X397" s="298">
        <v>12735</v>
      </c>
    </row>
    <row r="398" spans="1:24" x14ac:dyDescent="0.35">
      <c r="A398" s="294">
        <v>2013</v>
      </c>
      <c r="B398" s="295">
        <v>4100</v>
      </c>
      <c r="C398" s="296" t="s">
        <v>402</v>
      </c>
      <c r="D398" s="294" t="s">
        <v>39</v>
      </c>
      <c r="E398" s="296" t="s">
        <v>40</v>
      </c>
      <c r="F398" s="294" t="s">
        <v>24</v>
      </c>
      <c r="G398" s="296" t="s">
        <v>186</v>
      </c>
      <c r="H398" s="296" t="s">
        <v>42</v>
      </c>
      <c r="I398" s="296" t="s">
        <v>2271</v>
      </c>
      <c r="J398" s="297">
        <v>147.1</v>
      </c>
      <c r="K398" s="298">
        <v>1462</v>
      </c>
      <c r="L398" s="298">
        <v>139</v>
      </c>
      <c r="M398" s="299" t="s">
        <v>35</v>
      </c>
      <c r="N398" s="300" t="s">
        <v>35</v>
      </c>
      <c r="O398" s="300" t="s">
        <v>35</v>
      </c>
      <c r="P398" s="301" t="s">
        <v>35</v>
      </c>
      <c r="Q398" s="302" t="s">
        <v>35</v>
      </c>
      <c r="R398" s="302" t="s">
        <v>35</v>
      </c>
      <c r="S398" s="303" t="s">
        <v>35</v>
      </c>
      <c r="T398" s="304" t="s">
        <v>35</v>
      </c>
      <c r="U398" s="304" t="s">
        <v>35</v>
      </c>
      <c r="V398" s="297">
        <v>147.1</v>
      </c>
      <c r="W398" s="298">
        <v>1462</v>
      </c>
      <c r="X398" s="298">
        <v>139</v>
      </c>
    </row>
    <row r="399" spans="1:24" x14ac:dyDescent="0.35">
      <c r="A399" s="294">
        <v>2013</v>
      </c>
      <c r="B399" s="295">
        <v>4100</v>
      </c>
      <c r="C399" s="296" t="s">
        <v>402</v>
      </c>
      <c r="D399" s="294" t="s">
        <v>39</v>
      </c>
      <c r="E399" s="296" t="s">
        <v>40</v>
      </c>
      <c r="F399" s="294" t="s">
        <v>24</v>
      </c>
      <c r="G399" s="296" t="s">
        <v>34</v>
      </c>
      <c r="H399" s="296" t="s">
        <v>42</v>
      </c>
      <c r="I399" s="296" t="s">
        <v>2271</v>
      </c>
      <c r="J399" s="297">
        <v>8069</v>
      </c>
      <c r="K399" s="298">
        <v>103815</v>
      </c>
      <c r="L399" s="298">
        <v>13794</v>
      </c>
      <c r="M399" s="299">
        <v>136.30000000000001</v>
      </c>
      <c r="N399" s="300">
        <v>1819</v>
      </c>
      <c r="O399" s="300">
        <v>104</v>
      </c>
      <c r="P399" s="301" t="s">
        <v>35</v>
      </c>
      <c r="Q399" s="302" t="s">
        <v>35</v>
      </c>
      <c r="R399" s="302" t="s">
        <v>35</v>
      </c>
      <c r="S399" s="303" t="s">
        <v>35</v>
      </c>
      <c r="T399" s="304" t="s">
        <v>35</v>
      </c>
      <c r="U399" s="304" t="s">
        <v>35</v>
      </c>
      <c r="V399" s="297">
        <v>8205.2999999999993</v>
      </c>
      <c r="W399" s="298">
        <v>105634</v>
      </c>
      <c r="X399" s="298">
        <v>13898</v>
      </c>
    </row>
    <row r="400" spans="1:24" x14ac:dyDescent="0.35">
      <c r="A400" s="294">
        <v>2013</v>
      </c>
      <c r="B400" s="295">
        <v>4100</v>
      </c>
      <c r="C400" s="296" t="s">
        <v>402</v>
      </c>
      <c r="D400" s="294" t="s">
        <v>39</v>
      </c>
      <c r="E400" s="296" t="s">
        <v>40</v>
      </c>
      <c r="F400" s="294" t="s">
        <v>24</v>
      </c>
      <c r="G400" s="296" t="s">
        <v>30</v>
      </c>
      <c r="H400" s="296" t="s">
        <v>42</v>
      </c>
      <c r="I400" s="296" t="s">
        <v>2271</v>
      </c>
      <c r="J400" s="297">
        <v>14913.3</v>
      </c>
      <c r="K400" s="298">
        <v>161004</v>
      </c>
      <c r="L400" s="298">
        <v>15157</v>
      </c>
      <c r="M400" s="299">
        <v>1093.0999999999999</v>
      </c>
      <c r="N400" s="300">
        <v>10997</v>
      </c>
      <c r="O400" s="300">
        <v>304</v>
      </c>
      <c r="P400" s="301" t="s">
        <v>35</v>
      </c>
      <c r="Q400" s="302" t="s">
        <v>35</v>
      </c>
      <c r="R400" s="302" t="s">
        <v>35</v>
      </c>
      <c r="S400" s="303" t="s">
        <v>35</v>
      </c>
      <c r="T400" s="304" t="s">
        <v>35</v>
      </c>
      <c r="U400" s="304" t="s">
        <v>35</v>
      </c>
      <c r="V400" s="297">
        <v>16006.4</v>
      </c>
      <c r="W400" s="298">
        <v>172001</v>
      </c>
      <c r="X400" s="298">
        <v>15461</v>
      </c>
    </row>
    <row r="401" spans="1:24" x14ac:dyDescent="0.35">
      <c r="A401" s="294">
        <v>2013</v>
      </c>
      <c r="B401" s="295">
        <v>4100</v>
      </c>
      <c r="C401" s="296" t="s">
        <v>402</v>
      </c>
      <c r="D401" s="294" t="s">
        <v>39</v>
      </c>
      <c r="E401" s="296" t="s">
        <v>40</v>
      </c>
      <c r="F401" s="294" t="s">
        <v>24</v>
      </c>
      <c r="G401" s="296" t="s">
        <v>79</v>
      </c>
      <c r="H401" s="296" t="s">
        <v>42</v>
      </c>
      <c r="I401" s="296" t="s">
        <v>2270</v>
      </c>
      <c r="J401" s="297" t="s">
        <v>35</v>
      </c>
      <c r="K401" s="298" t="s">
        <v>35</v>
      </c>
      <c r="L401" s="298" t="s">
        <v>35</v>
      </c>
      <c r="M401" s="299">
        <v>1345</v>
      </c>
      <c r="N401" s="300">
        <v>12942</v>
      </c>
      <c r="O401" s="300">
        <v>233</v>
      </c>
      <c r="P401" s="301" t="s">
        <v>35</v>
      </c>
      <c r="Q401" s="302" t="s">
        <v>35</v>
      </c>
      <c r="R401" s="302" t="s">
        <v>35</v>
      </c>
      <c r="S401" s="303" t="s">
        <v>35</v>
      </c>
      <c r="T401" s="304" t="s">
        <v>35</v>
      </c>
      <c r="U401" s="304" t="s">
        <v>35</v>
      </c>
      <c r="V401" s="297">
        <v>1345</v>
      </c>
      <c r="W401" s="298">
        <v>12942</v>
      </c>
      <c r="X401" s="298">
        <v>233</v>
      </c>
    </row>
    <row r="402" spans="1:24" x14ac:dyDescent="0.35">
      <c r="A402" s="294">
        <v>2013</v>
      </c>
      <c r="B402" s="295">
        <v>4100</v>
      </c>
      <c r="C402" s="296" t="s">
        <v>402</v>
      </c>
      <c r="D402" s="294" t="s">
        <v>39</v>
      </c>
      <c r="E402" s="296" t="s">
        <v>40</v>
      </c>
      <c r="F402" s="294" t="s">
        <v>24</v>
      </c>
      <c r="G402" s="296" t="s">
        <v>131</v>
      </c>
      <c r="H402" s="296" t="s">
        <v>42</v>
      </c>
      <c r="I402" s="296" t="s">
        <v>2271</v>
      </c>
      <c r="J402" s="297">
        <v>7223.4</v>
      </c>
      <c r="K402" s="298">
        <v>71163</v>
      </c>
      <c r="L402" s="298">
        <v>7936</v>
      </c>
      <c r="M402" s="299">
        <v>160.69999999999999</v>
      </c>
      <c r="N402" s="300">
        <v>1396</v>
      </c>
      <c r="O402" s="300">
        <v>61</v>
      </c>
      <c r="P402" s="301" t="s">
        <v>35</v>
      </c>
      <c r="Q402" s="302" t="s">
        <v>35</v>
      </c>
      <c r="R402" s="302" t="s">
        <v>35</v>
      </c>
      <c r="S402" s="303" t="s">
        <v>35</v>
      </c>
      <c r="T402" s="304" t="s">
        <v>35</v>
      </c>
      <c r="U402" s="304" t="s">
        <v>35</v>
      </c>
      <c r="V402" s="297">
        <v>7384.1</v>
      </c>
      <c r="W402" s="298">
        <v>72559</v>
      </c>
      <c r="X402" s="298">
        <v>7997</v>
      </c>
    </row>
    <row r="403" spans="1:24" x14ac:dyDescent="0.35">
      <c r="A403" s="294">
        <v>2013</v>
      </c>
      <c r="B403" s="295">
        <v>4100</v>
      </c>
      <c r="C403" s="296" t="s">
        <v>402</v>
      </c>
      <c r="D403" s="294" t="s">
        <v>39</v>
      </c>
      <c r="E403" s="296" t="s">
        <v>40</v>
      </c>
      <c r="F403" s="294" t="s">
        <v>24</v>
      </c>
      <c r="G403" s="296" t="s">
        <v>44</v>
      </c>
      <c r="H403" s="296" t="s">
        <v>42</v>
      </c>
      <c r="I403" s="296" t="s">
        <v>2271</v>
      </c>
      <c r="J403" s="297">
        <v>17806</v>
      </c>
      <c r="K403" s="298">
        <v>230754</v>
      </c>
      <c r="L403" s="298">
        <v>24743</v>
      </c>
      <c r="M403" s="299">
        <v>491.8</v>
      </c>
      <c r="N403" s="300">
        <v>6946</v>
      </c>
      <c r="O403" s="300">
        <v>236</v>
      </c>
      <c r="P403" s="301" t="s">
        <v>35</v>
      </c>
      <c r="Q403" s="302" t="s">
        <v>35</v>
      </c>
      <c r="R403" s="302" t="s">
        <v>35</v>
      </c>
      <c r="S403" s="303" t="s">
        <v>35</v>
      </c>
      <c r="T403" s="304" t="s">
        <v>35</v>
      </c>
      <c r="U403" s="304" t="s">
        <v>35</v>
      </c>
      <c r="V403" s="297">
        <v>18297.8</v>
      </c>
      <c r="W403" s="298">
        <v>237700</v>
      </c>
      <c r="X403" s="298">
        <v>24979</v>
      </c>
    </row>
    <row r="404" spans="1:24" x14ac:dyDescent="0.35">
      <c r="A404" s="294">
        <v>2013</v>
      </c>
      <c r="B404" s="295">
        <v>4100</v>
      </c>
      <c r="C404" s="296" t="s">
        <v>402</v>
      </c>
      <c r="D404" s="294" t="s">
        <v>39</v>
      </c>
      <c r="E404" s="296" t="s">
        <v>40</v>
      </c>
      <c r="F404" s="294" t="s">
        <v>24</v>
      </c>
      <c r="G404" s="296" t="s">
        <v>187</v>
      </c>
      <c r="H404" s="296" t="s">
        <v>42</v>
      </c>
      <c r="I404" s="296" t="s">
        <v>2271</v>
      </c>
      <c r="J404" s="297">
        <v>17084.7</v>
      </c>
      <c r="K404" s="298">
        <v>180285</v>
      </c>
      <c r="L404" s="298">
        <v>20744</v>
      </c>
      <c r="M404" s="299">
        <v>7091.3</v>
      </c>
      <c r="N404" s="300">
        <v>61145</v>
      </c>
      <c r="O404" s="300">
        <v>5654</v>
      </c>
      <c r="P404" s="301" t="s">
        <v>35</v>
      </c>
      <c r="Q404" s="302" t="s">
        <v>35</v>
      </c>
      <c r="R404" s="302" t="s">
        <v>35</v>
      </c>
      <c r="S404" s="303" t="s">
        <v>35</v>
      </c>
      <c r="T404" s="304" t="s">
        <v>35</v>
      </c>
      <c r="U404" s="304" t="s">
        <v>35</v>
      </c>
      <c r="V404" s="297">
        <v>24176</v>
      </c>
      <c r="W404" s="298">
        <v>241430</v>
      </c>
      <c r="X404" s="298">
        <v>26398</v>
      </c>
    </row>
    <row r="405" spans="1:24" x14ac:dyDescent="0.35">
      <c r="A405" s="294">
        <v>2013</v>
      </c>
      <c r="B405" s="295">
        <v>4110</v>
      </c>
      <c r="C405" s="296" t="s">
        <v>403</v>
      </c>
      <c r="D405" s="294" t="s">
        <v>22</v>
      </c>
      <c r="E405" s="296" t="s">
        <v>23</v>
      </c>
      <c r="F405" s="294" t="s">
        <v>24</v>
      </c>
      <c r="G405" s="296" t="s">
        <v>34</v>
      </c>
      <c r="H405" s="296" t="s">
        <v>54</v>
      </c>
      <c r="I405" s="296" t="s">
        <v>2271</v>
      </c>
      <c r="J405" s="297">
        <v>1076464</v>
      </c>
      <c r="K405" s="298">
        <v>9548453</v>
      </c>
      <c r="L405" s="298">
        <v>1160932</v>
      </c>
      <c r="M405" s="299">
        <v>673057.4</v>
      </c>
      <c r="N405" s="300">
        <v>7883890</v>
      </c>
      <c r="O405" s="300">
        <v>149508</v>
      </c>
      <c r="P405" s="301">
        <v>48701.8</v>
      </c>
      <c r="Q405" s="302">
        <v>862997</v>
      </c>
      <c r="R405" s="302">
        <v>125</v>
      </c>
      <c r="S405" s="303">
        <v>0</v>
      </c>
      <c r="T405" s="304">
        <v>0</v>
      </c>
      <c r="U405" s="304">
        <v>0</v>
      </c>
      <c r="V405" s="297">
        <v>1798223.2</v>
      </c>
      <c r="W405" s="298">
        <v>18295340</v>
      </c>
      <c r="X405" s="298">
        <v>1310565</v>
      </c>
    </row>
    <row r="406" spans="1:24" x14ac:dyDescent="0.35">
      <c r="A406" s="294">
        <v>2013</v>
      </c>
      <c r="B406" s="295">
        <v>4110</v>
      </c>
      <c r="C406" s="296" t="s">
        <v>403</v>
      </c>
      <c r="D406" s="294" t="s">
        <v>132</v>
      </c>
      <c r="E406" s="296" t="s">
        <v>133</v>
      </c>
      <c r="F406" s="294" t="s">
        <v>24</v>
      </c>
      <c r="G406" s="296" t="s">
        <v>34</v>
      </c>
      <c r="H406" s="296" t="s">
        <v>54</v>
      </c>
      <c r="I406" s="296" t="s">
        <v>2271</v>
      </c>
      <c r="J406" s="297">
        <v>854040.2</v>
      </c>
      <c r="K406" s="298">
        <v>18251809</v>
      </c>
      <c r="L406" s="298">
        <v>2308028</v>
      </c>
      <c r="M406" s="299">
        <v>542033.9</v>
      </c>
      <c r="N406" s="300">
        <v>25222091</v>
      </c>
      <c r="O406" s="300">
        <v>221739</v>
      </c>
      <c r="P406" s="301">
        <v>346059.7</v>
      </c>
      <c r="Q406" s="302">
        <v>26821488</v>
      </c>
      <c r="R406" s="302">
        <v>1865</v>
      </c>
      <c r="S406" s="303">
        <v>7105.4</v>
      </c>
      <c r="T406" s="304">
        <v>553734</v>
      </c>
      <c r="U406" s="304">
        <v>2</v>
      </c>
      <c r="V406" s="297">
        <v>1749239.2</v>
      </c>
      <c r="W406" s="298">
        <v>70849122</v>
      </c>
      <c r="X406" s="298">
        <v>2531634</v>
      </c>
    </row>
    <row r="407" spans="1:24" x14ac:dyDescent="0.35">
      <c r="A407" s="294">
        <v>2013</v>
      </c>
      <c r="B407" s="295">
        <v>4117</v>
      </c>
      <c r="C407" s="296" t="s">
        <v>404</v>
      </c>
      <c r="D407" s="294" t="s">
        <v>22</v>
      </c>
      <c r="E407" s="296" t="s">
        <v>23</v>
      </c>
      <c r="F407" s="294" t="s">
        <v>24</v>
      </c>
      <c r="G407" s="296" t="s">
        <v>32</v>
      </c>
      <c r="H407" s="296" t="s">
        <v>31</v>
      </c>
      <c r="I407" s="296" t="s">
        <v>2271</v>
      </c>
      <c r="J407" s="297">
        <v>17656</v>
      </c>
      <c r="K407" s="298">
        <v>164572</v>
      </c>
      <c r="L407" s="298">
        <v>9087</v>
      </c>
      <c r="M407" s="299">
        <v>2827.7</v>
      </c>
      <c r="N407" s="300">
        <v>25350</v>
      </c>
      <c r="O407" s="300">
        <v>1787</v>
      </c>
      <c r="P407" s="301">
        <v>566.70000000000005</v>
      </c>
      <c r="Q407" s="302">
        <v>5208</v>
      </c>
      <c r="R407" s="302">
        <v>30</v>
      </c>
      <c r="S407" s="303" t="s">
        <v>35</v>
      </c>
      <c r="T407" s="304" t="s">
        <v>35</v>
      </c>
      <c r="U407" s="304" t="s">
        <v>35</v>
      </c>
      <c r="V407" s="297">
        <v>21050.400000000001</v>
      </c>
      <c r="W407" s="298">
        <v>195130</v>
      </c>
      <c r="X407" s="298">
        <v>10904</v>
      </c>
    </row>
    <row r="408" spans="1:24" x14ac:dyDescent="0.35">
      <c r="A408" s="294">
        <v>2013</v>
      </c>
      <c r="B408" s="295">
        <v>4146</v>
      </c>
      <c r="C408" s="296" t="s">
        <v>405</v>
      </c>
      <c r="D408" s="294" t="s">
        <v>22</v>
      </c>
      <c r="E408" s="296" t="s">
        <v>23</v>
      </c>
      <c r="F408" s="294" t="s">
        <v>24</v>
      </c>
      <c r="G408" s="296" t="s">
        <v>94</v>
      </c>
      <c r="H408" s="296" t="s">
        <v>31</v>
      </c>
      <c r="I408" s="296" t="s">
        <v>2285</v>
      </c>
      <c r="J408" s="297">
        <v>12594.5</v>
      </c>
      <c r="K408" s="298">
        <v>94444</v>
      </c>
      <c r="L408" s="298">
        <v>9291</v>
      </c>
      <c r="M408" s="299">
        <v>10882.4</v>
      </c>
      <c r="N408" s="300">
        <v>104986</v>
      </c>
      <c r="O408" s="300">
        <v>2573</v>
      </c>
      <c r="P408" s="301">
        <v>5352.2</v>
      </c>
      <c r="Q408" s="302">
        <v>71892</v>
      </c>
      <c r="R408" s="302">
        <v>1313</v>
      </c>
      <c r="S408" s="303" t="s">
        <v>35</v>
      </c>
      <c r="T408" s="304" t="s">
        <v>35</v>
      </c>
      <c r="U408" s="304" t="s">
        <v>35</v>
      </c>
      <c r="V408" s="297">
        <v>28829.1</v>
      </c>
      <c r="W408" s="298">
        <v>271322</v>
      </c>
      <c r="X408" s="298">
        <v>13177</v>
      </c>
    </row>
    <row r="409" spans="1:24" x14ac:dyDescent="0.35">
      <c r="A409" s="294">
        <v>2013</v>
      </c>
      <c r="B409" s="295">
        <v>4147</v>
      </c>
      <c r="C409" s="296" t="s">
        <v>406</v>
      </c>
      <c r="D409" s="294" t="s">
        <v>22</v>
      </c>
      <c r="E409" s="296" t="s">
        <v>23</v>
      </c>
      <c r="F409" s="294" t="s">
        <v>24</v>
      </c>
      <c r="G409" s="296" t="s">
        <v>173</v>
      </c>
      <c r="H409" s="296" t="s">
        <v>26</v>
      </c>
      <c r="I409" s="296" t="s">
        <v>2306</v>
      </c>
      <c r="J409" s="297">
        <v>11462.5</v>
      </c>
      <c r="K409" s="298">
        <v>73875</v>
      </c>
      <c r="L409" s="298">
        <v>6789</v>
      </c>
      <c r="M409" s="299">
        <v>6910.5</v>
      </c>
      <c r="N409" s="300">
        <v>42308</v>
      </c>
      <c r="O409" s="300">
        <v>1284</v>
      </c>
      <c r="P409" s="301">
        <v>6925.5</v>
      </c>
      <c r="Q409" s="302">
        <v>51588</v>
      </c>
      <c r="R409" s="302">
        <v>27</v>
      </c>
      <c r="S409" s="303" t="s">
        <v>35</v>
      </c>
      <c r="T409" s="304" t="s">
        <v>35</v>
      </c>
      <c r="U409" s="304" t="s">
        <v>35</v>
      </c>
      <c r="V409" s="297">
        <v>25298.5</v>
      </c>
      <c r="W409" s="298">
        <v>167771</v>
      </c>
      <c r="X409" s="298">
        <v>8100</v>
      </c>
    </row>
    <row r="410" spans="1:24" x14ac:dyDescent="0.35">
      <c r="A410" s="294">
        <v>2013</v>
      </c>
      <c r="B410" s="295">
        <v>4150</v>
      </c>
      <c r="C410" s="296" t="s">
        <v>407</v>
      </c>
      <c r="D410" s="294" t="s">
        <v>22</v>
      </c>
      <c r="E410" s="296" t="s">
        <v>23</v>
      </c>
      <c r="F410" s="294" t="s">
        <v>24</v>
      </c>
      <c r="G410" s="296" t="s">
        <v>67</v>
      </c>
      <c r="H410" s="296" t="s">
        <v>26</v>
      </c>
      <c r="I410" s="296" t="s">
        <v>2280</v>
      </c>
      <c r="J410" s="297">
        <v>32206.6</v>
      </c>
      <c r="K410" s="298">
        <v>302501</v>
      </c>
      <c r="L410" s="298">
        <v>23914</v>
      </c>
      <c r="M410" s="299">
        <v>35961.599999999999</v>
      </c>
      <c r="N410" s="300">
        <v>404208</v>
      </c>
      <c r="O410" s="300">
        <v>4250</v>
      </c>
      <c r="P410" s="301">
        <v>9285.4</v>
      </c>
      <c r="Q410" s="302">
        <v>126291</v>
      </c>
      <c r="R410" s="302">
        <v>51</v>
      </c>
      <c r="S410" s="303">
        <v>0</v>
      </c>
      <c r="T410" s="304">
        <v>0</v>
      </c>
      <c r="U410" s="304">
        <v>0</v>
      </c>
      <c r="V410" s="297">
        <v>77453.600000000006</v>
      </c>
      <c r="W410" s="298">
        <v>833000</v>
      </c>
      <c r="X410" s="298">
        <v>28215</v>
      </c>
    </row>
    <row r="411" spans="1:24" x14ac:dyDescent="0.35">
      <c r="A411" s="294">
        <v>2013</v>
      </c>
      <c r="B411" s="295">
        <v>4153</v>
      </c>
      <c r="C411" s="296" t="s">
        <v>408</v>
      </c>
      <c r="D411" s="294" t="s">
        <v>22</v>
      </c>
      <c r="E411" s="296" t="s">
        <v>23</v>
      </c>
      <c r="F411" s="294" t="s">
        <v>24</v>
      </c>
      <c r="G411" s="296" t="s">
        <v>28</v>
      </c>
      <c r="H411" s="296" t="s">
        <v>31</v>
      </c>
      <c r="I411" s="296" t="s">
        <v>2270</v>
      </c>
      <c r="J411" s="297">
        <v>13553.7</v>
      </c>
      <c r="K411" s="298">
        <v>146874</v>
      </c>
      <c r="L411" s="298">
        <v>11697</v>
      </c>
      <c r="M411" s="299">
        <v>6021.6</v>
      </c>
      <c r="N411" s="300">
        <v>53450</v>
      </c>
      <c r="O411" s="300">
        <v>1784</v>
      </c>
      <c r="P411" s="301">
        <v>1227.4000000000001</v>
      </c>
      <c r="Q411" s="302">
        <v>5429</v>
      </c>
      <c r="R411" s="302">
        <v>125</v>
      </c>
      <c r="S411" s="303" t="s">
        <v>35</v>
      </c>
      <c r="T411" s="304" t="s">
        <v>35</v>
      </c>
      <c r="U411" s="304" t="s">
        <v>35</v>
      </c>
      <c r="V411" s="297">
        <v>20802.7</v>
      </c>
      <c r="W411" s="298">
        <v>205753</v>
      </c>
      <c r="X411" s="298">
        <v>13606</v>
      </c>
    </row>
    <row r="412" spans="1:24" x14ac:dyDescent="0.35">
      <c r="A412" s="294">
        <v>2013</v>
      </c>
      <c r="B412" s="295">
        <v>4160</v>
      </c>
      <c r="C412" s="296" t="s">
        <v>409</v>
      </c>
      <c r="D412" s="294" t="s">
        <v>22</v>
      </c>
      <c r="E412" s="296" t="s">
        <v>23</v>
      </c>
      <c r="F412" s="294" t="s">
        <v>24</v>
      </c>
      <c r="G412" s="296" t="s">
        <v>127</v>
      </c>
      <c r="H412" s="296" t="s">
        <v>31</v>
      </c>
      <c r="I412" s="296" t="s">
        <v>2296</v>
      </c>
      <c r="J412" s="297">
        <v>20187</v>
      </c>
      <c r="K412" s="298">
        <v>183081</v>
      </c>
      <c r="L412" s="298">
        <v>12133</v>
      </c>
      <c r="M412" s="299">
        <v>3274</v>
      </c>
      <c r="N412" s="300">
        <v>38085</v>
      </c>
      <c r="O412" s="300">
        <v>750</v>
      </c>
      <c r="P412" s="301" t="s">
        <v>35</v>
      </c>
      <c r="Q412" s="302" t="s">
        <v>35</v>
      </c>
      <c r="R412" s="302" t="s">
        <v>35</v>
      </c>
      <c r="S412" s="303" t="s">
        <v>35</v>
      </c>
      <c r="T412" s="304" t="s">
        <v>35</v>
      </c>
      <c r="U412" s="304" t="s">
        <v>35</v>
      </c>
      <c r="V412" s="297">
        <v>23461</v>
      </c>
      <c r="W412" s="298">
        <v>221166</v>
      </c>
      <c r="X412" s="298">
        <v>12883</v>
      </c>
    </row>
    <row r="413" spans="1:24" x14ac:dyDescent="0.35">
      <c r="A413" s="294">
        <v>2013</v>
      </c>
      <c r="B413" s="295">
        <v>4166</v>
      </c>
      <c r="C413" s="296" t="s">
        <v>410</v>
      </c>
      <c r="D413" s="294" t="s">
        <v>39</v>
      </c>
      <c r="E413" s="296" t="s">
        <v>40</v>
      </c>
      <c r="F413" s="294" t="s">
        <v>24</v>
      </c>
      <c r="G413" s="296" t="s">
        <v>150</v>
      </c>
      <c r="H413" s="296" t="s">
        <v>42</v>
      </c>
      <c r="I413" s="296" t="s">
        <v>2306</v>
      </c>
      <c r="J413" s="297">
        <v>48323</v>
      </c>
      <c r="K413" s="298">
        <v>749511</v>
      </c>
      <c r="L413" s="298">
        <v>125006</v>
      </c>
      <c r="M413" s="299">
        <v>4203</v>
      </c>
      <c r="N413" s="300">
        <v>65171</v>
      </c>
      <c r="O413" s="300">
        <v>9831</v>
      </c>
      <c r="P413" s="301">
        <v>9568</v>
      </c>
      <c r="Q413" s="302">
        <v>230409</v>
      </c>
      <c r="R413" s="302">
        <v>1</v>
      </c>
      <c r="S413" s="303">
        <v>0</v>
      </c>
      <c r="T413" s="304">
        <v>0</v>
      </c>
      <c r="U413" s="304">
        <v>0</v>
      </c>
      <c r="V413" s="297">
        <v>62094</v>
      </c>
      <c r="W413" s="298">
        <v>1045091</v>
      </c>
      <c r="X413" s="298">
        <v>134838</v>
      </c>
    </row>
    <row r="414" spans="1:24" x14ac:dyDescent="0.35">
      <c r="A414" s="294">
        <v>2013</v>
      </c>
      <c r="B414" s="295">
        <v>4176</v>
      </c>
      <c r="C414" s="296" t="s">
        <v>411</v>
      </c>
      <c r="D414" s="294" t="s">
        <v>22</v>
      </c>
      <c r="E414" s="296" t="s">
        <v>23</v>
      </c>
      <c r="F414" s="294" t="s">
        <v>24</v>
      </c>
      <c r="G414" s="296" t="s">
        <v>228</v>
      </c>
      <c r="H414" s="296" t="s">
        <v>54</v>
      </c>
      <c r="I414" s="296" t="s">
        <v>2306</v>
      </c>
      <c r="J414" s="297">
        <v>896781</v>
      </c>
      <c r="K414" s="298">
        <v>5600605</v>
      </c>
      <c r="L414" s="298">
        <v>632396</v>
      </c>
      <c r="M414" s="299">
        <v>253090</v>
      </c>
      <c r="N414" s="300">
        <v>1809243</v>
      </c>
      <c r="O414" s="300">
        <v>54000</v>
      </c>
      <c r="P414" s="301">
        <v>27493</v>
      </c>
      <c r="Q414" s="302">
        <v>227470</v>
      </c>
      <c r="R414" s="302">
        <v>1461</v>
      </c>
      <c r="S414" s="303" t="s">
        <v>35</v>
      </c>
      <c r="T414" s="304" t="s">
        <v>35</v>
      </c>
      <c r="U414" s="304" t="s">
        <v>35</v>
      </c>
      <c r="V414" s="297">
        <v>1177364</v>
      </c>
      <c r="W414" s="298">
        <v>7637318</v>
      </c>
      <c r="X414" s="298">
        <v>687857</v>
      </c>
    </row>
    <row r="415" spans="1:24" x14ac:dyDescent="0.35">
      <c r="A415" s="294">
        <v>2013</v>
      </c>
      <c r="B415" s="295">
        <v>4176</v>
      </c>
      <c r="C415" s="296" t="s">
        <v>411</v>
      </c>
      <c r="D415" s="294" t="s">
        <v>132</v>
      </c>
      <c r="E415" s="296" t="s">
        <v>133</v>
      </c>
      <c r="F415" s="294" t="s">
        <v>24</v>
      </c>
      <c r="G415" s="296" t="s">
        <v>228</v>
      </c>
      <c r="H415" s="296" t="s">
        <v>54</v>
      </c>
      <c r="I415" s="296" t="s">
        <v>2306</v>
      </c>
      <c r="J415" s="297">
        <v>397379</v>
      </c>
      <c r="K415" s="298">
        <v>4712923</v>
      </c>
      <c r="L415" s="298">
        <v>473021</v>
      </c>
      <c r="M415" s="299">
        <v>520105</v>
      </c>
      <c r="N415" s="300">
        <v>7771278</v>
      </c>
      <c r="O415" s="300">
        <v>54734</v>
      </c>
      <c r="P415" s="301">
        <v>102064</v>
      </c>
      <c r="Q415" s="302">
        <v>2092365</v>
      </c>
      <c r="R415" s="302">
        <v>1786</v>
      </c>
      <c r="S415" s="303">
        <v>7391</v>
      </c>
      <c r="T415" s="304">
        <v>189822</v>
      </c>
      <c r="U415" s="304">
        <v>2</v>
      </c>
      <c r="V415" s="297">
        <v>1026939</v>
      </c>
      <c r="W415" s="298">
        <v>14766388</v>
      </c>
      <c r="X415" s="298">
        <v>529543</v>
      </c>
    </row>
    <row r="416" spans="1:24" x14ac:dyDescent="0.35">
      <c r="A416" s="294">
        <v>2013</v>
      </c>
      <c r="B416" s="295">
        <v>4191</v>
      </c>
      <c r="C416" s="296" t="s">
        <v>412</v>
      </c>
      <c r="D416" s="294" t="s">
        <v>39</v>
      </c>
      <c r="E416" s="296" t="s">
        <v>40</v>
      </c>
      <c r="F416" s="294" t="s">
        <v>24</v>
      </c>
      <c r="G416" s="296" t="s">
        <v>228</v>
      </c>
      <c r="H416" s="296" t="s">
        <v>42</v>
      </c>
      <c r="I416" s="296" t="s">
        <v>2306</v>
      </c>
      <c r="J416" s="297">
        <v>33394</v>
      </c>
      <c r="K416" s="298">
        <v>433114</v>
      </c>
      <c r="L416" s="298">
        <v>32850</v>
      </c>
      <c r="M416" s="299">
        <v>30784</v>
      </c>
      <c r="N416" s="300">
        <v>387983</v>
      </c>
      <c r="O416" s="300">
        <v>3570</v>
      </c>
      <c r="P416" s="301">
        <v>0</v>
      </c>
      <c r="Q416" s="302">
        <v>0</v>
      </c>
      <c r="R416" s="302">
        <v>0</v>
      </c>
      <c r="S416" s="303">
        <v>0</v>
      </c>
      <c r="T416" s="304">
        <v>0</v>
      </c>
      <c r="U416" s="304">
        <v>0</v>
      </c>
      <c r="V416" s="297">
        <v>64178</v>
      </c>
      <c r="W416" s="298">
        <v>821097</v>
      </c>
      <c r="X416" s="298">
        <v>36420</v>
      </c>
    </row>
    <row r="417" spans="1:24" x14ac:dyDescent="0.35">
      <c r="A417" s="294">
        <v>2013</v>
      </c>
      <c r="B417" s="295">
        <v>4191</v>
      </c>
      <c r="C417" s="296" t="s">
        <v>412</v>
      </c>
      <c r="D417" s="294" t="s">
        <v>39</v>
      </c>
      <c r="E417" s="296" t="s">
        <v>40</v>
      </c>
      <c r="F417" s="294" t="s">
        <v>24</v>
      </c>
      <c r="G417" s="296" t="s">
        <v>413</v>
      </c>
      <c r="H417" s="296" t="s">
        <v>42</v>
      </c>
      <c r="I417" s="296" t="s">
        <v>2271</v>
      </c>
      <c r="J417" s="297">
        <v>0</v>
      </c>
      <c r="K417" s="298">
        <v>0</v>
      </c>
      <c r="L417" s="298">
        <v>0</v>
      </c>
      <c r="M417" s="299">
        <v>5751</v>
      </c>
      <c r="N417" s="300">
        <v>74908</v>
      </c>
      <c r="O417" s="300">
        <v>119</v>
      </c>
      <c r="P417" s="301">
        <v>0</v>
      </c>
      <c r="Q417" s="302">
        <v>0</v>
      </c>
      <c r="R417" s="302">
        <v>0</v>
      </c>
      <c r="S417" s="303">
        <v>0</v>
      </c>
      <c r="T417" s="304">
        <v>0</v>
      </c>
      <c r="U417" s="304">
        <v>0</v>
      </c>
      <c r="V417" s="297">
        <v>5751</v>
      </c>
      <c r="W417" s="298">
        <v>74908</v>
      </c>
      <c r="X417" s="298">
        <v>119</v>
      </c>
    </row>
    <row r="418" spans="1:24" x14ac:dyDescent="0.35">
      <c r="A418" s="294">
        <v>2013</v>
      </c>
      <c r="B418" s="295">
        <v>4191</v>
      </c>
      <c r="C418" s="296" t="s">
        <v>412</v>
      </c>
      <c r="D418" s="294" t="s">
        <v>39</v>
      </c>
      <c r="E418" s="296" t="s">
        <v>40</v>
      </c>
      <c r="F418" s="294" t="s">
        <v>24</v>
      </c>
      <c r="G418" s="296" t="s">
        <v>186</v>
      </c>
      <c r="H418" s="296" t="s">
        <v>42</v>
      </c>
      <c r="I418" s="296" t="s">
        <v>2271</v>
      </c>
      <c r="J418" s="297">
        <v>0</v>
      </c>
      <c r="K418" s="298">
        <v>0</v>
      </c>
      <c r="L418" s="298">
        <v>0</v>
      </c>
      <c r="M418" s="299">
        <v>5368</v>
      </c>
      <c r="N418" s="300">
        <v>66747</v>
      </c>
      <c r="O418" s="300">
        <v>301</v>
      </c>
      <c r="P418" s="301">
        <v>0</v>
      </c>
      <c r="Q418" s="302">
        <v>0</v>
      </c>
      <c r="R418" s="302">
        <v>0</v>
      </c>
      <c r="S418" s="303">
        <v>0</v>
      </c>
      <c r="T418" s="304">
        <v>0</v>
      </c>
      <c r="U418" s="304">
        <v>0</v>
      </c>
      <c r="V418" s="297">
        <v>5368</v>
      </c>
      <c r="W418" s="298">
        <v>66747</v>
      </c>
      <c r="X418" s="298">
        <v>301</v>
      </c>
    </row>
    <row r="419" spans="1:24" x14ac:dyDescent="0.35">
      <c r="A419" s="294">
        <v>2013</v>
      </c>
      <c r="B419" s="295">
        <v>4191</v>
      </c>
      <c r="C419" s="296" t="s">
        <v>412</v>
      </c>
      <c r="D419" s="294" t="s">
        <v>39</v>
      </c>
      <c r="E419" s="296" t="s">
        <v>40</v>
      </c>
      <c r="F419" s="294" t="s">
        <v>24</v>
      </c>
      <c r="G419" s="296" t="s">
        <v>34</v>
      </c>
      <c r="H419" s="296" t="s">
        <v>42</v>
      </c>
      <c r="I419" s="296" t="s">
        <v>2271</v>
      </c>
      <c r="J419" s="297">
        <v>0</v>
      </c>
      <c r="K419" s="298">
        <v>0</v>
      </c>
      <c r="L419" s="298">
        <v>0</v>
      </c>
      <c r="M419" s="299">
        <v>5654</v>
      </c>
      <c r="N419" s="300">
        <v>108771</v>
      </c>
      <c r="O419" s="300">
        <v>1071</v>
      </c>
      <c r="P419" s="301">
        <v>0</v>
      </c>
      <c r="Q419" s="302">
        <v>0</v>
      </c>
      <c r="R419" s="302">
        <v>0</v>
      </c>
      <c r="S419" s="303">
        <v>0</v>
      </c>
      <c r="T419" s="304">
        <v>0</v>
      </c>
      <c r="U419" s="304">
        <v>0</v>
      </c>
      <c r="V419" s="297">
        <v>5654</v>
      </c>
      <c r="W419" s="298">
        <v>108771</v>
      </c>
      <c r="X419" s="298">
        <v>1071</v>
      </c>
    </row>
    <row r="420" spans="1:24" x14ac:dyDescent="0.35">
      <c r="A420" s="294">
        <v>2013</v>
      </c>
      <c r="B420" s="295">
        <v>4191</v>
      </c>
      <c r="C420" s="296" t="s">
        <v>412</v>
      </c>
      <c r="D420" s="294" t="s">
        <v>39</v>
      </c>
      <c r="E420" s="296" t="s">
        <v>40</v>
      </c>
      <c r="F420" s="294" t="s">
        <v>24</v>
      </c>
      <c r="G420" s="296" t="s">
        <v>173</v>
      </c>
      <c r="H420" s="296" t="s">
        <v>42</v>
      </c>
      <c r="I420" s="296" t="s">
        <v>2306</v>
      </c>
      <c r="J420" s="297">
        <v>83427</v>
      </c>
      <c r="K420" s="298">
        <v>1069550</v>
      </c>
      <c r="L420" s="298">
        <v>143628</v>
      </c>
      <c r="M420" s="299">
        <v>95397</v>
      </c>
      <c r="N420" s="300">
        <v>1157668</v>
      </c>
      <c r="O420" s="300">
        <v>5488</v>
      </c>
      <c r="P420" s="301">
        <v>0</v>
      </c>
      <c r="Q420" s="302">
        <v>0</v>
      </c>
      <c r="R420" s="302">
        <v>0</v>
      </c>
      <c r="S420" s="303">
        <v>0</v>
      </c>
      <c r="T420" s="304">
        <v>0</v>
      </c>
      <c r="U420" s="304">
        <v>0</v>
      </c>
      <c r="V420" s="297">
        <v>178824</v>
      </c>
      <c r="W420" s="298">
        <v>2227218</v>
      </c>
      <c r="X420" s="298">
        <v>149116</v>
      </c>
    </row>
    <row r="421" spans="1:24" x14ac:dyDescent="0.35">
      <c r="A421" s="294">
        <v>2013</v>
      </c>
      <c r="B421" s="295">
        <v>4191</v>
      </c>
      <c r="C421" s="296" t="s">
        <v>412</v>
      </c>
      <c r="D421" s="294" t="s">
        <v>39</v>
      </c>
      <c r="E421" s="296" t="s">
        <v>40</v>
      </c>
      <c r="F421" s="294" t="s">
        <v>24</v>
      </c>
      <c r="G421" s="296" t="s">
        <v>30</v>
      </c>
      <c r="H421" s="296" t="s">
        <v>42</v>
      </c>
      <c r="I421" s="296" t="s">
        <v>2271</v>
      </c>
      <c r="J421" s="297">
        <v>7431</v>
      </c>
      <c r="K421" s="298">
        <v>96099</v>
      </c>
      <c r="L421" s="298">
        <v>7215</v>
      </c>
      <c r="M421" s="299">
        <v>12205</v>
      </c>
      <c r="N421" s="300">
        <v>152797</v>
      </c>
      <c r="O421" s="300">
        <v>688</v>
      </c>
      <c r="P421" s="301">
        <v>0</v>
      </c>
      <c r="Q421" s="302">
        <v>0</v>
      </c>
      <c r="R421" s="302">
        <v>0</v>
      </c>
      <c r="S421" s="303">
        <v>0</v>
      </c>
      <c r="T421" s="304">
        <v>0</v>
      </c>
      <c r="U421" s="304">
        <v>0</v>
      </c>
      <c r="V421" s="297">
        <v>19636</v>
      </c>
      <c r="W421" s="298">
        <v>248896</v>
      </c>
      <c r="X421" s="298">
        <v>7903</v>
      </c>
    </row>
    <row r="422" spans="1:24" x14ac:dyDescent="0.35">
      <c r="A422" s="294">
        <v>2013</v>
      </c>
      <c r="B422" s="295">
        <v>4191</v>
      </c>
      <c r="C422" s="296" t="s">
        <v>412</v>
      </c>
      <c r="D422" s="294" t="s">
        <v>39</v>
      </c>
      <c r="E422" s="296" t="s">
        <v>40</v>
      </c>
      <c r="F422" s="294" t="s">
        <v>24</v>
      </c>
      <c r="G422" s="296" t="s">
        <v>150</v>
      </c>
      <c r="H422" s="296" t="s">
        <v>42</v>
      </c>
      <c r="I422" s="296" t="s">
        <v>2306</v>
      </c>
      <c r="J422" s="297">
        <v>0</v>
      </c>
      <c r="K422" s="298">
        <v>0</v>
      </c>
      <c r="L422" s="298">
        <v>0</v>
      </c>
      <c r="M422" s="299">
        <v>4641</v>
      </c>
      <c r="N422" s="300">
        <v>63904</v>
      </c>
      <c r="O422" s="300">
        <v>255</v>
      </c>
      <c r="P422" s="301">
        <v>0</v>
      </c>
      <c r="Q422" s="302">
        <v>0</v>
      </c>
      <c r="R422" s="302">
        <v>0</v>
      </c>
      <c r="S422" s="303">
        <v>0</v>
      </c>
      <c r="T422" s="304">
        <v>0</v>
      </c>
      <c r="U422" s="304">
        <v>0</v>
      </c>
      <c r="V422" s="297">
        <v>4641</v>
      </c>
      <c r="W422" s="298">
        <v>63904</v>
      </c>
      <c r="X422" s="298">
        <v>255</v>
      </c>
    </row>
    <row r="423" spans="1:24" x14ac:dyDescent="0.35">
      <c r="A423" s="294">
        <v>2013</v>
      </c>
      <c r="B423" s="295">
        <v>4191</v>
      </c>
      <c r="C423" s="296" t="s">
        <v>412</v>
      </c>
      <c r="D423" s="294" t="s">
        <v>39</v>
      </c>
      <c r="E423" s="296" t="s">
        <v>40</v>
      </c>
      <c r="F423" s="294" t="s">
        <v>24</v>
      </c>
      <c r="G423" s="296" t="s">
        <v>414</v>
      </c>
      <c r="H423" s="296" t="s">
        <v>42</v>
      </c>
      <c r="I423" s="296" t="s">
        <v>2306</v>
      </c>
      <c r="J423" s="297">
        <v>0</v>
      </c>
      <c r="K423" s="298">
        <v>0</v>
      </c>
      <c r="L423" s="298">
        <v>0</v>
      </c>
      <c r="M423" s="299">
        <v>20509</v>
      </c>
      <c r="N423" s="300">
        <v>271898</v>
      </c>
      <c r="O423" s="300">
        <v>1346</v>
      </c>
      <c r="P423" s="301">
        <v>0</v>
      </c>
      <c r="Q423" s="302">
        <v>0</v>
      </c>
      <c r="R423" s="302">
        <v>0</v>
      </c>
      <c r="S423" s="303">
        <v>0</v>
      </c>
      <c r="T423" s="304">
        <v>0</v>
      </c>
      <c r="U423" s="304">
        <v>0</v>
      </c>
      <c r="V423" s="297">
        <v>20509</v>
      </c>
      <c r="W423" s="298">
        <v>271898</v>
      </c>
      <c r="X423" s="298">
        <v>1346</v>
      </c>
    </row>
    <row r="424" spans="1:24" x14ac:dyDescent="0.35">
      <c r="A424" s="294">
        <v>2013</v>
      </c>
      <c r="B424" s="295">
        <v>4191</v>
      </c>
      <c r="C424" s="296" t="s">
        <v>412</v>
      </c>
      <c r="D424" s="294" t="s">
        <v>39</v>
      </c>
      <c r="E424" s="296" t="s">
        <v>40</v>
      </c>
      <c r="F424" s="294" t="s">
        <v>24</v>
      </c>
      <c r="G424" s="296" t="s">
        <v>131</v>
      </c>
      <c r="H424" s="296" t="s">
        <v>42</v>
      </c>
      <c r="I424" s="296" t="s">
        <v>2271</v>
      </c>
      <c r="J424" s="297">
        <v>1676</v>
      </c>
      <c r="K424" s="298">
        <v>26240</v>
      </c>
      <c r="L424" s="298">
        <v>1769</v>
      </c>
      <c r="M424" s="299">
        <v>181923</v>
      </c>
      <c r="N424" s="300">
        <v>2236099</v>
      </c>
      <c r="O424" s="300">
        <v>5764</v>
      </c>
      <c r="P424" s="301">
        <v>0</v>
      </c>
      <c r="Q424" s="302">
        <v>0</v>
      </c>
      <c r="R424" s="302">
        <v>0</v>
      </c>
      <c r="S424" s="303">
        <v>0</v>
      </c>
      <c r="T424" s="304">
        <v>0</v>
      </c>
      <c r="U424" s="304">
        <v>0</v>
      </c>
      <c r="V424" s="297">
        <v>183599</v>
      </c>
      <c r="W424" s="298">
        <v>2262339</v>
      </c>
      <c r="X424" s="298">
        <v>7533</v>
      </c>
    </row>
    <row r="425" spans="1:24" x14ac:dyDescent="0.35">
      <c r="A425" s="294">
        <v>2013</v>
      </c>
      <c r="B425" s="295">
        <v>4191</v>
      </c>
      <c r="C425" s="296" t="s">
        <v>412</v>
      </c>
      <c r="D425" s="294" t="s">
        <v>39</v>
      </c>
      <c r="E425" s="296" t="s">
        <v>40</v>
      </c>
      <c r="F425" s="294" t="s">
        <v>24</v>
      </c>
      <c r="G425" s="296" t="s">
        <v>41</v>
      </c>
      <c r="H425" s="296" t="s">
        <v>42</v>
      </c>
      <c r="I425" s="296" t="s">
        <v>2272</v>
      </c>
      <c r="J425" s="297">
        <v>24881</v>
      </c>
      <c r="K425" s="298">
        <v>251062</v>
      </c>
      <c r="L425" s="298">
        <v>36093</v>
      </c>
      <c r="M425" s="299">
        <v>274654</v>
      </c>
      <c r="N425" s="300">
        <v>3110125</v>
      </c>
      <c r="O425" s="300">
        <v>8378</v>
      </c>
      <c r="P425" s="301">
        <v>0</v>
      </c>
      <c r="Q425" s="302">
        <v>0</v>
      </c>
      <c r="R425" s="302">
        <v>0</v>
      </c>
      <c r="S425" s="303">
        <v>0</v>
      </c>
      <c r="T425" s="304">
        <v>0</v>
      </c>
      <c r="U425" s="304">
        <v>0</v>
      </c>
      <c r="V425" s="297">
        <v>299535</v>
      </c>
      <c r="W425" s="298">
        <v>3361187</v>
      </c>
      <c r="X425" s="298">
        <v>44471</v>
      </c>
    </row>
    <row r="426" spans="1:24" x14ac:dyDescent="0.35">
      <c r="A426" s="294">
        <v>2013</v>
      </c>
      <c r="B426" s="295">
        <v>4191</v>
      </c>
      <c r="C426" s="296" t="s">
        <v>412</v>
      </c>
      <c r="D426" s="294" t="s">
        <v>39</v>
      </c>
      <c r="E426" s="296" t="s">
        <v>40</v>
      </c>
      <c r="F426" s="294" t="s">
        <v>24</v>
      </c>
      <c r="G426" s="296" t="s">
        <v>44</v>
      </c>
      <c r="H426" s="296" t="s">
        <v>42</v>
      </c>
      <c r="I426" s="296" t="s">
        <v>2271</v>
      </c>
      <c r="J426" s="297">
        <v>0</v>
      </c>
      <c r="K426" s="298">
        <v>0</v>
      </c>
      <c r="L426" s="298">
        <v>0</v>
      </c>
      <c r="M426" s="299">
        <v>34</v>
      </c>
      <c r="N426" s="300">
        <v>553</v>
      </c>
      <c r="O426" s="300">
        <v>20</v>
      </c>
      <c r="P426" s="301">
        <v>0</v>
      </c>
      <c r="Q426" s="302">
        <v>0</v>
      </c>
      <c r="R426" s="302">
        <v>0</v>
      </c>
      <c r="S426" s="303">
        <v>0</v>
      </c>
      <c r="T426" s="304">
        <v>0</v>
      </c>
      <c r="U426" s="304">
        <v>0</v>
      </c>
      <c r="V426" s="297">
        <v>34</v>
      </c>
      <c r="W426" s="298">
        <v>553</v>
      </c>
      <c r="X426" s="298">
        <v>20</v>
      </c>
    </row>
    <row r="427" spans="1:24" x14ac:dyDescent="0.35">
      <c r="A427" s="294">
        <v>2013</v>
      </c>
      <c r="B427" s="295">
        <v>4191</v>
      </c>
      <c r="C427" s="296" t="s">
        <v>412</v>
      </c>
      <c r="D427" s="294" t="s">
        <v>39</v>
      </c>
      <c r="E427" s="296" t="s">
        <v>40</v>
      </c>
      <c r="F427" s="294" t="s">
        <v>24</v>
      </c>
      <c r="G427" s="296" t="s">
        <v>187</v>
      </c>
      <c r="H427" s="296" t="s">
        <v>42</v>
      </c>
      <c r="I427" s="296" t="s">
        <v>2271</v>
      </c>
      <c r="J427" s="297">
        <v>35090</v>
      </c>
      <c r="K427" s="298">
        <v>479455</v>
      </c>
      <c r="L427" s="298">
        <v>40515</v>
      </c>
      <c r="M427" s="299">
        <v>76186</v>
      </c>
      <c r="N427" s="300">
        <v>995333</v>
      </c>
      <c r="O427" s="300">
        <v>3687</v>
      </c>
      <c r="P427" s="301">
        <v>0</v>
      </c>
      <c r="Q427" s="302">
        <v>0</v>
      </c>
      <c r="R427" s="302">
        <v>0</v>
      </c>
      <c r="S427" s="303">
        <v>0</v>
      </c>
      <c r="T427" s="304">
        <v>0</v>
      </c>
      <c r="U427" s="304">
        <v>0</v>
      </c>
      <c r="V427" s="297">
        <v>111276</v>
      </c>
      <c r="W427" s="298">
        <v>1474788</v>
      </c>
      <c r="X427" s="298">
        <v>44202</v>
      </c>
    </row>
    <row r="428" spans="1:24" x14ac:dyDescent="0.35">
      <c r="A428" s="294">
        <v>2013</v>
      </c>
      <c r="B428" s="295">
        <v>4191</v>
      </c>
      <c r="C428" s="296" t="s">
        <v>412</v>
      </c>
      <c r="D428" s="294" t="s">
        <v>39</v>
      </c>
      <c r="E428" s="296" t="s">
        <v>40</v>
      </c>
      <c r="F428" s="294" t="s">
        <v>24</v>
      </c>
      <c r="G428" s="296" t="s">
        <v>208</v>
      </c>
      <c r="H428" s="296" t="s">
        <v>42</v>
      </c>
      <c r="I428" s="296" t="s">
        <v>2306</v>
      </c>
      <c r="J428" s="297">
        <v>0</v>
      </c>
      <c r="K428" s="298">
        <v>0</v>
      </c>
      <c r="L428" s="298">
        <v>0</v>
      </c>
      <c r="M428" s="299">
        <v>5042</v>
      </c>
      <c r="N428" s="300">
        <v>70221</v>
      </c>
      <c r="O428" s="300">
        <v>291</v>
      </c>
      <c r="P428" s="301">
        <v>0</v>
      </c>
      <c r="Q428" s="302">
        <v>0</v>
      </c>
      <c r="R428" s="302">
        <v>0</v>
      </c>
      <c r="S428" s="303">
        <v>0</v>
      </c>
      <c r="T428" s="304">
        <v>0</v>
      </c>
      <c r="U428" s="304">
        <v>0</v>
      </c>
      <c r="V428" s="297">
        <v>5042</v>
      </c>
      <c r="W428" s="298">
        <v>70221</v>
      </c>
      <c r="X428" s="298">
        <v>291</v>
      </c>
    </row>
    <row r="429" spans="1:24" x14ac:dyDescent="0.35">
      <c r="A429" s="294">
        <v>2013</v>
      </c>
      <c r="B429" s="295">
        <v>4191</v>
      </c>
      <c r="C429" s="296" t="s">
        <v>412</v>
      </c>
      <c r="D429" s="294" t="s">
        <v>93</v>
      </c>
      <c r="E429" s="296" t="s">
        <v>23</v>
      </c>
      <c r="F429" s="294" t="s">
        <v>24</v>
      </c>
      <c r="G429" s="296" t="s">
        <v>94</v>
      </c>
      <c r="H429" s="296" t="s">
        <v>42</v>
      </c>
      <c r="I429" s="296" t="s">
        <v>2285</v>
      </c>
      <c r="J429" s="297">
        <v>0</v>
      </c>
      <c r="K429" s="298">
        <v>0</v>
      </c>
      <c r="L429" s="298">
        <v>0</v>
      </c>
      <c r="M429" s="299">
        <v>59670</v>
      </c>
      <c r="N429" s="300">
        <v>1112579</v>
      </c>
      <c r="O429" s="300">
        <v>4763</v>
      </c>
      <c r="P429" s="301">
        <v>0</v>
      </c>
      <c r="Q429" s="302">
        <v>0</v>
      </c>
      <c r="R429" s="302">
        <v>0</v>
      </c>
      <c r="S429" s="303">
        <v>0</v>
      </c>
      <c r="T429" s="304">
        <v>0</v>
      </c>
      <c r="U429" s="304">
        <v>0</v>
      </c>
      <c r="V429" s="297">
        <v>59670</v>
      </c>
      <c r="W429" s="298">
        <v>1112579</v>
      </c>
      <c r="X429" s="298">
        <v>4763</v>
      </c>
    </row>
    <row r="430" spans="1:24" x14ac:dyDescent="0.35">
      <c r="A430" s="294">
        <v>2013</v>
      </c>
      <c r="B430" s="295">
        <v>4226</v>
      </c>
      <c r="C430" s="296" t="s">
        <v>415</v>
      </c>
      <c r="D430" s="294" t="s">
        <v>22</v>
      </c>
      <c r="E430" s="296" t="s">
        <v>23</v>
      </c>
      <c r="F430" s="294" t="s">
        <v>24</v>
      </c>
      <c r="G430" s="296" t="s">
        <v>41</v>
      </c>
      <c r="H430" s="296" t="s">
        <v>54</v>
      </c>
      <c r="I430" s="296" t="s">
        <v>2272</v>
      </c>
      <c r="J430" s="297">
        <v>2773035</v>
      </c>
      <c r="K430" s="298">
        <v>10273410</v>
      </c>
      <c r="L430" s="298">
        <v>2113173</v>
      </c>
      <c r="M430" s="299">
        <v>2007977</v>
      </c>
      <c r="N430" s="300">
        <v>9743737</v>
      </c>
      <c r="O430" s="300">
        <v>341327</v>
      </c>
      <c r="P430" s="301">
        <v>18104</v>
      </c>
      <c r="Q430" s="302">
        <v>98951</v>
      </c>
      <c r="R430" s="302">
        <v>85</v>
      </c>
      <c r="S430" s="303">
        <v>359</v>
      </c>
      <c r="T430" s="304">
        <v>2154</v>
      </c>
      <c r="U430" s="304">
        <v>2</v>
      </c>
      <c r="V430" s="297">
        <v>4799475</v>
      </c>
      <c r="W430" s="298">
        <v>20118252</v>
      </c>
      <c r="X430" s="298">
        <v>2454587</v>
      </c>
    </row>
    <row r="431" spans="1:24" x14ac:dyDescent="0.35">
      <c r="A431" s="294">
        <v>2013</v>
      </c>
      <c r="B431" s="295">
        <v>4226</v>
      </c>
      <c r="C431" s="296" t="s">
        <v>415</v>
      </c>
      <c r="D431" s="294" t="s">
        <v>132</v>
      </c>
      <c r="E431" s="296" t="s">
        <v>133</v>
      </c>
      <c r="F431" s="294" t="s">
        <v>24</v>
      </c>
      <c r="G431" s="296" t="s">
        <v>41</v>
      </c>
      <c r="H431" s="296" t="s">
        <v>54</v>
      </c>
      <c r="I431" s="296" t="s">
        <v>2272</v>
      </c>
      <c r="J431" s="297">
        <v>620158</v>
      </c>
      <c r="K431" s="298">
        <v>3883598</v>
      </c>
      <c r="L431" s="298">
        <v>746375</v>
      </c>
      <c r="M431" s="299">
        <v>2486327</v>
      </c>
      <c r="N431" s="300">
        <v>29831961</v>
      </c>
      <c r="O431" s="300">
        <v>152969</v>
      </c>
      <c r="P431" s="301">
        <v>49498</v>
      </c>
      <c r="Q431" s="302">
        <v>579193</v>
      </c>
      <c r="R431" s="302">
        <v>679</v>
      </c>
      <c r="S431" s="303">
        <v>128648</v>
      </c>
      <c r="T431" s="304">
        <v>2504893</v>
      </c>
      <c r="U431" s="304">
        <v>2</v>
      </c>
      <c r="V431" s="297">
        <v>3284631</v>
      </c>
      <c r="W431" s="298">
        <v>36799645</v>
      </c>
      <c r="X431" s="298">
        <v>900025</v>
      </c>
    </row>
    <row r="432" spans="1:24" x14ac:dyDescent="0.35">
      <c r="A432" s="294">
        <v>2013</v>
      </c>
      <c r="B432" s="295">
        <v>4237</v>
      </c>
      <c r="C432" s="296" t="s">
        <v>416</v>
      </c>
      <c r="D432" s="294" t="s">
        <v>22</v>
      </c>
      <c r="E432" s="296" t="s">
        <v>23</v>
      </c>
      <c r="F432" s="294" t="s">
        <v>24</v>
      </c>
      <c r="G432" s="296" t="s">
        <v>127</v>
      </c>
      <c r="H432" s="296" t="s">
        <v>31</v>
      </c>
      <c r="I432" s="296" t="s">
        <v>2296</v>
      </c>
      <c r="J432" s="297">
        <v>12134.3</v>
      </c>
      <c r="K432" s="298">
        <v>120373</v>
      </c>
      <c r="L432" s="298">
        <v>7242</v>
      </c>
      <c r="M432" s="299">
        <v>1994.8</v>
      </c>
      <c r="N432" s="300">
        <v>22838</v>
      </c>
      <c r="O432" s="300">
        <v>525</v>
      </c>
      <c r="P432" s="301">
        <v>7128.4</v>
      </c>
      <c r="Q432" s="302">
        <v>101625</v>
      </c>
      <c r="R432" s="302">
        <v>76</v>
      </c>
      <c r="S432" s="303" t="s">
        <v>35</v>
      </c>
      <c r="T432" s="304" t="s">
        <v>35</v>
      </c>
      <c r="U432" s="304" t="s">
        <v>35</v>
      </c>
      <c r="V432" s="297">
        <v>21257.5</v>
      </c>
      <c r="W432" s="298">
        <v>244836</v>
      </c>
      <c r="X432" s="298">
        <v>7843</v>
      </c>
    </row>
    <row r="433" spans="1:24" x14ac:dyDescent="0.35">
      <c r="A433" s="294">
        <v>2013</v>
      </c>
      <c r="B433" s="295">
        <v>4247</v>
      </c>
      <c r="C433" s="296" t="s">
        <v>417</v>
      </c>
      <c r="D433" s="294" t="s">
        <v>22</v>
      </c>
      <c r="E433" s="296" t="s">
        <v>23</v>
      </c>
      <c r="F433" s="294" t="s">
        <v>24</v>
      </c>
      <c r="G433" s="296" t="s">
        <v>37</v>
      </c>
      <c r="H433" s="296" t="s">
        <v>54</v>
      </c>
      <c r="I433" s="296" t="s">
        <v>2270</v>
      </c>
      <c r="J433" s="297">
        <v>62</v>
      </c>
      <c r="K433" s="298">
        <v>742</v>
      </c>
      <c r="L433" s="298">
        <v>88</v>
      </c>
      <c r="M433" s="299">
        <v>204</v>
      </c>
      <c r="N433" s="300">
        <v>3536</v>
      </c>
      <c r="O433" s="300">
        <v>16</v>
      </c>
      <c r="P433" s="301">
        <v>55505</v>
      </c>
      <c r="Q433" s="302">
        <v>1048070</v>
      </c>
      <c r="R433" s="302">
        <v>1</v>
      </c>
      <c r="S433" s="303">
        <v>0</v>
      </c>
      <c r="T433" s="304">
        <v>0</v>
      </c>
      <c r="U433" s="304">
        <v>0</v>
      </c>
      <c r="V433" s="297">
        <v>55771</v>
      </c>
      <c r="W433" s="298">
        <v>1052348</v>
      </c>
      <c r="X433" s="298">
        <v>105</v>
      </c>
    </row>
    <row r="434" spans="1:24" x14ac:dyDescent="0.35">
      <c r="A434" s="294">
        <v>2013</v>
      </c>
      <c r="B434" s="295">
        <v>4254</v>
      </c>
      <c r="C434" s="296" t="s">
        <v>418</v>
      </c>
      <c r="D434" s="294" t="s">
        <v>22</v>
      </c>
      <c r="E434" s="296" t="s">
        <v>23</v>
      </c>
      <c r="F434" s="294" t="s">
        <v>24</v>
      </c>
      <c r="G434" s="296" t="s">
        <v>79</v>
      </c>
      <c r="H434" s="296" t="s">
        <v>54</v>
      </c>
      <c r="I434" s="296" t="s">
        <v>2270</v>
      </c>
      <c r="J434" s="297">
        <v>1840822.3</v>
      </c>
      <c r="K434" s="298">
        <v>12792609</v>
      </c>
      <c r="L434" s="298">
        <v>1573802</v>
      </c>
      <c r="M434" s="299">
        <v>1352421.1</v>
      </c>
      <c r="N434" s="300">
        <v>11117015</v>
      </c>
      <c r="O434" s="300">
        <v>207758</v>
      </c>
      <c r="P434" s="301">
        <v>774112.4</v>
      </c>
      <c r="Q434" s="302">
        <v>8646391</v>
      </c>
      <c r="R434" s="302">
        <v>8588</v>
      </c>
      <c r="S434" s="303">
        <v>0</v>
      </c>
      <c r="T434" s="304">
        <v>0</v>
      </c>
      <c r="U434" s="304">
        <v>0</v>
      </c>
      <c r="V434" s="297">
        <v>3967355.8</v>
      </c>
      <c r="W434" s="298">
        <v>32556015</v>
      </c>
      <c r="X434" s="298">
        <v>1790148</v>
      </c>
    </row>
    <row r="435" spans="1:24" x14ac:dyDescent="0.35">
      <c r="A435" s="294">
        <v>2013</v>
      </c>
      <c r="B435" s="295">
        <v>4254</v>
      </c>
      <c r="C435" s="296" t="s">
        <v>418</v>
      </c>
      <c r="D435" s="294" t="s">
        <v>132</v>
      </c>
      <c r="E435" s="296" t="s">
        <v>133</v>
      </c>
      <c r="F435" s="294" t="s">
        <v>24</v>
      </c>
      <c r="G435" s="296" t="s">
        <v>79</v>
      </c>
      <c r="H435" s="296" t="s">
        <v>54</v>
      </c>
      <c r="I435" s="296" t="s">
        <v>2270</v>
      </c>
      <c r="J435" s="297">
        <v>0</v>
      </c>
      <c r="K435" s="298">
        <v>0</v>
      </c>
      <c r="L435" s="298">
        <v>0</v>
      </c>
      <c r="M435" s="299">
        <v>15916</v>
      </c>
      <c r="N435" s="300">
        <v>1054870</v>
      </c>
      <c r="O435" s="300">
        <v>896</v>
      </c>
      <c r="P435" s="301">
        <v>23697</v>
      </c>
      <c r="Q435" s="302">
        <v>2941647</v>
      </c>
      <c r="R435" s="302">
        <v>173</v>
      </c>
      <c r="S435" s="303">
        <v>0</v>
      </c>
      <c r="T435" s="304">
        <v>0</v>
      </c>
      <c r="U435" s="304">
        <v>0</v>
      </c>
      <c r="V435" s="297">
        <v>39613</v>
      </c>
      <c r="W435" s="298">
        <v>3996517</v>
      </c>
      <c r="X435" s="298">
        <v>1069</v>
      </c>
    </row>
    <row r="436" spans="1:24" x14ac:dyDescent="0.35">
      <c r="A436" s="294">
        <v>2013</v>
      </c>
      <c r="B436" s="295">
        <v>4262</v>
      </c>
      <c r="C436" s="296" t="s">
        <v>419</v>
      </c>
      <c r="D436" s="294" t="s">
        <v>22</v>
      </c>
      <c r="E436" s="296" t="s">
        <v>23</v>
      </c>
      <c r="F436" s="294" t="s">
        <v>24</v>
      </c>
      <c r="G436" s="296" t="s">
        <v>94</v>
      </c>
      <c r="H436" s="296" t="s">
        <v>31</v>
      </c>
      <c r="I436" s="296" t="s">
        <v>2285</v>
      </c>
      <c r="J436" s="297">
        <v>18868</v>
      </c>
      <c r="K436" s="298">
        <v>190360</v>
      </c>
      <c r="L436" s="298">
        <v>13136</v>
      </c>
      <c r="M436" s="299">
        <v>21387</v>
      </c>
      <c r="N436" s="300">
        <v>328074</v>
      </c>
      <c r="O436" s="300">
        <v>2391</v>
      </c>
      <c r="P436" s="301" t="s">
        <v>35</v>
      </c>
      <c r="Q436" s="302" t="s">
        <v>35</v>
      </c>
      <c r="R436" s="302" t="s">
        <v>35</v>
      </c>
      <c r="S436" s="303" t="s">
        <v>35</v>
      </c>
      <c r="T436" s="304" t="s">
        <v>35</v>
      </c>
      <c r="U436" s="304" t="s">
        <v>35</v>
      </c>
      <c r="V436" s="297">
        <v>40255</v>
      </c>
      <c r="W436" s="298">
        <v>518434</v>
      </c>
      <c r="X436" s="298">
        <v>15527</v>
      </c>
    </row>
    <row r="437" spans="1:24" x14ac:dyDescent="0.35">
      <c r="A437" s="294">
        <v>2013</v>
      </c>
      <c r="B437" s="295">
        <v>4265</v>
      </c>
      <c r="C437" s="296" t="s">
        <v>420</v>
      </c>
      <c r="D437" s="294" t="s">
        <v>22</v>
      </c>
      <c r="E437" s="296" t="s">
        <v>23</v>
      </c>
      <c r="F437" s="294" t="s">
        <v>24</v>
      </c>
      <c r="G437" s="296" t="s">
        <v>312</v>
      </c>
      <c r="H437" s="296" t="s">
        <v>31</v>
      </c>
      <c r="I437" s="296" t="s">
        <v>2326</v>
      </c>
      <c r="J437" s="297">
        <v>17838</v>
      </c>
      <c r="K437" s="298">
        <v>148184</v>
      </c>
      <c r="L437" s="298">
        <v>20573</v>
      </c>
      <c r="M437" s="299">
        <v>13863</v>
      </c>
      <c r="N437" s="300">
        <v>157605</v>
      </c>
      <c r="O437" s="300">
        <v>3144</v>
      </c>
      <c r="P437" s="301">
        <v>14370</v>
      </c>
      <c r="Q437" s="302">
        <v>185826</v>
      </c>
      <c r="R437" s="302">
        <v>3</v>
      </c>
      <c r="S437" s="303" t="s">
        <v>35</v>
      </c>
      <c r="T437" s="304" t="s">
        <v>35</v>
      </c>
      <c r="U437" s="304" t="s">
        <v>35</v>
      </c>
      <c r="V437" s="297">
        <v>46071</v>
      </c>
      <c r="W437" s="298">
        <v>491615</v>
      </c>
      <c r="X437" s="298">
        <v>23720</v>
      </c>
    </row>
    <row r="438" spans="1:24" x14ac:dyDescent="0.35">
      <c r="A438" s="294">
        <v>2013</v>
      </c>
      <c r="B438" s="295">
        <v>4280</v>
      </c>
      <c r="C438" s="296" t="s">
        <v>421</v>
      </c>
      <c r="D438" s="294" t="s">
        <v>22</v>
      </c>
      <c r="E438" s="296" t="s">
        <v>23</v>
      </c>
      <c r="F438" s="294" t="s">
        <v>24</v>
      </c>
      <c r="G438" s="296" t="s">
        <v>118</v>
      </c>
      <c r="H438" s="296" t="s">
        <v>26</v>
      </c>
      <c r="I438" s="296" t="s">
        <v>2270</v>
      </c>
      <c r="J438" s="297">
        <v>24298</v>
      </c>
      <c r="K438" s="298">
        <v>329810</v>
      </c>
      <c r="L438" s="298">
        <v>26426</v>
      </c>
      <c r="M438" s="299">
        <v>16439</v>
      </c>
      <c r="N438" s="300">
        <v>224467</v>
      </c>
      <c r="O438" s="300">
        <v>2942</v>
      </c>
      <c r="P438" s="301">
        <v>23534</v>
      </c>
      <c r="Q438" s="302">
        <v>414754</v>
      </c>
      <c r="R438" s="302">
        <v>118</v>
      </c>
      <c r="S438" s="303">
        <v>0</v>
      </c>
      <c r="T438" s="304">
        <v>0</v>
      </c>
      <c r="U438" s="304">
        <v>0</v>
      </c>
      <c r="V438" s="297">
        <v>64271</v>
      </c>
      <c r="W438" s="298">
        <v>969031</v>
      </c>
      <c r="X438" s="298">
        <v>29486</v>
      </c>
    </row>
    <row r="439" spans="1:24" x14ac:dyDescent="0.35">
      <c r="A439" s="294">
        <v>2013</v>
      </c>
      <c r="B439" s="295">
        <v>4294</v>
      </c>
      <c r="C439" s="296" t="s">
        <v>422</v>
      </c>
      <c r="D439" s="294" t="s">
        <v>22</v>
      </c>
      <c r="E439" s="296" t="s">
        <v>23</v>
      </c>
      <c r="F439" s="294" t="s">
        <v>24</v>
      </c>
      <c r="G439" s="296" t="s">
        <v>100</v>
      </c>
      <c r="H439" s="296" t="s">
        <v>26</v>
      </c>
      <c r="I439" s="296" t="s">
        <v>2269</v>
      </c>
      <c r="J439" s="297">
        <v>16908</v>
      </c>
      <c r="K439" s="298">
        <v>172395</v>
      </c>
      <c r="L439" s="298">
        <v>13797</v>
      </c>
      <c r="M439" s="299">
        <v>30933</v>
      </c>
      <c r="N439" s="300">
        <v>326950</v>
      </c>
      <c r="O439" s="300">
        <v>3503</v>
      </c>
      <c r="P439" s="301">
        <v>3371</v>
      </c>
      <c r="Q439" s="302">
        <v>44860</v>
      </c>
      <c r="R439" s="302">
        <v>6</v>
      </c>
      <c r="S439" s="303">
        <v>0</v>
      </c>
      <c r="T439" s="304">
        <v>0</v>
      </c>
      <c r="U439" s="304">
        <v>0</v>
      </c>
      <c r="V439" s="297">
        <v>51212</v>
      </c>
      <c r="W439" s="298">
        <v>544205</v>
      </c>
      <c r="X439" s="298">
        <v>17306</v>
      </c>
    </row>
    <row r="440" spans="1:24" x14ac:dyDescent="0.35">
      <c r="A440" s="294">
        <v>2013</v>
      </c>
      <c r="B440" s="295">
        <v>4295</v>
      </c>
      <c r="C440" s="296" t="s">
        <v>423</v>
      </c>
      <c r="D440" s="294" t="s">
        <v>22</v>
      </c>
      <c r="E440" s="296" t="s">
        <v>23</v>
      </c>
      <c r="F440" s="294" t="s">
        <v>24</v>
      </c>
      <c r="G440" s="296" t="s">
        <v>94</v>
      </c>
      <c r="H440" s="296" t="s">
        <v>31</v>
      </c>
      <c r="I440" s="296" t="s">
        <v>2285</v>
      </c>
      <c r="J440" s="297">
        <v>9599</v>
      </c>
      <c r="K440" s="298">
        <v>91182</v>
      </c>
      <c r="L440" s="298">
        <v>6159</v>
      </c>
      <c r="M440" s="299">
        <v>10736</v>
      </c>
      <c r="N440" s="300">
        <v>94243</v>
      </c>
      <c r="O440" s="300">
        <v>10256</v>
      </c>
      <c r="P440" s="301">
        <v>1744</v>
      </c>
      <c r="Q440" s="302">
        <v>40729</v>
      </c>
      <c r="R440" s="302">
        <v>2</v>
      </c>
      <c r="S440" s="303" t="s">
        <v>35</v>
      </c>
      <c r="T440" s="304" t="s">
        <v>35</v>
      </c>
      <c r="U440" s="304" t="s">
        <v>35</v>
      </c>
      <c r="V440" s="297">
        <v>22079</v>
      </c>
      <c r="W440" s="298">
        <v>226154</v>
      </c>
      <c r="X440" s="298">
        <v>16417</v>
      </c>
    </row>
    <row r="441" spans="1:24" x14ac:dyDescent="0.35">
      <c r="A441" s="294">
        <v>2013</v>
      </c>
      <c r="B441" s="295">
        <v>4296</v>
      </c>
      <c r="C441" s="296" t="s">
        <v>424</v>
      </c>
      <c r="D441" s="294" t="s">
        <v>22</v>
      </c>
      <c r="E441" s="296" t="s">
        <v>23</v>
      </c>
      <c r="F441" s="294" t="s">
        <v>24</v>
      </c>
      <c r="G441" s="296" t="s">
        <v>76</v>
      </c>
      <c r="H441" s="296" t="s">
        <v>31</v>
      </c>
      <c r="I441" s="296" t="s">
        <v>2324</v>
      </c>
      <c r="J441" s="297">
        <v>24413</v>
      </c>
      <c r="K441" s="298">
        <v>248057</v>
      </c>
      <c r="L441" s="298">
        <v>16385</v>
      </c>
      <c r="M441" s="299">
        <v>3019</v>
      </c>
      <c r="N441" s="300">
        <v>30827</v>
      </c>
      <c r="O441" s="300">
        <v>1311</v>
      </c>
      <c r="P441" s="301">
        <v>2157</v>
      </c>
      <c r="Q441" s="302">
        <v>32992</v>
      </c>
      <c r="R441" s="302">
        <v>29</v>
      </c>
      <c r="S441" s="303">
        <v>0</v>
      </c>
      <c r="T441" s="304">
        <v>0</v>
      </c>
      <c r="U441" s="304">
        <v>0</v>
      </c>
      <c r="V441" s="297">
        <v>29589</v>
      </c>
      <c r="W441" s="298">
        <v>311876</v>
      </c>
      <c r="X441" s="298">
        <v>17725</v>
      </c>
    </row>
    <row r="442" spans="1:24" x14ac:dyDescent="0.35">
      <c r="A442" s="294">
        <v>2013</v>
      </c>
      <c r="B442" s="295">
        <v>4317</v>
      </c>
      <c r="C442" s="296" t="s">
        <v>425</v>
      </c>
      <c r="D442" s="294" t="s">
        <v>22</v>
      </c>
      <c r="E442" s="296" t="s">
        <v>23</v>
      </c>
      <c r="F442" s="294" t="s">
        <v>24</v>
      </c>
      <c r="G442" s="296" t="s">
        <v>123</v>
      </c>
      <c r="H442" s="296" t="s">
        <v>31</v>
      </c>
      <c r="I442" s="296" t="s">
        <v>2304</v>
      </c>
      <c r="J442" s="297">
        <v>19250</v>
      </c>
      <c r="K442" s="298">
        <v>192586</v>
      </c>
      <c r="L442" s="298">
        <v>14933</v>
      </c>
      <c r="M442" s="299">
        <v>8609</v>
      </c>
      <c r="N442" s="300">
        <v>93103</v>
      </c>
      <c r="O442" s="300">
        <v>2111</v>
      </c>
      <c r="P442" s="301">
        <v>3876</v>
      </c>
      <c r="Q442" s="302">
        <v>51663</v>
      </c>
      <c r="R442" s="302">
        <v>468</v>
      </c>
      <c r="S442" s="303" t="s">
        <v>35</v>
      </c>
      <c r="T442" s="304" t="s">
        <v>35</v>
      </c>
      <c r="U442" s="304" t="s">
        <v>35</v>
      </c>
      <c r="V442" s="297">
        <v>31735</v>
      </c>
      <c r="W442" s="298">
        <v>337352</v>
      </c>
      <c r="X442" s="298">
        <v>17512</v>
      </c>
    </row>
    <row r="443" spans="1:24" x14ac:dyDescent="0.35">
      <c r="A443" s="294">
        <v>2013</v>
      </c>
      <c r="B443" s="295">
        <v>4327</v>
      </c>
      <c r="C443" s="296" t="s">
        <v>426</v>
      </c>
      <c r="D443" s="294" t="s">
        <v>22</v>
      </c>
      <c r="E443" s="296" t="s">
        <v>23</v>
      </c>
      <c r="F443" s="294" t="s">
        <v>24</v>
      </c>
      <c r="G443" s="296" t="s">
        <v>56</v>
      </c>
      <c r="H443" s="296" t="s">
        <v>31</v>
      </c>
      <c r="I443" s="296" t="s">
        <v>2287</v>
      </c>
      <c r="J443" s="297">
        <v>26383</v>
      </c>
      <c r="K443" s="298">
        <v>200630</v>
      </c>
      <c r="L443" s="298">
        <v>13965</v>
      </c>
      <c r="M443" s="299">
        <v>3859</v>
      </c>
      <c r="N443" s="300">
        <v>25987</v>
      </c>
      <c r="O443" s="300">
        <v>2407</v>
      </c>
      <c r="P443" s="301">
        <v>6125</v>
      </c>
      <c r="Q443" s="302">
        <v>51623</v>
      </c>
      <c r="R443" s="302">
        <v>87</v>
      </c>
      <c r="S443" s="303" t="s">
        <v>35</v>
      </c>
      <c r="T443" s="304" t="s">
        <v>35</v>
      </c>
      <c r="U443" s="304" t="s">
        <v>35</v>
      </c>
      <c r="V443" s="297">
        <v>36367</v>
      </c>
      <c r="W443" s="298">
        <v>278240</v>
      </c>
      <c r="X443" s="298">
        <v>16459</v>
      </c>
    </row>
    <row r="444" spans="1:24" x14ac:dyDescent="0.35">
      <c r="A444" s="294">
        <v>2013</v>
      </c>
      <c r="B444" s="295">
        <v>4329</v>
      </c>
      <c r="C444" s="296" t="s">
        <v>427</v>
      </c>
      <c r="D444" s="294" t="s">
        <v>22</v>
      </c>
      <c r="E444" s="296" t="s">
        <v>23</v>
      </c>
      <c r="F444" s="294" t="s">
        <v>24</v>
      </c>
      <c r="G444" s="296" t="s">
        <v>62</v>
      </c>
      <c r="H444" s="296" t="s">
        <v>31</v>
      </c>
      <c r="I444" s="296" t="s">
        <v>2279</v>
      </c>
      <c r="J444" s="297">
        <v>4721</v>
      </c>
      <c r="K444" s="298">
        <v>16731</v>
      </c>
      <c r="L444" s="298">
        <v>2962</v>
      </c>
      <c r="M444" s="299">
        <v>16269</v>
      </c>
      <c r="N444" s="300">
        <v>66614</v>
      </c>
      <c r="O444" s="300">
        <v>797</v>
      </c>
      <c r="P444" s="301" t="s">
        <v>35</v>
      </c>
      <c r="Q444" s="302" t="s">
        <v>35</v>
      </c>
      <c r="R444" s="302" t="s">
        <v>35</v>
      </c>
      <c r="S444" s="303" t="s">
        <v>35</v>
      </c>
      <c r="T444" s="304" t="s">
        <v>35</v>
      </c>
      <c r="U444" s="304" t="s">
        <v>35</v>
      </c>
      <c r="V444" s="297">
        <v>20990</v>
      </c>
      <c r="W444" s="298">
        <v>83345</v>
      </c>
      <c r="X444" s="298">
        <v>3759</v>
      </c>
    </row>
    <row r="445" spans="1:24" x14ac:dyDescent="0.35">
      <c r="A445" s="294">
        <v>2013</v>
      </c>
      <c r="B445" s="295">
        <v>4346</v>
      </c>
      <c r="C445" s="296" t="s">
        <v>428</v>
      </c>
      <c r="D445" s="294" t="s">
        <v>22</v>
      </c>
      <c r="E445" s="296" t="s">
        <v>23</v>
      </c>
      <c r="F445" s="294" t="s">
        <v>24</v>
      </c>
      <c r="G445" s="296" t="s">
        <v>48</v>
      </c>
      <c r="H445" s="296" t="s">
        <v>31</v>
      </c>
      <c r="I445" s="296" t="s">
        <v>2270</v>
      </c>
      <c r="J445" s="297">
        <v>6987</v>
      </c>
      <c r="K445" s="298">
        <v>58188</v>
      </c>
      <c r="L445" s="298">
        <v>5401</v>
      </c>
      <c r="M445" s="299">
        <v>2594</v>
      </c>
      <c r="N445" s="300">
        <v>19182</v>
      </c>
      <c r="O445" s="300">
        <v>560</v>
      </c>
      <c r="P445" s="301">
        <v>1572</v>
      </c>
      <c r="Q445" s="302">
        <v>21595</v>
      </c>
      <c r="R445" s="302">
        <v>1</v>
      </c>
      <c r="S445" s="303" t="s">
        <v>35</v>
      </c>
      <c r="T445" s="304" t="s">
        <v>35</v>
      </c>
      <c r="U445" s="304" t="s">
        <v>35</v>
      </c>
      <c r="V445" s="297">
        <v>11153</v>
      </c>
      <c r="W445" s="298">
        <v>98965</v>
      </c>
      <c r="X445" s="298">
        <v>5962</v>
      </c>
    </row>
    <row r="446" spans="1:24" x14ac:dyDescent="0.35">
      <c r="A446" s="294">
        <v>2013</v>
      </c>
      <c r="B446" s="295">
        <v>4356</v>
      </c>
      <c r="C446" s="296" t="s">
        <v>429</v>
      </c>
      <c r="D446" s="294" t="s">
        <v>22</v>
      </c>
      <c r="E446" s="296" t="s">
        <v>23</v>
      </c>
      <c r="F446" s="294" t="s">
        <v>24</v>
      </c>
      <c r="G446" s="296" t="s">
        <v>221</v>
      </c>
      <c r="H446" s="296" t="s">
        <v>16</v>
      </c>
      <c r="I446" s="296" t="s">
        <v>2337</v>
      </c>
      <c r="J446" s="297" t="s">
        <v>35</v>
      </c>
      <c r="K446" s="298" t="s">
        <v>35</v>
      </c>
      <c r="L446" s="298" t="s">
        <v>35</v>
      </c>
      <c r="M446" s="299">
        <v>10272</v>
      </c>
      <c r="N446" s="300">
        <v>256986</v>
      </c>
      <c r="O446" s="300">
        <v>2</v>
      </c>
      <c r="P446" s="301">
        <v>25121</v>
      </c>
      <c r="Q446" s="302">
        <v>839913</v>
      </c>
      <c r="R446" s="302">
        <v>5</v>
      </c>
      <c r="S446" s="303" t="s">
        <v>35</v>
      </c>
      <c r="T446" s="304" t="s">
        <v>35</v>
      </c>
      <c r="U446" s="304" t="s">
        <v>35</v>
      </c>
      <c r="V446" s="297">
        <v>35393</v>
      </c>
      <c r="W446" s="298">
        <v>1096899</v>
      </c>
      <c r="X446" s="298">
        <v>7</v>
      </c>
    </row>
    <row r="447" spans="1:24" x14ac:dyDescent="0.35">
      <c r="A447" s="294">
        <v>2013</v>
      </c>
      <c r="B447" s="295">
        <v>4356</v>
      </c>
      <c r="C447" s="296" t="s">
        <v>429</v>
      </c>
      <c r="D447" s="294" t="s">
        <v>39</v>
      </c>
      <c r="E447" s="296" t="s">
        <v>40</v>
      </c>
      <c r="F447" s="294" t="s">
        <v>24</v>
      </c>
      <c r="G447" s="296" t="s">
        <v>221</v>
      </c>
      <c r="H447" s="296" t="s">
        <v>16</v>
      </c>
      <c r="I447" s="296" t="s">
        <v>2337</v>
      </c>
      <c r="J447" s="297" t="s">
        <v>35</v>
      </c>
      <c r="K447" s="298" t="s">
        <v>35</v>
      </c>
      <c r="L447" s="298" t="s">
        <v>35</v>
      </c>
      <c r="M447" s="299">
        <v>4798</v>
      </c>
      <c r="N447" s="300">
        <v>76355</v>
      </c>
      <c r="O447" s="300">
        <v>5</v>
      </c>
      <c r="P447" s="301" t="s">
        <v>35</v>
      </c>
      <c r="Q447" s="302" t="s">
        <v>35</v>
      </c>
      <c r="R447" s="302" t="s">
        <v>35</v>
      </c>
      <c r="S447" s="303" t="s">
        <v>35</v>
      </c>
      <c r="T447" s="304" t="s">
        <v>35</v>
      </c>
      <c r="U447" s="304" t="s">
        <v>35</v>
      </c>
      <c r="V447" s="297">
        <v>4798</v>
      </c>
      <c r="W447" s="298">
        <v>76355</v>
      </c>
      <c r="X447" s="298">
        <v>5</v>
      </c>
    </row>
    <row r="448" spans="1:24" x14ac:dyDescent="0.35">
      <c r="A448" s="294">
        <v>2013</v>
      </c>
      <c r="B448" s="295">
        <v>4356</v>
      </c>
      <c r="C448" s="296" t="s">
        <v>429</v>
      </c>
      <c r="D448" s="294" t="s">
        <v>132</v>
      </c>
      <c r="E448" s="296" t="s">
        <v>133</v>
      </c>
      <c r="F448" s="294" t="s">
        <v>24</v>
      </c>
      <c r="G448" s="296" t="s">
        <v>221</v>
      </c>
      <c r="H448" s="296" t="s">
        <v>16</v>
      </c>
      <c r="I448" s="296" t="s">
        <v>2337</v>
      </c>
      <c r="J448" s="297" t="s">
        <v>35</v>
      </c>
      <c r="K448" s="298" t="s">
        <v>35</v>
      </c>
      <c r="L448" s="298" t="s">
        <v>35</v>
      </c>
      <c r="M448" s="299">
        <v>0</v>
      </c>
      <c r="N448" s="300">
        <v>460302</v>
      </c>
      <c r="O448" s="300">
        <v>1</v>
      </c>
      <c r="P448" s="301" t="s">
        <v>35</v>
      </c>
      <c r="Q448" s="302" t="s">
        <v>35</v>
      </c>
      <c r="R448" s="302" t="s">
        <v>35</v>
      </c>
      <c r="S448" s="303" t="s">
        <v>35</v>
      </c>
      <c r="T448" s="304" t="s">
        <v>35</v>
      </c>
      <c r="U448" s="304" t="s">
        <v>35</v>
      </c>
      <c r="V448" s="297">
        <v>0</v>
      </c>
      <c r="W448" s="298">
        <v>460302</v>
      </c>
      <c r="X448" s="298">
        <v>1</v>
      </c>
    </row>
    <row r="449" spans="1:24" x14ac:dyDescent="0.35">
      <c r="A449" s="294">
        <v>2013</v>
      </c>
      <c r="B449" s="295">
        <v>4362</v>
      </c>
      <c r="C449" s="296" t="s">
        <v>430</v>
      </c>
      <c r="D449" s="294" t="s">
        <v>22</v>
      </c>
      <c r="E449" s="296" t="s">
        <v>23</v>
      </c>
      <c r="F449" s="294" t="s">
        <v>24</v>
      </c>
      <c r="G449" s="296" t="s">
        <v>34</v>
      </c>
      <c r="H449" s="296" t="s">
        <v>31</v>
      </c>
      <c r="I449" s="296" t="s">
        <v>2270</v>
      </c>
      <c r="J449" s="297">
        <v>51856.3</v>
      </c>
      <c r="K449" s="298">
        <v>393476</v>
      </c>
      <c r="L449" s="298">
        <v>32795</v>
      </c>
      <c r="M449" s="299">
        <v>21752</v>
      </c>
      <c r="N449" s="300">
        <v>183345</v>
      </c>
      <c r="O449" s="300">
        <v>2047</v>
      </c>
      <c r="P449" s="301">
        <v>4861.3</v>
      </c>
      <c r="Q449" s="302">
        <v>72221</v>
      </c>
      <c r="R449" s="302">
        <v>2</v>
      </c>
      <c r="S449" s="303" t="s">
        <v>35</v>
      </c>
      <c r="T449" s="304" t="s">
        <v>35</v>
      </c>
      <c r="U449" s="304" t="s">
        <v>35</v>
      </c>
      <c r="V449" s="297">
        <v>78469.600000000006</v>
      </c>
      <c r="W449" s="298">
        <v>649042</v>
      </c>
      <c r="X449" s="298">
        <v>34844</v>
      </c>
    </row>
    <row r="450" spans="1:24" x14ac:dyDescent="0.35">
      <c r="A450" s="294">
        <v>2013</v>
      </c>
      <c r="B450" s="295">
        <v>4373</v>
      </c>
      <c r="C450" s="296" t="s">
        <v>431</v>
      </c>
      <c r="D450" s="294" t="s">
        <v>22</v>
      </c>
      <c r="E450" s="296" t="s">
        <v>23</v>
      </c>
      <c r="F450" s="294" t="s">
        <v>24</v>
      </c>
      <c r="G450" s="296" t="s">
        <v>86</v>
      </c>
      <c r="H450" s="296" t="s">
        <v>179</v>
      </c>
      <c r="I450" s="296" t="s">
        <v>2283</v>
      </c>
      <c r="J450" s="297">
        <v>14439</v>
      </c>
      <c r="K450" s="298">
        <v>138527</v>
      </c>
      <c r="L450" s="298">
        <v>6935</v>
      </c>
      <c r="M450" s="299">
        <v>6344</v>
      </c>
      <c r="N450" s="300">
        <v>78025</v>
      </c>
      <c r="O450" s="300">
        <v>434</v>
      </c>
      <c r="P450" s="301">
        <v>15497</v>
      </c>
      <c r="Q450" s="302">
        <v>173488</v>
      </c>
      <c r="R450" s="302">
        <v>2268</v>
      </c>
      <c r="S450" s="303" t="s">
        <v>35</v>
      </c>
      <c r="T450" s="304" t="s">
        <v>35</v>
      </c>
      <c r="U450" s="304" t="s">
        <v>35</v>
      </c>
      <c r="V450" s="297">
        <v>36280</v>
      </c>
      <c r="W450" s="298">
        <v>390040</v>
      </c>
      <c r="X450" s="298">
        <v>9637</v>
      </c>
    </row>
    <row r="451" spans="1:24" x14ac:dyDescent="0.35">
      <c r="A451" s="294">
        <v>2013</v>
      </c>
      <c r="B451" s="295">
        <v>4383</v>
      </c>
      <c r="C451" s="296" t="s">
        <v>2338</v>
      </c>
      <c r="D451" s="294" t="s">
        <v>22</v>
      </c>
      <c r="E451" s="296" t="s">
        <v>23</v>
      </c>
      <c r="F451" s="294" t="s">
        <v>24</v>
      </c>
      <c r="G451" s="296" t="s">
        <v>94</v>
      </c>
      <c r="H451" s="296" t="s">
        <v>114</v>
      </c>
      <c r="I451" s="296" t="s">
        <v>2285</v>
      </c>
      <c r="J451" s="297" t="s">
        <v>35</v>
      </c>
      <c r="K451" s="298" t="s">
        <v>35</v>
      </c>
      <c r="L451" s="298" t="s">
        <v>35</v>
      </c>
      <c r="M451" s="299" t="s">
        <v>35</v>
      </c>
      <c r="N451" s="300" t="s">
        <v>35</v>
      </c>
      <c r="O451" s="300" t="s">
        <v>35</v>
      </c>
      <c r="P451" s="301">
        <v>18454</v>
      </c>
      <c r="Q451" s="302">
        <v>496315</v>
      </c>
      <c r="R451" s="302">
        <v>1</v>
      </c>
      <c r="S451" s="303" t="s">
        <v>35</v>
      </c>
      <c r="T451" s="304" t="s">
        <v>35</v>
      </c>
      <c r="U451" s="304" t="s">
        <v>35</v>
      </c>
      <c r="V451" s="297">
        <v>18454</v>
      </c>
      <c r="W451" s="298">
        <v>496315</v>
      </c>
      <c r="X451" s="298">
        <v>1</v>
      </c>
    </row>
    <row r="452" spans="1:24" x14ac:dyDescent="0.35">
      <c r="A452" s="294">
        <v>2013</v>
      </c>
      <c r="B452" s="295">
        <v>4390</v>
      </c>
      <c r="C452" s="296" t="s">
        <v>432</v>
      </c>
      <c r="D452" s="294" t="s">
        <v>22</v>
      </c>
      <c r="E452" s="296" t="s">
        <v>23</v>
      </c>
      <c r="F452" s="294" t="s">
        <v>24</v>
      </c>
      <c r="G452" s="296" t="s">
        <v>60</v>
      </c>
      <c r="H452" s="296" t="s">
        <v>26</v>
      </c>
      <c r="I452" s="296" t="s">
        <v>2278</v>
      </c>
      <c r="J452" s="297">
        <v>507.5</v>
      </c>
      <c r="K452" s="298">
        <v>3177</v>
      </c>
      <c r="L452" s="298">
        <v>485</v>
      </c>
      <c r="M452" s="299">
        <v>6399.1</v>
      </c>
      <c r="N452" s="300">
        <v>44802</v>
      </c>
      <c r="O452" s="300">
        <v>363</v>
      </c>
      <c r="P452" s="301">
        <v>3323.9</v>
      </c>
      <c r="Q452" s="302">
        <v>27524</v>
      </c>
      <c r="R452" s="302">
        <v>8</v>
      </c>
      <c r="S452" s="303">
        <v>0</v>
      </c>
      <c r="T452" s="304">
        <v>0</v>
      </c>
      <c r="U452" s="304">
        <v>0</v>
      </c>
      <c r="V452" s="297">
        <v>10230.5</v>
      </c>
      <c r="W452" s="298">
        <v>75503</v>
      </c>
      <c r="X452" s="298">
        <v>856</v>
      </c>
    </row>
    <row r="453" spans="1:24" x14ac:dyDescent="0.35">
      <c r="A453" s="294">
        <v>2013</v>
      </c>
      <c r="B453" s="295">
        <v>4390</v>
      </c>
      <c r="C453" s="296" t="s">
        <v>432</v>
      </c>
      <c r="D453" s="294" t="s">
        <v>39</v>
      </c>
      <c r="E453" s="296" t="s">
        <v>40</v>
      </c>
      <c r="F453" s="294" t="s">
        <v>24</v>
      </c>
      <c r="G453" s="296" t="s">
        <v>60</v>
      </c>
      <c r="H453" s="296" t="s">
        <v>26</v>
      </c>
      <c r="I453" s="296" t="s">
        <v>2278</v>
      </c>
      <c r="J453" s="297">
        <v>0</v>
      </c>
      <c r="K453" s="298">
        <v>0</v>
      </c>
      <c r="L453" s="298">
        <v>0</v>
      </c>
      <c r="M453" s="299">
        <v>2208.8000000000002</v>
      </c>
      <c r="N453" s="300">
        <v>25879</v>
      </c>
      <c r="O453" s="300">
        <v>980</v>
      </c>
      <c r="P453" s="301">
        <v>3574</v>
      </c>
      <c r="Q453" s="302">
        <v>40439</v>
      </c>
      <c r="R453" s="302">
        <v>7</v>
      </c>
      <c r="S453" s="303">
        <v>0</v>
      </c>
      <c r="T453" s="304">
        <v>0</v>
      </c>
      <c r="U453" s="304">
        <v>0</v>
      </c>
      <c r="V453" s="297">
        <v>5782.8</v>
      </c>
      <c r="W453" s="298">
        <v>66318</v>
      </c>
      <c r="X453" s="298">
        <v>987</v>
      </c>
    </row>
    <row r="454" spans="1:24" x14ac:dyDescent="0.35">
      <c r="A454" s="294">
        <v>2013</v>
      </c>
      <c r="B454" s="295">
        <v>4401</v>
      </c>
      <c r="C454" s="296" t="s">
        <v>433</v>
      </c>
      <c r="D454" s="294" t="s">
        <v>22</v>
      </c>
      <c r="E454" s="296" t="s">
        <v>23</v>
      </c>
      <c r="F454" s="294" t="s">
        <v>24</v>
      </c>
      <c r="G454" s="296" t="s">
        <v>76</v>
      </c>
      <c r="H454" s="296" t="s">
        <v>31</v>
      </c>
      <c r="I454" s="296" t="s">
        <v>2282</v>
      </c>
      <c r="J454" s="297">
        <v>30396</v>
      </c>
      <c r="K454" s="298">
        <v>291642</v>
      </c>
      <c r="L454" s="298">
        <v>18060</v>
      </c>
      <c r="M454" s="299">
        <v>15336</v>
      </c>
      <c r="N454" s="300">
        <v>174491</v>
      </c>
      <c r="O454" s="300">
        <v>3914</v>
      </c>
      <c r="P454" s="301">
        <v>18255</v>
      </c>
      <c r="Q454" s="302">
        <v>336789</v>
      </c>
      <c r="R454" s="302">
        <v>12</v>
      </c>
      <c r="S454" s="303" t="s">
        <v>35</v>
      </c>
      <c r="T454" s="304" t="s">
        <v>35</v>
      </c>
      <c r="U454" s="304" t="s">
        <v>35</v>
      </c>
      <c r="V454" s="297">
        <v>63987</v>
      </c>
      <c r="W454" s="298">
        <v>802922</v>
      </c>
      <c r="X454" s="298">
        <v>21986</v>
      </c>
    </row>
    <row r="455" spans="1:24" x14ac:dyDescent="0.35">
      <c r="A455" s="294">
        <v>2013</v>
      </c>
      <c r="B455" s="295">
        <v>4405</v>
      </c>
      <c r="C455" s="296" t="s">
        <v>2339</v>
      </c>
      <c r="D455" s="294" t="s">
        <v>22</v>
      </c>
      <c r="E455" s="296" t="s">
        <v>23</v>
      </c>
      <c r="F455" s="294" t="s">
        <v>24</v>
      </c>
      <c r="G455" s="296" t="s">
        <v>94</v>
      </c>
      <c r="H455" s="296" t="s">
        <v>114</v>
      </c>
      <c r="I455" s="296" t="s">
        <v>2270</v>
      </c>
      <c r="J455" s="297" t="s">
        <v>35</v>
      </c>
      <c r="K455" s="298" t="s">
        <v>35</v>
      </c>
      <c r="L455" s="298" t="s">
        <v>35</v>
      </c>
      <c r="M455" s="299" t="s">
        <v>35</v>
      </c>
      <c r="N455" s="300" t="s">
        <v>35</v>
      </c>
      <c r="O455" s="300" t="s">
        <v>35</v>
      </c>
      <c r="P455" s="301" t="s">
        <v>35</v>
      </c>
      <c r="Q455" s="302" t="s">
        <v>35</v>
      </c>
      <c r="R455" s="302" t="s">
        <v>35</v>
      </c>
      <c r="S455" s="303" t="s">
        <v>35</v>
      </c>
      <c r="T455" s="304" t="s">
        <v>35</v>
      </c>
      <c r="U455" s="304" t="s">
        <v>35</v>
      </c>
      <c r="V455" s="297">
        <v>0</v>
      </c>
      <c r="W455" s="298">
        <v>0</v>
      </c>
      <c r="X455" s="298">
        <v>0</v>
      </c>
    </row>
    <row r="456" spans="1:24" x14ac:dyDescent="0.35">
      <c r="A456" s="294">
        <v>2013</v>
      </c>
      <c r="B456" s="295">
        <v>4410</v>
      </c>
      <c r="C456" s="296" t="s">
        <v>434</v>
      </c>
      <c r="D456" s="294" t="s">
        <v>39</v>
      </c>
      <c r="E456" s="296" t="s">
        <v>40</v>
      </c>
      <c r="F456" s="294" t="s">
        <v>24</v>
      </c>
      <c r="G456" s="296" t="s">
        <v>60</v>
      </c>
      <c r="H456" s="296" t="s">
        <v>42</v>
      </c>
      <c r="I456" s="296" t="s">
        <v>2278</v>
      </c>
      <c r="J456" s="297">
        <v>0</v>
      </c>
      <c r="K456" s="298">
        <v>0</v>
      </c>
      <c r="L456" s="298">
        <v>0</v>
      </c>
      <c r="M456" s="299">
        <v>40207.699999999997</v>
      </c>
      <c r="N456" s="300">
        <v>838139</v>
      </c>
      <c r="O456" s="300">
        <v>43</v>
      </c>
      <c r="P456" s="301">
        <v>93815.1</v>
      </c>
      <c r="Q456" s="302">
        <v>2080664</v>
      </c>
      <c r="R456" s="302">
        <v>35</v>
      </c>
      <c r="S456" s="303">
        <v>0</v>
      </c>
      <c r="T456" s="304">
        <v>0</v>
      </c>
      <c r="U456" s="304">
        <v>0</v>
      </c>
      <c r="V456" s="297">
        <v>134022.79999999999</v>
      </c>
      <c r="W456" s="298">
        <v>2918803</v>
      </c>
      <c r="X456" s="298">
        <v>78</v>
      </c>
    </row>
    <row r="457" spans="1:24" x14ac:dyDescent="0.35">
      <c r="A457" s="294">
        <v>2013</v>
      </c>
      <c r="B457" s="295">
        <v>4410</v>
      </c>
      <c r="C457" s="296" t="s">
        <v>434</v>
      </c>
      <c r="D457" s="294" t="s">
        <v>39</v>
      </c>
      <c r="E457" s="296" t="s">
        <v>40</v>
      </c>
      <c r="F457" s="294" t="s">
        <v>24</v>
      </c>
      <c r="G457" s="296" t="s">
        <v>221</v>
      </c>
      <c r="H457" s="296" t="s">
        <v>42</v>
      </c>
      <c r="I457" s="296" t="s">
        <v>2340</v>
      </c>
      <c r="J457" s="297">
        <v>0</v>
      </c>
      <c r="K457" s="298">
        <v>0</v>
      </c>
      <c r="L457" s="298">
        <v>0</v>
      </c>
      <c r="M457" s="299">
        <v>0</v>
      </c>
      <c r="N457" s="300">
        <v>0</v>
      </c>
      <c r="O457" s="300">
        <v>0</v>
      </c>
      <c r="P457" s="301">
        <v>52126.6</v>
      </c>
      <c r="Q457" s="302">
        <v>1416425</v>
      </c>
      <c r="R457" s="302">
        <v>1</v>
      </c>
      <c r="S457" s="303">
        <v>0</v>
      </c>
      <c r="T457" s="304">
        <v>0</v>
      </c>
      <c r="U457" s="304">
        <v>0</v>
      </c>
      <c r="V457" s="297">
        <v>52126.6</v>
      </c>
      <c r="W457" s="298">
        <v>1416425</v>
      </c>
      <c r="X457" s="298">
        <v>1</v>
      </c>
    </row>
    <row r="458" spans="1:24" x14ac:dyDescent="0.35">
      <c r="A458" s="294">
        <v>2013</v>
      </c>
      <c r="B458" s="295">
        <v>4410</v>
      </c>
      <c r="C458" s="296" t="s">
        <v>434</v>
      </c>
      <c r="D458" s="294" t="s">
        <v>39</v>
      </c>
      <c r="E458" s="296" t="s">
        <v>40</v>
      </c>
      <c r="F458" s="294" t="s">
        <v>24</v>
      </c>
      <c r="G458" s="296" t="s">
        <v>92</v>
      </c>
      <c r="H458" s="296" t="s">
        <v>42</v>
      </c>
      <c r="I458" s="296" t="s">
        <v>2284</v>
      </c>
      <c r="J458" s="297">
        <v>0</v>
      </c>
      <c r="K458" s="298">
        <v>0</v>
      </c>
      <c r="L458" s="298">
        <v>0</v>
      </c>
      <c r="M458" s="299">
        <v>0</v>
      </c>
      <c r="N458" s="300">
        <v>0</v>
      </c>
      <c r="O458" s="300">
        <v>0</v>
      </c>
      <c r="P458" s="301">
        <v>21098.6</v>
      </c>
      <c r="Q458" s="302">
        <v>638796</v>
      </c>
      <c r="R458" s="302">
        <v>2</v>
      </c>
      <c r="S458" s="303">
        <v>0</v>
      </c>
      <c r="T458" s="304">
        <v>0</v>
      </c>
      <c r="U458" s="304">
        <v>0</v>
      </c>
      <c r="V458" s="297">
        <v>21098.6</v>
      </c>
      <c r="W458" s="298">
        <v>638796</v>
      </c>
      <c r="X458" s="298">
        <v>2</v>
      </c>
    </row>
    <row r="459" spans="1:24" x14ac:dyDescent="0.35">
      <c r="A459" s="294">
        <v>2013</v>
      </c>
      <c r="B459" s="295">
        <v>4410</v>
      </c>
      <c r="C459" s="296" t="s">
        <v>434</v>
      </c>
      <c r="D459" s="294" t="s">
        <v>93</v>
      </c>
      <c r="E459" s="296" t="s">
        <v>23</v>
      </c>
      <c r="F459" s="294" t="s">
        <v>24</v>
      </c>
      <c r="G459" s="296" t="s">
        <v>94</v>
      </c>
      <c r="H459" s="296" t="s">
        <v>42</v>
      </c>
      <c r="I459" s="296" t="s">
        <v>2285</v>
      </c>
      <c r="J459" s="297">
        <v>0</v>
      </c>
      <c r="K459" s="298">
        <v>0</v>
      </c>
      <c r="L459" s="298">
        <v>0</v>
      </c>
      <c r="M459" s="299">
        <v>1974.2</v>
      </c>
      <c r="N459" s="300">
        <v>48261</v>
      </c>
      <c r="O459" s="300">
        <v>1</v>
      </c>
      <c r="P459" s="301">
        <v>14.9</v>
      </c>
      <c r="Q459" s="302">
        <v>458</v>
      </c>
      <c r="R459" s="302">
        <v>1</v>
      </c>
      <c r="S459" s="303">
        <v>0</v>
      </c>
      <c r="T459" s="304">
        <v>0</v>
      </c>
      <c r="U459" s="304">
        <v>0</v>
      </c>
      <c r="V459" s="297">
        <v>1989.1</v>
      </c>
      <c r="W459" s="298">
        <v>48719</v>
      </c>
      <c r="X459" s="298">
        <v>2</v>
      </c>
    </row>
    <row r="460" spans="1:24" x14ac:dyDescent="0.35">
      <c r="A460" s="294">
        <v>2013</v>
      </c>
      <c r="B460" s="295">
        <v>4430</v>
      </c>
      <c r="C460" s="296" t="s">
        <v>435</v>
      </c>
      <c r="D460" s="294" t="s">
        <v>22</v>
      </c>
      <c r="E460" s="296" t="s">
        <v>23</v>
      </c>
      <c r="F460" s="294" t="s">
        <v>24</v>
      </c>
      <c r="G460" s="296" t="s">
        <v>56</v>
      </c>
      <c r="H460" s="296" t="s">
        <v>31</v>
      </c>
      <c r="I460" s="296" t="s">
        <v>2287</v>
      </c>
      <c r="J460" s="297">
        <v>40800</v>
      </c>
      <c r="K460" s="298">
        <v>283798</v>
      </c>
      <c r="L460" s="298">
        <v>21362</v>
      </c>
      <c r="M460" s="299">
        <v>8094</v>
      </c>
      <c r="N460" s="300">
        <v>63776</v>
      </c>
      <c r="O460" s="300">
        <v>1238</v>
      </c>
      <c r="P460" s="301">
        <v>1684</v>
      </c>
      <c r="Q460" s="302">
        <v>18796</v>
      </c>
      <c r="R460" s="302">
        <v>11</v>
      </c>
      <c r="S460" s="303" t="s">
        <v>35</v>
      </c>
      <c r="T460" s="304" t="s">
        <v>35</v>
      </c>
      <c r="U460" s="304" t="s">
        <v>35</v>
      </c>
      <c r="V460" s="297">
        <v>50578</v>
      </c>
      <c r="W460" s="298">
        <v>366370</v>
      </c>
      <c r="X460" s="298">
        <v>22611</v>
      </c>
    </row>
    <row r="461" spans="1:24" x14ac:dyDescent="0.35">
      <c r="A461" s="294">
        <v>2013</v>
      </c>
      <c r="B461" s="295">
        <v>4432</v>
      </c>
      <c r="C461" s="296" t="s">
        <v>436</v>
      </c>
      <c r="D461" s="294" t="s">
        <v>22</v>
      </c>
      <c r="E461" s="296" t="s">
        <v>23</v>
      </c>
      <c r="F461" s="294" t="s">
        <v>24</v>
      </c>
      <c r="G461" s="296" t="s">
        <v>46</v>
      </c>
      <c r="H461" s="296" t="s">
        <v>31</v>
      </c>
      <c r="I461" s="296" t="s">
        <v>2274</v>
      </c>
      <c r="J461" s="297">
        <v>110102</v>
      </c>
      <c r="K461" s="298">
        <v>1011311</v>
      </c>
      <c r="L461" s="298">
        <v>69782</v>
      </c>
      <c r="M461" s="299">
        <v>28591</v>
      </c>
      <c r="N461" s="300">
        <v>258029</v>
      </c>
      <c r="O461" s="300">
        <v>5821</v>
      </c>
      <c r="P461" s="301">
        <v>9591</v>
      </c>
      <c r="Q461" s="302">
        <v>160489</v>
      </c>
      <c r="R461" s="302">
        <v>51</v>
      </c>
      <c r="S461" s="303" t="s">
        <v>35</v>
      </c>
      <c r="T461" s="304" t="s">
        <v>35</v>
      </c>
      <c r="U461" s="304" t="s">
        <v>35</v>
      </c>
      <c r="V461" s="297">
        <v>148284</v>
      </c>
      <c r="W461" s="298">
        <v>1429829</v>
      </c>
      <c r="X461" s="298">
        <v>75654</v>
      </c>
    </row>
    <row r="462" spans="1:24" x14ac:dyDescent="0.35">
      <c r="A462" s="294">
        <v>2013</v>
      </c>
      <c r="B462" s="295">
        <v>4433</v>
      </c>
      <c r="C462" s="296" t="s">
        <v>437</v>
      </c>
      <c r="D462" s="294" t="s">
        <v>22</v>
      </c>
      <c r="E462" s="296" t="s">
        <v>23</v>
      </c>
      <c r="F462" s="294" t="s">
        <v>24</v>
      </c>
      <c r="G462" s="296" t="s">
        <v>46</v>
      </c>
      <c r="H462" s="296" t="s">
        <v>26</v>
      </c>
      <c r="I462" s="296" t="s">
        <v>2274</v>
      </c>
      <c r="J462" s="297">
        <v>13517</v>
      </c>
      <c r="K462" s="298">
        <v>126356</v>
      </c>
      <c r="L462" s="298">
        <v>9535</v>
      </c>
      <c r="M462" s="299">
        <v>14689</v>
      </c>
      <c r="N462" s="300">
        <v>130480</v>
      </c>
      <c r="O462" s="300">
        <v>1793</v>
      </c>
      <c r="P462" s="301">
        <v>10631</v>
      </c>
      <c r="Q462" s="302">
        <v>146280</v>
      </c>
      <c r="R462" s="302">
        <v>16</v>
      </c>
      <c r="S462" s="303" t="s">
        <v>35</v>
      </c>
      <c r="T462" s="304" t="s">
        <v>35</v>
      </c>
      <c r="U462" s="304" t="s">
        <v>35</v>
      </c>
      <c r="V462" s="297">
        <v>38837</v>
      </c>
      <c r="W462" s="298">
        <v>403116</v>
      </c>
      <c r="X462" s="298">
        <v>11344</v>
      </c>
    </row>
    <row r="463" spans="1:24" x14ac:dyDescent="0.35">
      <c r="A463" s="294">
        <v>2013</v>
      </c>
      <c r="B463" s="295">
        <v>4437</v>
      </c>
      <c r="C463" s="296" t="s">
        <v>438</v>
      </c>
      <c r="D463" s="294" t="s">
        <v>22</v>
      </c>
      <c r="E463" s="296" t="s">
        <v>23</v>
      </c>
      <c r="F463" s="294" t="s">
        <v>24</v>
      </c>
      <c r="G463" s="296" t="s">
        <v>100</v>
      </c>
      <c r="H463" s="296" t="s">
        <v>26</v>
      </c>
      <c r="I463" s="296" t="s">
        <v>2269</v>
      </c>
      <c r="J463" s="297">
        <v>4769</v>
      </c>
      <c r="K463" s="298">
        <v>50173</v>
      </c>
      <c r="L463" s="298">
        <v>3763</v>
      </c>
      <c r="M463" s="299">
        <v>8043</v>
      </c>
      <c r="N463" s="300">
        <v>80991</v>
      </c>
      <c r="O463" s="300">
        <v>968</v>
      </c>
      <c r="P463" s="301">
        <v>5707</v>
      </c>
      <c r="Q463" s="302">
        <v>80206</v>
      </c>
      <c r="R463" s="302">
        <v>6</v>
      </c>
      <c r="S463" s="303">
        <v>0</v>
      </c>
      <c r="T463" s="304">
        <v>0</v>
      </c>
      <c r="U463" s="304">
        <v>0</v>
      </c>
      <c r="V463" s="297">
        <v>18519</v>
      </c>
      <c r="W463" s="298">
        <v>211370</v>
      </c>
      <c r="X463" s="298">
        <v>4737</v>
      </c>
    </row>
    <row r="464" spans="1:24" x14ac:dyDescent="0.35">
      <c r="A464" s="294">
        <v>2013</v>
      </c>
      <c r="B464" s="295">
        <v>4442</v>
      </c>
      <c r="C464" s="296" t="s">
        <v>439</v>
      </c>
      <c r="D464" s="294" t="s">
        <v>22</v>
      </c>
      <c r="E464" s="296" t="s">
        <v>23</v>
      </c>
      <c r="F464" s="294" t="s">
        <v>24</v>
      </c>
      <c r="G464" s="296" t="s">
        <v>92</v>
      </c>
      <c r="H464" s="296" t="s">
        <v>179</v>
      </c>
      <c r="I464" s="296" t="s">
        <v>2304</v>
      </c>
      <c r="J464" s="297">
        <v>53749</v>
      </c>
      <c r="K464" s="298">
        <v>747241</v>
      </c>
      <c r="L464" s="298">
        <v>43041</v>
      </c>
      <c r="M464" s="299">
        <v>30880</v>
      </c>
      <c r="N464" s="300">
        <v>383362</v>
      </c>
      <c r="O464" s="300">
        <v>5596</v>
      </c>
      <c r="P464" s="301">
        <v>159217</v>
      </c>
      <c r="Q464" s="302">
        <v>4064879</v>
      </c>
      <c r="R464" s="302">
        <v>128</v>
      </c>
      <c r="S464" s="303" t="s">
        <v>35</v>
      </c>
      <c r="T464" s="304" t="s">
        <v>35</v>
      </c>
      <c r="U464" s="304" t="s">
        <v>35</v>
      </c>
      <c r="V464" s="297">
        <v>243846</v>
      </c>
      <c r="W464" s="298">
        <v>5195482</v>
      </c>
      <c r="X464" s="298">
        <v>48765</v>
      </c>
    </row>
    <row r="465" spans="1:24" x14ac:dyDescent="0.35">
      <c r="A465" s="294">
        <v>2013</v>
      </c>
      <c r="B465" s="295">
        <v>4459</v>
      </c>
      <c r="C465" s="296" t="s">
        <v>440</v>
      </c>
      <c r="D465" s="294" t="s">
        <v>22</v>
      </c>
      <c r="E465" s="296" t="s">
        <v>23</v>
      </c>
      <c r="F465" s="294" t="s">
        <v>24</v>
      </c>
      <c r="G465" s="296" t="s">
        <v>86</v>
      </c>
      <c r="H465" s="296" t="s">
        <v>26</v>
      </c>
      <c r="I465" s="296" t="s">
        <v>2283</v>
      </c>
      <c r="J465" s="297">
        <v>2075</v>
      </c>
      <c r="K465" s="298">
        <v>22819</v>
      </c>
      <c r="L465" s="298">
        <v>1724</v>
      </c>
      <c r="M465" s="299">
        <v>2190</v>
      </c>
      <c r="N465" s="300">
        <v>25563</v>
      </c>
      <c r="O465" s="300">
        <v>312</v>
      </c>
      <c r="P465" s="301">
        <v>368</v>
      </c>
      <c r="Q465" s="302">
        <v>4573</v>
      </c>
      <c r="R465" s="302">
        <v>1</v>
      </c>
      <c r="S465" s="303" t="s">
        <v>35</v>
      </c>
      <c r="T465" s="304" t="s">
        <v>35</v>
      </c>
      <c r="U465" s="304" t="s">
        <v>35</v>
      </c>
      <c r="V465" s="297">
        <v>4633</v>
      </c>
      <c r="W465" s="298">
        <v>52955</v>
      </c>
      <c r="X465" s="298">
        <v>2037</v>
      </c>
    </row>
    <row r="466" spans="1:24" x14ac:dyDescent="0.35">
      <c r="A466" s="294">
        <v>2013</v>
      </c>
      <c r="B466" s="295">
        <v>4468</v>
      </c>
      <c r="C466" s="296" t="s">
        <v>2341</v>
      </c>
      <c r="D466" s="294" t="s">
        <v>22</v>
      </c>
      <c r="E466" s="296" t="s">
        <v>23</v>
      </c>
      <c r="F466" s="294" t="s">
        <v>24</v>
      </c>
      <c r="G466" s="296" t="s">
        <v>56</v>
      </c>
      <c r="H466" s="296" t="s">
        <v>114</v>
      </c>
      <c r="I466" s="296" t="s">
        <v>2274</v>
      </c>
      <c r="J466" s="297" t="s">
        <v>35</v>
      </c>
      <c r="K466" s="298" t="s">
        <v>35</v>
      </c>
      <c r="L466" s="298" t="s">
        <v>35</v>
      </c>
      <c r="M466" s="299" t="s">
        <v>35</v>
      </c>
      <c r="N466" s="300" t="s">
        <v>35</v>
      </c>
      <c r="O466" s="300" t="s">
        <v>35</v>
      </c>
      <c r="P466" s="301" t="s">
        <v>35</v>
      </c>
      <c r="Q466" s="302" t="s">
        <v>35</v>
      </c>
      <c r="R466" s="302" t="s">
        <v>35</v>
      </c>
      <c r="S466" s="303" t="s">
        <v>35</v>
      </c>
      <c r="T466" s="304" t="s">
        <v>35</v>
      </c>
      <c r="U466" s="304" t="s">
        <v>35</v>
      </c>
      <c r="V466" s="297">
        <v>0</v>
      </c>
      <c r="W466" s="298">
        <v>0</v>
      </c>
      <c r="X466" s="298">
        <v>0</v>
      </c>
    </row>
    <row r="467" spans="1:24" x14ac:dyDescent="0.35">
      <c r="A467" s="294">
        <v>2013</v>
      </c>
      <c r="B467" s="295">
        <v>4471</v>
      </c>
      <c r="C467" s="296" t="s">
        <v>441</v>
      </c>
      <c r="D467" s="294" t="s">
        <v>22</v>
      </c>
      <c r="E467" s="296" t="s">
        <v>23</v>
      </c>
      <c r="F467" s="294" t="s">
        <v>24</v>
      </c>
      <c r="G467" s="296" t="s">
        <v>32</v>
      </c>
      <c r="H467" s="296" t="s">
        <v>31</v>
      </c>
      <c r="I467" s="296" t="s">
        <v>2271</v>
      </c>
      <c r="J467" s="297">
        <v>9577.9</v>
      </c>
      <c r="K467" s="298">
        <v>67994</v>
      </c>
      <c r="L467" s="298">
        <v>5898</v>
      </c>
      <c r="M467" s="299">
        <v>1566.6</v>
      </c>
      <c r="N467" s="300">
        <v>11226</v>
      </c>
      <c r="O467" s="300">
        <v>676</v>
      </c>
      <c r="P467" s="301" t="s">
        <v>35</v>
      </c>
      <c r="Q467" s="302" t="s">
        <v>35</v>
      </c>
      <c r="R467" s="302" t="s">
        <v>35</v>
      </c>
      <c r="S467" s="303" t="s">
        <v>35</v>
      </c>
      <c r="T467" s="304" t="s">
        <v>35</v>
      </c>
      <c r="U467" s="304" t="s">
        <v>35</v>
      </c>
      <c r="V467" s="297">
        <v>11144.5</v>
      </c>
      <c r="W467" s="298">
        <v>79220</v>
      </c>
      <c r="X467" s="298">
        <v>6574</v>
      </c>
    </row>
    <row r="468" spans="1:24" x14ac:dyDescent="0.35">
      <c r="A468" s="294">
        <v>2013</v>
      </c>
      <c r="B468" s="295">
        <v>4471</v>
      </c>
      <c r="C468" s="296" t="s">
        <v>441</v>
      </c>
      <c r="D468" s="294" t="s">
        <v>22</v>
      </c>
      <c r="E468" s="296" t="s">
        <v>23</v>
      </c>
      <c r="F468" s="294" t="s">
        <v>24</v>
      </c>
      <c r="G468" s="296" t="s">
        <v>112</v>
      </c>
      <c r="H468" s="296" t="s">
        <v>31</v>
      </c>
      <c r="I468" s="296" t="s">
        <v>2271</v>
      </c>
      <c r="J468" s="297">
        <v>435.9</v>
      </c>
      <c r="K468" s="298">
        <v>2539</v>
      </c>
      <c r="L468" s="298">
        <v>441</v>
      </c>
      <c r="M468" s="299">
        <v>49.8</v>
      </c>
      <c r="N468" s="300">
        <v>300</v>
      </c>
      <c r="O468" s="300">
        <v>42</v>
      </c>
      <c r="P468" s="301" t="s">
        <v>35</v>
      </c>
      <c r="Q468" s="302" t="s">
        <v>35</v>
      </c>
      <c r="R468" s="302" t="s">
        <v>35</v>
      </c>
      <c r="S468" s="303" t="s">
        <v>35</v>
      </c>
      <c r="T468" s="304" t="s">
        <v>35</v>
      </c>
      <c r="U468" s="304" t="s">
        <v>35</v>
      </c>
      <c r="V468" s="297">
        <v>485.7</v>
      </c>
      <c r="W468" s="298">
        <v>2839</v>
      </c>
      <c r="X468" s="298">
        <v>483</v>
      </c>
    </row>
    <row r="469" spans="1:24" x14ac:dyDescent="0.35">
      <c r="A469" s="294">
        <v>2013</v>
      </c>
      <c r="B469" s="295">
        <v>4508</v>
      </c>
      <c r="C469" s="296" t="s">
        <v>442</v>
      </c>
      <c r="D469" s="294" t="s">
        <v>22</v>
      </c>
      <c r="E469" s="296" t="s">
        <v>23</v>
      </c>
      <c r="F469" s="294" t="s">
        <v>24</v>
      </c>
      <c r="G469" s="296" t="s">
        <v>71</v>
      </c>
      <c r="H469" s="296" t="s">
        <v>26</v>
      </c>
      <c r="I469" s="296" t="s">
        <v>2270</v>
      </c>
      <c r="J469" s="297">
        <v>8667.4</v>
      </c>
      <c r="K469" s="298">
        <v>83142</v>
      </c>
      <c r="L469" s="298">
        <v>8242</v>
      </c>
      <c r="M469" s="299">
        <v>5629.7</v>
      </c>
      <c r="N469" s="300">
        <v>55849</v>
      </c>
      <c r="O469" s="300">
        <v>1535</v>
      </c>
      <c r="P469" s="301">
        <v>19159.3</v>
      </c>
      <c r="Q469" s="302">
        <v>251339</v>
      </c>
      <c r="R469" s="302">
        <v>68</v>
      </c>
      <c r="S469" s="303" t="s">
        <v>35</v>
      </c>
      <c r="T469" s="304" t="s">
        <v>35</v>
      </c>
      <c r="U469" s="304" t="s">
        <v>35</v>
      </c>
      <c r="V469" s="297">
        <v>33456.400000000001</v>
      </c>
      <c r="W469" s="298">
        <v>390330</v>
      </c>
      <c r="X469" s="298">
        <v>9845</v>
      </c>
    </row>
    <row r="470" spans="1:24" x14ac:dyDescent="0.35">
      <c r="A470" s="294">
        <v>2013</v>
      </c>
      <c r="B470" s="295">
        <v>4509</v>
      </c>
      <c r="C470" s="296" t="s">
        <v>443</v>
      </c>
      <c r="D470" s="294" t="s">
        <v>22</v>
      </c>
      <c r="E470" s="296" t="s">
        <v>23</v>
      </c>
      <c r="F470" s="294" t="s">
        <v>24</v>
      </c>
      <c r="G470" s="296" t="s">
        <v>118</v>
      </c>
      <c r="H470" s="296" t="s">
        <v>31</v>
      </c>
      <c r="I470" s="296" t="s">
        <v>2270</v>
      </c>
      <c r="J470" s="297">
        <v>37153</v>
      </c>
      <c r="K470" s="298">
        <v>362389</v>
      </c>
      <c r="L470" s="298">
        <v>22642</v>
      </c>
      <c r="M470" s="299">
        <v>11709</v>
      </c>
      <c r="N470" s="300">
        <v>115174</v>
      </c>
      <c r="O470" s="300">
        <v>5236</v>
      </c>
      <c r="P470" s="301">
        <v>4396</v>
      </c>
      <c r="Q470" s="302">
        <v>39972</v>
      </c>
      <c r="R470" s="302">
        <v>1113</v>
      </c>
      <c r="S470" s="303" t="s">
        <v>35</v>
      </c>
      <c r="T470" s="304" t="s">
        <v>35</v>
      </c>
      <c r="U470" s="304" t="s">
        <v>35</v>
      </c>
      <c r="V470" s="297">
        <v>53258</v>
      </c>
      <c r="W470" s="298">
        <v>517535</v>
      </c>
      <c r="X470" s="298">
        <v>28991</v>
      </c>
    </row>
    <row r="471" spans="1:24" x14ac:dyDescent="0.35">
      <c r="A471" s="294">
        <v>2013</v>
      </c>
      <c r="B471" s="295">
        <v>4524</v>
      </c>
      <c r="C471" s="296" t="s">
        <v>444</v>
      </c>
      <c r="D471" s="294" t="s">
        <v>22</v>
      </c>
      <c r="E471" s="296" t="s">
        <v>23</v>
      </c>
      <c r="F471" s="294" t="s">
        <v>24</v>
      </c>
      <c r="G471" s="296" t="s">
        <v>127</v>
      </c>
      <c r="H471" s="296" t="s">
        <v>31</v>
      </c>
      <c r="I471" s="296" t="s">
        <v>2296</v>
      </c>
      <c r="J471" s="297">
        <v>26440.7</v>
      </c>
      <c r="K471" s="298">
        <v>264555</v>
      </c>
      <c r="L471" s="298">
        <v>18249</v>
      </c>
      <c r="M471" s="299">
        <v>3005.8</v>
      </c>
      <c r="N471" s="300">
        <v>34487</v>
      </c>
      <c r="O471" s="300">
        <v>1177</v>
      </c>
      <c r="P471" s="301">
        <v>359.4</v>
      </c>
      <c r="Q471" s="302">
        <v>5870</v>
      </c>
      <c r="R471" s="302">
        <v>4</v>
      </c>
      <c r="S471" s="303" t="s">
        <v>35</v>
      </c>
      <c r="T471" s="304" t="s">
        <v>35</v>
      </c>
      <c r="U471" s="304" t="s">
        <v>35</v>
      </c>
      <c r="V471" s="297">
        <v>29805.9</v>
      </c>
      <c r="W471" s="298">
        <v>304912</v>
      </c>
      <c r="X471" s="298">
        <v>19430</v>
      </c>
    </row>
    <row r="472" spans="1:24" x14ac:dyDescent="0.35">
      <c r="A472" s="294">
        <v>2013</v>
      </c>
      <c r="B472" s="295">
        <v>4527</v>
      </c>
      <c r="C472" s="296" t="s">
        <v>445</v>
      </c>
      <c r="D472" s="294" t="s">
        <v>22</v>
      </c>
      <c r="E472" s="296" t="s">
        <v>23</v>
      </c>
      <c r="F472" s="294" t="s">
        <v>24</v>
      </c>
      <c r="G472" s="296" t="s">
        <v>86</v>
      </c>
      <c r="H472" s="296" t="s">
        <v>26</v>
      </c>
      <c r="I472" s="296" t="s">
        <v>2283</v>
      </c>
      <c r="J472" s="297">
        <v>2139</v>
      </c>
      <c r="K472" s="298">
        <v>27174</v>
      </c>
      <c r="L472" s="298">
        <v>2438</v>
      </c>
      <c r="M472" s="299">
        <v>1957</v>
      </c>
      <c r="N472" s="300">
        <v>26112</v>
      </c>
      <c r="O472" s="300">
        <v>705</v>
      </c>
      <c r="P472" s="301">
        <v>3841</v>
      </c>
      <c r="Q472" s="302">
        <v>67021</v>
      </c>
      <c r="R472" s="302">
        <v>3</v>
      </c>
      <c r="S472" s="303" t="s">
        <v>35</v>
      </c>
      <c r="T472" s="304" t="s">
        <v>35</v>
      </c>
      <c r="U472" s="304" t="s">
        <v>35</v>
      </c>
      <c r="V472" s="297">
        <v>7937</v>
      </c>
      <c r="W472" s="298">
        <v>120307</v>
      </c>
      <c r="X472" s="298">
        <v>3146</v>
      </c>
    </row>
    <row r="473" spans="1:24" x14ac:dyDescent="0.35">
      <c r="A473" s="294">
        <v>2013</v>
      </c>
      <c r="B473" s="295">
        <v>4538</v>
      </c>
      <c r="C473" s="296" t="s">
        <v>446</v>
      </c>
      <c r="D473" s="294" t="s">
        <v>22</v>
      </c>
      <c r="E473" s="296" t="s">
        <v>23</v>
      </c>
      <c r="F473" s="294" t="s">
        <v>24</v>
      </c>
      <c r="G473" s="296" t="s">
        <v>46</v>
      </c>
      <c r="H473" s="296" t="s">
        <v>179</v>
      </c>
      <c r="I473" s="296" t="s">
        <v>2274</v>
      </c>
      <c r="J473" s="297">
        <v>14596</v>
      </c>
      <c r="K473" s="298">
        <v>142215</v>
      </c>
      <c r="L473" s="298">
        <v>9252</v>
      </c>
      <c r="M473" s="299">
        <v>13008</v>
      </c>
      <c r="N473" s="300">
        <v>113638</v>
      </c>
      <c r="O473" s="300">
        <v>2696</v>
      </c>
      <c r="P473" s="301">
        <v>10557</v>
      </c>
      <c r="Q473" s="302">
        <v>157812</v>
      </c>
      <c r="R473" s="302">
        <v>49</v>
      </c>
      <c r="S473" s="303" t="s">
        <v>35</v>
      </c>
      <c r="T473" s="304" t="s">
        <v>35</v>
      </c>
      <c r="U473" s="304" t="s">
        <v>35</v>
      </c>
      <c r="V473" s="297">
        <v>38161</v>
      </c>
      <c r="W473" s="298">
        <v>413665</v>
      </c>
      <c r="X473" s="298">
        <v>11997</v>
      </c>
    </row>
    <row r="474" spans="1:24" ht="27.75" x14ac:dyDescent="0.35">
      <c r="A474" s="294">
        <v>2013</v>
      </c>
      <c r="B474" s="295">
        <v>4577</v>
      </c>
      <c r="C474" s="296" t="s">
        <v>447</v>
      </c>
      <c r="D474" s="294" t="s">
        <v>22</v>
      </c>
      <c r="E474" s="296" t="s">
        <v>23</v>
      </c>
      <c r="F474" s="294" t="s">
        <v>24</v>
      </c>
      <c r="G474" s="296" t="s">
        <v>48</v>
      </c>
      <c r="H474" s="296" t="s">
        <v>31</v>
      </c>
      <c r="I474" s="296" t="s">
        <v>2270</v>
      </c>
      <c r="J474" s="297">
        <v>46107</v>
      </c>
      <c r="K474" s="298">
        <v>430645</v>
      </c>
      <c r="L474" s="298">
        <v>40030</v>
      </c>
      <c r="M474" s="299">
        <v>14610.8</v>
      </c>
      <c r="N474" s="300">
        <v>149502</v>
      </c>
      <c r="O474" s="300">
        <v>2290</v>
      </c>
      <c r="P474" s="301">
        <v>665.2</v>
      </c>
      <c r="Q474" s="302">
        <v>5384</v>
      </c>
      <c r="R474" s="302">
        <v>168</v>
      </c>
      <c r="S474" s="303" t="s">
        <v>35</v>
      </c>
      <c r="T474" s="304" t="s">
        <v>35</v>
      </c>
      <c r="U474" s="304" t="s">
        <v>35</v>
      </c>
      <c r="V474" s="297">
        <v>61383</v>
      </c>
      <c r="W474" s="298">
        <v>585531</v>
      </c>
      <c r="X474" s="298">
        <v>42488</v>
      </c>
    </row>
    <row r="475" spans="1:24" x14ac:dyDescent="0.35">
      <c r="A475" s="294">
        <v>2013</v>
      </c>
      <c r="B475" s="295">
        <v>4604</v>
      </c>
      <c r="C475" s="296" t="s">
        <v>448</v>
      </c>
      <c r="D475" s="294" t="s">
        <v>22</v>
      </c>
      <c r="E475" s="296" t="s">
        <v>23</v>
      </c>
      <c r="F475" s="294" t="s">
        <v>24</v>
      </c>
      <c r="G475" s="296" t="s">
        <v>79</v>
      </c>
      <c r="H475" s="296" t="s">
        <v>26</v>
      </c>
      <c r="I475" s="296" t="s">
        <v>2270</v>
      </c>
      <c r="J475" s="297">
        <v>1161</v>
      </c>
      <c r="K475" s="298">
        <v>7572</v>
      </c>
      <c r="L475" s="298">
        <v>1323</v>
      </c>
      <c r="M475" s="299">
        <v>1108</v>
      </c>
      <c r="N475" s="300">
        <v>8795</v>
      </c>
      <c r="O475" s="300">
        <v>248</v>
      </c>
      <c r="P475" s="301">
        <v>0</v>
      </c>
      <c r="Q475" s="302">
        <v>0</v>
      </c>
      <c r="R475" s="302">
        <v>0</v>
      </c>
      <c r="S475" s="303">
        <v>0</v>
      </c>
      <c r="T475" s="304">
        <v>0</v>
      </c>
      <c r="U475" s="304">
        <v>0</v>
      </c>
      <c r="V475" s="297">
        <v>2269</v>
      </c>
      <c r="W475" s="298">
        <v>16367</v>
      </c>
      <c r="X475" s="298">
        <v>1571</v>
      </c>
    </row>
    <row r="476" spans="1:24" x14ac:dyDescent="0.35">
      <c r="A476" s="294">
        <v>2013</v>
      </c>
      <c r="B476" s="295">
        <v>4607</v>
      </c>
      <c r="C476" s="296" t="s">
        <v>449</v>
      </c>
      <c r="D476" s="294" t="s">
        <v>22</v>
      </c>
      <c r="E476" s="296" t="s">
        <v>23</v>
      </c>
      <c r="F476" s="294" t="s">
        <v>24</v>
      </c>
      <c r="G476" s="296" t="s">
        <v>37</v>
      </c>
      <c r="H476" s="296" t="s">
        <v>26</v>
      </c>
      <c r="I476" s="296" t="s">
        <v>2270</v>
      </c>
      <c r="J476" s="297">
        <v>911.1</v>
      </c>
      <c r="K476" s="298">
        <v>7442</v>
      </c>
      <c r="L476" s="298">
        <v>935</v>
      </c>
      <c r="M476" s="299">
        <v>1145</v>
      </c>
      <c r="N476" s="300">
        <v>10038</v>
      </c>
      <c r="O476" s="300">
        <v>149</v>
      </c>
      <c r="P476" s="301">
        <v>0</v>
      </c>
      <c r="Q476" s="302">
        <v>0</v>
      </c>
      <c r="R476" s="302">
        <v>0</v>
      </c>
      <c r="S476" s="303">
        <v>0</v>
      </c>
      <c r="T476" s="304">
        <v>0</v>
      </c>
      <c r="U476" s="304">
        <v>0</v>
      </c>
      <c r="V476" s="297">
        <v>2056.1</v>
      </c>
      <c r="W476" s="298">
        <v>17480</v>
      </c>
      <c r="X476" s="298">
        <v>1084</v>
      </c>
    </row>
    <row r="477" spans="1:24" x14ac:dyDescent="0.35">
      <c r="A477" s="294">
        <v>2013</v>
      </c>
      <c r="B477" s="295">
        <v>4610</v>
      </c>
      <c r="C477" s="296" t="s">
        <v>450</v>
      </c>
      <c r="D477" s="294" t="s">
        <v>22</v>
      </c>
      <c r="E477" s="296" t="s">
        <v>23</v>
      </c>
      <c r="F477" s="294" t="s">
        <v>24</v>
      </c>
      <c r="G477" s="296" t="s">
        <v>94</v>
      </c>
      <c r="H477" s="296" t="s">
        <v>26</v>
      </c>
      <c r="I477" s="296" t="s">
        <v>2285</v>
      </c>
      <c r="J477" s="297">
        <v>4526.6000000000004</v>
      </c>
      <c r="K477" s="298">
        <v>43018</v>
      </c>
      <c r="L477" s="298">
        <v>3030</v>
      </c>
      <c r="M477" s="299">
        <v>3422</v>
      </c>
      <c r="N477" s="300">
        <v>33985</v>
      </c>
      <c r="O477" s="300">
        <v>527</v>
      </c>
      <c r="P477" s="301">
        <v>3825.4</v>
      </c>
      <c r="Q477" s="302">
        <v>45921</v>
      </c>
      <c r="R477" s="302">
        <v>3</v>
      </c>
      <c r="S477" s="303" t="s">
        <v>35</v>
      </c>
      <c r="T477" s="304" t="s">
        <v>35</v>
      </c>
      <c r="U477" s="304" t="s">
        <v>35</v>
      </c>
      <c r="V477" s="297">
        <v>11774</v>
      </c>
      <c r="W477" s="298">
        <v>122924</v>
      </c>
      <c r="X477" s="298">
        <v>3560</v>
      </c>
    </row>
    <row r="478" spans="1:24" x14ac:dyDescent="0.35">
      <c r="A478" s="294">
        <v>2013</v>
      </c>
      <c r="B478" s="295">
        <v>4617</v>
      </c>
      <c r="C478" s="296" t="s">
        <v>451</v>
      </c>
      <c r="D478" s="294" t="s">
        <v>22</v>
      </c>
      <c r="E478" s="296" t="s">
        <v>23</v>
      </c>
      <c r="F478" s="294" t="s">
        <v>24</v>
      </c>
      <c r="G478" s="296" t="s">
        <v>56</v>
      </c>
      <c r="H478" s="296" t="s">
        <v>26</v>
      </c>
      <c r="I478" s="296" t="s">
        <v>2269</v>
      </c>
      <c r="J478" s="297">
        <v>8560</v>
      </c>
      <c r="K478" s="298">
        <v>89104</v>
      </c>
      <c r="L478" s="298">
        <v>6558</v>
      </c>
      <c r="M478" s="299">
        <v>16473</v>
      </c>
      <c r="N478" s="300">
        <v>166354</v>
      </c>
      <c r="O478" s="300">
        <v>1836</v>
      </c>
      <c r="P478" s="301">
        <v>1610</v>
      </c>
      <c r="Q478" s="302">
        <v>19209</v>
      </c>
      <c r="R478" s="302">
        <v>3</v>
      </c>
      <c r="S478" s="303">
        <v>0</v>
      </c>
      <c r="T478" s="304">
        <v>0</v>
      </c>
      <c r="U478" s="304">
        <v>0</v>
      </c>
      <c r="V478" s="297">
        <v>26643</v>
      </c>
      <c r="W478" s="298">
        <v>274667</v>
      </c>
      <c r="X478" s="298">
        <v>8397</v>
      </c>
    </row>
    <row r="479" spans="1:24" x14ac:dyDescent="0.35">
      <c r="A479" s="294">
        <v>2013</v>
      </c>
      <c r="B479" s="295">
        <v>4618</v>
      </c>
      <c r="C479" s="296" t="s">
        <v>452</v>
      </c>
      <c r="D479" s="294" t="s">
        <v>22</v>
      </c>
      <c r="E479" s="296" t="s">
        <v>23</v>
      </c>
      <c r="F479" s="294" t="s">
        <v>24</v>
      </c>
      <c r="G479" s="296" t="s">
        <v>56</v>
      </c>
      <c r="H479" s="296" t="s">
        <v>31</v>
      </c>
      <c r="I479" s="296" t="s">
        <v>2269</v>
      </c>
      <c r="J479" s="297">
        <v>57785</v>
      </c>
      <c r="K479" s="298">
        <v>528166</v>
      </c>
      <c r="L479" s="298">
        <v>34814</v>
      </c>
      <c r="M479" s="299">
        <v>26867</v>
      </c>
      <c r="N479" s="300">
        <v>231117</v>
      </c>
      <c r="O479" s="300">
        <v>7508</v>
      </c>
      <c r="P479" s="301">
        <v>18068</v>
      </c>
      <c r="Q479" s="302">
        <v>255327</v>
      </c>
      <c r="R479" s="302">
        <v>13</v>
      </c>
      <c r="S479" s="303">
        <v>0</v>
      </c>
      <c r="T479" s="304">
        <v>0</v>
      </c>
      <c r="U479" s="304">
        <v>0</v>
      </c>
      <c r="V479" s="297">
        <v>102720</v>
      </c>
      <c r="W479" s="298">
        <v>1014610</v>
      </c>
      <c r="X479" s="298">
        <v>42335</v>
      </c>
    </row>
    <row r="480" spans="1:24" x14ac:dyDescent="0.35">
      <c r="A480" s="294">
        <v>2013</v>
      </c>
      <c r="B480" s="295">
        <v>4619</v>
      </c>
      <c r="C480" s="296" t="s">
        <v>453</v>
      </c>
      <c r="D480" s="294" t="s">
        <v>22</v>
      </c>
      <c r="E480" s="296" t="s">
        <v>23</v>
      </c>
      <c r="F480" s="294" t="s">
        <v>24</v>
      </c>
      <c r="G480" s="296" t="s">
        <v>32</v>
      </c>
      <c r="H480" s="296" t="s">
        <v>26</v>
      </c>
      <c r="I480" s="296" t="s">
        <v>2271</v>
      </c>
      <c r="J480" s="297">
        <v>5687</v>
      </c>
      <c r="K480" s="298">
        <v>46403</v>
      </c>
      <c r="L480" s="298">
        <v>4275</v>
      </c>
      <c r="M480" s="299">
        <v>3605</v>
      </c>
      <c r="N480" s="300">
        <v>30144</v>
      </c>
      <c r="O480" s="300">
        <v>810</v>
      </c>
      <c r="P480" s="301">
        <v>1666</v>
      </c>
      <c r="Q480" s="302">
        <v>22870</v>
      </c>
      <c r="R480" s="302">
        <v>12</v>
      </c>
      <c r="S480" s="303">
        <v>0</v>
      </c>
      <c r="T480" s="304">
        <v>0</v>
      </c>
      <c r="U480" s="304">
        <v>0</v>
      </c>
      <c r="V480" s="297">
        <v>10958</v>
      </c>
      <c r="W480" s="298">
        <v>99417</v>
      </c>
      <c r="X480" s="298">
        <v>5097</v>
      </c>
    </row>
    <row r="481" spans="1:24" x14ac:dyDescent="0.35">
      <c r="A481" s="294">
        <v>2013</v>
      </c>
      <c r="B481" s="295">
        <v>4622</v>
      </c>
      <c r="C481" s="296" t="s">
        <v>454</v>
      </c>
      <c r="D481" s="294" t="s">
        <v>22</v>
      </c>
      <c r="E481" s="296" t="s">
        <v>23</v>
      </c>
      <c r="F481" s="294" t="s">
        <v>24</v>
      </c>
      <c r="G481" s="296" t="s">
        <v>106</v>
      </c>
      <c r="H481" s="296" t="s">
        <v>31</v>
      </c>
      <c r="I481" s="296" t="s">
        <v>2271</v>
      </c>
      <c r="J481" s="297">
        <v>31760</v>
      </c>
      <c r="K481" s="298">
        <v>313980</v>
      </c>
      <c r="L481" s="298">
        <v>22006</v>
      </c>
      <c r="M481" s="299">
        <v>2993</v>
      </c>
      <c r="N481" s="300">
        <v>26868</v>
      </c>
      <c r="O481" s="300">
        <v>1473</v>
      </c>
      <c r="P481" s="301">
        <v>10176</v>
      </c>
      <c r="Q481" s="302">
        <v>123522</v>
      </c>
      <c r="R481" s="302">
        <v>99</v>
      </c>
      <c r="S481" s="303" t="s">
        <v>35</v>
      </c>
      <c r="T481" s="304" t="s">
        <v>35</v>
      </c>
      <c r="U481" s="304" t="s">
        <v>35</v>
      </c>
      <c r="V481" s="297">
        <v>44929</v>
      </c>
      <c r="W481" s="298">
        <v>464370</v>
      </c>
      <c r="X481" s="298">
        <v>23578</v>
      </c>
    </row>
    <row r="482" spans="1:24" x14ac:dyDescent="0.35">
      <c r="A482" s="294">
        <v>2013</v>
      </c>
      <c r="B482" s="295">
        <v>4622</v>
      </c>
      <c r="C482" s="296" t="s">
        <v>454</v>
      </c>
      <c r="D482" s="294" t="s">
        <v>22</v>
      </c>
      <c r="E482" s="296" t="s">
        <v>23</v>
      </c>
      <c r="F482" s="294" t="s">
        <v>24</v>
      </c>
      <c r="G482" s="296" t="s">
        <v>100</v>
      </c>
      <c r="H482" s="296" t="s">
        <v>31</v>
      </c>
      <c r="I482" s="296" t="s">
        <v>2271</v>
      </c>
      <c r="J482" s="297">
        <v>90</v>
      </c>
      <c r="K482" s="298">
        <v>869</v>
      </c>
      <c r="L482" s="298">
        <v>81</v>
      </c>
      <c r="M482" s="299" t="s">
        <v>35</v>
      </c>
      <c r="N482" s="300" t="s">
        <v>35</v>
      </c>
      <c r="O482" s="300" t="s">
        <v>35</v>
      </c>
      <c r="P482" s="301" t="s">
        <v>35</v>
      </c>
      <c r="Q482" s="302" t="s">
        <v>35</v>
      </c>
      <c r="R482" s="302" t="s">
        <v>35</v>
      </c>
      <c r="S482" s="303" t="s">
        <v>35</v>
      </c>
      <c r="T482" s="304" t="s">
        <v>35</v>
      </c>
      <c r="U482" s="304" t="s">
        <v>35</v>
      </c>
      <c r="V482" s="297">
        <v>90</v>
      </c>
      <c r="W482" s="298">
        <v>869</v>
      </c>
      <c r="X482" s="298">
        <v>81</v>
      </c>
    </row>
    <row r="483" spans="1:24" x14ac:dyDescent="0.35">
      <c r="A483" s="294">
        <v>2013</v>
      </c>
      <c r="B483" s="295">
        <v>4624</v>
      </c>
      <c r="C483" s="296" t="s">
        <v>455</v>
      </c>
      <c r="D483" s="294" t="s">
        <v>22</v>
      </c>
      <c r="E483" s="296" t="s">
        <v>23</v>
      </c>
      <c r="F483" s="294" t="s">
        <v>24</v>
      </c>
      <c r="G483" s="296" t="s">
        <v>100</v>
      </c>
      <c r="H483" s="296" t="s">
        <v>31</v>
      </c>
      <c r="I483" s="296" t="s">
        <v>2269</v>
      </c>
      <c r="J483" s="297">
        <v>150439</v>
      </c>
      <c r="K483" s="298">
        <v>1433830</v>
      </c>
      <c r="L483" s="298">
        <v>80098</v>
      </c>
      <c r="M483" s="299">
        <v>55209</v>
      </c>
      <c r="N483" s="300">
        <v>499321</v>
      </c>
      <c r="O483" s="300">
        <v>10676</v>
      </c>
      <c r="P483" s="301">
        <v>32995</v>
      </c>
      <c r="Q483" s="302">
        <v>505070</v>
      </c>
      <c r="R483" s="302">
        <v>21</v>
      </c>
      <c r="S483" s="303">
        <v>0</v>
      </c>
      <c r="T483" s="304">
        <v>0</v>
      </c>
      <c r="U483" s="304">
        <v>0</v>
      </c>
      <c r="V483" s="297">
        <v>238643</v>
      </c>
      <c r="W483" s="298">
        <v>2438221</v>
      </c>
      <c r="X483" s="298">
        <v>90795</v>
      </c>
    </row>
    <row r="484" spans="1:24" x14ac:dyDescent="0.35">
      <c r="A484" s="294">
        <v>2013</v>
      </c>
      <c r="B484" s="295">
        <v>4632</v>
      </c>
      <c r="C484" s="296" t="s">
        <v>456</v>
      </c>
      <c r="D484" s="294" t="s">
        <v>22</v>
      </c>
      <c r="E484" s="296" t="s">
        <v>23</v>
      </c>
      <c r="F484" s="294" t="s">
        <v>24</v>
      </c>
      <c r="G484" s="296" t="s">
        <v>86</v>
      </c>
      <c r="H484" s="296" t="s">
        <v>179</v>
      </c>
      <c r="I484" s="296" t="s">
        <v>2283</v>
      </c>
      <c r="J484" s="297">
        <v>4858</v>
      </c>
      <c r="K484" s="298">
        <v>52349</v>
      </c>
      <c r="L484" s="298">
        <v>2793</v>
      </c>
      <c r="M484" s="299">
        <v>2981</v>
      </c>
      <c r="N484" s="300">
        <v>31738</v>
      </c>
      <c r="O484" s="300">
        <v>743</v>
      </c>
      <c r="P484" s="301">
        <v>1901</v>
      </c>
      <c r="Q484" s="302">
        <v>17630</v>
      </c>
      <c r="R484" s="302">
        <v>323</v>
      </c>
      <c r="S484" s="303" t="s">
        <v>35</v>
      </c>
      <c r="T484" s="304" t="s">
        <v>35</v>
      </c>
      <c r="U484" s="304" t="s">
        <v>35</v>
      </c>
      <c r="V484" s="297">
        <v>9740</v>
      </c>
      <c r="W484" s="298">
        <v>101717</v>
      </c>
      <c r="X484" s="298">
        <v>3859</v>
      </c>
    </row>
    <row r="485" spans="1:24" x14ac:dyDescent="0.35">
      <c r="A485" s="294">
        <v>2013</v>
      </c>
      <c r="B485" s="295">
        <v>4667</v>
      </c>
      <c r="C485" s="296" t="s">
        <v>457</v>
      </c>
      <c r="D485" s="294" t="s">
        <v>22</v>
      </c>
      <c r="E485" s="296" t="s">
        <v>23</v>
      </c>
      <c r="F485" s="294" t="s">
        <v>24</v>
      </c>
      <c r="G485" s="296" t="s">
        <v>76</v>
      </c>
      <c r="H485" s="296" t="s">
        <v>26</v>
      </c>
      <c r="I485" s="296" t="s">
        <v>2324</v>
      </c>
      <c r="J485" s="297">
        <v>4183</v>
      </c>
      <c r="K485" s="298">
        <v>40394</v>
      </c>
      <c r="L485" s="298">
        <v>3698</v>
      </c>
      <c r="M485" s="299">
        <v>1452</v>
      </c>
      <c r="N485" s="300">
        <v>13754</v>
      </c>
      <c r="O485" s="300">
        <v>682</v>
      </c>
      <c r="P485" s="301">
        <v>4605</v>
      </c>
      <c r="Q485" s="302">
        <v>48254</v>
      </c>
      <c r="R485" s="302">
        <v>150</v>
      </c>
      <c r="S485" s="303" t="s">
        <v>35</v>
      </c>
      <c r="T485" s="304" t="s">
        <v>35</v>
      </c>
      <c r="U485" s="304" t="s">
        <v>35</v>
      </c>
      <c r="V485" s="297">
        <v>10240</v>
      </c>
      <c r="W485" s="298">
        <v>102402</v>
      </c>
      <c r="X485" s="298">
        <v>4530</v>
      </c>
    </row>
    <row r="486" spans="1:24" x14ac:dyDescent="0.35">
      <c r="A486" s="294">
        <v>2013</v>
      </c>
      <c r="B486" s="295">
        <v>4671</v>
      </c>
      <c r="C486" s="296" t="s">
        <v>458</v>
      </c>
      <c r="D486" s="294" t="s">
        <v>22</v>
      </c>
      <c r="E486" s="296" t="s">
        <v>23</v>
      </c>
      <c r="F486" s="294" t="s">
        <v>24</v>
      </c>
      <c r="G486" s="296" t="s">
        <v>86</v>
      </c>
      <c r="H486" s="296" t="s">
        <v>179</v>
      </c>
      <c r="I486" s="296" t="s">
        <v>2283</v>
      </c>
      <c r="J486" s="297">
        <v>8344</v>
      </c>
      <c r="K486" s="298">
        <v>76932</v>
      </c>
      <c r="L486" s="298">
        <v>4531</v>
      </c>
      <c r="M486" s="299">
        <v>4170</v>
      </c>
      <c r="N486" s="300">
        <v>35467</v>
      </c>
      <c r="O486" s="300">
        <v>1054</v>
      </c>
      <c r="P486" s="301">
        <v>13349</v>
      </c>
      <c r="Q486" s="302">
        <v>108131</v>
      </c>
      <c r="R486" s="302">
        <v>4728</v>
      </c>
      <c r="S486" s="303" t="s">
        <v>35</v>
      </c>
      <c r="T486" s="304" t="s">
        <v>35</v>
      </c>
      <c r="U486" s="304" t="s">
        <v>35</v>
      </c>
      <c r="V486" s="297">
        <v>25863</v>
      </c>
      <c r="W486" s="298">
        <v>220530</v>
      </c>
      <c r="X486" s="298">
        <v>10313</v>
      </c>
    </row>
    <row r="487" spans="1:24" x14ac:dyDescent="0.35">
      <c r="A487" s="294">
        <v>2013</v>
      </c>
      <c r="B487" s="295">
        <v>4675</v>
      </c>
      <c r="C487" s="296" t="s">
        <v>459</v>
      </c>
      <c r="D487" s="294" t="s">
        <v>22</v>
      </c>
      <c r="E487" s="296" t="s">
        <v>23</v>
      </c>
      <c r="F487" s="294" t="s">
        <v>24</v>
      </c>
      <c r="G487" s="296" t="s">
        <v>127</v>
      </c>
      <c r="H487" s="296" t="s">
        <v>31</v>
      </c>
      <c r="I487" s="296" t="s">
        <v>2296</v>
      </c>
      <c r="J487" s="297">
        <v>82982</v>
      </c>
      <c r="K487" s="298">
        <v>979747</v>
      </c>
      <c r="L487" s="298">
        <v>56780</v>
      </c>
      <c r="M487" s="299">
        <v>3576</v>
      </c>
      <c r="N487" s="300">
        <v>35909</v>
      </c>
      <c r="O487" s="300">
        <v>3300</v>
      </c>
      <c r="P487" s="301">
        <v>17856</v>
      </c>
      <c r="Q487" s="302">
        <v>273036</v>
      </c>
      <c r="R487" s="302">
        <v>206</v>
      </c>
      <c r="S487" s="303">
        <v>0</v>
      </c>
      <c r="T487" s="304">
        <v>0</v>
      </c>
      <c r="U487" s="304">
        <v>0</v>
      </c>
      <c r="V487" s="297">
        <v>104414</v>
      </c>
      <c r="W487" s="298">
        <v>1288692</v>
      </c>
      <c r="X487" s="298">
        <v>60286</v>
      </c>
    </row>
    <row r="488" spans="1:24" x14ac:dyDescent="0.35">
      <c r="A488" s="294">
        <v>2013</v>
      </c>
      <c r="B488" s="295">
        <v>4683</v>
      </c>
      <c r="C488" s="296" t="s">
        <v>2342</v>
      </c>
      <c r="D488" s="294" t="s">
        <v>22</v>
      </c>
      <c r="E488" s="296" t="s">
        <v>23</v>
      </c>
      <c r="F488" s="294" t="s">
        <v>24</v>
      </c>
      <c r="G488" s="296" t="s">
        <v>44</v>
      </c>
      <c r="H488" s="296" t="s">
        <v>26</v>
      </c>
      <c r="I488" s="296" t="s">
        <v>2271</v>
      </c>
      <c r="J488" s="297">
        <v>17463.900000000001</v>
      </c>
      <c r="K488" s="298">
        <v>174579</v>
      </c>
      <c r="L488" s="298">
        <v>22700</v>
      </c>
      <c r="M488" s="299">
        <v>6131</v>
      </c>
      <c r="N488" s="300">
        <v>59861</v>
      </c>
      <c r="O488" s="300">
        <v>1981</v>
      </c>
      <c r="P488" s="301">
        <v>16381.7</v>
      </c>
      <c r="Q488" s="302">
        <v>187838</v>
      </c>
      <c r="R488" s="302">
        <v>177</v>
      </c>
      <c r="S488" s="303" t="s">
        <v>35</v>
      </c>
      <c r="T488" s="304" t="s">
        <v>35</v>
      </c>
      <c r="U488" s="304" t="s">
        <v>35</v>
      </c>
      <c r="V488" s="297">
        <v>39976.6</v>
      </c>
      <c r="W488" s="298">
        <v>422278</v>
      </c>
      <c r="X488" s="298">
        <v>24858</v>
      </c>
    </row>
    <row r="489" spans="1:24" x14ac:dyDescent="0.35">
      <c r="A489" s="294">
        <v>2013</v>
      </c>
      <c r="B489" s="295">
        <v>4704</v>
      </c>
      <c r="C489" s="296" t="s">
        <v>460</v>
      </c>
      <c r="D489" s="294" t="s">
        <v>22</v>
      </c>
      <c r="E489" s="296" t="s">
        <v>23</v>
      </c>
      <c r="F489" s="294" t="s">
        <v>24</v>
      </c>
      <c r="G489" s="296" t="s">
        <v>75</v>
      </c>
      <c r="H489" s="296" t="s">
        <v>31</v>
      </c>
      <c r="I489" s="296" t="s">
        <v>2300</v>
      </c>
      <c r="J489" s="297">
        <v>13629</v>
      </c>
      <c r="K489" s="298">
        <v>92782</v>
      </c>
      <c r="L489" s="298">
        <v>7249</v>
      </c>
      <c r="M489" s="299">
        <v>4275</v>
      </c>
      <c r="N489" s="300">
        <v>30575</v>
      </c>
      <c r="O489" s="300">
        <v>1102</v>
      </c>
      <c r="P489" s="301">
        <v>810</v>
      </c>
      <c r="Q489" s="302">
        <v>4029</v>
      </c>
      <c r="R489" s="302">
        <v>4</v>
      </c>
      <c r="S489" s="303" t="s">
        <v>35</v>
      </c>
      <c r="T489" s="304" t="s">
        <v>35</v>
      </c>
      <c r="U489" s="304" t="s">
        <v>35</v>
      </c>
      <c r="V489" s="297">
        <v>18714</v>
      </c>
      <c r="W489" s="298">
        <v>127386</v>
      </c>
      <c r="X489" s="298">
        <v>8355</v>
      </c>
    </row>
    <row r="490" spans="1:24" x14ac:dyDescent="0.35">
      <c r="A490" s="294">
        <v>2013</v>
      </c>
      <c r="B490" s="295">
        <v>4715</v>
      </c>
      <c r="C490" s="296" t="s">
        <v>461</v>
      </c>
      <c r="D490" s="294" t="s">
        <v>22</v>
      </c>
      <c r="E490" s="296" t="s">
        <v>23</v>
      </c>
      <c r="F490" s="294" t="s">
        <v>24</v>
      </c>
      <c r="G490" s="296" t="s">
        <v>37</v>
      </c>
      <c r="H490" s="296" t="s">
        <v>54</v>
      </c>
      <c r="I490" s="296" t="s">
        <v>2270</v>
      </c>
      <c r="J490" s="297">
        <v>9500</v>
      </c>
      <c r="K490" s="298">
        <v>65927</v>
      </c>
      <c r="L490" s="298">
        <v>10216</v>
      </c>
      <c r="M490" s="299">
        <v>2584</v>
      </c>
      <c r="N490" s="300">
        <v>18699</v>
      </c>
      <c r="O490" s="300">
        <v>1150</v>
      </c>
      <c r="P490" s="301">
        <v>1848</v>
      </c>
      <c r="Q490" s="302">
        <v>16831</v>
      </c>
      <c r="R490" s="302">
        <v>38</v>
      </c>
      <c r="S490" s="303" t="s">
        <v>35</v>
      </c>
      <c r="T490" s="304" t="s">
        <v>35</v>
      </c>
      <c r="U490" s="304" t="s">
        <v>35</v>
      </c>
      <c r="V490" s="297">
        <v>13932</v>
      </c>
      <c r="W490" s="298">
        <v>101457</v>
      </c>
      <c r="X490" s="298">
        <v>11404</v>
      </c>
    </row>
    <row r="491" spans="1:24" x14ac:dyDescent="0.35">
      <c r="A491" s="294">
        <v>2013</v>
      </c>
      <c r="B491" s="295">
        <v>4717</v>
      </c>
      <c r="C491" s="296" t="s">
        <v>462</v>
      </c>
      <c r="D491" s="294" t="s">
        <v>22</v>
      </c>
      <c r="E491" s="296" t="s">
        <v>23</v>
      </c>
      <c r="F491" s="294" t="s">
        <v>24</v>
      </c>
      <c r="G491" s="296" t="s">
        <v>163</v>
      </c>
      <c r="H491" s="296" t="s">
        <v>31</v>
      </c>
      <c r="I491" s="296" t="s">
        <v>2270</v>
      </c>
      <c r="J491" s="297">
        <v>12447.2</v>
      </c>
      <c r="K491" s="298">
        <v>127657</v>
      </c>
      <c r="L491" s="298">
        <v>5328</v>
      </c>
      <c r="M491" s="299">
        <v>6112.3</v>
      </c>
      <c r="N491" s="300">
        <v>66542</v>
      </c>
      <c r="O491" s="300">
        <v>627</v>
      </c>
      <c r="P491" s="301">
        <v>26744.5</v>
      </c>
      <c r="Q491" s="302">
        <v>410646</v>
      </c>
      <c r="R491" s="302">
        <v>370</v>
      </c>
      <c r="S491" s="303">
        <v>0</v>
      </c>
      <c r="T491" s="304">
        <v>0</v>
      </c>
      <c r="U491" s="304">
        <v>0</v>
      </c>
      <c r="V491" s="297">
        <v>45304</v>
      </c>
      <c r="W491" s="298">
        <v>604845</v>
      </c>
      <c r="X491" s="298">
        <v>6325</v>
      </c>
    </row>
    <row r="492" spans="1:24" x14ac:dyDescent="0.35">
      <c r="A492" s="294">
        <v>2013</v>
      </c>
      <c r="B492" s="295">
        <v>4720</v>
      </c>
      <c r="C492" s="296" t="s">
        <v>463</v>
      </c>
      <c r="D492" s="294" t="s">
        <v>22</v>
      </c>
      <c r="E492" s="296" t="s">
        <v>23</v>
      </c>
      <c r="F492" s="294" t="s">
        <v>24</v>
      </c>
      <c r="G492" s="296" t="s">
        <v>164</v>
      </c>
      <c r="H492" s="296" t="s">
        <v>31</v>
      </c>
      <c r="I492" s="296" t="s">
        <v>2275</v>
      </c>
      <c r="J492" s="297">
        <v>7414.8</v>
      </c>
      <c r="K492" s="298">
        <v>62307</v>
      </c>
      <c r="L492" s="298">
        <v>3253</v>
      </c>
      <c r="M492" s="299">
        <v>3090.7</v>
      </c>
      <c r="N492" s="300">
        <v>34736</v>
      </c>
      <c r="O492" s="300">
        <v>253</v>
      </c>
      <c r="P492" s="301">
        <v>8295.5</v>
      </c>
      <c r="Q492" s="302">
        <v>109704</v>
      </c>
      <c r="R492" s="302">
        <v>4</v>
      </c>
      <c r="S492" s="303" t="s">
        <v>35</v>
      </c>
      <c r="T492" s="304" t="s">
        <v>35</v>
      </c>
      <c r="U492" s="304" t="s">
        <v>35</v>
      </c>
      <c r="V492" s="297">
        <v>18801</v>
      </c>
      <c r="W492" s="298">
        <v>206747</v>
      </c>
      <c r="X492" s="298">
        <v>3510</v>
      </c>
    </row>
    <row r="493" spans="1:24" x14ac:dyDescent="0.35">
      <c r="A493" s="294">
        <v>2013</v>
      </c>
      <c r="B493" s="295">
        <v>4743</v>
      </c>
      <c r="C493" s="296" t="s">
        <v>464</v>
      </c>
      <c r="D493" s="294" t="s">
        <v>22</v>
      </c>
      <c r="E493" s="296" t="s">
        <v>23</v>
      </c>
      <c r="F493" s="294" t="s">
        <v>24</v>
      </c>
      <c r="G493" s="296" t="s">
        <v>123</v>
      </c>
      <c r="H493" s="296" t="s">
        <v>31</v>
      </c>
      <c r="I493" s="296" t="s">
        <v>2304</v>
      </c>
      <c r="J493" s="297">
        <v>24411.1</v>
      </c>
      <c r="K493" s="298">
        <v>270555</v>
      </c>
      <c r="L493" s="298">
        <v>19847</v>
      </c>
      <c r="M493" s="299">
        <v>7512.5</v>
      </c>
      <c r="N493" s="300">
        <v>101338</v>
      </c>
      <c r="O493" s="300">
        <v>1717</v>
      </c>
      <c r="P493" s="301">
        <v>1888.3</v>
      </c>
      <c r="Q493" s="302">
        <v>23510</v>
      </c>
      <c r="R493" s="302">
        <v>565</v>
      </c>
      <c r="S493" s="303" t="s">
        <v>35</v>
      </c>
      <c r="T493" s="304" t="s">
        <v>35</v>
      </c>
      <c r="U493" s="304" t="s">
        <v>35</v>
      </c>
      <c r="V493" s="297">
        <v>33811.9</v>
      </c>
      <c r="W493" s="298">
        <v>395403</v>
      </c>
      <c r="X493" s="298">
        <v>22129</v>
      </c>
    </row>
    <row r="494" spans="1:24" x14ac:dyDescent="0.35">
      <c r="A494" s="294">
        <v>2013</v>
      </c>
      <c r="B494" s="295">
        <v>4744</v>
      </c>
      <c r="C494" s="296" t="s">
        <v>465</v>
      </c>
      <c r="D494" s="294" t="s">
        <v>22</v>
      </c>
      <c r="E494" s="296" t="s">
        <v>23</v>
      </c>
      <c r="F494" s="294" t="s">
        <v>24</v>
      </c>
      <c r="G494" s="296" t="s">
        <v>46</v>
      </c>
      <c r="H494" s="296" t="s">
        <v>26</v>
      </c>
      <c r="I494" s="296" t="s">
        <v>2274</v>
      </c>
      <c r="J494" s="297">
        <v>14294</v>
      </c>
      <c r="K494" s="298">
        <v>152545</v>
      </c>
      <c r="L494" s="298">
        <v>12311</v>
      </c>
      <c r="M494" s="299">
        <v>53377</v>
      </c>
      <c r="N494" s="300">
        <v>614559</v>
      </c>
      <c r="O494" s="300">
        <v>4146</v>
      </c>
      <c r="P494" s="301">
        <v>35924</v>
      </c>
      <c r="Q494" s="302">
        <v>601767</v>
      </c>
      <c r="R494" s="302">
        <v>56</v>
      </c>
      <c r="S494" s="303" t="s">
        <v>35</v>
      </c>
      <c r="T494" s="304" t="s">
        <v>35</v>
      </c>
      <c r="U494" s="304" t="s">
        <v>35</v>
      </c>
      <c r="V494" s="297">
        <v>103595</v>
      </c>
      <c r="W494" s="298">
        <v>1368871</v>
      </c>
      <c r="X494" s="298">
        <v>16513</v>
      </c>
    </row>
    <row r="495" spans="1:24" x14ac:dyDescent="0.35">
      <c r="A495" s="294">
        <v>2013</v>
      </c>
      <c r="B495" s="295">
        <v>4767</v>
      </c>
      <c r="C495" s="296" t="s">
        <v>2343</v>
      </c>
      <c r="D495" s="294" t="s">
        <v>22</v>
      </c>
      <c r="E495" s="296" t="s">
        <v>23</v>
      </c>
      <c r="F495" s="294" t="s">
        <v>24</v>
      </c>
      <c r="G495" s="296" t="s">
        <v>37</v>
      </c>
      <c r="H495" s="296" t="s">
        <v>114</v>
      </c>
      <c r="I495" s="296" t="s">
        <v>2270</v>
      </c>
      <c r="J495" s="297" t="s">
        <v>35</v>
      </c>
      <c r="K495" s="298" t="s">
        <v>35</v>
      </c>
      <c r="L495" s="298" t="s">
        <v>35</v>
      </c>
      <c r="M495" s="299" t="s">
        <v>35</v>
      </c>
      <c r="N495" s="300" t="s">
        <v>35</v>
      </c>
      <c r="O495" s="300" t="s">
        <v>35</v>
      </c>
      <c r="P495" s="301" t="s">
        <v>35</v>
      </c>
      <c r="Q495" s="302" t="s">
        <v>35</v>
      </c>
      <c r="R495" s="302" t="s">
        <v>35</v>
      </c>
      <c r="S495" s="303" t="s">
        <v>35</v>
      </c>
      <c r="T495" s="304" t="s">
        <v>35</v>
      </c>
      <c r="U495" s="304" t="s">
        <v>35</v>
      </c>
      <c r="V495" s="297">
        <v>0</v>
      </c>
      <c r="W495" s="298">
        <v>0</v>
      </c>
      <c r="X495" s="298">
        <v>0</v>
      </c>
    </row>
    <row r="496" spans="1:24" x14ac:dyDescent="0.35">
      <c r="A496" s="294">
        <v>2013</v>
      </c>
      <c r="B496" s="295">
        <v>4794</v>
      </c>
      <c r="C496" s="296" t="s">
        <v>466</v>
      </c>
      <c r="D496" s="294" t="s">
        <v>22</v>
      </c>
      <c r="E496" s="296" t="s">
        <v>23</v>
      </c>
      <c r="F496" s="294" t="s">
        <v>24</v>
      </c>
      <c r="G496" s="296" t="s">
        <v>32</v>
      </c>
      <c r="H496" s="296" t="s">
        <v>26</v>
      </c>
      <c r="I496" s="296" t="s">
        <v>2271</v>
      </c>
      <c r="J496" s="297">
        <v>51504</v>
      </c>
      <c r="K496" s="298">
        <v>469905</v>
      </c>
      <c r="L496" s="298">
        <v>37130</v>
      </c>
      <c r="M496" s="299">
        <v>33049</v>
      </c>
      <c r="N496" s="300">
        <v>313896</v>
      </c>
      <c r="O496" s="300">
        <v>11192</v>
      </c>
      <c r="P496" s="301">
        <v>16021</v>
      </c>
      <c r="Q496" s="302">
        <v>185443</v>
      </c>
      <c r="R496" s="302">
        <v>42</v>
      </c>
      <c r="S496" s="303" t="s">
        <v>35</v>
      </c>
      <c r="T496" s="304" t="s">
        <v>35</v>
      </c>
      <c r="U496" s="304" t="s">
        <v>35</v>
      </c>
      <c r="V496" s="297">
        <v>100574</v>
      </c>
      <c r="W496" s="298">
        <v>969244</v>
      </c>
      <c r="X496" s="298">
        <v>48364</v>
      </c>
    </row>
    <row r="497" spans="1:24" x14ac:dyDescent="0.35">
      <c r="A497" s="294">
        <v>2013</v>
      </c>
      <c r="B497" s="295">
        <v>4796</v>
      </c>
      <c r="C497" s="296" t="s">
        <v>467</v>
      </c>
      <c r="D497" s="294" t="s">
        <v>22</v>
      </c>
      <c r="E497" s="296" t="s">
        <v>23</v>
      </c>
      <c r="F497" s="294" t="s">
        <v>24</v>
      </c>
      <c r="G497" s="296" t="s">
        <v>44</v>
      </c>
      <c r="H497" s="296" t="s">
        <v>31</v>
      </c>
      <c r="I497" s="296" t="s">
        <v>2271</v>
      </c>
      <c r="J497" s="297">
        <v>10777</v>
      </c>
      <c r="K497" s="298">
        <v>89855</v>
      </c>
      <c r="L497" s="298">
        <v>4907</v>
      </c>
      <c r="M497" s="299">
        <v>2703</v>
      </c>
      <c r="N497" s="300">
        <v>24049</v>
      </c>
      <c r="O497" s="300">
        <v>168</v>
      </c>
      <c r="P497" s="301" t="s">
        <v>35</v>
      </c>
      <c r="Q497" s="302" t="s">
        <v>35</v>
      </c>
      <c r="R497" s="302" t="s">
        <v>35</v>
      </c>
      <c r="S497" s="303" t="s">
        <v>35</v>
      </c>
      <c r="T497" s="304" t="s">
        <v>35</v>
      </c>
      <c r="U497" s="304" t="s">
        <v>35</v>
      </c>
      <c r="V497" s="297">
        <v>13480</v>
      </c>
      <c r="W497" s="298">
        <v>113904</v>
      </c>
      <c r="X497" s="298">
        <v>5075</v>
      </c>
    </row>
    <row r="498" spans="1:24" x14ac:dyDescent="0.35">
      <c r="A498" s="294">
        <v>2013</v>
      </c>
      <c r="B498" s="295">
        <v>4836</v>
      </c>
      <c r="C498" s="296" t="s">
        <v>468</v>
      </c>
      <c r="D498" s="294" t="s">
        <v>22</v>
      </c>
      <c r="E498" s="296" t="s">
        <v>23</v>
      </c>
      <c r="F498" s="294" t="s">
        <v>24</v>
      </c>
      <c r="G498" s="296" t="s">
        <v>86</v>
      </c>
      <c r="H498" s="296" t="s">
        <v>26</v>
      </c>
      <c r="I498" s="296" t="s">
        <v>2283</v>
      </c>
      <c r="J498" s="297">
        <v>1675</v>
      </c>
      <c r="K498" s="298">
        <v>15994</v>
      </c>
      <c r="L498" s="298">
        <v>1203</v>
      </c>
      <c r="M498" s="299">
        <v>613</v>
      </c>
      <c r="N498" s="300">
        <v>5931</v>
      </c>
      <c r="O498" s="300">
        <v>217</v>
      </c>
      <c r="P498" s="301">
        <v>1684</v>
      </c>
      <c r="Q498" s="302">
        <v>17427</v>
      </c>
      <c r="R498" s="302">
        <v>36</v>
      </c>
      <c r="S498" s="303" t="s">
        <v>35</v>
      </c>
      <c r="T498" s="304" t="s">
        <v>35</v>
      </c>
      <c r="U498" s="304" t="s">
        <v>35</v>
      </c>
      <c r="V498" s="297">
        <v>3972</v>
      </c>
      <c r="W498" s="298">
        <v>39352</v>
      </c>
      <c r="X498" s="298">
        <v>1456</v>
      </c>
    </row>
    <row r="499" spans="1:24" x14ac:dyDescent="0.35">
      <c r="A499" s="294">
        <v>2013</v>
      </c>
      <c r="B499" s="295">
        <v>4848</v>
      </c>
      <c r="C499" s="296" t="s">
        <v>469</v>
      </c>
      <c r="D499" s="294" t="s">
        <v>22</v>
      </c>
      <c r="E499" s="296" t="s">
        <v>23</v>
      </c>
      <c r="F499" s="294" t="s">
        <v>24</v>
      </c>
      <c r="G499" s="296" t="s">
        <v>71</v>
      </c>
      <c r="H499" s="296" t="s">
        <v>31</v>
      </c>
      <c r="I499" s="296" t="s">
        <v>2270</v>
      </c>
      <c r="J499" s="297">
        <v>13905.1</v>
      </c>
      <c r="K499" s="298">
        <v>114545</v>
      </c>
      <c r="L499" s="298">
        <v>7422</v>
      </c>
      <c r="M499" s="299">
        <v>1715.1</v>
      </c>
      <c r="N499" s="300">
        <v>15380</v>
      </c>
      <c r="O499" s="300">
        <v>518</v>
      </c>
      <c r="P499" s="301">
        <v>18838.3</v>
      </c>
      <c r="Q499" s="302">
        <v>274685</v>
      </c>
      <c r="R499" s="302">
        <v>60</v>
      </c>
      <c r="S499" s="303" t="s">
        <v>35</v>
      </c>
      <c r="T499" s="304" t="s">
        <v>35</v>
      </c>
      <c r="U499" s="304" t="s">
        <v>35</v>
      </c>
      <c r="V499" s="297">
        <v>34458.5</v>
      </c>
      <c r="W499" s="298">
        <v>404610</v>
      </c>
      <c r="X499" s="298">
        <v>8000</v>
      </c>
    </row>
    <row r="500" spans="1:24" x14ac:dyDescent="0.35">
      <c r="A500" s="294">
        <v>2013</v>
      </c>
      <c r="B500" s="295">
        <v>4911</v>
      </c>
      <c r="C500" s="296" t="s">
        <v>470</v>
      </c>
      <c r="D500" s="294" t="s">
        <v>22</v>
      </c>
      <c r="E500" s="296" t="s">
        <v>23</v>
      </c>
      <c r="F500" s="294" t="s">
        <v>24</v>
      </c>
      <c r="G500" s="296" t="s">
        <v>86</v>
      </c>
      <c r="H500" s="296" t="s">
        <v>179</v>
      </c>
      <c r="I500" s="296" t="s">
        <v>2283</v>
      </c>
      <c r="J500" s="297">
        <v>24911</v>
      </c>
      <c r="K500" s="298">
        <v>249443</v>
      </c>
      <c r="L500" s="298">
        <v>15587</v>
      </c>
      <c r="M500" s="299">
        <v>7149</v>
      </c>
      <c r="N500" s="300">
        <v>77319</v>
      </c>
      <c r="O500" s="300">
        <v>1518</v>
      </c>
      <c r="P500" s="301">
        <v>29872</v>
      </c>
      <c r="Q500" s="302">
        <v>268061</v>
      </c>
      <c r="R500" s="302">
        <v>5710</v>
      </c>
      <c r="S500" s="303">
        <v>0</v>
      </c>
      <c r="T500" s="304" t="s">
        <v>35</v>
      </c>
      <c r="U500" s="304" t="s">
        <v>35</v>
      </c>
      <c r="V500" s="297">
        <v>61932</v>
      </c>
      <c r="W500" s="298">
        <v>594823</v>
      </c>
      <c r="X500" s="298">
        <v>22815</v>
      </c>
    </row>
    <row r="501" spans="1:24" x14ac:dyDescent="0.35">
      <c r="A501" s="294">
        <v>2013</v>
      </c>
      <c r="B501" s="295">
        <v>4920</v>
      </c>
      <c r="C501" s="296" t="s">
        <v>471</v>
      </c>
      <c r="D501" s="294" t="s">
        <v>22</v>
      </c>
      <c r="E501" s="296" t="s">
        <v>23</v>
      </c>
      <c r="F501" s="294" t="s">
        <v>24</v>
      </c>
      <c r="G501" s="296" t="s">
        <v>100</v>
      </c>
      <c r="H501" s="296" t="s">
        <v>26</v>
      </c>
      <c r="I501" s="296" t="s">
        <v>2269</v>
      </c>
      <c r="J501" s="297">
        <v>11809</v>
      </c>
      <c r="K501" s="298">
        <v>113098</v>
      </c>
      <c r="L501" s="298">
        <v>8465</v>
      </c>
      <c r="M501" s="299">
        <v>10028</v>
      </c>
      <c r="N501" s="300">
        <v>91775</v>
      </c>
      <c r="O501" s="300">
        <v>1906</v>
      </c>
      <c r="P501" s="301">
        <v>6145</v>
      </c>
      <c r="Q501" s="302">
        <v>83268</v>
      </c>
      <c r="R501" s="302">
        <v>7</v>
      </c>
      <c r="S501" s="303">
        <v>0</v>
      </c>
      <c r="T501" s="304">
        <v>0</v>
      </c>
      <c r="U501" s="304">
        <v>0</v>
      </c>
      <c r="V501" s="297">
        <v>27982</v>
      </c>
      <c r="W501" s="298">
        <v>288141</v>
      </c>
      <c r="X501" s="298">
        <v>10378</v>
      </c>
    </row>
    <row r="502" spans="1:24" x14ac:dyDescent="0.35">
      <c r="A502" s="294">
        <v>2013</v>
      </c>
      <c r="B502" s="295">
        <v>4922</v>
      </c>
      <c r="C502" s="296" t="s">
        <v>472</v>
      </c>
      <c r="D502" s="294" t="s">
        <v>22</v>
      </c>
      <c r="E502" s="296" t="s">
        <v>23</v>
      </c>
      <c r="F502" s="294" t="s">
        <v>24</v>
      </c>
      <c r="G502" s="296" t="s">
        <v>44</v>
      </c>
      <c r="H502" s="296" t="s">
        <v>54</v>
      </c>
      <c r="I502" s="296" t="s">
        <v>2271</v>
      </c>
      <c r="J502" s="297">
        <v>435470</v>
      </c>
      <c r="K502" s="298">
        <v>3251292</v>
      </c>
      <c r="L502" s="298">
        <v>297459</v>
      </c>
      <c r="M502" s="299">
        <v>116196</v>
      </c>
      <c r="N502" s="300">
        <v>1166167</v>
      </c>
      <c r="O502" s="300">
        <v>25808</v>
      </c>
      <c r="P502" s="301">
        <v>11205</v>
      </c>
      <c r="Q502" s="302">
        <v>103509</v>
      </c>
      <c r="R502" s="302">
        <v>534</v>
      </c>
      <c r="S502" s="303">
        <v>349</v>
      </c>
      <c r="T502" s="304">
        <v>3914</v>
      </c>
      <c r="U502" s="304">
        <v>1</v>
      </c>
      <c r="V502" s="297">
        <v>563220</v>
      </c>
      <c r="W502" s="298">
        <v>4524882</v>
      </c>
      <c r="X502" s="298">
        <v>323802</v>
      </c>
    </row>
    <row r="503" spans="1:24" x14ac:dyDescent="0.35">
      <c r="A503" s="294">
        <v>2013</v>
      </c>
      <c r="B503" s="295">
        <v>4922</v>
      </c>
      <c r="C503" s="296" t="s">
        <v>472</v>
      </c>
      <c r="D503" s="294" t="s">
        <v>132</v>
      </c>
      <c r="E503" s="296" t="s">
        <v>133</v>
      </c>
      <c r="F503" s="294" t="s">
        <v>24</v>
      </c>
      <c r="G503" s="296" t="s">
        <v>44</v>
      </c>
      <c r="H503" s="296" t="s">
        <v>54</v>
      </c>
      <c r="I503" s="296" t="s">
        <v>2271</v>
      </c>
      <c r="J503" s="297">
        <v>95377</v>
      </c>
      <c r="K503" s="298">
        <v>2009315</v>
      </c>
      <c r="L503" s="298">
        <v>157550</v>
      </c>
      <c r="M503" s="299">
        <v>99263</v>
      </c>
      <c r="N503" s="300">
        <v>3892574</v>
      </c>
      <c r="O503" s="300">
        <v>31214</v>
      </c>
      <c r="P503" s="301">
        <v>50272</v>
      </c>
      <c r="Q503" s="302">
        <v>3450793</v>
      </c>
      <c r="R503" s="302">
        <v>1203</v>
      </c>
      <c r="S503" s="303">
        <v>0</v>
      </c>
      <c r="T503" s="304">
        <v>0</v>
      </c>
      <c r="U503" s="304">
        <v>0</v>
      </c>
      <c r="V503" s="297">
        <v>244912</v>
      </c>
      <c r="W503" s="298">
        <v>9352682</v>
      </c>
      <c r="X503" s="298">
        <v>189967</v>
      </c>
    </row>
    <row r="504" spans="1:24" x14ac:dyDescent="0.35">
      <c r="A504" s="294">
        <v>2013</v>
      </c>
      <c r="B504" s="295">
        <v>4939</v>
      </c>
      <c r="C504" s="296" t="s">
        <v>473</v>
      </c>
      <c r="D504" s="294" t="s">
        <v>22</v>
      </c>
      <c r="E504" s="296" t="s">
        <v>23</v>
      </c>
      <c r="F504" s="294" t="s">
        <v>24</v>
      </c>
      <c r="G504" s="296" t="s">
        <v>94</v>
      </c>
      <c r="H504" s="296" t="s">
        <v>31</v>
      </c>
      <c r="I504" s="296" t="s">
        <v>2303</v>
      </c>
      <c r="J504" s="297">
        <v>4818.2</v>
      </c>
      <c r="K504" s="298">
        <v>52075</v>
      </c>
      <c r="L504" s="298">
        <v>4918</v>
      </c>
      <c r="M504" s="299">
        <v>8293.1</v>
      </c>
      <c r="N504" s="300">
        <v>103690</v>
      </c>
      <c r="O504" s="300">
        <v>1383</v>
      </c>
      <c r="P504" s="301">
        <v>54173.599999999999</v>
      </c>
      <c r="Q504" s="302">
        <v>610195</v>
      </c>
      <c r="R504" s="302">
        <v>7602</v>
      </c>
      <c r="S504" s="303" t="s">
        <v>35</v>
      </c>
      <c r="T504" s="304" t="s">
        <v>35</v>
      </c>
      <c r="U504" s="304" t="s">
        <v>35</v>
      </c>
      <c r="V504" s="297">
        <v>67284.899999999994</v>
      </c>
      <c r="W504" s="298">
        <v>765960</v>
      </c>
      <c r="X504" s="298">
        <v>13903</v>
      </c>
    </row>
    <row r="505" spans="1:24" x14ac:dyDescent="0.35">
      <c r="A505" s="294">
        <v>2013</v>
      </c>
      <c r="B505" s="295">
        <v>4958</v>
      </c>
      <c r="C505" s="296" t="s">
        <v>474</v>
      </c>
      <c r="D505" s="294" t="s">
        <v>22</v>
      </c>
      <c r="E505" s="296" t="s">
        <v>23</v>
      </c>
      <c r="F505" s="294" t="s">
        <v>24</v>
      </c>
      <c r="G505" s="296" t="s">
        <v>56</v>
      </c>
      <c r="H505" s="296" t="s">
        <v>26</v>
      </c>
      <c r="I505" s="296" t="s">
        <v>2269</v>
      </c>
      <c r="J505" s="297">
        <v>30311</v>
      </c>
      <c r="K505" s="298">
        <v>342637</v>
      </c>
      <c r="L505" s="298">
        <v>22493</v>
      </c>
      <c r="M505" s="299">
        <v>32001</v>
      </c>
      <c r="N505" s="300">
        <v>344109</v>
      </c>
      <c r="O505" s="300">
        <v>4000</v>
      </c>
      <c r="P505" s="301">
        <v>28658</v>
      </c>
      <c r="Q505" s="302">
        <v>525661</v>
      </c>
      <c r="R505" s="302">
        <v>11</v>
      </c>
      <c r="S505" s="303">
        <v>0</v>
      </c>
      <c r="T505" s="304">
        <v>0</v>
      </c>
      <c r="U505" s="304">
        <v>0</v>
      </c>
      <c r="V505" s="297">
        <v>90970</v>
      </c>
      <c r="W505" s="298">
        <v>1212407</v>
      </c>
      <c r="X505" s="298">
        <v>26504</v>
      </c>
    </row>
    <row r="506" spans="1:24" x14ac:dyDescent="0.35">
      <c r="A506" s="294">
        <v>2013</v>
      </c>
      <c r="B506" s="295">
        <v>4960</v>
      </c>
      <c r="C506" s="296" t="s">
        <v>475</v>
      </c>
      <c r="D506" s="294" t="s">
        <v>22</v>
      </c>
      <c r="E506" s="296" t="s">
        <v>23</v>
      </c>
      <c r="F506" s="294" t="s">
        <v>24</v>
      </c>
      <c r="G506" s="296" t="s">
        <v>71</v>
      </c>
      <c r="H506" s="296" t="s">
        <v>31</v>
      </c>
      <c r="I506" s="296" t="s">
        <v>2270</v>
      </c>
      <c r="J506" s="297">
        <v>13886.6</v>
      </c>
      <c r="K506" s="298">
        <v>108554</v>
      </c>
      <c r="L506" s="298">
        <v>7408</v>
      </c>
      <c r="M506" s="299">
        <v>3463.2</v>
      </c>
      <c r="N506" s="300">
        <v>33774</v>
      </c>
      <c r="O506" s="300">
        <v>390</v>
      </c>
      <c r="P506" s="301">
        <v>13903.4</v>
      </c>
      <c r="Q506" s="302">
        <v>204582</v>
      </c>
      <c r="R506" s="302">
        <v>6</v>
      </c>
      <c r="S506" s="303" t="s">
        <v>35</v>
      </c>
      <c r="T506" s="304" t="s">
        <v>35</v>
      </c>
      <c r="U506" s="304" t="s">
        <v>35</v>
      </c>
      <c r="V506" s="297">
        <v>31253.200000000001</v>
      </c>
      <c r="W506" s="298">
        <v>346910</v>
      </c>
      <c r="X506" s="298">
        <v>7804</v>
      </c>
    </row>
    <row r="507" spans="1:24" x14ac:dyDescent="0.35">
      <c r="A507" s="294">
        <v>2013</v>
      </c>
      <c r="B507" s="295">
        <v>4975</v>
      </c>
      <c r="C507" s="296" t="s">
        <v>476</v>
      </c>
      <c r="D507" s="294" t="s">
        <v>22</v>
      </c>
      <c r="E507" s="296" t="s">
        <v>23</v>
      </c>
      <c r="F507" s="294" t="s">
        <v>24</v>
      </c>
      <c r="G507" s="296" t="s">
        <v>94</v>
      </c>
      <c r="H507" s="296" t="s">
        <v>31</v>
      </c>
      <c r="I507" s="296" t="s">
        <v>2270</v>
      </c>
      <c r="J507" s="297">
        <v>62199.8</v>
      </c>
      <c r="K507" s="298">
        <v>548313</v>
      </c>
      <c r="L507" s="298">
        <v>37732</v>
      </c>
      <c r="M507" s="299">
        <v>14954.3</v>
      </c>
      <c r="N507" s="300">
        <v>129204</v>
      </c>
      <c r="O507" s="300">
        <v>3879</v>
      </c>
      <c r="P507" s="301">
        <v>6921.2</v>
      </c>
      <c r="Q507" s="302">
        <v>94374</v>
      </c>
      <c r="R507" s="302">
        <v>17</v>
      </c>
      <c r="S507" s="303" t="s">
        <v>35</v>
      </c>
      <c r="T507" s="304" t="s">
        <v>35</v>
      </c>
      <c r="U507" s="304" t="s">
        <v>35</v>
      </c>
      <c r="V507" s="297">
        <v>84075.3</v>
      </c>
      <c r="W507" s="298">
        <v>771891</v>
      </c>
      <c r="X507" s="298">
        <v>41628</v>
      </c>
    </row>
    <row r="508" spans="1:24" x14ac:dyDescent="0.35">
      <c r="A508" s="294">
        <v>2013</v>
      </c>
      <c r="B508" s="295">
        <v>5015</v>
      </c>
      <c r="C508" s="296" t="s">
        <v>477</v>
      </c>
      <c r="D508" s="294" t="s">
        <v>22</v>
      </c>
      <c r="E508" s="296" t="s">
        <v>23</v>
      </c>
      <c r="F508" s="294" t="s">
        <v>24</v>
      </c>
      <c r="G508" s="296" t="s">
        <v>48</v>
      </c>
      <c r="H508" s="296" t="s">
        <v>26</v>
      </c>
      <c r="I508" s="296" t="s">
        <v>2270</v>
      </c>
      <c r="J508" s="297">
        <v>1919.6</v>
      </c>
      <c r="K508" s="298">
        <v>18529</v>
      </c>
      <c r="L508" s="298">
        <v>2020</v>
      </c>
      <c r="M508" s="299">
        <v>558.20000000000005</v>
      </c>
      <c r="N508" s="300">
        <v>5590</v>
      </c>
      <c r="O508" s="300">
        <v>333</v>
      </c>
      <c r="P508" s="301">
        <v>2608.1999999999998</v>
      </c>
      <c r="Q508" s="302">
        <v>30541</v>
      </c>
      <c r="R508" s="302">
        <v>80</v>
      </c>
      <c r="S508" s="303" t="s">
        <v>35</v>
      </c>
      <c r="T508" s="304" t="s">
        <v>35</v>
      </c>
      <c r="U508" s="304" t="s">
        <v>35</v>
      </c>
      <c r="V508" s="297">
        <v>5086</v>
      </c>
      <c r="W508" s="298">
        <v>54660</v>
      </c>
      <c r="X508" s="298">
        <v>2433</v>
      </c>
    </row>
    <row r="509" spans="1:24" x14ac:dyDescent="0.35">
      <c r="A509" s="294">
        <v>2013</v>
      </c>
      <c r="B509" s="295">
        <v>5027</v>
      </c>
      <c r="C509" s="296" t="s">
        <v>478</v>
      </c>
      <c r="D509" s="294" t="s">
        <v>22</v>
      </c>
      <c r="E509" s="296" t="s">
        <v>23</v>
      </c>
      <c r="F509" s="294" t="s">
        <v>24</v>
      </c>
      <c r="G509" s="296" t="s">
        <v>186</v>
      </c>
      <c r="H509" s="296" t="s">
        <v>54</v>
      </c>
      <c r="I509" s="296" t="s">
        <v>2271</v>
      </c>
      <c r="J509" s="297">
        <v>367664.7</v>
      </c>
      <c r="K509" s="298">
        <v>2744059</v>
      </c>
      <c r="L509" s="298">
        <v>251816</v>
      </c>
      <c r="M509" s="299">
        <v>106485.5</v>
      </c>
      <c r="N509" s="300">
        <v>880296</v>
      </c>
      <c r="O509" s="300">
        <v>24245</v>
      </c>
      <c r="P509" s="301">
        <v>2495.9</v>
      </c>
      <c r="Q509" s="302">
        <v>22837</v>
      </c>
      <c r="R509" s="302">
        <v>111</v>
      </c>
      <c r="S509" s="303" t="s">
        <v>35</v>
      </c>
      <c r="T509" s="304" t="s">
        <v>35</v>
      </c>
      <c r="U509" s="304" t="s">
        <v>35</v>
      </c>
      <c r="V509" s="297">
        <v>476646.1</v>
      </c>
      <c r="W509" s="298">
        <v>3647192</v>
      </c>
      <c r="X509" s="298">
        <v>276172</v>
      </c>
    </row>
    <row r="510" spans="1:24" x14ac:dyDescent="0.35">
      <c r="A510" s="294">
        <v>2013</v>
      </c>
      <c r="B510" s="295">
        <v>5027</v>
      </c>
      <c r="C510" s="296" t="s">
        <v>478</v>
      </c>
      <c r="D510" s="294" t="s">
        <v>22</v>
      </c>
      <c r="E510" s="296" t="s">
        <v>23</v>
      </c>
      <c r="F510" s="294" t="s">
        <v>24</v>
      </c>
      <c r="G510" s="296" t="s">
        <v>30</v>
      </c>
      <c r="H510" s="296" t="s">
        <v>54</v>
      </c>
      <c r="I510" s="296" t="s">
        <v>2271</v>
      </c>
      <c r="J510" s="297">
        <v>241686.2</v>
      </c>
      <c r="K510" s="298">
        <v>1727767</v>
      </c>
      <c r="L510" s="298">
        <v>144959</v>
      </c>
      <c r="M510" s="299">
        <v>57737.2</v>
      </c>
      <c r="N510" s="300">
        <v>457554</v>
      </c>
      <c r="O510" s="300">
        <v>14567</v>
      </c>
      <c r="P510" s="301">
        <v>1098.7</v>
      </c>
      <c r="Q510" s="302">
        <v>12256</v>
      </c>
      <c r="R510" s="302">
        <v>110</v>
      </c>
      <c r="S510" s="303" t="s">
        <v>35</v>
      </c>
      <c r="T510" s="304" t="s">
        <v>35</v>
      </c>
      <c r="U510" s="304" t="s">
        <v>35</v>
      </c>
      <c r="V510" s="297">
        <v>300522.09999999998</v>
      </c>
      <c r="W510" s="298">
        <v>2197577</v>
      </c>
      <c r="X510" s="298">
        <v>159636</v>
      </c>
    </row>
    <row r="511" spans="1:24" x14ac:dyDescent="0.35">
      <c r="A511" s="294">
        <v>2013</v>
      </c>
      <c r="B511" s="295">
        <v>5027</v>
      </c>
      <c r="C511" s="296" t="s">
        <v>478</v>
      </c>
      <c r="D511" s="294" t="s">
        <v>132</v>
      </c>
      <c r="E511" s="296" t="s">
        <v>133</v>
      </c>
      <c r="F511" s="294" t="s">
        <v>24</v>
      </c>
      <c r="G511" s="296" t="s">
        <v>186</v>
      </c>
      <c r="H511" s="296" t="s">
        <v>54</v>
      </c>
      <c r="I511" s="296" t="s">
        <v>2271</v>
      </c>
      <c r="J511" s="297">
        <v>9656.9</v>
      </c>
      <c r="K511" s="298">
        <v>221063</v>
      </c>
      <c r="L511" s="298">
        <v>17920</v>
      </c>
      <c r="M511" s="299">
        <v>47099</v>
      </c>
      <c r="N511" s="300">
        <v>2553026</v>
      </c>
      <c r="O511" s="300">
        <v>9773</v>
      </c>
      <c r="P511" s="301">
        <v>10625</v>
      </c>
      <c r="Q511" s="302">
        <v>1763571</v>
      </c>
      <c r="R511" s="302">
        <v>119</v>
      </c>
      <c r="S511" s="303" t="s">
        <v>35</v>
      </c>
      <c r="T511" s="304" t="s">
        <v>35</v>
      </c>
      <c r="U511" s="304" t="s">
        <v>35</v>
      </c>
      <c r="V511" s="297">
        <v>67380.899999999994</v>
      </c>
      <c r="W511" s="298">
        <v>4537660</v>
      </c>
      <c r="X511" s="298">
        <v>27812</v>
      </c>
    </row>
    <row r="512" spans="1:24" x14ac:dyDescent="0.35">
      <c r="A512" s="294">
        <v>2013</v>
      </c>
      <c r="B512" s="295">
        <v>5027</v>
      </c>
      <c r="C512" s="296" t="s">
        <v>478</v>
      </c>
      <c r="D512" s="294" t="s">
        <v>132</v>
      </c>
      <c r="E512" s="296" t="s">
        <v>133</v>
      </c>
      <c r="F512" s="294" t="s">
        <v>24</v>
      </c>
      <c r="G512" s="296" t="s">
        <v>30</v>
      </c>
      <c r="H512" s="296" t="s">
        <v>54</v>
      </c>
      <c r="I512" s="296" t="s">
        <v>2271</v>
      </c>
      <c r="J512" s="297">
        <v>21254.7</v>
      </c>
      <c r="K512" s="298">
        <v>428831</v>
      </c>
      <c r="L512" s="298">
        <v>29151</v>
      </c>
      <c r="M512" s="299">
        <v>39282.300000000003</v>
      </c>
      <c r="N512" s="300">
        <v>1265302</v>
      </c>
      <c r="O512" s="300">
        <v>11596</v>
      </c>
      <c r="P512" s="301">
        <v>5739.9</v>
      </c>
      <c r="Q512" s="302">
        <v>393473</v>
      </c>
      <c r="R512" s="302">
        <v>129</v>
      </c>
      <c r="S512" s="303" t="s">
        <v>35</v>
      </c>
      <c r="T512" s="304" t="s">
        <v>35</v>
      </c>
      <c r="U512" s="304" t="s">
        <v>35</v>
      </c>
      <c r="V512" s="297">
        <v>66276.899999999994</v>
      </c>
      <c r="W512" s="298">
        <v>2087606</v>
      </c>
      <c r="X512" s="298">
        <v>40876</v>
      </c>
    </row>
    <row r="513" spans="1:24" x14ac:dyDescent="0.35">
      <c r="A513" s="294">
        <v>2013</v>
      </c>
      <c r="B513" s="295">
        <v>5033</v>
      </c>
      <c r="C513" s="296" t="s">
        <v>2344</v>
      </c>
      <c r="D513" s="294" t="s">
        <v>22</v>
      </c>
      <c r="E513" s="296" t="s">
        <v>23</v>
      </c>
      <c r="F513" s="294" t="s">
        <v>24</v>
      </c>
      <c r="G513" s="296" t="s">
        <v>37</v>
      </c>
      <c r="H513" s="296" t="s">
        <v>114</v>
      </c>
      <c r="I513" s="296" t="s">
        <v>2270</v>
      </c>
      <c r="J513" s="297">
        <v>0</v>
      </c>
      <c r="K513" s="298">
        <v>0</v>
      </c>
      <c r="L513" s="298">
        <v>0</v>
      </c>
      <c r="M513" s="299">
        <v>0</v>
      </c>
      <c r="N513" s="300">
        <v>0</v>
      </c>
      <c r="O513" s="300">
        <v>0</v>
      </c>
      <c r="P513" s="301">
        <v>281</v>
      </c>
      <c r="Q513" s="302">
        <v>5299</v>
      </c>
      <c r="R513" s="302">
        <v>1</v>
      </c>
      <c r="S513" s="303">
        <v>0</v>
      </c>
      <c r="T513" s="304">
        <v>0</v>
      </c>
      <c r="U513" s="304">
        <v>0</v>
      </c>
      <c r="V513" s="297">
        <v>281</v>
      </c>
      <c r="W513" s="298">
        <v>5299</v>
      </c>
      <c r="X513" s="298">
        <v>1</v>
      </c>
    </row>
    <row r="514" spans="1:24" x14ac:dyDescent="0.35">
      <c r="A514" s="294">
        <v>2013</v>
      </c>
      <c r="B514" s="295">
        <v>5056</v>
      </c>
      <c r="C514" s="296" t="s">
        <v>2345</v>
      </c>
      <c r="D514" s="294" t="s">
        <v>22</v>
      </c>
      <c r="E514" s="296" t="s">
        <v>23</v>
      </c>
      <c r="F514" s="294" t="s">
        <v>24</v>
      </c>
      <c r="G514" s="296" t="s">
        <v>83</v>
      </c>
      <c r="H514" s="296" t="s">
        <v>26</v>
      </c>
      <c r="I514" s="296" t="s">
        <v>2275</v>
      </c>
      <c r="J514" s="297">
        <v>2464.5</v>
      </c>
      <c r="K514" s="298">
        <v>35024</v>
      </c>
      <c r="L514" s="298">
        <v>2656</v>
      </c>
      <c r="M514" s="299">
        <v>1493.7</v>
      </c>
      <c r="N514" s="300">
        <v>24275</v>
      </c>
      <c r="O514" s="300">
        <v>494</v>
      </c>
      <c r="P514" s="301">
        <v>5255</v>
      </c>
      <c r="Q514" s="302">
        <v>95975</v>
      </c>
      <c r="R514" s="302">
        <v>65</v>
      </c>
      <c r="S514" s="303" t="s">
        <v>35</v>
      </c>
      <c r="T514" s="304" t="s">
        <v>35</v>
      </c>
      <c r="U514" s="304" t="s">
        <v>35</v>
      </c>
      <c r="V514" s="297">
        <v>9213.2000000000007</v>
      </c>
      <c r="W514" s="298">
        <v>155274</v>
      </c>
      <c r="X514" s="298">
        <v>3215</v>
      </c>
    </row>
    <row r="515" spans="1:24" x14ac:dyDescent="0.35">
      <c r="A515" s="294">
        <v>2013</v>
      </c>
      <c r="B515" s="295">
        <v>5063</v>
      </c>
      <c r="C515" s="296" t="s">
        <v>479</v>
      </c>
      <c r="D515" s="294" t="s">
        <v>22</v>
      </c>
      <c r="E515" s="296" t="s">
        <v>23</v>
      </c>
      <c r="F515" s="294" t="s">
        <v>24</v>
      </c>
      <c r="G515" s="296" t="s">
        <v>94</v>
      </c>
      <c r="H515" s="296" t="s">
        <v>26</v>
      </c>
      <c r="I515" s="296" t="s">
        <v>2285</v>
      </c>
      <c r="J515" s="297">
        <v>52337.4</v>
      </c>
      <c r="K515" s="298">
        <v>541109</v>
      </c>
      <c r="L515" s="298">
        <v>43572</v>
      </c>
      <c r="M515" s="299">
        <v>27534.9</v>
      </c>
      <c r="N515" s="300">
        <v>301596</v>
      </c>
      <c r="O515" s="300">
        <v>5549</v>
      </c>
      <c r="P515" s="301">
        <v>38539.4</v>
      </c>
      <c r="Q515" s="302">
        <v>535984</v>
      </c>
      <c r="R515" s="302">
        <v>127</v>
      </c>
      <c r="S515" s="303" t="s">
        <v>35</v>
      </c>
      <c r="T515" s="304" t="s">
        <v>35</v>
      </c>
      <c r="U515" s="304" t="s">
        <v>35</v>
      </c>
      <c r="V515" s="297">
        <v>118411.7</v>
      </c>
      <c r="W515" s="298">
        <v>1378689</v>
      </c>
      <c r="X515" s="298">
        <v>49248</v>
      </c>
    </row>
    <row r="516" spans="1:24" x14ac:dyDescent="0.35">
      <c r="A516" s="294">
        <v>2013</v>
      </c>
      <c r="B516" s="295">
        <v>5070</v>
      </c>
      <c r="C516" s="296" t="s">
        <v>480</v>
      </c>
      <c r="D516" s="294" t="s">
        <v>22</v>
      </c>
      <c r="E516" s="296" t="s">
        <v>23</v>
      </c>
      <c r="F516" s="294" t="s">
        <v>24</v>
      </c>
      <c r="G516" s="296" t="s">
        <v>186</v>
      </c>
      <c r="H516" s="296" t="s">
        <v>31</v>
      </c>
      <c r="I516" s="296" t="s">
        <v>2271</v>
      </c>
      <c r="J516" s="297">
        <v>114944</v>
      </c>
      <c r="K516" s="298">
        <v>1033946</v>
      </c>
      <c r="L516" s="298">
        <v>77030</v>
      </c>
      <c r="M516" s="299">
        <v>23565</v>
      </c>
      <c r="N516" s="300">
        <v>228673</v>
      </c>
      <c r="O516" s="300">
        <v>9066</v>
      </c>
      <c r="P516" s="301">
        <v>0</v>
      </c>
      <c r="Q516" s="302">
        <v>0</v>
      </c>
      <c r="R516" s="302">
        <v>0</v>
      </c>
      <c r="S516" s="303">
        <v>0</v>
      </c>
      <c r="T516" s="304">
        <v>0</v>
      </c>
      <c r="U516" s="304">
        <v>0</v>
      </c>
      <c r="V516" s="297">
        <v>138509</v>
      </c>
      <c r="W516" s="298">
        <v>1262619</v>
      </c>
      <c r="X516" s="298">
        <v>86096</v>
      </c>
    </row>
    <row r="517" spans="1:24" x14ac:dyDescent="0.35">
      <c r="A517" s="294">
        <v>2013</v>
      </c>
      <c r="B517" s="295">
        <v>5078</v>
      </c>
      <c r="C517" s="296" t="s">
        <v>481</v>
      </c>
      <c r="D517" s="294" t="s">
        <v>22</v>
      </c>
      <c r="E517" s="296" t="s">
        <v>23</v>
      </c>
      <c r="F517" s="294" t="s">
        <v>24</v>
      </c>
      <c r="G517" s="296" t="s">
        <v>94</v>
      </c>
      <c r="H517" s="296" t="s">
        <v>31</v>
      </c>
      <c r="I517" s="296" t="s">
        <v>2285</v>
      </c>
      <c r="J517" s="297">
        <v>280901</v>
      </c>
      <c r="K517" s="298">
        <v>2849302</v>
      </c>
      <c r="L517" s="298">
        <v>158535</v>
      </c>
      <c r="M517" s="299">
        <v>42884.4</v>
      </c>
      <c r="N517" s="300">
        <v>415608</v>
      </c>
      <c r="O517" s="300">
        <v>11649</v>
      </c>
      <c r="P517" s="301">
        <v>84731.3</v>
      </c>
      <c r="Q517" s="302">
        <v>1167682</v>
      </c>
      <c r="R517" s="302">
        <v>1803</v>
      </c>
      <c r="S517" s="303" t="s">
        <v>35</v>
      </c>
      <c r="T517" s="304" t="s">
        <v>35</v>
      </c>
      <c r="U517" s="304" t="s">
        <v>35</v>
      </c>
      <c r="V517" s="297">
        <v>408516.7</v>
      </c>
      <c r="W517" s="298">
        <v>4432592</v>
      </c>
      <c r="X517" s="298">
        <v>171987</v>
      </c>
    </row>
    <row r="518" spans="1:24" x14ac:dyDescent="0.35">
      <c r="A518" s="294">
        <v>2013</v>
      </c>
      <c r="B518" s="295">
        <v>5086</v>
      </c>
      <c r="C518" s="296" t="s">
        <v>482</v>
      </c>
      <c r="D518" s="294" t="s">
        <v>22</v>
      </c>
      <c r="E518" s="296" t="s">
        <v>23</v>
      </c>
      <c r="F518" s="294" t="s">
        <v>24</v>
      </c>
      <c r="G518" s="296" t="s">
        <v>125</v>
      </c>
      <c r="H518" s="296" t="s">
        <v>31</v>
      </c>
      <c r="I518" s="296" t="s">
        <v>2308</v>
      </c>
      <c r="J518" s="297">
        <v>33723.199999999997</v>
      </c>
      <c r="K518" s="298">
        <v>272496</v>
      </c>
      <c r="L518" s="298">
        <v>28759</v>
      </c>
      <c r="M518" s="299">
        <v>8820.4</v>
      </c>
      <c r="N518" s="300">
        <v>77873</v>
      </c>
      <c r="O518" s="300">
        <v>3417</v>
      </c>
      <c r="P518" s="301">
        <v>20941.2</v>
      </c>
      <c r="Q518" s="302">
        <v>257888</v>
      </c>
      <c r="R518" s="302">
        <v>200</v>
      </c>
      <c r="S518" s="303" t="s">
        <v>35</v>
      </c>
      <c r="T518" s="304" t="s">
        <v>35</v>
      </c>
      <c r="U518" s="304" t="s">
        <v>35</v>
      </c>
      <c r="V518" s="297">
        <v>63484.800000000003</v>
      </c>
      <c r="W518" s="298">
        <v>608257</v>
      </c>
      <c r="X518" s="298">
        <v>32376</v>
      </c>
    </row>
    <row r="519" spans="1:24" x14ac:dyDescent="0.35">
      <c r="A519" s="294">
        <v>2013</v>
      </c>
      <c r="B519" s="295">
        <v>5107</v>
      </c>
      <c r="C519" s="296" t="s">
        <v>2346</v>
      </c>
      <c r="D519" s="294" t="s">
        <v>22</v>
      </c>
      <c r="E519" s="296" t="s">
        <v>23</v>
      </c>
      <c r="F519" s="294" t="s">
        <v>24</v>
      </c>
      <c r="G519" s="296" t="s">
        <v>79</v>
      </c>
      <c r="H519" s="296" t="s">
        <v>26</v>
      </c>
      <c r="I519" s="296" t="s">
        <v>2270</v>
      </c>
      <c r="J519" s="297">
        <v>47.6</v>
      </c>
      <c r="K519" s="298">
        <v>454</v>
      </c>
      <c r="L519" s="298">
        <v>117</v>
      </c>
      <c r="M519" s="299">
        <v>35911.5</v>
      </c>
      <c r="N519" s="300">
        <v>405410</v>
      </c>
      <c r="O519" s="300">
        <v>111</v>
      </c>
      <c r="P519" s="301" t="s">
        <v>35</v>
      </c>
      <c r="Q519" s="302" t="s">
        <v>35</v>
      </c>
      <c r="R519" s="302" t="s">
        <v>35</v>
      </c>
      <c r="S519" s="303">
        <v>533.29999999999995</v>
      </c>
      <c r="T519" s="304">
        <v>6083</v>
      </c>
      <c r="U519" s="304">
        <v>1</v>
      </c>
      <c r="V519" s="297">
        <v>36492.400000000001</v>
      </c>
      <c r="W519" s="298">
        <v>411947</v>
      </c>
      <c r="X519" s="298">
        <v>229</v>
      </c>
    </row>
    <row r="520" spans="1:24" x14ac:dyDescent="0.35">
      <c r="A520" s="294">
        <v>2013</v>
      </c>
      <c r="B520" s="295">
        <v>5109</v>
      </c>
      <c r="C520" s="296" t="s">
        <v>2347</v>
      </c>
      <c r="D520" s="294" t="s">
        <v>22</v>
      </c>
      <c r="E520" s="296" t="s">
        <v>23</v>
      </c>
      <c r="F520" s="294" t="s">
        <v>24</v>
      </c>
      <c r="G520" s="296" t="s">
        <v>79</v>
      </c>
      <c r="H520" s="296" t="s">
        <v>54</v>
      </c>
      <c r="I520" s="296" t="s">
        <v>2270</v>
      </c>
      <c r="J520" s="297">
        <v>2350797.7999999998</v>
      </c>
      <c r="K520" s="298">
        <v>15273084</v>
      </c>
      <c r="L520" s="298">
        <v>1936236</v>
      </c>
      <c r="M520" s="299">
        <v>1892969.4</v>
      </c>
      <c r="N520" s="300">
        <v>16715877</v>
      </c>
      <c r="O520" s="300">
        <v>197521</v>
      </c>
      <c r="P520" s="301">
        <v>798650</v>
      </c>
      <c r="Q520" s="302">
        <v>10283351</v>
      </c>
      <c r="R520" s="302">
        <v>812</v>
      </c>
      <c r="S520" s="303">
        <v>0</v>
      </c>
      <c r="T520" s="304">
        <v>0</v>
      </c>
      <c r="U520" s="304">
        <v>0</v>
      </c>
      <c r="V520" s="297">
        <v>5042417.2</v>
      </c>
      <c r="W520" s="298">
        <v>42272312</v>
      </c>
      <c r="X520" s="298">
        <v>2134569</v>
      </c>
    </row>
    <row r="521" spans="1:24" x14ac:dyDescent="0.35">
      <c r="A521" s="294">
        <v>2013</v>
      </c>
      <c r="B521" s="295">
        <v>5109</v>
      </c>
      <c r="C521" s="296" t="s">
        <v>2347</v>
      </c>
      <c r="D521" s="294" t="s">
        <v>132</v>
      </c>
      <c r="E521" s="296" t="s">
        <v>133</v>
      </c>
      <c r="F521" s="294" t="s">
        <v>24</v>
      </c>
      <c r="G521" s="296" t="s">
        <v>79</v>
      </c>
      <c r="H521" s="296" t="s">
        <v>54</v>
      </c>
      <c r="I521" s="296" t="s">
        <v>2270</v>
      </c>
      <c r="J521" s="297">
        <v>39</v>
      </c>
      <c r="K521" s="298">
        <v>562</v>
      </c>
      <c r="L521" s="298">
        <v>53</v>
      </c>
      <c r="M521" s="299">
        <v>69661</v>
      </c>
      <c r="N521" s="300">
        <v>3114472</v>
      </c>
      <c r="O521" s="300">
        <v>5308</v>
      </c>
      <c r="P521" s="301">
        <v>26209.1</v>
      </c>
      <c r="Q521" s="302">
        <v>2068039</v>
      </c>
      <c r="R521" s="302">
        <v>119</v>
      </c>
      <c r="S521" s="303">
        <v>0</v>
      </c>
      <c r="T521" s="304">
        <v>0</v>
      </c>
      <c r="U521" s="304">
        <v>0</v>
      </c>
      <c r="V521" s="297">
        <v>95909.1</v>
      </c>
      <c r="W521" s="298">
        <v>5183073</v>
      </c>
      <c r="X521" s="298">
        <v>5480</v>
      </c>
    </row>
    <row r="522" spans="1:24" x14ac:dyDescent="0.35">
      <c r="A522" s="294">
        <v>2013</v>
      </c>
      <c r="B522" s="295">
        <v>5111</v>
      </c>
      <c r="C522" s="296" t="s">
        <v>483</v>
      </c>
      <c r="D522" s="294" t="s">
        <v>22</v>
      </c>
      <c r="E522" s="296" t="s">
        <v>23</v>
      </c>
      <c r="F522" s="294" t="s">
        <v>24</v>
      </c>
      <c r="G522" s="296" t="s">
        <v>48</v>
      </c>
      <c r="H522" s="296" t="s">
        <v>26</v>
      </c>
      <c r="I522" s="296" t="s">
        <v>2270</v>
      </c>
      <c r="J522" s="297">
        <v>6561.3</v>
      </c>
      <c r="K522" s="298">
        <v>70535</v>
      </c>
      <c r="L522" s="298">
        <v>5662</v>
      </c>
      <c r="M522" s="299">
        <v>3149.4</v>
      </c>
      <c r="N522" s="300">
        <v>35851</v>
      </c>
      <c r="O522" s="300">
        <v>1182</v>
      </c>
      <c r="P522" s="301">
        <v>6142.5</v>
      </c>
      <c r="Q522" s="302">
        <v>84360</v>
      </c>
      <c r="R522" s="302">
        <v>105</v>
      </c>
      <c r="S522" s="303" t="s">
        <v>35</v>
      </c>
      <c r="T522" s="304" t="s">
        <v>35</v>
      </c>
      <c r="U522" s="304" t="s">
        <v>35</v>
      </c>
      <c r="V522" s="297">
        <v>15853.2</v>
      </c>
      <c r="W522" s="298">
        <v>190746</v>
      </c>
      <c r="X522" s="298">
        <v>6949</v>
      </c>
    </row>
    <row r="523" spans="1:24" x14ac:dyDescent="0.35">
      <c r="A523" s="294">
        <v>2013</v>
      </c>
      <c r="B523" s="295">
        <v>5148</v>
      </c>
      <c r="C523" s="296" t="s">
        <v>484</v>
      </c>
      <c r="D523" s="294" t="s">
        <v>22</v>
      </c>
      <c r="E523" s="296" t="s">
        <v>23</v>
      </c>
      <c r="F523" s="294" t="s">
        <v>24</v>
      </c>
      <c r="G523" s="296" t="s">
        <v>100</v>
      </c>
      <c r="H523" s="296" t="s">
        <v>26</v>
      </c>
      <c r="I523" s="296" t="s">
        <v>2269</v>
      </c>
      <c r="J523" s="297">
        <v>42717</v>
      </c>
      <c r="K523" s="298">
        <v>435875</v>
      </c>
      <c r="L523" s="298">
        <v>28091</v>
      </c>
      <c r="M523" s="299">
        <v>24894</v>
      </c>
      <c r="N523" s="300">
        <v>239375</v>
      </c>
      <c r="O523" s="300">
        <v>5393</v>
      </c>
      <c r="P523" s="301">
        <v>11341</v>
      </c>
      <c r="Q523" s="302">
        <v>152934</v>
      </c>
      <c r="R523" s="302">
        <v>16</v>
      </c>
      <c r="S523" s="303">
        <v>0</v>
      </c>
      <c r="T523" s="304">
        <v>0</v>
      </c>
      <c r="U523" s="304">
        <v>0</v>
      </c>
      <c r="V523" s="297">
        <v>78952</v>
      </c>
      <c r="W523" s="298">
        <v>828184</v>
      </c>
      <c r="X523" s="298">
        <v>33500</v>
      </c>
    </row>
    <row r="524" spans="1:24" x14ac:dyDescent="0.35">
      <c r="A524" s="294">
        <v>2013</v>
      </c>
      <c r="B524" s="295">
        <v>5175</v>
      </c>
      <c r="C524" s="296" t="s">
        <v>485</v>
      </c>
      <c r="D524" s="294" t="s">
        <v>22</v>
      </c>
      <c r="E524" s="296" t="s">
        <v>23</v>
      </c>
      <c r="F524" s="294" t="s">
        <v>24</v>
      </c>
      <c r="G524" s="296" t="s">
        <v>25</v>
      </c>
      <c r="H524" s="296" t="s">
        <v>31</v>
      </c>
      <c r="I524" s="296" t="s">
        <v>2270</v>
      </c>
      <c r="J524" s="297">
        <v>60990</v>
      </c>
      <c r="K524" s="298">
        <v>528347</v>
      </c>
      <c r="L524" s="298">
        <v>34695</v>
      </c>
      <c r="M524" s="299">
        <v>22058</v>
      </c>
      <c r="N524" s="300">
        <v>206215</v>
      </c>
      <c r="O524" s="300">
        <v>3497</v>
      </c>
      <c r="P524" s="301">
        <v>7962</v>
      </c>
      <c r="Q524" s="302">
        <v>83295</v>
      </c>
      <c r="R524" s="302">
        <v>21</v>
      </c>
      <c r="S524" s="303" t="s">
        <v>35</v>
      </c>
      <c r="T524" s="304" t="s">
        <v>35</v>
      </c>
      <c r="U524" s="304" t="s">
        <v>35</v>
      </c>
      <c r="V524" s="297">
        <v>91010</v>
      </c>
      <c r="W524" s="298">
        <v>817857</v>
      </c>
      <c r="X524" s="298">
        <v>38213</v>
      </c>
    </row>
    <row r="525" spans="1:24" x14ac:dyDescent="0.35">
      <c r="A525" s="294">
        <v>2013</v>
      </c>
      <c r="B525" s="295">
        <v>5202</v>
      </c>
      <c r="C525" s="296" t="s">
        <v>486</v>
      </c>
      <c r="D525" s="294" t="s">
        <v>22</v>
      </c>
      <c r="E525" s="296" t="s">
        <v>23</v>
      </c>
      <c r="F525" s="294" t="s">
        <v>24</v>
      </c>
      <c r="G525" s="296" t="s">
        <v>28</v>
      </c>
      <c r="H525" s="296" t="s">
        <v>31</v>
      </c>
      <c r="I525" s="296" t="s">
        <v>2270</v>
      </c>
      <c r="J525" s="297">
        <v>138875.29999999999</v>
      </c>
      <c r="K525" s="298">
        <v>1653580</v>
      </c>
      <c r="L525" s="298">
        <v>96354</v>
      </c>
      <c r="M525" s="299">
        <v>12870.8</v>
      </c>
      <c r="N525" s="300">
        <v>149487</v>
      </c>
      <c r="O525" s="300">
        <v>6191</v>
      </c>
      <c r="P525" s="301">
        <v>21024.3</v>
      </c>
      <c r="Q525" s="302">
        <v>309179</v>
      </c>
      <c r="R525" s="302">
        <v>510</v>
      </c>
      <c r="S525" s="303" t="s">
        <v>35</v>
      </c>
      <c r="T525" s="304" t="s">
        <v>35</v>
      </c>
      <c r="U525" s="304" t="s">
        <v>35</v>
      </c>
      <c r="V525" s="297">
        <v>172770.4</v>
      </c>
      <c r="W525" s="298">
        <v>2112246</v>
      </c>
      <c r="X525" s="298">
        <v>103055</v>
      </c>
    </row>
    <row r="526" spans="1:24" x14ac:dyDescent="0.35">
      <c r="A526" s="294">
        <v>2013</v>
      </c>
      <c r="B526" s="295">
        <v>5204</v>
      </c>
      <c r="C526" s="296" t="s">
        <v>487</v>
      </c>
      <c r="D526" s="294" t="s">
        <v>22</v>
      </c>
      <c r="E526" s="296" t="s">
        <v>23</v>
      </c>
      <c r="F526" s="294" t="s">
        <v>24</v>
      </c>
      <c r="G526" s="296" t="s">
        <v>56</v>
      </c>
      <c r="H526" s="296" t="s">
        <v>31</v>
      </c>
      <c r="I526" s="296" t="s">
        <v>2287</v>
      </c>
      <c r="J526" s="297">
        <v>35018</v>
      </c>
      <c r="K526" s="298">
        <v>276335</v>
      </c>
      <c r="L526" s="298">
        <v>18928</v>
      </c>
      <c r="M526" s="299">
        <v>17485</v>
      </c>
      <c r="N526" s="300">
        <v>143961</v>
      </c>
      <c r="O526" s="300">
        <v>3280</v>
      </c>
      <c r="P526" s="301">
        <v>3020</v>
      </c>
      <c r="Q526" s="302">
        <v>32805</v>
      </c>
      <c r="R526" s="302">
        <v>7</v>
      </c>
      <c r="S526" s="303" t="s">
        <v>35</v>
      </c>
      <c r="T526" s="304" t="s">
        <v>35</v>
      </c>
      <c r="U526" s="304" t="s">
        <v>35</v>
      </c>
      <c r="V526" s="297">
        <v>55523</v>
      </c>
      <c r="W526" s="298">
        <v>453101</v>
      </c>
      <c r="X526" s="298">
        <v>22215</v>
      </c>
    </row>
    <row r="527" spans="1:24" x14ac:dyDescent="0.35">
      <c r="A527" s="294">
        <v>2013</v>
      </c>
      <c r="B527" s="295">
        <v>5309</v>
      </c>
      <c r="C527" s="296" t="s">
        <v>488</v>
      </c>
      <c r="D527" s="294" t="s">
        <v>22</v>
      </c>
      <c r="E527" s="296" t="s">
        <v>23</v>
      </c>
      <c r="F527" s="294" t="s">
        <v>24</v>
      </c>
      <c r="G527" s="296" t="s">
        <v>56</v>
      </c>
      <c r="H527" s="296" t="s">
        <v>26</v>
      </c>
      <c r="I527" s="296" t="s">
        <v>2274</v>
      </c>
      <c r="J527" s="297">
        <v>35710</v>
      </c>
      <c r="K527" s="298">
        <v>375080</v>
      </c>
      <c r="L527" s="298">
        <v>25263</v>
      </c>
      <c r="M527" s="299">
        <v>40171</v>
      </c>
      <c r="N527" s="300">
        <v>444595</v>
      </c>
      <c r="O527" s="300">
        <v>5054</v>
      </c>
      <c r="P527" s="301">
        <v>11275</v>
      </c>
      <c r="Q527" s="302">
        <v>170738</v>
      </c>
      <c r="R527" s="302">
        <v>9</v>
      </c>
      <c r="S527" s="303" t="s">
        <v>35</v>
      </c>
      <c r="T527" s="304" t="s">
        <v>35</v>
      </c>
      <c r="U527" s="304" t="s">
        <v>35</v>
      </c>
      <c r="V527" s="297">
        <v>87156</v>
      </c>
      <c r="W527" s="298">
        <v>990413</v>
      </c>
      <c r="X527" s="298">
        <v>30326</v>
      </c>
    </row>
    <row r="528" spans="1:24" x14ac:dyDescent="0.35">
      <c r="A528" s="294">
        <v>2013</v>
      </c>
      <c r="B528" s="295">
        <v>5325</v>
      </c>
      <c r="C528" s="296" t="s">
        <v>489</v>
      </c>
      <c r="D528" s="294" t="s">
        <v>22</v>
      </c>
      <c r="E528" s="296" t="s">
        <v>23</v>
      </c>
      <c r="F528" s="294" t="s">
        <v>24</v>
      </c>
      <c r="G528" s="296" t="s">
        <v>46</v>
      </c>
      <c r="H528" s="296" t="s">
        <v>26</v>
      </c>
      <c r="I528" s="296" t="s">
        <v>2274</v>
      </c>
      <c r="J528" s="297">
        <v>5967</v>
      </c>
      <c r="K528" s="298">
        <v>60066</v>
      </c>
      <c r="L528" s="298">
        <v>3979</v>
      </c>
      <c r="M528" s="299">
        <v>22128</v>
      </c>
      <c r="N528" s="300">
        <v>223178</v>
      </c>
      <c r="O528" s="300">
        <v>1764</v>
      </c>
      <c r="P528" s="301" t="s">
        <v>35</v>
      </c>
      <c r="Q528" s="302" t="s">
        <v>35</v>
      </c>
      <c r="R528" s="302" t="s">
        <v>35</v>
      </c>
      <c r="S528" s="303" t="s">
        <v>35</v>
      </c>
      <c r="T528" s="304" t="s">
        <v>35</v>
      </c>
      <c r="U528" s="304" t="s">
        <v>35</v>
      </c>
      <c r="V528" s="297">
        <v>28095</v>
      </c>
      <c r="W528" s="298">
        <v>283244</v>
      </c>
      <c r="X528" s="298">
        <v>5743</v>
      </c>
    </row>
    <row r="529" spans="1:24" x14ac:dyDescent="0.35">
      <c r="A529" s="294">
        <v>2013</v>
      </c>
      <c r="B529" s="295">
        <v>5326</v>
      </c>
      <c r="C529" s="296" t="s">
        <v>490</v>
      </c>
      <c r="D529" s="294" t="s">
        <v>22</v>
      </c>
      <c r="E529" s="296" t="s">
        <v>23</v>
      </c>
      <c r="F529" s="294" t="s">
        <v>24</v>
      </c>
      <c r="G529" s="296" t="s">
        <v>92</v>
      </c>
      <c r="H529" s="296" t="s">
        <v>179</v>
      </c>
      <c r="I529" s="296" t="s">
        <v>2348</v>
      </c>
      <c r="J529" s="297">
        <v>11203</v>
      </c>
      <c r="K529" s="298">
        <v>386192</v>
      </c>
      <c r="L529" s="298">
        <v>13977</v>
      </c>
      <c r="M529" s="299">
        <v>5529</v>
      </c>
      <c r="N529" s="300">
        <v>270107</v>
      </c>
      <c r="O529" s="300">
        <v>1098</v>
      </c>
      <c r="P529" s="301">
        <v>3029</v>
      </c>
      <c r="Q529" s="302">
        <v>115572</v>
      </c>
      <c r="R529" s="302">
        <v>298</v>
      </c>
      <c r="S529" s="303" t="s">
        <v>35</v>
      </c>
      <c r="T529" s="304" t="s">
        <v>35</v>
      </c>
      <c r="U529" s="304" t="s">
        <v>35</v>
      </c>
      <c r="V529" s="297">
        <v>19761</v>
      </c>
      <c r="W529" s="298">
        <v>771871</v>
      </c>
      <c r="X529" s="298">
        <v>15373</v>
      </c>
    </row>
    <row r="530" spans="1:24" x14ac:dyDescent="0.35">
      <c r="A530" s="294">
        <v>2013</v>
      </c>
      <c r="B530" s="295">
        <v>5327</v>
      </c>
      <c r="C530" s="296" t="s">
        <v>491</v>
      </c>
      <c r="D530" s="294" t="s">
        <v>22</v>
      </c>
      <c r="E530" s="296" t="s">
        <v>23</v>
      </c>
      <c r="F530" s="294" t="s">
        <v>24</v>
      </c>
      <c r="G530" s="296" t="s">
        <v>123</v>
      </c>
      <c r="H530" s="296" t="s">
        <v>31</v>
      </c>
      <c r="I530" s="296" t="s">
        <v>2304</v>
      </c>
      <c r="J530" s="297">
        <v>11465</v>
      </c>
      <c r="K530" s="298">
        <v>122304</v>
      </c>
      <c r="L530" s="298">
        <v>9048</v>
      </c>
      <c r="M530" s="299">
        <v>1834</v>
      </c>
      <c r="N530" s="300">
        <v>19348</v>
      </c>
      <c r="O530" s="300">
        <v>758</v>
      </c>
      <c r="P530" s="301">
        <v>557</v>
      </c>
      <c r="Q530" s="302">
        <v>6561</v>
      </c>
      <c r="R530" s="302">
        <v>9</v>
      </c>
      <c r="S530" s="303" t="s">
        <v>35</v>
      </c>
      <c r="T530" s="304" t="s">
        <v>35</v>
      </c>
      <c r="U530" s="304" t="s">
        <v>35</v>
      </c>
      <c r="V530" s="297">
        <v>13856</v>
      </c>
      <c r="W530" s="298">
        <v>148213</v>
      </c>
      <c r="X530" s="298">
        <v>9815</v>
      </c>
    </row>
    <row r="531" spans="1:24" x14ac:dyDescent="0.35">
      <c r="A531" s="294">
        <v>2013</v>
      </c>
      <c r="B531" s="295">
        <v>5328</v>
      </c>
      <c r="C531" s="296" t="s">
        <v>492</v>
      </c>
      <c r="D531" s="294" t="s">
        <v>22</v>
      </c>
      <c r="E531" s="296" t="s">
        <v>23</v>
      </c>
      <c r="F531" s="294" t="s">
        <v>24</v>
      </c>
      <c r="G531" s="296" t="s">
        <v>164</v>
      </c>
      <c r="H531" s="296" t="s">
        <v>31</v>
      </c>
      <c r="I531" s="296" t="s">
        <v>2275</v>
      </c>
      <c r="J531" s="297">
        <v>2038</v>
      </c>
      <c r="K531" s="298">
        <v>18331</v>
      </c>
      <c r="L531" s="298">
        <v>727</v>
      </c>
      <c r="M531" s="299">
        <v>616</v>
      </c>
      <c r="N531" s="300">
        <v>5794</v>
      </c>
      <c r="O531" s="300">
        <v>89</v>
      </c>
      <c r="P531" s="301" t="s">
        <v>35</v>
      </c>
      <c r="Q531" s="302" t="s">
        <v>35</v>
      </c>
      <c r="R531" s="302" t="s">
        <v>35</v>
      </c>
      <c r="S531" s="303" t="s">
        <v>35</v>
      </c>
      <c r="T531" s="304" t="s">
        <v>35</v>
      </c>
      <c r="U531" s="304" t="s">
        <v>35</v>
      </c>
      <c r="V531" s="297">
        <v>2654</v>
      </c>
      <c r="W531" s="298">
        <v>24125</v>
      </c>
      <c r="X531" s="298">
        <v>816</v>
      </c>
    </row>
    <row r="532" spans="1:24" x14ac:dyDescent="0.35">
      <c r="A532" s="294">
        <v>2013</v>
      </c>
      <c r="B532" s="295">
        <v>5335</v>
      </c>
      <c r="C532" s="296" t="s">
        <v>493</v>
      </c>
      <c r="D532" s="294" t="s">
        <v>22</v>
      </c>
      <c r="E532" s="296" t="s">
        <v>23</v>
      </c>
      <c r="F532" s="294" t="s">
        <v>24</v>
      </c>
      <c r="G532" s="296" t="s">
        <v>186</v>
      </c>
      <c r="H532" s="296" t="s">
        <v>26</v>
      </c>
      <c r="I532" s="296" t="s">
        <v>2271</v>
      </c>
      <c r="J532" s="297">
        <v>26528</v>
      </c>
      <c r="K532" s="298">
        <v>201140</v>
      </c>
      <c r="L532" s="298">
        <v>20060</v>
      </c>
      <c r="M532" s="299">
        <v>28736</v>
      </c>
      <c r="N532" s="300">
        <v>226520</v>
      </c>
      <c r="O532" s="300">
        <v>3378</v>
      </c>
      <c r="P532" s="301">
        <v>26957</v>
      </c>
      <c r="Q532" s="302">
        <v>280634</v>
      </c>
      <c r="R532" s="302">
        <v>40</v>
      </c>
      <c r="S532" s="303" t="s">
        <v>35</v>
      </c>
      <c r="T532" s="304" t="s">
        <v>35</v>
      </c>
      <c r="U532" s="304" t="s">
        <v>35</v>
      </c>
      <c r="V532" s="297">
        <v>82221</v>
      </c>
      <c r="W532" s="298">
        <v>708294</v>
      </c>
      <c r="X532" s="298">
        <v>23478</v>
      </c>
    </row>
    <row r="533" spans="1:24" x14ac:dyDescent="0.35">
      <c r="A533" s="294">
        <v>2013</v>
      </c>
      <c r="B533" s="295">
        <v>5336</v>
      </c>
      <c r="C533" s="296" t="s">
        <v>494</v>
      </c>
      <c r="D533" s="294" t="s">
        <v>22</v>
      </c>
      <c r="E533" s="296" t="s">
        <v>23</v>
      </c>
      <c r="F533" s="294" t="s">
        <v>24</v>
      </c>
      <c r="G533" s="296" t="s">
        <v>44</v>
      </c>
      <c r="H533" s="296" t="s">
        <v>26</v>
      </c>
      <c r="I533" s="296" t="s">
        <v>2271</v>
      </c>
      <c r="J533" s="297">
        <v>6715</v>
      </c>
      <c r="K533" s="298">
        <v>56788</v>
      </c>
      <c r="L533" s="298">
        <v>5777</v>
      </c>
      <c r="M533" s="299">
        <v>3751</v>
      </c>
      <c r="N533" s="300">
        <v>30044</v>
      </c>
      <c r="O533" s="300">
        <v>871</v>
      </c>
      <c r="P533" s="301">
        <v>14074</v>
      </c>
      <c r="Q533" s="302">
        <v>140649</v>
      </c>
      <c r="R533" s="302">
        <v>102</v>
      </c>
      <c r="S533" s="303" t="s">
        <v>35</v>
      </c>
      <c r="T533" s="304" t="s">
        <v>35</v>
      </c>
      <c r="U533" s="304" t="s">
        <v>35</v>
      </c>
      <c r="V533" s="297">
        <v>24540</v>
      </c>
      <c r="W533" s="298">
        <v>227481</v>
      </c>
      <c r="X533" s="298">
        <v>6750</v>
      </c>
    </row>
    <row r="534" spans="1:24" ht="27.75" x14ac:dyDescent="0.35">
      <c r="A534" s="294">
        <v>2013</v>
      </c>
      <c r="B534" s="295">
        <v>5374</v>
      </c>
      <c r="C534" s="296" t="s">
        <v>2349</v>
      </c>
      <c r="D534" s="294" t="s">
        <v>22</v>
      </c>
      <c r="E534" s="296" t="s">
        <v>23</v>
      </c>
      <c r="F534" s="294" t="s">
        <v>24</v>
      </c>
      <c r="G534" s="296" t="s">
        <v>94</v>
      </c>
      <c r="H534" s="296" t="s">
        <v>114</v>
      </c>
      <c r="I534" s="296" t="s">
        <v>2285</v>
      </c>
      <c r="J534" s="297" t="s">
        <v>35</v>
      </c>
      <c r="K534" s="298" t="s">
        <v>35</v>
      </c>
      <c r="L534" s="298" t="s">
        <v>35</v>
      </c>
      <c r="M534" s="299" t="s">
        <v>35</v>
      </c>
      <c r="N534" s="300" t="s">
        <v>35</v>
      </c>
      <c r="O534" s="300" t="s">
        <v>35</v>
      </c>
      <c r="P534" s="301">
        <v>147917</v>
      </c>
      <c r="Q534" s="302">
        <v>2188669</v>
      </c>
      <c r="R534" s="302">
        <v>1</v>
      </c>
      <c r="S534" s="303" t="s">
        <v>35</v>
      </c>
      <c r="T534" s="304" t="s">
        <v>35</v>
      </c>
      <c r="U534" s="304" t="s">
        <v>35</v>
      </c>
      <c r="V534" s="297">
        <v>147917</v>
      </c>
      <c r="W534" s="298">
        <v>2188669</v>
      </c>
      <c r="X534" s="298">
        <v>1</v>
      </c>
    </row>
    <row r="535" spans="1:24" x14ac:dyDescent="0.35">
      <c r="A535" s="294">
        <v>2013</v>
      </c>
      <c r="B535" s="295">
        <v>5394</v>
      </c>
      <c r="C535" s="296" t="s">
        <v>495</v>
      </c>
      <c r="D535" s="294" t="s">
        <v>22</v>
      </c>
      <c r="E535" s="296" t="s">
        <v>23</v>
      </c>
      <c r="F535" s="294" t="s">
        <v>24</v>
      </c>
      <c r="G535" s="296" t="s">
        <v>71</v>
      </c>
      <c r="H535" s="296" t="s">
        <v>31</v>
      </c>
      <c r="I535" s="296" t="s">
        <v>2270</v>
      </c>
      <c r="J535" s="297">
        <v>19077</v>
      </c>
      <c r="K535" s="298">
        <v>160341</v>
      </c>
      <c r="L535" s="298">
        <v>12357</v>
      </c>
      <c r="M535" s="299">
        <v>2207</v>
      </c>
      <c r="N535" s="300">
        <v>18995</v>
      </c>
      <c r="O535" s="300">
        <v>875</v>
      </c>
      <c r="P535" s="301">
        <v>9380</v>
      </c>
      <c r="Q535" s="302">
        <v>103054</v>
      </c>
      <c r="R535" s="302">
        <v>79</v>
      </c>
      <c r="S535" s="303" t="s">
        <v>35</v>
      </c>
      <c r="T535" s="304" t="s">
        <v>35</v>
      </c>
      <c r="U535" s="304" t="s">
        <v>35</v>
      </c>
      <c r="V535" s="297">
        <v>30664</v>
      </c>
      <c r="W535" s="298">
        <v>282390</v>
      </c>
      <c r="X535" s="298">
        <v>13311</v>
      </c>
    </row>
    <row r="536" spans="1:24" x14ac:dyDescent="0.35">
      <c r="A536" s="294">
        <v>2013</v>
      </c>
      <c r="B536" s="295">
        <v>5399</v>
      </c>
      <c r="C536" s="296" t="s">
        <v>496</v>
      </c>
      <c r="D536" s="294" t="s">
        <v>22</v>
      </c>
      <c r="E536" s="296" t="s">
        <v>23</v>
      </c>
      <c r="F536" s="294" t="s">
        <v>24</v>
      </c>
      <c r="G536" s="296" t="s">
        <v>100</v>
      </c>
      <c r="H536" s="296" t="s">
        <v>31</v>
      </c>
      <c r="I536" s="296" t="s">
        <v>2269</v>
      </c>
      <c r="J536" s="297">
        <v>105487</v>
      </c>
      <c r="K536" s="298">
        <v>1012718</v>
      </c>
      <c r="L536" s="298">
        <v>60781</v>
      </c>
      <c r="M536" s="299">
        <v>50176</v>
      </c>
      <c r="N536" s="300">
        <v>460287</v>
      </c>
      <c r="O536" s="300">
        <v>10664</v>
      </c>
      <c r="P536" s="301">
        <v>16594</v>
      </c>
      <c r="Q536" s="302">
        <v>264199</v>
      </c>
      <c r="R536" s="302">
        <v>6</v>
      </c>
      <c r="S536" s="303">
        <v>0</v>
      </c>
      <c r="T536" s="304">
        <v>0</v>
      </c>
      <c r="U536" s="304">
        <v>0</v>
      </c>
      <c r="V536" s="297">
        <v>172257</v>
      </c>
      <c r="W536" s="298">
        <v>1737204</v>
      </c>
      <c r="X536" s="298">
        <v>71451</v>
      </c>
    </row>
    <row r="537" spans="1:24" x14ac:dyDescent="0.35">
      <c r="A537" s="294">
        <v>2013</v>
      </c>
      <c r="B537" s="295">
        <v>5416</v>
      </c>
      <c r="C537" s="296" t="s">
        <v>497</v>
      </c>
      <c r="D537" s="294" t="s">
        <v>22</v>
      </c>
      <c r="E537" s="296" t="s">
        <v>23</v>
      </c>
      <c r="F537" s="294" t="s">
        <v>24</v>
      </c>
      <c r="G537" s="296" t="s">
        <v>67</v>
      </c>
      <c r="H537" s="296" t="s">
        <v>54</v>
      </c>
      <c r="I537" s="296" t="s">
        <v>2280</v>
      </c>
      <c r="J537" s="297">
        <v>2092376.6</v>
      </c>
      <c r="K537" s="298">
        <v>20601105</v>
      </c>
      <c r="L537" s="298">
        <v>1608151</v>
      </c>
      <c r="M537" s="299">
        <v>1787368.3</v>
      </c>
      <c r="N537" s="300">
        <v>22341733</v>
      </c>
      <c r="O537" s="300">
        <v>264539</v>
      </c>
      <c r="P537" s="301">
        <v>750494.6</v>
      </c>
      <c r="Q537" s="302">
        <v>12351570</v>
      </c>
      <c r="R537" s="302">
        <v>4930</v>
      </c>
      <c r="S537" s="303">
        <v>587.9</v>
      </c>
      <c r="T537" s="304">
        <v>7405</v>
      </c>
      <c r="U537" s="304">
        <v>1</v>
      </c>
      <c r="V537" s="297">
        <v>4630827.4000000004</v>
      </c>
      <c r="W537" s="298">
        <v>55301813</v>
      </c>
      <c r="X537" s="298">
        <v>1877621</v>
      </c>
    </row>
    <row r="538" spans="1:24" x14ac:dyDescent="0.35">
      <c r="A538" s="294">
        <v>2013</v>
      </c>
      <c r="B538" s="295">
        <v>5416</v>
      </c>
      <c r="C538" s="296" t="s">
        <v>497</v>
      </c>
      <c r="D538" s="294" t="s">
        <v>22</v>
      </c>
      <c r="E538" s="296" t="s">
        <v>23</v>
      </c>
      <c r="F538" s="294" t="s">
        <v>24</v>
      </c>
      <c r="G538" s="296" t="s">
        <v>51</v>
      </c>
      <c r="H538" s="296" t="s">
        <v>54</v>
      </c>
      <c r="I538" s="296" t="s">
        <v>2280</v>
      </c>
      <c r="J538" s="297">
        <v>612773.9</v>
      </c>
      <c r="K538" s="298">
        <v>6313640</v>
      </c>
      <c r="L538" s="298">
        <v>460178</v>
      </c>
      <c r="M538" s="299">
        <v>447386.6</v>
      </c>
      <c r="N538" s="300">
        <v>5619965</v>
      </c>
      <c r="O538" s="300">
        <v>88972</v>
      </c>
      <c r="P538" s="301">
        <v>432511.7</v>
      </c>
      <c r="Q538" s="302">
        <v>8632453</v>
      </c>
      <c r="R538" s="302">
        <v>1671</v>
      </c>
      <c r="S538" s="303">
        <v>0</v>
      </c>
      <c r="T538" s="304">
        <v>0</v>
      </c>
      <c r="U538" s="304">
        <v>0</v>
      </c>
      <c r="V538" s="297">
        <v>1492672.2</v>
      </c>
      <c r="W538" s="298">
        <v>20566058</v>
      </c>
      <c r="X538" s="298">
        <v>550821</v>
      </c>
    </row>
    <row r="539" spans="1:24" x14ac:dyDescent="0.35">
      <c r="A539" s="294">
        <v>2013</v>
      </c>
      <c r="B539" s="295">
        <v>5417</v>
      </c>
      <c r="C539" s="296" t="s">
        <v>498</v>
      </c>
      <c r="D539" s="294" t="s">
        <v>22</v>
      </c>
      <c r="E539" s="296" t="s">
        <v>23</v>
      </c>
      <c r="F539" s="294" t="s">
        <v>24</v>
      </c>
      <c r="G539" s="296" t="s">
        <v>37</v>
      </c>
      <c r="H539" s="296" t="s">
        <v>31</v>
      </c>
      <c r="I539" s="296" t="s">
        <v>2270</v>
      </c>
      <c r="J539" s="297">
        <v>16785</v>
      </c>
      <c r="K539" s="298">
        <v>133569</v>
      </c>
      <c r="L539" s="298">
        <v>9048</v>
      </c>
      <c r="M539" s="299">
        <v>2324</v>
      </c>
      <c r="N539" s="300">
        <v>22879</v>
      </c>
      <c r="O539" s="300">
        <v>518</v>
      </c>
      <c r="P539" s="301">
        <v>2619</v>
      </c>
      <c r="Q539" s="302">
        <v>34608</v>
      </c>
      <c r="R539" s="302">
        <v>2</v>
      </c>
      <c r="S539" s="303" t="s">
        <v>35</v>
      </c>
      <c r="T539" s="304" t="s">
        <v>35</v>
      </c>
      <c r="U539" s="304" t="s">
        <v>35</v>
      </c>
      <c r="V539" s="297">
        <v>21728</v>
      </c>
      <c r="W539" s="298">
        <v>191056</v>
      </c>
      <c r="X539" s="298">
        <v>9568</v>
      </c>
    </row>
    <row r="540" spans="1:24" x14ac:dyDescent="0.35">
      <c r="A540" s="294">
        <v>2013</v>
      </c>
      <c r="B540" s="295">
        <v>5429</v>
      </c>
      <c r="C540" s="296" t="s">
        <v>499</v>
      </c>
      <c r="D540" s="294" t="s">
        <v>22</v>
      </c>
      <c r="E540" s="296" t="s">
        <v>23</v>
      </c>
      <c r="F540" s="294" t="s">
        <v>24</v>
      </c>
      <c r="G540" s="296" t="s">
        <v>76</v>
      </c>
      <c r="H540" s="296" t="s">
        <v>26</v>
      </c>
      <c r="I540" s="296" t="s">
        <v>2292</v>
      </c>
      <c r="J540" s="297">
        <v>9153.4</v>
      </c>
      <c r="K540" s="298">
        <v>91941</v>
      </c>
      <c r="L540" s="298">
        <v>7435</v>
      </c>
      <c r="M540" s="299">
        <v>6089.5</v>
      </c>
      <c r="N540" s="300">
        <v>60905</v>
      </c>
      <c r="O540" s="300">
        <v>1456</v>
      </c>
      <c r="P540" s="301">
        <v>3209.8</v>
      </c>
      <c r="Q540" s="302">
        <v>37899</v>
      </c>
      <c r="R540" s="302">
        <v>54</v>
      </c>
      <c r="S540" s="303" t="s">
        <v>35</v>
      </c>
      <c r="T540" s="304" t="s">
        <v>35</v>
      </c>
      <c r="U540" s="304" t="s">
        <v>35</v>
      </c>
      <c r="V540" s="297">
        <v>18452.7</v>
      </c>
      <c r="W540" s="298">
        <v>190745</v>
      </c>
      <c r="X540" s="298">
        <v>8945</v>
      </c>
    </row>
    <row r="541" spans="1:24" x14ac:dyDescent="0.35">
      <c r="A541" s="294">
        <v>2013</v>
      </c>
      <c r="B541" s="295">
        <v>5470</v>
      </c>
      <c r="C541" s="296" t="s">
        <v>500</v>
      </c>
      <c r="D541" s="294" t="s">
        <v>39</v>
      </c>
      <c r="E541" s="296" t="s">
        <v>40</v>
      </c>
      <c r="F541" s="294" t="s">
        <v>24</v>
      </c>
      <c r="G541" s="296" t="s">
        <v>34</v>
      </c>
      <c r="H541" s="296" t="s">
        <v>42</v>
      </c>
      <c r="I541" s="296" t="s">
        <v>2270</v>
      </c>
      <c r="J541" s="297">
        <v>0</v>
      </c>
      <c r="K541" s="298">
        <v>0</v>
      </c>
      <c r="L541" s="298">
        <v>0</v>
      </c>
      <c r="M541" s="299">
        <v>0</v>
      </c>
      <c r="N541" s="300">
        <v>0</v>
      </c>
      <c r="O541" s="300">
        <v>0</v>
      </c>
      <c r="P541" s="301">
        <v>49823.199999999997</v>
      </c>
      <c r="Q541" s="302">
        <v>1400356</v>
      </c>
      <c r="R541" s="302">
        <v>2</v>
      </c>
      <c r="S541" s="303">
        <v>0</v>
      </c>
      <c r="T541" s="304">
        <v>0</v>
      </c>
      <c r="U541" s="304">
        <v>0</v>
      </c>
      <c r="V541" s="297">
        <v>49823.199999999997</v>
      </c>
      <c r="W541" s="298">
        <v>1400356</v>
      </c>
      <c r="X541" s="298">
        <v>2</v>
      </c>
    </row>
    <row r="542" spans="1:24" x14ac:dyDescent="0.35">
      <c r="A542" s="294">
        <v>2013</v>
      </c>
      <c r="B542" s="295">
        <v>5470</v>
      </c>
      <c r="C542" s="296" t="s">
        <v>500</v>
      </c>
      <c r="D542" s="294" t="s">
        <v>39</v>
      </c>
      <c r="E542" s="296" t="s">
        <v>40</v>
      </c>
      <c r="F542" s="294" t="s">
        <v>24</v>
      </c>
      <c r="G542" s="296" t="s">
        <v>169</v>
      </c>
      <c r="H542" s="296" t="s">
        <v>42</v>
      </c>
      <c r="I542" s="296" t="s">
        <v>2311</v>
      </c>
      <c r="J542" s="297">
        <v>0</v>
      </c>
      <c r="K542" s="298">
        <v>0</v>
      </c>
      <c r="L542" s="298">
        <v>0</v>
      </c>
      <c r="M542" s="299">
        <v>0</v>
      </c>
      <c r="N542" s="300">
        <v>0</v>
      </c>
      <c r="O542" s="300">
        <v>0</v>
      </c>
      <c r="P542" s="301">
        <v>18051.3</v>
      </c>
      <c r="Q542" s="302">
        <v>432382</v>
      </c>
      <c r="R542" s="302">
        <v>3</v>
      </c>
      <c r="S542" s="303">
        <v>0</v>
      </c>
      <c r="T542" s="304">
        <v>0</v>
      </c>
      <c r="U542" s="304">
        <v>0</v>
      </c>
      <c r="V542" s="297">
        <v>18051.3</v>
      </c>
      <c r="W542" s="298">
        <v>432382</v>
      </c>
      <c r="X542" s="298">
        <v>3</v>
      </c>
    </row>
    <row r="543" spans="1:24" x14ac:dyDescent="0.35">
      <c r="A543" s="294">
        <v>2013</v>
      </c>
      <c r="B543" s="295">
        <v>5470</v>
      </c>
      <c r="C543" s="296" t="s">
        <v>500</v>
      </c>
      <c r="D543" s="294" t="s">
        <v>39</v>
      </c>
      <c r="E543" s="296" t="s">
        <v>40</v>
      </c>
      <c r="F543" s="294" t="s">
        <v>24</v>
      </c>
      <c r="G543" s="296" t="s">
        <v>187</v>
      </c>
      <c r="H543" s="296" t="s">
        <v>42</v>
      </c>
      <c r="I543" s="296" t="s">
        <v>2271</v>
      </c>
      <c r="J543" s="297">
        <v>0</v>
      </c>
      <c r="K543" s="298">
        <v>0</v>
      </c>
      <c r="L543" s="298">
        <v>0</v>
      </c>
      <c r="M543" s="299">
        <v>0</v>
      </c>
      <c r="N543" s="300">
        <v>0</v>
      </c>
      <c r="O543" s="300">
        <v>0</v>
      </c>
      <c r="P543" s="301">
        <v>0</v>
      </c>
      <c r="Q543" s="302">
        <v>0</v>
      </c>
      <c r="R543" s="302">
        <v>0</v>
      </c>
      <c r="S543" s="303">
        <v>0</v>
      </c>
      <c r="T543" s="304">
        <v>0</v>
      </c>
      <c r="U543" s="304">
        <v>0</v>
      </c>
      <c r="V543" s="297">
        <v>0</v>
      </c>
      <c r="W543" s="298">
        <v>0</v>
      </c>
      <c r="X543" s="298">
        <v>0</v>
      </c>
    </row>
    <row r="544" spans="1:24" x14ac:dyDescent="0.35">
      <c r="A544" s="294">
        <v>2013</v>
      </c>
      <c r="B544" s="295">
        <v>5470</v>
      </c>
      <c r="C544" s="296" t="s">
        <v>500</v>
      </c>
      <c r="D544" s="294" t="s">
        <v>93</v>
      </c>
      <c r="E544" s="296" t="s">
        <v>23</v>
      </c>
      <c r="F544" s="294" t="s">
        <v>24</v>
      </c>
      <c r="G544" s="296" t="s">
        <v>94</v>
      </c>
      <c r="H544" s="296" t="s">
        <v>42</v>
      </c>
      <c r="I544" s="296" t="s">
        <v>2285</v>
      </c>
      <c r="J544" s="297">
        <v>0</v>
      </c>
      <c r="K544" s="298">
        <v>0</v>
      </c>
      <c r="L544" s="298">
        <v>0</v>
      </c>
      <c r="M544" s="299">
        <v>2971</v>
      </c>
      <c r="N544" s="300">
        <v>49288</v>
      </c>
      <c r="O544" s="300">
        <v>3</v>
      </c>
      <c r="P544" s="301">
        <v>20197.7</v>
      </c>
      <c r="Q544" s="302">
        <v>403040</v>
      </c>
      <c r="R544" s="302">
        <v>5</v>
      </c>
      <c r="S544" s="303">
        <v>0</v>
      </c>
      <c r="T544" s="304">
        <v>0</v>
      </c>
      <c r="U544" s="304">
        <v>0</v>
      </c>
      <c r="V544" s="297">
        <v>23168.7</v>
      </c>
      <c r="W544" s="298">
        <v>452328</v>
      </c>
      <c r="X544" s="298">
        <v>8</v>
      </c>
    </row>
    <row r="545" spans="1:24" x14ac:dyDescent="0.35">
      <c r="A545" s="294">
        <v>2013</v>
      </c>
      <c r="B545" s="295">
        <v>5480</v>
      </c>
      <c r="C545" s="296" t="s">
        <v>501</v>
      </c>
      <c r="D545" s="294" t="s">
        <v>22</v>
      </c>
      <c r="E545" s="296" t="s">
        <v>23</v>
      </c>
      <c r="F545" s="294" t="s">
        <v>24</v>
      </c>
      <c r="G545" s="296" t="s">
        <v>173</v>
      </c>
      <c r="H545" s="296" t="s">
        <v>26</v>
      </c>
      <c r="I545" s="296" t="s">
        <v>2306</v>
      </c>
      <c r="J545" s="297">
        <v>14690</v>
      </c>
      <c r="K545" s="298">
        <v>94085</v>
      </c>
      <c r="L545" s="298">
        <v>11117</v>
      </c>
      <c r="M545" s="299">
        <v>5417</v>
      </c>
      <c r="N545" s="300">
        <v>37397</v>
      </c>
      <c r="O545" s="300">
        <v>1690</v>
      </c>
      <c r="P545" s="301">
        <v>24266</v>
      </c>
      <c r="Q545" s="302">
        <v>186736</v>
      </c>
      <c r="R545" s="302">
        <v>405</v>
      </c>
      <c r="S545" s="303" t="s">
        <v>35</v>
      </c>
      <c r="T545" s="304" t="s">
        <v>35</v>
      </c>
      <c r="U545" s="304" t="s">
        <v>35</v>
      </c>
      <c r="V545" s="297">
        <v>44373</v>
      </c>
      <c r="W545" s="298">
        <v>318218</v>
      </c>
      <c r="X545" s="298">
        <v>13212</v>
      </c>
    </row>
    <row r="546" spans="1:24" x14ac:dyDescent="0.35">
      <c r="A546" s="294">
        <v>2013</v>
      </c>
      <c r="B546" s="295">
        <v>5487</v>
      </c>
      <c r="C546" s="296" t="s">
        <v>502</v>
      </c>
      <c r="D546" s="294" t="s">
        <v>22</v>
      </c>
      <c r="E546" s="296" t="s">
        <v>23</v>
      </c>
      <c r="F546" s="294" t="s">
        <v>24</v>
      </c>
      <c r="G546" s="296" t="s">
        <v>187</v>
      </c>
      <c r="H546" s="296" t="s">
        <v>54</v>
      </c>
      <c r="I546" s="296" t="s">
        <v>2271</v>
      </c>
      <c r="J546" s="297">
        <v>293359.7</v>
      </c>
      <c r="K546" s="298">
        <v>2094127</v>
      </c>
      <c r="L546" s="298">
        <v>292148</v>
      </c>
      <c r="M546" s="299">
        <v>107603.6</v>
      </c>
      <c r="N546" s="300">
        <v>1096114</v>
      </c>
      <c r="O546" s="300">
        <v>34562</v>
      </c>
      <c r="P546" s="301">
        <v>12335.9</v>
      </c>
      <c r="Q546" s="302">
        <v>113230</v>
      </c>
      <c r="R546" s="302">
        <v>385</v>
      </c>
      <c r="S546" s="303">
        <v>0</v>
      </c>
      <c r="T546" s="304">
        <v>0</v>
      </c>
      <c r="U546" s="304">
        <v>0</v>
      </c>
      <c r="V546" s="297">
        <v>413299.20000000001</v>
      </c>
      <c r="W546" s="298">
        <v>3303471</v>
      </c>
      <c r="X546" s="298">
        <v>327095</v>
      </c>
    </row>
    <row r="547" spans="1:24" x14ac:dyDescent="0.35">
      <c r="A547" s="294">
        <v>2013</v>
      </c>
      <c r="B547" s="295">
        <v>5487</v>
      </c>
      <c r="C547" s="296" t="s">
        <v>502</v>
      </c>
      <c r="D547" s="294" t="s">
        <v>132</v>
      </c>
      <c r="E547" s="296" t="s">
        <v>133</v>
      </c>
      <c r="F547" s="294" t="s">
        <v>24</v>
      </c>
      <c r="G547" s="296" t="s">
        <v>187</v>
      </c>
      <c r="H547" s="296" t="s">
        <v>54</v>
      </c>
      <c r="I547" s="296" t="s">
        <v>2271</v>
      </c>
      <c r="J547" s="297">
        <v>115705.3</v>
      </c>
      <c r="K547" s="298">
        <v>1996778</v>
      </c>
      <c r="L547" s="298">
        <v>234666</v>
      </c>
      <c r="M547" s="299">
        <v>127055.5</v>
      </c>
      <c r="N547" s="300">
        <v>5458775</v>
      </c>
      <c r="O547" s="300">
        <v>27832</v>
      </c>
      <c r="P547" s="301">
        <v>34301.4</v>
      </c>
      <c r="Q547" s="302">
        <v>3224024</v>
      </c>
      <c r="R547" s="302">
        <v>753</v>
      </c>
      <c r="S547" s="303">
        <v>0</v>
      </c>
      <c r="T547" s="304">
        <v>0</v>
      </c>
      <c r="U547" s="304">
        <v>0</v>
      </c>
      <c r="V547" s="297">
        <v>277062.2</v>
      </c>
      <c r="W547" s="298">
        <v>10679577</v>
      </c>
      <c r="X547" s="298">
        <v>263251</v>
      </c>
    </row>
    <row r="548" spans="1:24" x14ac:dyDescent="0.35">
      <c r="A548" s="294">
        <v>2013</v>
      </c>
      <c r="B548" s="295">
        <v>5509</v>
      </c>
      <c r="C548" s="296" t="s">
        <v>503</v>
      </c>
      <c r="D548" s="294" t="s">
        <v>22</v>
      </c>
      <c r="E548" s="296" t="s">
        <v>23</v>
      </c>
      <c r="F548" s="294" t="s">
        <v>24</v>
      </c>
      <c r="G548" s="296" t="s">
        <v>100</v>
      </c>
      <c r="H548" s="296" t="s">
        <v>26</v>
      </c>
      <c r="I548" s="296" t="s">
        <v>2269</v>
      </c>
      <c r="J548" s="297">
        <v>12938</v>
      </c>
      <c r="K548" s="298">
        <v>140821</v>
      </c>
      <c r="L548" s="298">
        <v>9463</v>
      </c>
      <c r="M548" s="299">
        <v>14996</v>
      </c>
      <c r="N548" s="300">
        <v>150536</v>
      </c>
      <c r="O548" s="300">
        <v>2367</v>
      </c>
      <c r="P548" s="301">
        <v>8680</v>
      </c>
      <c r="Q548" s="302">
        <v>119437</v>
      </c>
      <c r="R548" s="302">
        <v>13</v>
      </c>
      <c r="S548" s="303">
        <v>0</v>
      </c>
      <c r="T548" s="304">
        <v>0</v>
      </c>
      <c r="U548" s="304">
        <v>0</v>
      </c>
      <c r="V548" s="297">
        <v>36614</v>
      </c>
      <c r="W548" s="298">
        <v>410794</v>
      </c>
      <c r="X548" s="298">
        <v>11843</v>
      </c>
    </row>
    <row r="549" spans="1:24" x14ac:dyDescent="0.35">
      <c r="A549" s="294">
        <v>2013</v>
      </c>
      <c r="B549" s="295">
        <v>5535</v>
      </c>
      <c r="C549" s="296" t="s">
        <v>504</v>
      </c>
      <c r="D549" s="294" t="s">
        <v>22</v>
      </c>
      <c r="E549" s="296" t="s">
        <v>23</v>
      </c>
      <c r="F549" s="294" t="s">
        <v>24</v>
      </c>
      <c r="G549" s="296" t="s">
        <v>34</v>
      </c>
      <c r="H549" s="296" t="s">
        <v>31</v>
      </c>
      <c r="I549" s="296" t="s">
        <v>2270</v>
      </c>
      <c r="J549" s="297">
        <v>26137</v>
      </c>
      <c r="K549" s="298">
        <v>203047</v>
      </c>
      <c r="L549" s="298">
        <v>13548</v>
      </c>
      <c r="M549" s="299">
        <v>12067</v>
      </c>
      <c r="N549" s="300">
        <v>122398</v>
      </c>
      <c r="O549" s="300">
        <v>1340</v>
      </c>
      <c r="P549" s="301" t="s">
        <v>35</v>
      </c>
      <c r="Q549" s="302" t="s">
        <v>35</v>
      </c>
      <c r="R549" s="302" t="s">
        <v>35</v>
      </c>
      <c r="S549" s="303" t="s">
        <v>35</v>
      </c>
      <c r="T549" s="304" t="s">
        <v>35</v>
      </c>
      <c r="U549" s="304" t="s">
        <v>35</v>
      </c>
      <c r="V549" s="297">
        <v>38204</v>
      </c>
      <c r="W549" s="298">
        <v>325445</v>
      </c>
      <c r="X549" s="298">
        <v>14888</v>
      </c>
    </row>
    <row r="550" spans="1:24" x14ac:dyDescent="0.35">
      <c r="A550" s="294">
        <v>2013</v>
      </c>
      <c r="B550" s="295">
        <v>5543</v>
      </c>
      <c r="C550" s="296" t="s">
        <v>505</v>
      </c>
      <c r="D550" s="294" t="s">
        <v>22</v>
      </c>
      <c r="E550" s="296" t="s">
        <v>23</v>
      </c>
      <c r="F550" s="294" t="s">
        <v>24</v>
      </c>
      <c r="G550" s="296" t="s">
        <v>94</v>
      </c>
      <c r="H550" s="296" t="s">
        <v>114</v>
      </c>
      <c r="I550" s="296" t="s">
        <v>2270</v>
      </c>
      <c r="J550" s="297" t="s">
        <v>35</v>
      </c>
      <c r="K550" s="298" t="s">
        <v>35</v>
      </c>
      <c r="L550" s="298" t="s">
        <v>35</v>
      </c>
      <c r="M550" s="299" t="s">
        <v>35</v>
      </c>
      <c r="N550" s="300" t="s">
        <v>35</v>
      </c>
      <c r="O550" s="300" t="s">
        <v>35</v>
      </c>
      <c r="P550" s="301">
        <v>15840</v>
      </c>
      <c r="Q550" s="302">
        <v>446586</v>
      </c>
      <c r="R550" s="302">
        <v>1</v>
      </c>
      <c r="S550" s="303" t="s">
        <v>35</v>
      </c>
      <c r="T550" s="304" t="s">
        <v>35</v>
      </c>
      <c r="U550" s="304" t="s">
        <v>35</v>
      </c>
      <c r="V550" s="297">
        <v>15840</v>
      </c>
      <c r="W550" s="298">
        <v>446586</v>
      </c>
      <c r="X550" s="298">
        <v>1</v>
      </c>
    </row>
    <row r="551" spans="1:24" x14ac:dyDescent="0.35">
      <c r="A551" s="294">
        <v>2013</v>
      </c>
      <c r="B551" s="295">
        <v>5551</v>
      </c>
      <c r="C551" s="296" t="s">
        <v>506</v>
      </c>
      <c r="D551" s="294" t="s">
        <v>22</v>
      </c>
      <c r="E551" s="296" t="s">
        <v>23</v>
      </c>
      <c r="F551" s="294" t="s">
        <v>24</v>
      </c>
      <c r="G551" s="296" t="s">
        <v>37</v>
      </c>
      <c r="H551" s="296" t="s">
        <v>26</v>
      </c>
      <c r="I551" s="296" t="s">
        <v>2270</v>
      </c>
      <c r="J551" s="297">
        <v>672.9</v>
      </c>
      <c r="K551" s="298">
        <v>5552</v>
      </c>
      <c r="L551" s="298">
        <v>924</v>
      </c>
      <c r="M551" s="299">
        <v>2793.6</v>
      </c>
      <c r="N551" s="300">
        <v>27262</v>
      </c>
      <c r="O551" s="300">
        <v>542</v>
      </c>
      <c r="P551" s="301">
        <v>0</v>
      </c>
      <c r="Q551" s="302">
        <v>0</v>
      </c>
      <c r="R551" s="302">
        <v>0</v>
      </c>
      <c r="S551" s="303">
        <v>0</v>
      </c>
      <c r="T551" s="304">
        <v>0</v>
      </c>
      <c r="U551" s="304">
        <v>0</v>
      </c>
      <c r="V551" s="297">
        <v>3466.5</v>
      </c>
      <c r="W551" s="298">
        <v>32814</v>
      </c>
      <c r="X551" s="298">
        <v>1466</v>
      </c>
    </row>
    <row r="552" spans="1:24" x14ac:dyDescent="0.35">
      <c r="A552" s="294">
        <v>2013</v>
      </c>
      <c r="B552" s="295">
        <v>5571</v>
      </c>
      <c r="C552" s="296" t="s">
        <v>2350</v>
      </c>
      <c r="D552" s="294" t="s">
        <v>39</v>
      </c>
      <c r="E552" s="296" t="s">
        <v>40</v>
      </c>
      <c r="F552" s="294" t="s">
        <v>24</v>
      </c>
      <c r="G552" s="296" t="s">
        <v>60</v>
      </c>
      <c r="H552" s="296" t="s">
        <v>26</v>
      </c>
      <c r="I552" s="296" t="s">
        <v>2278</v>
      </c>
      <c r="J552" s="297" t="s">
        <v>35</v>
      </c>
      <c r="K552" s="298" t="s">
        <v>35</v>
      </c>
      <c r="L552" s="298" t="s">
        <v>35</v>
      </c>
      <c r="M552" s="299" t="s">
        <v>35</v>
      </c>
      <c r="N552" s="300" t="s">
        <v>35</v>
      </c>
      <c r="O552" s="300" t="s">
        <v>35</v>
      </c>
      <c r="P552" s="301">
        <v>763</v>
      </c>
      <c r="Q552" s="302">
        <v>10749</v>
      </c>
      <c r="R552" s="302">
        <v>1</v>
      </c>
      <c r="S552" s="303" t="s">
        <v>35</v>
      </c>
      <c r="T552" s="304" t="s">
        <v>35</v>
      </c>
      <c r="U552" s="304" t="s">
        <v>35</v>
      </c>
      <c r="V552" s="297">
        <v>763</v>
      </c>
      <c r="W552" s="298">
        <v>10749</v>
      </c>
      <c r="X552" s="298">
        <v>1</v>
      </c>
    </row>
    <row r="553" spans="1:24" x14ac:dyDescent="0.35">
      <c r="A553" s="294">
        <v>2013</v>
      </c>
      <c r="B553" s="295">
        <v>5574</v>
      </c>
      <c r="C553" s="296" t="s">
        <v>507</v>
      </c>
      <c r="D553" s="294" t="s">
        <v>22</v>
      </c>
      <c r="E553" s="296" t="s">
        <v>23</v>
      </c>
      <c r="F553" s="294" t="s">
        <v>24</v>
      </c>
      <c r="G553" s="296" t="s">
        <v>48</v>
      </c>
      <c r="H553" s="296" t="s">
        <v>31</v>
      </c>
      <c r="I553" s="296" t="s">
        <v>2270</v>
      </c>
      <c r="J553" s="297">
        <v>71107</v>
      </c>
      <c r="K553" s="298">
        <v>512370</v>
      </c>
      <c r="L553" s="298">
        <v>47652</v>
      </c>
      <c r="M553" s="299">
        <v>28113</v>
      </c>
      <c r="N553" s="300">
        <v>282539</v>
      </c>
      <c r="O553" s="300">
        <v>5114</v>
      </c>
      <c r="P553" s="301">
        <v>6917</v>
      </c>
      <c r="Q553" s="302">
        <v>102204</v>
      </c>
      <c r="R553" s="302">
        <v>148</v>
      </c>
      <c r="S553" s="303">
        <v>0</v>
      </c>
      <c r="T553" s="304">
        <v>0</v>
      </c>
      <c r="U553" s="304">
        <v>0</v>
      </c>
      <c r="V553" s="297">
        <v>106137</v>
      </c>
      <c r="W553" s="298">
        <v>897113</v>
      </c>
      <c r="X553" s="298">
        <v>52914</v>
      </c>
    </row>
    <row r="554" spans="1:24" x14ac:dyDescent="0.35">
      <c r="A554" s="294">
        <v>2013</v>
      </c>
      <c r="B554" s="295">
        <v>5574</v>
      </c>
      <c r="C554" s="296" t="s">
        <v>507</v>
      </c>
      <c r="D554" s="294" t="s">
        <v>22</v>
      </c>
      <c r="E554" s="296" t="s">
        <v>23</v>
      </c>
      <c r="F554" s="294" t="s">
        <v>24</v>
      </c>
      <c r="G554" s="296" t="s">
        <v>37</v>
      </c>
      <c r="H554" s="296" t="s">
        <v>31</v>
      </c>
      <c r="I554" s="296" t="s">
        <v>2270</v>
      </c>
      <c r="J554" s="297">
        <v>6069</v>
      </c>
      <c r="K554" s="298">
        <v>46886</v>
      </c>
      <c r="L554" s="298">
        <v>4763</v>
      </c>
      <c r="M554" s="299">
        <v>691</v>
      </c>
      <c r="N554" s="300">
        <v>5740</v>
      </c>
      <c r="O554" s="300">
        <v>276</v>
      </c>
      <c r="P554" s="301">
        <v>2</v>
      </c>
      <c r="Q554" s="302">
        <v>28</v>
      </c>
      <c r="R554" s="302">
        <v>1</v>
      </c>
      <c r="S554" s="303">
        <v>0</v>
      </c>
      <c r="T554" s="304">
        <v>0</v>
      </c>
      <c r="U554" s="304">
        <v>0</v>
      </c>
      <c r="V554" s="297">
        <v>6762</v>
      </c>
      <c r="W554" s="298">
        <v>52654</v>
      </c>
      <c r="X554" s="298">
        <v>5040</v>
      </c>
    </row>
    <row r="555" spans="1:24" x14ac:dyDescent="0.35">
      <c r="A555" s="294">
        <v>2013</v>
      </c>
      <c r="B555" s="295">
        <v>5575</v>
      </c>
      <c r="C555" s="296" t="s">
        <v>508</v>
      </c>
      <c r="D555" s="294" t="s">
        <v>22</v>
      </c>
      <c r="E555" s="296" t="s">
        <v>23</v>
      </c>
      <c r="F555" s="294" t="s">
        <v>24</v>
      </c>
      <c r="G555" s="296" t="s">
        <v>48</v>
      </c>
      <c r="H555" s="296" t="s">
        <v>26</v>
      </c>
      <c r="I555" s="296" t="s">
        <v>2270</v>
      </c>
      <c r="J555" s="297">
        <v>3996.1</v>
      </c>
      <c r="K555" s="298">
        <v>38855</v>
      </c>
      <c r="L555" s="298">
        <v>3668</v>
      </c>
      <c r="M555" s="299">
        <v>3175.7</v>
      </c>
      <c r="N555" s="300">
        <v>38344</v>
      </c>
      <c r="O555" s="300">
        <v>550</v>
      </c>
      <c r="P555" s="301">
        <v>6246.9</v>
      </c>
      <c r="Q555" s="302">
        <v>82227</v>
      </c>
      <c r="R555" s="302">
        <v>11</v>
      </c>
      <c r="S555" s="303" t="s">
        <v>35</v>
      </c>
      <c r="T555" s="304" t="s">
        <v>35</v>
      </c>
      <c r="U555" s="304" t="s">
        <v>35</v>
      </c>
      <c r="V555" s="297">
        <v>13418.7</v>
      </c>
      <c r="W555" s="298">
        <v>159426</v>
      </c>
      <c r="X555" s="298">
        <v>4229</v>
      </c>
    </row>
    <row r="556" spans="1:24" x14ac:dyDescent="0.35">
      <c r="A556" s="294">
        <v>2013</v>
      </c>
      <c r="B556" s="295">
        <v>5578</v>
      </c>
      <c r="C556" s="296" t="s">
        <v>509</v>
      </c>
      <c r="D556" s="294" t="s">
        <v>22</v>
      </c>
      <c r="E556" s="296" t="s">
        <v>23</v>
      </c>
      <c r="F556" s="294" t="s">
        <v>24</v>
      </c>
      <c r="G556" s="296" t="s">
        <v>25</v>
      </c>
      <c r="H556" s="296" t="s">
        <v>31</v>
      </c>
      <c r="I556" s="296" t="s">
        <v>2269</v>
      </c>
      <c r="J556" s="297">
        <v>15836</v>
      </c>
      <c r="K556" s="298">
        <v>133405</v>
      </c>
      <c r="L556" s="298">
        <v>9888</v>
      </c>
      <c r="M556" s="299">
        <v>12469</v>
      </c>
      <c r="N556" s="300">
        <v>112939</v>
      </c>
      <c r="O556" s="300">
        <v>2860</v>
      </c>
      <c r="P556" s="301">
        <v>0</v>
      </c>
      <c r="Q556" s="302">
        <v>0</v>
      </c>
      <c r="R556" s="302">
        <v>0</v>
      </c>
      <c r="S556" s="303">
        <v>0</v>
      </c>
      <c r="T556" s="304">
        <v>0</v>
      </c>
      <c r="U556" s="304">
        <v>0</v>
      </c>
      <c r="V556" s="297">
        <v>28305</v>
      </c>
      <c r="W556" s="298">
        <v>246344</v>
      </c>
      <c r="X556" s="298">
        <v>12748</v>
      </c>
    </row>
    <row r="557" spans="1:24" x14ac:dyDescent="0.35">
      <c r="A557" s="294">
        <v>2013</v>
      </c>
      <c r="B557" s="295">
        <v>5582</v>
      </c>
      <c r="C557" s="296" t="s">
        <v>510</v>
      </c>
      <c r="D557" s="294" t="s">
        <v>22</v>
      </c>
      <c r="E557" s="296" t="s">
        <v>23</v>
      </c>
      <c r="F557" s="294" t="s">
        <v>24</v>
      </c>
      <c r="G557" s="296" t="s">
        <v>46</v>
      </c>
      <c r="H557" s="296" t="s">
        <v>26</v>
      </c>
      <c r="I557" s="296" t="s">
        <v>2274</v>
      </c>
      <c r="J557" s="297">
        <v>18749</v>
      </c>
      <c r="K557" s="298">
        <v>136305</v>
      </c>
      <c r="L557" s="298">
        <v>13615</v>
      </c>
      <c r="M557" s="299">
        <v>23358</v>
      </c>
      <c r="N557" s="300">
        <v>201203</v>
      </c>
      <c r="O557" s="300">
        <v>1282</v>
      </c>
      <c r="P557" s="301" t="s">
        <v>35</v>
      </c>
      <c r="Q557" s="302" t="s">
        <v>35</v>
      </c>
      <c r="R557" s="302" t="s">
        <v>35</v>
      </c>
      <c r="S557" s="303" t="s">
        <v>35</v>
      </c>
      <c r="T557" s="304" t="s">
        <v>35</v>
      </c>
      <c r="U557" s="304" t="s">
        <v>35</v>
      </c>
      <c r="V557" s="297">
        <v>42107</v>
      </c>
      <c r="W557" s="298">
        <v>337508</v>
      </c>
      <c r="X557" s="298">
        <v>14897</v>
      </c>
    </row>
    <row r="558" spans="1:24" x14ac:dyDescent="0.35">
      <c r="A558" s="294">
        <v>2013</v>
      </c>
      <c r="B558" s="295">
        <v>5585</v>
      </c>
      <c r="C558" s="296" t="s">
        <v>511</v>
      </c>
      <c r="D558" s="294" t="s">
        <v>22</v>
      </c>
      <c r="E558" s="296" t="s">
        <v>23</v>
      </c>
      <c r="F558" s="294" t="s">
        <v>24</v>
      </c>
      <c r="G558" s="296" t="s">
        <v>34</v>
      </c>
      <c r="H558" s="296" t="s">
        <v>31</v>
      </c>
      <c r="I558" s="296" t="s">
        <v>2270</v>
      </c>
      <c r="J558" s="297">
        <v>25752</v>
      </c>
      <c r="K558" s="298">
        <v>181313</v>
      </c>
      <c r="L558" s="298">
        <v>11516</v>
      </c>
      <c r="M558" s="299">
        <v>6455</v>
      </c>
      <c r="N558" s="300">
        <v>50030</v>
      </c>
      <c r="O558" s="300">
        <v>2113</v>
      </c>
      <c r="P558" s="301">
        <v>943</v>
      </c>
      <c r="Q558" s="302">
        <v>9195</v>
      </c>
      <c r="R558" s="302">
        <v>4</v>
      </c>
      <c r="S558" s="303" t="s">
        <v>35</v>
      </c>
      <c r="T558" s="304" t="s">
        <v>35</v>
      </c>
      <c r="U558" s="304" t="s">
        <v>35</v>
      </c>
      <c r="V558" s="297">
        <v>33150</v>
      </c>
      <c r="W558" s="298">
        <v>240538</v>
      </c>
      <c r="X558" s="298">
        <v>13633</v>
      </c>
    </row>
    <row r="559" spans="1:24" x14ac:dyDescent="0.35">
      <c r="A559" s="294">
        <v>2013</v>
      </c>
      <c r="B559" s="295">
        <v>5588</v>
      </c>
      <c r="C559" s="296" t="s">
        <v>512</v>
      </c>
      <c r="D559" s="294" t="s">
        <v>22</v>
      </c>
      <c r="E559" s="296" t="s">
        <v>23</v>
      </c>
      <c r="F559" s="294" t="s">
        <v>24</v>
      </c>
      <c r="G559" s="296" t="s">
        <v>83</v>
      </c>
      <c r="H559" s="296" t="s">
        <v>31</v>
      </c>
      <c r="I559" s="296" t="s">
        <v>2270</v>
      </c>
      <c r="J559" s="297">
        <v>15989</v>
      </c>
      <c r="K559" s="298">
        <v>136129</v>
      </c>
      <c r="L559" s="298">
        <v>7793</v>
      </c>
      <c r="M559" s="299">
        <v>5493</v>
      </c>
      <c r="N559" s="300">
        <v>58203</v>
      </c>
      <c r="O559" s="300">
        <v>835</v>
      </c>
      <c r="P559" s="301">
        <v>986</v>
      </c>
      <c r="Q559" s="302">
        <v>11357</v>
      </c>
      <c r="R559" s="302">
        <v>3</v>
      </c>
      <c r="S559" s="303" t="s">
        <v>35</v>
      </c>
      <c r="T559" s="304" t="s">
        <v>35</v>
      </c>
      <c r="U559" s="304" t="s">
        <v>35</v>
      </c>
      <c r="V559" s="297">
        <v>22468</v>
      </c>
      <c r="W559" s="298">
        <v>205689</v>
      </c>
      <c r="X559" s="298">
        <v>8631</v>
      </c>
    </row>
    <row r="560" spans="1:24" x14ac:dyDescent="0.35">
      <c r="A560" s="294">
        <v>2013</v>
      </c>
      <c r="B560" s="295">
        <v>5598</v>
      </c>
      <c r="C560" s="296" t="s">
        <v>513</v>
      </c>
      <c r="D560" s="294" t="s">
        <v>22</v>
      </c>
      <c r="E560" s="296" t="s">
        <v>23</v>
      </c>
      <c r="F560" s="294" t="s">
        <v>24</v>
      </c>
      <c r="G560" s="296" t="s">
        <v>76</v>
      </c>
      <c r="H560" s="296" t="s">
        <v>31</v>
      </c>
      <c r="I560" s="296" t="s">
        <v>2296</v>
      </c>
      <c r="J560" s="297">
        <v>40004</v>
      </c>
      <c r="K560" s="298">
        <v>405790</v>
      </c>
      <c r="L560" s="298">
        <v>28654</v>
      </c>
      <c r="M560" s="299">
        <v>11296</v>
      </c>
      <c r="N560" s="300">
        <v>129112</v>
      </c>
      <c r="O560" s="300">
        <v>4286</v>
      </c>
      <c r="P560" s="301" t="s">
        <v>35</v>
      </c>
      <c r="Q560" s="302" t="s">
        <v>35</v>
      </c>
      <c r="R560" s="302" t="s">
        <v>35</v>
      </c>
      <c r="S560" s="303" t="s">
        <v>35</v>
      </c>
      <c r="T560" s="304" t="s">
        <v>35</v>
      </c>
      <c r="U560" s="304" t="s">
        <v>35</v>
      </c>
      <c r="V560" s="297">
        <v>51300</v>
      </c>
      <c r="W560" s="298">
        <v>534902</v>
      </c>
      <c r="X560" s="298">
        <v>32940</v>
      </c>
    </row>
    <row r="561" spans="1:24" x14ac:dyDescent="0.35">
      <c r="A561" s="294">
        <v>2013</v>
      </c>
      <c r="B561" s="295">
        <v>5605</v>
      </c>
      <c r="C561" s="296" t="s">
        <v>514</v>
      </c>
      <c r="D561" s="294" t="s">
        <v>22</v>
      </c>
      <c r="E561" s="296" t="s">
        <v>23</v>
      </c>
      <c r="F561" s="294" t="s">
        <v>24</v>
      </c>
      <c r="G561" s="296" t="s">
        <v>83</v>
      </c>
      <c r="H561" s="296" t="s">
        <v>31</v>
      </c>
      <c r="I561" s="296" t="s">
        <v>2270</v>
      </c>
      <c r="J561" s="297">
        <v>37651.199999999997</v>
      </c>
      <c r="K561" s="298">
        <v>302065</v>
      </c>
      <c r="L561" s="298">
        <v>21553</v>
      </c>
      <c r="M561" s="299">
        <v>6062.7</v>
      </c>
      <c r="N561" s="300">
        <v>55166</v>
      </c>
      <c r="O561" s="300">
        <v>1840</v>
      </c>
      <c r="P561" s="301">
        <v>17962.5</v>
      </c>
      <c r="Q561" s="302">
        <v>289172</v>
      </c>
      <c r="R561" s="302">
        <v>15</v>
      </c>
      <c r="S561" s="303" t="s">
        <v>35</v>
      </c>
      <c r="T561" s="304" t="s">
        <v>35</v>
      </c>
      <c r="U561" s="304" t="s">
        <v>35</v>
      </c>
      <c r="V561" s="297">
        <v>61676.4</v>
      </c>
      <c r="W561" s="298">
        <v>646403</v>
      </c>
      <c r="X561" s="298">
        <v>23408</v>
      </c>
    </row>
    <row r="562" spans="1:24" x14ac:dyDescent="0.35">
      <c r="A562" s="294">
        <v>2013</v>
      </c>
      <c r="B562" s="295">
        <v>5609</v>
      </c>
      <c r="C562" s="296" t="s">
        <v>515</v>
      </c>
      <c r="D562" s="294" t="s">
        <v>132</v>
      </c>
      <c r="E562" s="296" t="s">
        <v>133</v>
      </c>
      <c r="F562" s="294" t="s">
        <v>24</v>
      </c>
      <c r="G562" s="296" t="s">
        <v>150</v>
      </c>
      <c r="H562" s="296" t="s">
        <v>31</v>
      </c>
      <c r="I562" s="296" t="s">
        <v>2351</v>
      </c>
      <c r="J562" s="297">
        <v>5138.7</v>
      </c>
      <c r="K562" s="298">
        <v>56189</v>
      </c>
      <c r="L562" s="298">
        <v>10544</v>
      </c>
      <c r="M562" s="299">
        <v>1682.1</v>
      </c>
      <c r="N562" s="300">
        <v>21557</v>
      </c>
      <c r="O562" s="300">
        <v>1999</v>
      </c>
      <c r="P562" s="301">
        <v>953.4</v>
      </c>
      <c r="Q562" s="302">
        <v>15089</v>
      </c>
      <c r="R562" s="302">
        <v>28</v>
      </c>
      <c r="S562" s="303">
        <v>0</v>
      </c>
      <c r="T562" s="304">
        <v>0</v>
      </c>
      <c r="U562" s="304">
        <v>0</v>
      </c>
      <c r="V562" s="297">
        <v>7774.2</v>
      </c>
      <c r="W562" s="298">
        <v>92835</v>
      </c>
      <c r="X562" s="298">
        <v>12571</v>
      </c>
    </row>
    <row r="563" spans="1:24" x14ac:dyDescent="0.35">
      <c r="A563" s="294">
        <v>2013</v>
      </c>
      <c r="B563" s="295">
        <v>5624</v>
      </c>
      <c r="C563" s="296" t="s">
        <v>2352</v>
      </c>
      <c r="D563" s="294" t="s">
        <v>22</v>
      </c>
      <c r="E563" s="296" t="s">
        <v>23</v>
      </c>
      <c r="F563" s="294" t="s">
        <v>24</v>
      </c>
      <c r="G563" s="296" t="s">
        <v>41</v>
      </c>
      <c r="H563" s="296" t="s">
        <v>114</v>
      </c>
      <c r="I563" s="296" t="s">
        <v>2272</v>
      </c>
      <c r="J563" s="297" t="s">
        <v>35</v>
      </c>
      <c r="K563" s="298" t="s">
        <v>35</v>
      </c>
      <c r="L563" s="298" t="s">
        <v>35</v>
      </c>
      <c r="M563" s="299" t="s">
        <v>35</v>
      </c>
      <c r="N563" s="300" t="s">
        <v>35</v>
      </c>
      <c r="O563" s="300" t="s">
        <v>35</v>
      </c>
      <c r="P563" s="301">
        <v>13106</v>
      </c>
      <c r="Q563" s="302">
        <v>100858</v>
      </c>
      <c r="R563" s="302">
        <v>12</v>
      </c>
      <c r="S563" s="303" t="s">
        <v>35</v>
      </c>
      <c r="T563" s="304" t="s">
        <v>35</v>
      </c>
      <c r="U563" s="304" t="s">
        <v>35</v>
      </c>
      <c r="V563" s="297">
        <v>13106</v>
      </c>
      <c r="W563" s="298">
        <v>100858</v>
      </c>
      <c r="X563" s="298">
        <v>12</v>
      </c>
    </row>
    <row r="564" spans="1:24" x14ac:dyDescent="0.35">
      <c r="A564" s="294">
        <v>2013</v>
      </c>
      <c r="B564" s="295">
        <v>5625</v>
      </c>
      <c r="C564" s="296" t="s">
        <v>516</v>
      </c>
      <c r="D564" s="294" t="s">
        <v>22</v>
      </c>
      <c r="E564" s="296" t="s">
        <v>23</v>
      </c>
      <c r="F564" s="294" t="s">
        <v>24</v>
      </c>
      <c r="G564" s="296" t="s">
        <v>30</v>
      </c>
      <c r="H564" s="296" t="s">
        <v>26</v>
      </c>
      <c r="I564" s="296" t="s">
        <v>2271</v>
      </c>
      <c r="J564" s="297">
        <v>10693.1</v>
      </c>
      <c r="K564" s="298">
        <v>108126</v>
      </c>
      <c r="L564" s="298">
        <v>8227</v>
      </c>
      <c r="M564" s="299">
        <v>14794.5</v>
      </c>
      <c r="N564" s="300">
        <v>150053</v>
      </c>
      <c r="O564" s="300">
        <v>2325</v>
      </c>
      <c r="P564" s="301" t="s">
        <v>35</v>
      </c>
      <c r="Q564" s="302" t="s">
        <v>35</v>
      </c>
      <c r="R564" s="302" t="s">
        <v>35</v>
      </c>
      <c r="S564" s="303" t="s">
        <v>35</v>
      </c>
      <c r="T564" s="304" t="s">
        <v>35</v>
      </c>
      <c r="U564" s="304" t="s">
        <v>35</v>
      </c>
      <c r="V564" s="297">
        <v>25487.599999999999</v>
      </c>
      <c r="W564" s="298">
        <v>258179</v>
      </c>
      <c r="X564" s="298">
        <v>10552</v>
      </c>
    </row>
    <row r="565" spans="1:24" x14ac:dyDescent="0.35">
      <c r="A565" s="294">
        <v>2013</v>
      </c>
      <c r="B565" s="295">
        <v>5632</v>
      </c>
      <c r="C565" s="296" t="s">
        <v>517</v>
      </c>
      <c r="D565" s="294" t="s">
        <v>22</v>
      </c>
      <c r="E565" s="296" t="s">
        <v>23</v>
      </c>
      <c r="F565" s="294" t="s">
        <v>24</v>
      </c>
      <c r="G565" s="296" t="s">
        <v>37</v>
      </c>
      <c r="H565" s="296" t="s">
        <v>31</v>
      </c>
      <c r="I565" s="296" t="s">
        <v>2270</v>
      </c>
      <c r="J565" s="297">
        <v>18218</v>
      </c>
      <c r="K565" s="298">
        <v>136910</v>
      </c>
      <c r="L565" s="298">
        <v>10007</v>
      </c>
      <c r="M565" s="299">
        <v>3126</v>
      </c>
      <c r="N565" s="300">
        <v>30978</v>
      </c>
      <c r="O565" s="300">
        <v>619</v>
      </c>
      <c r="P565" s="301">
        <v>2397</v>
      </c>
      <c r="Q565" s="302">
        <v>27620</v>
      </c>
      <c r="R565" s="302">
        <v>8</v>
      </c>
      <c r="S565" s="303" t="s">
        <v>35</v>
      </c>
      <c r="T565" s="304" t="s">
        <v>35</v>
      </c>
      <c r="U565" s="304" t="s">
        <v>35</v>
      </c>
      <c r="V565" s="297">
        <v>23741</v>
      </c>
      <c r="W565" s="298">
        <v>195508</v>
      </c>
      <c r="X565" s="298">
        <v>10634</v>
      </c>
    </row>
    <row r="566" spans="1:24" x14ac:dyDescent="0.35">
      <c r="A566" s="294">
        <v>2013</v>
      </c>
      <c r="B566" s="295">
        <v>5644</v>
      </c>
      <c r="C566" s="296" t="s">
        <v>518</v>
      </c>
      <c r="D566" s="294" t="s">
        <v>22</v>
      </c>
      <c r="E566" s="296" t="s">
        <v>23</v>
      </c>
      <c r="F566" s="294" t="s">
        <v>24</v>
      </c>
      <c r="G566" s="296" t="s">
        <v>51</v>
      </c>
      <c r="H566" s="296" t="s">
        <v>31</v>
      </c>
      <c r="I566" s="296" t="s">
        <v>51</v>
      </c>
      <c r="J566" s="297">
        <v>30723.200000000001</v>
      </c>
      <c r="K566" s="298">
        <v>225739</v>
      </c>
      <c r="L566" s="298">
        <v>14887</v>
      </c>
      <c r="M566" s="299">
        <v>7152.2</v>
      </c>
      <c r="N566" s="300">
        <v>47972</v>
      </c>
      <c r="O566" s="300">
        <v>5012</v>
      </c>
      <c r="P566" s="301">
        <v>2109.8000000000002</v>
      </c>
      <c r="Q566" s="302">
        <v>19447</v>
      </c>
      <c r="R566" s="302">
        <v>19</v>
      </c>
      <c r="S566" s="303" t="s">
        <v>35</v>
      </c>
      <c r="T566" s="304" t="s">
        <v>35</v>
      </c>
      <c r="U566" s="304" t="s">
        <v>35</v>
      </c>
      <c r="V566" s="297">
        <v>39985.199999999997</v>
      </c>
      <c r="W566" s="298">
        <v>293158</v>
      </c>
      <c r="X566" s="298">
        <v>19918</v>
      </c>
    </row>
    <row r="567" spans="1:24" x14ac:dyDescent="0.35">
      <c r="A567" s="294">
        <v>2013</v>
      </c>
      <c r="B567" s="295">
        <v>5656</v>
      </c>
      <c r="C567" s="296" t="s">
        <v>519</v>
      </c>
      <c r="D567" s="294" t="s">
        <v>22</v>
      </c>
      <c r="E567" s="296" t="s">
        <v>23</v>
      </c>
      <c r="F567" s="294" t="s">
        <v>24</v>
      </c>
      <c r="G567" s="296" t="s">
        <v>67</v>
      </c>
      <c r="H567" s="296" t="s">
        <v>31</v>
      </c>
      <c r="I567" s="296" t="s">
        <v>2271</v>
      </c>
      <c r="J567" s="297">
        <v>19580</v>
      </c>
      <c r="K567" s="298">
        <v>156409</v>
      </c>
      <c r="L567" s="298">
        <v>10550</v>
      </c>
      <c r="M567" s="299">
        <v>4242</v>
      </c>
      <c r="N567" s="300">
        <v>40657</v>
      </c>
      <c r="O567" s="300">
        <v>1083</v>
      </c>
      <c r="P567" s="301">
        <v>1893</v>
      </c>
      <c r="Q567" s="302">
        <v>30005</v>
      </c>
      <c r="R567" s="302">
        <v>7</v>
      </c>
      <c r="S567" s="303" t="s">
        <v>35</v>
      </c>
      <c r="T567" s="304" t="s">
        <v>35</v>
      </c>
      <c r="U567" s="304" t="s">
        <v>35</v>
      </c>
      <c r="V567" s="297">
        <v>25715</v>
      </c>
      <c r="W567" s="298">
        <v>227071</v>
      </c>
      <c r="X567" s="298">
        <v>11640</v>
      </c>
    </row>
    <row r="568" spans="1:24" x14ac:dyDescent="0.35">
      <c r="A568" s="294">
        <v>2013</v>
      </c>
      <c r="B568" s="295">
        <v>5661</v>
      </c>
      <c r="C568" s="296" t="s">
        <v>520</v>
      </c>
      <c r="D568" s="294" t="s">
        <v>22</v>
      </c>
      <c r="E568" s="296" t="s">
        <v>23</v>
      </c>
      <c r="F568" s="294" t="s">
        <v>24</v>
      </c>
      <c r="G568" s="296" t="s">
        <v>76</v>
      </c>
      <c r="H568" s="296" t="s">
        <v>26</v>
      </c>
      <c r="I568" s="296" t="s">
        <v>2282</v>
      </c>
      <c r="J568" s="297">
        <v>43917</v>
      </c>
      <c r="K568" s="298">
        <v>478778</v>
      </c>
      <c r="L568" s="298">
        <v>33431</v>
      </c>
      <c r="M568" s="299">
        <v>28135</v>
      </c>
      <c r="N568" s="300">
        <v>354645</v>
      </c>
      <c r="O568" s="300">
        <v>4165</v>
      </c>
      <c r="P568" s="301">
        <v>885</v>
      </c>
      <c r="Q568" s="302">
        <v>11243</v>
      </c>
      <c r="R568" s="302">
        <v>84</v>
      </c>
      <c r="S568" s="303" t="s">
        <v>35</v>
      </c>
      <c r="T568" s="304" t="s">
        <v>35</v>
      </c>
      <c r="U568" s="304" t="s">
        <v>35</v>
      </c>
      <c r="V568" s="297">
        <v>72937</v>
      </c>
      <c r="W568" s="298">
        <v>844666</v>
      </c>
      <c r="X568" s="298">
        <v>37680</v>
      </c>
    </row>
    <row r="569" spans="1:24" x14ac:dyDescent="0.35">
      <c r="A569" s="294">
        <v>2013</v>
      </c>
      <c r="B569" s="295">
        <v>5677</v>
      </c>
      <c r="C569" s="296" t="s">
        <v>2353</v>
      </c>
      <c r="D569" s="294" t="s">
        <v>22</v>
      </c>
      <c r="E569" s="296" t="s">
        <v>23</v>
      </c>
      <c r="F569" s="294" t="s">
        <v>24</v>
      </c>
      <c r="G569" s="296" t="s">
        <v>60</v>
      </c>
      <c r="H569" s="296" t="s">
        <v>114</v>
      </c>
      <c r="I569" s="296" t="s">
        <v>6</v>
      </c>
      <c r="J569" s="297" t="s">
        <v>35</v>
      </c>
      <c r="K569" s="298" t="s">
        <v>35</v>
      </c>
      <c r="L569" s="298" t="s">
        <v>35</v>
      </c>
      <c r="M569" s="299" t="s">
        <v>35</v>
      </c>
      <c r="N569" s="300">
        <v>0</v>
      </c>
      <c r="O569" s="300" t="s">
        <v>35</v>
      </c>
      <c r="P569" s="301">
        <v>301</v>
      </c>
      <c r="Q569" s="302">
        <v>4735</v>
      </c>
      <c r="R569" s="302">
        <v>1</v>
      </c>
      <c r="S569" s="303" t="s">
        <v>35</v>
      </c>
      <c r="T569" s="304" t="s">
        <v>35</v>
      </c>
      <c r="U569" s="304" t="s">
        <v>35</v>
      </c>
      <c r="V569" s="297">
        <v>301</v>
      </c>
      <c r="W569" s="298">
        <v>4735</v>
      </c>
      <c r="X569" s="298">
        <v>1</v>
      </c>
    </row>
    <row r="570" spans="1:24" x14ac:dyDescent="0.35">
      <c r="A570" s="294">
        <v>2013</v>
      </c>
      <c r="B570" s="295">
        <v>5677</v>
      </c>
      <c r="C570" s="296" t="s">
        <v>2353</v>
      </c>
      <c r="D570" s="294" t="s">
        <v>22</v>
      </c>
      <c r="E570" s="296" t="s">
        <v>23</v>
      </c>
      <c r="F570" s="294" t="s">
        <v>24</v>
      </c>
      <c r="G570" s="296" t="s">
        <v>79</v>
      </c>
      <c r="H570" s="296" t="s">
        <v>114</v>
      </c>
      <c r="I570" s="296" t="s">
        <v>2270</v>
      </c>
      <c r="J570" s="297" t="s">
        <v>35</v>
      </c>
      <c r="K570" s="298" t="s">
        <v>35</v>
      </c>
      <c r="L570" s="298" t="s">
        <v>35</v>
      </c>
      <c r="M570" s="299" t="s">
        <v>35</v>
      </c>
      <c r="N570" s="300" t="s">
        <v>35</v>
      </c>
      <c r="O570" s="300" t="s">
        <v>35</v>
      </c>
      <c r="P570" s="301">
        <v>44</v>
      </c>
      <c r="Q570" s="302">
        <v>408</v>
      </c>
      <c r="R570" s="302">
        <v>1</v>
      </c>
      <c r="S570" s="303" t="s">
        <v>35</v>
      </c>
      <c r="T570" s="304" t="s">
        <v>35</v>
      </c>
      <c r="U570" s="304" t="s">
        <v>35</v>
      </c>
      <c r="V570" s="297">
        <v>44</v>
      </c>
      <c r="W570" s="298">
        <v>408</v>
      </c>
      <c r="X570" s="298">
        <v>1</v>
      </c>
    </row>
    <row r="571" spans="1:24" x14ac:dyDescent="0.35">
      <c r="A571" s="294">
        <v>2013</v>
      </c>
      <c r="B571" s="295">
        <v>5701</v>
      </c>
      <c r="C571" s="296" t="s">
        <v>521</v>
      </c>
      <c r="D571" s="294" t="s">
        <v>22</v>
      </c>
      <c r="E571" s="296" t="s">
        <v>23</v>
      </c>
      <c r="F571" s="294" t="s">
        <v>24</v>
      </c>
      <c r="G571" s="296" t="s">
        <v>312</v>
      </c>
      <c r="H571" s="296" t="s">
        <v>54</v>
      </c>
      <c r="I571" s="296" t="s">
        <v>2354</v>
      </c>
      <c r="J571" s="297">
        <v>82709</v>
      </c>
      <c r="K571" s="298">
        <v>672360</v>
      </c>
      <c r="L571" s="298">
        <v>82316</v>
      </c>
      <c r="M571" s="299">
        <v>97988</v>
      </c>
      <c r="N571" s="300">
        <v>932324</v>
      </c>
      <c r="O571" s="300">
        <v>10943</v>
      </c>
      <c r="P571" s="301">
        <v>6002</v>
      </c>
      <c r="Q571" s="302">
        <v>75278</v>
      </c>
      <c r="R571" s="302">
        <v>7</v>
      </c>
      <c r="S571" s="303" t="s">
        <v>35</v>
      </c>
      <c r="T571" s="304" t="s">
        <v>35</v>
      </c>
      <c r="U571" s="304" t="s">
        <v>35</v>
      </c>
      <c r="V571" s="297">
        <v>186699</v>
      </c>
      <c r="W571" s="298">
        <v>1679962</v>
      </c>
      <c r="X571" s="298">
        <v>93266</v>
      </c>
    </row>
    <row r="572" spans="1:24" x14ac:dyDescent="0.35">
      <c r="A572" s="294">
        <v>2013</v>
      </c>
      <c r="B572" s="295">
        <v>5701</v>
      </c>
      <c r="C572" s="296" t="s">
        <v>521</v>
      </c>
      <c r="D572" s="294" t="s">
        <v>22</v>
      </c>
      <c r="E572" s="296" t="s">
        <v>23</v>
      </c>
      <c r="F572" s="294" t="s">
        <v>24</v>
      </c>
      <c r="G572" s="296" t="s">
        <v>94</v>
      </c>
      <c r="H572" s="296" t="s">
        <v>54</v>
      </c>
      <c r="I572" s="296" t="s">
        <v>2354</v>
      </c>
      <c r="J572" s="297">
        <v>225674</v>
      </c>
      <c r="K572" s="298">
        <v>1991956</v>
      </c>
      <c r="L572" s="298">
        <v>265575</v>
      </c>
      <c r="M572" s="299">
        <v>287098</v>
      </c>
      <c r="N572" s="300">
        <v>3021996</v>
      </c>
      <c r="O572" s="300">
        <v>32890</v>
      </c>
      <c r="P572" s="301">
        <v>60466</v>
      </c>
      <c r="Q572" s="302">
        <v>1016967</v>
      </c>
      <c r="R572" s="302">
        <v>43</v>
      </c>
      <c r="S572" s="303" t="s">
        <v>35</v>
      </c>
      <c r="T572" s="304" t="s">
        <v>35</v>
      </c>
      <c r="U572" s="304" t="s">
        <v>35</v>
      </c>
      <c r="V572" s="297">
        <v>573238</v>
      </c>
      <c r="W572" s="298">
        <v>6030919</v>
      </c>
      <c r="X572" s="298">
        <v>298508</v>
      </c>
    </row>
    <row r="573" spans="1:24" x14ac:dyDescent="0.35">
      <c r="A573" s="294">
        <v>2013</v>
      </c>
      <c r="B573" s="295">
        <v>5703</v>
      </c>
      <c r="C573" s="296" t="s">
        <v>522</v>
      </c>
      <c r="D573" s="294" t="s">
        <v>39</v>
      </c>
      <c r="E573" s="296" t="s">
        <v>40</v>
      </c>
      <c r="F573" s="294" t="s">
        <v>24</v>
      </c>
      <c r="G573" s="296" t="s">
        <v>41</v>
      </c>
      <c r="H573" s="296" t="s">
        <v>42</v>
      </c>
      <c r="I573" s="296" t="s">
        <v>2272</v>
      </c>
      <c r="J573" s="297">
        <v>0</v>
      </c>
      <c r="K573" s="298">
        <v>0</v>
      </c>
      <c r="L573" s="298">
        <v>0</v>
      </c>
      <c r="M573" s="299">
        <v>2277</v>
      </c>
      <c r="N573" s="300">
        <v>37212</v>
      </c>
      <c r="O573" s="300">
        <v>562</v>
      </c>
      <c r="P573" s="301">
        <v>226</v>
      </c>
      <c r="Q573" s="302">
        <v>3659</v>
      </c>
      <c r="R573" s="302">
        <v>29</v>
      </c>
      <c r="S573" s="303">
        <v>0</v>
      </c>
      <c r="T573" s="304">
        <v>0</v>
      </c>
      <c r="U573" s="304">
        <v>0</v>
      </c>
      <c r="V573" s="297">
        <v>2503</v>
      </c>
      <c r="W573" s="298">
        <v>40871</v>
      </c>
      <c r="X573" s="298">
        <v>591</v>
      </c>
    </row>
    <row r="574" spans="1:24" x14ac:dyDescent="0.35">
      <c r="A574" s="294">
        <v>2013</v>
      </c>
      <c r="B574" s="295">
        <v>5729</v>
      </c>
      <c r="C574" s="296" t="s">
        <v>523</v>
      </c>
      <c r="D574" s="294" t="s">
        <v>22</v>
      </c>
      <c r="E574" s="296" t="s">
        <v>23</v>
      </c>
      <c r="F574" s="294" t="s">
        <v>24</v>
      </c>
      <c r="G574" s="296" t="s">
        <v>53</v>
      </c>
      <c r="H574" s="296" t="s">
        <v>179</v>
      </c>
      <c r="I574" s="296" t="s">
        <v>2276</v>
      </c>
      <c r="J574" s="297" t="s">
        <v>35</v>
      </c>
      <c r="K574" s="298" t="s">
        <v>35</v>
      </c>
      <c r="L574" s="298" t="s">
        <v>35</v>
      </c>
      <c r="M574" s="299" t="s">
        <v>35</v>
      </c>
      <c r="N574" s="300" t="s">
        <v>35</v>
      </c>
      <c r="O574" s="300" t="s">
        <v>35</v>
      </c>
      <c r="P574" s="301">
        <v>15017</v>
      </c>
      <c r="Q574" s="302">
        <v>276934</v>
      </c>
      <c r="R574" s="302">
        <v>507</v>
      </c>
      <c r="S574" s="303" t="s">
        <v>35</v>
      </c>
      <c r="T574" s="304" t="s">
        <v>35</v>
      </c>
      <c r="U574" s="304" t="s">
        <v>35</v>
      </c>
      <c r="V574" s="297">
        <v>15017</v>
      </c>
      <c r="W574" s="298">
        <v>276934</v>
      </c>
      <c r="X574" s="298">
        <v>507</v>
      </c>
    </row>
    <row r="575" spans="1:24" x14ac:dyDescent="0.35">
      <c r="A575" s="294">
        <v>2013</v>
      </c>
      <c r="B575" s="295">
        <v>5730</v>
      </c>
      <c r="C575" s="296" t="s">
        <v>524</v>
      </c>
      <c r="D575" s="294" t="s">
        <v>22</v>
      </c>
      <c r="E575" s="296" t="s">
        <v>23</v>
      </c>
      <c r="F575" s="294" t="s">
        <v>24</v>
      </c>
      <c r="G575" s="296" t="s">
        <v>46</v>
      </c>
      <c r="H575" s="296" t="s">
        <v>26</v>
      </c>
      <c r="I575" s="296" t="s">
        <v>2274</v>
      </c>
      <c r="J575" s="297">
        <v>4461</v>
      </c>
      <c r="K575" s="298">
        <v>36610</v>
      </c>
      <c r="L575" s="298">
        <v>3353</v>
      </c>
      <c r="M575" s="299">
        <v>6896</v>
      </c>
      <c r="N575" s="300">
        <v>59692</v>
      </c>
      <c r="O575" s="300">
        <v>1021</v>
      </c>
      <c r="P575" s="301">
        <v>3317</v>
      </c>
      <c r="Q575" s="302">
        <v>42030</v>
      </c>
      <c r="R575" s="302">
        <v>3</v>
      </c>
      <c r="S575" s="303" t="s">
        <v>35</v>
      </c>
      <c r="T575" s="304" t="s">
        <v>35</v>
      </c>
      <c r="U575" s="304" t="s">
        <v>35</v>
      </c>
      <c r="V575" s="297">
        <v>14674</v>
      </c>
      <c r="W575" s="298">
        <v>138332</v>
      </c>
      <c r="X575" s="298">
        <v>4377</v>
      </c>
    </row>
    <row r="576" spans="1:24" x14ac:dyDescent="0.35">
      <c r="A576" s="294">
        <v>2013</v>
      </c>
      <c r="B576" s="295">
        <v>5742</v>
      </c>
      <c r="C576" s="296" t="s">
        <v>525</v>
      </c>
      <c r="D576" s="294" t="s">
        <v>22</v>
      </c>
      <c r="E576" s="296" t="s">
        <v>23</v>
      </c>
      <c r="F576" s="294" t="s">
        <v>24</v>
      </c>
      <c r="G576" s="296" t="s">
        <v>83</v>
      </c>
      <c r="H576" s="296" t="s">
        <v>26</v>
      </c>
      <c r="I576" s="296" t="s">
        <v>2270</v>
      </c>
      <c r="J576" s="297">
        <v>1577</v>
      </c>
      <c r="K576" s="298">
        <v>19959</v>
      </c>
      <c r="L576" s="298">
        <v>2077</v>
      </c>
      <c r="M576" s="299">
        <v>653</v>
      </c>
      <c r="N576" s="300">
        <v>8951</v>
      </c>
      <c r="O576" s="300">
        <v>215</v>
      </c>
      <c r="P576" s="301">
        <v>708</v>
      </c>
      <c r="Q576" s="302">
        <v>11143</v>
      </c>
      <c r="R576" s="302">
        <v>14</v>
      </c>
      <c r="S576" s="303" t="s">
        <v>35</v>
      </c>
      <c r="T576" s="304" t="s">
        <v>35</v>
      </c>
      <c r="U576" s="304" t="s">
        <v>35</v>
      </c>
      <c r="V576" s="297">
        <v>2938</v>
      </c>
      <c r="W576" s="298">
        <v>40053</v>
      </c>
      <c r="X576" s="298">
        <v>2306</v>
      </c>
    </row>
    <row r="577" spans="1:24" x14ac:dyDescent="0.35">
      <c r="A577" s="294">
        <v>2013</v>
      </c>
      <c r="B577" s="295">
        <v>5748</v>
      </c>
      <c r="C577" s="296" t="s">
        <v>526</v>
      </c>
      <c r="D577" s="294" t="s">
        <v>22</v>
      </c>
      <c r="E577" s="296" t="s">
        <v>23</v>
      </c>
      <c r="F577" s="294" t="s">
        <v>24</v>
      </c>
      <c r="G577" s="296" t="s">
        <v>106</v>
      </c>
      <c r="H577" s="296" t="s">
        <v>54</v>
      </c>
      <c r="I577" s="296" t="s">
        <v>2355</v>
      </c>
      <c r="J577" s="297" t="s">
        <v>35</v>
      </c>
      <c r="K577" s="298" t="s">
        <v>35</v>
      </c>
      <c r="L577" s="298" t="s">
        <v>35</v>
      </c>
      <c r="M577" s="299">
        <v>79367</v>
      </c>
      <c r="N577" s="300">
        <v>1869971</v>
      </c>
      <c r="O577" s="300">
        <v>1</v>
      </c>
      <c r="P577" s="301" t="s">
        <v>35</v>
      </c>
      <c r="Q577" s="302" t="s">
        <v>35</v>
      </c>
      <c r="R577" s="302" t="s">
        <v>35</v>
      </c>
      <c r="S577" s="303" t="s">
        <v>35</v>
      </c>
      <c r="T577" s="304" t="s">
        <v>35</v>
      </c>
      <c r="U577" s="304" t="s">
        <v>35</v>
      </c>
      <c r="V577" s="297">
        <v>79367</v>
      </c>
      <c r="W577" s="298">
        <v>1869971</v>
      </c>
      <c r="X577" s="298">
        <v>1</v>
      </c>
    </row>
    <row r="578" spans="1:24" x14ac:dyDescent="0.35">
      <c r="A578" s="294">
        <v>2013</v>
      </c>
      <c r="B578" s="295">
        <v>5748</v>
      </c>
      <c r="C578" s="296" t="s">
        <v>526</v>
      </c>
      <c r="D578" s="294" t="s">
        <v>22</v>
      </c>
      <c r="E578" s="296" t="s">
        <v>23</v>
      </c>
      <c r="F578" s="294" t="s">
        <v>24</v>
      </c>
      <c r="G578" s="296" t="s">
        <v>106</v>
      </c>
      <c r="H578" s="296" t="s">
        <v>114</v>
      </c>
      <c r="I578" s="296" t="s">
        <v>2355</v>
      </c>
      <c r="J578" s="297" t="s">
        <v>35</v>
      </c>
      <c r="K578" s="298" t="s">
        <v>35</v>
      </c>
      <c r="L578" s="298" t="s">
        <v>35</v>
      </c>
      <c r="M578" s="299" t="s">
        <v>35</v>
      </c>
      <c r="N578" s="300" t="s">
        <v>35</v>
      </c>
      <c r="O578" s="300" t="s">
        <v>35</v>
      </c>
      <c r="P578" s="301">
        <v>79365</v>
      </c>
      <c r="Q578" s="302">
        <v>36043</v>
      </c>
      <c r="R578" s="302">
        <v>1</v>
      </c>
      <c r="S578" s="303" t="s">
        <v>35</v>
      </c>
      <c r="T578" s="304" t="s">
        <v>35</v>
      </c>
      <c r="U578" s="304" t="s">
        <v>35</v>
      </c>
      <c r="V578" s="297">
        <v>79365</v>
      </c>
      <c r="W578" s="298">
        <v>36043</v>
      </c>
      <c r="X578" s="298">
        <v>1</v>
      </c>
    </row>
    <row r="579" spans="1:24" x14ac:dyDescent="0.35">
      <c r="A579" s="294">
        <v>2013</v>
      </c>
      <c r="B579" s="295">
        <v>5760</v>
      </c>
      <c r="C579" s="296" t="s">
        <v>2356</v>
      </c>
      <c r="D579" s="294" t="s">
        <v>22</v>
      </c>
      <c r="E579" s="296" t="s">
        <v>23</v>
      </c>
      <c r="F579" s="294" t="s">
        <v>24</v>
      </c>
      <c r="G579" s="296" t="s">
        <v>67</v>
      </c>
      <c r="H579" s="296" t="s">
        <v>26</v>
      </c>
      <c r="I579" s="296" t="s">
        <v>2291</v>
      </c>
      <c r="J579" s="297">
        <v>19060</v>
      </c>
      <c r="K579" s="298">
        <v>135257</v>
      </c>
      <c r="L579" s="298">
        <v>10102</v>
      </c>
      <c r="M579" s="299">
        <v>17603</v>
      </c>
      <c r="N579" s="300">
        <v>163476</v>
      </c>
      <c r="O579" s="300">
        <v>1854</v>
      </c>
      <c r="P579" s="301" t="s">
        <v>35</v>
      </c>
      <c r="Q579" s="302" t="s">
        <v>35</v>
      </c>
      <c r="R579" s="302" t="s">
        <v>35</v>
      </c>
      <c r="S579" s="303" t="s">
        <v>35</v>
      </c>
      <c r="T579" s="304" t="s">
        <v>35</v>
      </c>
      <c r="U579" s="304" t="s">
        <v>35</v>
      </c>
      <c r="V579" s="297">
        <v>36663</v>
      </c>
      <c r="W579" s="298">
        <v>298733</v>
      </c>
      <c r="X579" s="298">
        <v>11956</v>
      </c>
    </row>
    <row r="580" spans="1:24" x14ac:dyDescent="0.35">
      <c r="A580" s="294">
        <v>2013</v>
      </c>
      <c r="B580" s="295">
        <v>5763</v>
      </c>
      <c r="C580" s="296" t="s">
        <v>2357</v>
      </c>
      <c r="D580" s="294" t="s">
        <v>22</v>
      </c>
      <c r="E580" s="296" t="s">
        <v>23</v>
      </c>
      <c r="F580" s="294" t="s">
        <v>24</v>
      </c>
      <c r="G580" s="296" t="s">
        <v>100</v>
      </c>
      <c r="H580" s="296" t="s">
        <v>26</v>
      </c>
      <c r="I580" s="296" t="s">
        <v>2269</v>
      </c>
      <c r="J580" s="297">
        <v>31314</v>
      </c>
      <c r="K580" s="298">
        <v>303439</v>
      </c>
      <c r="L580" s="298">
        <v>20864</v>
      </c>
      <c r="M580" s="299">
        <v>14368</v>
      </c>
      <c r="N580" s="300">
        <v>137703</v>
      </c>
      <c r="O580" s="300">
        <v>2983</v>
      </c>
      <c r="P580" s="301">
        <v>2038</v>
      </c>
      <c r="Q580" s="302">
        <v>26599</v>
      </c>
      <c r="R580" s="302">
        <v>2</v>
      </c>
      <c r="S580" s="303">
        <v>0</v>
      </c>
      <c r="T580" s="304">
        <v>0</v>
      </c>
      <c r="U580" s="304">
        <v>0</v>
      </c>
      <c r="V580" s="297">
        <v>47720</v>
      </c>
      <c r="W580" s="298">
        <v>467741</v>
      </c>
      <c r="X580" s="298">
        <v>23849</v>
      </c>
    </row>
    <row r="581" spans="1:24" x14ac:dyDescent="0.35">
      <c r="A581" s="294">
        <v>2013</v>
      </c>
      <c r="B581" s="295">
        <v>5773</v>
      </c>
      <c r="C581" s="296" t="s">
        <v>527</v>
      </c>
      <c r="D581" s="294" t="s">
        <v>22</v>
      </c>
      <c r="E581" s="296" t="s">
        <v>23</v>
      </c>
      <c r="F581" s="294" t="s">
        <v>24</v>
      </c>
      <c r="G581" s="296" t="s">
        <v>48</v>
      </c>
      <c r="H581" s="296" t="s">
        <v>26</v>
      </c>
      <c r="I581" s="296" t="s">
        <v>2270</v>
      </c>
      <c r="J581" s="297">
        <v>10579</v>
      </c>
      <c r="K581" s="298">
        <v>78784</v>
      </c>
      <c r="L581" s="298">
        <v>8237</v>
      </c>
      <c r="M581" s="299">
        <v>3141</v>
      </c>
      <c r="N581" s="300">
        <v>26146</v>
      </c>
      <c r="O581" s="300">
        <v>986</v>
      </c>
      <c r="P581" s="301">
        <v>15761</v>
      </c>
      <c r="Q581" s="302">
        <v>169015</v>
      </c>
      <c r="R581" s="302">
        <v>135</v>
      </c>
      <c r="S581" s="303" t="s">
        <v>35</v>
      </c>
      <c r="T581" s="304" t="s">
        <v>35</v>
      </c>
      <c r="U581" s="304" t="s">
        <v>35</v>
      </c>
      <c r="V581" s="297">
        <v>29481</v>
      </c>
      <c r="W581" s="298">
        <v>273945</v>
      </c>
      <c r="X581" s="298">
        <v>9358</v>
      </c>
    </row>
    <row r="582" spans="1:24" x14ac:dyDescent="0.35">
      <c r="A582" s="294">
        <v>2013</v>
      </c>
      <c r="B582" s="295">
        <v>5777</v>
      </c>
      <c r="C582" s="296" t="s">
        <v>2358</v>
      </c>
      <c r="D582" s="294" t="s">
        <v>22</v>
      </c>
      <c r="E582" s="296" t="s">
        <v>23</v>
      </c>
      <c r="F582" s="294" t="s">
        <v>24</v>
      </c>
      <c r="G582" s="296" t="s">
        <v>37</v>
      </c>
      <c r="H582" s="296" t="s">
        <v>26</v>
      </c>
      <c r="I582" s="296" t="s">
        <v>2270</v>
      </c>
      <c r="J582" s="297">
        <v>3357</v>
      </c>
      <c r="K582" s="298">
        <v>30381</v>
      </c>
      <c r="L582" s="298">
        <v>3977</v>
      </c>
      <c r="M582" s="299">
        <v>1971</v>
      </c>
      <c r="N582" s="300">
        <v>19911</v>
      </c>
      <c r="O582" s="300">
        <v>652</v>
      </c>
      <c r="P582" s="301">
        <v>5025</v>
      </c>
      <c r="Q582" s="302">
        <v>57961</v>
      </c>
      <c r="R582" s="302">
        <v>48</v>
      </c>
      <c r="S582" s="303" t="s">
        <v>35</v>
      </c>
      <c r="T582" s="304" t="s">
        <v>35</v>
      </c>
      <c r="U582" s="304" t="s">
        <v>35</v>
      </c>
      <c r="V582" s="297">
        <v>10353</v>
      </c>
      <c r="W582" s="298">
        <v>108253</v>
      </c>
      <c r="X582" s="298">
        <v>4677</v>
      </c>
    </row>
    <row r="583" spans="1:24" x14ac:dyDescent="0.35">
      <c r="A583" s="294">
        <v>2013</v>
      </c>
      <c r="B583" s="295">
        <v>5780</v>
      </c>
      <c r="C583" s="296" t="s">
        <v>528</v>
      </c>
      <c r="D583" s="294" t="s">
        <v>22</v>
      </c>
      <c r="E583" s="296" t="s">
        <v>23</v>
      </c>
      <c r="F583" s="294" t="s">
        <v>24</v>
      </c>
      <c r="G583" s="296" t="s">
        <v>86</v>
      </c>
      <c r="H583" s="296" t="s">
        <v>179</v>
      </c>
      <c r="I583" s="296" t="s">
        <v>2283</v>
      </c>
      <c r="J583" s="297">
        <v>11300</v>
      </c>
      <c r="K583" s="298">
        <v>115271</v>
      </c>
      <c r="L583" s="298">
        <v>5925</v>
      </c>
      <c r="M583" s="299">
        <v>2667</v>
      </c>
      <c r="N583" s="300">
        <v>27617</v>
      </c>
      <c r="O583" s="300">
        <v>654</v>
      </c>
      <c r="P583" s="301">
        <v>14679</v>
      </c>
      <c r="Q583" s="302">
        <v>136178</v>
      </c>
      <c r="R583" s="302">
        <v>2799</v>
      </c>
      <c r="S583" s="303" t="s">
        <v>35</v>
      </c>
      <c r="T583" s="304" t="s">
        <v>35</v>
      </c>
      <c r="U583" s="304" t="s">
        <v>35</v>
      </c>
      <c r="V583" s="297">
        <v>28646</v>
      </c>
      <c r="W583" s="298">
        <v>279066</v>
      </c>
      <c r="X583" s="298">
        <v>9378</v>
      </c>
    </row>
    <row r="584" spans="1:24" x14ac:dyDescent="0.35">
      <c r="A584" s="294">
        <v>2013</v>
      </c>
      <c r="B584" s="295">
        <v>5832</v>
      </c>
      <c r="C584" s="296" t="s">
        <v>529</v>
      </c>
      <c r="D584" s="294" t="s">
        <v>22</v>
      </c>
      <c r="E584" s="296" t="s">
        <v>23</v>
      </c>
      <c r="F584" s="294" t="s">
        <v>24</v>
      </c>
      <c r="G584" s="296" t="s">
        <v>92</v>
      </c>
      <c r="H584" s="296" t="s">
        <v>31</v>
      </c>
      <c r="I584" s="296" t="s">
        <v>2304</v>
      </c>
      <c r="J584" s="297">
        <v>12854</v>
      </c>
      <c r="K584" s="298">
        <v>226355</v>
      </c>
      <c r="L584" s="298">
        <v>13453</v>
      </c>
      <c r="M584" s="299">
        <v>2070</v>
      </c>
      <c r="N584" s="300">
        <v>41018</v>
      </c>
      <c r="O584" s="300">
        <v>653</v>
      </c>
      <c r="P584" s="301" t="s">
        <v>35</v>
      </c>
      <c r="Q584" s="302" t="s">
        <v>35</v>
      </c>
      <c r="R584" s="302" t="s">
        <v>35</v>
      </c>
      <c r="S584" s="303" t="s">
        <v>35</v>
      </c>
      <c r="T584" s="304" t="s">
        <v>35</v>
      </c>
      <c r="U584" s="304" t="s">
        <v>35</v>
      </c>
      <c r="V584" s="297">
        <v>14924</v>
      </c>
      <c r="W584" s="298">
        <v>267373</v>
      </c>
      <c r="X584" s="298">
        <v>14106</v>
      </c>
    </row>
    <row r="585" spans="1:24" x14ac:dyDescent="0.35">
      <c r="A585" s="294">
        <v>2013</v>
      </c>
      <c r="B585" s="295">
        <v>5841</v>
      </c>
      <c r="C585" s="296" t="s">
        <v>530</v>
      </c>
      <c r="D585" s="294" t="s">
        <v>22</v>
      </c>
      <c r="E585" s="296" t="s">
        <v>23</v>
      </c>
      <c r="F585" s="294" t="s">
        <v>24</v>
      </c>
      <c r="G585" s="296" t="s">
        <v>48</v>
      </c>
      <c r="H585" s="296" t="s">
        <v>26</v>
      </c>
      <c r="I585" s="296" t="s">
        <v>2270</v>
      </c>
      <c r="J585" s="297">
        <v>1515.5</v>
      </c>
      <c r="K585" s="298">
        <v>17281</v>
      </c>
      <c r="L585" s="298">
        <v>1678</v>
      </c>
      <c r="M585" s="299">
        <v>1888.4</v>
      </c>
      <c r="N585" s="300">
        <v>19427</v>
      </c>
      <c r="O585" s="300">
        <v>315</v>
      </c>
      <c r="P585" s="301">
        <v>51.7</v>
      </c>
      <c r="Q585" s="302">
        <v>1060</v>
      </c>
      <c r="R585" s="302">
        <v>20</v>
      </c>
      <c r="S585" s="303" t="s">
        <v>35</v>
      </c>
      <c r="T585" s="304" t="s">
        <v>35</v>
      </c>
      <c r="U585" s="304" t="s">
        <v>35</v>
      </c>
      <c r="V585" s="297">
        <v>3455.6</v>
      </c>
      <c r="W585" s="298">
        <v>37768</v>
      </c>
      <c r="X585" s="298">
        <v>2013</v>
      </c>
    </row>
    <row r="586" spans="1:24" x14ac:dyDescent="0.35">
      <c r="A586" s="294">
        <v>2013</v>
      </c>
      <c r="B586" s="295">
        <v>5860</v>
      </c>
      <c r="C586" s="296" t="s">
        <v>531</v>
      </c>
      <c r="D586" s="294" t="s">
        <v>22</v>
      </c>
      <c r="E586" s="296" t="s">
        <v>23</v>
      </c>
      <c r="F586" s="294" t="s">
        <v>24</v>
      </c>
      <c r="G586" s="296" t="s">
        <v>118</v>
      </c>
      <c r="H586" s="296" t="s">
        <v>54</v>
      </c>
      <c r="I586" s="296" t="s">
        <v>2321</v>
      </c>
      <c r="J586" s="297">
        <v>4172.5</v>
      </c>
      <c r="K586" s="298">
        <v>40932</v>
      </c>
      <c r="L586" s="298">
        <v>3605</v>
      </c>
      <c r="M586" s="299">
        <v>3043.1</v>
      </c>
      <c r="N586" s="300">
        <v>34599</v>
      </c>
      <c r="O586" s="300">
        <v>770</v>
      </c>
      <c r="P586" s="301">
        <v>4980.8999999999996</v>
      </c>
      <c r="Q586" s="302">
        <v>76865</v>
      </c>
      <c r="R586" s="302">
        <v>9</v>
      </c>
      <c r="S586" s="303">
        <v>0</v>
      </c>
      <c r="T586" s="304">
        <v>0</v>
      </c>
      <c r="U586" s="304">
        <v>0</v>
      </c>
      <c r="V586" s="297">
        <v>12196.5</v>
      </c>
      <c r="W586" s="298">
        <v>152396</v>
      </c>
      <c r="X586" s="298">
        <v>4384</v>
      </c>
    </row>
    <row r="587" spans="1:24" x14ac:dyDescent="0.35">
      <c r="A587" s="294">
        <v>2013</v>
      </c>
      <c r="B587" s="295">
        <v>5860</v>
      </c>
      <c r="C587" s="296" t="s">
        <v>531</v>
      </c>
      <c r="D587" s="294" t="s">
        <v>22</v>
      </c>
      <c r="E587" s="296" t="s">
        <v>23</v>
      </c>
      <c r="F587" s="294" t="s">
        <v>24</v>
      </c>
      <c r="G587" s="296" t="s">
        <v>75</v>
      </c>
      <c r="H587" s="296" t="s">
        <v>54</v>
      </c>
      <c r="I587" s="296" t="s">
        <v>2321</v>
      </c>
      <c r="J587" s="297">
        <v>12227.9</v>
      </c>
      <c r="K587" s="298">
        <v>114483</v>
      </c>
      <c r="L587" s="298">
        <v>8361</v>
      </c>
      <c r="M587" s="299">
        <v>6585</v>
      </c>
      <c r="N587" s="300">
        <v>58614</v>
      </c>
      <c r="O587" s="300">
        <v>1373</v>
      </c>
      <c r="P587" s="301">
        <v>4638.3999999999996</v>
      </c>
      <c r="Q587" s="302">
        <v>58567</v>
      </c>
      <c r="R587" s="302">
        <v>46</v>
      </c>
      <c r="S587" s="303">
        <v>0</v>
      </c>
      <c r="T587" s="304">
        <v>0</v>
      </c>
      <c r="U587" s="304">
        <v>0</v>
      </c>
      <c r="V587" s="297">
        <v>23451.3</v>
      </c>
      <c r="W587" s="298">
        <v>231664</v>
      </c>
      <c r="X587" s="298">
        <v>9780</v>
      </c>
    </row>
    <row r="588" spans="1:24" x14ac:dyDescent="0.35">
      <c r="A588" s="294">
        <v>2013</v>
      </c>
      <c r="B588" s="295">
        <v>5860</v>
      </c>
      <c r="C588" s="296" t="s">
        <v>531</v>
      </c>
      <c r="D588" s="294" t="s">
        <v>22</v>
      </c>
      <c r="E588" s="296" t="s">
        <v>23</v>
      </c>
      <c r="F588" s="294" t="s">
        <v>24</v>
      </c>
      <c r="G588" s="296" t="s">
        <v>127</v>
      </c>
      <c r="H588" s="296" t="s">
        <v>54</v>
      </c>
      <c r="I588" s="296" t="s">
        <v>2321</v>
      </c>
      <c r="J588" s="297">
        <v>205797.7</v>
      </c>
      <c r="K588" s="298">
        <v>1727403</v>
      </c>
      <c r="L588" s="298">
        <v>125585</v>
      </c>
      <c r="M588" s="299">
        <v>162665.29999999999</v>
      </c>
      <c r="N588" s="300">
        <v>1523139</v>
      </c>
      <c r="O588" s="300">
        <v>23313</v>
      </c>
      <c r="P588" s="301">
        <v>67355.7</v>
      </c>
      <c r="Q588" s="302">
        <v>834820</v>
      </c>
      <c r="R588" s="302">
        <v>277</v>
      </c>
      <c r="S588" s="303">
        <v>0</v>
      </c>
      <c r="T588" s="304">
        <v>0</v>
      </c>
      <c r="U588" s="304">
        <v>0</v>
      </c>
      <c r="V588" s="297">
        <v>435818.7</v>
      </c>
      <c r="W588" s="298">
        <v>4085362</v>
      </c>
      <c r="X588" s="298">
        <v>149175</v>
      </c>
    </row>
    <row r="589" spans="1:24" x14ac:dyDescent="0.35">
      <c r="A589" s="294">
        <v>2013</v>
      </c>
      <c r="B589" s="295">
        <v>5860</v>
      </c>
      <c r="C589" s="296" t="s">
        <v>531</v>
      </c>
      <c r="D589" s="294" t="s">
        <v>22</v>
      </c>
      <c r="E589" s="296" t="s">
        <v>23</v>
      </c>
      <c r="F589" s="294" t="s">
        <v>24</v>
      </c>
      <c r="G589" s="296" t="s">
        <v>76</v>
      </c>
      <c r="H589" s="296" t="s">
        <v>54</v>
      </c>
      <c r="I589" s="296" t="s">
        <v>2321</v>
      </c>
      <c r="J589" s="297">
        <v>5458</v>
      </c>
      <c r="K589" s="298">
        <v>53784</v>
      </c>
      <c r="L589" s="298">
        <v>3825</v>
      </c>
      <c r="M589" s="299">
        <v>5086.7</v>
      </c>
      <c r="N589" s="300">
        <v>54789</v>
      </c>
      <c r="O589" s="300">
        <v>878</v>
      </c>
      <c r="P589" s="301">
        <v>3521.9</v>
      </c>
      <c r="Q589" s="302">
        <v>45239</v>
      </c>
      <c r="R589" s="302">
        <v>13</v>
      </c>
      <c r="S589" s="303">
        <v>0</v>
      </c>
      <c r="T589" s="304">
        <v>0</v>
      </c>
      <c r="U589" s="304">
        <v>0</v>
      </c>
      <c r="V589" s="297">
        <v>14066.6</v>
      </c>
      <c r="W589" s="298">
        <v>153812</v>
      </c>
      <c r="X589" s="298">
        <v>4716</v>
      </c>
    </row>
    <row r="590" spans="1:24" x14ac:dyDescent="0.35">
      <c r="A590" s="294">
        <v>2013</v>
      </c>
      <c r="B590" s="295">
        <v>5862</v>
      </c>
      <c r="C590" s="296" t="s">
        <v>532</v>
      </c>
      <c r="D590" s="294" t="s">
        <v>22</v>
      </c>
      <c r="E590" s="296" t="s">
        <v>23</v>
      </c>
      <c r="F590" s="294" t="s">
        <v>24</v>
      </c>
      <c r="G590" s="296" t="s">
        <v>125</v>
      </c>
      <c r="H590" s="296" t="s">
        <v>31</v>
      </c>
      <c r="I590" s="296" t="s">
        <v>2308</v>
      </c>
      <c r="J590" s="297">
        <v>14234</v>
      </c>
      <c r="K590" s="298">
        <v>99213</v>
      </c>
      <c r="L590" s="298">
        <v>12152</v>
      </c>
      <c r="M590" s="299">
        <v>11395</v>
      </c>
      <c r="N590" s="300">
        <v>95951</v>
      </c>
      <c r="O590" s="300">
        <v>2279</v>
      </c>
      <c r="P590" s="301">
        <v>32015</v>
      </c>
      <c r="Q590" s="302">
        <v>429975</v>
      </c>
      <c r="R590" s="302">
        <v>107</v>
      </c>
      <c r="S590" s="303" t="s">
        <v>35</v>
      </c>
      <c r="T590" s="304" t="s">
        <v>35</v>
      </c>
      <c r="U590" s="304" t="s">
        <v>35</v>
      </c>
      <c r="V590" s="297">
        <v>57644</v>
      </c>
      <c r="W590" s="298">
        <v>625139</v>
      </c>
      <c r="X590" s="298">
        <v>14538</v>
      </c>
    </row>
    <row r="591" spans="1:24" x14ac:dyDescent="0.35">
      <c r="A591" s="294">
        <v>2013</v>
      </c>
      <c r="B591" s="295">
        <v>5862</v>
      </c>
      <c r="C591" s="296" t="s">
        <v>532</v>
      </c>
      <c r="D591" s="294" t="s">
        <v>22</v>
      </c>
      <c r="E591" s="296" t="s">
        <v>23</v>
      </c>
      <c r="F591" s="294" t="s">
        <v>24</v>
      </c>
      <c r="G591" s="296" t="s">
        <v>223</v>
      </c>
      <c r="H591" s="296" t="s">
        <v>31</v>
      </c>
      <c r="I591" s="296" t="s">
        <v>2308</v>
      </c>
      <c r="J591" s="297">
        <v>1061</v>
      </c>
      <c r="K591" s="298">
        <v>7241</v>
      </c>
      <c r="L591" s="298">
        <v>969</v>
      </c>
      <c r="M591" s="299">
        <v>1089</v>
      </c>
      <c r="N591" s="300">
        <v>8871</v>
      </c>
      <c r="O591" s="300">
        <v>283</v>
      </c>
      <c r="P591" s="301">
        <v>4</v>
      </c>
      <c r="Q591" s="302">
        <v>17</v>
      </c>
      <c r="R591" s="302">
        <v>5</v>
      </c>
      <c r="S591" s="303" t="s">
        <v>35</v>
      </c>
      <c r="T591" s="304" t="s">
        <v>35</v>
      </c>
      <c r="U591" s="304" t="s">
        <v>35</v>
      </c>
      <c r="V591" s="297">
        <v>2154</v>
      </c>
      <c r="W591" s="298">
        <v>16129</v>
      </c>
      <c r="X591" s="298">
        <v>1257</v>
      </c>
    </row>
    <row r="592" spans="1:24" x14ac:dyDescent="0.35">
      <c r="A592" s="294">
        <v>2013</v>
      </c>
      <c r="B592" s="295">
        <v>5880</v>
      </c>
      <c r="C592" s="296" t="s">
        <v>533</v>
      </c>
      <c r="D592" s="294" t="s">
        <v>39</v>
      </c>
      <c r="E592" s="296" t="s">
        <v>40</v>
      </c>
      <c r="F592" s="294" t="s">
        <v>24</v>
      </c>
      <c r="G592" s="296" t="s">
        <v>41</v>
      </c>
      <c r="H592" s="296" t="s">
        <v>42</v>
      </c>
      <c r="I592" s="296" t="s">
        <v>2272</v>
      </c>
      <c r="J592" s="297">
        <v>5659</v>
      </c>
      <c r="K592" s="298">
        <v>97746</v>
      </c>
      <c r="L592" s="298">
        <v>4420</v>
      </c>
      <c r="M592" s="299">
        <v>24203</v>
      </c>
      <c r="N592" s="300">
        <v>428467</v>
      </c>
      <c r="O592" s="300">
        <v>2025</v>
      </c>
      <c r="P592" s="301">
        <v>453</v>
      </c>
      <c r="Q592" s="302">
        <v>7755</v>
      </c>
      <c r="R592" s="302">
        <v>34</v>
      </c>
      <c r="S592" s="303">
        <v>0</v>
      </c>
      <c r="T592" s="304">
        <v>0</v>
      </c>
      <c r="U592" s="304">
        <v>0</v>
      </c>
      <c r="V592" s="297">
        <v>30315</v>
      </c>
      <c r="W592" s="298">
        <v>533968</v>
      </c>
      <c r="X592" s="298">
        <v>6479</v>
      </c>
    </row>
    <row r="593" spans="1:24" x14ac:dyDescent="0.35">
      <c r="A593" s="294">
        <v>2013</v>
      </c>
      <c r="B593" s="295">
        <v>5880</v>
      </c>
      <c r="C593" s="296" t="s">
        <v>533</v>
      </c>
      <c r="D593" s="294" t="s">
        <v>39</v>
      </c>
      <c r="E593" s="296" t="s">
        <v>40</v>
      </c>
      <c r="F593" s="294" t="s">
        <v>24</v>
      </c>
      <c r="G593" s="296" t="s">
        <v>187</v>
      </c>
      <c r="H593" s="296" t="s">
        <v>42</v>
      </c>
      <c r="I593" s="296" t="s">
        <v>2271</v>
      </c>
      <c r="J593" s="297" t="s">
        <v>35</v>
      </c>
      <c r="K593" s="298" t="s">
        <v>35</v>
      </c>
      <c r="L593" s="298" t="s">
        <v>35</v>
      </c>
      <c r="M593" s="299">
        <v>8632</v>
      </c>
      <c r="N593" s="300">
        <v>139842</v>
      </c>
      <c r="O593" s="300">
        <v>205</v>
      </c>
      <c r="P593" s="301" t="s">
        <v>35</v>
      </c>
      <c r="Q593" s="302" t="s">
        <v>35</v>
      </c>
      <c r="R593" s="302" t="s">
        <v>35</v>
      </c>
      <c r="S593" s="303" t="s">
        <v>35</v>
      </c>
      <c r="T593" s="304" t="s">
        <v>35</v>
      </c>
      <c r="U593" s="304" t="s">
        <v>35</v>
      </c>
      <c r="V593" s="297">
        <v>8632</v>
      </c>
      <c r="W593" s="298">
        <v>139842</v>
      </c>
      <c r="X593" s="298">
        <v>205</v>
      </c>
    </row>
    <row r="594" spans="1:24" x14ac:dyDescent="0.35">
      <c r="A594" s="294">
        <v>2013</v>
      </c>
      <c r="B594" s="295">
        <v>5905</v>
      </c>
      <c r="C594" s="296" t="s">
        <v>534</v>
      </c>
      <c r="D594" s="294" t="s">
        <v>22</v>
      </c>
      <c r="E594" s="296" t="s">
        <v>23</v>
      </c>
      <c r="F594" s="294" t="s">
        <v>24</v>
      </c>
      <c r="G594" s="296" t="s">
        <v>46</v>
      </c>
      <c r="H594" s="296" t="s">
        <v>31</v>
      </c>
      <c r="I594" s="296" t="s">
        <v>2274</v>
      </c>
      <c r="J594" s="297">
        <v>28750.6</v>
      </c>
      <c r="K594" s="298">
        <v>300698</v>
      </c>
      <c r="L594" s="298">
        <v>20286</v>
      </c>
      <c r="M594" s="299">
        <v>4342.7</v>
      </c>
      <c r="N594" s="300">
        <v>41776</v>
      </c>
      <c r="O594" s="300">
        <v>1409</v>
      </c>
      <c r="P594" s="301">
        <v>2708.9</v>
      </c>
      <c r="Q594" s="302">
        <v>29716</v>
      </c>
      <c r="R594" s="302">
        <v>275</v>
      </c>
      <c r="S594" s="303">
        <v>0</v>
      </c>
      <c r="T594" s="304">
        <v>0</v>
      </c>
      <c r="U594" s="304">
        <v>0</v>
      </c>
      <c r="V594" s="297">
        <v>35802.199999999997</v>
      </c>
      <c r="W594" s="298">
        <v>372190</v>
      </c>
      <c r="X594" s="298">
        <v>21970</v>
      </c>
    </row>
    <row r="595" spans="1:24" x14ac:dyDescent="0.35">
      <c r="A595" s="294">
        <v>2013</v>
      </c>
      <c r="B595" s="295">
        <v>5906</v>
      </c>
      <c r="C595" s="296" t="s">
        <v>2359</v>
      </c>
      <c r="D595" s="294" t="s">
        <v>22</v>
      </c>
      <c r="E595" s="296" t="s">
        <v>23</v>
      </c>
      <c r="F595" s="294" t="s">
        <v>24</v>
      </c>
      <c r="G595" s="296" t="s">
        <v>60</v>
      </c>
      <c r="H595" s="296" t="s">
        <v>114</v>
      </c>
      <c r="I595" s="296" t="s">
        <v>2360</v>
      </c>
      <c r="J595" s="297" t="s">
        <v>35</v>
      </c>
      <c r="K595" s="298" t="s">
        <v>35</v>
      </c>
      <c r="L595" s="298" t="s">
        <v>35</v>
      </c>
      <c r="M595" s="299">
        <v>457</v>
      </c>
      <c r="N595" s="300">
        <v>1778</v>
      </c>
      <c r="O595" s="300">
        <v>1</v>
      </c>
      <c r="P595" s="301" t="s">
        <v>35</v>
      </c>
      <c r="Q595" s="302" t="s">
        <v>35</v>
      </c>
      <c r="R595" s="302" t="s">
        <v>35</v>
      </c>
      <c r="S595" s="303" t="s">
        <v>35</v>
      </c>
      <c r="T595" s="304" t="s">
        <v>35</v>
      </c>
      <c r="U595" s="304" t="s">
        <v>35</v>
      </c>
      <c r="V595" s="297">
        <v>457</v>
      </c>
      <c r="W595" s="298">
        <v>1778</v>
      </c>
      <c r="X595" s="298">
        <v>1</v>
      </c>
    </row>
    <row r="596" spans="1:24" x14ac:dyDescent="0.35">
      <c r="A596" s="294">
        <v>2013</v>
      </c>
      <c r="B596" s="295">
        <v>5929</v>
      </c>
      <c r="C596" s="296" t="s">
        <v>535</v>
      </c>
      <c r="D596" s="294" t="s">
        <v>22</v>
      </c>
      <c r="E596" s="296" t="s">
        <v>23</v>
      </c>
      <c r="F596" s="294" t="s">
        <v>24</v>
      </c>
      <c r="G596" s="296" t="s">
        <v>51</v>
      </c>
      <c r="H596" s="296" t="s">
        <v>31</v>
      </c>
      <c r="I596" s="296" t="s">
        <v>51</v>
      </c>
      <c r="J596" s="297">
        <v>45405</v>
      </c>
      <c r="K596" s="298">
        <v>363426</v>
      </c>
      <c r="L596" s="298">
        <v>25068</v>
      </c>
      <c r="M596" s="299">
        <v>9224</v>
      </c>
      <c r="N596" s="300">
        <v>75518</v>
      </c>
      <c r="O596" s="300">
        <v>1378</v>
      </c>
      <c r="P596" s="301">
        <v>12248</v>
      </c>
      <c r="Q596" s="302">
        <v>184421</v>
      </c>
      <c r="R596" s="302">
        <v>15</v>
      </c>
      <c r="S596" s="303" t="s">
        <v>35</v>
      </c>
      <c r="T596" s="304" t="s">
        <v>35</v>
      </c>
      <c r="U596" s="304" t="s">
        <v>35</v>
      </c>
      <c r="V596" s="297">
        <v>66877</v>
      </c>
      <c r="W596" s="298">
        <v>623365</v>
      </c>
      <c r="X596" s="298">
        <v>26461</v>
      </c>
    </row>
    <row r="597" spans="1:24" x14ac:dyDescent="0.35">
      <c r="A597" s="294">
        <v>2013</v>
      </c>
      <c r="B597" s="295">
        <v>5930</v>
      </c>
      <c r="C597" s="296" t="s">
        <v>2361</v>
      </c>
      <c r="D597" s="294" t="s">
        <v>22</v>
      </c>
      <c r="E597" s="296" t="s">
        <v>23</v>
      </c>
      <c r="F597" s="294" t="s">
        <v>24</v>
      </c>
      <c r="G597" s="296" t="s">
        <v>41</v>
      </c>
      <c r="H597" s="296" t="s">
        <v>26</v>
      </c>
      <c r="I597" s="296" t="s">
        <v>2272</v>
      </c>
      <c r="J597" s="297">
        <v>12733.8</v>
      </c>
      <c r="K597" s="298">
        <v>252903</v>
      </c>
      <c r="L597" s="298">
        <v>15303</v>
      </c>
      <c r="M597" s="299">
        <v>5519.2</v>
      </c>
      <c r="N597" s="300">
        <v>96325</v>
      </c>
      <c r="O597" s="300">
        <v>1433</v>
      </c>
      <c r="P597" s="301">
        <v>3195</v>
      </c>
      <c r="Q597" s="302">
        <v>90774</v>
      </c>
      <c r="R597" s="302">
        <v>15</v>
      </c>
      <c r="S597" s="303" t="s">
        <v>35</v>
      </c>
      <c r="T597" s="304" t="s">
        <v>35</v>
      </c>
      <c r="U597" s="304" t="s">
        <v>35</v>
      </c>
      <c r="V597" s="297">
        <v>21448</v>
      </c>
      <c r="W597" s="298">
        <v>440002</v>
      </c>
      <c r="X597" s="298">
        <v>16751</v>
      </c>
    </row>
    <row r="598" spans="1:24" x14ac:dyDescent="0.35">
      <c r="A598" s="294">
        <v>2013</v>
      </c>
      <c r="B598" s="295">
        <v>5935</v>
      </c>
      <c r="C598" s="296" t="s">
        <v>2362</v>
      </c>
      <c r="D598" s="294" t="s">
        <v>22</v>
      </c>
      <c r="E598" s="296" t="s">
        <v>23</v>
      </c>
      <c r="F598" s="294" t="s">
        <v>24</v>
      </c>
      <c r="G598" s="296" t="s">
        <v>187</v>
      </c>
      <c r="H598" s="296" t="s">
        <v>26</v>
      </c>
      <c r="I598" s="296" t="s">
        <v>2271</v>
      </c>
      <c r="J598" s="297">
        <v>8707</v>
      </c>
      <c r="K598" s="298">
        <v>61419</v>
      </c>
      <c r="L598" s="298">
        <v>5797</v>
      </c>
      <c r="M598" s="299">
        <v>8037.2</v>
      </c>
      <c r="N598" s="300">
        <v>62566</v>
      </c>
      <c r="O598" s="300">
        <v>822</v>
      </c>
      <c r="P598" s="301">
        <v>651.6</v>
      </c>
      <c r="Q598" s="302">
        <v>5609</v>
      </c>
      <c r="R598" s="302">
        <v>17</v>
      </c>
      <c r="S598" s="303" t="s">
        <v>35</v>
      </c>
      <c r="T598" s="304" t="s">
        <v>35</v>
      </c>
      <c r="U598" s="304" t="s">
        <v>35</v>
      </c>
      <c r="V598" s="297">
        <v>17395.8</v>
      </c>
      <c r="W598" s="298">
        <v>129594</v>
      </c>
      <c r="X598" s="298">
        <v>6636</v>
      </c>
    </row>
    <row r="599" spans="1:24" x14ac:dyDescent="0.35">
      <c r="A599" s="294">
        <v>2013</v>
      </c>
      <c r="B599" s="295">
        <v>5953</v>
      </c>
      <c r="C599" s="296" t="s">
        <v>536</v>
      </c>
      <c r="D599" s="294" t="s">
        <v>39</v>
      </c>
      <c r="E599" s="296" t="s">
        <v>40</v>
      </c>
      <c r="F599" s="294" t="s">
        <v>24</v>
      </c>
      <c r="G599" s="296" t="s">
        <v>173</v>
      </c>
      <c r="H599" s="296" t="s">
        <v>42</v>
      </c>
      <c r="I599" s="296" t="s">
        <v>2306</v>
      </c>
      <c r="J599" s="297" t="s">
        <v>35</v>
      </c>
      <c r="K599" s="298" t="s">
        <v>35</v>
      </c>
      <c r="L599" s="298" t="s">
        <v>35</v>
      </c>
      <c r="M599" s="299" t="s">
        <v>35</v>
      </c>
      <c r="N599" s="300" t="s">
        <v>35</v>
      </c>
      <c r="O599" s="300" t="s">
        <v>35</v>
      </c>
      <c r="P599" s="301">
        <v>584.70000000000005</v>
      </c>
      <c r="Q599" s="302">
        <v>8364</v>
      </c>
      <c r="R599" s="302">
        <v>1</v>
      </c>
      <c r="S599" s="303" t="s">
        <v>35</v>
      </c>
      <c r="T599" s="304" t="s">
        <v>35</v>
      </c>
      <c r="U599" s="304" t="s">
        <v>35</v>
      </c>
      <c r="V599" s="297">
        <v>584.70000000000005</v>
      </c>
      <c r="W599" s="298">
        <v>8364</v>
      </c>
      <c r="X599" s="298">
        <v>1</v>
      </c>
    </row>
    <row r="600" spans="1:24" x14ac:dyDescent="0.35">
      <c r="A600" s="294">
        <v>2013</v>
      </c>
      <c r="B600" s="295">
        <v>5961</v>
      </c>
      <c r="C600" s="296" t="s">
        <v>537</v>
      </c>
      <c r="D600" s="294" t="s">
        <v>22</v>
      </c>
      <c r="E600" s="296" t="s">
        <v>23</v>
      </c>
      <c r="F600" s="294" t="s">
        <v>24</v>
      </c>
      <c r="G600" s="296" t="s">
        <v>100</v>
      </c>
      <c r="H600" s="296" t="s">
        <v>26</v>
      </c>
      <c r="I600" s="296" t="s">
        <v>2269</v>
      </c>
      <c r="J600" s="297">
        <v>9475</v>
      </c>
      <c r="K600" s="298">
        <v>98223</v>
      </c>
      <c r="L600" s="298">
        <v>7641</v>
      </c>
      <c r="M600" s="299">
        <v>7037</v>
      </c>
      <c r="N600" s="300">
        <v>71501</v>
      </c>
      <c r="O600" s="300">
        <v>1341</v>
      </c>
      <c r="P600" s="301">
        <v>4224</v>
      </c>
      <c r="Q600" s="302">
        <v>56862</v>
      </c>
      <c r="R600" s="302">
        <v>5</v>
      </c>
      <c r="S600" s="303">
        <v>0</v>
      </c>
      <c r="T600" s="304">
        <v>0</v>
      </c>
      <c r="U600" s="304">
        <v>0</v>
      </c>
      <c r="V600" s="297">
        <v>20736</v>
      </c>
      <c r="W600" s="298">
        <v>226586</v>
      </c>
      <c r="X600" s="298">
        <v>8987</v>
      </c>
    </row>
    <row r="601" spans="1:24" x14ac:dyDescent="0.35">
      <c r="A601" s="294">
        <v>2013</v>
      </c>
      <c r="B601" s="295">
        <v>5964</v>
      </c>
      <c r="C601" s="296" t="s">
        <v>538</v>
      </c>
      <c r="D601" s="294" t="s">
        <v>22</v>
      </c>
      <c r="E601" s="296" t="s">
        <v>23</v>
      </c>
      <c r="F601" s="294" t="s">
        <v>24</v>
      </c>
      <c r="G601" s="296" t="s">
        <v>58</v>
      </c>
      <c r="H601" s="296" t="s">
        <v>31</v>
      </c>
      <c r="I601" s="296" t="s">
        <v>2287</v>
      </c>
      <c r="J601" s="297">
        <v>17234</v>
      </c>
      <c r="K601" s="298">
        <v>124725</v>
      </c>
      <c r="L601" s="298">
        <v>8886</v>
      </c>
      <c r="M601" s="299">
        <v>5358</v>
      </c>
      <c r="N601" s="300">
        <v>39865</v>
      </c>
      <c r="O601" s="300">
        <v>1337</v>
      </c>
      <c r="P601" s="301" t="s">
        <v>35</v>
      </c>
      <c r="Q601" s="302" t="s">
        <v>35</v>
      </c>
      <c r="R601" s="302" t="s">
        <v>35</v>
      </c>
      <c r="S601" s="303" t="s">
        <v>35</v>
      </c>
      <c r="T601" s="304" t="s">
        <v>35</v>
      </c>
      <c r="U601" s="304" t="s">
        <v>35</v>
      </c>
      <c r="V601" s="297">
        <v>22592</v>
      </c>
      <c r="W601" s="298">
        <v>164590</v>
      </c>
      <c r="X601" s="298">
        <v>10223</v>
      </c>
    </row>
    <row r="602" spans="1:24" x14ac:dyDescent="0.35">
      <c r="A602" s="294">
        <v>2013</v>
      </c>
      <c r="B602" s="295">
        <v>5969</v>
      </c>
      <c r="C602" s="296" t="s">
        <v>539</v>
      </c>
      <c r="D602" s="294" t="s">
        <v>22</v>
      </c>
      <c r="E602" s="296" t="s">
        <v>23</v>
      </c>
      <c r="F602" s="294" t="s">
        <v>24</v>
      </c>
      <c r="G602" s="296" t="s">
        <v>60</v>
      </c>
      <c r="H602" s="296" t="s">
        <v>26</v>
      </c>
      <c r="I602" s="296" t="s">
        <v>2278</v>
      </c>
      <c r="J602" s="297">
        <v>0</v>
      </c>
      <c r="K602" s="298">
        <v>0</v>
      </c>
      <c r="L602" s="298">
        <v>0</v>
      </c>
      <c r="M602" s="299" t="s">
        <v>35</v>
      </c>
      <c r="N602" s="300" t="s">
        <v>35</v>
      </c>
      <c r="O602" s="300" t="s">
        <v>35</v>
      </c>
      <c r="P602" s="301" t="s">
        <v>35</v>
      </c>
      <c r="Q602" s="302" t="s">
        <v>35</v>
      </c>
      <c r="R602" s="302" t="s">
        <v>35</v>
      </c>
      <c r="S602" s="303" t="s">
        <v>35</v>
      </c>
      <c r="T602" s="304" t="s">
        <v>35</v>
      </c>
      <c r="U602" s="304" t="s">
        <v>35</v>
      </c>
      <c r="V602" s="297">
        <v>0</v>
      </c>
      <c r="W602" s="298">
        <v>0</v>
      </c>
      <c r="X602" s="298">
        <v>0</v>
      </c>
    </row>
    <row r="603" spans="1:24" x14ac:dyDescent="0.35">
      <c r="A603" s="294">
        <v>2013</v>
      </c>
      <c r="B603" s="295">
        <v>5997</v>
      </c>
      <c r="C603" s="296" t="s">
        <v>540</v>
      </c>
      <c r="D603" s="294" t="s">
        <v>22</v>
      </c>
      <c r="E603" s="296" t="s">
        <v>23</v>
      </c>
      <c r="F603" s="294" t="s">
        <v>24</v>
      </c>
      <c r="G603" s="296" t="s">
        <v>125</v>
      </c>
      <c r="H603" s="296" t="s">
        <v>26</v>
      </c>
      <c r="I603" s="296" t="s">
        <v>2295</v>
      </c>
      <c r="J603" s="297">
        <v>7192</v>
      </c>
      <c r="K603" s="298">
        <v>60649</v>
      </c>
      <c r="L603" s="298">
        <v>8227</v>
      </c>
      <c r="M603" s="299">
        <v>6076</v>
      </c>
      <c r="N603" s="300">
        <v>65403</v>
      </c>
      <c r="O603" s="300">
        <v>2068</v>
      </c>
      <c r="P603" s="301" t="s">
        <v>35</v>
      </c>
      <c r="Q603" s="302" t="s">
        <v>35</v>
      </c>
      <c r="R603" s="302" t="s">
        <v>35</v>
      </c>
      <c r="S603" s="303" t="s">
        <v>35</v>
      </c>
      <c r="T603" s="304" t="s">
        <v>35</v>
      </c>
      <c r="U603" s="304" t="s">
        <v>35</v>
      </c>
      <c r="V603" s="297">
        <v>13268</v>
      </c>
      <c r="W603" s="298">
        <v>126052</v>
      </c>
      <c r="X603" s="298">
        <v>10295</v>
      </c>
    </row>
    <row r="604" spans="1:24" x14ac:dyDescent="0.35">
      <c r="A604" s="294">
        <v>2013</v>
      </c>
      <c r="B604" s="295">
        <v>5998</v>
      </c>
      <c r="C604" s="296" t="s">
        <v>541</v>
      </c>
      <c r="D604" s="294" t="s">
        <v>22</v>
      </c>
      <c r="E604" s="296" t="s">
        <v>23</v>
      </c>
      <c r="F604" s="294" t="s">
        <v>24</v>
      </c>
      <c r="G604" s="296" t="s">
        <v>83</v>
      </c>
      <c r="H604" s="296" t="s">
        <v>26</v>
      </c>
      <c r="I604" s="296" t="s">
        <v>2275</v>
      </c>
      <c r="J604" s="297">
        <v>2558</v>
      </c>
      <c r="K604" s="298">
        <v>20960</v>
      </c>
      <c r="L604" s="298">
        <v>2700</v>
      </c>
      <c r="M604" s="299">
        <v>1095</v>
      </c>
      <c r="N604" s="300">
        <v>9039</v>
      </c>
      <c r="O604" s="300">
        <v>451</v>
      </c>
      <c r="P604" s="301">
        <v>2669</v>
      </c>
      <c r="Q604" s="302">
        <v>27460</v>
      </c>
      <c r="R604" s="302">
        <v>44</v>
      </c>
      <c r="S604" s="303" t="s">
        <v>35</v>
      </c>
      <c r="T604" s="304" t="s">
        <v>35</v>
      </c>
      <c r="U604" s="304" t="s">
        <v>35</v>
      </c>
      <c r="V604" s="297">
        <v>6322</v>
      </c>
      <c r="W604" s="298">
        <v>57459</v>
      </c>
      <c r="X604" s="298">
        <v>3195</v>
      </c>
    </row>
    <row r="605" spans="1:24" x14ac:dyDescent="0.35">
      <c r="A605" s="294">
        <v>2013</v>
      </c>
      <c r="B605" s="295">
        <v>6008</v>
      </c>
      <c r="C605" s="296" t="s">
        <v>542</v>
      </c>
      <c r="D605" s="294" t="s">
        <v>22</v>
      </c>
      <c r="E605" s="296" t="s">
        <v>23</v>
      </c>
      <c r="F605" s="294" t="s">
        <v>24</v>
      </c>
      <c r="G605" s="296" t="s">
        <v>100</v>
      </c>
      <c r="H605" s="296" t="s">
        <v>26</v>
      </c>
      <c r="I605" s="296" t="s">
        <v>2269</v>
      </c>
      <c r="J605" s="297">
        <v>6478</v>
      </c>
      <c r="K605" s="298">
        <v>60561</v>
      </c>
      <c r="L605" s="298">
        <v>4365</v>
      </c>
      <c r="M605" s="299">
        <v>3305</v>
      </c>
      <c r="N605" s="300">
        <v>29933</v>
      </c>
      <c r="O605" s="300">
        <v>759</v>
      </c>
      <c r="P605" s="301">
        <v>9912</v>
      </c>
      <c r="Q605" s="302">
        <v>174911</v>
      </c>
      <c r="R605" s="302">
        <v>2</v>
      </c>
      <c r="S605" s="303">
        <v>0</v>
      </c>
      <c r="T605" s="304">
        <v>0</v>
      </c>
      <c r="U605" s="304">
        <v>0</v>
      </c>
      <c r="V605" s="297">
        <v>19695</v>
      </c>
      <c r="W605" s="298">
        <v>265405</v>
      </c>
      <c r="X605" s="298">
        <v>5126</v>
      </c>
    </row>
    <row r="606" spans="1:24" x14ac:dyDescent="0.35">
      <c r="A606" s="294">
        <v>2013</v>
      </c>
      <c r="B606" s="295">
        <v>6019</v>
      </c>
      <c r="C606" s="296" t="s">
        <v>543</v>
      </c>
      <c r="D606" s="294" t="s">
        <v>22</v>
      </c>
      <c r="E606" s="296" t="s">
        <v>23</v>
      </c>
      <c r="F606" s="294" t="s">
        <v>24</v>
      </c>
      <c r="G606" s="296" t="s">
        <v>75</v>
      </c>
      <c r="H606" s="296" t="s">
        <v>26</v>
      </c>
      <c r="I606" s="296" t="s">
        <v>2300</v>
      </c>
      <c r="J606" s="297">
        <v>2736</v>
      </c>
      <c r="K606" s="298">
        <v>23125</v>
      </c>
      <c r="L606" s="298">
        <v>2309</v>
      </c>
      <c r="M606" s="299">
        <v>1170</v>
      </c>
      <c r="N606" s="300">
        <v>11026</v>
      </c>
      <c r="O606" s="300">
        <v>155</v>
      </c>
      <c r="P606" s="301">
        <v>523</v>
      </c>
      <c r="Q606" s="302">
        <v>6437</v>
      </c>
      <c r="R606" s="302">
        <v>1</v>
      </c>
      <c r="S606" s="303" t="s">
        <v>35</v>
      </c>
      <c r="T606" s="304" t="s">
        <v>35</v>
      </c>
      <c r="U606" s="304" t="s">
        <v>35</v>
      </c>
      <c r="V606" s="297">
        <v>4429</v>
      </c>
      <c r="W606" s="298">
        <v>40588</v>
      </c>
      <c r="X606" s="298">
        <v>2465</v>
      </c>
    </row>
    <row r="607" spans="1:24" x14ac:dyDescent="0.35">
      <c r="A607" s="294">
        <v>2013</v>
      </c>
      <c r="B607" s="295">
        <v>6022</v>
      </c>
      <c r="C607" s="296" t="s">
        <v>544</v>
      </c>
      <c r="D607" s="294" t="s">
        <v>22</v>
      </c>
      <c r="E607" s="296" t="s">
        <v>23</v>
      </c>
      <c r="F607" s="294" t="s">
        <v>24</v>
      </c>
      <c r="G607" s="296" t="s">
        <v>123</v>
      </c>
      <c r="H607" s="296" t="s">
        <v>26</v>
      </c>
      <c r="I607" s="296" t="s">
        <v>2304</v>
      </c>
      <c r="J607" s="297">
        <v>99052</v>
      </c>
      <c r="K607" s="298">
        <v>980515</v>
      </c>
      <c r="L607" s="298">
        <v>79339</v>
      </c>
      <c r="M607" s="299">
        <v>70236</v>
      </c>
      <c r="N607" s="300">
        <v>873103</v>
      </c>
      <c r="O607" s="300">
        <v>9348</v>
      </c>
      <c r="P607" s="301">
        <v>25844.400000000001</v>
      </c>
      <c r="Q607" s="302">
        <v>550904</v>
      </c>
      <c r="R607" s="302">
        <v>4</v>
      </c>
      <c r="S607" s="303" t="s">
        <v>35</v>
      </c>
      <c r="T607" s="304" t="s">
        <v>35</v>
      </c>
      <c r="U607" s="304" t="s">
        <v>35</v>
      </c>
      <c r="V607" s="297">
        <v>195132.4</v>
      </c>
      <c r="W607" s="298">
        <v>2404522</v>
      </c>
      <c r="X607" s="298">
        <v>88691</v>
      </c>
    </row>
    <row r="608" spans="1:24" x14ac:dyDescent="0.35">
      <c r="A608" s="294">
        <v>2013</v>
      </c>
      <c r="B608" s="295">
        <v>6043</v>
      </c>
      <c r="C608" s="296" t="s">
        <v>545</v>
      </c>
      <c r="D608" s="294" t="s">
        <v>22</v>
      </c>
      <c r="E608" s="296" t="s">
        <v>23</v>
      </c>
      <c r="F608" s="294" t="s">
        <v>24</v>
      </c>
      <c r="G608" s="296" t="s">
        <v>37</v>
      </c>
      <c r="H608" s="296" t="s">
        <v>26</v>
      </c>
      <c r="I608" s="296" t="s">
        <v>2270</v>
      </c>
      <c r="J608" s="297">
        <v>3642.8</v>
      </c>
      <c r="K608" s="298">
        <v>27926</v>
      </c>
      <c r="L608" s="298">
        <v>3729</v>
      </c>
      <c r="M608" s="299">
        <v>3292.3</v>
      </c>
      <c r="N608" s="300">
        <v>29265</v>
      </c>
      <c r="O608" s="300">
        <v>520</v>
      </c>
      <c r="P608" s="301">
        <v>986.9</v>
      </c>
      <c r="Q608" s="302">
        <v>9070</v>
      </c>
      <c r="R608" s="302">
        <v>1</v>
      </c>
      <c r="S608" s="303">
        <v>0</v>
      </c>
      <c r="T608" s="304">
        <v>0</v>
      </c>
      <c r="U608" s="304">
        <v>0</v>
      </c>
      <c r="V608" s="297">
        <v>7922</v>
      </c>
      <c r="W608" s="298">
        <v>66261</v>
      </c>
      <c r="X608" s="298">
        <v>4250</v>
      </c>
    </row>
    <row r="609" spans="1:24" x14ac:dyDescent="0.35">
      <c r="A609" s="294">
        <v>2013</v>
      </c>
      <c r="B609" s="295">
        <v>6112</v>
      </c>
      <c r="C609" s="296" t="s">
        <v>546</v>
      </c>
      <c r="D609" s="294" t="s">
        <v>22</v>
      </c>
      <c r="E609" s="296" t="s">
        <v>23</v>
      </c>
      <c r="F609" s="294" t="s">
        <v>24</v>
      </c>
      <c r="G609" s="296" t="s">
        <v>83</v>
      </c>
      <c r="H609" s="296" t="s">
        <v>31</v>
      </c>
      <c r="I609" s="296" t="s">
        <v>2270</v>
      </c>
      <c r="J609" s="297">
        <v>8407</v>
      </c>
      <c r="K609" s="298">
        <v>64961</v>
      </c>
      <c r="L609" s="298">
        <v>4697</v>
      </c>
      <c r="M609" s="299">
        <v>1093.3</v>
      </c>
      <c r="N609" s="300">
        <v>12939</v>
      </c>
      <c r="O609" s="300">
        <v>70</v>
      </c>
      <c r="P609" s="301">
        <v>2774.2</v>
      </c>
      <c r="Q609" s="302">
        <v>41006</v>
      </c>
      <c r="R609" s="302">
        <v>3</v>
      </c>
      <c r="S609" s="303" t="s">
        <v>35</v>
      </c>
      <c r="T609" s="304" t="s">
        <v>35</v>
      </c>
      <c r="U609" s="304" t="s">
        <v>35</v>
      </c>
      <c r="V609" s="297">
        <v>12274.5</v>
      </c>
      <c r="W609" s="298">
        <v>118906</v>
      </c>
      <c r="X609" s="298">
        <v>4770</v>
      </c>
    </row>
    <row r="610" spans="1:24" x14ac:dyDescent="0.35">
      <c r="A610" s="294">
        <v>2013</v>
      </c>
      <c r="B610" s="295">
        <v>6132</v>
      </c>
      <c r="C610" s="296" t="s">
        <v>547</v>
      </c>
      <c r="D610" s="294" t="s">
        <v>22</v>
      </c>
      <c r="E610" s="296" t="s">
        <v>23</v>
      </c>
      <c r="F610" s="294" t="s">
        <v>24</v>
      </c>
      <c r="G610" s="296" t="s">
        <v>86</v>
      </c>
      <c r="H610" s="296" t="s">
        <v>26</v>
      </c>
      <c r="I610" s="296" t="s">
        <v>2283</v>
      </c>
      <c r="J610" s="297">
        <v>2813</v>
      </c>
      <c r="K610" s="298">
        <v>34931</v>
      </c>
      <c r="L610" s="298">
        <v>2706</v>
      </c>
      <c r="M610" s="299">
        <v>1496</v>
      </c>
      <c r="N610" s="300">
        <v>18573</v>
      </c>
      <c r="O610" s="300">
        <v>603</v>
      </c>
      <c r="P610" s="301">
        <v>1858</v>
      </c>
      <c r="Q610" s="302">
        <v>28764</v>
      </c>
      <c r="R610" s="302">
        <v>19</v>
      </c>
      <c r="S610" s="303" t="s">
        <v>35</v>
      </c>
      <c r="T610" s="304" t="s">
        <v>35</v>
      </c>
      <c r="U610" s="304" t="s">
        <v>35</v>
      </c>
      <c r="V610" s="297">
        <v>6167</v>
      </c>
      <c r="W610" s="298">
        <v>82268</v>
      </c>
      <c r="X610" s="298">
        <v>3328</v>
      </c>
    </row>
    <row r="611" spans="1:24" x14ac:dyDescent="0.35">
      <c r="A611" s="294">
        <v>2013</v>
      </c>
      <c r="B611" s="295">
        <v>6138</v>
      </c>
      <c r="C611" s="296" t="s">
        <v>548</v>
      </c>
      <c r="D611" s="294" t="s">
        <v>22</v>
      </c>
      <c r="E611" s="296" t="s">
        <v>23</v>
      </c>
      <c r="F611" s="294" t="s">
        <v>24</v>
      </c>
      <c r="G611" s="296" t="s">
        <v>48</v>
      </c>
      <c r="H611" s="296" t="s">
        <v>26</v>
      </c>
      <c r="I611" s="296" t="s">
        <v>2270</v>
      </c>
      <c r="J611" s="297">
        <v>613</v>
      </c>
      <c r="K611" s="298">
        <v>6750</v>
      </c>
      <c r="L611" s="298">
        <v>583</v>
      </c>
      <c r="M611" s="299">
        <v>379</v>
      </c>
      <c r="N611" s="300">
        <v>3650</v>
      </c>
      <c r="O611" s="300">
        <v>147</v>
      </c>
      <c r="P611" s="301">
        <v>316</v>
      </c>
      <c r="Q611" s="302">
        <v>2990</v>
      </c>
      <c r="R611" s="302">
        <v>8</v>
      </c>
      <c r="S611" s="303" t="s">
        <v>35</v>
      </c>
      <c r="T611" s="304" t="s">
        <v>35</v>
      </c>
      <c r="U611" s="304" t="s">
        <v>35</v>
      </c>
      <c r="V611" s="297">
        <v>1308</v>
      </c>
      <c r="W611" s="298">
        <v>13390</v>
      </c>
      <c r="X611" s="298">
        <v>738</v>
      </c>
    </row>
    <row r="612" spans="1:24" x14ac:dyDescent="0.35">
      <c r="A612" s="294">
        <v>2013</v>
      </c>
      <c r="B612" s="295">
        <v>6145</v>
      </c>
      <c r="C612" s="296" t="s">
        <v>549</v>
      </c>
      <c r="D612" s="294" t="s">
        <v>22</v>
      </c>
      <c r="E612" s="296" t="s">
        <v>23</v>
      </c>
      <c r="F612" s="294" t="s">
        <v>24</v>
      </c>
      <c r="G612" s="296" t="s">
        <v>56</v>
      </c>
      <c r="H612" s="296" t="s">
        <v>26</v>
      </c>
      <c r="I612" s="296" t="s">
        <v>2274</v>
      </c>
      <c r="J612" s="297">
        <v>8769.4</v>
      </c>
      <c r="K612" s="298">
        <v>70718</v>
      </c>
      <c r="L612" s="298">
        <v>5501</v>
      </c>
      <c r="M612" s="299">
        <v>4729</v>
      </c>
      <c r="N612" s="300">
        <v>37986</v>
      </c>
      <c r="O612" s="300">
        <v>957</v>
      </c>
      <c r="P612" s="301">
        <v>5919</v>
      </c>
      <c r="Q612" s="302">
        <v>52272</v>
      </c>
      <c r="R612" s="302">
        <v>73</v>
      </c>
      <c r="S612" s="303" t="s">
        <v>35</v>
      </c>
      <c r="T612" s="304" t="s">
        <v>35</v>
      </c>
      <c r="U612" s="304" t="s">
        <v>35</v>
      </c>
      <c r="V612" s="297">
        <v>19417.400000000001</v>
      </c>
      <c r="W612" s="298">
        <v>160976</v>
      </c>
      <c r="X612" s="298">
        <v>6531</v>
      </c>
    </row>
    <row r="613" spans="1:24" x14ac:dyDescent="0.35">
      <c r="A613" s="294">
        <v>2013</v>
      </c>
      <c r="B613" s="295">
        <v>6149</v>
      </c>
      <c r="C613" s="296" t="s">
        <v>550</v>
      </c>
      <c r="D613" s="294" t="s">
        <v>22</v>
      </c>
      <c r="E613" s="296" t="s">
        <v>23</v>
      </c>
      <c r="F613" s="294" t="s">
        <v>24</v>
      </c>
      <c r="G613" s="296" t="s">
        <v>92</v>
      </c>
      <c r="H613" s="296" t="s">
        <v>26</v>
      </c>
      <c r="I613" s="296" t="s">
        <v>2304</v>
      </c>
      <c r="J613" s="297">
        <v>5940</v>
      </c>
      <c r="K613" s="298">
        <v>74146</v>
      </c>
      <c r="L613" s="298">
        <v>7844</v>
      </c>
      <c r="M613" s="299">
        <v>7131</v>
      </c>
      <c r="N613" s="300">
        <v>117784</v>
      </c>
      <c r="O613" s="300">
        <v>1479</v>
      </c>
      <c r="P613" s="301">
        <v>574</v>
      </c>
      <c r="Q613" s="302">
        <v>8752</v>
      </c>
      <c r="R613" s="302">
        <v>1</v>
      </c>
      <c r="S613" s="303">
        <v>0</v>
      </c>
      <c r="T613" s="304">
        <v>0</v>
      </c>
      <c r="U613" s="304">
        <v>0</v>
      </c>
      <c r="V613" s="297">
        <v>13645</v>
      </c>
      <c r="W613" s="298">
        <v>200682</v>
      </c>
      <c r="X613" s="298">
        <v>9324</v>
      </c>
    </row>
    <row r="614" spans="1:24" x14ac:dyDescent="0.35">
      <c r="A614" s="294">
        <v>2013</v>
      </c>
      <c r="B614" s="295">
        <v>6151</v>
      </c>
      <c r="C614" s="296" t="s">
        <v>551</v>
      </c>
      <c r="D614" s="294" t="s">
        <v>22</v>
      </c>
      <c r="E614" s="296" t="s">
        <v>23</v>
      </c>
      <c r="F614" s="294" t="s">
        <v>24</v>
      </c>
      <c r="G614" s="296" t="s">
        <v>48</v>
      </c>
      <c r="H614" s="296" t="s">
        <v>26</v>
      </c>
      <c r="I614" s="296" t="s">
        <v>2270</v>
      </c>
      <c r="J614" s="297">
        <v>4568.3999999999996</v>
      </c>
      <c r="K614" s="298">
        <v>42302</v>
      </c>
      <c r="L614" s="298">
        <v>5000</v>
      </c>
      <c r="M614" s="299">
        <v>5321.1</v>
      </c>
      <c r="N614" s="300">
        <v>56429</v>
      </c>
      <c r="O614" s="300">
        <v>822</v>
      </c>
      <c r="P614" s="301">
        <v>4376.1000000000004</v>
      </c>
      <c r="Q614" s="302">
        <v>49456</v>
      </c>
      <c r="R614" s="302">
        <v>12</v>
      </c>
      <c r="S614" s="303" t="s">
        <v>35</v>
      </c>
      <c r="T614" s="304" t="s">
        <v>35</v>
      </c>
      <c r="U614" s="304" t="s">
        <v>35</v>
      </c>
      <c r="V614" s="297">
        <v>14265.6</v>
      </c>
      <c r="W614" s="298">
        <v>148187</v>
      </c>
      <c r="X614" s="298">
        <v>5834</v>
      </c>
    </row>
    <row r="615" spans="1:24" x14ac:dyDescent="0.35">
      <c r="A615" s="294">
        <v>2013</v>
      </c>
      <c r="B615" s="295">
        <v>6168</v>
      </c>
      <c r="C615" s="296" t="s">
        <v>552</v>
      </c>
      <c r="D615" s="294" t="s">
        <v>22</v>
      </c>
      <c r="E615" s="296" t="s">
        <v>23</v>
      </c>
      <c r="F615" s="294" t="s">
        <v>24</v>
      </c>
      <c r="G615" s="296" t="s">
        <v>83</v>
      </c>
      <c r="H615" s="296" t="s">
        <v>31</v>
      </c>
      <c r="I615" s="296" t="s">
        <v>2270</v>
      </c>
      <c r="J615" s="297">
        <v>1434.7</v>
      </c>
      <c r="K615" s="298">
        <v>12110</v>
      </c>
      <c r="L615" s="298">
        <v>713</v>
      </c>
      <c r="M615" s="299">
        <v>1244.3</v>
      </c>
      <c r="N615" s="300">
        <v>10685</v>
      </c>
      <c r="O615" s="300">
        <v>44</v>
      </c>
      <c r="P615" s="301" t="s">
        <v>35</v>
      </c>
      <c r="Q615" s="302" t="s">
        <v>35</v>
      </c>
      <c r="R615" s="302" t="s">
        <v>35</v>
      </c>
      <c r="S615" s="303" t="s">
        <v>35</v>
      </c>
      <c r="T615" s="304" t="s">
        <v>35</v>
      </c>
      <c r="U615" s="304" t="s">
        <v>35</v>
      </c>
      <c r="V615" s="297">
        <v>2679</v>
      </c>
      <c r="W615" s="298">
        <v>22795</v>
      </c>
      <c r="X615" s="298">
        <v>757</v>
      </c>
    </row>
    <row r="616" spans="1:24" x14ac:dyDescent="0.35">
      <c r="A616" s="294">
        <v>2013</v>
      </c>
      <c r="B616" s="295">
        <v>6169</v>
      </c>
      <c r="C616" s="296" t="s">
        <v>553</v>
      </c>
      <c r="D616" s="294" t="s">
        <v>22</v>
      </c>
      <c r="E616" s="296" t="s">
        <v>23</v>
      </c>
      <c r="F616" s="294" t="s">
        <v>24</v>
      </c>
      <c r="G616" s="296" t="s">
        <v>198</v>
      </c>
      <c r="H616" s="296" t="s">
        <v>31</v>
      </c>
      <c r="I616" s="296" t="s">
        <v>2304</v>
      </c>
      <c r="J616" s="297">
        <v>14871</v>
      </c>
      <c r="K616" s="298">
        <v>138334</v>
      </c>
      <c r="L616" s="298">
        <v>11104</v>
      </c>
      <c r="M616" s="299">
        <v>7107</v>
      </c>
      <c r="N616" s="300">
        <v>103395</v>
      </c>
      <c r="O616" s="300">
        <v>2271</v>
      </c>
      <c r="P616" s="301" t="s">
        <v>35</v>
      </c>
      <c r="Q616" s="302" t="s">
        <v>35</v>
      </c>
      <c r="R616" s="302" t="s">
        <v>35</v>
      </c>
      <c r="S616" s="303" t="s">
        <v>35</v>
      </c>
      <c r="T616" s="304" t="s">
        <v>35</v>
      </c>
      <c r="U616" s="304" t="s">
        <v>35</v>
      </c>
      <c r="V616" s="297">
        <v>21978</v>
      </c>
      <c r="W616" s="298">
        <v>241729</v>
      </c>
      <c r="X616" s="298">
        <v>13375</v>
      </c>
    </row>
    <row r="617" spans="1:24" x14ac:dyDescent="0.35">
      <c r="A617" s="294">
        <v>2013</v>
      </c>
      <c r="B617" s="295">
        <v>6169</v>
      </c>
      <c r="C617" s="296" t="s">
        <v>553</v>
      </c>
      <c r="D617" s="294" t="s">
        <v>22</v>
      </c>
      <c r="E617" s="296" t="s">
        <v>23</v>
      </c>
      <c r="F617" s="294" t="s">
        <v>24</v>
      </c>
      <c r="G617" s="296" t="s">
        <v>169</v>
      </c>
      <c r="H617" s="296" t="s">
        <v>31</v>
      </c>
      <c r="I617" s="296" t="s">
        <v>2304</v>
      </c>
      <c r="J617" s="297">
        <v>1799</v>
      </c>
      <c r="K617" s="298">
        <v>16582</v>
      </c>
      <c r="L617" s="298">
        <v>1383</v>
      </c>
      <c r="M617" s="299">
        <v>2216</v>
      </c>
      <c r="N617" s="300">
        <v>30660</v>
      </c>
      <c r="O617" s="300">
        <v>509</v>
      </c>
      <c r="P617" s="301">
        <v>0</v>
      </c>
      <c r="Q617" s="302">
        <v>0</v>
      </c>
      <c r="R617" s="302">
        <v>0</v>
      </c>
      <c r="S617" s="303" t="s">
        <v>35</v>
      </c>
      <c r="T617" s="304" t="s">
        <v>35</v>
      </c>
      <c r="U617" s="304" t="s">
        <v>35</v>
      </c>
      <c r="V617" s="297">
        <v>4015</v>
      </c>
      <c r="W617" s="298">
        <v>47242</v>
      </c>
      <c r="X617" s="298">
        <v>1892</v>
      </c>
    </row>
    <row r="618" spans="1:24" x14ac:dyDescent="0.35">
      <c r="A618" s="294">
        <v>2013</v>
      </c>
      <c r="B618" s="295">
        <v>6169</v>
      </c>
      <c r="C618" s="296" t="s">
        <v>553</v>
      </c>
      <c r="D618" s="294" t="s">
        <v>22</v>
      </c>
      <c r="E618" s="296" t="s">
        <v>23</v>
      </c>
      <c r="F618" s="294" t="s">
        <v>24</v>
      </c>
      <c r="G618" s="296" t="s">
        <v>165</v>
      </c>
      <c r="H618" s="296" t="s">
        <v>31</v>
      </c>
      <c r="I618" s="296" t="s">
        <v>2304</v>
      </c>
      <c r="J618" s="297">
        <v>457</v>
      </c>
      <c r="K618" s="298">
        <v>5089</v>
      </c>
      <c r="L618" s="298">
        <v>259</v>
      </c>
      <c r="M618" s="299">
        <v>249</v>
      </c>
      <c r="N618" s="300">
        <v>3620</v>
      </c>
      <c r="O618" s="300">
        <v>57</v>
      </c>
      <c r="P618" s="301" t="s">
        <v>35</v>
      </c>
      <c r="Q618" s="302" t="s">
        <v>35</v>
      </c>
      <c r="R618" s="302" t="s">
        <v>35</v>
      </c>
      <c r="S618" s="303" t="s">
        <v>35</v>
      </c>
      <c r="T618" s="304" t="s">
        <v>35</v>
      </c>
      <c r="U618" s="304" t="s">
        <v>35</v>
      </c>
      <c r="V618" s="297">
        <v>706</v>
      </c>
      <c r="W618" s="298">
        <v>8709</v>
      </c>
      <c r="X618" s="298">
        <v>316</v>
      </c>
    </row>
    <row r="619" spans="1:24" x14ac:dyDescent="0.35">
      <c r="A619" s="294">
        <v>2013</v>
      </c>
      <c r="B619" s="295">
        <v>6173</v>
      </c>
      <c r="C619" s="296" t="s">
        <v>554</v>
      </c>
      <c r="D619" s="294" t="s">
        <v>22</v>
      </c>
      <c r="E619" s="296" t="s">
        <v>23</v>
      </c>
      <c r="F619" s="294" t="s">
        <v>24</v>
      </c>
      <c r="G619" s="296" t="s">
        <v>94</v>
      </c>
      <c r="H619" s="296" t="s">
        <v>31</v>
      </c>
      <c r="I619" s="296" t="s">
        <v>2285</v>
      </c>
      <c r="J619" s="297">
        <v>15609</v>
      </c>
      <c r="K619" s="298">
        <v>122969</v>
      </c>
      <c r="L619" s="298">
        <v>8984</v>
      </c>
      <c r="M619" s="299">
        <v>2213</v>
      </c>
      <c r="N619" s="300">
        <v>21139</v>
      </c>
      <c r="O619" s="300">
        <v>277</v>
      </c>
      <c r="P619" s="301">
        <v>12</v>
      </c>
      <c r="Q619" s="302">
        <v>91</v>
      </c>
      <c r="R619" s="302">
        <v>12</v>
      </c>
      <c r="S619" s="303" t="s">
        <v>35</v>
      </c>
      <c r="T619" s="304" t="s">
        <v>35</v>
      </c>
      <c r="U619" s="304" t="s">
        <v>35</v>
      </c>
      <c r="V619" s="297">
        <v>17834</v>
      </c>
      <c r="W619" s="298">
        <v>144199</v>
      </c>
      <c r="X619" s="298">
        <v>9273</v>
      </c>
    </row>
    <row r="620" spans="1:24" x14ac:dyDescent="0.35">
      <c r="A620" s="294">
        <v>2013</v>
      </c>
      <c r="B620" s="295">
        <v>6175</v>
      </c>
      <c r="C620" s="296" t="s">
        <v>555</v>
      </c>
      <c r="D620" s="294" t="s">
        <v>22</v>
      </c>
      <c r="E620" s="296" t="s">
        <v>23</v>
      </c>
      <c r="F620" s="294" t="s">
        <v>24</v>
      </c>
      <c r="G620" s="296" t="s">
        <v>86</v>
      </c>
      <c r="H620" s="296" t="s">
        <v>26</v>
      </c>
      <c r="I620" s="296" t="s">
        <v>2299</v>
      </c>
      <c r="J620" s="297">
        <v>1996.7</v>
      </c>
      <c r="K620" s="298">
        <v>25645</v>
      </c>
      <c r="L620" s="298">
        <v>2145</v>
      </c>
      <c r="M620" s="299">
        <v>1924.2</v>
      </c>
      <c r="N620" s="300">
        <v>24472</v>
      </c>
      <c r="O620" s="300">
        <v>552</v>
      </c>
      <c r="P620" s="301">
        <v>291.10000000000002</v>
      </c>
      <c r="Q620" s="302">
        <v>4464</v>
      </c>
      <c r="R620" s="302">
        <v>9</v>
      </c>
      <c r="S620" s="303" t="s">
        <v>35</v>
      </c>
      <c r="T620" s="304" t="s">
        <v>35</v>
      </c>
      <c r="U620" s="304" t="s">
        <v>35</v>
      </c>
      <c r="V620" s="297">
        <v>4212</v>
      </c>
      <c r="W620" s="298">
        <v>54581</v>
      </c>
      <c r="X620" s="298">
        <v>2706</v>
      </c>
    </row>
    <row r="621" spans="1:24" x14ac:dyDescent="0.35">
      <c r="A621" s="294">
        <v>2013</v>
      </c>
      <c r="B621" s="295">
        <v>6181</v>
      </c>
      <c r="C621" s="296" t="s">
        <v>556</v>
      </c>
      <c r="D621" s="294" t="s">
        <v>22</v>
      </c>
      <c r="E621" s="296" t="s">
        <v>23</v>
      </c>
      <c r="F621" s="294" t="s">
        <v>24</v>
      </c>
      <c r="G621" s="296" t="s">
        <v>127</v>
      </c>
      <c r="H621" s="296" t="s">
        <v>31</v>
      </c>
      <c r="I621" s="296" t="s">
        <v>2296</v>
      </c>
      <c r="J621" s="297">
        <v>18357.599999999999</v>
      </c>
      <c r="K621" s="298">
        <v>162044</v>
      </c>
      <c r="L621" s="298">
        <v>11782</v>
      </c>
      <c r="M621" s="299">
        <v>3796.6</v>
      </c>
      <c r="N621" s="300">
        <v>43158</v>
      </c>
      <c r="O621" s="300">
        <v>1082</v>
      </c>
      <c r="P621" s="301">
        <v>4997.5</v>
      </c>
      <c r="Q621" s="302">
        <v>87859</v>
      </c>
      <c r="R621" s="302">
        <v>6</v>
      </c>
      <c r="S621" s="303">
        <v>0</v>
      </c>
      <c r="T621" s="304">
        <v>0</v>
      </c>
      <c r="U621" s="304">
        <v>0</v>
      </c>
      <c r="V621" s="297">
        <v>27151.7</v>
      </c>
      <c r="W621" s="298">
        <v>293061</v>
      </c>
      <c r="X621" s="298">
        <v>12870</v>
      </c>
    </row>
    <row r="622" spans="1:24" x14ac:dyDescent="0.35">
      <c r="A622" s="294">
        <v>2013</v>
      </c>
      <c r="B622" s="295">
        <v>6182</v>
      </c>
      <c r="C622" s="296" t="s">
        <v>557</v>
      </c>
      <c r="D622" s="294" t="s">
        <v>22</v>
      </c>
      <c r="E622" s="296" t="s">
        <v>23</v>
      </c>
      <c r="F622" s="294" t="s">
        <v>24</v>
      </c>
      <c r="G622" s="296" t="s">
        <v>94</v>
      </c>
      <c r="H622" s="296" t="s">
        <v>31</v>
      </c>
      <c r="I622" s="296" t="s">
        <v>2285</v>
      </c>
      <c r="J622" s="297">
        <v>90987</v>
      </c>
      <c r="K622" s="298">
        <v>779730</v>
      </c>
      <c r="L622" s="298">
        <v>44236</v>
      </c>
      <c r="M622" s="299">
        <v>16840</v>
      </c>
      <c r="N622" s="300">
        <v>153364</v>
      </c>
      <c r="O622" s="300">
        <v>6759</v>
      </c>
      <c r="P622" s="301">
        <v>2739</v>
      </c>
      <c r="Q622" s="302">
        <v>43719</v>
      </c>
      <c r="R622" s="302">
        <v>8</v>
      </c>
      <c r="S622" s="303" t="s">
        <v>35</v>
      </c>
      <c r="T622" s="304" t="s">
        <v>35</v>
      </c>
      <c r="U622" s="304" t="s">
        <v>35</v>
      </c>
      <c r="V622" s="297">
        <v>110566</v>
      </c>
      <c r="W622" s="298">
        <v>976813</v>
      </c>
      <c r="X622" s="298">
        <v>51003</v>
      </c>
    </row>
    <row r="623" spans="1:24" x14ac:dyDescent="0.35">
      <c r="A623" s="294">
        <v>2013</v>
      </c>
      <c r="B623" s="295">
        <v>6183</v>
      </c>
      <c r="C623" s="296" t="s">
        <v>558</v>
      </c>
      <c r="D623" s="294" t="s">
        <v>22</v>
      </c>
      <c r="E623" s="296" t="s">
        <v>23</v>
      </c>
      <c r="F623" s="294" t="s">
        <v>24</v>
      </c>
      <c r="G623" s="296" t="s">
        <v>94</v>
      </c>
      <c r="H623" s="296" t="s">
        <v>31</v>
      </c>
      <c r="I623" s="296" t="s">
        <v>2285</v>
      </c>
      <c r="J623" s="297">
        <v>15090</v>
      </c>
      <c r="K623" s="298">
        <v>140880</v>
      </c>
      <c r="L623" s="298">
        <v>12070</v>
      </c>
      <c r="M623" s="299">
        <v>6137</v>
      </c>
      <c r="N623" s="300">
        <v>61210</v>
      </c>
      <c r="O623" s="300">
        <v>1726</v>
      </c>
      <c r="P623" s="301">
        <v>4105</v>
      </c>
      <c r="Q623" s="302">
        <v>59429</v>
      </c>
      <c r="R623" s="302">
        <v>11</v>
      </c>
      <c r="S623" s="303" t="s">
        <v>35</v>
      </c>
      <c r="T623" s="304" t="s">
        <v>35</v>
      </c>
      <c r="U623" s="304" t="s">
        <v>35</v>
      </c>
      <c r="V623" s="297">
        <v>25332</v>
      </c>
      <c r="W623" s="298">
        <v>261519</v>
      </c>
      <c r="X623" s="298">
        <v>13807</v>
      </c>
    </row>
    <row r="624" spans="1:24" ht="27.75" x14ac:dyDescent="0.35">
      <c r="A624" s="294">
        <v>2013</v>
      </c>
      <c r="B624" s="295">
        <v>6194</v>
      </c>
      <c r="C624" s="296" t="s">
        <v>559</v>
      </c>
      <c r="D624" s="294" t="s">
        <v>22</v>
      </c>
      <c r="E624" s="296" t="s">
        <v>23</v>
      </c>
      <c r="F624" s="294" t="s">
        <v>24</v>
      </c>
      <c r="G624" s="296" t="s">
        <v>106</v>
      </c>
      <c r="H624" s="296" t="s">
        <v>31</v>
      </c>
      <c r="I624" s="296" t="s">
        <v>2271</v>
      </c>
      <c r="J624" s="297">
        <v>34021</v>
      </c>
      <c r="K624" s="298">
        <v>309589</v>
      </c>
      <c r="L624" s="298">
        <v>22959</v>
      </c>
      <c r="M624" s="299">
        <v>7385</v>
      </c>
      <c r="N624" s="300">
        <v>76909</v>
      </c>
      <c r="O624" s="300">
        <v>1874</v>
      </c>
      <c r="P624" s="301">
        <v>9050</v>
      </c>
      <c r="Q624" s="302">
        <v>107654</v>
      </c>
      <c r="R624" s="302">
        <v>6</v>
      </c>
      <c r="S624" s="303" t="s">
        <v>35</v>
      </c>
      <c r="T624" s="304" t="s">
        <v>35</v>
      </c>
      <c r="U624" s="304" t="s">
        <v>35</v>
      </c>
      <c r="V624" s="297">
        <v>50456</v>
      </c>
      <c r="W624" s="298">
        <v>494152</v>
      </c>
      <c r="X624" s="298">
        <v>24839</v>
      </c>
    </row>
    <row r="625" spans="1:24" x14ac:dyDescent="0.35">
      <c r="A625" s="294">
        <v>2013</v>
      </c>
      <c r="B625" s="295">
        <v>6198</v>
      </c>
      <c r="C625" s="296" t="s">
        <v>560</v>
      </c>
      <c r="D625" s="294" t="s">
        <v>22</v>
      </c>
      <c r="E625" s="296" t="s">
        <v>23</v>
      </c>
      <c r="F625" s="294" t="s">
        <v>24</v>
      </c>
      <c r="G625" s="296" t="s">
        <v>312</v>
      </c>
      <c r="H625" s="296" t="s">
        <v>31</v>
      </c>
      <c r="I625" s="296" t="s">
        <v>2303</v>
      </c>
      <c r="J625" s="297">
        <v>9312.5</v>
      </c>
      <c r="K625" s="298">
        <v>92635</v>
      </c>
      <c r="L625" s="298">
        <v>9779</v>
      </c>
      <c r="M625" s="299">
        <v>10059.4</v>
      </c>
      <c r="N625" s="300">
        <v>107126</v>
      </c>
      <c r="O625" s="300">
        <v>1691</v>
      </c>
      <c r="P625" s="301">
        <v>15498.9</v>
      </c>
      <c r="Q625" s="302">
        <v>199205</v>
      </c>
      <c r="R625" s="302">
        <v>1522</v>
      </c>
      <c r="S625" s="303" t="s">
        <v>35</v>
      </c>
      <c r="T625" s="304" t="s">
        <v>35</v>
      </c>
      <c r="U625" s="304" t="s">
        <v>35</v>
      </c>
      <c r="V625" s="297">
        <v>34870.800000000003</v>
      </c>
      <c r="W625" s="298">
        <v>398966</v>
      </c>
      <c r="X625" s="298">
        <v>12992</v>
      </c>
    </row>
    <row r="626" spans="1:24" x14ac:dyDescent="0.35">
      <c r="A626" s="294">
        <v>2013</v>
      </c>
      <c r="B626" s="295">
        <v>6204</v>
      </c>
      <c r="C626" s="296" t="s">
        <v>561</v>
      </c>
      <c r="D626" s="294" t="s">
        <v>22</v>
      </c>
      <c r="E626" s="296" t="s">
        <v>23</v>
      </c>
      <c r="F626" s="294" t="s">
        <v>24</v>
      </c>
      <c r="G626" s="296" t="s">
        <v>312</v>
      </c>
      <c r="H626" s="296" t="s">
        <v>26</v>
      </c>
      <c r="I626" s="296" t="s">
        <v>2308</v>
      </c>
      <c r="J626" s="297">
        <v>23321</v>
      </c>
      <c r="K626" s="298">
        <v>281379</v>
      </c>
      <c r="L626" s="298">
        <v>34412</v>
      </c>
      <c r="M626" s="299">
        <v>35437</v>
      </c>
      <c r="N626" s="300">
        <v>426457</v>
      </c>
      <c r="O626" s="300">
        <v>9870</v>
      </c>
      <c r="P626" s="301">
        <v>19359</v>
      </c>
      <c r="Q626" s="302">
        <v>388558</v>
      </c>
      <c r="R626" s="302">
        <v>7</v>
      </c>
      <c r="S626" s="303">
        <v>0</v>
      </c>
      <c r="T626" s="304">
        <v>0</v>
      </c>
      <c r="U626" s="304">
        <v>0</v>
      </c>
      <c r="V626" s="297">
        <v>78117</v>
      </c>
      <c r="W626" s="298">
        <v>1096394</v>
      </c>
      <c r="X626" s="298">
        <v>44289</v>
      </c>
    </row>
    <row r="627" spans="1:24" x14ac:dyDescent="0.35">
      <c r="A627" s="294">
        <v>2013</v>
      </c>
      <c r="B627" s="295">
        <v>6205</v>
      </c>
      <c r="C627" s="296" t="s">
        <v>562</v>
      </c>
      <c r="D627" s="294" t="s">
        <v>22</v>
      </c>
      <c r="E627" s="296" t="s">
        <v>23</v>
      </c>
      <c r="F627" s="294" t="s">
        <v>24</v>
      </c>
      <c r="G627" s="296" t="s">
        <v>127</v>
      </c>
      <c r="H627" s="296" t="s">
        <v>26</v>
      </c>
      <c r="I627" s="296" t="s">
        <v>2270</v>
      </c>
      <c r="J627" s="297">
        <v>7639.4</v>
      </c>
      <c r="K627" s="298">
        <v>81681</v>
      </c>
      <c r="L627" s="298">
        <v>5963</v>
      </c>
      <c r="M627" s="299">
        <v>2569.1</v>
      </c>
      <c r="N627" s="300">
        <v>23337</v>
      </c>
      <c r="O627" s="300">
        <v>839</v>
      </c>
      <c r="P627" s="301">
        <v>8926.2999999999993</v>
      </c>
      <c r="Q627" s="302">
        <v>110970</v>
      </c>
      <c r="R627" s="302">
        <v>137</v>
      </c>
      <c r="S627" s="303" t="s">
        <v>35</v>
      </c>
      <c r="T627" s="304" t="s">
        <v>35</v>
      </c>
      <c r="U627" s="304" t="s">
        <v>35</v>
      </c>
      <c r="V627" s="297">
        <v>19134.8</v>
      </c>
      <c r="W627" s="298">
        <v>215988</v>
      </c>
      <c r="X627" s="298">
        <v>6939</v>
      </c>
    </row>
    <row r="628" spans="1:24" x14ac:dyDescent="0.35">
      <c r="A628" s="294">
        <v>2013</v>
      </c>
      <c r="B628" s="295">
        <v>6207</v>
      </c>
      <c r="C628" s="296" t="s">
        <v>563</v>
      </c>
      <c r="D628" s="294" t="s">
        <v>39</v>
      </c>
      <c r="E628" s="296" t="s">
        <v>40</v>
      </c>
      <c r="F628" s="294" t="s">
        <v>24</v>
      </c>
      <c r="G628" s="296" t="s">
        <v>228</v>
      </c>
      <c r="H628" s="296" t="s">
        <v>54</v>
      </c>
      <c r="I628" s="296" t="s">
        <v>2306</v>
      </c>
      <c r="J628" s="297" t="s">
        <v>35</v>
      </c>
      <c r="K628" s="298" t="s">
        <v>35</v>
      </c>
      <c r="L628" s="298" t="s">
        <v>35</v>
      </c>
      <c r="M628" s="299" t="s">
        <v>35</v>
      </c>
      <c r="N628" s="300" t="s">
        <v>35</v>
      </c>
      <c r="O628" s="300" t="s">
        <v>35</v>
      </c>
      <c r="P628" s="301">
        <v>1935</v>
      </c>
      <c r="Q628" s="302">
        <v>33627</v>
      </c>
      <c r="R628" s="302">
        <v>1</v>
      </c>
      <c r="S628" s="303" t="s">
        <v>35</v>
      </c>
      <c r="T628" s="304" t="s">
        <v>35</v>
      </c>
      <c r="U628" s="304" t="s">
        <v>35</v>
      </c>
      <c r="V628" s="297">
        <v>1935</v>
      </c>
      <c r="W628" s="298">
        <v>33627</v>
      </c>
      <c r="X628" s="298">
        <v>1</v>
      </c>
    </row>
    <row r="629" spans="1:24" x14ac:dyDescent="0.35">
      <c r="A629" s="294">
        <v>2013</v>
      </c>
      <c r="B629" s="295">
        <v>6234</v>
      </c>
      <c r="C629" s="296" t="s">
        <v>564</v>
      </c>
      <c r="D629" s="294" t="s">
        <v>22</v>
      </c>
      <c r="E629" s="296" t="s">
        <v>23</v>
      </c>
      <c r="F629" s="294" t="s">
        <v>24</v>
      </c>
      <c r="G629" s="296" t="s">
        <v>100</v>
      </c>
      <c r="H629" s="296" t="s">
        <v>26</v>
      </c>
      <c r="I629" s="296" t="s">
        <v>2269</v>
      </c>
      <c r="J629" s="297">
        <v>25401</v>
      </c>
      <c r="K629" s="298">
        <v>240355</v>
      </c>
      <c r="L629" s="298">
        <v>15692</v>
      </c>
      <c r="M629" s="299">
        <v>13412</v>
      </c>
      <c r="N629" s="300">
        <v>118944</v>
      </c>
      <c r="O629" s="300">
        <v>2447</v>
      </c>
      <c r="P629" s="301">
        <v>4432</v>
      </c>
      <c r="Q629" s="302">
        <v>67552</v>
      </c>
      <c r="R629" s="302">
        <v>3</v>
      </c>
      <c r="S629" s="303">
        <v>0</v>
      </c>
      <c r="T629" s="304">
        <v>0</v>
      </c>
      <c r="U629" s="304">
        <v>0</v>
      </c>
      <c r="V629" s="297">
        <v>43245</v>
      </c>
      <c r="W629" s="298">
        <v>426851</v>
      </c>
      <c r="X629" s="298">
        <v>18142</v>
      </c>
    </row>
    <row r="630" spans="1:24" ht="27.75" x14ac:dyDescent="0.35">
      <c r="A630" s="294">
        <v>2013</v>
      </c>
      <c r="B630" s="295">
        <v>6235</v>
      </c>
      <c r="C630" s="296" t="s">
        <v>565</v>
      </c>
      <c r="D630" s="294" t="s">
        <v>22</v>
      </c>
      <c r="E630" s="296" t="s">
        <v>23</v>
      </c>
      <c r="F630" s="294" t="s">
        <v>24</v>
      </c>
      <c r="G630" s="296" t="s">
        <v>67</v>
      </c>
      <c r="H630" s="296" t="s">
        <v>26</v>
      </c>
      <c r="I630" s="296" t="s">
        <v>2291</v>
      </c>
      <c r="J630" s="297">
        <v>93601</v>
      </c>
      <c r="K630" s="298">
        <v>897032</v>
      </c>
      <c r="L630" s="298">
        <v>70928</v>
      </c>
      <c r="M630" s="299">
        <v>76892</v>
      </c>
      <c r="N630" s="300">
        <v>838424</v>
      </c>
      <c r="O630" s="300">
        <v>16939</v>
      </c>
      <c r="P630" s="301">
        <v>17115</v>
      </c>
      <c r="Q630" s="302">
        <v>289921</v>
      </c>
      <c r="R630" s="302">
        <v>16</v>
      </c>
      <c r="S630" s="303">
        <v>0</v>
      </c>
      <c r="T630" s="304">
        <v>0</v>
      </c>
      <c r="U630" s="304">
        <v>0</v>
      </c>
      <c r="V630" s="297">
        <v>187608</v>
      </c>
      <c r="W630" s="298">
        <v>2025377</v>
      </c>
      <c r="X630" s="298">
        <v>87883</v>
      </c>
    </row>
    <row r="631" spans="1:24" x14ac:dyDescent="0.35">
      <c r="A631" s="294">
        <v>2013</v>
      </c>
      <c r="B631" s="295">
        <v>6258</v>
      </c>
      <c r="C631" s="296" t="s">
        <v>566</v>
      </c>
      <c r="D631" s="294" t="s">
        <v>22</v>
      </c>
      <c r="E631" s="296" t="s">
        <v>23</v>
      </c>
      <c r="F631" s="294" t="s">
        <v>24</v>
      </c>
      <c r="G631" s="296" t="s">
        <v>83</v>
      </c>
      <c r="H631" s="296" t="s">
        <v>31</v>
      </c>
      <c r="I631" s="296" t="s">
        <v>2270</v>
      </c>
      <c r="J631" s="297">
        <v>99.7</v>
      </c>
      <c r="K631" s="298">
        <v>1070</v>
      </c>
      <c r="L631" s="298">
        <v>57</v>
      </c>
      <c r="M631" s="299" t="s">
        <v>35</v>
      </c>
      <c r="N631" s="300" t="s">
        <v>35</v>
      </c>
      <c r="O631" s="300" t="s">
        <v>35</v>
      </c>
      <c r="P631" s="301">
        <v>12.7</v>
      </c>
      <c r="Q631" s="302">
        <v>91</v>
      </c>
      <c r="R631" s="302">
        <v>4</v>
      </c>
      <c r="S631" s="303" t="s">
        <v>35</v>
      </c>
      <c r="T631" s="304" t="s">
        <v>35</v>
      </c>
      <c r="U631" s="304" t="s">
        <v>35</v>
      </c>
      <c r="V631" s="297">
        <v>112.4</v>
      </c>
      <c r="W631" s="298">
        <v>1161</v>
      </c>
      <c r="X631" s="298">
        <v>61</v>
      </c>
    </row>
    <row r="632" spans="1:24" x14ac:dyDescent="0.35">
      <c r="A632" s="294">
        <v>2013</v>
      </c>
      <c r="B632" s="295">
        <v>6258</v>
      </c>
      <c r="C632" s="296" t="s">
        <v>566</v>
      </c>
      <c r="D632" s="294" t="s">
        <v>22</v>
      </c>
      <c r="E632" s="296" t="s">
        <v>23</v>
      </c>
      <c r="F632" s="294" t="s">
        <v>24</v>
      </c>
      <c r="G632" s="296" t="s">
        <v>48</v>
      </c>
      <c r="H632" s="296" t="s">
        <v>31</v>
      </c>
      <c r="I632" s="296" t="s">
        <v>2270</v>
      </c>
      <c r="J632" s="297">
        <v>7624.3</v>
      </c>
      <c r="K632" s="298">
        <v>78812</v>
      </c>
      <c r="L632" s="298">
        <v>4326</v>
      </c>
      <c r="M632" s="299">
        <v>14318</v>
      </c>
      <c r="N632" s="300">
        <v>180173</v>
      </c>
      <c r="O632" s="300">
        <v>681</v>
      </c>
      <c r="P632" s="301">
        <v>0</v>
      </c>
      <c r="Q632" s="302">
        <v>0</v>
      </c>
      <c r="R632" s="302">
        <v>0</v>
      </c>
      <c r="S632" s="303" t="s">
        <v>35</v>
      </c>
      <c r="T632" s="304" t="s">
        <v>35</v>
      </c>
      <c r="U632" s="304" t="s">
        <v>35</v>
      </c>
      <c r="V632" s="297">
        <v>21942.3</v>
      </c>
      <c r="W632" s="298">
        <v>258985</v>
      </c>
      <c r="X632" s="298">
        <v>5007</v>
      </c>
    </row>
    <row r="633" spans="1:24" x14ac:dyDescent="0.35">
      <c r="A633" s="294">
        <v>2013</v>
      </c>
      <c r="B633" s="295">
        <v>6272</v>
      </c>
      <c r="C633" s="296" t="s">
        <v>567</v>
      </c>
      <c r="D633" s="294" t="s">
        <v>22</v>
      </c>
      <c r="E633" s="296" t="s">
        <v>23</v>
      </c>
      <c r="F633" s="294" t="s">
        <v>24</v>
      </c>
      <c r="G633" s="296" t="s">
        <v>164</v>
      </c>
      <c r="H633" s="296" t="s">
        <v>31</v>
      </c>
      <c r="I633" s="296" t="s">
        <v>2275</v>
      </c>
      <c r="J633" s="297">
        <v>4376</v>
      </c>
      <c r="K633" s="298">
        <v>36349</v>
      </c>
      <c r="L633" s="298">
        <v>1889</v>
      </c>
      <c r="M633" s="299">
        <v>3301</v>
      </c>
      <c r="N633" s="300">
        <v>34343</v>
      </c>
      <c r="O633" s="300">
        <v>210</v>
      </c>
      <c r="P633" s="301">
        <v>5228</v>
      </c>
      <c r="Q633" s="302">
        <v>76487</v>
      </c>
      <c r="R633" s="302">
        <v>4</v>
      </c>
      <c r="S633" s="303" t="s">
        <v>35</v>
      </c>
      <c r="T633" s="304" t="s">
        <v>35</v>
      </c>
      <c r="U633" s="304" t="s">
        <v>35</v>
      </c>
      <c r="V633" s="297">
        <v>12905</v>
      </c>
      <c r="W633" s="298">
        <v>147179</v>
      </c>
      <c r="X633" s="298">
        <v>2103</v>
      </c>
    </row>
    <row r="634" spans="1:24" x14ac:dyDescent="0.35">
      <c r="A634" s="294">
        <v>2013</v>
      </c>
      <c r="B634" s="295">
        <v>6297</v>
      </c>
      <c r="C634" s="296" t="s">
        <v>568</v>
      </c>
      <c r="D634" s="294" t="s">
        <v>22</v>
      </c>
      <c r="E634" s="296" t="s">
        <v>23</v>
      </c>
      <c r="F634" s="294" t="s">
        <v>24</v>
      </c>
      <c r="G634" s="296" t="s">
        <v>92</v>
      </c>
      <c r="H634" s="296" t="s">
        <v>179</v>
      </c>
      <c r="I634" s="296" t="s">
        <v>2304</v>
      </c>
      <c r="J634" s="297">
        <v>3290</v>
      </c>
      <c r="K634" s="298">
        <v>35777</v>
      </c>
      <c r="L634" s="298">
        <v>2898</v>
      </c>
      <c r="M634" s="299">
        <v>912</v>
      </c>
      <c r="N634" s="300">
        <v>9756</v>
      </c>
      <c r="O634" s="300">
        <v>480</v>
      </c>
      <c r="P634" s="301">
        <v>3053</v>
      </c>
      <c r="Q634" s="302">
        <v>56372</v>
      </c>
      <c r="R634" s="302">
        <v>25</v>
      </c>
      <c r="S634" s="303" t="s">
        <v>35</v>
      </c>
      <c r="T634" s="304" t="s">
        <v>35</v>
      </c>
      <c r="U634" s="304" t="s">
        <v>35</v>
      </c>
      <c r="V634" s="297">
        <v>7255</v>
      </c>
      <c r="W634" s="298">
        <v>101905</v>
      </c>
      <c r="X634" s="298">
        <v>3403</v>
      </c>
    </row>
    <row r="635" spans="1:24" x14ac:dyDescent="0.35">
      <c r="A635" s="294">
        <v>2013</v>
      </c>
      <c r="B635" s="295">
        <v>6306</v>
      </c>
      <c r="C635" s="296" t="s">
        <v>2363</v>
      </c>
      <c r="D635" s="294" t="s">
        <v>22</v>
      </c>
      <c r="E635" s="296" t="s">
        <v>23</v>
      </c>
      <c r="F635" s="294" t="s">
        <v>24</v>
      </c>
      <c r="G635" s="296" t="s">
        <v>48</v>
      </c>
      <c r="H635" s="296" t="s">
        <v>114</v>
      </c>
      <c r="I635" s="296" t="s">
        <v>2270</v>
      </c>
      <c r="J635" s="297" t="s">
        <v>35</v>
      </c>
      <c r="K635" s="298" t="s">
        <v>35</v>
      </c>
      <c r="L635" s="298" t="s">
        <v>35</v>
      </c>
      <c r="M635" s="299" t="s">
        <v>35</v>
      </c>
      <c r="N635" s="300" t="s">
        <v>35</v>
      </c>
      <c r="O635" s="300" t="s">
        <v>35</v>
      </c>
      <c r="P635" s="301" t="s">
        <v>35</v>
      </c>
      <c r="Q635" s="302" t="s">
        <v>35</v>
      </c>
      <c r="R635" s="302" t="s">
        <v>35</v>
      </c>
      <c r="S635" s="303" t="s">
        <v>35</v>
      </c>
      <c r="T635" s="304" t="s">
        <v>35</v>
      </c>
      <c r="U635" s="304" t="s">
        <v>35</v>
      </c>
      <c r="V635" s="297">
        <v>0</v>
      </c>
      <c r="W635" s="298">
        <v>0</v>
      </c>
      <c r="X635" s="298">
        <v>0</v>
      </c>
    </row>
    <row r="636" spans="1:24" x14ac:dyDescent="0.35">
      <c r="A636" s="294">
        <v>2013</v>
      </c>
      <c r="B636" s="295">
        <v>6335</v>
      </c>
      <c r="C636" s="296" t="s">
        <v>569</v>
      </c>
      <c r="D636" s="294" t="s">
        <v>22</v>
      </c>
      <c r="E636" s="296" t="s">
        <v>23</v>
      </c>
      <c r="F636" s="294" t="s">
        <v>24</v>
      </c>
      <c r="G636" s="296" t="s">
        <v>44</v>
      </c>
      <c r="H636" s="296" t="s">
        <v>31</v>
      </c>
      <c r="I636" s="296" t="s">
        <v>2271</v>
      </c>
      <c r="J636" s="297">
        <v>15910</v>
      </c>
      <c r="K636" s="298">
        <v>125284</v>
      </c>
      <c r="L636" s="298">
        <v>8496</v>
      </c>
      <c r="M636" s="299">
        <v>2404</v>
      </c>
      <c r="N636" s="300">
        <v>20972</v>
      </c>
      <c r="O636" s="300">
        <v>520</v>
      </c>
      <c r="P636" s="301" t="s">
        <v>35</v>
      </c>
      <c r="Q636" s="302" t="s">
        <v>35</v>
      </c>
      <c r="R636" s="302" t="s">
        <v>35</v>
      </c>
      <c r="S636" s="303" t="s">
        <v>35</v>
      </c>
      <c r="T636" s="304" t="s">
        <v>35</v>
      </c>
      <c r="U636" s="304" t="s">
        <v>35</v>
      </c>
      <c r="V636" s="297">
        <v>18314</v>
      </c>
      <c r="W636" s="298">
        <v>146256</v>
      </c>
      <c r="X636" s="298">
        <v>9016</v>
      </c>
    </row>
    <row r="637" spans="1:24" x14ac:dyDescent="0.35">
      <c r="A637" s="294">
        <v>2013</v>
      </c>
      <c r="B637" s="295">
        <v>6342</v>
      </c>
      <c r="C637" s="296" t="s">
        <v>570</v>
      </c>
      <c r="D637" s="294" t="s">
        <v>22</v>
      </c>
      <c r="E637" s="296" t="s">
        <v>23</v>
      </c>
      <c r="F637" s="294" t="s">
        <v>24</v>
      </c>
      <c r="G637" s="296" t="s">
        <v>118</v>
      </c>
      <c r="H637" s="296" t="s">
        <v>31</v>
      </c>
      <c r="I637" s="296" t="s">
        <v>2270</v>
      </c>
      <c r="J637" s="297">
        <v>125562.4</v>
      </c>
      <c r="K637" s="298">
        <v>1241089</v>
      </c>
      <c r="L637" s="298">
        <v>82562</v>
      </c>
      <c r="M637" s="299">
        <v>20730.7</v>
      </c>
      <c r="N637" s="300">
        <v>190612</v>
      </c>
      <c r="O637" s="300">
        <v>5454</v>
      </c>
      <c r="P637" s="301">
        <v>30813</v>
      </c>
      <c r="Q637" s="302">
        <v>473112</v>
      </c>
      <c r="R637" s="302">
        <v>1362</v>
      </c>
      <c r="S637" s="303">
        <v>0</v>
      </c>
      <c r="T637" s="304">
        <v>0</v>
      </c>
      <c r="U637" s="304">
        <v>0</v>
      </c>
      <c r="V637" s="297">
        <v>177106.1</v>
      </c>
      <c r="W637" s="298">
        <v>1904813</v>
      </c>
      <c r="X637" s="298">
        <v>89378</v>
      </c>
    </row>
    <row r="638" spans="1:24" x14ac:dyDescent="0.35">
      <c r="A638" s="294">
        <v>2013</v>
      </c>
      <c r="B638" s="295">
        <v>6369</v>
      </c>
      <c r="C638" s="296" t="s">
        <v>571</v>
      </c>
      <c r="D638" s="294" t="s">
        <v>22</v>
      </c>
      <c r="E638" s="296" t="s">
        <v>23</v>
      </c>
      <c r="F638" s="294" t="s">
        <v>24</v>
      </c>
      <c r="G638" s="296" t="s">
        <v>41</v>
      </c>
      <c r="H638" s="296" t="s">
        <v>54</v>
      </c>
      <c r="I638" s="296" t="s">
        <v>2306</v>
      </c>
      <c r="J638" s="297">
        <v>1433</v>
      </c>
      <c r="K638" s="298">
        <v>4086</v>
      </c>
      <c r="L638" s="298">
        <v>650</v>
      </c>
      <c r="M638" s="299">
        <v>458</v>
      </c>
      <c r="N638" s="300">
        <v>1733</v>
      </c>
      <c r="O638" s="300">
        <v>112</v>
      </c>
      <c r="P638" s="301">
        <v>0</v>
      </c>
      <c r="Q638" s="302">
        <v>0</v>
      </c>
      <c r="R638" s="302">
        <v>0</v>
      </c>
      <c r="S638" s="303">
        <v>0</v>
      </c>
      <c r="T638" s="304">
        <v>0</v>
      </c>
      <c r="U638" s="304">
        <v>0</v>
      </c>
      <c r="V638" s="297">
        <v>1891</v>
      </c>
      <c r="W638" s="298">
        <v>5819</v>
      </c>
      <c r="X638" s="298">
        <v>762</v>
      </c>
    </row>
    <row r="639" spans="1:24" x14ac:dyDescent="0.35">
      <c r="A639" s="294">
        <v>2013</v>
      </c>
      <c r="B639" s="295">
        <v>6374</v>
      </c>
      <c r="C639" s="296" t="s">
        <v>572</v>
      </c>
      <c r="D639" s="294" t="s">
        <v>22</v>
      </c>
      <c r="E639" s="296" t="s">
        <v>23</v>
      </c>
      <c r="F639" s="294" t="s">
        <v>24</v>
      </c>
      <c r="G639" s="296" t="s">
        <v>173</v>
      </c>
      <c r="H639" s="296" t="s">
        <v>54</v>
      </c>
      <c r="I639" s="296" t="s">
        <v>2306</v>
      </c>
      <c r="J639" s="297">
        <v>30143.5</v>
      </c>
      <c r="K639" s="298">
        <v>158939</v>
      </c>
      <c r="L639" s="298">
        <v>20246</v>
      </c>
      <c r="M639" s="299">
        <v>12409.1</v>
      </c>
      <c r="N639" s="300">
        <v>65158</v>
      </c>
      <c r="O639" s="300">
        <v>3298</v>
      </c>
      <c r="P639" s="301">
        <v>641.29999999999995</v>
      </c>
      <c r="Q639" s="302">
        <v>3079</v>
      </c>
      <c r="R639" s="302">
        <v>6</v>
      </c>
      <c r="S639" s="303" t="s">
        <v>35</v>
      </c>
      <c r="T639" s="304" t="s">
        <v>35</v>
      </c>
      <c r="U639" s="304" t="s">
        <v>35</v>
      </c>
      <c r="V639" s="297">
        <v>43193.9</v>
      </c>
      <c r="W639" s="298">
        <v>227176</v>
      </c>
      <c r="X639" s="298">
        <v>23550</v>
      </c>
    </row>
    <row r="640" spans="1:24" x14ac:dyDescent="0.35">
      <c r="A640" s="294">
        <v>2013</v>
      </c>
      <c r="B640" s="295">
        <v>6374</v>
      </c>
      <c r="C640" s="296" t="s">
        <v>572</v>
      </c>
      <c r="D640" s="294" t="s">
        <v>132</v>
      </c>
      <c r="E640" s="296" t="s">
        <v>133</v>
      </c>
      <c r="F640" s="294" t="s">
        <v>24</v>
      </c>
      <c r="G640" s="296" t="s">
        <v>173</v>
      </c>
      <c r="H640" s="296" t="s">
        <v>54</v>
      </c>
      <c r="I640" s="296" t="s">
        <v>2306</v>
      </c>
      <c r="J640" s="297">
        <v>2139.4</v>
      </c>
      <c r="K640" s="298">
        <v>18619</v>
      </c>
      <c r="L640" s="298">
        <v>2756</v>
      </c>
      <c r="M640" s="299">
        <v>5248.9</v>
      </c>
      <c r="N640" s="300">
        <v>49757</v>
      </c>
      <c r="O640" s="300">
        <v>958</v>
      </c>
      <c r="P640" s="301">
        <v>11199.2</v>
      </c>
      <c r="Q640" s="302">
        <v>149522</v>
      </c>
      <c r="R640" s="302">
        <v>20</v>
      </c>
      <c r="S640" s="303" t="s">
        <v>35</v>
      </c>
      <c r="T640" s="304" t="s">
        <v>35</v>
      </c>
      <c r="U640" s="304" t="s">
        <v>35</v>
      </c>
      <c r="V640" s="297">
        <v>18587.5</v>
      </c>
      <c r="W640" s="298">
        <v>217898</v>
      </c>
      <c r="X640" s="298">
        <v>3734</v>
      </c>
    </row>
    <row r="641" spans="1:24" x14ac:dyDescent="0.35">
      <c r="A641" s="294">
        <v>2013</v>
      </c>
      <c r="B641" s="295">
        <v>6380</v>
      </c>
      <c r="C641" s="296" t="s">
        <v>573</v>
      </c>
      <c r="D641" s="294" t="s">
        <v>22</v>
      </c>
      <c r="E641" s="296" t="s">
        <v>23</v>
      </c>
      <c r="F641" s="294" t="s">
        <v>24</v>
      </c>
      <c r="G641" s="296" t="s">
        <v>46</v>
      </c>
      <c r="H641" s="296" t="s">
        <v>26</v>
      </c>
      <c r="I641" s="296" t="s">
        <v>2274</v>
      </c>
      <c r="J641" s="297">
        <v>9222</v>
      </c>
      <c r="K641" s="298">
        <v>74567</v>
      </c>
      <c r="L641" s="298">
        <v>5154</v>
      </c>
      <c r="M641" s="299">
        <v>3751</v>
      </c>
      <c r="N641" s="300">
        <v>28046</v>
      </c>
      <c r="O641" s="300">
        <v>679</v>
      </c>
      <c r="P641" s="301">
        <v>9180</v>
      </c>
      <c r="Q641" s="302">
        <v>94499</v>
      </c>
      <c r="R641" s="302">
        <v>52</v>
      </c>
      <c r="S641" s="303" t="s">
        <v>35</v>
      </c>
      <c r="T641" s="304" t="s">
        <v>35</v>
      </c>
      <c r="U641" s="304" t="s">
        <v>35</v>
      </c>
      <c r="V641" s="297">
        <v>22153</v>
      </c>
      <c r="W641" s="298">
        <v>197112</v>
      </c>
      <c r="X641" s="298">
        <v>5885</v>
      </c>
    </row>
    <row r="642" spans="1:24" x14ac:dyDescent="0.35">
      <c r="A642" s="294">
        <v>2013</v>
      </c>
      <c r="B642" s="295">
        <v>6390</v>
      </c>
      <c r="C642" s="296" t="s">
        <v>574</v>
      </c>
      <c r="D642" s="294" t="s">
        <v>22</v>
      </c>
      <c r="E642" s="296" t="s">
        <v>23</v>
      </c>
      <c r="F642" s="294" t="s">
        <v>24</v>
      </c>
      <c r="G642" s="296" t="s">
        <v>164</v>
      </c>
      <c r="H642" s="296" t="s">
        <v>26</v>
      </c>
      <c r="I642" s="296" t="s">
        <v>2270</v>
      </c>
      <c r="J642" s="297">
        <v>995.1</v>
      </c>
      <c r="K642" s="298">
        <v>11166</v>
      </c>
      <c r="L642" s="298">
        <v>1052</v>
      </c>
      <c r="M642" s="299">
        <v>1268.4000000000001</v>
      </c>
      <c r="N642" s="300">
        <v>16627</v>
      </c>
      <c r="O642" s="300">
        <v>284</v>
      </c>
      <c r="P642" s="301">
        <v>34.5</v>
      </c>
      <c r="Q642" s="302">
        <v>326</v>
      </c>
      <c r="R642" s="302">
        <v>4</v>
      </c>
      <c r="S642" s="303" t="s">
        <v>35</v>
      </c>
      <c r="T642" s="304" t="s">
        <v>35</v>
      </c>
      <c r="U642" s="304" t="s">
        <v>35</v>
      </c>
      <c r="V642" s="297">
        <v>2298</v>
      </c>
      <c r="W642" s="298">
        <v>28119</v>
      </c>
      <c r="X642" s="298">
        <v>1340</v>
      </c>
    </row>
    <row r="643" spans="1:24" x14ac:dyDescent="0.35">
      <c r="A643" s="294">
        <v>2013</v>
      </c>
      <c r="B643" s="295">
        <v>6395</v>
      </c>
      <c r="C643" s="296" t="s">
        <v>575</v>
      </c>
      <c r="D643" s="294" t="s">
        <v>22</v>
      </c>
      <c r="E643" s="296" t="s">
        <v>23</v>
      </c>
      <c r="F643" s="294" t="s">
        <v>24</v>
      </c>
      <c r="G643" s="296" t="s">
        <v>169</v>
      </c>
      <c r="H643" s="296" t="s">
        <v>31</v>
      </c>
      <c r="I643" s="296" t="s">
        <v>2304</v>
      </c>
      <c r="J643" s="297">
        <v>58293</v>
      </c>
      <c r="K643" s="298">
        <v>697181</v>
      </c>
      <c r="L643" s="298">
        <v>52300</v>
      </c>
      <c r="M643" s="299">
        <v>28541.7</v>
      </c>
      <c r="N643" s="300">
        <v>436749</v>
      </c>
      <c r="O643" s="300">
        <v>9588</v>
      </c>
      <c r="P643" s="301">
        <v>12879.5</v>
      </c>
      <c r="Q643" s="302">
        <v>260974</v>
      </c>
      <c r="R643" s="302">
        <v>81</v>
      </c>
      <c r="S643" s="303" t="s">
        <v>35</v>
      </c>
      <c r="T643" s="304" t="s">
        <v>35</v>
      </c>
      <c r="U643" s="304" t="s">
        <v>35</v>
      </c>
      <c r="V643" s="297">
        <v>99714.2</v>
      </c>
      <c r="W643" s="298">
        <v>1394904</v>
      </c>
      <c r="X643" s="298">
        <v>61969</v>
      </c>
    </row>
    <row r="644" spans="1:24" x14ac:dyDescent="0.35">
      <c r="A644" s="294">
        <v>2013</v>
      </c>
      <c r="B644" s="295">
        <v>6411</v>
      </c>
      <c r="C644" s="296" t="s">
        <v>576</v>
      </c>
      <c r="D644" s="294" t="s">
        <v>22</v>
      </c>
      <c r="E644" s="296" t="s">
        <v>23</v>
      </c>
      <c r="F644" s="294" t="s">
        <v>24</v>
      </c>
      <c r="G644" s="296" t="s">
        <v>46</v>
      </c>
      <c r="H644" s="296" t="s">
        <v>31</v>
      </c>
      <c r="I644" s="296" t="s">
        <v>2274</v>
      </c>
      <c r="J644" s="297">
        <v>121853.5</v>
      </c>
      <c r="K644" s="298">
        <v>1079290</v>
      </c>
      <c r="L644" s="298">
        <v>70990</v>
      </c>
      <c r="M644" s="299">
        <v>47733.4</v>
      </c>
      <c r="N644" s="300">
        <v>482360</v>
      </c>
      <c r="O644" s="300">
        <v>10069</v>
      </c>
      <c r="P644" s="301">
        <v>6313.1</v>
      </c>
      <c r="Q644" s="302">
        <v>78400</v>
      </c>
      <c r="R644" s="302">
        <v>508</v>
      </c>
      <c r="S644" s="303" t="s">
        <v>35</v>
      </c>
      <c r="T644" s="304" t="s">
        <v>35</v>
      </c>
      <c r="U644" s="304" t="s">
        <v>35</v>
      </c>
      <c r="V644" s="297">
        <v>175900</v>
      </c>
      <c r="W644" s="298">
        <v>1640050</v>
      </c>
      <c r="X644" s="298">
        <v>81567</v>
      </c>
    </row>
    <row r="645" spans="1:24" x14ac:dyDescent="0.35">
      <c r="A645" s="294">
        <v>2013</v>
      </c>
      <c r="B645" s="295">
        <v>6417</v>
      </c>
      <c r="C645" s="296" t="s">
        <v>577</v>
      </c>
      <c r="D645" s="294" t="s">
        <v>22</v>
      </c>
      <c r="E645" s="296" t="s">
        <v>23</v>
      </c>
      <c r="F645" s="294" t="s">
        <v>24</v>
      </c>
      <c r="G645" s="296" t="s">
        <v>34</v>
      </c>
      <c r="H645" s="296" t="s">
        <v>26</v>
      </c>
      <c r="I645" s="296" t="s">
        <v>2270</v>
      </c>
      <c r="J645" s="297">
        <v>3008</v>
      </c>
      <c r="K645" s="298">
        <v>23145</v>
      </c>
      <c r="L645" s="298">
        <v>2388</v>
      </c>
      <c r="M645" s="299">
        <v>2465</v>
      </c>
      <c r="N645" s="300">
        <v>22221</v>
      </c>
      <c r="O645" s="300">
        <v>419</v>
      </c>
      <c r="P645" s="301">
        <v>6119</v>
      </c>
      <c r="Q645" s="302">
        <v>68301</v>
      </c>
      <c r="R645" s="302">
        <v>19</v>
      </c>
      <c r="S645" s="303" t="s">
        <v>35</v>
      </c>
      <c r="T645" s="304" t="s">
        <v>35</v>
      </c>
      <c r="U645" s="304" t="s">
        <v>35</v>
      </c>
      <c r="V645" s="297">
        <v>11592</v>
      </c>
      <c r="W645" s="298">
        <v>113667</v>
      </c>
      <c r="X645" s="298">
        <v>2826</v>
      </c>
    </row>
    <row r="646" spans="1:24" x14ac:dyDescent="0.35">
      <c r="A646" s="294">
        <v>2013</v>
      </c>
      <c r="B646" s="295">
        <v>6422</v>
      </c>
      <c r="C646" s="296" t="s">
        <v>578</v>
      </c>
      <c r="D646" s="294" t="s">
        <v>22</v>
      </c>
      <c r="E646" s="296" t="s">
        <v>23</v>
      </c>
      <c r="F646" s="294" t="s">
        <v>24</v>
      </c>
      <c r="G646" s="296" t="s">
        <v>56</v>
      </c>
      <c r="H646" s="296" t="s">
        <v>26</v>
      </c>
      <c r="I646" s="296" t="s">
        <v>2269</v>
      </c>
      <c r="J646" s="297">
        <v>62230</v>
      </c>
      <c r="K646" s="298">
        <v>644312</v>
      </c>
      <c r="L646" s="298">
        <v>40049</v>
      </c>
      <c r="M646" s="299">
        <v>44723</v>
      </c>
      <c r="N646" s="300">
        <v>438066</v>
      </c>
      <c r="O646" s="300">
        <v>8404</v>
      </c>
      <c r="P646" s="301">
        <v>9156</v>
      </c>
      <c r="Q646" s="302">
        <v>125737</v>
      </c>
      <c r="R646" s="302">
        <v>9</v>
      </c>
      <c r="S646" s="303">
        <v>0</v>
      </c>
      <c r="T646" s="304">
        <v>0</v>
      </c>
      <c r="U646" s="304">
        <v>0</v>
      </c>
      <c r="V646" s="297">
        <v>116109</v>
      </c>
      <c r="W646" s="298">
        <v>1208115</v>
      </c>
      <c r="X646" s="298">
        <v>48462</v>
      </c>
    </row>
    <row r="647" spans="1:24" x14ac:dyDescent="0.35">
      <c r="A647" s="294">
        <v>2013</v>
      </c>
      <c r="B647" s="295">
        <v>6424</v>
      </c>
      <c r="C647" s="296" t="s">
        <v>579</v>
      </c>
      <c r="D647" s="294" t="s">
        <v>22</v>
      </c>
      <c r="E647" s="296" t="s">
        <v>23</v>
      </c>
      <c r="F647" s="294" t="s">
        <v>24</v>
      </c>
      <c r="G647" s="296" t="s">
        <v>37</v>
      </c>
      <c r="H647" s="296" t="s">
        <v>26</v>
      </c>
      <c r="I647" s="296" t="s">
        <v>2270</v>
      </c>
      <c r="J647" s="297">
        <v>1006.5</v>
      </c>
      <c r="K647" s="298">
        <v>7284</v>
      </c>
      <c r="L647" s="298">
        <v>1295</v>
      </c>
      <c r="M647" s="299">
        <v>1119.2</v>
      </c>
      <c r="N647" s="300">
        <v>8345</v>
      </c>
      <c r="O647" s="300">
        <v>194</v>
      </c>
      <c r="P647" s="301">
        <v>0</v>
      </c>
      <c r="Q647" s="302">
        <v>0</v>
      </c>
      <c r="R647" s="302">
        <v>0</v>
      </c>
      <c r="S647" s="303">
        <v>0</v>
      </c>
      <c r="T647" s="304">
        <v>0</v>
      </c>
      <c r="U647" s="304">
        <v>0</v>
      </c>
      <c r="V647" s="297">
        <v>2125.6999999999998</v>
      </c>
      <c r="W647" s="298">
        <v>15629</v>
      </c>
      <c r="X647" s="298">
        <v>1489</v>
      </c>
    </row>
    <row r="648" spans="1:24" x14ac:dyDescent="0.35">
      <c r="A648" s="294">
        <v>2013</v>
      </c>
      <c r="B648" s="295">
        <v>6427</v>
      </c>
      <c r="C648" s="296" t="s">
        <v>580</v>
      </c>
      <c r="D648" s="294" t="s">
        <v>22</v>
      </c>
      <c r="E648" s="296" t="s">
        <v>23</v>
      </c>
      <c r="F648" s="294" t="s">
        <v>24</v>
      </c>
      <c r="G648" s="296" t="s">
        <v>94</v>
      </c>
      <c r="H648" s="296" t="s">
        <v>26</v>
      </c>
      <c r="I648" s="296" t="s">
        <v>2285</v>
      </c>
      <c r="J648" s="297">
        <v>19734.8</v>
      </c>
      <c r="K648" s="298">
        <v>199587</v>
      </c>
      <c r="L648" s="298">
        <v>11791</v>
      </c>
      <c r="M648" s="299">
        <v>11439.6</v>
      </c>
      <c r="N648" s="300">
        <v>114981</v>
      </c>
      <c r="O648" s="300">
        <v>2894</v>
      </c>
      <c r="P648" s="301" t="s">
        <v>35</v>
      </c>
      <c r="Q648" s="302" t="s">
        <v>35</v>
      </c>
      <c r="R648" s="302" t="s">
        <v>35</v>
      </c>
      <c r="S648" s="303" t="s">
        <v>35</v>
      </c>
      <c r="T648" s="304" t="s">
        <v>35</v>
      </c>
      <c r="U648" s="304" t="s">
        <v>35</v>
      </c>
      <c r="V648" s="297">
        <v>31174.400000000001</v>
      </c>
      <c r="W648" s="298">
        <v>314568</v>
      </c>
      <c r="X648" s="298">
        <v>14685</v>
      </c>
    </row>
    <row r="649" spans="1:24" x14ac:dyDescent="0.35">
      <c r="A649" s="294">
        <v>2013</v>
      </c>
      <c r="B649" s="295">
        <v>6431</v>
      </c>
      <c r="C649" s="296" t="s">
        <v>581</v>
      </c>
      <c r="D649" s="294" t="s">
        <v>22</v>
      </c>
      <c r="E649" s="296" t="s">
        <v>23</v>
      </c>
      <c r="F649" s="294" t="s">
        <v>24</v>
      </c>
      <c r="G649" s="296" t="s">
        <v>75</v>
      </c>
      <c r="H649" s="296" t="s">
        <v>31</v>
      </c>
      <c r="I649" s="296" t="s">
        <v>2300</v>
      </c>
      <c r="J649" s="297">
        <v>8164.9</v>
      </c>
      <c r="K649" s="298">
        <v>55442</v>
      </c>
      <c r="L649" s="298">
        <v>5846</v>
      </c>
      <c r="M649" s="299">
        <v>3272.2</v>
      </c>
      <c r="N649" s="300">
        <v>26351</v>
      </c>
      <c r="O649" s="300">
        <v>745</v>
      </c>
      <c r="P649" s="301">
        <v>41.6</v>
      </c>
      <c r="Q649" s="302">
        <v>188</v>
      </c>
      <c r="R649" s="302">
        <v>24</v>
      </c>
      <c r="S649" s="303">
        <v>0</v>
      </c>
      <c r="T649" s="304">
        <v>0</v>
      </c>
      <c r="U649" s="304">
        <v>0</v>
      </c>
      <c r="V649" s="297">
        <v>11478.7</v>
      </c>
      <c r="W649" s="298">
        <v>81981</v>
      </c>
      <c r="X649" s="298">
        <v>6615</v>
      </c>
    </row>
    <row r="650" spans="1:24" x14ac:dyDescent="0.35">
      <c r="A650" s="294">
        <v>2013</v>
      </c>
      <c r="B650" s="295">
        <v>6442</v>
      </c>
      <c r="C650" s="296" t="s">
        <v>582</v>
      </c>
      <c r="D650" s="294" t="s">
        <v>22</v>
      </c>
      <c r="E650" s="296" t="s">
        <v>23</v>
      </c>
      <c r="F650" s="294" t="s">
        <v>24</v>
      </c>
      <c r="G650" s="296" t="s">
        <v>106</v>
      </c>
      <c r="H650" s="296" t="s">
        <v>31</v>
      </c>
      <c r="I650" s="296" t="s">
        <v>2271</v>
      </c>
      <c r="J650" s="297">
        <v>31290.2</v>
      </c>
      <c r="K650" s="298">
        <v>285408</v>
      </c>
      <c r="L650" s="298">
        <v>22185</v>
      </c>
      <c r="M650" s="299">
        <v>10954.3</v>
      </c>
      <c r="N650" s="300">
        <v>117761</v>
      </c>
      <c r="O650" s="300">
        <v>1643</v>
      </c>
      <c r="P650" s="301">
        <v>28206</v>
      </c>
      <c r="Q650" s="302">
        <v>435657</v>
      </c>
      <c r="R650" s="302">
        <v>5</v>
      </c>
      <c r="S650" s="303" t="s">
        <v>35</v>
      </c>
      <c r="T650" s="304" t="s">
        <v>35</v>
      </c>
      <c r="U650" s="304" t="s">
        <v>35</v>
      </c>
      <c r="V650" s="297">
        <v>70450.5</v>
      </c>
      <c r="W650" s="298">
        <v>838826</v>
      </c>
      <c r="X650" s="298">
        <v>23833</v>
      </c>
    </row>
    <row r="651" spans="1:24" x14ac:dyDescent="0.35">
      <c r="A651" s="294">
        <v>2013</v>
      </c>
      <c r="B651" s="295">
        <v>6443</v>
      </c>
      <c r="C651" s="296" t="s">
        <v>583</v>
      </c>
      <c r="D651" s="294" t="s">
        <v>22</v>
      </c>
      <c r="E651" s="296" t="s">
        <v>23</v>
      </c>
      <c r="F651" s="294" t="s">
        <v>24</v>
      </c>
      <c r="G651" s="296" t="s">
        <v>58</v>
      </c>
      <c r="H651" s="296" t="s">
        <v>31</v>
      </c>
      <c r="I651" s="296" t="s">
        <v>2364</v>
      </c>
      <c r="J651" s="297">
        <v>42047</v>
      </c>
      <c r="K651" s="298">
        <v>372403</v>
      </c>
      <c r="L651" s="298">
        <v>26220</v>
      </c>
      <c r="M651" s="299">
        <v>11972</v>
      </c>
      <c r="N651" s="300">
        <v>104400</v>
      </c>
      <c r="O651" s="300">
        <v>5142</v>
      </c>
      <c r="P651" s="301">
        <v>18789</v>
      </c>
      <c r="Q651" s="302">
        <v>182945</v>
      </c>
      <c r="R651" s="302">
        <v>471</v>
      </c>
      <c r="S651" s="303" t="s">
        <v>35</v>
      </c>
      <c r="T651" s="304" t="s">
        <v>35</v>
      </c>
      <c r="U651" s="304" t="s">
        <v>35</v>
      </c>
      <c r="V651" s="297">
        <v>72808</v>
      </c>
      <c r="W651" s="298">
        <v>659748</v>
      </c>
      <c r="X651" s="298">
        <v>31833</v>
      </c>
    </row>
    <row r="652" spans="1:24" x14ac:dyDescent="0.35">
      <c r="A652" s="294">
        <v>2013</v>
      </c>
      <c r="B652" s="295">
        <v>6452</v>
      </c>
      <c r="C652" s="296" t="s">
        <v>584</v>
      </c>
      <c r="D652" s="294" t="s">
        <v>22</v>
      </c>
      <c r="E652" s="296" t="s">
        <v>23</v>
      </c>
      <c r="F652" s="294" t="s">
        <v>24</v>
      </c>
      <c r="G652" s="296" t="s">
        <v>58</v>
      </c>
      <c r="H652" s="296" t="s">
        <v>54</v>
      </c>
      <c r="I652" s="296" t="s">
        <v>2364</v>
      </c>
      <c r="J652" s="297">
        <v>5628672</v>
      </c>
      <c r="K652" s="298">
        <v>54074164</v>
      </c>
      <c r="L652" s="298">
        <v>4097172</v>
      </c>
      <c r="M652" s="299">
        <v>3930586</v>
      </c>
      <c r="N652" s="300">
        <v>45932938</v>
      </c>
      <c r="O652" s="300">
        <v>521395</v>
      </c>
      <c r="P652" s="301">
        <v>192197</v>
      </c>
      <c r="Q652" s="302">
        <v>2963404</v>
      </c>
      <c r="R652" s="302">
        <v>9541</v>
      </c>
      <c r="S652" s="303">
        <v>7618</v>
      </c>
      <c r="T652" s="304">
        <v>88082</v>
      </c>
      <c r="U652" s="304">
        <v>1</v>
      </c>
      <c r="V652" s="297">
        <v>9759073</v>
      </c>
      <c r="W652" s="298">
        <v>103058588</v>
      </c>
      <c r="X652" s="298">
        <v>4628109</v>
      </c>
    </row>
    <row r="653" spans="1:24" x14ac:dyDescent="0.35">
      <c r="A653" s="294">
        <v>2013</v>
      </c>
      <c r="B653" s="295">
        <v>6455</v>
      </c>
      <c r="C653" s="296" t="s">
        <v>585</v>
      </c>
      <c r="D653" s="294" t="s">
        <v>22</v>
      </c>
      <c r="E653" s="296" t="s">
        <v>23</v>
      </c>
      <c r="F653" s="294" t="s">
        <v>24</v>
      </c>
      <c r="G653" s="296" t="s">
        <v>58</v>
      </c>
      <c r="H653" s="296" t="s">
        <v>54</v>
      </c>
      <c r="I653" s="296" t="s">
        <v>2277</v>
      </c>
      <c r="J653" s="297">
        <v>2311509.2999999998</v>
      </c>
      <c r="K653" s="298">
        <v>18507962</v>
      </c>
      <c r="L653" s="298">
        <v>1488159</v>
      </c>
      <c r="M653" s="299">
        <v>1393706.9</v>
      </c>
      <c r="N653" s="300">
        <v>14901674</v>
      </c>
      <c r="O653" s="300">
        <v>191680</v>
      </c>
      <c r="P653" s="301">
        <v>262476.5</v>
      </c>
      <c r="Q653" s="302">
        <v>3206354</v>
      </c>
      <c r="R653" s="302">
        <v>2343</v>
      </c>
      <c r="S653" s="303">
        <v>0</v>
      </c>
      <c r="T653" s="304">
        <v>0</v>
      </c>
      <c r="U653" s="304">
        <v>0</v>
      </c>
      <c r="V653" s="297">
        <v>3967692.7</v>
      </c>
      <c r="W653" s="298">
        <v>36615990</v>
      </c>
      <c r="X653" s="298">
        <v>1682182</v>
      </c>
    </row>
    <row r="654" spans="1:24" x14ac:dyDescent="0.35">
      <c r="A654" s="294">
        <v>2013</v>
      </c>
      <c r="B654" s="295">
        <v>6457</v>
      </c>
      <c r="C654" s="296" t="s">
        <v>586</v>
      </c>
      <c r="D654" s="294" t="s">
        <v>22</v>
      </c>
      <c r="E654" s="296" t="s">
        <v>23</v>
      </c>
      <c r="F654" s="294" t="s">
        <v>24</v>
      </c>
      <c r="G654" s="296" t="s">
        <v>58</v>
      </c>
      <c r="H654" s="296" t="s">
        <v>54</v>
      </c>
      <c r="I654" s="296" t="s">
        <v>797</v>
      </c>
      <c r="J654" s="297">
        <v>41349</v>
      </c>
      <c r="K654" s="298">
        <v>289745</v>
      </c>
      <c r="L654" s="298">
        <v>23742</v>
      </c>
      <c r="M654" s="299">
        <v>38828</v>
      </c>
      <c r="N654" s="300">
        <v>309813</v>
      </c>
      <c r="O654" s="300">
        <v>7410</v>
      </c>
      <c r="P654" s="301">
        <v>4088</v>
      </c>
      <c r="Q654" s="302">
        <v>31120</v>
      </c>
      <c r="R654" s="302">
        <v>2</v>
      </c>
      <c r="S654" s="303">
        <v>0</v>
      </c>
      <c r="T654" s="304">
        <v>0</v>
      </c>
      <c r="U654" s="304">
        <v>0</v>
      </c>
      <c r="V654" s="297">
        <v>84265</v>
      </c>
      <c r="W654" s="298">
        <v>630678</v>
      </c>
      <c r="X654" s="298">
        <v>31154</v>
      </c>
    </row>
    <row r="655" spans="1:24" x14ac:dyDescent="0.35">
      <c r="A655" s="294">
        <v>2013</v>
      </c>
      <c r="B655" s="295">
        <v>6458</v>
      </c>
      <c r="C655" s="296" t="s">
        <v>587</v>
      </c>
      <c r="D655" s="294" t="s">
        <v>39</v>
      </c>
      <c r="E655" s="296" t="s">
        <v>40</v>
      </c>
      <c r="F655" s="294" t="s">
        <v>24</v>
      </c>
      <c r="G655" s="296" t="s">
        <v>34</v>
      </c>
      <c r="H655" s="296" t="s">
        <v>42</v>
      </c>
      <c r="I655" s="296" t="s">
        <v>2270</v>
      </c>
      <c r="J655" s="297">
        <v>254598</v>
      </c>
      <c r="K655" s="298">
        <v>5298409</v>
      </c>
      <c r="L655" s="298">
        <v>583044</v>
      </c>
      <c r="M655" s="299">
        <v>110552.4</v>
      </c>
      <c r="N655" s="300">
        <v>2437183</v>
      </c>
      <c r="O655" s="300">
        <v>28910</v>
      </c>
      <c r="P655" s="301">
        <v>19419.900000000001</v>
      </c>
      <c r="Q655" s="302">
        <v>435450</v>
      </c>
      <c r="R655" s="302">
        <v>85</v>
      </c>
      <c r="S655" s="303">
        <v>58.6</v>
      </c>
      <c r="T655" s="304">
        <v>1350</v>
      </c>
      <c r="U655" s="304">
        <v>1</v>
      </c>
      <c r="V655" s="297">
        <v>384628.9</v>
      </c>
      <c r="W655" s="298">
        <v>8172392</v>
      </c>
      <c r="X655" s="298">
        <v>612040</v>
      </c>
    </row>
    <row r="656" spans="1:24" x14ac:dyDescent="0.35">
      <c r="A656" s="294">
        <v>2013</v>
      </c>
      <c r="B656" s="295">
        <v>6458</v>
      </c>
      <c r="C656" s="296" t="s">
        <v>587</v>
      </c>
      <c r="D656" s="294" t="s">
        <v>39</v>
      </c>
      <c r="E656" s="296" t="s">
        <v>40</v>
      </c>
      <c r="F656" s="294" t="s">
        <v>24</v>
      </c>
      <c r="G656" s="296" t="s">
        <v>30</v>
      </c>
      <c r="H656" s="296" t="s">
        <v>42</v>
      </c>
      <c r="I656" s="296" t="s">
        <v>2271</v>
      </c>
      <c r="J656" s="297">
        <v>8360.2000000000007</v>
      </c>
      <c r="K656" s="298">
        <v>136909</v>
      </c>
      <c r="L656" s="298">
        <v>8254</v>
      </c>
      <c r="M656" s="299">
        <v>34430.6</v>
      </c>
      <c r="N656" s="300">
        <v>518115</v>
      </c>
      <c r="O656" s="300">
        <v>732</v>
      </c>
      <c r="P656" s="301">
        <v>13247.2</v>
      </c>
      <c r="Q656" s="302">
        <v>305380</v>
      </c>
      <c r="R656" s="302">
        <v>26</v>
      </c>
      <c r="S656" s="303">
        <v>0</v>
      </c>
      <c r="T656" s="304">
        <v>0</v>
      </c>
      <c r="U656" s="304">
        <v>0</v>
      </c>
      <c r="V656" s="297">
        <v>56038</v>
      </c>
      <c r="W656" s="298">
        <v>960404</v>
      </c>
      <c r="X656" s="298">
        <v>9012</v>
      </c>
    </row>
    <row r="657" spans="1:24" x14ac:dyDescent="0.35">
      <c r="A657" s="294">
        <v>2013</v>
      </c>
      <c r="B657" s="295">
        <v>6458</v>
      </c>
      <c r="C657" s="296" t="s">
        <v>587</v>
      </c>
      <c r="D657" s="294" t="s">
        <v>39</v>
      </c>
      <c r="E657" s="296" t="s">
        <v>40</v>
      </c>
      <c r="F657" s="294" t="s">
        <v>24</v>
      </c>
      <c r="G657" s="296" t="s">
        <v>79</v>
      </c>
      <c r="H657" s="296" t="s">
        <v>42</v>
      </c>
      <c r="I657" s="296" t="s">
        <v>2270</v>
      </c>
      <c r="J657" s="297">
        <v>0</v>
      </c>
      <c r="K657" s="298">
        <v>0</v>
      </c>
      <c r="L657" s="298">
        <v>0</v>
      </c>
      <c r="M657" s="299">
        <v>62567.3</v>
      </c>
      <c r="N657" s="300">
        <v>1218560</v>
      </c>
      <c r="O657" s="300">
        <v>674</v>
      </c>
      <c r="P657" s="301">
        <v>82456.600000000006</v>
      </c>
      <c r="Q657" s="302">
        <v>1727558</v>
      </c>
      <c r="R657" s="302">
        <v>8</v>
      </c>
      <c r="S657" s="303">
        <v>0</v>
      </c>
      <c r="T657" s="304">
        <v>0</v>
      </c>
      <c r="U657" s="304">
        <v>0</v>
      </c>
      <c r="V657" s="297">
        <v>145023.9</v>
      </c>
      <c r="W657" s="298">
        <v>2946118</v>
      </c>
      <c r="X657" s="298">
        <v>682</v>
      </c>
    </row>
    <row r="658" spans="1:24" x14ac:dyDescent="0.35">
      <c r="A658" s="294">
        <v>2013</v>
      </c>
      <c r="B658" s="295">
        <v>6458</v>
      </c>
      <c r="C658" s="296" t="s">
        <v>587</v>
      </c>
      <c r="D658" s="294" t="s">
        <v>39</v>
      </c>
      <c r="E658" s="296" t="s">
        <v>40</v>
      </c>
      <c r="F658" s="294" t="s">
        <v>24</v>
      </c>
      <c r="G658" s="296" t="s">
        <v>131</v>
      </c>
      <c r="H658" s="296" t="s">
        <v>42</v>
      </c>
      <c r="I658" s="296" t="s">
        <v>2271</v>
      </c>
      <c r="J658" s="297">
        <v>0</v>
      </c>
      <c r="K658" s="298">
        <v>0</v>
      </c>
      <c r="L658" s="298">
        <v>0</v>
      </c>
      <c r="M658" s="299">
        <v>81435.600000000006</v>
      </c>
      <c r="N658" s="300">
        <v>1078409</v>
      </c>
      <c r="O658" s="300">
        <v>2585</v>
      </c>
      <c r="P658" s="301">
        <v>4780</v>
      </c>
      <c r="Q658" s="302">
        <v>66474</v>
      </c>
      <c r="R658" s="302">
        <v>25</v>
      </c>
      <c r="S658" s="303">
        <v>0</v>
      </c>
      <c r="T658" s="304">
        <v>0</v>
      </c>
      <c r="U658" s="304">
        <v>0</v>
      </c>
      <c r="V658" s="297">
        <v>86215.6</v>
      </c>
      <c r="W658" s="298">
        <v>1144883</v>
      </c>
      <c r="X658" s="298">
        <v>2610</v>
      </c>
    </row>
    <row r="659" spans="1:24" x14ac:dyDescent="0.35">
      <c r="A659" s="294">
        <v>2013</v>
      </c>
      <c r="B659" s="295">
        <v>6458</v>
      </c>
      <c r="C659" s="296" t="s">
        <v>587</v>
      </c>
      <c r="D659" s="294" t="s">
        <v>39</v>
      </c>
      <c r="E659" s="296" t="s">
        <v>40</v>
      </c>
      <c r="F659" s="294" t="s">
        <v>24</v>
      </c>
      <c r="G659" s="296" t="s">
        <v>44</v>
      </c>
      <c r="H659" s="296" t="s">
        <v>42</v>
      </c>
      <c r="I659" s="296" t="s">
        <v>2271</v>
      </c>
      <c r="J659" s="297">
        <v>842649.8</v>
      </c>
      <c r="K659" s="298">
        <v>14024133</v>
      </c>
      <c r="L659" s="298">
        <v>1671807</v>
      </c>
      <c r="M659" s="299">
        <v>1105852.5</v>
      </c>
      <c r="N659" s="300">
        <v>21080138</v>
      </c>
      <c r="O659" s="300">
        <v>209955</v>
      </c>
      <c r="P659" s="301">
        <v>657487.4</v>
      </c>
      <c r="Q659" s="302">
        <v>14272628</v>
      </c>
      <c r="R659" s="302">
        <v>1839</v>
      </c>
      <c r="S659" s="303">
        <v>2987</v>
      </c>
      <c r="T659" s="304">
        <v>60371</v>
      </c>
      <c r="U659" s="304">
        <v>2</v>
      </c>
      <c r="V659" s="297">
        <v>2608976.7000000002</v>
      </c>
      <c r="W659" s="298">
        <v>49437270</v>
      </c>
      <c r="X659" s="298">
        <v>1883603</v>
      </c>
    </row>
    <row r="660" spans="1:24" x14ac:dyDescent="0.35">
      <c r="A660" s="294">
        <v>2013</v>
      </c>
      <c r="B660" s="295">
        <v>6458</v>
      </c>
      <c r="C660" s="296" t="s">
        <v>587</v>
      </c>
      <c r="D660" s="294" t="s">
        <v>39</v>
      </c>
      <c r="E660" s="296" t="s">
        <v>40</v>
      </c>
      <c r="F660" s="294" t="s">
        <v>24</v>
      </c>
      <c r="G660" s="296" t="s">
        <v>187</v>
      </c>
      <c r="H660" s="296" t="s">
        <v>42</v>
      </c>
      <c r="I660" s="296" t="s">
        <v>2271</v>
      </c>
      <c r="J660" s="297">
        <v>309345.2</v>
      </c>
      <c r="K660" s="298">
        <v>4490192</v>
      </c>
      <c r="L660" s="298">
        <v>379441</v>
      </c>
      <c r="M660" s="299">
        <v>525079.5</v>
      </c>
      <c r="N660" s="300">
        <v>8588049</v>
      </c>
      <c r="O660" s="300">
        <v>37974</v>
      </c>
      <c r="P660" s="301">
        <v>382879.6</v>
      </c>
      <c r="Q660" s="302">
        <v>7046587</v>
      </c>
      <c r="R660" s="302">
        <v>829</v>
      </c>
      <c r="S660" s="303">
        <v>0</v>
      </c>
      <c r="T660" s="304">
        <v>0</v>
      </c>
      <c r="U660" s="304">
        <v>0</v>
      </c>
      <c r="V660" s="297">
        <v>1217304.3</v>
      </c>
      <c r="W660" s="298">
        <v>20124828</v>
      </c>
      <c r="X660" s="298">
        <v>418244</v>
      </c>
    </row>
    <row r="661" spans="1:24" x14ac:dyDescent="0.35">
      <c r="A661" s="294">
        <v>2013</v>
      </c>
      <c r="B661" s="295">
        <v>6491</v>
      </c>
      <c r="C661" s="296" t="s">
        <v>588</v>
      </c>
      <c r="D661" s="294" t="s">
        <v>22</v>
      </c>
      <c r="E661" s="296" t="s">
        <v>23</v>
      </c>
      <c r="F661" s="294" t="s">
        <v>24</v>
      </c>
      <c r="G661" s="296" t="s">
        <v>56</v>
      </c>
      <c r="H661" s="296" t="s">
        <v>26</v>
      </c>
      <c r="I661" s="296" t="s">
        <v>2274</v>
      </c>
      <c r="J661" s="297">
        <v>61322</v>
      </c>
      <c r="K661" s="298">
        <v>536937</v>
      </c>
      <c r="L661" s="298">
        <v>34199</v>
      </c>
      <c r="M661" s="299">
        <v>43344</v>
      </c>
      <c r="N661" s="300">
        <v>398465</v>
      </c>
      <c r="O661" s="300">
        <v>8445</v>
      </c>
      <c r="P661" s="301">
        <v>4151</v>
      </c>
      <c r="Q661" s="302">
        <v>53394</v>
      </c>
      <c r="R661" s="302">
        <v>4</v>
      </c>
      <c r="S661" s="303" t="s">
        <v>35</v>
      </c>
      <c r="T661" s="304" t="s">
        <v>35</v>
      </c>
      <c r="U661" s="304" t="s">
        <v>35</v>
      </c>
      <c r="V661" s="297">
        <v>108817</v>
      </c>
      <c r="W661" s="298">
        <v>988796</v>
      </c>
      <c r="X661" s="298">
        <v>42648</v>
      </c>
    </row>
    <row r="662" spans="1:24" x14ac:dyDescent="0.35">
      <c r="A662" s="294">
        <v>2013</v>
      </c>
      <c r="B662" s="295">
        <v>6579</v>
      </c>
      <c r="C662" s="296" t="s">
        <v>589</v>
      </c>
      <c r="D662" s="294" t="s">
        <v>22</v>
      </c>
      <c r="E662" s="296" t="s">
        <v>23</v>
      </c>
      <c r="F662" s="294" t="s">
        <v>24</v>
      </c>
      <c r="G662" s="296" t="s">
        <v>83</v>
      </c>
      <c r="H662" s="296" t="s">
        <v>26</v>
      </c>
      <c r="I662" s="296" t="s">
        <v>2270</v>
      </c>
      <c r="J662" s="297">
        <v>1289.0999999999999</v>
      </c>
      <c r="K662" s="298">
        <v>13569</v>
      </c>
      <c r="L662" s="298">
        <v>1729</v>
      </c>
      <c r="M662" s="299">
        <v>2108.6999999999998</v>
      </c>
      <c r="N662" s="300">
        <v>24328</v>
      </c>
      <c r="O662" s="300">
        <v>344</v>
      </c>
      <c r="P662" s="301">
        <v>2341.9</v>
      </c>
      <c r="Q662" s="302">
        <v>27195</v>
      </c>
      <c r="R662" s="302">
        <v>1</v>
      </c>
      <c r="S662" s="303" t="s">
        <v>35</v>
      </c>
      <c r="T662" s="304" t="s">
        <v>35</v>
      </c>
      <c r="U662" s="304" t="s">
        <v>35</v>
      </c>
      <c r="V662" s="297">
        <v>5739.7</v>
      </c>
      <c r="W662" s="298">
        <v>65092</v>
      </c>
      <c r="X662" s="298">
        <v>2074</v>
      </c>
    </row>
    <row r="663" spans="1:24" x14ac:dyDescent="0.35">
      <c r="A663" s="294">
        <v>2013</v>
      </c>
      <c r="B663" s="295">
        <v>6580</v>
      </c>
      <c r="C663" s="296" t="s">
        <v>590</v>
      </c>
      <c r="D663" s="294" t="s">
        <v>22</v>
      </c>
      <c r="E663" s="296" t="s">
        <v>23</v>
      </c>
      <c r="F663" s="294" t="s">
        <v>24</v>
      </c>
      <c r="G663" s="296" t="s">
        <v>67</v>
      </c>
      <c r="H663" s="296" t="s">
        <v>26</v>
      </c>
      <c r="I663" s="296" t="s">
        <v>2280</v>
      </c>
      <c r="J663" s="297">
        <v>4055</v>
      </c>
      <c r="K663" s="298">
        <v>34432</v>
      </c>
      <c r="L663" s="298">
        <v>3183</v>
      </c>
      <c r="M663" s="299">
        <v>4799</v>
      </c>
      <c r="N663" s="300">
        <v>44254</v>
      </c>
      <c r="O663" s="300">
        <v>913</v>
      </c>
      <c r="P663" s="301">
        <v>2319</v>
      </c>
      <c r="Q663" s="302">
        <v>26064</v>
      </c>
      <c r="R663" s="302">
        <v>18</v>
      </c>
      <c r="S663" s="303" t="s">
        <v>35</v>
      </c>
      <c r="T663" s="304" t="s">
        <v>35</v>
      </c>
      <c r="U663" s="304" t="s">
        <v>35</v>
      </c>
      <c r="V663" s="297">
        <v>11173</v>
      </c>
      <c r="W663" s="298">
        <v>104750</v>
      </c>
      <c r="X663" s="298">
        <v>4114</v>
      </c>
    </row>
    <row r="664" spans="1:24" x14ac:dyDescent="0.35">
      <c r="A664" s="294">
        <v>2013</v>
      </c>
      <c r="B664" s="295">
        <v>6582</v>
      </c>
      <c r="C664" s="296" t="s">
        <v>591</v>
      </c>
      <c r="D664" s="294" t="s">
        <v>22</v>
      </c>
      <c r="E664" s="296" t="s">
        <v>23</v>
      </c>
      <c r="F664" s="294" t="s">
        <v>24</v>
      </c>
      <c r="G664" s="296" t="s">
        <v>123</v>
      </c>
      <c r="H664" s="296" t="s">
        <v>26</v>
      </c>
      <c r="I664" s="296" t="s">
        <v>2304</v>
      </c>
      <c r="J664" s="297">
        <v>7197</v>
      </c>
      <c r="K664" s="298">
        <v>109338</v>
      </c>
      <c r="L664" s="298">
        <v>8364</v>
      </c>
      <c r="M664" s="299">
        <v>1430</v>
      </c>
      <c r="N664" s="300">
        <v>20543</v>
      </c>
      <c r="O664" s="300">
        <v>824</v>
      </c>
      <c r="P664" s="301">
        <v>5547</v>
      </c>
      <c r="Q664" s="302">
        <v>102527</v>
      </c>
      <c r="R664" s="302">
        <v>126</v>
      </c>
      <c r="S664" s="303" t="s">
        <v>35</v>
      </c>
      <c r="T664" s="304" t="s">
        <v>35</v>
      </c>
      <c r="U664" s="304" t="s">
        <v>35</v>
      </c>
      <c r="V664" s="297">
        <v>14174</v>
      </c>
      <c r="W664" s="298">
        <v>232408</v>
      </c>
      <c r="X664" s="298">
        <v>9314</v>
      </c>
    </row>
    <row r="665" spans="1:24" x14ac:dyDescent="0.35">
      <c r="A665" s="294">
        <v>2013</v>
      </c>
      <c r="B665" s="295">
        <v>6604</v>
      </c>
      <c r="C665" s="296" t="s">
        <v>592</v>
      </c>
      <c r="D665" s="294" t="s">
        <v>22</v>
      </c>
      <c r="E665" s="296" t="s">
        <v>23</v>
      </c>
      <c r="F665" s="294" t="s">
        <v>24</v>
      </c>
      <c r="G665" s="296" t="s">
        <v>125</v>
      </c>
      <c r="H665" s="296" t="s">
        <v>26</v>
      </c>
      <c r="I665" s="296" t="s">
        <v>2295</v>
      </c>
      <c r="J665" s="297">
        <v>48353.2</v>
      </c>
      <c r="K665" s="298">
        <v>508991</v>
      </c>
      <c r="L665" s="298">
        <v>60464</v>
      </c>
      <c r="M665" s="299">
        <v>38881.5</v>
      </c>
      <c r="N665" s="300">
        <v>502794</v>
      </c>
      <c r="O665" s="300">
        <v>8106</v>
      </c>
      <c r="P665" s="301">
        <v>27523</v>
      </c>
      <c r="Q665" s="302">
        <v>457630</v>
      </c>
      <c r="R665" s="302">
        <v>16</v>
      </c>
      <c r="S665" s="303">
        <v>0</v>
      </c>
      <c r="T665" s="304">
        <v>0</v>
      </c>
      <c r="U665" s="304">
        <v>0</v>
      </c>
      <c r="V665" s="297">
        <v>114757.7</v>
      </c>
      <c r="W665" s="298">
        <v>1469415</v>
      </c>
      <c r="X665" s="298">
        <v>68586</v>
      </c>
    </row>
    <row r="666" spans="1:24" x14ac:dyDescent="0.35">
      <c r="A666" s="294">
        <v>2013</v>
      </c>
      <c r="B666" s="295">
        <v>6608</v>
      </c>
      <c r="C666" s="296" t="s">
        <v>593</v>
      </c>
      <c r="D666" s="294" t="s">
        <v>22</v>
      </c>
      <c r="E666" s="296" t="s">
        <v>23</v>
      </c>
      <c r="F666" s="294" t="s">
        <v>24</v>
      </c>
      <c r="G666" s="296" t="s">
        <v>100</v>
      </c>
      <c r="H666" s="296" t="s">
        <v>31</v>
      </c>
      <c r="I666" s="296" t="s">
        <v>2269</v>
      </c>
      <c r="J666" s="297">
        <v>46327</v>
      </c>
      <c r="K666" s="298">
        <v>443516</v>
      </c>
      <c r="L666" s="298">
        <v>27238</v>
      </c>
      <c r="M666" s="299">
        <v>14240</v>
      </c>
      <c r="N666" s="300">
        <v>123376</v>
      </c>
      <c r="O666" s="300">
        <v>4085</v>
      </c>
      <c r="P666" s="301">
        <v>2224</v>
      </c>
      <c r="Q666" s="302">
        <v>28065</v>
      </c>
      <c r="R666" s="302">
        <v>4</v>
      </c>
      <c r="S666" s="303">
        <v>0</v>
      </c>
      <c r="T666" s="304">
        <v>0</v>
      </c>
      <c r="U666" s="304">
        <v>0</v>
      </c>
      <c r="V666" s="297">
        <v>62791</v>
      </c>
      <c r="W666" s="298">
        <v>594957</v>
      </c>
      <c r="X666" s="298">
        <v>31327</v>
      </c>
    </row>
    <row r="667" spans="1:24" x14ac:dyDescent="0.35">
      <c r="A667" s="294">
        <v>2013</v>
      </c>
      <c r="B667" s="295">
        <v>6610</v>
      </c>
      <c r="C667" s="296" t="s">
        <v>594</v>
      </c>
      <c r="D667" s="294" t="s">
        <v>22</v>
      </c>
      <c r="E667" s="296" t="s">
        <v>23</v>
      </c>
      <c r="F667" s="294" t="s">
        <v>24</v>
      </c>
      <c r="G667" s="296" t="s">
        <v>125</v>
      </c>
      <c r="H667" s="296" t="s">
        <v>26</v>
      </c>
      <c r="I667" s="296" t="s">
        <v>2295</v>
      </c>
      <c r="J667" s="297">
        <v>3989</v>
      </c>
      <c r="K667" s="298">
        <v>52194</v>
      </c>
      <c r="L667" s="298">
        <v>5273</v>
      </c>
      <c r="M667" s="299">
        <v>9848</v>
      </c>
      <c r="N667" s="300">
        <v>110922</v>
      </c>
      <c r="O667" s="300">
        <v>796</v>
      </c>
      <c r="P667" s="301">
        <v>5819</v>
      </c>
      <c r="Q667" s="302">
        <v>71000</v>
      </c>
      <c r="R667" s="302">
        <v>1</v>
      </c>
      <c r="S667" s="303" t="s">
        <v>35</v>
      </c>
      <c r="T667" s="304" t="s">
        <v>35</v>
      </c>
      <c r="U667" s="304" t="s">
        <v>35</v>
      </c>
      <c r="V667" s="297">
        <v>19656</v>
      </c>
      <c r="W667" s="298">
        <v>234116</v>
      </c>
      <c r="X667" s="298">
        <v>6070</v>
      </c>
    </row>
    <row r="668" spans="1:24" x14ac:dyDescent="0.35">
      <c r="A668" s="294">
        <v>2013</v>
      </c>
      <c r="B668" s="295">
        <v>6611</v>
      </c>
      <c r="C668" s="296" t="s">
        <v>595</v>
      </c>
      <c r="D668" s="294" t="s">
        <v>22</v>
      </c>
      <c r="E668" s="296" t="s">
        <v>23</v>
      </c>
      <c r="F668" s="294" t="s">
        <v>24</v>
      </c>
      <c r="G668" s="296" t="s">
        <v>94</v>
      </c>
      <c r="H668" s="296" t="s">
        <v>31</v>
      </c>
      <c r="I668" s="296" t="s">
        <v>2285</v>
      </c>
      <c r="J668" s="297">
        <v>4769</v>
      </c>
      <c r="K668" s="298">
        <v>49726</v>
      </c>
      <c r="L668" s="298">
        <v>4272</v>
      </c>
      <c r="M668" s="299">
        <v>6264</v>
      </c>
      <c r="N668" s="300">
        <v>71083</v>
      </c>
      <c r="O668" s="300">
        <v>1925</v>
      </c>
      <c r="P668" s="301" t="s">
        <v>35</v>
      </c>
      <c r="Q668" s="302" t="s">
        <v>35</v>
      </c>
      <c r="R668" s="302" t="s">
        <v>35</v>
      </c>
      <c r="S668" s="303" t="s">
        <v>35</v>
      </c>
      <c r="T668" s="304" t="s">
        <v>35</v>
      </c>
      <c r="U668" s="304" t="s">
        <v>35</v>
      </c>
      <c r="V668" s="297">
        <v>11033</v>
      </c>
      <c r="W668" s="298">
        <v>120809</v>
      </c>
      <c r="X668" s="298">
        <v>6197</v>
      </c>
    </row>
    <row r="669" spans="1:24" x14ac:dyDescent="0.35">
      <c r="A669" s="294">
        <v>2013</v>
      </c>
      <c r="B669" s="295">
        <v>6612</v>
      </c>
      <c r="C669" s="296" t="s">
        <v>596</v>
      </c>
      <c r="D669" s="294" t="s">
        <v>22</v>
      </c>
      <c r="E669" s="296" t="s">
        <v>23</v>
      </c>
      <c r="F669" s="294" t="s">
        <v>24</v>
      </c>
      <c r="G669" s="296" t="s">
        <v>56</v>
      </c>
      <c r="H669" s="296" t="s">
        <v>26</v>
      </c>
      <c r="I669" s="296" t="s">
        <v>2269</v>
      </c>
      <c r="J669" s="297">
        <v>9156</v>
      </c>
      <c r="K669" s="298">
        <v>92317</v>
      </c>
      <c r="L669" s="298">
        <v>6209</v>
      </c>
      <c r="M669" s="299">
        <v>13833</v>
      </c>
      <c r="N669" s="300">
        <v>142313</v>
      </c>
      <c r="O669" s="300">
        <v>2144</v>
      </c>
      <c r="P669" s="301">
        <v>5044</v>
      </c>
      <c r="Q669" s="302">
        <v>72536</v>
      </c>
      <c r="R669" s="302">
        <v>6</v>
      </c>
      <c r="S669" s="303">
        <v>0</v>
      </c>
      <c r="T669" s="304">
        <v>0</v>
      </c>
      <c r="U669" s="304">
        <v>0</v>
      </c>
      <c r="V669" s="297">
        <v>28033</v>
      </c>
      <c r="W669" s="298">
        <v>307166</v>
      </c>
      <c r="X669" s="298">
        <v>8359</v>
      </c>
    </row>
    <row r="670" spans="1:24" x14ac:dyDescent="0.35">
      <c r="A670" s="294">
        <v>2013</v>
      </c>
      <c r="B670" s="295">
        <v>6615</v>
      </c>
      <c r="C670" s="296" t="s">
        <v>597</v>
      </c>
      <c r="D670" s="294" t="s">
        <v>22</v>
      </c>
      <c r="E670" s="296" t="s">
        <v>23</v>
      </c>
      <c r="F670" s="294" t="s">
        <v>24</v>
      </c>
      <c r="G670" s="296" t="s">
        <v>164</v>
      </c>
      <c r="H670" s="296" t="s">
        <v>26</v>
      </c>
      <c r="I670" s="296" t="s">
        <v>2275</v>
      </c>
      <c r="J670" s="297">
        <v>1261</v>
      </c>
      <c r="K670" s="298">
        <v>13434</v>
      </c>
      <c r="L670" s="298">
        <v>987</v>
      </c>
      <c r="M670" s="299">
        <v>985</v>
      </c>
      <c r="N670" s="300">
        <v>12947</v>
      </c>
      <c r="O670" s="300">
        <v>270</v>
      </c>
      <c r="P670" s="301" t="s">
        <v>35</v>
      </c>
      <c r="Q670" s="302" t="s">
        <v>35</v>
      </c>
      <c r="R670" s="302" t="s">
        <v>35</v>
      </c>
      <c r="S670" s="303" t="s">
        <v>35</v>
      </c>
      <c r="T670" s="304" t="s">
        <v>35</v>
      </c>
      <c r="U670" s="304" t="s">
        <v>35</v>
      </c>
      <c r="V670" s="297">
        <v>2246</v>
      </c>
      <c r="W670" s="298">
        <v>26381</v>
      </c>
      <c r="X670" s="298">
        <v>1257</v>
      </c>
    </row>
    <row r="671" spans="1:24" x14ac:dyDescent="0.35">
      <c r="A671" s="294">
        <v>2013</v>
      </c>
      <c r="B671" s="295">
        <v>6616</v>
      </c>
      <c r="C671" s="296" t="s">
        <v>598</v>
      </c>
      <c r="D671" s="294" t="s">
        <v>22</v>
      </c>
      <c r="E671" s="296" t="s">
        <v>23</v>
      </c>
      <c r="F671" s="294" t="s">
        <v>24</v>
      </c>
      <c r="G671" s="296" t="s">
        <v>58</v>
      </c>
      <c r="H671" s="296" t="s">
        <v>26</v>
      </c>
      <c r="I671" s="296" t="s">
        <v>2365</v>
      </c>
      <c r="J671" s="297">
        <v>26906</v>
      </c>
      <c r="K671" s="298">
        <v>208467</v>
      </c>
      <c r="L671" s="298">
        <v>22727</v>
      </c>
      <c r="M671" s="299">
        <v>38452</v>
      </c>
      <c r="N671" s="300">
        <v>307768</v>
      </c>
      <c r="O671" s="300">
        <v>5011</v>
      </c>
      <c r="P671" s="301" t="s">
        <v>35</v>
      </c>
      <c r="Q671" s="302" t="s">
        <v>35</v>
      </c>
      <c r="R671" s="302" t="s">
        <v>35</v>
      </c>
      <c r="S671" s="303" t="s">
        <v>35</v>
      </c>
      <c r="T671" s="304" t="s">
        <v>35</v>
      </c>
      <c r="U671" s="304" t="s">
        <v>35</v>
      </c>
      <c r="V671" s="297">
        <v>65358</v>
      </c>
      <c r="W671" s="298">
        <v>516235</v>
      </c>
      <c r="X671" s="298">
        <v>27738</v>
      </c>
    </row>
    <row r="672" spans="1:24" x14ac:dyDescent="0.35">
      <c r="A672" s="294">
        <v>2013</v>
      </c>
      <c r="B672" s="295">
        <v>6617</v>
      </c>
      <c r="C672" s="296" t="s">
        <v>599</v>
      </c>
      <c r="D672" s="294" t="s">
        <v>22</v>
      </c>
      <c r="E672" s="296" t="s">
        <v>23</v>
      </c>
      <c r="F672" s="294" t="s">
        <v>24</v>
      </c>
      <c r="G672" s="296" t="s">
        <v>46</v>
      </c>
      <c r="H672" s="296" t="s">
        <v>26</v>
      </c>
      <c r="I672" s="296" t="s">
        <v>2274</v>
      </c>
      <c r="J672" s="297">
        <v>4238</v>
      </c>
      <c r="K672" s="298">
        <v>45634</v>
      </c>
      <c r="L672" s="298">
        <v>3976</v>
      </c>
      <c r="M672" s="299">
        <v>6145</v>
      </c>
      <c r="N672" s="300">
        <v>53837</v>
      </c>
      <c r="O672" s="300">
        <v>668</v>
      </c>
      <c r="P672" s="301">
        <v>1580</v>
      </c>
      <c r="Q672" s="302">
        <v>19253</v>
      </c>
      <c r="R672" s="302">
        <v>2</v>
      </c>
      <c r="S672" s="303" t="s">
        <v>35</v>
      </c>
      <c r="T672" s="304" t="s">
        <v>35</v>
      </c>
      <c r="U672" s="304" t="s">
        <v>35</v>
      </c>
      <c r="V672" s="297">
        <v>11963</v>
      </c>
      <c r="W672" s="298">
        <v>118724</v>
      </c>
      <c r="X672" s="298">
        <v>4646</v>
      </c>
    </row>
    <row r="673" spans="1:24" x14ac:dyDescent="0.35">
      <c r="A673" s="294">
        <v>2013</v>
      </c>
      <c r="B673" s="295">
        <v>6638</v>
      </c>
      <c r="C673" s="296" t="s">
        <v>600</v>
      </c>
      <c r="D673" s="294" t="s">
        <v>22</v>
      </c>
      <c r="E673" s="296" t="s">
        <v>23</v>
      </c>
      <c r="F673" s="294" t="s">
        <v>24</v>
      </c>
      <c r="G673" s="296" t="s">
        <v>125</v>
      </c>
      <c r="H673" s="296" t="s">
        <v>26</v>
      </c>
      <c r="I673" s="296" t="s">
        <v>2295</v>
      </c>
      <c r="J673" s="297">
        <v>14989</v>
      </c>
      <c r="K673" s="298">
        <v>134959</v>
      </c>
      <c r="L673" s="298">
        <v>16818</v>
      </c>
      <c r="M673" s="299">
        <v>7203</v>
      </c>
      <c r="N673" s="300">
        <v>74847</v>
      </c>
      <c r="O673" s="300">
        <v>1239</v>
      </c>
      <c r="P673" s="301" t="s">
        <v>35</v>
      </c>
      <c r="Q673" s="302" t="s">
        <v>35</v>
      </c>
      <c r="R673" s="302" t="s">
        <v>35</v>
      </c>
      <c r="S673" s="303" t="s">
        <v>35</v>
      </c>
      <c r="T673" s="304" t="s">
        <v>35</v>
      </c>
      <c r="U673" s="304" t="s">
        <v>35</v>
      </c>
      <c r="V673" s="297">
        <v>22192</v>
      </c>
      <c r="W673" s="298">
        <v>209806</v>
      </c>
      <c r="X673" s="298">
        <v>18057</v>
      </c>
    </row>
    <row r="674" spans="1:24" x14ac:dyDescent="0.35">
      <c r="A674" s="294">
        <v>2013</v>
      </c>
      <c r="B674" s="295">
        <v>6640</v>
      </c>
      <c r="C674" s="296" t="s">
        <v>601</v>
      </c>
      <c r="D674" s="294" t="s">
        <v>22</v>
      </c>
      <c r="E674" s="296" t="s">
        <v>23</v>
      </c>
      <c r="F674" s="294" t="s">
        <v>24</v>
      </c>
      <c r="G674" s="296" t="s">
        <v>67</v>
      </c>
      <c r="H674" s="296" t="s">
        <v>31</v>
      </c>
      <c r="I674" s="296" t="s">
        <v>2291</v>
      </c>
      <c r="J674" s="297">
        <v>56746.3</v>
      </c>
      <c r="K674" s="298">
        <v>438943</v>
      </c>
      <c r="L674" s="298">
        <v>29156</v>
      </c>
      <c r="M674" s="299">
        <v>17623.8</v>
      </c>
      <c r="N674" s="300">
        <v>188433</v>
      </c>
      <c r="O674" s="300">
        <v>3187</v>
      </c>
      <c r="P674" s="301">
        <v>16262.3</v>
      </c>
      <c r="Q674" s="302">
        <v>257051</v>
      </c>
      <c r="R674" s="302">
        <v>7</v>
      </c>
      <c r="S674" s="303">
        <v>0</v>
      </c>
      <c r="T674" s="304">
        <v>0</v>
      </c>
      <c r="U674" s="304">
        <v>0</v>
      </c>
      <c r="V674" s="297">
        <v>90632.4</v>
      </c>
      <c r="W674" s="298">
        <v>884427</v>
      </c>
      <c r="X674" s="298">
        <v>32350</v>
      </c>
    </row>
    <row r="675" spans="1:24" x14ac:dyDescent="0.35">
      <c r="A675" s="294">
        <v>2013</v>
      </c>
      <c r="B675" s="295">
        <v>6641</v>
      </c>
      <c r="C675" s="296" t="s">
        <v>602</v>
      </c>
      <c r="D675" s="294" t="s">
        <v>22</v>
      </c>
      <c r="E675" s="296" t="s">
        <v>23</v>
      </c>
      <c r="F675" s="294" t="s">
        <v>24</v>
      </c>
      <c r="G675" s="296" t="s">
        <v>25</v>
      </c>
      <c r="H675" s="296" t="s">
        <v>31</v>
      </c>
      <c r="I675" s="296" t="s">
        <v>2269</v>
      </c>
      <c r="J675" s="297">
        <v>63815</v>
      </c>
      <c r="K675" s="298">
        <v>572772</v>
      </c>
      <c r="L675" s="298">
        <v>37671</v>
      </c>
      <c r="M675" s="299">
        <v>36956</v>
      </c>
      <c r="N675" s="300">
        <v>306207</v>
      </c>
      <c r="O675" s="300">
        <v>8762</v>
      </c>
      <c r="P675" s="301">
        <v>7783</v>
      </c>
      <c r="Q675" s="302">
        <v>114799</v>
      </c>
      <c r="R675" s="302">
        <v>7</v>
      </c>
      <c r="S675" s="303">
        <v>0</v>
      </c>
      <c r="T675" s="304">
        <v>0</v>
      </c>
      <c r="U675" s="304">
        <v>0</v>
      </c>
      <c r="V675" s="297">
        <v>108554</v>
      </c>
      <c r="W675" s="298">
        <v>993778</v>
      </c>
      <c r="X675" s="298">
        <v>46440</v>
      </c>
    </row>
    <row r="676" spans="1:24" x14ac:dyDescent="0.35">
      <c r="A676" s="294">
        <v>2013</v>
      </c>
      <c r="B676" s="295">
        <v>6652</v>
      </c>
      <c r="C676" s="296" t="s">
        <v>2366</v>
      </c>
      <c r="D676" s="294" t="s">
        <v>22</v>
      </c>
      <c r="E676" s="296" t="s">
        <v>23</v>
      </c>
      <c r="F676" s="294" t="s">
        <v>24</v>
      </c>
      <c r="G676" s="296" t="s">
        <v>41</v>
      </c>
      <c r="H676" s="296" t="s">
        <v>114</v>
      </c>
      <c r="I676" s="296" t="s">
        <v>2272</v>
      </c>
      <c r="J676" s="297" t="s">
        <v>35</v>
      </c>
      <c r="K676" s="298" t="s">
        <v>35</v>
      </c>
      <c r="L676" s="298" t="s">
        <v>35</v>
      </c>
      <c r="M676" s="299" t="s">
        <v>35</v>
      </c>
      <c r="N676" s="300" t="s">
        <v>35</v>
      </c>
      <c r="O676" s="300" t="s">
        <v>35</v>
      </c>
      <c r="P676" s="301" t="s">
        <v>35</v>
      </c>
      <c r="Q676" s="302" t="s">
        <v>35</v>
      </c>
      <c r="R676" s="302" t="s">
        <v>35</v>
      </c>
      <c r="S676" s="303" t="s">
        <v>35</v>
      </c>
      <c r="T676" s="304" t="s">
        <v>35</v>
      </c>
      <c r="U676" s="304" t="s">
        <v>35</v>
      </c>
      <c r="V676" s="297">
        <v>0</v>
      </c>
      <c r="W676" s="298">
        <v>0</v>
      </c>
      <c r="X676" s="298">
        <v>0</v>
      </c>
    </row>
    <row r="677" spans="1:24" x14ac:dyDescent="0.35">
      <c r="A677" s="294">
        <v>2013</v>
      </c>
      <c r="B677" s="295">
        <v>6659</v>
      </c>
      <c r="C677" s="296" t="s">
        <v>2367</v>
      </c>
      <c r="D677" s="294" t="s">
        <v>22</v>
      </c>
      <c r="E677" s="296" t="s">
        <v>23</v>
      </c>
      <c r="F677" s="294" t="s">
        <v>24</v>
      </c>
      <c r="G677" s="296" t="s">
        <v>60</v>
      </c>
      <c r="H677" s="296" t="s">
        <v>114</v>
      </c>
      <c r="I677" s="296" t="s">
        <v>2278</v>
      </c>
      <c r="J677" s="297" t="s">
        <v>35</v>
      </c>
      <c r="K677" s="298" t="s">
        <v>35</v>
      </c>
      <c r="L677" s="298" t="s">
        <v>35</v>
      </c>
      <c r="M677" s="299" t="s">
        <v>35</v>
      </c>
      <c r="N677" s="300" t="s">
        <v>35</v>
      </c>
      <c r="O677" s="300" t="s">
        <v>35</v>
      </c>
      <c r="P677" s="301">
        <v>10442</v>
      </c>
      <c r="Q677" s="302">
        <v>194332</v>
      </c>
      <c r="R677" s="302">
        <v>1</v>
      </c>
      <c r="S677" s="303" t="s">
        <v>35</v>
      </c>
      <c r="T677" s="304" t="s">
        <v>35</v>
      </c>
      <c r="U677" s="304" t="s">
        <v>35</v>
      </c>
      <c r="V677" s="297">
        <v>10442</v>
      </c>
      <c r="W677" s="298">
        <v>194332</v>
      </c>
      <c r="X677" s="298">
        <v>1</v>
      </c>
    </row>
    <row r="678" spans="1:24" x14ac:dyDescent="0.35">
      <c r="A678" s="294">
        <v>2013</v>
      </c>
      <c r="B678" s="295">
        <v>6707</v>
      </c>
      <c r="C678" s="296" t="s">
        <v>603</v>
      </c>
      <c r="D678" s="294" t="s">
        <v>22</v>
      </c>
      <c r="E678" s="296" t="s">
        <v>23</v>
      </c>
      <c r="F678" s="294" t="s">
        <v>24</v>
      </c>
      <c r="G678" s="296" t="s">
        <v>71</v>
      </c>
      <c r="H678" s="296" t="s">
        <v>26</v>
      </c>
      <c r="I678" s="296" t="s">
        <v>2270</v>
      </c>
      <c r="J678" s="297">
        <v>7155</v>
      </c>
      <c r="K678" s="298">
        <v>77907</v>
      </c>
      <c r="L678" s="298">
        <v>7594</v>
      </c>
      <c r="M678" s="299">
        <v>4895</v>
      </c>
      <c r="N678" s="300">
        <v>53285</v>
      </c>
      <c r="O678" s="300">
        <v>1492</v>
      </c>
      <c r="P678" s="301">
        <v>15638</v>
      </c>
      <c r="Q678" s="302">
        <v>240676</v>
      </c>
      <c r="R678" s="302">
        <v>59</v>
      </c>
      <c r="S678" s="303" t="s">
        <v>35</v>
      </c>
      <c r="T678" s="304" t="s">
        <v>35</v>
      </c>
      <c r="U678" s="304" t="s">
        <v>35</v>
      </c>
      <c r="V678" s="297">
        <v>27688</v>
      </c>
      <c r="W678" s="298">
        <v>371868</v>
      </c>
      <c r="X678" s="298">
        <v>9145</v>
      </c>
    </row>
    <row r="679" spans="1:24" x14ac:dyDescent="0.35">
      <c r="A679" s="294">
        <v>2013</v>
      </c>
      <c r="B679" s="295">
        <v>6708</v>
      </c>
      <c r="C679" s="296" t="s">
        <v>604</v>
      </c>
      <c r="D679" s="294" t="s">
        <v>22</v>
      </c>
      <c r="E679" s="296" t="s">
        <v>23</v>
      </c>
      <c r="F679" s="294" t="s">
        <v>24</v>
      </c>
      <c r="G679" s="296" t="s">
        <v>106</v>
      </c>
      <c r="H679" s="296" t="s">
        <v>26</v>
      </c>
      <c r="I679" s="296" t="s">
        <v>2289</v>
      </c>
      <c r="J679" s="297">
        <v>18057.3</v>
      </c>
      <c r="K679" s="298">
        <v>220726</v>
      </c>
      <c r="L679" s="298">
        <v>17179</v>
      </c>
      <c r="M679" s="299">
        <v>8788.7000000000007</v>
      </c>
      <c r="N679" s="300">
        <v>99006</v>
      </c>
      <c r="O679" s="300">
        <v>3851</v>
      </c>
      <c r="P679" s="301">
        <v>25698.5</v>
      </c>
      <c r="Q679" s="302">
        <v>367447</v>
      </c>
      <c r="R679" s="302">
        <v>289</v>
      </c>
      <c r="S679" s="303" t="s">
        <v>35</v>
      </c>
      <c r="T679" s="304" t="s">
        <v>35</v>
      </c>
      <c r="U679" s="304" t="s">
        <v>35</v>
      </c>
      <c r="V679" s="297">
        <v>52544.5</v>
      </c>
      <c r="W679" s="298">
        <v>687179</v>
      </c>
      <c r="X679" s="298">
        <v>21319</v>
      </c>
    </row>
    <row r="680" spans="1:24" x14ac:dyDescent="0.35">
      <c r="A680" s="294">
        <v>2013</v>
      </c>
      <c r="B680" s="295">
        <v>6709</v>
      </c>
      <c r="C680" s="296" t="s">
        <v>605</v>
      </c>
      <c r="D680" s="294" t="s">
        <v>22</v>
      </c>
      <c r="E680" s="296" t="s">
        <v>23</v>
      </c>
      <c r="F680" s="294" t="s">
        <v>24</v>
      </c>
      <c r="G680" s="296" t="s">
        <v>51</v>
      </c>
      <c r="H680" s="296" t="s">
        <v>26</v>
      </c>
      <c r="I680" s="296" t="s">
        <v>2280</v>
      </c>
      <c r="J680" s="297">
        <v>17020</v>
      </c>
      <c r="K680" s="298">
        <v>152475</v>
      </c>
      <c r="L680" s="298">
        <v>11805</v>
      </c>
      <c r="M680" s="299">
        <v>16087</v>
      </c>
      <c r="N680" s="300">
        <v>134095</v>
      </c>
      <c r="O680" s="300">
        <v>1992</v>
      </c>
      <c r="P680" s="301" t="s">
        <v>35</v>
      </c>
      <c r="Q680" s="302" t="s">
        <v>35</v>
      </c>
      <c r="R680" s="302" t="s">
        <v>35</v>
      </c>
      <c r="S680" s="303" t="s">
        <v>35</v>
      </c>
      <c r="T680" s="304" t="s">
        <v>35</v>
      </c>
      <c r="U680" s="304" t="s">
        <v>35</v>
      </c>
      <c r="V680" s="297">
        <v>33107</v>
      </c>
      <c r="W680" s="298">
        <v>286570</v>
      </c>
      <c r="X680" s="298">
        <v>13797</v>
      </c>
    </row>
    <row r="681" spans="1:24" x14ac:dyDescent="0.35">
      <c r="A681" s="294">
        <v>2013</v>
      </c>
      <c r="B681" s="295">
        <v>6710</v>
      </c>
      <c r="C681" s="296" t="s">
        <v>606</v>
      </c>
      <c r="D681" s="294" t="s">
        <v>22</v>
      </c>
      <c r="E681" s="296" t="s">
        <v>23</v>
      </c>
      <c r="F681" s="294" t="s">
        <v>24</v>
      </c>
      <c r="G681" s="296" t="s">
        <v>67</v>
      </c>
      <c r="H681" s="296" t="s">
        <v>26</v>
      </c>
      <c r="I681" s="296" t="s">
        <v>2291</v>
      </c>
      <c r="J681" s="297">
        <v>5581</v>
      </c>
      <c r="K681" s="298">
        <v>41109</v>
      </c>
      <c r="L681" s="298">
        <v>3394</v>
      </c>
      <c r="M681" s="299">
        <v>4384</v>
      </c>
      <c r="N681" s="300">
        <v>34273</v>
      </c>
      <c r="O681" s="300">
        <v>744</v>
      </c>
      <c r="P681" s="301">
        <v>2483</v>
      </c>
      <c r="Q681" s="302">
        <v>22952</v>
      </c>
      <c r="R681" s="302">
        <v>26</v>
      </c>
      <c r="S681" s="303" t="s">
        <v>35</v>
      </c>
      <c r="T681" s="304" t="s">
        <v>35</v>
      </c>
      <c r="U681" s="304" t="s">
        <v>35</v>
      </c>
      <c r="V681" s="297">
        <v>12448</v>
      </c>
      <c r="W681" s="298">
        <v>98334</v>
      </c>
      <c r="X681" s="298">
        <v>4164</v>
      </c>
    </row>
    <row r="682" spans="1:24" x14ac:dyDescent="0.35">
      <c r="A682" s="294">
        <v>2013</v>
      </c>
      <c r="B682" s="295">
        <v>6715</v>
      </c>
      <c r="C682" s="296" t="s">
        <v>607</v>
      </c>
      <c r="D682" s="294" t="s">
        <v>22</v>
      </c>
      <c r="E682" s="296" t="s">
        <v>23</v>
      </c>
      <c r="F682" s="294" t="s">
        <v>24</v>
      </c>
      <c r="G682" s="296" t="s">
        <v>32</v>
      </c>
      <c r="H682" s="296" t="s">
        <v>26</v>
      </c>
      <c r="I682" s="296" t="s">
        <v>2271</v>
      </c>
      <c r="J682" s="297">
        <v>8151.6</v>
      </c>
      <c r="K682" s="298">
        <v>75179</v>
      </c>
      <c r="L682" s="298">
        <v>4697</v>
      </c>
      <c r="M682" s="299">
        <v>5745.7</v>
      </c>
      <c r="N682" s="300">
        <v>64720</v>
      </c>
      <c r="O682" s="300">
        <v>831</v>
      </c>
      <c r="P682" s="301">
        <v>0</v>
      </c>
      <c r="Q682" s="302">
        <v>0</v>
      </c>
      <c r="R682" s="302">
        <v>0</v>
      </c>
      <c r="S682" s="303">
        <v>0</v>
      </c>
      <c r="T682" s="304">
        <v>0</v>
      </c>
      <c r="U682" s="304">
        <v>0</v>
      </c>
      <c r="V682" s="297">
        <v>13897.3</v>
      </c>
      <c r="W682" s="298">
        <v>139899</v>
      </c>
      <c r="X682" s="298">
        <v>5528</v>
      </c>
    </row>
    <row r="683" spans="1:24" x14ac:dyDescent="0.35">
      <c r="A683" s="294">
        <v>2013</v>
      </c>
      <c r="B683" s="295">
        <v>6716</v>
      </c>
      <c r="C683" s="296" t="s">
        <v>608</v>
      </c>
      <c r="D683" s="294" t="s">
        <v>22</v>
      </c>
      <c r="E683" s="296" t="s">
        <v>23</v>
      </c>
      <c r="F683" s="294" t="s">
        <v>24</v>
      </c>
      <c r="G683" s="296" t="s">
        <v>92</v>
      </c>
      <c r="H683" s="296" t="s">
        <v>179</v>
      </c>
      <c r="I683" s="296" t="s">
        <v>2304</v>
      </c>
      <c r="J683" s="297">
        <v>29709</v>
      </c>
      <c r="K683" s="298">
        <v>350167</v>
      </c>
      <c r="L683" s="298">
        <v>22616</v>
      </c>
      <c r="M683" s="299">
        <v>24391</v>
      </c>
      <c r="N683" s="300">
        <v>374426</v>
      </c>
      <c r="O683" s="300">
        <v>1849</v>
      </c>
      <c r="P683" s="301">
        <v>16411</v>
      </c>
      <c r="Q683" s="302">
        <v>295081</v>
      </c>
      <c r="R683" s="302">
        <v>425</v>
      </c>
      <c r="S683" s="303" t="s">
        <v>35</v>
      </c>
      <c r="T683" s="304" t="s">
        <v>35</v>
      </c>
      <c r="U683" s="304" t="s">
        <v>35</v>
      </c>
      <c r="V683" s="297">
        <v>70511</v>
      </c>
      <c r="W683" s="298">
        <v>1019674</v>
      </c>
      <c r="X683" s="298">
        <v>24890</v>
      </c>
    </row>
    <row r="684" spans="1:24" x14ac:dyDescent="0.35">
      <c r="A684" s="294">
        <v>2013</v>
      </c>
      <c r="B684" s="295">
        <v>6717</v>
      </c>
      <c r="C684" s="296" t="s">
        <v>609</v>
      </c>
      <c r="D684" s="294" t="s">
        <v>22</v>
      </c>
      <c r="E684" s="296" t="s">
        <v>23</v>
      </c>
      <c r="F684" s="294" t="s">
        <v>24</v>
      </c>
      <c r="G684" s="296" t="s">
        <v>56</v>
      </c>
      <c r="H684" s="296" t="s">
        <v>31</v>
      </c>
      <c r="I684" s="296" t="s">
        <v>2269</v>
      </c>
      <c r="J684" s="297">
        <v>9206</v>
      </c>
      <c r="K684" s="298">
        <v>78363</v>
      </c>
      <c r="L684" s="298">
        <v>6549</v>
      </c>
      <c r="M684" s="299">
        <v>9864</v>
      </c>
      <c r="N684" s="300">
        <v>69308</v>
      </c>
      <c r="O684" s="300">
        <v>1162</v>
      </c>
      <c r="P684" s="301">
        <v>2824</v>
      </c>
      <c r="Q684" s="302">
        <v>40175</v>
      </c>
      <c r="R684" s="302">
        <v>2</v>
      </c>
      <c r="S684" s="303">
        <v>0</v>
      </c>
      <c r="T684" s="304">
        <v>0</v>
      </c>
      <c r="U684" s="304">
        <v>0</v>
      </c>
      <c r="V684" s="297">
        <v>21894</v>
      </c>
      <c r="W684" s="298">
        <v>187846</v>
      </c>
      <c r="X684" s="298">
        <v>7713</v>
      </c>
    </row>
    <row r="685" spans="1:24" x14ac:dyDescent="0.35">
      <c r="A685" s="294">
        <v>2013</v>
      </c>
      <c r="B685" s="295">
        <v>6718</v>
      </c>
      <c r="C685" s="296" t="s">
        <v>610</v>
      </c>
      <c r="D685" s="294" t="s">
        <v>22</v>
      </c>
      <c r="E685" s="296" t="s">
        <v>23</v>
      </c>
      <c r="F685" s="294" t="s">
        <v>24</v>
      </c>
      <c r="G685" s="296" t="s">
        <v>106</v>
      </c>
      <c r="H685" s="296" t="s">
        <v>26</v>
      </c>
      <c r="I685" s="296" t="s">
        <v>2269</v>
      </c>
      <c r="J685" s="297">
        <v>4811</v>
      </c>
      <c r="K685" s="298">
        <v>48637</v>
      </c>
      <c r="L685" s="298">
        <v>3801</v>
      </c>
      <c r="M685" s="299">
        <v>4414</v>
      </c>
      <c r="N685" s="300">
        <v>44032</v>
      </c>
      <c r="O685" s="300">
        <v>1044</v>
      </c>
      <c r="P685" s="301">
        <v>6524</v>
      </c>
      <c r="Q685" s="302">
        <v>98474</v>
      </c>
      <c r="R685" s="302">
        <v>4</v>
      </c>
      <c r="S685" s="303">
        <v>0</v>
      </c>
      <c r="T685" s="304">
        <v>0</v>
      </c>
      <c r="U685" s="304">
        <v>0</v>
      </c>
      <c r="V685" s="297">
        <v>15749</v>
      </c>
      <c r="W685" s="298">
        <v>191143</v>
      </c>
      <c r="X685" s="298">
        <v>4849</v>
      </c>
    </row>
    <row r="686" spans="1:24" x14ac:dyDescent="0.35">
      <c r="A686" s="294">
        <v>2013</v>
      </c>
      <c r="B686" s="295">
        <v>6722</v>
      </c>
      <c r="C686" s="296" t="s">
        <v>611</v>
      </c>
      <c r="D686" s="294" t="s">
        <v>22</v>
      </c>
      <c r="E686" s="296" t="s">
        <v>23</v>
      </c>
      <c r="F686" s="294" t="s">
        <v>24</v>
      </c>
      <c r="G686" s="296" t="s">
        <v>83</v>
      </c>
      <c r="H686" s="296" t="s">
        <v>31</v>
      </c>
      <c r="I686" s="296" t="s">
        <v>2270</v>
      </c>
      <c r="J686" s="297">
        <v>3834.1</v>
      </c>
      <c r="K686" s="298">
        <v>31656</v>
      </c>
      <c r="L686" s="298">
        <v>1513</v>
      </c>
      <c r="M686" s="299">
        <v>2477.8000000000002</v>
      </c>
      <c r="N686" s="300">
        <v>23135</v>
      </c>
      <c r="O686" s="300">
        <v>399</v>
      </c>
      <c r="P686" s="301">
        <v>370.5</v>
      </c>
      <c r="Q686" s="302">
        <v>3675</v>
      </c>
      <c r="R686" s="302">
        <v>4</v>
      </c>
      <c r="S686" s="303" t="s">
        <v>35</v>
      </c>
      <c r="T686" s="304" t="s">
        <v>35</v>
      </c>
      <c r="U686" s="304" t="s">
        <v>35</v>
      </c>
      <c r="V686" s="297">
        <v>6682.4</v>
      </c>
      <c r="W686" s="298">
        <v>58466</v>
      </c>
      <c r="X686" s="298">
        <v>1916</v>
      </c>
    </row>
    <row r="687" spans="1:24" x14ac:dyDescent="0.35">
      <c r="A687" s="294">
        <v>2013</v>
      </c>
      <c r="B687" s="295">
        <v>6738</v>
      </c>
      <c r="C687" s="296" t="s">
        <v>612</v>
      </c>
      <c r="D687" s="294" t="s">
        <v>22</v>
      </c>
      <c r="E687" s="296" t="s">
        <v>23</v>
      </c>
      <c r="F687" s="294" t="s">
        <v>24</v>
      </c>
      <c r="G687" s="296" t="s">
        <v>48</v>
      </c>
      <c r="H687" s="296" t="s">
        <v>114</v>
      </c>
      <c r="I687" s="296" t="s">
        <v>2270</v>
      </c>
      <c r="J687" s="297" t="s">
        <v>35</v>
      </c>
      <c r="K687" s="298" t="s">
        <v>35</v>
      </c>
      <c r="L687" s="298" t="s">
        <v>35</v>
      </c>
      <c r="M687" s="299">
        <v>12254</v>
      </c>
      <c r="N687" s="300">
        <v>153095</v>
      </c>
      <c r="O687" s="300">
        <v>2</v>
      </c>
      <c r="P687" s="301" t="s">
        <v>35</v>
      </c>
      <c r="Q687" s="302" t="s">
        <v>35</v>
      </c>
      <c r="R687" s="302" t="s">
        <v>35</v>
      </c>
      <c r="S687" s="303" t="s">
        <v>35</v>
      </c>
      <c r="T687" s="304" t="s">
        <v>35</v>
      </c>
      <c r="U687" s="304" t="s">
        <v>35</v>
      </c>
      <c r="V687" s="297">
        <v>12254</v>
      </c>
      <c r="W687" s="298">
        <v>153095</v>
      </c>
      <c r="X687" s="298">
        <v>2</v>
      </c>
    </row>
    <row r="688" spans="1:24" x14ac:dyDescent="0.35">
      <c r="A688" s="294">
        <v>2013</v>
      </c>
      <c r="B688" s="295">
        <v>6752</v>
      </c>
      <c r="C688" s="296" t="s">
        <v>613</v>
      </c>
      <c r="D688" s="294" t="s">
        <v>22</v>
      </c>
      <c r="E688" s="296" t="s">
        <v>23</v>
      </c>
      <c r="F688" s="294" t="s">
        <v>24</v>
      </c>
      <c r="G688" s="296" t="s">
        <v>125</v>
      </c>
      <c r="H688" s="296" t="s">
        <v>26</v>
      </c>
      <c r="I688" s="296" t="s">
        <v>2295</v>
      </c>
      <c r="J688" s="297">
        <v>2246.5</v>
      </c>
      <c r="K688" s="298">
        <v>18021</v>
      </c>
      <c r="L688" s="298">
        <v>1827</v>
      </c>
      <c r="M688" s="299">
        <v>920</v>
      </c>
      <c r="N688" s="300">
        <v>7193</v>
      </c>
      <c r="O688" s="300">
        <v>109</v>
      </c>
      <c r="P688" s="301">
        <v>45.2</v>
      </c>
      <c r="Q688" s="302">
        <v>123</v>
      </c>
      <c r="R688" s="302">
        <v>35</v>
      </c>
      <c r="S688" s="303" t="s">
        <v>35</v>
      </c>
      <c r="T688" s="304" t="s">
        <v>35</v>
      </c>
      <c r="U688" s="304" t="s">
        <v>35</v>
      </c>
      <c r="V688" s="297">
        <v>3211.7</v>
      </c>
      <c r="W688" s="298">
        <v>25337</v>
      </c>
      <c r="X688" s="298">
        <v>1971</v>
      </c>
    </row>
    <row r="689" spans="1:24" x14ac:dyDescent="0.35">
      <c r="A689" s="294">
        <v>2013</v>
      </c>
      <c r="B689" s="295">
        <v>6758</v>
      </c>
      <c r="C689" s="296" t="s">
        <v>614</v>
      </c>
      <c r="D689" s="294" t="s">
        <v>22</v>
      </c>
      <c r="E689" s="296" t="s">
        <v>23</v>
      </c>
      <c r="F689" s="294" t="s">
        <v>24</v>
      </c>
      <c r="G689" s="296" t="s">
        <v>94</v>
      </c>
      <c r="H689" s="296" t="s">
        <v>26</v>
      </c>
      <c r="I689" s="296" t="s">
        <v>2285</v>
      </c>
      <c r="J689" s="297">
        <v>4787</v>
      </c>
      <c r="K689" s="298">
        <v>52587</v>
      </c>
      <c r="L689" s="298">
        <v>4447</v>
      </c>
      <c r="M689" s="299">
        <v>6746</v>
      </c>
      <c r="N689" s="300">
        <v>79689</v>
      </c>
      <c r="O689" s="300">
        <v>1086</v>
      </c>
      <c r="P689" s="301" t="s">
        <v>35</v>
      </c>
      <c r="Q689" s="302" t="s">
        <v>35</v>
      </c>
      <c r="R689" s="302" t="s">
        <v>35</v>
      </c>
      <c r="S689" s="303" t="s">
        <v>35</v>
      </c>
      <c r="T689" s="304" t="s">
        <v>35</v>
      </c>
      <c r="U689" s="304" t="s">
        <v>35</v>
      </c>
      <c r="V689" s="297">
        <v>11533</v>
      </c>
      <c r="W689" s="298">
        <v>132276</v>
      </c>
      <c r="X689" s="298">
        <v>5533</v>
      </c>
    </row>
    <row r="690" spans="1:24" x14ac:dyDescent="0.35">
      <c r="A690" s="294">
        <v>2013</v>
      </c>
      <c r="B690" s="295">
        <v>6775</v>
      </c>
      <c r="C690" s="296" t="s">
        <v>2368</v>
      </c>
      <c r="D690" s="294" t="s">
        <v>22</v>
      </c>
      <c r="E690" s="296" t="s">
        <v>23</v>
      </c>
      <c r="F690" s="294" t="s">
        <v>24</v>
      </c>
      <c r="G690" s="296" t="s">
        <v>41</v>
      </c>
      <c r="H690" s="296" t="s">
        <v>26</v>
      </c>
      <c r="I690" s="296" t="s">
        <v>2272</v>
      </c>
      <c r="J690" s="297">
        <v>15766</v>
      </c>
      <c r="K690" s="298">
        <v>118451</v>
      </c>
      <c r="L690" s="298">
        <v>12826</v>
      </c>
      <c r="M690" s="299">
        <v>17820</v>
      </c>
      <c r="N690" s="300">
        <v>137011</v>
      </c>
      <c r="O690" s="300">
        <v>1782</v>
      </c>
      <c r="P690" s="301" t="s">
        <v>35</v>
      </c>
      <c r="Q690" s="302" t="s">
        <v>35</v>
      </c>
      <c r="R690" s="302" t="s">
        <v>35</v>
      </c>
      <c r="S690" s="303" t="s">
        <v>35</v>
      </c>
      <c r="T690" s="304" t="s">
        <v>35</v>
      </c>
      <c r="U690" s="304" t="s">
        <v>35</v>
      </c>
      <c r="V690" s="297">
        <v>33586</v>
      </c>
      <c r="W690" s="298">
        <v>255462</v>
      </c>
      <c r="X690" s="298">
        <v>14608</v>
      </c>
    </row>
    <row r="691" spans="1:24" x14ac:dyDescent="0.35">
      <c r="A691" s="294">
        <v>2013</v>
      </c>
      <c r="B691" s="295">
        <v>6779</v>
      </c>
      <c r="C691" s="296" t="s">
        <v>615</v>
      </c>
      <c r="D691" s="294" t="s">
        <v>22</v>
      </c>
      <c r="E691" s="296" t="s">
        <v>23</v>
      </c>
      <c r="F691" s="294" t="s">
        <v>24</v>
      </c>
      <c r="G691" s="296" t="s">
        <v>86</v>
      </c>
      <c r="H691" s="296" t="s">
        <v>26</v>
      </c>
      <c r="I691" s="296" t="s">
        <v>2299</v>
      </c>
      <c r="J691" s="297">
        <v>11888</v>
      </c>
      <c r="K691" s="298">
        <v>147271</v>
      </c>
      <c r="L691" s="298">
        <v>12255</v>
      </c>
      <c r="M691" s="299">
        <v>3690</v>
      </c>
      <c r="N691" s="300">
        <v>45613</v>
      </c>
      <c r="O691" s="300">
        <v>1607</v>
      </c>
      <c r="P691" s="301">
        <v>14727</v>
      </c>
      <c r="Q691" s="302">
        <v>225852</v>
      </c>
      <c r="R691" s="302">
        <v>467</v>
      </c>
      <c r="S691" s="303">
        <v>0</v>
      </c>
      <c r="T691" s="304">
        <v>0</v>
      </c>
      <c r="U691" s="304">
        <v>0</v>
      </c>
      <c r="V691" s="297">
        <v>30305</v>
      </c>
      <c r="W691" s="298">
        <v>418736</v>
      </c>
      <c r="X691" s="298">
        <v>14329</v>
      </c>
    </row>
    <row r="692" spans="1:24" x14ac:dyDescent="0.35">
      <c r="A692" s="294">
        <v>2013</v>
      </c>
      <c r="B692" s="295">
        <v>6782</v>
      </c>
      <c r="C692" s="296" t="s">
        <v>616</v>
      </c>
      <c r="D692" s="294" t="s">
        <v>22</v>
      </c>
      <c r="E692" s="296" t="s">
        <v>23</v>
      </c>
      <c r="F692" s="294" t="s">
        <v>24</v>
      </c>
      <c r="G692" s="296" t="s">
        <v>83</v>
      </c>
      <c r="H692" s="296" t="s">
        <v>31</v>
      </c>
      <c r="I692" s="296" t="s">
        <v>2270</v>
      </c>
      <c r="J692" s="297">
        <v>13.1</v>
      </c>
      <c r="K692" s="298">
        <v>111</v>
      </c>
      <c r="L692" s="298">
        <v>6</v>
      </c>
      <c r="M692" s="299" t="s">
        <v>35</v>
      </c>
      <c r="N692" s="300" t="s">
        <v>35</v>
      </c>
      <c r="O692" s="300" t="s">
        <v>35</v>
      </c>
      <c r="P692" s="301" t="s">
        <v>35</v>
      </c>
      <c r="Q692" s="302" t="s">
        <v>35</v>
      </c>
      <c r="R692" s="302" t="s">
        <v>35</v>
      </c>
      <c r="S692" s="303" t="s">
        <v>35</v>
      </c>
      <c r="T692" s="304" t="s">
        <v>35</v>
      </c>
      <c r="U692" s="304" t="s">
        <v>35</v>
      </c>
      <c r="V692" s="297">
        <v>13.1</v>
      </c>
      <c r="W692" s="298">
        <v>111</v>
      </c>
      <c r="X692" s="298">
        <v>6</v>
      </c>
    </row>
    <row r="693" spans="1:24" x14ac:dyDescent="0.35">
      <c r="A693" s="294">
        <v>2013</v>
      </c>
      <c r="B693" s="295">
        <v>6782</v>
      </c>
      <c r="C693" s="296" t="s">
        <v>616</v>
      </c>
      <c r="D693" s="294" t="s">
        <v>22</v>
      </c>
      <c r="E693" s="296" t="s">
        <v>23</v>
      </c>
      <c r="F693" s="294" t="s">
        <v>24</v>
      </c>
      <c r="G693" s="296" t="s">
        <v>48</v>
      </c>
      <c r="H693" s="296" t="s">
        <v>31</v>
      </c>
      <c r="I693" s="296" t="s">
        <v>2270</v>
      </c>
      <c r="J693" s="297">
        <v>13606.1</v>
      </c>
      <c r="K693" s="298">
        <v>105178</v>
      </c>
      <c r="L693" s="298">
        <v>5980</v>
      </c>
      <c r="M693" s="299">
        <v>3173.2</v>
      </c>
      <c r="N693" s="300">
        <v>37329</v>
      </c>
      <c r="O693" s="300">
        <v>108</v>
      </c>
      <c r="P693" s="301">
        <v>5002.1000000000004</v>
      </c>
      <c r="Q693" s="302">
        <v>67849</v>
      </c>
      <c r="R693" s="302">
        <v>8</v>
      </c>
      <c r="S693" s="303" t="s">
        <v>35</v>
      </c>
      <c r="T693" s="304" t="s">
        <v>35</v>
      </c>
      <c r="U693" s="304" t="s">
        <v>35</v>
      </c>
      <c r="V693" s="297">
        <v>21781.4</v>
      </c>
      <c r="W693" s="298">
        <v>210356</v>
      </c>
      <c r="X693" s="298">
        <v>6096</v>
      </c>
    </row>
    <row r="694" spans="1:24" x14ac:dyDescent="0.35">
      <c r="A694" s="294">
        <v>2013</v>
      </c>
      <c r="B694" s="295">
        <v>6784</v>
      </c>
      <c r="C694" s="296" t="s">
        <v>617</v>
      </c>
      <c r="D694" s="294" t="s">
        <v>22</v>
      </c>
      <c r="E694" s="296" t="s">
        <v>23</v>
      </c>
      <c r="F694" s="294" t="s">
        <v>24</v>
      </c>
      <c r="G694" s="296" t="s">
        <v>67</v>
      </c>
      <c r="H694" s="296" t="s">
        <v>31</v>
      </c>
      <c r="I694" s="296" t="s">
        <v>2291</v>
      </c>
      <c r="J694" s="297">
        <v>38718.1</v>
      </c>
      <c r="K694" s="298">
        <v>296011</v>
      </c>
      <c r="L694" s="298">
        <v>33048</v>
      </c>
      <c r="M694" s="299">
        <v>11155</v>
      </c>
      <c r="N694" s="300">
        <v>99785</v>
      </c>
      <c r="O694" s="300">
        <v>3009</v>
      </c>
      <c r="P694" s="301">
        <v>7100</v>
      </c>
      <c r="Q694" s="302">
        <v>87350</v>
      </c>
      <c r="R694" s="302">
        <v>5</v>
      </c>
      <c r="S694" s="303" t="s">
        <v>35</v>
      </c>
      <c r="T694" s="304" t="s">
        <v>35</v>
      </c>
      <c r="U694" s="304" t="s">
        <v>35</v>
      </c>
      <c r="V694" s="297">
        <v>56973.1</v>
      </c>
      <c r="W694" s="298">
        <v>483146</v>
      </c>
      <c r="X694" s="298">
        <v>36062</v>
      </c>
    </row>
    <row r="695" spans="1:24" x14ac:dyDescent="0.35">
      <c r="A695" s="294">
        <v>2013</v>
      </c>
      <c r="B695" s="295">
        <v>6784</v>
      </c>
      <c r="C695" s="296" t="s">
        <v>617</v>
      </c>
      <c r="D695" s="294" t="s">
        <v>22</v>
      </c>
      <c r="E695" s="296" t="s">
        <v>23</v>
      </c>
      <c r="F695" s="294" t="s">
        <v>24</v>
      </c>
      <c r="G695" s="296" t="s">
        <v>100</v>
      </c>
      <c r="H695" s="296" t="s">
        <v>31</v>
      </c>
      <c r="I695" s="296" t="s">
        <v>2291</v>
      </c>
      <c r="J695" s="297">
        <v>1047</v>
      </c>
      <c r="K695" s="298">
        <v>8091</v>
      </c>
      <c r="L695" s="298">
        <v>945</v>
      </c>
      <c r="M695" s="299">
        <v>60.3</v>
      </c>
      <c r="N695" s="300">
        <v>404</v>
      </c>
      <c r="O695" s="300">
        <v>51</v>
      </c>
      <c r="P695" s="301" t="s">
        <v>35</v>
      </c>
      <c r="Q695" s="302" t="s">
        <v>35</v>
      </c>
      <c r="R695" s="302" t="s">
        <v>35</v>
      </c>
      <c r="S695" s="303" t="s">
        <v>35</v>
      </c>
      <c r="T695" s="304" t="s">
        <v>35</v>
      </c>
      <c r="U695" s="304" t="s">
        <v>35</v>
      </c>
      <c r="V695" s="297">
        <v>1107.3</v>
      </c>
      <c r="W695" s="298">
        <v>8495</v>
      </c>
      <c r="X695" s="298">
        <v>996</v>
      </c>
    </row>
    <row r="696" spans="1:24" x14ac:dyDescent="0.35">
      <c r="A696" s="294">
        <v>2013</v>
      </c>
      <c r="B696" s="295">
        <v>6803</v>
      </c>
      <c r="C696" s="296" t="s">
        <v>618</v>
      </c>
      <c r="D696" s="294" t="s">
        <v>22</v>
      </c>
      <c r="E696" s="296" t="s">
        <v>23</v>
      </c>
      <c r="F696" s="294" t="s">
        <v>24</v>
      </c>
      <c r="G696" s="296" t="s">
        <v>32</v>
      </c>
      <c r="H696" s="296" t="s">
        <v>26</v>
      </c>
      <c r="I696" s="296" t="s">
        <v>2271</v>
      </c>
      <c r="J696" s="297">
        <v>8807.7999999999993</v>
      </c>
      <c r="K696" s="298">
        <v>91319</v>
      </c>
      <c r="L696" s="298">
        <v>6371</v>
      </c>
      <c r="M696" s="299">
        <v>5739.6</v>
      </c>
      <c r="N696" s="300">
        <v>69918</v>
      </c>
      <c r="O696" s="300">
        <v>1050</v>
      </c>
      <c r="P696" s="301" t="s">
        <v>35</v>
      </c>
      <c r="Q696" s="302" t="s">
        <v>35</v>
      </c>
      <c r="R696" s="302" t="s">
        <v>35</v>
      </c>
      <c r="S696" s="303" t="s">
        <v>35</v>
      </c>
      <c r="T696" s="304" t="s">
        <v>35</v>
      </c>
      <c r="U696" s="304" t="s">
        <v>35</v>
      </c>
      <c r="V696" s="297">
        <v>14547.4</v>
      </c>
      <c r="W696" s="298">
        <v>161237</v>
      </c>
      <c r="X696" s="298">
        <v>7421</v>
      </c>
    </row>
    <row r="697" spans="1:24" x14ac:dyDescent="0.35">
      <c r="A697" s="294">
        <v>2013</v>
      </c>
      <c r="B697" s="295">
        <v>6804</v>
      </c>
      <c r="C697" s="296" t="s">
        <v>619</v>
      </c>
      <c r="D697" s="294" t="s">
        <v>22</v>
      </c>
      <c r="E697" s="296" t="s">
        <v>23</v>
      </c>
      <c r="F697" s="294" t="s">
        <v>24</v>
      </c>
      <c r="G697" s="296" t="s">
        <v>44</v>
      </c>
      <c r="H697" s="296" t="s">
        <v>31</v>
      </c>
      <c r="I697" s="296" t="s">
        <v>2271</v>
      </c>
      <c r="J697" s="297">
        <v>12819</v>
      </c>
      <c r="K697" s="298">
        <v>98351</v>
      </c>
      <c r="L697" s="298">
        <v>8079</v>
      </c>
      <c r="M697" s="299">
        <v>2375</v>
      </c>
      <c r="N697" s="300">
        <v>17889</v>
      </c>
      <c r="O697" s="300">
        <v>933</v>
      </c>
      <c r="P697" s="301" t="s">
        <v>35</v>
      </c>
      <c r="Q697" s="302" t="s">
        <v>35</v>
      </c>
      <c r="R697" s="302" t="s">
        <v>35</v>
      </c>
      <c r="S697" s="303" t="s">
        <v>35</v>
      </c>
      <c r="T697" s="304" t="s">
        <v>35</v>
      </c>
      <c r="U697" s="304" t="s">
        <v>35</v>
      </c>
      <c r="V697" s="297">
        <v>15194</v>
      </c>
      <c r="W697" s="298">
        <v>116240</v>
      </c>
      <c r="X697" s="298">
        <v>9012</v>
      </c>
    </row>
    <row r="698" spans="1:24" x14ac:dyDescent="0.35">
      <c r="A698" s="294">
        <v>2013</v>
      </c>
      <c r="B698" s="295">
        <v>6839</v>
      </c>
      <c r="C698" s="296" t="s">
        <v>620</v>
      </c>
      <c r="D698" s="294" t="s">
        <v>22</v>
      </c>
      <c r="E698" s="296" t="s">
        <v>23</v>
      </c>
      <c r="F698" s="294" t="s">
        <v>24</v>
      </c>
      <c r="G698" s="296" t="s">
        <v>127</v>
      </c>
      <c r="H698" s="296" t="s">
        <v>26</v>
      </c>
      <c r="I698" s="296" t="s">
        <v>2296</v>
      </c>
      <c r="J698" s="297">
        <v>5100.3999999999996</v>
      </c>
      <c r="K698" s="298">
        <v>53473</v>
      </c>
      <c r="L698" s="298">
        <v>4639</v>
      </c>
      <c r="M698" s="299">
        <v>4196.1000000000004</v>
      </c>
      <c r="N698" s="300">
        <v>38194</v>
      </c>
      <c r="O698" s="300">
        <v>895</v>
      </c>
      <c r="P698" s="301">
        <v>4783.3</v>
      </c>
      <c r="Q698" s="302">
        <v>60119</v>
      </c>
      <c r="R698" s="302">
        <v>59</v>
      </c>
      <c r="S698" s="303" t="s">
        <v>35</v>
      </c>
      <c r="T698" s="304" t="s">
        <v>35</v>
      </c>
      <c r="U698" s="304" t="s">
        <v>35</v>
      </c>
      <c r="V698" s="297">
        <v>14079.8</v>
      </c>
      <c r="W698" s="298">
        <v>151786</v>
      </c>
      <c r="X698" s="298">
        <v>5593</v>
      </c>
    </row>
    <row r="699" spans="1:24" x14ac:dyDescent="0.35">
      <c r="A699" s="294">
        <v>2013</v>
      </c>
      <c r="B699" s="295">
        <v>6840</v>
      </c>
      <c r="C699" s="296" t="s">
        <v>621</v>
      </c>
      <c r="D699" s="294" t="s">
        <v>22</v>
      </c>
      <c r="E699" s="296" t="s">
        <v>23</v>
      </c>
      <c r="F699" s="294" t="s">
        <v>24</v>
      </c>
      <c r="G699" s="296" t="s">
        <v>106</v>
      </c>
      <c r="H699" s="296" t="s">
        <v>26</v>
      </c>
      <c r="I699" s="296" t="s">
        <v>2269</v>
      </c>
      <c r="J699" s="297">
        <v>1689</v>
      </c>
      <c r="K699" s="298">
        <v>15626</v>
      </c>
      <c r="L699" s="298">
        <v>1262</v>
      </c>
      <c r="M699" s="299">
        <v>2341</v>
      </c>
      <c r="N699" s="300">
        <v>22269</v>
      </c>
      <c r="O699" s="300">
        <v>394</v>
      </c>
      <c r="P699" s="301">
        <v>1289</v>
      </c>
      <c r="Q699" s="302">
        <v>16281</v>
      </c>
      <c r="R699" s="302">
        <v>2</v>
      </c>
      <c r="S699" s="303">
        <v>0</v>
      </c>
      <c r="T699" s="304">
        <v>0</v>
      </c>
      <c r="U699" s="304">
        <v>0</v>
      </c>
      <c r="V699" s="297">
        <v>5319</v>
      </c>
      <c r="W699" s="298">
        <v>54176</v>
      </c>
      <c r="X699" s="298">
        <v>1658</v>
      </c>
    </row>
    <row r="700" spans="1:24" x14ac:dyDescent="0.35">
      <c r="A700" s="294">
        <v>2013</v>
      </c>
      <c r="B700" s="295">
        <v>6862</v>
      </c>
      <c r="C700" s="296" t="s">
        <v>2369</v>
      </c>
      <c r="D700" s="294" t="s">
        <v>22</v>
      </c>
      <c r="E700" s="296" t="s">
        <v>23</v>
      </c>
      <c r="F700" s="294" t="s">
        <v>24</v>
      </c>
      <c r="G700" s="296" t="s">
        <v>187</v>
      </c>
      <c r="H700" s="296" t="s">
        <v>114</v>
      </c>
      <c r="I700" s="296" t="s">
        <v>2271</v>
      </c>
      <c r="J700" s="297" t="s">
        <v>35</v>
      </c>
      <c r="K700" s="298" t="s">
        <v>35</v>
      </c>
      <c r="L700" s="298" t="s">
        <v>35</v>
      </c>
      <c r="M700" s="299" t="s">
        <v>35</v>
      </c>
      <c r="N700" s="300" t="s">
        <v>35</v>
      </c>
      <c r="O700" s="300" t="s">
        <v>35</v>
      </c>
      <c r="P700" s="301" t="s">
        <v>35</v>
      </c>
      <c r="Q700" s="302" t="s">
        <v>35</v>
      </c>
      <c r="R700" s="302" t="s">
        <v>35</v>
      </c>
      <c r="S700" s="303" t="s">
        <v>35</v>
      </c>
      <c r="T700" s="304" t="s">
        <v>35</v>
      </c>
      <c r="U700" s="304" t="s">
        <v>35</v>
      </c>
      <c r="V700" s="297">
        <v>0</v>
      </c>
      <c r="W700" s="298">
        <v>0</v>
      </c>
      <c r="X700" s="298">
        <v>0</v>
      </c>
    </row>
    <row r="701" spans="1:24" x14ac:dyDescent="0.35">
      <c r="A701" s="294">
        <v>2013</v>
      </c>
      <c r="B701" s="295">
        <v>6894</v>
      </c>
      <c r="C701" s="296" t="s">
        <v>622</v>
      </c>
      <c r="D701" s="294" t="s">
        <v>22</v>
      </c>
      <c r="E701" s="296" t="s">
        <v>23</v>
      </c>
      <c r="F701" s="294" t="s">
        <v>24</v>
      </c>
      <c r="G701" s="296" t="s">
        <v>51</v>
      </c>
      <c r="H701" s="296" t="s">
        <v>26</v>
      </c>
      <c r="I701" s="296" t="s">
        <v>2280</v>
      </c>
      <c r="J701" s="297">
        <v>6692</v>
      </c>
      <c r="K701" s="298">
        <v>68466</v>
      </c>
      <c r="L701" s="298">
        <v>5591</v>
      </c>
      <c r="M701" s="299">
        <v>10485</v>
      </c>
      <c r="N701" s="300">
        <v>100875</v>
      </c>
      <c r="O701" s="300">
        <v>1562</v>
      </c>
      <c r="P701" s="301">
        <v>3738</v>
      </c>
      <c r="Q701" s="302">
        <v>52222</v>
      </c>
      <c r="R701" s="302">
        <v>31</v>
      </c>
      <c r="S701" s="303" t="s">
        <v>35</v>
      </c>
      <c r="T701" s="304" t="s">
        <v>35</v>
      </c>
      <c r="U701" s="304" t="s">
        <v>35</v>
      </c>
      <c r="V701" s="297">
        <v>20915</v>
      </c>
      <c r="W701" s="298">
        <v>221563</v>
      </c>
      <c r="X701" s="298">
        <v>7184</v>
      </c>
    </row>
    <row r="702" spans="1:24" x14ac:dyDescent="0.35">
      <c r="A702" s="294">
        <v>2013</v>
      </c>
      <c r="B702" s="295">
        <v>6907</v>
      </c>
      <c r="C702" s="296" t="s">
        <v>623</v>
      </c>
      <c r="D702" s="294" t="s">
        <v>22</v>
      </c>
      <c r="E702" s="296" t="s">
        <v>23</v>
      </c>
      <c r="F702" s="294" t="s">
        <v>24</v>
      </c>
      <c r="G702" s="296" t="s">
        <v>71</v>
      </c>
      <c r="H702" s="296" t="s">
        <v>26</v>
      </c>
      <c r="I702" s="296" t="s">
        <v>2270</v>
      </c>
      <c r="J702" s="297">
        <v>2444</v>
      </c>
      <c r="K702" s="298">
        <v>22338</v>
      </c>
      <c r="L702" s="298">
        <v>1920</v>
      </c>
      <c r="M702" s="299">
        <v>1199</v>
      </c>
      <c r="N702" s="300">
        <v>17672</v>
      </c>
      <c r="O702" s="300">
        <v>266</v>
      </c>
      <c r="P702" s="301">
        <v>4923</v>
      </c>
      <c r="Q702" s="302">
        <v>68954</v>
      </c>
      <c r="R702" s="302">
        <v>10</v>
      </c>
      <c r="S702" s="303" t="s">
        <v>35</v>
      </c>
      <c r="T702" s="304" t="s">
        <v>35</v>
      </c>
      <c r="U702" s="304" t="s">
        <v>35</v>
      </c>
      <c r="V702" s="297">
        <v>8566</v>
      </c>
      <c r="W702" s="298">
        <v>108964</v>
      </c>
      <c r="X702" s="298">
        <v>2196</v>
      </c>
    </row>
    <row r="703" spans="1:24" x14ac:dyDescent="0.35">
      <c r="A703" s="294">
        <v>2013</v>
      </c>
      <c r="B703" s="295">
        <v>6909</v>
      </c>
      <c r="C703" s="296" t="s">
        <v>624</v>
      </c>
      <c r="D703" s="294" t="s">
        <v>22</v>
      </c>
      <c r="E703" s="296" t="s">
        <v>23</v>
      </c>
      <c r="F703" s="294" t="s">
        <v>24</v>
      </c>
      <c r="G703" s="296" t="s">
        <v>58</v>
      </c>
      <c r="H703" s="296" t="s">
        <v>26</v>
      </c>
      <c r="I703" s="296" t="s">
        <v>2370</v>
      </c>
      <c r="J703" s="297">
        <v>95768.6</v>
      </c>
      <c r="K703" s="298">
        <v>753459</v>
      </c>
      <c r="L703" s="298">
        <v>82638</v>
      </c>
      <c r="M703" s="299">
        <v>109145.2</v>
      </c>
      <c r="N703" s="300">
        <v>781965</v>
      </c>
      <c r="O703" s="300">
        <v>10483</v>
      </c>
      <c r="P703" s="301">
        <v>15856.9</v>
      </c>
      <c r="Q703" s="302">
        <v>158977</v>
      </c>
      <c r="R703" s="302">
        <v>12</v>
      </c>
      <c r="S703" s="303" t="s">
        <v>35</v>
      </c>
      <c r="T703" s="304" t="s">
        <v>35</v>
      </c>
      <c r="U703" s="304" t="s">
        <v>35</v>
      </c>
      <c r="V703" s="297">
        <v>220770.7</v>
      </c>
      <c r="W703" s="298">
        <v>1694401</v>
      </c>
      <c r="X703" s="298">
        <v>93133</v>
      </c>
    </row>
    <row r="704" spans="1:24" x14ac:dyDescent="0.35">
      <c r="A704" s="294">
        <v>2013</v>
      </c>
      <c r="B704" s="295">
        <v>6914</v>
      </c>
      <c r="C704" s="296" t="s">
        <v>625</v>
      </c>
      <c r="D704" s="294" t="s">
        <v>22</v>
      </c>
      <c r="E704" s="296" t="s">
        <v>23</v>
      </c>
      <c r="F704" s="294" t="s">
        <v>24</v>
      </c>
      <c r="G704" s="296" t="s">
        <v>44</v>
      </c>
      <c r="H704" s="296" t="s">
        <v>26</v>
      </c>
      <c r="I704" s="296" t="s">
        <v>2271</v>
      </c>
      <c r="J704" s="297">
        <v>4969.3</v>
      </c>
      <c r="K704" s="298">
        <v>48450</v>
      </c>
      <c r="L704" s="298">
        <v>5708</v>
      </c>
      <c r="M704" s="299">
        <v>779.4</v>
      </c>
      <c r="N704" s="300">
        <v>9411</v>
      </c>
      <c r="O704" s="300">
        <v>161</v>
      </c>
      <c r="P704" s="301">
        <v>3390.6</v>
      </c>
      <c r="Q704" s="302">
        <v>47072</v>
      </c>
      <c r="R704" s="302">
        <v>67</v>
      </c>
      <c r="S704" s="303" t="s">
        <v>35</v>
      </c>
      <c r="T704" s="304" t="s">
        <v>35</v>
      </c>
      <c r="U704" s="304" t="s">
        <v>35</v>
      </c>
      <c r="V704" s="297">
        <v>9139.2999999999993</v>
      </c>
      <c r="W704" s="298">
        <v>104933</v>
      </c>
      <c r="X704" s="298">
        <v>5936</v>
      </c>
    </row>
    <row r="705" spans="1:24" x14ac:dyDescent="0.35">
      <c r="A705" s="294">
        <v>2013</v>
      </c>
      <c r="B705" s="295">
        <v>6923</v>
      </c>
      <c r="C705" s="296" t="s">
        <v>626</v>
      </c>
      <c r="D705" s="294" t="s">
        <v>22</v>
      </c>
      <c r="E705" s="296" t="s">
        <v>23</v>
      </c>
      <c r="F705" s="294" t="s">
        <v>24</v>
      </c>
      <c r="G705" s="296" t="s">
        <v>100</v>
      </c>
      <c r="H705" s="296" t="s">
        <v>26</v>
      </c>
      <c r="I705" s="296" t="s">
        <v>2269</v>
      </c>
      <c r="J705" s="297">
        <v>17446</v>
      </c>
      <c r="K705" s="298">
        <v>197681</v>
      </c>
      <c r="L705" s="298">
        <v>13713</v>
      </c>
      <c r="M705" s="299">
        <v>23574</v>
      </c>
      <c r="N705" s="300">
        <v>267508</v>
      </c>
      <c r="O705" s="300">
        <v>2579</v>
      </c>
      <c r="P705" s="301">
        <v>21475</v>
      </c>
      <c r="Q705" s="302">
        <v>307444</v>
      </c>
      <c r="R705" s="302">
        <v>9</v>
      </c>
      <c r="S705" s="303">
        <v>0</v>
      </c>
      <c r="T705" s="304">
        <v>0</v>
      </c>
      <c r="U705" s="304">
        <v>0</v>
      </c>
      <c r="V705" s="297">
        <v>62495</v>
      </c>
      <c r="W705" s="298">
        <v>772633</v>
      </c>
      <c r="X705" s="298">
        <v>16301</v>
      </c>
    </row>
    <row r="706" spans="1:24" x14ac:dyDescent="0.35">
      <c r="A706" s="294">
        <v>2013</v>
      </c>
      <c r="B706" s="295">
        <v>6930</v>
      </c>
      <c r="C706" s="296" t="s">
        <v>2371</v>
      </c>
      <c r="D706" s="294" t="s">
        <v>22</v>
      </c>
      <c r="E706" s="296" t="s">
        <v>23</v>
      </c>
      <c r="F706" s="294" t="s">
        <v>24</v>
      </c>
      <c r="G706" s="296" t="s">
        <v>312</v>
      </c>
      <c r="H706" s="296" t="s">
        <v>26</v>
      </c>
      <c r="I706" s="296" t="s">
        <v>2326</v>
      </c>
      <c r="J706" s="297">
        <v>5856</v>
      </c>
      <c r="K706" s="298">
        <v>51294</v>
      </c>
      <c r="L706" s="298">
        <v>8509</v>
      </c>
      <c r="M706" s="299">
        <v>16789</v>
      </c>
      <c r="N706" s="300">
        <v>155331</v>
      </c>
      <c r="O706" s="300">
        <v>2004</v>
      </c>
      <c r="P706" s="301">
        <v>360</v>
      </c>
      <c r="Q706" s="302">
        <v>5211</v>
      </c>
      <c r="R706" s="302">
        <v>1</v>
      </c>
      <c r="S706" s="303" t="s">
        <v>35</v>
      </c>
      <c r="T706" s="304" t="s">
        <v>35</v>
      </c>
      <c r="U706" s="304" t="s">
        <v>35</v>
      </c>
      <c r="V706" s="297">
        <v>23005</v>
      </c>
      <c r="W706" s="298">
        <v>211836</v>
      </c>
      <c r="X706" s="298">
        <v>10514</v>
      </c>
    </row>
    <row r="707" spans="1:24" x14ac:dyDescent="0.35">
      <c r="A707" s="294">
        <v>2013</v>
      </c>
      <c r="B707" s="295">
        <v>6941</v>
      </c>
      <c r="C707" s="296" t="s">
        <v>627</v>
      </c>
      <c r="D707" s="294" t="s">
        <v>22</v>
      </c>
      <c r="E707" s="296" t="s">
        <v>23</v>
      </c>
      <c r="F707" s="294" t="s">
        <v>24</v>
      </c>
      <c r="G707" s="296" t="s">
        <v>75</v>
      </c>
      <c r="H707" s="296" t="s">
        <v>26</v>
      </c>
      <c r="I707" s="296" t="s">
        <v>2313</v>
      </c>
      <c r="J707" s="297">
        <v>9903</v>
      </c>
      <c r="K707" s="298">
        <v>84150</v>
      </c>
      <c r="L707" s="298">
        <v>9825</v>
      </c>
      <c r="M707" s="299">
        <v>8572</v>
      </c>
      <c r="N707" s="300">
        <v>57123</v>
      </c>
      <c r="O707" s="300">
        <v>1017</v>
      </c>
      <c r="P707" s="301">
        <v>9897</v>
      </c>
      <c r="Q707" s="302">
        <v>114627</v>
      </c>
      <c r="R707" s="302">
        <v>407</v>
      </c>
      <c r="S707" s="303">
        <v>0</v>
      </c>
      <c r="T707" s="304">
        <v>0</v>
      </c>
      <c r="U707" s="304">
        <v>0</v>
      </c>
      <c r="V707" s="297">
        <v>28372</v>
      </c>
      <c r="W707" s="298">
        <v>255900</v>
      </c>
      <c r="X707" s="298">
        <v>11249</v>
      </c>
    </row>
    <row r="708" spans="1:24" x14ac:dyDescent="0.35">
      <c r="A708" s="294">
        <v>2013</v>
      </c>
      <c r="B708" s="295">
        <v>6949</v>
      </c>
      <c r="C708" s="296" t="s">
        <v>628</v>
      </c>
      <c r="D708" s="294" t="s">
        <v>22</v>
      </c>
      <c r="E708" s="296" t="s">
        <v>23</v>
      </c>
      <c r="F708" s="294" t="s">
        <v>24</v>
      </c>
      <c r="G708" s="296" t="s">
        <v>75</v>
      </c>
      <c r="H708" s="296" t="s">
        <v>26</v>
      </c>
      <c r="I708" s="296" t="s">
        <v>2302</v>
      </c>
      <c r="J708" s="297">
        <v>8915</v>
      </c>
      <c r="K708" s="298">
        <v>78422</v>
      </c>
      <c r="L708" s="298">
        <v>7230</v>
      </c>
      <c r="M708" s="299">
        <v>3881</v>
      </c>
      <c r="N708" s="300">
        <v>38646</v>
      </c>
      <c r="O708" s="300">
        <v>386</v>
      </c>
      <c r="P708" s="301">
        <v>966</v>
      </c>
      <c r="Q708" s="302">
        <v>12282</v>
      </c>
      <c r="R708" s="302">
        <v>4</v>
      </c>
      <c r="S708" s="303" t="s">
        <v>35</v>
      </c>
      <c r="T708" s="304" t="s">
        <v>35</v>
      </c>
      <c r="U708" s="304" t="s">
        <v>35</v>
      </c>
      <c r="V708" s="297">
        <v>13762</v>
      </c>
      <c r="W708" s="298">
        <v>129350</v>
      </c>
      <c r="X708" s="298">
        <v>7620</v>
      </c>
    </row>
    <row r="709" spans="1:24" x14ac:dyDescent="0.35">
      <c r="A709" s="294">
        <v>2013</v>
      </c>
      <c r="B709" s="295">
        <v>6950</v>
      </c>
      <c r="C709" s="296" t="s">
        <v>629</v>
      </c>
      <c r="D709" s="294" t="s">
        <v>22</v>
      </c>
      <c r="E709" s="296" t="s">
        <v>23</v>
      </c>
      <c r="F709" s="294" t="s">
        <v>24</v>
      </c>
      <c r="G709" s="296" t="s">
        <v>165</v>
      </c>
      <c r="H709" s="296" t="s">
        <v>31</v>
      </c>
      <c r="I709" s="296" t="s">
        <v>2308</v>
      </c>
      <c r="J709" s="297">
        <v>2898</v>
      </c>
      <c r="K709" s="298">
        <v>21972</v>
      </c>
      <c r="L709" s="298">
        <v>1834</v>
      </c>
      <c r="M709" s="299">
        <v>310</v>
      </c>
      <c r="N709" s="300">
        <v>2463</v>
      </c>
      <c r="O709" s="300">
        <v>38</v>
      </c>
      <c r="P709" s="301">
        <v>342</v>
      </c>
      <c r="Q709" s="302">
        <v>2477</v>
      </c>
      <c r="R709" s="302">
        <v>80</v>
      </c>
      <c r="S709" s="303" t="s">
        <v>35</v>
      </c>
      <c r="T709" s="304" t="s">
        <v>35</v>
      </c>
      <c r="U709" s="304" t="s">
        <v>35</v>
      </c>
      <c r="V709" s="297">
        <v>3550</v>
      </c>
      <c r="W709" s="298">
        <v>26912</v>
      </c>
      <c r="X709" s="298">
        <v>1952</v>
      </c>
    </row>
    <row r="710" spans="1:24" x14ac:dyDescent="0.35">
      <c r="A710" s="294">
        <v>2013</v>
      </c>
      <c r="B710" s="295">
        <v>6957</v>
      </c>
      <c r="C710" s="296" t="s">
        <v>630</v>
      </c>
      <c r="D710" s="294" t="s">
        <v>22</v>
      </c>
      <c r="E710" s="296" t="s">
        <v>23</v>
      </c>
      <c r="F710" s="294" t="s">
        <v>24</v>
      </c>
      <c r="G710" s="296" t="s">
        <v>53</v>
      </c>
      <c r="H710" s="296" t="s">
        <v>31</v>
      </c>
      <c r="I710" s="296" t="s">
        <v>2290</v>
      </c>
      <c r="J710" s="297">
        <v>2453</v>
      </c>
      <c r="K710" s="298">
        <v>23955</v>
      </c>
      <c r="L710" s="298">
        <v>1151</v>
      </c>
      <c r="M710" s="299">
        <v>1867</v>
      </c>
      <c r="N710" s="300">
        <v>20369</v>
      </c>
      <c r="O710" s="300">
        <v>296</v>
      </c>
      <c r="P710" s="301" t="s">
        <v>35</v>
      </c>
      <c r="Q710" s="302" t="s">
        <v>35</v>
      </c>
      <c r="R710" s="302" t="s">
        <v>35</v>
      </c>
      <c r="S710" s="303" t="s">
        <v>35</v>
      </c>
      <c r="T710" s="304" t="s">
        <v>35</v>
      </c>
      <c r="U710" s="304" t="s">
        <v>35</v>
      </c>
      <c r="V710" s="297">
        <v>4320</v>
      </c>
      <c r="W710" s="298">
        <v>44324</v>
      </c>
      <c r="X710" s="298">
        <v>1447</v>
      </c>
    </row>
    <row r="711" spans="1:24" x14ac:dyDescent="0.35">
      <c r="A711" s="294">
        <v>2013</v>
      </c>
      <c r="B711" s="295">
        <v>6957</v>
      </c>
      <c r="C711" s="296" t="s">
        <v>630</v>
      </c>
      <c r="D711" s="294" t="s">
        <v>22</v>
      </c>
      <c r="E711" s="296" t="s">
        <v>23</v>
      </c>
      <c r="F711" s="294" t="s">
        <v>24</v>
      </c>
      <c r="G711" s="296" t="s">
        <v>223</v>
      </c>
      <c r="H711" s="296" t="s">
        <v>31</v>
      </c>
      <c r="I711" s="296" t="s">
        <v>2308</v>
      </c>
      <c r="J711" s="297">
        <v>9331</v>
      </c>
      <c r="K711" s="298">
        <v>99290</v>
      </c>
      <c r="L711" s="298">
        <v>9491</v>
      </c>
      <c r="M711" s="299">
        <v>7588</v>
      </c>
      <c r="N711" s="300">
        <v>82696</v>
      </c>
      <c r="O711" s="300">
        <v>1886</v>
      </c>
      <c r="P711" s="301">
        <v>1508</v>
      </c>
      <c r="Q711" s="302">
        <v>22083</v>
      </c>
      <c r="R711" s="302">
        <v>1</v>
      </c>
      <c r="S711" s="303" t="s">
        <v>35</v>
      </c>
      <c r="T711" s="304" t="s">
        <v>35</v>
      </c>
      <c r="U711" s="304" t="s">
        <v>35</v>
      </c>
      <c r="V711" s="297">
        <v>18427</v>
      </c>
      <c r="W711" s="298">
        <v>204069</v>
      </c>
      <c r="X711" s="298">
        <v>11378</v>
      </c>
    </row>
    <row r="712" spans="1:24" x14ac:dyDescent="0.35">
      <c r="A712" s="294">
        <v>2013</v>
      </c>
      <c r="B712" s="295">
        <v>6958</v>
      </c>
      <c r="C712" s="296" t="s">
        <v>631</v>
      </c>
      <c r="D712" s="294" t="s">
        <v>22</v>
      </c>
      <c r="E712" s="296" t="s">
        <v>23</v>
      </c>
      <c r="F712" s="294" t="s">
        <v>24</v>
      </c>
      <c r="G712" s="296" t="s">
        <v>94</v>
      </c>
      <c r="H712" s="296" t="s">
        <v>26</v>
      </c>
      <c r="I712" s="296" t="s">
        <v>2285</v>
      </c>
      <c r="J712" s="297">
        <v>99279</v>
      </c>
      <c r="K712" s="298">
        <v>886894</v>
      </c>
      <c r="L712" s="298">
        <v>62752</v>
      </c>
      <c r="M712" s="299">
        <v>76749</v>
      </c>
      <c r="N712" s="300">
        <v>771613</v>
      </c>
      <c r="O712" s="300">
        <v>6366</v>
      </c>
      <c r="P712" s="301">
        <v>15780</v>
      </c>
      <c r="Q712" s="302">
        <v>265103</v>
      </c>
      <c r="R712" s="302">
        <v>8</v>
      </c>
      <c r="S712" s="303" t="s">
        <v>35</v>
      </c>
      <c r="T712" s="304" t="s">
        <v>35</v>
      </c>
      <c r="U712" s="304" t="s">
        <v>35</v>
      </c>
      <c r="V712" s="297">
        <v>191808</v>
      </c>
      <c r="W712" s="298">
        <v>1923610</v>
      </c>
      <c r="X712" s="298">
        <v>69126</v>
      </c>
    </row>
    <row r="713" spans="1:24" x14ac:dyDescent="0.35">
      <c r="A713" s="294">
        <v>2013</v>
      </c>
      <c r="B713" s="295">
        <v>6965</v>
      </c>
      <c r="C713" s="296" t="s">
        <v>2372</v>
      </c>
      <c r="D713" s="294" t="s">
        <v>22</v>
      </c>
      <c r="E713" s="296" t="s">
        <v>23</v>
      </c>
      <c r="F713" s="294" t="s">
        <v>24</v>
      </c>
      <c r="G713" s="296" t="s">
        <v>75</v>
      </c>
      <c r="H713" s="296" t="s">
        <v>26</v>
      </c>
      <c r="I713" s="296" t="s">
        <v>2302</v>
      </c>
      <c r="J713" s="297">
        <v>1604</v>
      </c>
      <c r="K713" s="298">
        <v>14183</v>
      </c>
      <c r="L713" s="298">
        <v>1553</v>
      </c>
      <c r="M713" s="299">
        <v>317.2</v>
      </c>
      <c r="N713" s="300">
        <v>2690</v>
      </c>
      <c r="O713" s="300">
        <v>267</v>
      </c>
      <c r="P713" s="301">
        <v>1124</v>
      </c>
      <c r="Q713" s="302">
        <v>9534</v>
      </c>
      <c r="R713" s="302">
        <v>45</v>
      </c>
      <c r="S713" s="303" t="s">
        <v>35</v>
      </c>
      <c r="T713" s="304" t="s">
        <v>35</v>
      </c>
      <c r="U713" s="304" t="s">
        <v>35</v>
      </c>
      <c r="V713" s="297">
        <v>3045.2</v>
      </c>
      <c r="W713" s="298">
        <v>26407</v>
      </c>
      <c r="X713" s="298">
        <v>1865</v>
      </c>
    </row>
    <row r="714" spans="1:24" x14ac:dyDescent="0.35">
      <c r="A714" s="294">
        <v>2013</v>
      </c>
      <c r="B714" s="295">
        <v>7019</v>
      </c>
      <c r="C714" s="296" t="s">
        <v>2373</v>
      </c>
      <c r="D714" s="294" t="s">
        <v>22</v>
      </c>
      <c r="E714" s="296" t="s">
        <v>23</v>
      </c>
      <c r="F714" s="294" t="s">
        <v>24</v>
      </c>
      <c r="G714" s="296" t="s">
        <v>710</v>
      </c>
      <c r="H714" s="296" t="s">
        <v>114</v>
      </c>
      <c r="I714" s="296" t="s">
        <v>2279</v>
      </c>
      <c r="J714" s="297">
        <v>20</v>
      </c>
      <c r="K714" s="298">
        <v>67</v>
      </c>
      <c r="L714" s="298">
        <v>7</v>
      </c>
      <c r="M714" s="299">
        <v>59</v>
      </c>
      <c r="N714" s="300">
        <v>207</v>
      </c>
      <c r="O714" s="300">
        <v>7</v>
      </c>
      <c r="P714" s="301" t="s">
        <v>35</v>
      </c>
      <c r="Q714" s="302" t="s">
        <v>35</v>
      </c>
      <c r="R714" s="302" t="s">
        <v>35</v>
      </c>
      <c r="S714" s="303" t="s">
        <v>35</v>
      </c>
      <c r="T714" s="304" t="s">
        <v>35</v>
      </c>
      <c r="U714" s="304" t="s">
        <v>35</v>
      </c>
      <c r="V714" s="297">
        <v>79</v>
      </c>
      <c r="W714" s="298">
        <v>274</v>
      </c>
      <c r="X714" s="298">
        <v>14</v>
      </c>
    </row>
    <row r="715" spans="1:24" x14ac:dyDescent="0.35">
      <c r="A715" s="294">
        <v>2013</v>
      </c>
      <c r="B715" s="295">
        <v>7024</v>
      </c>
      <c r="C715" s="296" t="s">
        <v>632</v>
      </c>
      <c r="D715" s="294" t="s">
        <v>22</v>
      </c>
      <c r="E715" s="296" t="s">
        <v>23</v>
      </c>
      <c r="F715" s="294" t="s">
        <v>24</v>
      </c>
      <c r="G715" s="296" t="s">
        <v>127</v>
      </c>
      <c r="H715" s="296" t="s">
        <v>31</v>
      </c>
      <c r="I715" s="296" t="s">
        <v>2296</v>
      </c>
      <c r="J715" s="297">
        <v>12375</v>
      </c>
      <c r="K715" s="298">
        <v>139794</v>
      </c>
      <c r="L715" s="298">
        <v>8928</v>
      </c>
      <c r="M715" s="299">
        <v>2357</v>
      </c>
      <c r="N715" s="300">
        <v>24799</v>
      </c>
      <c r="O715" s="300">
        <v>901</v>
      </c>
      <c r="P715" s="301">
        <v>1417</v>
      </c>
      <c r="Q715" s="302">
        <v>26489</v>
      </c>
      <c r="R715" s="302">
        <v>2</v>
      </c>
      <c r="S715" s="303" t="s">
        <v>35</v>
      </c>
      <c r="T715" s="304" t="s">
        <v>35</v>
      </c>
      <c r="U715" s="304" t="s">
        <v>35</v>
      </c>
      <c r="V715" s="297">
        <v>16149</v>
      </c>
      <c r="W715" s="298">
        <v>191082</v>
      </c>
      <c r="X715" s="298">
        <v>9831</v>
      </c>
    </row>
    <row r="716" spans="1:24" x14ac:dyDescent="0.35">
      <c r="A716" s="294">
        <v>2013</v>
      </c>
      <c r="B716" s="295">
        <v>7027</v>
      </c>
      <c r="C716" s="296" t="s">
        <v>2374</v>
      </c>
      <c r="D716" s="294" t="s">
        <v>22</v>
      </c>
      <c r="E716" s="296" t="s">
        <v>23</v>
      </c>
      <c r="F716" s="294" t="s">
        <v>24</v>
      </c>
      <c r="G716" s="296" t="s">
        <v>67</v>
      </c>
      <c r="H716" s="296" t="s">
        <v>26</v>
      </c>
      <c r="I716" s="296" t="s">
        <v>2280</v>
      </c>
      <c r="J716" s="297">
        <v>29947</v>
      </c>
      <c r="K716" s="298">
        <v>239208</v>
      </c>
      <c r="L716" s="298">
        <v>23137</v>
      </c>
      <c r="M716" s="299">
        <v>32582</v>
      </c>
      <c r="N716" s="300">
        <v>301828</v>
      </c>
      <c r="O716" s="300">
        <v>3269</v>
      </c>
      <c r="P716" s="301">
        <v>6679</v>
      </c>
      <c r="Q716" s="302">
        <v>84751</v>
      </c>
      <c r="R716" s="302">
        <v>91</v>
      </c>
      <c r="S716" s="303" t="s">
        <v>35</v>
      </c>
      <c r="T716" s="304" t="s">
        <v>35</v>
      </c>
      <c r="U716" s="304" t="s">
        <v>35</v>
      </c>
      <c r="V716" s="297">
        <v>69208</v>
      </c>
      <c r="W716" s="298">
        <v>625787</v>
      </c>
      <c r="X716" s="298">
        <v>26497</v>
      </c>
    </row>
    <row r="717" spans="1:24" x14ac:dyDescent="0.35">
      <c r="A717" s="294">
        <v>2013</v>
      </c>
      <c r="B717" s="295">
        <v>7090</v>
      </c>
      <c r="C717" s="296" t="s">
        <v>633</v>
      </c>
      <c r="D717" s="294" t="s">
        <v>22</v>
      </c>
      <c r="E717" s="296" t="s">
        <v>23</v>
      </c>
      <c r="F717" s="294" t="s">
        <v>24</v>
      </c>
      <c r="G717" s="296" t="s">
        <v>46</v>
      </c>
      <c r="H717" s="296" t="s">
        <v>31</v>
      </c>
      <c r="I717" s="296" t="s">
        <v>2274</v>
      </c>
      <c r="J717" s="297">
        <v>162458.79999999999</v>
      </c>
      <c r="K717" s="298">
        <v>1569336</v>
      </c>
      <c r="L717" s="298">
        <v>111966</v>
      </c>
      <c r="M717" s="299">
        <v>64381.599999999999</v>
      </c>
      <c r="N717" s="300">
        <v>609511</v>
      </c>
      <c r="O717" s="300">
        <v>8718</v>
      </c>
      <c r="P717" s="301">
        <v>32635.599999999999</v>
      </c>
      <c r="Q717" s="302">
        <v>460870</v>
      </c>
      <c r="R717" s="302">
        <v>61</v>
      </c>
      <c r="S717" s="303" t="s">
        <v>35</v>
      </c>
      <c r="T717" s="304" t="s">
        <v>35</v>
      </c>
      <c r="U717" s="304" t="s">
        <v>35</v>
      </c>
      <c r="V717" s="297">
        <v>259476</v>
      </c>
      <c r="W717" s="298">
        <v>2639717</v>
      </c>
      <c r="X717" s="298">
        <v>120745</v>
      </c>
    </row>
    <row r="718" spans="1:24" x14ac:dyDescent="0.35">
      <c r="A718" s="294">
        <v>2013</v>
      </c>
      <c r="B718" s="295">
        <v>7096</v>
      </c>
      <c r="C718" s="296" t="s">
        <v>634</v>
      </c>
      <c r="D718" s="294" t="s">
        <v>22</v>
      </c>
      <c r="E718" s="296" t="s">
        <v>23</v>
      </c>
      <c r="F718" s="294" t="s">
        <v>24</v>
      </c>
      <c r="G718" s="296" t="s">
        <v>34</v>
      </c>
      <c r="H718" s="296" t="s">
        <v>26</v>
      </c>
      <c r="I718" s="296" t="s">
        <v>2271</v>
      </c>
      <c r="J718" s="297">
        <v>9231</v>
      </c>
      <c r="K718" s="298">
        <v>82022</v>
      </c>
      <c r="L718" s="298">
        <v>8211</v>
      </c>
      <c r="M718" s="299">
        <v>13934</v>
      </c>
      <c r="N718" s="300">
        <v>145973</v>
      </c>
      <c r="O718" s="300">
        <v>1841</v>
      </c>
      <c r="P718" s="301">
        <v>12393</v>
      </c>
      <c r="Q718" s="302">
        <v>160594</v>
      </c>
      <c r="R718" s="302">
        <v>42</v>
      </c>
      <c r="S718" s="303" t="s">
        <v>35</v>
      </c>
      <c r="T718" s="304" t="s">
        <v>35</v>
      </c>
      <c r="U718" s="304" t="s">
        <v>35</v>
      </c>
      <c r="V718" s="297">
        <v>35558</v>
      </c>
      <c r="W718" s="298">
        <v>388589</v>
      </c>
      <c r="X718" s="298">
        <v>10094</v>
      </c>
    </row>
    <row r="719" spans="1:24" x14ac:dyDescent="0.35">
      <c r="A719" s="294">
        <v>2013</v>
      </c>
      <c r="B719" s="295">
        <v>7128</v>
      </c>
      <c r="C719" s="296" t="s">
        <v>635</v>
      </c>
      <c r="D719" s="294" t="s">
        <v>22</v>
      </c>
      <c r="E719" s="296" t="s">
        <v>23</v>
      </c>
      <c r="F719" s="294" t="s">
        <v>24</v>
      </c>
      <c r="G719" s="296" t="s">
        <v>51</v>
      </c>
      <c r="H719" s="296" t="s">
        <v>26</v>
      </c>
      <c r="I719" s="296" t="s">
        <v>51</v>
      </c>
      <c r="J719" s="297">
        <v>4797.8999999999996</v>
      </c>
      <c r="K719" s="298">
        <v>48681</v>
      </c>
      <c r="L719" s="298">
        <v>3817</v>
      </c>
      <c r="M719" s="299">
        <v>7734.1</v>
      </c>
      <c r="N719" s="300">
        <v>72819</v>
      </c>
      <c r="O719" s="300">
        <v>1156</v>
      </c>
      <c r="P719" s="301" t="s">
        <v>35</v>
      </c>
      <c r="Q719" s="302" t="s">
        <v>35</v>
      </c>
      <c r="R719" s="302" t="s">
        <v>35</v>
      </c>
      <c r="S719" s="303" t="s">
        <v>35</v>
      </c>
      <c r="T719" s="304" t="s">
        <v>35</v>
      </c>
      <c r="U719" s="304" t="s">
        <v>35</v>
      </c>
      <c r="V719" s="297">
        <v>12532</v>
      </c>
      <c r="W719" s="298">
        <v>121500</v>
      </c>
      <c r="X719" s="298">
        <v>4973</v>
      </c>
    </row>
    <row r="720" spans="1:24" x14ac:dyDescent="0.35">
      <c r="A720" s="294">
        <v>2013</v>
      </c>
      <c r="B720" s="295">
        <v>7129</v>
      </c>
      <c r="C720" s="296" t="s">
        <v>636</v>
      </c>
      <c r="D720" s="294" t="s">
        <v>22</v>
      </c>
      <c r="E720" s="296" t="s">
        <v>23</v>
      </c>
      <c r="F720" s="294" t="s">
        <v>24</v>
      </c>
      <c r="G720" s="296" t="s">
        <v>94</v>
      </c>
      <c r="H720" s="296" t="s">
        <v>26</v>
      </c>
      <c r="I720" s="296" t="s">
        <v>2285</v>
      </c>
      <c r="J720" s="297">
        <v>25175</v>
      </c>
      <c r="K720" s="298">
        <v>232115</v>
      </c>
      <c r="L720" s="298">
        <v>20287</v>
      </c>
      <c r="M720" s="299">
        <v>22824</v>
      </c>
      <c r="N720" s="300">
        <v>237301</v>
      </c>
      <c r="O720" s="300">
        <v>2476</v>
      </c>
      <c r="P720" s="301">
        <v>5781</v>
      </c>
      <c r="Q720" s="302">
        <v>73230</v>
      </c>
      <c r="R720" s="302">
        <v>18</v>
      </c>
      <c r="S720" s="303" t="s">
        <v>35</v>
      </c>
      <c r="T720" s="304" t="s">
        <v>35</v>
      </c>
      <c r="U720" s="304" t="s">
        <v>35</v>
      </c>
      <c r="V720" s="297">
        <v>53780</v>
      </c>
      <c r="W720" s="298">
        <v>542646</v>
      </c>
      <c r="X720" s="298">
        <v>22781</v>
      </c>
    </row>
    <row r="721" spans="1:24" x14ac:dyDescent="0.35">
      <c r="A721" s="294">
        <v>2013</v>
      </c>
      <c r="B721" s="295">
        <v>7140</v>
      </c>
      <c r="C721" s="296" t="s">
        <v>637</v>
      </c>
      <c r="D721" s="294" t="s">
        <v>22</v>
      </c>
      <c r="E721" s="296" t="s">
        <v>23</v>
      </c>
      <c r="F721" s="294" t="s">
        <v>24</v>
      </c>
      <c r="G721" s="296" t="s">
        <v>46</v>
      </c>
      <c r="H721" s="296" t="s">
        <v>54</v>
      </c>
      <c r="I721" s="296" t="s">
        <v>2274</v>
      </c>
      <c r="J721" s="297">
        <v>3057890</v>
      </c>
      <c r="K721" s="298">
        <v>25478655</v>
      </c>
      <c r="L721" s="298">
        <v>2072622</v>
      </c>
      <c r="M721" s="299">
        <v>3158130</v>
      </c>
      <c r="N721" s="300">
        <v>32457010</v>
      </c>
      <c r="O721" s="300">
        <v>306876</v>
      </c>
      <c r="P721" s="301">
        <v>1391216</v>
      </c>
      <c r="Q721" s="302">
        <v>23086501</v>
      </c>
      <c r="R721" s="302">
        <v>8228</v>
      </c>
      <c r="S721" s="303">
        <v>12569</v>
      </c>
      <c r="T721" s="304">
        <v>156482</v>
      </c>
      <c r="U721" s="304">
        <v>1</v>
      </c>
      <c r="V721" s="297">
        <v>7619805</v>
      </c>
      <c r="W721" s="298">
        <v>81178648</v>
      </c>
      <c r="X721" s="298">
        <v>2387727</v>
      </c>
    </row>
    <row r="722" spans="1:24" x14ac:dyDescent="0.35">
      <c r="A722" s="294">
        <v>2013</v>
      </c>
      <c r="B722" s="295">
        <v>7149</v>
      </c>
      <c r="C722" s="296" t="s">
        <v>638</v>
      </c>
      <c r="D722" s="294" t="s">
        <v>22</v>
      </c>
      <c r="E722" s="296" t="s">
        <v>23</v>
      </c>
      <c r="F722" s="294" t="s">
        <v>24</v>
      </c>
      <c r="G722" s="296" t="s">
        <v>86</v>
      </c>
      <c r="H722" s="296" t="s">
        <v>26</v>
      </c>
      <c r="I722" s="296" t="s">
        <v>2283</v>
      </c>
      <c r="J722" s="297">
        <v>4576</v>
      </c>
      <c r="K722" s="298">
        <v>34449</v>
      </c>
      <c r="L722" s="298">
        <v>3459</v>
      </c>
      <c r="M722" s="299">
        <v>1726</v>
      </c>
      <c r="N722" s="300">
        <v>14312</v>
      </c>
      <c r="O722" s="300">
        <v>456</v>
      </c>
      <c r="P722" s="301">
        <v>1838</v>
      </c>
      <c r="Q722" s="302">
        <v>17387</v>
      </c>
      <c r="R722" s="302">
        <v>37</v>
      </c>
      <c r="S722" s="303" t="s">
        <v>35</v>
      </c>
      <c r="T722" s="304" t="s">
        <v>35</v>
      </c>
      <c r="U722" s="304" t="s">
        <v>35</v>
      </c>
      <c r="V722" s="297">
        <v>8140</v>
      </c>
      <c r="W722" s="298">
        <v>66148</v>
      </c>
      <c r="X722" s="298">
        <v>3952</v>
      </c>
    </row>
    <row r="723" spans="1:24" x14ac:dyDescent="0.35">
      <c r="A723" s="294">
        <v>2013</v>
      </c>
      <c r="B723" s="295">
        <v>7174</v>
      </c>
      <c r="C723" s="296" t="s">
        <v>639</v>
      </c>
      <c r="D723" s="294" t="s">
        <v>22</v>
      </c>
      <c r="E723" s="296" t="s">
        <v>23</v>
      </c>
      <c r="F723" s="294" t="s">
        <v>24</v>
      </c>
      <c r="G723" s="296" t="s">
        <v>100</v>
      </c>
      <c r="H723" s="296" t="s">
        <v>31</v>
      </c>
      <c r="I723" s="296" t="s">
        <v>2269</v>
      </c>
      <c r="J723" s="297">
        <v>49889</v>
      </c>
      <c r="K723" s="298">
        <v>472233</v>
      </c>
      <c r="L723" s="298">
        <v>29084</v>
      </c>
      <c r="M723" s="299">
        <v>19180</v>
      </c>
      <c r="N723" s="300">
        <v>180463</v>
      </c>
      <c r="O723" s="300">
        <v>5728</v>
      </c>
      <c r="P723" s="301">
        <v>10546</v>
      </c>
      <c r="Q723" s="302">
        <v>158766</v>
      </c>
      <c r="R723" s="302">
        <v>7</v>
      </c>
      <c r="S723" s="303">
        <v>0</v>
      </c>
      <c r="T723" s="304">
        <v>0</v>
      </c>
      <c r="U723" s="304">
        <v>0</v>
      </c>
      <c r="V723" s="297">
        <v>79615</v>
      </c>
      <c r="W723" s="298">
        <v>811462</v>
      </c>
      <c r="X723" s="298">
        <v>34819</v>
      </c>
    </row>
    <row r="724" spans="1:24" x14ac:dyDescent="0.35">
      <c r="A724" s="294">
        <v>2013</v>
      </c>
      <c r="B724" s="295">
        <v>7222</v>
      </c>
      <c r="C724" s="296" t="s">
        <v>640</v>
      </c>
      <c r="D724" s="294" t="s">
        <v>22</v>
      </c>
      <c r="E724" s="296" t="s">
        <v>23</v>
      </c>
      <c r="F724" s="294" t="s">
        <v>24</v>
      </c>
      <c r="G724" s="296" t="s">
        <v>165</v>
      </c>
      <c r="H724" s="296" t="s">
        <v>26</v>
      </c>
      <c r="I724" s="296" t="s">
        <v>2375</v>
      </c>
      <c r="J724" s="297">
        <v>13113</v>
      </c>
      <c r="K724" s="298">
        <v>141710</v>
      </c>
      <c r="L724" s="298">
        <v>12936</v>
      </c>
      <c r="M724" s="299">
        <v>12563</v>
      </c>
      <c r="N724" s="300">
        <v>174855</v>
      </c>
      <c r="O724" s="300">
        <v>2296</v>
      </c>
      <c r="P724" s="301">
        <v>0</v>
      </c>
      <c r="Q724" s="302">
        <v>0</v>
      </c>
      <c r="R724" s="302">
        <v>0</v>
      </c>
      <c r="S724" s="303">
        <v>0</v>
      </c>
      <c r="T724" s="304">
        <v>0</v>
      </c>
      <c r="U724" s="304">
        <v>0</v>
      </c>
      <c r="V724" s="297">
        <v>25676</v>
      </c>
      <c r="W724" s="298">
        <v>316565</v>
      </c>
      <c r="X724" s="298">
        <v>15232</v>
      </c>
    </row>
    <row r="725" spans="1:24" x14ac:dyDescent="0.35">
      <c r="A725" s="294">
        <v>2013</v>
      </c>
      <c r="B725" s="295">
        <v>7257</v>
      </c>
      <c r="C725" s="296" t="s">
        <v>641</v>
      </c>
      <c r="D725" s="294" t="s">
        <v>22</v>
      </c>
      <c r="E725" s="296" t="s">
        <v>23</v>
      </c>
      <c r="F725" s="294" t="s">
        <v>24</v>
      </c>
      <c r="G725" s="296" t="s">
        <v>75</v>
      </c>
      <c r="H725" s="296" t="s">
        <v>26</v>
      </c>
      <c r="I725" s="296" t="s">
        <v>2300</v>
      </c>
      <c r="J725" s="297">
        <v>2184</v>
      </c>
      <c r="K725" s="298">
        <v>15074</v>
      </c>
      <c r="L725" s="298">
        <v>1315</v>
      </c>
      <c r="M725" s="299">
        <v>973</v>
      </c>
      <c r="N725" s="300">
        <v>5741</v>
      </c>
      <c r="O725" s="300">
        <v>211</v>
      </c>
      <c r="P725" s="301">
        <v>1188</v>
      </c>
      <c r="Q725" s="302">
        <v>10386</v>
      </c>
      <c r="R725" s="302">
        <v>58</v>
      </c>
      <c r="S725" s="303" t="s">
        <v>35</v>
      </c>
      <c r="T725" s="304" t="s">
        <v>35</v>
      </c>
      <c r="U725" s="304" t="s">
        <v>35</v>
      </c>
      <c r="V725" s="297">
        <v>4345</v>
      </c>
      <c r="W725" s="298">
        <v>31201</v>
      </c>
      <c r="X725" s="298">
        <v>1584</v>
      </c>
    </row>
    <row r="726" spans="1:24" x14ac:dyDescent="0.35">
      <c r="A726" s="294">
        <v>2013</v>
      </c>
      <c r="B726" s="295">
        <v>7262</v>
      </c>
      <c r="C726" s="296" t="s">
        <v>642</v>
      </c>
      <c r="D726" s="294" t="s">
        <v>22</v>
      </c>
      <c r="E726" s="296" t="s">
        <v>23</v>
      </c>
      <c r="F726" s="294" t="s">
        <v>24</v>
      </c>
      <c r="G726" s="296" t="s">
        <v>169</v>
      </c>
      <c r="H726" s="296" t="s">
        <v>31</v>
      </c>
      <c r="I726" s="296" t="s">
        <v>2311</v>
      </c>
      <c r="J726" s="297">
        <v>6831</v>
      </c>
      <c r="K726" s="298">
        <v>68276</v>
      </c>
      <c r="L726" s="298">
        <v>5757</v>
      </c>
      <c r="M726" s="299">
        <v>6349</v>
      </c>
      <c r="N726" s="300">
        <v>82688</v>
      </c>
      <c r="O726" s="300">
        <v>1740</v>
      </c>
      <c r="P726" s="301">
        <v>1262</v>
      </c>
      <c r="Q726" s="302">
        <v>18807</v>
      </c>
      <c r="R726" s="302">
        <v>5</v>
      </c>
      <c r="S726" s="303" t="s">
        <v>35</v>
      </c>
      <c r="T726" s="304" t="s">
        <v>35</v>
      </c>
      <c r="U726" s="304" t="s">
        <v>35</v>
      </c>
      <c r="V726" s="297">
        <v>14442</v>
      </c>
      <c r="W726" s="298">
        <v>169771</v>
      </c>
      <c r="X726" s="298">
        <v>7502</v>
      </c>
    </row>
    <row r="727" spans="1:24" x14ac:dyDescent="0.35">
      <c r="A727" s="294">
        <v>2013</v>
      </c>
      <c r="B727" s="295">
        <v>7264</v>
      </c>
      <c r="C727" s="296" t="s">
        <v>643</v>
      </c>
      <c r="D727" s="294" t="s">
        <v>22</v>
      </c>
      <c r="E727" s="296" t="s">
        <v>23</v>
      </c>
      <c r="F727" s="294" t="s">
        <v>24</v>
      </c>
      <c r="G727" s="296" t="s">
        <v>58</v>
      </c>
      <c r="H727" s="296" t="s">
        <v>31</v>
      </c>
      <c r="I727" s="296" t="s">
        <v>2325</v>
      </c>
      <c r="J727" s="297">
        <v>21274</v>
      </c>
      <c r="K727" s="298">
        <v>141077</v>
      </c>
      <c r="L727" s="298">
        <v>12259</v>
      </c>
      <c r="M727" s="299">
        <v>12863</v>
      </c>
      <c r="N727" s="300">
        <v>78568</v>
      </c>
      <c r="O727" s="300">
        <v>3779</v>
      </c>
      <c r="P727" s="301">
        <v>7016</v>
      </c>
      <c r="Q727" s="302">
        <v>69707</v>
      </c>
      <c r="R727" s="302">
        <v>15</v>
      </c>
      <c r="S727" s="303" t="s">
        <v>35</v>
      </c>
      <c r="T727" s="304" t="s">
        <v>35</v>
      </c>
      <c r="U727" s="304" t="s">
        <v>35</v>
      </c>
      <c r="V727" s="297">
        <v>41153</v>
      </c>
      <c r="W727" s="298">
        <v>289352</v>
      </c>
      <c r="X727" s="298">
        <v>16053</v>
      </c>
    </row>
    <row r="728" spans="1:24" x14ac:dyDescent="0.35">
      <c r="A728" s="294">
        <v>2013</v>
      </c>
      <c r="B728" s="295">
        <v>7265</v>
      </c>
      <c r="C728" s="296" t="s">
        <v>644</v>
      </c>
      <c r="D728" s="294" t="s">
        <v>22</v>
      </c>
      <c r="E728" s="296" t="s">
        <v>23</v>
      </c>
      <c r="F728" s="294" t="s">
        <v>24</v>
      </c>
      <c r="G728" s="296" t="s">
        <v>79</v>
      </c>
      <c r="H728" s="296" t="s">
        <v>26</v>
      </c>
      <c r="I728" s="296" t="s">
        <v>2270</v>
      </c>
      <c r="J728" s="297">
        <v>2269.3000000000002</v>
      </c>
      <c r="K728" s="298">
        <v>18189</v>
      </c>
      <c r="L728" s="298">
        <v>2510</v>
      </c>
      <c r="M728" s="299">
        <v>1757.3</v>
      </c>
      <c r="N728" s="300">
        <v>14291</v>
      </c>
      <c r="O728" s="300">
        <v>324</v>
      </c>
      <c r="P728" s="301">
        <v>0</v>
      </c>
      <c r="Q728" s="302">
        <v>0</v>
      </c>
      <c r="R728" s="302">
        <v>0</v>
      </c>
      <c r="S728" s="303">
        <v>0</v>
      </c>
      <c r="T728" s="304">
        <v>0</v>
      </c>
      <c r="U728" s="304">
        <v>0</v>
      </c>
      <c r="V728" s="297">
        <v>4026.6</v>
      </c>
      <c r="W728" s="298">
        <v>32480</v>
      </c>
      <c r="X728" s="298">
        <v>2834</v>
      </c>
    </row>
    <row r="729" spans="1:24" x14ac:dyDescent="0.35">
      <c r="A729" s="294">
        <v>2013</v>
      </c>
      <c r="B729" s="295">
        <v>7270</v>
      </c>
      <c r="C729" s="296" t="s">
        <v>645</v>
      </c>
      <c r="D729" s="294" t="s">
        <v>22</v>
      </c>
      <c r="E729" s="296" t="s">
        <v>23</v>
      </c>
      <c r="F729" s="294" t="s">
        <v>24</v>
      </c>
      <c r="G729" s="296" t="s">
        <v>106</v>
      </c>
      <c r="H729" s="296" t="s">
        <v>26</v>
      </c>
      <c r="I729" s="296" t="s">
        <v>2269</v>
      </c>
      <c r="J729" s="297">
        <v>6861</v>
      </c>
      <c r="K729" s="298">
        <v>65562</v>
      </c>
      <c r="L729" s="298">
        <v>5315</v>
      </c>
      <c r="M729" s="299">
        <v>16522</v>
      </c>
      <c r="N729" s="300">
        <v>158637</v>
      </c>
      <c r="O729" s="300">
        <v>1971</v>
      </c>
      <c r="P729" s="301">
        <v>5468</v>
      </c>
      <c r="Q729" s="302">
        <v>77141</v>
      </c>
      <c r="R729" s="302">
        <v>5</v>
      </c>
      <c r="S729" s="303">
        <v>0</v>
      </c>
      <c r="T729" s="304">
        <v>0</v>
      </c>
      <c r="U729" s="304">
        <v>0</v>
      </c>
      <c r="V729" s="297">
        <v>28851</v>
      </c>
      <c r="W729" s="298">
        <v>301340</v>
      </c>
      <c r="X729" s="298">
        <v>7291</v>
      </c>
    </row>
    <row r="730" spans="1:24" x14ac:dyDescent="0.35">
      <c r="A730" s="294">
        <v>2013</v>
      </c>
      <c r="B730" s="295">
        <v>7279</v>
      </c>
      <c r="C730" s="296" t="s">
        <v>2376</v>
      </c>
      <c r="D730" s="294" t="s">
        <v>39</v>
      </c>
      <c r="E730" s="296" t="s">
        <v>40</v>
      </c>
      <c r="F730" s="294" t="s">
        <v>24</v>
      </c>
      <c r="G730" s="296" t="s">
        <v>60</v>
      </c>
      <c r="H730" s="296" t="s">
        <v>42</v>
      </c>
      <c r="I730" s="296" t="s">
        <v>2278</v>
      </c>
      <c r="J730" s="297">
        <v>0</v>
      </c>
      <c r="K730" s="298">
        <v>0</v>
      </c>
      <c r="L730" s="298">
        <v>0</v>
      </c>
      <c r="M730" s="299">
        <v>19719.8</v>
      </c>
      <c r="N730" s="300">
        <v>367271</v>
      </c>
      <c r="O730" s="300">
        <v>150</v>
      </c>
      <c r="P730" s="301">
        <v>0</v>
      </c>
      <c r="Q730" s="302">
        <v>0</v>
      </c>
      <c r="R730" s="302">
        <v>0</v>
      </c>
      <c r="S730" s="303">
        <v>0</v>
      </c>
      <c r="T730" s="304">
        <v>0</v>
      </c>
      <c r="U730" s="304">
        <v>0</v>
      </c>
      <c r="V730" s="297">
        <v>19719.8</v>
      </c>
      <c r="W730" s="298">
        <v>367271</v>
      </c>
      <c r="X730" s="298">
        <v>150</v>
      </c>
    </row>
    <row r="731" spans="1:24" x14ac:dyDescent="0.35">
      <c r="A731" s="294">
        <v>2013</v>
      </c>
      <c r="B731" s="295">
        <v>7279</v>
      </c>
      <c r="C731" s="296" t="s">
        <v>2376</v>
      </c>
      <c r="D731" s="294" t="s">
        <v>39</v>
      </c>
      <c r="E731" s="296" t="s">
        <v>40</v>
      </c>
      <c r="F731" s="294" t="s">
        <v>24</v>
      </c>
      <c r="G731" s="296" t="s">
        <v>228</v>
      </c>
      <c r="H731" s="296" t="s">
        <v>42</v>
      </c>
      <c r="I731" s="296" t="s">
        <v>2306</v>
      </c>
      <c r="J731" s="297">
        <v>0</v>
      </c>
      <c r="K731" s="298">
        <v>0</v>
      </c>
      <c r="L731" s="298">
        <v>0</v>
      </c>
      <c r="M731" s="299">
        <v>42670.6</v>
      </c>
      <c r="N731" s="300">
        <v>514612</v>
      </c>
      <c r="O731" s="300">
        <v>6160</v>
      </c>
      <c r="P731" s="301">
        <v>0</v>
      </c>
      <c r="Q731" s="302">
        <v>0</v>
      </c>
      <c r="R731" s="302">
        <v>0</v>
      </c>
      <c r="S731" s="303">
        <v>0</v>
      </c>
      <c r="T731" s="304">
        <v>0</v>
      </c>
      <c r="U731" s="304">
        <v>0</v>
      </c>
      <c r="V731" s="297">
        <v>42670.6</v>
      </c>
      <c r="W731" s="298">
        <v>514612</v>
      </c>
      <c r="X731" s="298">
        <v>6160</v>
      </c>
    </row>
    <row r="732" spans="1:24" x14ac:dyDescent="0.35">
      <c r="A732" s="294">
        <v>2013</v>
      </c>
      <c r="B732" s="295">
        <v>7279</v>
      </c>
      <c r="C732" s="296" t="s">
        <v>2376</v>
      </c>
      <c r="D732" s="294" t="s">
        <v>39</v>
      </c>
      <c r="E732" s="296" t="s">
        <v>40</v>
      </c>
      <c r="F732" s="294" t="s">
        <v>24</v>
      </c>
      <c r="G732" s="296" t="s">
        <v>413</v>
      </c>
      <c r="H732" s="296" t="s">
        <v>42</v>
      </c>
      <c r="I732" s="296" t="s">
        <v>2271</v>
      </c>
      <c r="J732" s="297">
        <v>617.4</v>
      </c>
      <c r="K732" s="298">
        <v>6997</v>
      </c>
      <c r="L732" s="298">
        <v>404</v>
      </c>
      <c r="M732" s="299">
        <v>8100.6</v>
      </c>
      <c r="N732" s="300">
        <v>100320</v>
      </c>
      <c r="O732" s="300">
        <v>350</v>
      </c>
      <c r="P732" s="301">
        <v>0</v>
      </c>
      <c r="Q732" s="302">
        <v>0</v>
      </c>
      <c r="R732" s="302">
        <v>0</v>
      </c>
      <c r="S732" s="303">
        <v>0</v>
      </c>
      <c r="T732" s="304">
        <v>0</v>
      </c>
      <c r="U732" s="304">
        <v>0</v>
      </c>
      <c r="V732" s="297">
        <v>8718</v>
      </c>
      <c r="W732" s="298">
        <v>107317</v>
      </c>
      <c r="X732" s="298">
        <v>754</v>
      </c>
    </row>
    <row r="733" spans="1:24" x14ac:dyDescent="0.35">
      <c r="A733" s="294">
        <v>2013</v>
      </c>
      <c r="B733" s="295">
        <v>7279</v>
      </c>
      <c r="C733" s="296" t="s">
        <v>2376</v>
      </c>
      <c r="D733" s="294" t="s">
        <v>39</v>
      </c>
      <c r="E733" s="296" t="s">
        <v>40</v>
      </c>
      <c r="F733" s="294" t="s">
        <v>24</v>
      </c>
      <c r="G733" s="296" t="s">
        <v>186</v>
      </c>
      <c r="H733" s="296" t="s">
        <v>42</v>
      </c>
      <c r="I733" s="296" t="s">
        <v>2271</v>
      </c>
      <c r="J733" s="297">
        <v>2967.9</v>
      </c>
      <c r="K733" s="298">
        <v>32582</v>
      </c>
      <c r="L733" s="298">
        <v>2604</v>
      </c>
      <c r="M733" s="299">
        <v>2270.9</v>
      </c>
      <c r="N733" s="300">
        <v>26208</v>
      </c>
      <c r="O733" s="300">
        <v>446</v>
      </c>
      <c r="P733" s="301">
        <v>0</v>
      </c>
      <c r="Q733" s="302">
        <v>0</v>
      </c>
      <c r="R733" s="302">
        <v>0</v>
      </c>
      <c r="S733" s="303">
        <v>0</v>
      </c>
      <c r="T733" s="304">
        <v>0</v>
      </c>
      <c r="U733" s="304">
        <v>0</v>
      </c>
      <c r="V733" s="297">
        <v>5238.8</v>
      </c>
      <c r="W733" s="298">
        <v>58790</v>
      </c>
      <c r="X733" s="298">
        <v>3050</v>
      </c>
    </row>
    <row r="734" spans="1:24" x14ac:dyDescent="0.35">
      <c r="A734" s="294">
        <v>2013</v>
      </c>
      <c r="B734" s="295">
        <v>7279</v>
      </c>
      <c r="C734" s="296" t="s">
        <v>2376</v>
      </c>
      <c r="D734" s="294" t="s">
        <v>39</v>
      </c>
      <c r="E734" s="296" t="s">
        <v>40</v>
      </c>
      <c r="F734" s="294" t="s">
        <v>24</v>
      </c>
      <c r="G734" s="296" t="s">
        <v>34</v>
      </c>
      <c r="H734" s="296" t="s">
        <v>42</v>
      </c>
      <c r="I734" s="296" t="s">
        <v>2270</v>
      </c>
      <c r="J734" s="297">
        <v>0</v>
      </c>
      <c r="K734" s="298">
        <v>0</v>
      </c>
      <c r="L734" s="298">
        <v>0</v>
      </c>
      <c r="M734" s="299">
        <v>4485.1000000000004</v>
      </c>
      <c r="N734" s="300">
        <v>78897</v>
      </c>
      <c r="O734" s="300">
        <v>1416</v>
      </c>
      <c r="P734" s="301">
        <v>0</v>
      </c>
      <c r="Q734" s="302">
        <v>0</v>
      </c>
      <c r="R734" s="302">
        <v>0</v>
      </c>
      <c r="S734" s="303">
        <v>0</v>
      </c>
      <c r="T734" s="304">
        <v>0</v>
      </c>
      <c r="U734" s="304">
        <v>0</v>
      </c>
      <c r="V734" s="297">
        <v>4485.1000000000004</v>
      </c>
      <c r="W734" s="298">
        <v>78897</v>
      </c>
      <c r="X734" s="298">
        <v>1416</v>
      </c>
    </row>
    <row r="735" spans="1:24" x14ac:dyDescent="0.35">
      <c r="A735" s="294">
        <v>2013</v>
      </c>
      <c r="B735" s="295">
        <v>7279</v>
      </c>
      <c r="C735" s="296" t="s">
        <v>2376</v>
      </c>
      <c r="D735" s="294" t="s">
        <v>39</v>
      </c>
      <c r="E735" s="296" t="s">
        <v>40</v>
      </c>
      <c r="F735" s="294" t="s">
        <v>24</v>
      </c>
      <c r="G735" s="296" t="s">
        <v>173</v>
      </c>
      <c r="H735" s="296" t="s">
        <v>42</v>
      </c>
      <c r="I735" s="296" t="s">
        <v>2306</v>
      </c>
      <c r="J735" s="297">
        <v>0</v>
      </c>
      <c r="K735" s="298">
        <v>0</v>
      </c>
      <c r="L735" s="298">
        <v>0</v>
      </c>
      <c r="M735" s="299">
        <v>55925</v>
      </c>
      <c r="N735" s="300">
        <v>689980</v>
      </c>
      <c r="O735" s="300">
        <v>5421</v>
      </c>
      <c r="P735" s="301">
        <v>0</v>
      </c>
      <c r="Q735" s="302">
        <v>0</v>
      </c>
      <c r="R735" s="302">
        <v>0</v>
      </c>
      <c r="S735" s="303">
        <v>0</v>
      </c>
      <c r="T735" s="304">
        <v>0</v>
      </c>
      <c r="U735" s="304">
        <v>0</v>
      </c>
      <c r="V735" s="297">
        <v>55925</v>
      </c>
      <c r="W735" s="298">
        <v>689980</v>
      </c>
      <c r="X735" s="298">
        <v>5421</v>
      </c>
    </row>
    <row r="736" spans="1:24" x14ac:dyDescent="0.35">
      <c r="A736" s="294">
        <v>2013</v>
      </c>
      <c r="B736" s="295">
        <v>7279</v>
      </c>
      <c r="C736" s="296" t="s">
        <v>2376</v>
      </c>
      <c r="D736" s="294" t="s">
        <v>39</v>
      </c>
      <c r="E736" s="296" t="s">
        <v>40</v>
      </c>
      <c r="F736" s="294" t="s">
        <v>24</v>
      </c>
      <c r="G736" s="296" t="s">
        <v>30</v>
      </c>
      <c r="H736" s="296" t="s">
        <v>42</v>
      </c>
      <c r="I736" s="296" t="s">
        <v>2271</v>
      </c>
      <c r="J736" s="297">
        <v>518.9</v>
      </c>
      <c r="K736" s="298">
        <v>6144</v>
      </c>
      <c r="L736" s="298">
        <v>295</v>
      </c>
      <c r="M736" s="299">
        <v>27482.1</v>
      </c>
      <c r="N736" s="300">
        <v>328437</v>
      </c>
      <c r="O736" s="300">
        <v>2244</v>
      </c>
      <c r="P736" s="301">
        <v>0</v>
      </c>
      <c r="Q736" s="302">
        <v>0</v>
      </c>
      <c r="R736" s="302">
        <v>0</v>
      </c>
      <c r="S736" s="303">
        <v>0</v>
      </c>
      <c r="T736" s="304">
        <v>0</v>
      </c>
      <c r="U736" s="304">
        <v>0</v>
      </c>
      <c r="V736" s="297">
        <v>28001</v>
      </c>
      <c r="W736" s="298">
        <v>334581</v>
      </c>
      <c r="X736" s="298">
        <v>2539</v>
      </c>
    </row>
    <row r="737" spans="1:24" x14ac:dyDescent="0.35">
      <c r="A737" s="294">
        <v>2013</v>
      </c>
      <c r="B737" s="295">
        <v>7279</v>
      </c>
      <c r="C737" s="296" t="s">
        <v>2376</v>
      </c>
      <c r="D737" s="294" t="s">
        <v>39</v>
      </c>
      <c r="E737" s="296" t="s">
        <v>40</v>
      </c>
      <c r="F737" s="294" t="s">
        <v>24</v>
      </c>
      <c r="G737" s="296" t="s">
        <v>150</v>
      </c>
      <c r="H737" s="296" t="s">
        <v>42</v>
      </c>
      <c r="I737" s="296" t="s">
        <v>2306</v>
      </c>
      <c r="J737" s="297">
        <v>0</v>
      </c>
      <c r="K737" s="298">
        <v>0</v>
      </c>
      <c r="L737" s="298">
        <v>0</v>
      </c>
      <c r="M737" s="299">
        <v>20618</v>
      </c>
      <c r="N737" s="300">
        <v>298138</v>
      </c>
      <c r="O737" s="300">
        <v>2596</v>
      </c>
      <c r="P737" s="301">
        <v>0</v>
      </c>
      <c r="Q737" s="302">
        <v>0</v>
      </c>
      <c r="R737" s="302">
        <v>0</v>
      </c>
      <c r="S737" s="303">
        <v>0</v>
      </c>
      <c r="T737" s="304">
        <v>0</v>
      </c>
      <c r="U737" s="304">
        <v>0</v>
      </c>
      <c r="V737" s="297">
        <v>20618</v>
      </c>
      <c r="W737" s="298">
        <v>298138</v>
      </c>
      <c r="X737" s="298">
        <v>2596</v>
      </c>
    </row>
    <row r="738" spans="1:24" x14ac:dyDescent="0.35">
      <c r="A738" s="294">
        <v>2013</v>
      </c>
      <c r="B738" s="295">
        <v>7279</v>
      </c>
      <c r="C738" s="296" t="s">
        <v>2376</v>
      </c>
      <c r="D738" s="294" t="s">
        <v>39</v>
      </c>
      <c r="E738" s="296" t="s">
        <v>40</v>
      </c>
      <c r="F738" s="294" t="s">
        <v>24</v>
      </c>
      <c r="G738" s="296" t="s">
        <v>414</v>
      </c>
      <c r="H738" s="296" t="s">
        <v>42</v>
      </c>
      <c r="I738" s="296" t="s">
        <v>2306</v>
      </c>
      <c r="J738" s="297">
        <v>0</v>
      </c>
      <c r="K738" s="298">
        <v>0</v>
      </c>
      <c r="L738" s="298">
        <v>0</v>
      </c>
      <c r="M738" s="299">
        <v>39127.9</v>
      </c>
      <c r="N738" s="300">
        <v>529701</v>
      </c>
      <c r="O738" s="300">
        <v>6910</v>
      </c>
      <c r="P738" s="301">
        <v>0</v>
      </c>
      <c r="Q738" s="302">
        <v>0</v>
      </c>
      <c r="R738" s="302">
        <v>0</v>
      </c>
      <c r="S738" s="303">
        <v>0</v>
      </c>
      <c r="T738" s="304">
        <v>0</v>
      </c>
      <c r="U738" s="304">
        <v>0</v>
      </c>
      <c r="V738" s="297">
        <v>39127.9</v>
      </c>
      <c r="W738" s="298">
        <v>529701</v>
      </c>
      <c r="X738" s="298">
        <v>6910</v>
      </c>
    </row>
    <row r="739" spans="1:24" x14ac:dyDescent="0.35">
      <c r="A739" s="294">
        <v>2013</v>
      </c>
      <c r="B739" s="295">
        <v>7279</v>
      </c>
      <c r="C739" s="296" t="s">
        <v>2376</v>
      </c>
      <c r="D739" s="294" t="s">
        <v>39</v>
      </c>
      <c r="E739" s="296" t="s">
        <v>40</v>
      </c>
      <c r="F739" s="294" t="s">
        <v>24</v>
      </c>
      <c r="G739" s="296" t="s">
        <v>131</v>
      </c>
      <c r="H739" s="296" t="s">
        <v>42</v>
      </c>
      <c r="I739" s="296" t="s">
        <v>2271</v>
      </c>
      <c r="J739" s="297">
        <v>3656.6</v>
      </c>
      <c r="K739" s="298">
        <v>41366</v>
      </c>
      <c r="L739" s="298">
        <v>4304</v>
      </c>
      <c r="M739" s="299">
        <v>71865.100000000006</v>
      </c>
      <c r="N739" s="300">
        <v>834155</v>
      </c>
      <c r="O739" s="300">
        <v>7062</v>
      </c>
      <c r="P739" s="301">
        <v>0</v>
      </c>
      <c r="Q739" s="302">
        <v>0</v>
      </c>
      <c r="R739" s="302">
        <v>0</v>
      </c>
      <c r="S739" s="303">
        <v>0</v>
      </c>
      <c r="T739" s="304">
        <v>0</v>
      </c>
      <c r="U739" s="304">
        <v>0</v>
      </c>
      <c r="V739" s="297">
        <v>75521.7</v>
      </c>
      <c r="W739" s="298">
        <v>875521</v>
      </c>
      <c r="X739" s="298">
        <v>11366</v>
      </c>
    </row>
    <row r="740" spans="1:24" x14ac:dyDescent="0.35">
      <c r="A740" s="294">
        <v>2013</v>
      </c>
      <c r="B740" s="295">
        <v>7279</v>
      </c>
      <c r="C740" s="296" t="s">
        <v>2376</v>
      </c>
      <c r="D740" s="294" t="s">
        <v>39</v>
      </c>
      <c r="E740" s="296" t="s">
        <v>40</v>
      </c>
      <c r="F740" s="294" t="s">
        <v>24</v>
      </c>
      <c r="G740" s="296" t="s">
        <v>41</v>
      </c>
      <c r="H740" s="296" t="s">
        <v>42</v>
      </c>
      <c r="I740" s="296" t="s">
        <v>2272</v>
      </c>
      <c r="J740" s="297">
        <v>0</v>
      </c>
      <c r="K740" s="298">
        <v>0</v>
      </c>
      <c r="L740" s="298">
        <v>0</v>
      </c>
      <c r="M740" s="299">
        <v>45353.2</v>
      </c>
      <c r="N740" s="300">
        <v>533980</v>
      </c>
      <c r="O740" s="300">
        <v>4757</v>
      </c>
      <c r="P740" s="301">
        <v>0</v>
      </c>
      <c r="Q740" s="302">
        <v>0</v>
      </c>
      <c r="R740" s="302">
        <v>0</v>
      </c>
      <c r="S740" s="303">
        <v>0</v>
      </c>
      <c r="T740" s="304">
        <v>0</v>
      </c>
      <c r="U740" s="304">
        <v>0</v>
      </c>
      <c r="V740" s="297">
        <v>45353.2</v>
      </c>
      <c r="W740" s="298">
        <v>533980</v>
      </c>
      <c r="X740" s="298">
        <v>4757</v>
      </c>
    </row>
    <row r="741" spans="1:24" x14ac:dyDescent="0.35">
      <c r="A741" s="294">
        <v>2013</v>
      </c>
      <c r="B741" s="295">
        <v>7279</v>
      </c>
      <c r="C741" s="296" t="s">
        <v>2376</v>
      </c>
      <c r="D741" s="294" t="s">
        <v>39</v>
      </c>
      <c r="E741" s="296" t="s">
        <v>40</v>
      </c>
      <c r="F741" s="294" t="s">
        <v>24</v>
      </c>
      <c r="G741" s="296" t="s">
        <v>44</v>
      </c>
      <c r="H741" s="296" t="s">
        <v>42</v>
      </c>
      <c r="I741" s="296" t="s">
        <v>2271</v>
      </c>
      <c r="J741" s="297">
        <v>0</v>
      </c>
      <c r="K741" s="298">
        <v>0</v>
      </c>
      <c r="L741" s="298">
        <v>0</v>
      </c>
      <c r="M741" s="299">
        <v>6734.6</v>
      </c>
      <c r="N741" s="300">
        <v>110019</v>
      </c>
      <c r="O741" s="300">
        <v>1241</v>
      </c>
      <c r="P741" s="301">
        <v>0</v>
      </c>
      <c r="Q741" s="302">
        <v>0</v>
      </c>
      <c r="R741" s="302">
        <v>0</v>
      </c>
      <c r="S741" s="303">
        <v>0</v>
      </c>
      <c r="T741" s="304">
        <v>0</v>
      </c>
      <c r="U741" s="304">
        <v>0</v>
      </c>
      <c r="V741" s="297">
        <v>6734.6</v>
      </c>
      <c r="W741" s="298">
        <v>110019</v>
      </c>
      <c r="X741" s="298">
        <v>1241</v>
      </c>
    </row>
    <row r="742" spans="1:24" x14ac:dyDescent="0.35">
      <c r="A742" s="294">
        <v>2013</v>
      </c>
      <c r="B742" s="295">
        <v>7279</v>
      </c>
      <c r="C742" s="296" t="s">
        <v>2376</v>
      </c>
      <c r="D742" s="294" t="s">
        <v>39</v>
      </c>
      <c r="E742" s="296" t="s">
        <v>40</v>
      </c>
      <c r="F742" s="294" t="s">
        <v>24</v>
      </c>
      <c r="G742" s="296" t="s">
        <v>187</v>
      </c>
      <c r="H742" s="296" t="s">
        <v>42</v>
      </c>
      <c r="I742" s="296" t="s">
        <v>2271</v>
      </c>
      <c r="J742" s="297">
        <v>4246.7</v>
      </c>
      <c r="K742" s="298">
        <v>54271</v>
      </c>
      <c r="L742" s="298">
        <v>7227</v>
      </c>
      <c r="M742" s="299">
        <v>53345</v>
      </c>
      <c r="N742" s="300">
        <v>804472</v>
      </c>
      <c r="O742" s="300">
        <v>5846</v>
      </c>
      <c r="P742" s="301">
        <v>0</v>
      </c>
      <c r="Q742" s="302">
        <v>0</v>
      </c>
      <c r="R742" s="302">
        <v>0</v>
      </c>
      <c r="S742" s="303">
        <v>0</v>
      </c>
      <c r="T742" s="304">
        <v>0</v>
      </c>
      <c r="U742" s="304">
        <v>0</v>
      </c>
      <c r="V742" s="297">
        <v>57591.7</v>
      </c>
      <c r="W742" s="298">
        <v>858743</v>
      </c>
      <c r="X742" s="298">
        <v>13073</v>
      </c>
    </row>
    <row r="743" spans="1:24" x14ac:dyDescent="0.35">
      <c r="A743" s="294">
        <v>2013</v>
      </c>
      <c r="B743" s="295">
        <v>7279</v>
      </c>
      <c r="C743" s="296" t="s">
        <v>2376</v>
      </c>
      <c r="D743" s="294" t="s">
        <v>39</v>
      </c>
      <c r="E743" s="296" t="s">
        <v>40</v>
      </c>
      <c r="F743" s="294" t="s">
        <v>24</v>
      </c>
      <c r="G743" s="296" t="s">
        <v>208</v>
      </c>
      <c r="H743" s="296" t="s">
        <v>42</v>
      </c>
      <c r="I743" s="296" t="s">
        <v>2306</v>
      </c>
      <c r="J743" s="297">
        <v>0</v>
      </c>
      <c r="K743" s="298">
        <v>0</v>
      </c>
      <c r="L743" s="298">
        <v>0</v>
      </c>
      <c r="M743" s="299">
        <v>4506.8</v>
      </c>
      <c r="N743" s="300">
        <v>57502</v>
      </c>
      <c r="O743" s="300">
        <v>476</v>
      </c>
      <c r="P743" s="301">
        <v>0</v>
      </c>
      <c r="Q743" s="302">
        <v>0</v>
      </c>
      <c r="R743" s="302">
        <v>0</v>
      </c>
      <c r="S743" s="303">
        <v>0</v>
      </c>
      <c r="T743" s="304">
        <v>0</v>
      </c>
      <c r="U743" s="304">
        <v>0</v>
      </c>
      <c r="V743" s="297">
        <v>4506.8</v>
      </c>
      <c r="W743" s="298">
        <v>57502</v>
      </c>
      <c r="X743" s="298">
        <v>476</v>
      </c>
    </row>
    <row r="744" spans="1:24" x14ac:dyDescent="0.35">
      <c r="A744" s="294">
        <v>2013</v>
      </c>
      <c r="B744" s="295">
        <v>7279</v>
      </c>
      <c r="C744" s="296" t="s">
        <v>2376</v>
      </c>
      <c r="D744" s="294" t="s">
        <v>93</v>
      </c>
      <c r="E744" s="296" t="s">
        <v>23</v>
      </c>
      <c r="F744" s="294" t="s">
        <v>24</v>
      </c>
      <c r="G744" s="296" t="s">
        <v>94</v>
      </c>
      <c r="H744" s="296" t="s">
        <v>42</v>
      </c>
      <c r="I744" s="296" t="s">
        <v>2285</v>
      </c>
      <c r="J744" s="297">
        <v>121070.5</v>
      </c>
      <c r="K744" s="298">
        <v>1934298</v>
      </c>
      <c r="L744" s="298">
        <v>119755</v>
      </c>
      <c r="M744" s="299">
        <v>263986.90000000002</v>
      </c>
      <c r="N744" s="300">
        <v>4837371</v>
      </c>
      <c r="O744" s="300">
        <v>42097</v>
      </c>
      <c r="P744" s="301">
        <v>0</v>
      </c>
      <c r="Q744" s="302">
        <v>0</v>
      </c>
      <c r="R744" s="302">
        <v>0</v>
      </c>
      <c r="S744" s="303">
        <v>0</v>
      </c>
      <c r="T744" s="304">
        <v>0</v>
      </c>
      <c r="U744" s="304">
        <v>0</v>
      </c>
      <c r="V744" s="297">
        <v>385057.4</v>
      </c>
      <c r="W744" s="298">
        <v>6771669</v>
      </c>
      <c r="X744" s="298">
        <v>161852</v>
      </c>
    </row>
    <row r="745" spans="1:24" x14ac:dyDescent="0.35">
      <c r="A745" s="294">
        <v>2013</v>
      </c>
      <c r="B745" s="295">
        <v>7292</v>
      </c>
      <c r="C745" s="296" t="s">
        <v>646</v>
      </c>
      <c r="D745" s="294" t="s">
        <v>22</v>
      </c>
      <c r="E745" s="296" t="s">
        <v>23</v>
      </c>
      <c r="F745" s="294" t="s">
        <v>24</v>
      </c>
      <c r="G745" s="296" t="s">
        <v>48</v>
      </c>
      <c r="H745" s="296" t="s">
        <v>26</v>
      </c>
      <c r="I745" s="296" t="s">
        <v>2270</v>
      </c>
      <c r="J745" s="297">
        <v>2454.6999999999998</v>
      </c>
      <c r="K745" s="298">
        <v>22118</v>
      </c>
      <c r="L745" s="298">
        <v>2395</v>
      </c>
      <c r="M745" s="299">
        <v>2983.3</v>
      </c>
      <c r="N745" s="300">
        <v>28287</v>
      </c>
      <c r="O745" s="300">
        <v>376</v>
      </c>
      <c r="P745" s="301">
        <v>1954</v>
      </c>
      <c r="Q745" s="302">
        <v>21267</v>
      </c>
      <c r="R745" s="302">
        <v>2</v>
      </c>
      <c r="S745" s="303" t="s">
        <v>35</v>
      </c>
      <c r="T745" s="304" t="s">
        <v>35</v>
      </c>
      <c r="U745" s="304" t="s">
        <v>35</v>
      </c>
      <c r="V745" s="297">
        <v>7392</v>
      </c>
      <c r="W745" s="298">
        <v>71672</v>
      </c>
      <c r="X745" s="298">
        <v>2773</v>
      </c>
    </row>
    <row r="746" spans="1:24" x14ac:dyDescent="0.35">
      <c r="A746" s="294">
        <v>2013</v>
      </c>
      <c r="B746" s="295">
        <v>7294</v>
      </c>
      <c r="C746" s="296" t="s">
        <v>2377</v>
      </c>
      <c r="D746" s="294" t="s">
        <v>22</v>
      </c>
      <c r="E746" s="296" t="s">
        <v>23</v>
      </c>
      <c r="F746" s="294" t="s">
        <v>24</v>
      </c>
      <c r="G746" s="296" t="s">
        <v>60</v>
      </c>
      <c r="H746" s="296" t="s">
        <v>26</v>
      </c>
      <c r="I746" s="296" t="s">
        <v>2298</v>
      </c>
      <c r="J746" s="297">
        <v>58306</v>
      </c>
      <c r="K746" s="298">
        <v>391561</v>
      </c>
      <c r="L746" s="298">
        <v>74104</v>
      </c>
      <c r="M746" s="299">
        <v>99693</v>
      </c>
      <c r="N746" s="300">
        <v>693916</v>
      </c>
      <c r="O746" s="300">
        <v>10899</v>
      </c>
      <c r="P746" s="301">
        <v>2212</v>
      </c>
      <c r="Q746" s="302">
        <v>16484</v>
      </c>
      <c r="R746" s="302">
        <v>19</v>
      </c>
      <c r="S746" s="303" t="s">
        <v>35</v>
      </c>
      <c r="T746" s="304" t="s">
        <v>35</v>
      </c>
      <c r="U746" s="304" t="s">
        <v>35</v>
      </c>
      <c r="V746" s="297">
        <v>160211</v>
      </c>
      <c r="W746" s="298">
        <v>1101961</v>
      </c>
      <c r="X746" s="298">
        <v>85022</v>
      </c>
    </row>
    <row r="747" spans="1:24" x14ac:dyDescent="0.35">
      <c r="A747" s="294">
        <v>2013</v>
      </c>
      <c r="B747" s="295">
        <v>7300</v>
      </c>
      <c r="C747" s="296" t="s">
        <v>647</v>
      </c>
      <c r="D747" s="294" t="s">
        <v>22</v>
      </c>
      <c r="E747" s="296" t="s">
        <v>23</v>
      </c>
      <c r="F747" s="294" t="s">
        <v>24</v>
      </c>
      <c r="G747" s="296" t="s">
        <v>125</v>
      </c>
      <c r="H747" s="296" t="s">
        <v>26</v>
      </c>
      <c r="I747" s="296" t="s">
        <v>2295</v>
      </c>
      <c r="J747" s="297">
        <v>3255</v>
      </c>
      <c r="K747" s="298">
        <v>37862</v>
      </c>
      <c r="L747" s="298">
        <v>4635</v>
      </c>
      <c r="M747" s="299">
        <v>7535</v>
      </c>
      <c r="N747" s="300">
        <v>91894</v>
      </c>
      <c r="O747" s="300">
        <v>1516</v>
      </c>
      <c r="P747" s="301" t="s">
        <v>35</v>
      </c>
      <c r="Q747" s="302" t="s">
        <v>35</v>
      </c>
      <c r="R747" s="302" t="s">
        <v>35</v>
      </c>
      <c r="S747" s="303" t="s">
        <v>35</v>
      </c>
      <c r="T747" s="304" t="s">
        <v>35</v>
      </c>
      <c r="U747" s="304" t="s">
        <v>35</v>
      </c>
      <c r="V747" s="297">
        <v>10790</v>
      </c>
      <c r="W747" s="298">
        <v>129756</v>
      </c>
      <c r="X747" s="298">
        <v>6151</v>
      </c>
    </row>
    <row r="748" spans="1:24" x14ac:dyDescent="0.35">
      <c r="A748" s="294">
        <v>2013</v>
      </c>
      <c r="B748" s="295">
        <v>7303</v>
      </c>
      <c r="C748" s="296" t="s">
        <v>648</v>
      </c>
      <c r="D748" s="294" t="s">
        <v>22</v>
      </c>
      <c r="E748" s="296" t="s">
        <v>23</v>
      </c>
      <c r="F748" s="294" t="s">
        <v>24</v>
      </c>
      <c r="G748" s="296" t="s">
        <v>83</v>
      </c>
      <c r="H748" s="296" t="s">
        <v>31</v>
      </c>
      <c r="I748" s="296" t="s">
        <v>2270</v>
      </c>
      <c r="J748" s="297">
        <v>6118</v>
      </c>
      <c r="K748" s="298">
        <v>46567</v>
      </c>
      <c r="L748" s="298">
        <v>2262</v>
      </c>
      <c r="M748" s="299">
        <v>6669.5</v>
      </c>
      <c r="N748" s="300">
        <v>83190</v>
      </c>
      <c r="O748" s="300">
        <v>390</v>
      </c>
      <c r="P748" s="301" t="s">
        <v>35</v>
      </c>
      <c r="Q748" s="302" t="s">
        <v>35</v>
      </c>
      <c r="R748" s="302" t="s">
        <v>35</v>
      </c>
      <c r="S748" s="303" t="s">
        <v>35</v>
      </c>
      <c r="T748" s="304" t="s">
        <v>35</v>
      </c>
      <c r="U748" s="304" t="s">
        <v>35</v>
      </c>
      <c r="V748" s="297">
        <v>12787.5</v>
      </c>
      <c r="W748" s="298">
        <v>129757</v>
      </c>
      <c r="X748" s="298">
        <v>2652</v>
      </c>
    </row>
    <row r="749" spans="1:24" x14ac:dyDescent="0.35">
      <c r="A749" s="294">
        <v>2013</v>
      </c>
      <c r="B749" s="295">
        <v>7353</v>
      </c>
      <c r="C749" s="296" t="s">
        <v>649</v>
      </c>
      <c r="D749" s="294" t="s">
        <v>22</v>
      </c>
      <c r="E749" s="296" t="s">
        <v>23</v>
      </c>
      <c r="F749" s="294" t="s">
        <v>24</v>
      </c>
      <c r="G749" s="296" t="s">
        <v>62</v>
      </c>
      <c r="H749" s="296" t="s">
        <v>31</v>
      </c>
      <c r="I749" s="296" t="s">
        <v>2279</v>
      </c>
      <c r="J749" s="297">
        <v>65591.600000000006</v>
      </c>
      <c r="K749" s="298">
        <v>286768</v>
      </c>
      <c r="L749" s="298">
        <v>38163</v>
      </c>
      <c r="M749" s="299">
        <v>28106.5</v>
      </c>
      <c r="N749" s="300">
        <v>133156</v>
      </c>
      <c r="O749" s="300">
        <v>6323</v>
      </c>
      <c r="P749" s="301">
        <v>142972.79999999999</v>
      </c>
      <c r="Q749" s="302">
        <v>833237</v>
      </c>
      <c r="R749" s="302">
        <v>511</v>
      </c>
      <c r="S749" s="303">
        <v>0</v>
      </c>
      <c r="T749" s="304">
        <v>0</v>
      </c>
      <c r="U749" s="304">
        <v>0</v>
      </c>
      <c r="V749" s="297">
        <v>236670.9</v>
      </c>
      <c r="W749" s="298">
        <v>1253161</v>
      </c>
      <c r="X749" s="298">
        <v>44997</v>
      </c>
    </row>
    <row r="750" spans="1:24" x14ac:dyDescent="0.35">
      <c r="A750" s="294">
        <v>2013</v>
      </c>
      <c r="B750" s="295">
        <v>7374</v>
      </c>
      <c r="C750" s="296" t="s">
        <v>650</v>
      </c>
      <c r="D750" s="294" t="s">
        <v>22</v>
      </c>
      <c r="E750" s="296" t="s">
        <v>23</v>
      </c>
      <c r="F750" s="294" t="s">
        <v>24</v>
      </c>
      <c r="G750" s="296" t="s">
        <v>75</v>
      </c>
      <c r="H750" s="296" t="s">
        <v>26</v>
      </c>
      <c r="I750" s="296" t="s">
        <v>2313</v>
      </c>
      <c r="J750" s="297">
        <v>2687</v>
      </c>
      <c r="K750" s="298">
        <v>17990</v>
      </c>
      <c r="L750" s="298">
        <v>2188</v>
      </c>
      <c r="M750" s="299">
        <v>1148</v>
      </c>
      <c r="N750" s="300">
        <v>8328</v>
      </c>
      <c r="O750" s="300">
        <v>462</v>
      </c>
      <c r="P750" s="301">
        <v>2184</v>
      </c>
      <c r="Q750" s="302">
        <v>18704</v>
      </c>
      <c r="R750" s="302">
        <v>58</v>
      </c>
      <c r="S750" s="303" t="s">
        <v>35</v>
      </c>
      <c r="T750" s="304" t="s">
        <v>35</v>
      </c>
      <c r="U750" s="304" t="s">
        <v>35</v>
      </c>
      <c r="V750" s="297">
        <v>6019</v>
      </c>
      <c r="W750" s="298">
        <v>45022</v>
      </c>
      <c r="X750" s="298">
        <v>2708</v>
      </c>
    </row>
    <row r="751" spans="1:24" x14ac:dyDescent="0.35">
      <c r="A751" s="294">
        <v>2013</v>
      </c>
      <c r="B751" s="295">
        <v>7411</v>
      </c>
      <c r="C751" s="296" t="s">
        <v>651</v>
      </c>
      <c r="D751" s="294" t="s">
        <v>22</v>
      </c>
      <c r="E751" s="296" t="s">
        <v>23</v>
      </c>
      <c r="F751" s="294" t="s">
        <v>24</v>
      </c>
      <c r="G751" s="296" t="s">
        <v>86</v>
      </c>
      <c r="H751" s="296" t="s">
        <v>26</v>
      </c>
      <c r="I751" s="296" t="s">
        <v>2283</v>
      </c>
      <c r="J751" s="297">
        <v>1722</v>
      </c>
      <c r="K751" s="298">
        <v>21635</v>
      </c>
      <c r="L751" s="298">
        <v>1483</v>
      </c>
      <c r="M751" s="299">
        <v>1237</v>
      </c>
      <c r="N751" s="300">
        <v>15008</v>
      </c>
      <c r="O751" s="300">
        <v>369</v>
      </c>
      <c r="P751" s="301">
        <v>1908</v>
      </c>
      <c r="Q751" s="302">
        <v>23601</v>
      </c>
      <c r="R751" s="302">
        <v>15</v>
      </c>
      <c r="S751" s="303" t="s">
        <v>35</v>
      </c>
      <c r="T751" s="304" t="s">
        <v>35</v>
      </c>
      <c r="U751" s="304" t="s">
        <v>35</v>
      </c>
      <c r="V751" s="297">
        <v>4867</v>
      </c>
      <c r="W751" s="298">
        <v>60244</v>
      </c>
      <c r="X751" s="298">
        <v>1867</v>
      </c>
    </row>
    <row r="752" spans="1:24" x14ac:dyDescent="0.35">
      <c r="A752" s="294">
        <v>2013</v>
      </c>
      <c r="B752" s="295">
        <v>7443</v>
      </c>
      <c r="C752" s="296" t="s">
        <v>2378</v>
      </c>
      <c r="D752" s="294" t="s">
        <v>22</v>
      </c>
      <c r="E752" s="296" t="s">
        <v>23</v>
      </c>
      <c r="F752" s="294" t="s">
        <v>24</v>
      </c>
      <c r="G752" s="296" t="s">
        <v>83</v>
      </c>
      <c r="H752" s="296" t="s">
        <v>26</v>
      </c>
      <c r="I752" s="296" t="s">
        <v>2270</v>
      </c>
      <c r="J752" s="297">
        <v>435.5</v>
      </c>
      <c r="K752" s="298">
        <v>5385</v>
      </c>
      <c r="L752" s="298">
        <v>426</v>
      </c>
      <c r="M752" s="299">
        <v>111</v>
      </c>
      <c r="N752" s="300">
        <v>1511</v>
      </c>
      <c r="O752" s="300">
        <v>73</v>
      </c>
      <c r="P752" s="301">
        <v>216.1</v>
      </c>
      <c r="Q752" s="302">
        <v>2653</v>
      </c>
      <c r="R752" s="302">
        <v>15</v>
      </c>
      <c r="S752" s="303" t="s">
        <v>35</v>
      </c>
      <c r="T752" s="304" t="s">
        <v>35</v>
      </c>
      <c r="U752" s="304" t="s">
        <v>35</v>
      </c>
      <c r="V752" s="297">
        <v>762.6</v>
      </c>
      <c r="W752" s="298">
        <v>9549</v>
      </c>
      <c r="X752" s="298">
        <v>514</v>
      </c>
    </row>
    <row r="753" spans="1:24" x14ac:dyDescent="0.35">
      <c r="A753" s="294">
        <v>2013</v>
      </c>
      <c r="B753" s="295">
        <v>7450</v>
      </c>
      <c r="C753" s="296" t="s">
        <v>652</v>
      </c>
      <c r="D753" s="294" t="s">
        <v>22</v>
      </c>
      <c r="E753" s="296" t="s">
        <v>23</v>
      </c>
      <c r="F753" s="294" t="s">
        <v>24</v>
      </c>
      <c r="G753" s="296" t="s">
        <v>46</v>
      </c>
      <c r="H753" s="296" t="s">
        <v>31</v>
      </c>
      <c r="I753" s="296" t="s">
        <v>2274</v>
      </c>
      <c r="J753" s="297">
        <v>30080</v>
      </c>
      <c r="K753" s="298">
        <v>240270</v>
      </c>
      <c r="L753" s="298">
        <v>18282</v>
      </c>
      <c r="M753" s="299">
        <v>2899</v>
      </c>
      <c r="N753" s="300">
        <v>24741</v>
      </c>
      <c r="O753" s="300">
        <v>722</v>
      </c>
      <c r="P753" s="301">
        <v>3032</v>
      </c>
      <c r="Q753" s="302">
        <v>28979</v>
      </c>
      <c r="R753" s="302">
        <v>377</v>
      </c>
      <c r="S753" s="303" t="s">
        <v>35</v>
      </c>
      <c r="T753" s="304" t="s">
        <v>35</v>
      </c>
      <c r="U753" s="304" t="s">
        <v>35</v>
      </c>
      <c r="V753" s="297">
        <v>36011</v>
      </c>
      <c r="W753" s="298">
        <v>293990</v>
      </c>
      <c r="X753" s="298">
        <v>19381</v>
      </c>
    </row>
    <row r="754" spans="1:24" x14ac:dyDescent="0.35">
      <c r="A754" s="294">
        <v>2013</v>
      </c>
      <c r="B754" s="295">
        <v>7456</v>
      </c>
      <c r="C754" s="296" t="s">
        <v>653</v>
      </c>
      <c r="D754" s="294" t="s">
        <v>22</v>
      </c>
      <c r="E754" s="296" t="s">
        <v>23</v>
      </c>
      <c r="F754" s="294" t="s">
        <v>24</v>
      </c>
      <c r="G754" s="296" t="s">
        <v>53</v>
      </c>
      <c r="H754" s="296" t="s">
        <v>31</v>
      </c>
      <c r="I754" s="296" t="s">
        <v>2290</v>
      </c>
      <c r="J754" s="297">
        <v>9994</v>
      </c>
      <c r="K754" s="298">
        <v>78536</v>
      </c>
      <c r="L754" s="298">
        <v>7854</v>
      </c>
      <c r="M754" s="299">
        <v>2996</v>
      </c>
      <c r="N754" s="300">
        <v>30458</v>
      </c>
      <c r="O754" s="300">
        <v>839</v>
      </c>
      <c r="P754" s="301">
        <v>5955</v>
      </c>
      <c r="Q754" s="302">
        <v>46685</v>
      </c>
      <c r="R754" s="302">
        <v>468</v>
      </c>
      <c r="S754" s="303" t="s">
        <v>35</v>
      </c>
      <c r="T754" s="304" t="s">
        <v>35</v>
      </c>
      <c r="U754" s="304" t="s">
        <v>35</v>
      </c>
      <c r="V754" s="297">
        <v>18945</v>
      </c>
      <c r="W754" s="298">
        <v>155679</v>
      </c>
      <c r="X754" s="298">
        <v>9161</v>
      </c>
    </row>
    <row r="755" spans="1:24" x14ac:dyDescent="0.35">
      <c r="A755" s="294">
        <v>2013</v>
      </c>
      <c r="B755" s="295">
        <v>7460</v>
      </c>
      <c r="C755" s="296" t="s">
        <v>654</v>
      </c>
      <c r="D755" s="294" t="s">
        <v>22</v>
      </c>
      <c r="E755" s="296" t="s">
        <v>23</v>
      </c>
      <c r="F755" s="294" t="s">
        <v>24</v>
      </c>
      <c r="G755" s="296" t="s">
        <v>48</v>
      </c>
      <c r="H755" s="296" t="s">
        <v>31</v>
      </c>
      <c r="I755" s="296" t="s">
        <v>2270</v>
      </c>
      <c r="J755" s="297">
        <v>10761.4</v>
      </c>
      <c r="K755" s="298">
        <v>87015</v>
      </c>
      <c r="L755" s="298">
        <v>4656</v>
      </c>
      <c r="M755" s="299" t="s">
        <v>35</v>
      </c>
      <c r="N755" s="300" t="s">
        <v>35</v>
      </c>
      <c r="O755" s="300" t="s">
        <v>35</v>
      </c>
      <c r="P755" s="301">
        <v>874.1</v>
      </c>
      <c r="Q755" s="302">
        <v>6857</v>
      </c>
      <c r="R755" s="302">
        <v>274</v>
      </c>
      <c r="S755" s="303" t="s">
        <v>35</v>
      </c>
      <c r="T755" s="304" t="s">
        <v>35</v>
      </c>
      <c r="U755" s="304" t="s">
        <v>35</v>
      </c>
      <c r="V755" s="297">
        <v>11635.5</v>
      </c>
      <c r="W755" s="298">
        <v>93872</v>
      </c>
      <c r="X755" s="298">
        <v>4930</v>
      </c>
    </row>
    <row r="756" spans="1:24" x14ac:dyDescent="0.35">
      <c r="A756" s="294">
        <v>2013</v>
      </c>
      <c r="B756" s="295">
        <v>7483</v>
      </c>
      <c r="C756" s="296" t="s">
        <v>2379</v>
      </c>
      <c r="D756" s="294" t="s">
        <v>22</v>
      </c>
      <c r="E756" s="296" t="s">
        <v>23</v>
      </c>
      <c r="F756" s="294" t="s">
        <v>24</v>
      </c>
      <c r="G756" s="296" t="s">
        <v>79</v>
      </c>
      <c r="H756" s="296" t="s">
        <v>26</v>
      </c>
      <c r="I756" s="296" t="s">
        <v>2270</v>
      </c>
      <c r="J756" s="297">
        <v>10708</v>
      </c>
      <c r="K756" s="298">
        <v>79351</v>
      </c>
      <c r="L756" s="298">
        <v>11731</v>
      </c>
      <c r="M756" s="299">
        <v>13941</v>
      </c>
      <c r="N756" s="300">
        <v>90830</v>
      </c>
      <c r="O756" s="300">
        <v>1758</v>
      </c>
      <c r="P756" s="301">
        <v>10773</v>
      </c>
      <c r="Q756" s="302">
        <v>112225</v>
      </c>
      <c r="R756" s="302">
        <v>127</v>
      </c>
      <c r="S756" s="303">
        <v>0</v>
      </c>
      <c r="T756" s="304">
        <v>0</v>
      </c>
      <c r="U756" s="304">
        <v>0</v>
      </c>
      <c r="V756" s="297">
        <v>35422</v>
      </c>
      <c r="W756" s="298">
        <v>282406</v>
      </c>
      <c r="X756" s="298">
        <v>13616</v>
      </c>
    </row>
    <row r="757" spans="1:24" x14ac:dyDescent="0.35">
      <c r="A757" s="294">
        <v>2013</v>
      </c>
      <c r="B757" s="295">
        <v>7484</v>
      </c>
      <c r="C757" s="296" t="s">
        <v>655</v>
      </c>
      <c r="D757" s="294" t="s">
        <v>22</v>
      </c>
      <c r="E757" s="296" t="s">
        <v>23</v>
      </c>
      <c r="F757" s="294" t="s">
        <v>24</v>
      </c>
      <c r="G757" s="296" t="s">
        <v>169</v>
      </c>
      <c r="H757" s="296" t="s">
        <v>31</v>
      </c>
      <c r="I757" s="296" t="s">
        <v>2275</v>
      </c>
      <c r="J757" s="297">
        <v>11</v>
      </c>
      <c r="K757" s="298">
        <v>116</v>
      </c>
      <c r="L757" s="298">
        <v>14</v>
      </c>
      <c r="M757" s="299" t="s">
        <v>35</v>
      </c>
      <c r="N757" s="300" t="s">
        <v>35</v>
      </c>
      <c r="O757" s="300" t="s">
        <v>35</v>
      </c>
      <c r="P757" s="301" t="s">
        <v>35</v>
      </c>
      <c r="Q757" s="302" t="s">
        <v>35</v>
      </c>
      <c r="R757" s="302" t="s">
        <v>35</v>
      </c>
      <c r="S757" s="303" t="s">
        <v>35</v>
      </c>
      <c r="T757" s="304" t="s">
        <v>35</v>
      </c>
      <c r="U757" s="304" t="s">
        <v>35</v>
      </c>
      <c r="V757" s="297">
        <v>11</v>
      </c>
      <c r="W757" s="298">
        <v>116</v>
      </c>
      <c r="X757" s="298">
        <v>14</v>
      </c>
    </row>
    <row r="758" spans="1:24" x14ac:dyDescent="0.35">
      <c r="A758" s="294">
        <v>2013</v>
      </c>
      <c r="B758" s="295">
        <v>7484</v>
      </c>
      <c r="C758" s="296" t="s">
        <v>655</v>
      </c>
      <c r="D758" s="294" t="s">
        <v>22</v>
      </c>
      <c r="E758" s="296" t="s">
        <v>23</v>
      </c>
      <c r="F758" s="294" t="s">
        <v>24</v>
      </c>
      <c r="G758" s="296" t="s">
        <v>164</v>
      </c>
      <c r="H758" s="296" t="s">
        <v>31</v>
      </c>
      <c r="I758" s="296" t="s">
        <v>2275</v>
      </c>
      <c r="J758" s="297">
        <v>3893</v>
      </c>
      <c r="K758" s="298">
        <v>42597</v>
      </c>
      <c r="L758" s="298">
        <v>4395</v>
      </c>
      <c r="M758" s="299">
        <v>12584</v>
      </c>
      <c r="N758" s="300">
        <v>187634</v>
      </c>
      <c r="O758" s="300">
        <v>581</v>
      </c>
      <c r="P758" s="301" t="s">
        <v>35</v>
      </c>
      <c r="Q758" s="302" t="s">
        <v>35</v>
      </c>
      <c r="R758" s="302" t="s">
        <v>35</v>
      </c>
      <c r="S758" s="303" t="s">
        <v>35</v>
      </c>
      <c r="T758" s="304" t="s">
        <v>35</v>
      </c>
      <c r="U758" s="304" t="s">
        <v>35</v>
      </c>
      <c r="V758" s="297">
        <v>16477</v>
      </c>
      <c r="W758" s="298">
        <v>230231</v>
      </c>
      <c r="X758" s="298">
        <v>4976</v>
      </c>
    </row>
    <row r="759" spans="1:24" x14ac:dyDescent="0.35">
      <c r="A759" s="294">
        <v>2013</v>
      </c>
      <c r="B759" s="295">
        <v>7489</v>
      </c>
      <c r="C759" s="296" t="s">
        <v>656</v>
      </c>
      <c r="D759" s="294" t="s">
        <v>22</v>
      </c>
      <c r="E759" s="296" t="s">
        <v>23</v>
      </c>
      <c r="F759" s="294" t="s">
        <v>24</v>
      </c>
      <c r="G759" s="296" t="s">
        <v>48</v>
      </c>
      <c r="H759" s="296" t="s">
        <v>26</v>
      </c>
      <c r="I759" s="296" t="s">
        <v>2270</v>
      </c>
      <c r="J759" s="297">
        <v>4577</v>
      </c>
      <c r="K759" s="298">
        <v>50073</v>
      </c>
      <c r="L759" s="298">
        <v>5663</v>
      </c>
      <c r="M759" s="299">
        <v>8208</v>
      </c>
      <c r="N759" s="300">
        <v>96476</v>
      </c>
      <c r="O759" s="300">
        <v>1374</v>
      </c>
      <c r="P759" s="301">
        <v>1636</v>
      </c>
      <c r="Q759" s="302">
        <v>22465</v>
      </c>
      <c r="R759" s="302">
        <v>3</v>
      </c>
      <c r="S759" s="303" t="s">
        <v>35</v>
      </c>
      <c r="T759" s="304" t="s">
        <v>35</v>
      </c>
      <c r="U759" s="304" t="s">
        <v>35</v>
      </c>
      <c r="V759" s="297">
        <v>14421</v>
      </c>
      <c r="W759" s="298">
        <v>169014</v>
      </c>
      <c r="X759" s="298">
        <v>7040</v>
      </c>
    </row>
    <row r="760" spans="1:24" x14ac:dyDescent="0.35">
      <c r="A760" s="294">
        <v>2013</v>
      </c>
      <c r="B760" s="295">
        <v>7490</v>
      </c>
      <c r="C760" s="296" t="s">
        <v>657</v>
      </c>
      <c r="D760" s="294" t="s">
        <v>22</v>
      </c>
      <c r="E760" s="296" t="s">
        <v>23</v>
      </c>
      <c r="F760" s="294" t="s">
        <v>24</v>
      </c>
      <c r="G760" s="296" t="s">
        <v>76</v>
      </c>
      <c r="H760" s="296" t="s">
        <v>16</v>
      </c>
      <c r="I760" s="296" t="s">
        <v>2324</v>
      </c>
      <c r="J760" s="297">
        <v>0</v>
      </c>
      <c r="K760" s="298">
        <v>0</v>
      </c>
      <c r="L760" s="298">
        <v>0</v>
      </c>
      <c r="M760" s="299">
        <v>516.20000000000005</v>
      </c>
      <c r="N760" s="300">
        <v>5981</v>
      </c>
      <c r="O760" s="300">
        <v>50</v>
      </c>
      <c r="P760" s="301">
        <v>56532.5</v>
      </c>
      <c r="Q760" s="302">
        <v>1016490</v>
      </c>
      <c r="R760" s="302">
        <v>31</v>
      </c>
      <c r="S760" s="303">
        <v>0</v>
      </c>
      <c r="T760" s="304">
        <v>0</v>
      </c>
      <c r="U760" s="304">
        <v>0</v>
      </c>
      <c r="V760" s="297">
        <v>57048.7</v>
      </c>
      <c r="W760" s="298">
        <v>1022471</v>
      </c>
      <c r="X760" s="298">
        <v>81</v>
      </c>
    </row>
    <row r="761" spans="1:24" x14ac:dyDescent="0.35">
      <c r="A761" s="294">
        <v>2013</v>
      </c>
      <c r="B761" s="295">
        <v>7548</v>
      </c>
      <c r="C761" s="296" t="s">
        <v>658</v>
      </c>
      <c r="D761" s="294" t="s">
        <v>22</v>
      </c>
      <c r="E761" s="296" t="s">
        <v>23</v>
      </c>
      <c r="F761" s="294" t="s">
        <v>24</v>
      </c>
      <c r="G761" s="296" t="s">
        <v>92</v>
      </c>
      <c r="H761" s="296" t="s">
        <v>179</v>
      </c>
      <c r="I761" s="296" t="s">
        <v>2304</v>
      </c>
      <c r="J761" s="297">
        <v>44925</v>
      </c>
      <c r="K761" s="298">
        <v>490491</v>
      </c>
      <c r="L761" s="298">
        <v>34610</v>
      </c>
      <c r="M761" s="299">
        <v>27133</v>
      </c>
      <c r="N761" s="300">
        <v>311348</v>
      </c>
      <c r="O761" s="300">
        <v>4220</v>
      </c>
      <c r="P761" s="301">
        <v>10408</v>
      </c>
      <c r="Q761" s="302">
        <v>161530</v>
      </c>
      <c r="R761" s="302">
        <v>2499</v>
      </c>
      <c r="S761" s="303" t="s">
        <v>35</v>
      </c>
      <c r="T761" s="304" t="s">
        <v>35</v>
      </c>
      <c r="U761" s="304" t="s">
        <v>35</v>
      </c>
      <c r="V761" s="297">
        <v>82466</v>
      </c>
      <c r="W761" s="298">
        <v>963369</v>
      </c>
      <c r="X761" s="298">
        <v>41329</v>
      </c>
    </row>
    <row r="762" spans="1:24" x14ac:dyDescent="0.35">
      <c r="A762" s="294">
        <v>2013</v>
      </c>
      <c r="B762" s="295">
        <v>7554</v>
      </c>
      <c r="C762" s="296" t="s">
        <v>659</v>
      </c>
      <c r="D762" s="294" t="s">
        <v>39</v>
      </c>
      <c r="E762" s="296" t="s">
        <v>40</v>
      </c>
      <c r="F762" s="294" t="s">
        <v>24</v>
      </c>
      <c r="G762" s="296" t="s">
        <v>34</v>
      </c>
      <c r="H762" s="296" t="s">
        <v>42</v>
      </c>
      <c r="I762" s="296" t="s">
        <v>2271</v>
      </c>
      <c r="J762" s="297">
        <v>4635.8999999999996</v>
      </c>
      <c r="K762" s="298">
        <v>67082</v>
      </c>
      <c r="L762" s="298">
        <v>21584</v>
      </c>
      <c r="M762" s="299">
        <v>486.8</v>
      </c>
      <c r="N762" s="300">
        <v>9507</v>
      </c>
      <c r="O762" s="300">
        <v>12</v>
      </c>
      <c r="P762" s="301" t="s">
        <v>35</v>
      </c>
      <c r="Q762" s="302" t="s">
        <v>35</v>
      </c>
      <c r="R762" s="302" t="s">
        <v>35</v>
      </c>
      <c r="S762" s="303" t="s">
        <v>35</v>
      </c>
      <c r="T762" s="304" t="s">
        <v>35</v>
      </c>
      <c r="U762" s="304" t="s">
        <v>35</v>
      </c>
      <c r="V762" s="297">
        <v>5122.7</v>
      </c>
      <c r="W762" s="298">
        <v>76589</v>
      </c>
      <c r="X762" s="298">
        <v>21596</v>
      </c>
    </row>
    <row r="763" spans="1:24" x14ac:dyDescent="0.35">
      <c r="A763" s="294">
        <v>2013</v>
      </c>
      <c r="B763" s="295">
        <v>7554</v>
      </c>
      <c r="C763" s="296" t="s">
        <v>659</v>
      </c>
      <c r="D763" s="294" t="s">
        <v>39</v>
      </c>
      <c r="E763" s="296" t="s">
        <v>40</v>
      </c>
      <c r="F763" s="294" t="s">
        <v>24</v>
      </c>
      <c r="G763" s="296" t="s">
        <v>30</v>
      </c>
      <c r="H763" s="296" t="s">
        <v>42</v>
      </c>
      <c r="I763" s="296" t="s">
        <v>2271</v>
      </c>
      <c r="J763" s="297">
        <v>482.5</v>
      </c>
      <c r="K763" s="298">
        <v>4857</v>
      </c>
      <c r="L763" s="298">
        <v>1358</v>
      </c>
      <c r="M763" s="299">
        <v>0</v>
      </c>
      <c r="N763" s="300">
        <v>0</v>
      </c>
      <c r="O763" s="300">
        <v>0</v>
      </c>
      <c r="P763" s="301" t="s">
        <v>35</v>
      </c>
      <c r="Q763" s="302" t="s">
        <v>35</v>
      </c>
      <c r="R763" s="302" t="s">
        <v>35</v>
      </c>
      <c r="S763" s="303" t="s">
        <v>35</v>
      </c>
      <c r="T763" s="304" t="s">
        <v>35</v>
      </c>
      <c r="U763" s="304" t="s">
        <v>35</v>
      </c>
      <c r="V763" s="297">
        <v>482.5</v>
      </c>
      <c r="W763" s="298">
        <v>4857</v>
      </c>
      <c r="X763" s="298">
        <v>1358</v>
      </c>
    </row>
    <row r="764" spans="1:24" x14ac:dyDescent="0.35">
      <c r="A764" s="294">
        <v>2013</v>
      </c>
      <c r="B764" s="295">
        <v>7554</v>
      </c>
      <c r="C764" s="296" t="s">
        <v>659</v>
      </c>
      <c r="D764" s="294" t="s">
        <v>39</v>
      </c>
      <c r="E764" s="296" t="s">
        <v>40</v>
      </c>
      <c r="F764" s="294" t="s">
        <v>24</v>
      </c>
      <c r="G764" s="296" t="s">
        <v>131</v>
      </c>
      <c r="H764" s="296" t="s">
        <v>42</v>
      </c>
      <c r="I764" s="296" t="s">
        <v>2271</v>
      </c>
      <c r="J764" s="297">
        <v>0</v>
      </c>
      <c r="K764" s="298">
        <v>0</v>
      </c>
      <c r="L764" s="298">
        <v>0</v>
      </c>
      <c r="M764" s="299">
        <v>16389.599999999999</v>
      </c>
      <c r="N764" s="300">
        <v>196961</v>
      </c>
      <c r="O764" s="300">
        <v>1323</v>
      </c>
      <c r="P764" s="301" t="s">
        <v>35</v>
      </c>
      <c r="Q764" s="302" t="s">
        <v>35</v>
      </c>
      <c r="R764" s="302" t="s">
        <v>35</v>
      </c>
      <c r="S764" s="303" t="s">
        <v>35</v>
      </c>
      <c r="T764" s="304" t="s">
        <v>35</v>
      </c>
      <c r="U764" s="304" t="s">
        <v>35</v>
      </c>
      <c r="V764" s="297">
        <v>16389.599999999999</v>
      </c>
      <c r="W764" s="298">
        <v>196961</v>
      </c>
      <c r="X764" s="298">
        <v>1323</v>
      </c>
    </row>
    <row r="765" spans="1:24" x14ac:dyDescent="0.35">
      <c r="A765" s="294">
        <v>2013</v>
      </c>
      <c r="B765" s="295">
        <v>7554</v>
      </c>
      <c r="C765" s="296" t="s">
        <v>659</v>
      </c>
      <c r="D765" s="294" t="s">
        <v>39</v>
      </c>
      <c r="E765" s="296" t="s">
        <v>40</v>
      </c>
      <c r="F765" s="294" t="s">
        <v>24</v>
      </c>
      <c r="G765" s="296" t="s">
        <v>41</v>
      </c>
      <c r="H765" s="296" t="s">
        <v>42</v>
      </c>
      <c r="I765" s="296" t="s">
        <v>2272</v>
      </c>
      <c r="J765" s="297">
        <v>26228.3</v>
      </c>
      <c r="K765" s="298">
        <v>194050</v>
      </c>
      <c r="L765" s="298">
        <v>49030</v>
      </c>
      <c r="M765" s="299">
        <v>44031.1</v>
      </c>
      <c r="N765" s="300">
        <v>505482</v>
      </c>
      <c r="O765" s="300">
        <v>2686</v>
      </c>
      <c r="P765" s="301" t="s">
        <v>35</v>
      </c>
      <c r="Q765" s="302" t="s">
        <v>35</v>
      </c>
      <c r="R765" s="302" t="s">
        <v>35</v>
      </c>
      <c r="S765" s="303" t="s">
        <v>35</v>
      </c>
      <c r="T765" s="304" t="s">
        <v>35</v>
      </c>
      <c r="U765" s="304" t="s">
        <v>35</v>
      </c>
      <c r="V765" s="297">
        <v>70259.399999999994</v>
      </c>
      <c r="W765" s="298">
        <v>699532</v>
      </c>
      <c r="X765" s="298">
        <v>51716</v>
      </c>
    </row>
    <row r="766" spans="1:24" x14ac:dyDescent="0.35">
      <c r="A766" s="294">
        <v>2013</v>
      </c>
      <c r="B766" s="295">
        <v>7554</v>
      </c>
      <c r="C766" s="296" t="s">
        <v>659</v>
      </c>
      <c r="D766" s="294" t="s">
        <v>39</v>
      </c>
      <c r="E766" s="296" t="s">
        <v>40</v>
      </c>
      <c r="F766" s="294" t="s">
        <v>24</v>
      </c>
      <c r="G766" s="296" t="s">
        <v>187</v>
      </c>
      <c r="H766" s="296" t="s">
        <v>42</v>
      </c>
      <c r="I766" s="296" t="s">
        <v>2271</v>
      </c>
      <c r="J766" s="297">
        <v>8124.7</v>
      </c>
      <c r="K766" s="298">
        <v>88275</v>
      </c>
      <c r="L766" s="298">
        <v>16192</v>
      </c>
      <c r="M766" s="299">
        <v>6480</v>
      </c>
      <c r="N766" s="300">
        <v>88397</v>
      </c>
      <c r="O766" s="300">
        <v>394</v>
      </c>
      <c r="P766" s="301" t="s">
        <v>35</v>
      </c>
      <c r="Q766" s="302" t="s">
        <v>35</v>
      </c>
      <c r="R766" s="302" t="s">
        <v>35</v>
      </c>
      <c r="S766" s="303" t="s">
        <v>35</v>
      </c>
      <c r="T766" s="304" t="s">
        <v>35</v>
      </c>
      <c r="U766" s="304" t="s">
        <v>35</v>
      </c>
      <c r="V766" s="297">
        <v>14604.7</v>
      </c>
      <c r="W766" s="298">
        <v>176672</v>
      </c>
      <c r="X766" s="298">
        <v>16586</v>
      </c>
    </row>
    <row r="767" spans="1:24" x14ac:dyDescent="0.35">
      <c r="A767" s="294">
        <v>2013</v>
      </c>
      <c r="B767" s="295">
        <v>7554</v>
      </c>
      <c r="C767" s="296" t="s">
        <v>659</v>
      </c>
      <c r="D767" s="294" t="s">
        <v>93</v>
      </c>
      <c r="E767" s="296" t="s">
        <v>23</v>
      </c>
      <c r="F767" s="294" t="s">
        <v>24</v>
      </c>
      <c r="G767" s="296" t="s">
        <v>94</v>
      </c>
      <c r="H767" s="296" t="s">
        <v>42</v>
      </c>
      <c r="I767" s="296" t="s">
        <v>2285</v>
      </c>
      <c r="J767" s="297">
        <v>302708.3</v>
      </c>
      <c r="K767" s="298">
        <v>3173022</v>
      </c>
      <c r="L767" s="298">
        <v>286184</v>
      </c>
      <c r="M767" s="299">
        <v>264606.3</v>
      </c>
      <c r="N767" s="300">
        <v>4142621</v>
      </c>
      <c r="O767" s="300">
        <v>53472</v>
      </c>
      <c r="P767" s="301" t="s">
        <v>35</v>
      </c>
      <c r="Q767" s="302" t="s">
        <v>35</v>
      </c>
      <c r="R767" s="302" t="s">
        <v>35</v>
      </c>
      <c r="S767" s="303" t="s">
        <v>35</v>
      </c>
      <c r="T767" s="304" t="s">
        <v>35</v>
      </c>
      <c r="U767" s="304" t="s">
        <v>35</v>
      </c>
      <c r="V767" s="297">
        <v>567314.6</v>
      </c>
      <c r="W767" s="298">
        <v>7315643</v>
      </c>
      <c r="X767" s="298">
        <v>339656</v>
      </c>
    </row>
    <row r="768" spans="1:24" x14ac:dyDescent="0.35">
      <c r="A768" s="294">
        <v>2013</v>
      </c>
      <c r="B768" s="295">
        <v>7558</v>
      </c>
      <c r="C768" s="296" t="s">
        <v>660</v>
      </c>
      <c r="D768" s="294" t="s">
        <v>22</v>
      </c>
      <c r="E768" s="296" t="s">
        <v>23</v>
      </c>
      <c r="F768" s="294" t="s">
        <v>24</v>
      </c>
      <c r="G768" s="296" t="s">
        <v>106</v>
      </c>
      <c r="H768" s="296" t="s">
        <v>31</v>
      </c>
      <c r="I768" s="296" t="s">
        <v>2271</v>
      </c>
      <c r="J768" s="297">
        <v>23854</v>
      </c>
      <c r="K768" s="298">
        <v>182765</v>
      </c>
      <c r="L768" s="298">
        <v>14180</v>
      </c>
      <c r="M768" s="299">
        <v>5170</v>
      </c>
      <c r="N768" s="300">
        <v>45365</v>
      </c>
      <c r="O768" s="300">
        <v>1209</v>
      </c>
      <c r="P768" s="301">
        <v>2004</v>
      </c>
      <c r="Q768" s="302">
        <v>29469</v>
      </c>
      <c r="R768" s="302">
        <v>2</v>
      </c>
      <c r="S768" s="303" t="s">
        <v>35</v>
      </c>
      <c r="T768" s="304" t="s">
        <v>35</v>
      </c>
      <c r="U768" s="304" t="s">
        <v>35</v>
      </c>
      <c r="V768" s="297">
        <v>31028</v>
      </c>
      <c r="W768" s="298">
        <v>257599</v>
      </c>
      <c r="X768" s="298">
        <v>15391</v>
      </c>
    </row>
    <row r="769" spans="1:24" x14ac:dyDescent="0.35">
      <c r="A769" s="294">
        <v>2013</v>
      </c>
      <c r="B769" s="295">
        <v>7559</v>
      </c>
      <c r="C769" s="296" t="s">
        <v>661</v>
      </c>
      <c r="D769" s="294" t="s">
        <v>22</v>
      </c>
      <c r="E769" s="296" t="s">
        <v>23</v>
      </c>
      <c r="F769" s="294" t="s">
        <v>24</v>
      </c>
      <c r="G769" s="296" t="s">
        <v>94</v>
      </c>
      <c r="H769" s="296" t="s">
        <v>31</v>
      </c>
      <c r="I769" s="296" t="s">
        <v>2285</v>
      </c>
      <c r="J769" s="297">
        <v>79474</v>
      </c>
      <c r="K769" s="298">
        <v>656727</v>
      </c>
      <c r="L769" s="298">
        <v>37535</v>
      </c>
      <c r="M769" s="299">
        <v>18900</v>
      </c>
      <c r="N769" s="300">
        <v>133815</v>
      </c>
      <c r="O769" s="300">
        <v>2415</v>
      </c>
      <c r="P769" s="301" t="s">
        <v>35</v>
      </c>
      <c r="Q769" s="302" t="s">
        <v>35</v>
      </c>
      <c r="R769" s="302" t="s">
        <v>35</v>
      </c>
      <c r="S769" s="303" t="s">
        <v>35</v>
      </c>
      <c r="T769" s="304" t="s">
        <v>35</v>
      </c>
      <c r="U769" s="304" t="s">
        <v>35</v>
      </c>
      <c r="V769" s="297">
        <v>98374</v>
      </c>
      <c r="W769" s="298">
        <v>790542</v>
      </c>
      <c r="X769" s="298">
        <v>39950</v>
      </c>
    </row>
    <row r="770" spans="1:24" x14ac:dyDescent="0.35">
      <c r="A770" s="294">
        <v>2013</v>
      </c>
      <c r="B770" s="295">
        <v>7561</v>
      </c>
      <c r="C770" s="296" t="s">
        <v>662</v>
      </c>
      <c r="D770" s="294" t="s">
        <v>22</v>
      </c>
      <c r="E770" s="296" t="s">
        <v>23</v>
      </c>
      <c r="F770" s="294" t="s">
        <v>24</v>
      </c>
      <c r="G770" s="296" t="s">
        <v>94</v>
      </c>
      <c r="H770" s="296" t="s">
        <v>31</v>
      </c>
      <c r="I770" s="296" t="s">
        <v>2285</v>
      </c>
      <c r="J770" s="297">
        <v>3761</v>
      </c>
      <c r="K770" s="298">
        <v>25049</v>
      </c>
      <c r="L770" s="298">
        <v>3550</v>
      </c>
      <c r="M770" s="299">
        <v>3767</v>
      </c>
      <c r="N770" s="300">
        <v>31081</v>
      </c>
      <c r="O770" s="300">
        <v>979</v>
      </c>
      <c r="P770" s="301">
        <v>14879</v>
      </c>
      <c r="Q770" s="302">
        <v>183620</v>
      </c>
      <c r="R770" s="302">
        <v>677</v>
      </c>
      <c r="S770" s="303" t="s">
        <v>35</v>
      </c>
      <c r="T770" s="304" t="s">
        <v>35</v>
      </c>
      <c r="U770" s="304" t="s">
        <v>35</v>
      </c>
      <c r="V770" s="297">
        <v>22407</v>
      </c>
      <c r="W770" s="298">
        <v>239750</v>
      </c>
      <c r="X770" s="298">
        <v>5206</v>
      </c>
    </row>
    <row r="771" spans="1:24" x14ac:dyDescent="0.35">
      <c r="A771" s="294">
        <v>2013</v>
      </c>
      <c r="B771" s="295">
        <v>7563</v>
      </c>
      <c r="C771" s="296" t="s">
        <v>663</v>
      </c>
      <c r="D771" s="294" t="s">
        <v>22</v>
      </c>
      <c r="E771" s="296" t="s">
        <v>23</v>
      </c>
      <c r="F771" s="294" t="s">
        <v>24</v>
      </c>
      <c r="G771" s="296" t="s">
        <v>125</v>
      </c>
      <c r="H771" s="296" t="s">
        <v>31</v>
      </c>
      <c r="I771" s="296" t="s">
        <v>2295</v>
      </c>
      <c r="J771" s="297">
        <v>21199</v>
      </c>
      <c r="K771" s="298">
        <v>151222</v>
      </c>
      <c r="L771" s="298">
        <v>14269</v>
      </c>
      <c r="M771" s="299">
        <v>9052</v>
      </c>
      <c r="N771" s="300">
        <v>73160</v>
      </c>
      <c r="O771" s="300">
        <v>2199</v>
      </c>
      <c r="P771" s="301">
        <v>925</v>
      </c>
      <c r="Q771" s="302">
        <v>9456</v>
      </c>
      <c r="R771" s="302">
        <v>115</v>
      </c>
      <c r="S771" s="303" t="s">
        <v>35</v>
      </c>
      <c r="T771" s="304" t="s">
        <v>35</v>
      </c>
      <c r="U771" s="304" t="s">
        <v>35</v>
      </c>
      <c r="V771" s="297">
        <v>31176</v>
      </c>
      <c r="W771" s="298">
        <v>233838</v>
      </c>
      <c r="X771" s="298">
        <v>16583</v>
      </c>
    </row>
    <row r="772" spans="1:24" x14ac:dyDescent="0.35">
      <c r="A772" s="294">
        <v>2013</v>
      </c>
      <c r="B772" s="295">
        <v>7593</v>
      </c>
      <c r="C772" s="296" t="s">
        <v>664</v>
      </c>
      <c r="D772" s="294" t="s">
        <v>22</v>
      </c>
      <c r="E772" s="296" t="s">
        <v>23</v>
      </c>
      <c r="F772" s="294" t="s">
        <v>24</v>
      </c>
      <c r="G772" s="296" t="s">
        <v>58</v>
      </c>
      <c r="H772" s="296" t="s">
        <v>26</v>
      </c>
      <c r="I772" s="296" t="s">
        <v>2365</v>
      </c>
      <c r="J772" s="297">
        <v>5588.1</v>
      </c>
      <c r="K772" s="298">
        <v>43594</v>
      </c>
      <c r="L772" s="298">
        <v>3148</v>
      </c>
      <c r="M772" s="299">
        <v>6751.7</v>
      </c>
      <c r="N772" s="300">
        <v>53874</v>
      </c>
      <c r="O772" s="300">
        <v>718</v>
      </c>
      <c r="P772" s="301">
        <v>572.70000000000005</v>
      </c>
      <c r="Q772" s="302">
        <v>4801</v>
      </c>
      <c r="R772" s="302">
        <v>3</v>
      </c>
      <c r="S772" s="303" t="s">
        <v>35</v>
      </c>
      <c r="T772" s="304" t="s">
        <v>35</v>
      </c>
      <c r="U772" s="304" t="s">
        <v>35</v>
      </c>
      <c r="V772" s="297">
        <v>12912.5</v>
      </c>
      <c r="W772" s="298">
        <v>102269</v>
      </c>
      <c r="X772" s="298">
        <v>3869</v>
      </c>
    </row>
    <row r="773" spans="1:24" x14ac:dyDescent="0.35">
      <c r="A773" s="294">
        <v>2013</v>
      </c>
      <c r="B773" s="295">
        <v>7601</v>
      </c>
      <c r="C773" s="296" t="s">
        <v>665</v>
      </c>
      <c r="D773" s="294" t="s">
        <v>22</v>
      </c>
      <c r="E773" s="296" t="s">
        <v>23</v>
      </c>
      <c r="F773" s="294" t="s">
        <v>24</v>
      </c>
      <c r="G773" s="296" t="s">
        <v>256</v>
      </c>
      <c r="H773" s="296" t="s">
        <v>54</v>
      </c>
      <c r="I773" s="296" t="s">
        <v>2306</v>
      </c>
      <c r="J773" s="297">
        <v>265867</v>
      </c>
      <c r="K773" s="298">
        <v>1556518</v>
      </c>
      <c r="L773" s="298">
        <v>220367</v>
      </c>
      <c r="M773" s="299">
        <v>226300</v>
      </c>
      <c r="N773" s="300">
        <v>1560705</v>
      </c>
      <c r="O773" s="300">
        <v>38438</v>
      </c>
      <c r="P773" s="301">
        <v>123238</v>
      </c>
      <c r="Q773" s="302">
        <v>1178382</v>
      </c>
      <c r="R773" s="302">
        <v>67</v>
      </c>
      <c r="S773" s="303">
        <v>0</v>
      </c>
      <c r="T773" s="304">
        <v>0</v>
      </c>
      <c r="U773" s="304">
        <v>0</v>
      </c>
      <c r="V773" s="297">
        <v>615405</v>
      </c>
      <c r="W773" s="298">
        <v>4295605</v>
      </c>
      <c r="X773" s="298">
        <v>258872</v>
      </c>
    </row>
    <row r="774" spans="1:24" x14ac:dyDescent="0.35">
      <c r="A774" s="294">
        <v>2013</v>
      </c>
      <c r="B774" s="295">
        <v>7625</v>
      </c>
      <c r="C774" s="296" t="s">
        <v>666</v>
      </c>
      <c r="D774" s="294" t="s">
        <v>22</v>
      </c>
      <c r="E774" s="296" t="s">
        <v>23</v>
      </c>
      <c r="F774" s="294" t="s">
        <v>24</v>
      </c>
      <c r="G774" s="296" t="s">
        <v>100</v>
      </c>
      <c r="H774" s="296" t="s">
        <v>26</v>
      </c>
      <c r="I774" s="296" t="s">
        <v>2269</v>
      </c>
      <c r="J774" s="297">
        <v>44818</v>
      </c>
      <c r="K774" s="298">
        <v>473101</v>
      </c>
      <c r="L774" s="298">
        <v>30627</v>
      </c>
      <c r="M774" s="299">
        <v>31332</v>
      </c>
      <c r="N774" s="300">
        <v>310511</v>
      </c>
      <c r="O774" s="300">
        <v>7125</v>
      </c>
      <c r="P774" s="301">
        <v>20059</v>
      </c>
      <c r="Q774" s="302">
        <v>308896</v>
      </c>
      <c r="R774" s="302">
        <v>15</v>
      </c>
      <c r="S774" s="303">
        <v>0</v>
      </c>
      <c r="T774" s="304">
        <v>0</v>
      </c>
      <c r="U774" s="304">
        <v>0</v>
      </c>
      <c r="V774" s="297">
        <v>96209</v>
      </c>
      <c r="W774" s="298">
        <v>1092508</v>
      </c>
      <c r="X774" s="298">
        <v>37767</v>
      </c>
    </row>
    <row r="775" spans="1:24" x14ac:dyDescent="0.35">
      <c r="A775" s="294">
        <v>2013</v>
      </c>
      <c r="B775" s="295">
        <v>7626</v>
      </c>
      <c r="C775" s="296" t="s">
        <v>667</v>
      </c>
      <c r="D775" s="294" t="s">
        <v>22</v>
      </c>
      <c r="E775" s="296" t="s">
        <v>23</v>
      </c>
      <c r="F775" s="294" t="s">
        <v>24</v>
      </c>
      <c r="G775" s="296" t="s">
        <v>83</v>
      </c>
      <c r="H775" s="296" t="s">
        <v>26</v>
      </c>
      <c r="I775" s="296" t="s">
        <v>2270</v>
      </c>
      <c r="J775" s="297">
        <v>948.9</v>
      </c>
      <c r="K775" s="298">
        <v>9515</v>
      </c>
      <c r="L775" s="298">
        <v>998</v>
      </c>
      <c r="M775" s="299">
        <v>1022.5</v>
      </c>
      <c r="N775" s="300">
        <v>11596</v>
      </c>
      <c r="O775" s="300">
        <v>257</v>
      </c>
      <c r="P775" s="301">
        <v>1607.7</v>
      </c>
      <c r="Q775" s="302">
        <v>20524</v>
      </c>
      <c r="R775" s="302">
        <v>1</v>
      </c>
      <c r="S775" s="303" t="s">
        <v>35</v>
      </c>
      <c r="T775" s="304" t="s">
        <v>35</v>
      </c>
      <c r="U775" s="304" t="s">
        <v>35</v>
      </c>
      <c r="V775" s="297">
        <v>3579.1</v>
      </c>
      <c r="W775" s="298">
        <v>41635</v>
      </c>
      <c r="X775" s="298">
        <v>1256</v>
      </c>
    </row>
    <row r="776" spans="1:24" x14ac:dyDescent="0.35">
      <c r="A776" s="294">
        <v>2013</v>
      </c>
      <c r="B776" s="295">
        <v>7627</v>
      </c>
      <c r="C776" s="296" t="s">
        <v>668</v>
      </c>
      <c r="D776" s="294" t="s">
        <v>22</v>
      </c>
      <c r="E776" s="296" t="s">
        <v>23</v>
      </c>
      <c r="F776" s="294" t="s">
        <v>24</v>
      </c>
      <c r="G776" s="296" t="s">
        <v>71</v>
      </c>
      <c r="H776" s="296" t="s">
        <v>26</v>
      </c>
      <c r="I776" s="296" t="s">
        <v>2270</v>
      </c>
      <c r="J776" s="297">
        <v>8531</v>
      </c>
      <c r="K776" s="298">
        <v>93962</v>
      </c>
      <c r="L776" s="298">
        <v>9274</v>
      </c>
      <c r="M776" s="299">
        <v>8731</v>
      </c>
      <c r="N776" s="300">
        <v>104611</v>
      </c>
      <c r="O776" s="300">
        <v>960</v>
      </c>
      <c r="P776" s="301">
        <v>12306</v>
      </c>
      <c r="Q776" s="302">
        <v>160786</v>
      </c>
      <c r="R776" s="302">
        <v>15</v>
      </c>
      <c r="S776" s="303" t="s">
        <v>35</v>
      </c>
      <c r="T776" s="304" t="s">
        <v>35</v>
      </c>
      <c r="U776" s="304" t="s">
        <v>35</v>
      </c>
      <c r="V776" s="297">
        <v>29568</v>
      </c>
      <c r="W776" s="298">
        <v>359359</v>
      </c>
      <c r="X776" s="298">
        <v>10249</v>
      </c>
    </row>
    <row r="777" spans="1:24" x14ac:dyDescent="0.35">
      <c r="A777" s="294">
        <v>2013</v>
      </c>
      <c r="B777" s="295">
        <v>7634</v>
      </c>
      <c r="C777" s="296" t="s">
        <v>669</v>
      </c>
      <c r="D777" s="294" t="s">
        <v>22</v>
      </c>
      <c r="E777" s="296" t="s">
        <v>23</v>
      </c>
      <c r="F777" s="294" t="s">
        <v>24</v>
      </c>
      <c r="G777" s="296" t="s">
        <v>94</v>
      </c>
      <c r="H777" s="296" t="s">
        <v>26</v>
      </c>
      <c r="I777" s="296" t="s">
        <v>2285</v>
      </c>
      <c r="J777" s="297">
        <v>15169</v>
      </c>
      <c r="K777" s="298">
        <v>147662</v>
      </c>
      <c r="L777" s="298">
        <v>11436</v>
      </c>
      <c r="M777" s="299">
        <v>28722</v>
      </c>
      <c r="N777" s="300">
        <v>359012</v>
      </c>
      <c r="O777" s="300">
        <v>2117</v>
      </c>
      <c r="P777" s="301" t="s">
        <v>35</v>
      </c>
      <c r="Q777" s="302" t="s">
        <v>35</v>
      </c>
      <c r="R777" s="302" t="s">
        <v>35</v>
      </c>
      <c r="S777" s="303" t="s">
        <v>35</v>
      </c>
      <c r="T777" s="304" t="s">
        <v>35</v>
      </c>
      <c r="U777" s="304" t="s">
        <v>35</v>
      </c>
      <c r="V777" s="297">
        <v>43891</v>
      </c>
      <c r="W777" s="298">
        <v>506674</v>
      </c>
      <c r="X777" s="298">
        <v>13553</v>
      </c>
    </row>
    <row r="778" spans="1:24" x14ac:dyDescent="0.35">
      <c r="A778" s="294">
        <v>2013</v>
      </c>
      <c r="B778" s="295">
        <v>7639</v>
      </c>
      <c r="C778" s="296" t="s">
        <v>670</v>
      </c>
      <c r="D778" s="294" t="s">
        <v>22</v>
      </c>
      <c r="E778" s="296" t="s">
        <v>23</v>
      </c>
      <c r="F778" s="294" t="s">
        <v>24</v>
      </c>
      <c r="G778" s="296" t="s">
        <v>67</v>
      </c>
      <c r="H778" s="296" t="s">
        <v>26</v>
      </c>
      <c r="I778" s="296" t="s">
        <v>2291</v>
      </c>
      <c r="J778" s="297">
        <v>90692.2</v>
      </c>
      <c r="K778" s="298">
        <v>687401</v>
      </c>
      <c r="L778" s="298">
        <v>57277</v>
      </c>
      <c r="M778" s="299">
        <v>75745.7</v>
      </c>
      <c r="N778" s="300">
        <v>691510</v>
      </c>
      <c r="O778" s="300">
        <v>7433</v>
      </c>
      <c r="P778" s="301">
        <v>21695.8</v>
      </c>
      <c r="Q778" s="302">
        <v>259325</v>
      </c>
      <c r="R778" s="302">
        <v>363</v>
      </c>
      <c r="S778" s="303" t="s">
        <v>35</v>
      </c>
      <c r="T778" s="304" t="s">
        <v>35</v>
      </c>
      <c r="U778" s="304" t="s">
        <v>35</v>
      </c>
      <c r="V778" s="297">
        <v>188133.7</v>
      </c>
      <c r="W778" s="298">
        <v>1638236</v>
      </c>
      <c r="X778" s="298">
        <v>65073</v>
      </c>
    </row>
    <row r="779" spans="1:24" x14ac:dyDescent="0.35">
      <c r="A779" s="294">
        <v>2013</v>
      </c>
      <c r="B779" s="295">
        <v>7646</v>
      </c>
      <c r="C779" s="296" t="s">
        <v>671</v>
      </c>
      <c r="D779" s="294" t="s">
        <v>22</v>
      </c>
      <c r="E779" s="296" t="s">
        <v>23</v>
      </c>
      <c r="F779" s="294" t="s">
        <v>24</v>
      </c>
      <c r="G779" s="296" t="s">
        <v>51</v>
      </c>
      <c r="H779" s="296" t="s">
        <v>26</v>
      </c>
      <c r="I779" s="296" t="s">
        <v>2280</v>
      </c>
      <c r="J779" s="297">
        <v>10257</v>
      </c>
      <c r="K779" s="298">
        <v>108269</v>
      </c>
      <c r="L779" s="298">
        <v>10968</v>
      </c>
      <c r="M779" s="299">
        <v>4161</v>
      </c>
      <c r="N779" s="300">
        <v>39727</v>
      </c>
      <c r="O779" s="300">
        <v>2594</v>
      </c>
      <c r="P779" s="301">
        <v>10556</v>
      </c>
      <c r="Q779" s="302">
        <v>148819</v>
      </c>
      <c r="R779" s="302">
        <v>253</v>
      </c>
      <c r="S779" s="303" t="s">
        <v>35</v>
      </c>
      <c r="T779" s="304" t="s">
        <v>35</v>
      </c>
      <c r="U779" s="304" t="s">
        <v>35</v>
      </c>
      <c r="V779" s="297">
        <v>24974</v>
      </c>
      <c r="W779" s="298">
        <v>296815</v>
      </c>
      <c r="X779" s="298">
        <v>13815</v>
      </c>
    </row>
    <row r="780" spans="1:24" x14ac:dyDescent="0.35">
      <c r="A780" s="294">
        <v>2013</v>
      </c>
      <c r="B780" s="295">
        <v>7651</v>
      </c>
      <c r="C780" s="296" t="s">
        <v>672</v>
      </c>
      <c r="D780" s="294" t="s">
        <v>22</v>
      </c>
      <c r="E780" s="296" t="s">
        <v>23</v>
      </c>
      <c r="F780" s="294" t="s">
        <v>24</v>
      </c>
      <c r="G780" s="296" t="s">
        <v>25</v>
      </c>
      <c r="H780" s="296" t="s">
        <v>26</v>
      </c>
      <c r="I780" s="296" t="s">
        <v>2270</v>
      </c>
      <c r="J780" s="297">
        <v>10727</v>
      </c>
      <c r="K780" s="298">
        <v>102460</v>
      </c>
      <c r="L780" s="298">
        <v>8158</v>
      </c>
      <c r="M780" s="299">
        <v>12632</v>
      </c>
      <c r="N780" s="300">
        <v>125417</v>
      </c>
      <c r="O780" s="300">
        <v>1665</v>
      </c>
      <c r="P780" s="301">
        <v>3747</v>
      </c>
      <c r="Q780" s="302">
        <v>45648</v>
      </c>
      <c r="R780" s="302">
        <v>3</v>
      </c>
      <c r="S780" s="303" t="s">
        <v>35</v>
      </c>
      <c r="T780" s="304" t="s">
        <v>35</v>
      </c>
      <c r="U780" s="304" t="s">
        <v>35</v>
      </c>
      <c r="V780" s="297">
        <v>27106</v>
      </c>
      <c r="W780" s="298">
        <v>273525</v>
      </c>
      <c r="X780" s="298">
        <v>9826</v>
      </c>
    </row>
    <row r="781" spans="1:24" x14ac:dyDescent="0.35">
      <c r="A781" s="294">
        <v>2013</v>
      </c>
      <c r="B781" s="295">
        <v>7654</v>
      </c>
      <c r="C781" s="296" t="s">
        <v>673</v>
      </c>
      <c r="D781" s="294" t="s">
        <v>22</v>
      </c>
      <c r="E781" s="296" t="s">
        <v>23</v>
      </c>
      <c r="F781" s="294" t="s">
        <v>24</v>
      </c>
      <c r="G781" s="296" t="s">
        <v>51</v>
      </c>
      <c r="H781" s="296" t="s">
        <v>26</v>
      </c>
      <c r="I781" s="296" t="s">
        <v>2280</v>
      </c>
      <c r="J781" s="297">
        <v>18657</v>
      </c>
      <c r="K781" s="298">
        <v>168471</v>
      </c>
      <c r="L781" s="298">
        <v>14226</v>
      </c>
      <c r="M781" s="299">
        <v>16155</v>
      </c>
      <c r="N781" s="300">
        <v>165653</v>
      </c>
      <c r="O781" s="300">
        <v>4016</v>
      </c>
      <c r="P781" s="301" t="s">
        <v>35</v>
      </c>
      <c r="Q781" s="302" t="s">
        <v>35</v>
      </c>
      <c r="R781" s="302" t="s">
        <v>35</v>
      </c>
      <c r="S781" s="303" t="s">
        <v>35</v>
      </c>
      <c r="T781" s="304" t="s">
        <v>35</v>
      </c>
      <c r="U781" s="304" t="s">
        <v>35</v>
      </c>
      <c r="V781" s="297">
        <v>34812</v>
      </c>
      <c r="W781" s="298">
        <v>334124</v>
      </c>
      <c r="X781" s="298">
        <v>18242</v>
      </c>
    </row>
    <row r="782" spans="1:24" x14ac:dyDescent="0.35">
      <c r="A782" s="294">
        <v>2013</v>
      </c>
      <c r="B782" s="295">
        <v>7667</v>
      </c>
      <c r="C782" s="296" t="s">
        <v>2380</v>
      </c>
      <c r="D782" s="294" t="s">
        <v>22</v>
      </c>
      <c r="E782" s="296" t="s">
        <v>23</v>
      </c>
      <c r="F782" s="294" t="s">
        <v>24</v>
      </c>
      <c r="G782" s="296" t="s">
        <v>94</v>
      </c>
      <c r="H782" s="296" t="s">
        <v>114</v>
      </c>
      <c r="I782" s="296" t="s">
        <v>2285</v>
      </c>
      <c r="J782" s="297" t="s">
        <v>35</v>
      </c>
      <c r="K782" s="298" t="s">
        <v>35</v>
      </c>
      <c r="L782" s="298" t="s">
        <v>35</v>
      </c>
      <c r="M782" s="299" t="s">
        <v>35</v>
      </c>
      <c r="N782" s="300" t="s">
        <v>35</v>
      </c>
      <c r="O782" s="300" t="s">
        <v>35</v>
      </c>
      <c r="P782" s="301">
        <v>1870</v>
      </c>
      <c r="Q782" s="302">
        <v>96100</v>
      </c>
      <c r="R782" s="302">
        <v>1</v>
      </c>
      <c r="S782" s="303" t="s">
        <v>35</v>
      </c>
      <c r="T782" s="304" t="s">
        <v>35</v>
      </c>
      <c r="U782" s="304" t="s">
        <v>35</v>
      </c>
      <c r="V782" s="297">
        <v>1870</v>
      </c>
      <c r="W782" s="298">
        <v>96100</v>
      </c>
      <c r="X782" s="298">
        <v>1</v>
      </c>
    </row>
    <row r="783" spans="1:24" x14ac:dyDescent="0.35">
      <c r="A783" s="294">
        <v>2013</v>
      </c>
      <c r="B783" s="295">
        <v>7679</v>
      </c>
      <c r="C783" s="296" t="s">
        <v>674</v>
      </c>
      <c r="D783" s="294" t="s">
        <v>22</v>
      </c>
      <c r="E783" s="296" t="s">
        <v>23</v>
      </c>
      <c r="F783" s="294" t="s">
        <v>24</v>
      </c>
      <c r="G783" s="296" t="s">
        <v>46</v>
      </c>
      <c r="H783" s="296" t="s">
        <v>26</v>
      </c>
      <c r="I783" s="296" t="s">
        <v>2274</v>
      </c>
      <c r="J783" s="297">
        <v>15113</v>
      </c>
      <c r="K783" s="298">
        <v>145205</v>
      </c>
      <c r="L783" s="298">
        <v>12471</v>
      </c>
      <c r="M783" s="299">
        <v>19250</v>
      </c>
      <c r="N783" s="300">
        <v>166523</v>
      </c>
      <c r="O783" s="300">
        <v>2190</v>
      </c>
      <c r="P783" s="301">
        <v>6876</v>
      </c>
      <c r="Q783" s="302">
        <v>88396</v>
      </c>
      <c r="R783" s="302">
        <v>16</v>
      </c>
      <c r="S783" s="303" t="s">
        <v>35</v>
      </c>
      <c r="T783" s="304" t="s">
        <v>35</v>
      </c>
      <c r="U783" s="304" t="s">
        <v>35</v>
      </c>
      <c r="V783" s="297">
        <v>41239</v>
      </c>
      <c r="W783" s="298">
        <v>400124</v>
      </c>
      <c r="X783" s="298">
        <v>14677</v>
      </c>
    </row>
    <row r="784" spans="1:24" x14ac:dyDescent="0.35">
      <c r="A784" s="294">
        <v>2013</v>
      </c>
      <c r="B784" s="295">
        <v>7716</v>
      </c>
      <c r="C784" s="296" t="s">
        <v>675</v>
      </c>
      <c r="D784" s="294" t="s">
        <v>22</v>
      </c>
      <c r="E784" s="296" t="s">
        <v>23</v>
      </c>
      <c r="F784" s="294" t="s">
        <v>24</v>
      </c>
      <c r="G784" s="296" t="s">
        <v>228</v>
      </c>
      <c r="H784" s="296" t="s">
        <v>26</v>
      </c>
      <c r="I784" s="296" t="s">
        <v>2306</v>
      </c>
      <c r="J784" s="297">
        <v>17054</v>
      </c>
      <c r="K784" s="298">
        <v>104943</v>
      </c>
      <c r="L784" s="298">
        <v>11205</v>
      </c>
      <c r="M784" s="299">
        <v>16522</v>
      </c>
      <c r="N784" s="300">
        <v>112702</v>
      </c>
      <c r="O784" s="300">
        <v>1608</v>
      </c>
      <c r="P784" s="301">
        <v>26516</v>
      </c>
      <c r="Q784" s="302">
        <v>249842</v>
      </c>
      <c r="R784" s="302">
        <v>14</v>
      </c>
      <c r="S784" s="303" t="s">
        <v>35</v>
      </c>
      <c r="T784" s="304" t="s">
        <v>35</v>
      </c>
      <c r="U784" s="304" t="s">
        <v>35</v>
      </c>
      <c r="V784" s="297">
        <v>60092</v>
      </c>
      <c r="W784" s="298">
        <v>467487</v>
      </c>
      <c r="X784" s="298">
        <v>12827</v>
      </c>
    </row>
    <row r="785" spans="1:24" x14ac:dyDescent="0.35">
      <c r="A785" s="294">
        <v>2013</v>
      </c>
      <c r="B785" s="295">
        <v>7720</v>
      </c>
      <c r="C785" s="296" t="s">
        <v>676</v>
      </c>
      <c r="D785" s="294" t="s">
        <v>22</v>
      </c>
      <c r="E785" s="296" t="s">
        <v>23</v>
      </c>
      <c r="F785" s="294" t="s">
        <v>24</v>
      </c>
      <c r="G785" s="296" t="s">
        <v>83</v>
      </c>
      <c r="H785" s="296" t="s">
        <v>31</v>
      </c>
      <c r="I785" s="296" t="s">
        <v>2296</v>
      </c>
      <c r="J785" s="297">
        <v>353.9</v>
      </c>
      <c r="K785" s="298">
        <v>3249</v>
      </c>
      <c r="L785" s="298">
        <v>237</v>
      </c>
      <c r="M785" s="299">
        <v>65.2</v>
      </c>
      <c r="N785" s="300">
        <v>639</v>
      </c>
      <c r="O785" s="300">
        <v>13</v>
      </c>
      <c r="P785" s="301" t="s">
        <v>35</v>
      </c>
      <c r="Q785" s="302" t="s">
        <v>35</v>
      </c>
      <c r="R785" s="302" t="s">
        <v>35</v>
      </c>
      <c r="S785" s="303" t="s">
        <v>35</v>
      </c>
      <c r="T785" s="304" t="s">
        <v>35</v>
      </c>
      <c r="U785" s="304" t="s">
        <v>35</v>
      </c>
      <c r="V785" s="297">
        <v>419.1</v>
      </c>
      <c r="W785" s="298">
        <v>3888</v>
      </c>
      <c r="X785" s="298">
        <v>250</v>
      </c>
    </row>
    <row r="786" spans="1:24" x14ac:dyDescent="0.35">
      <c r="A786" s="294">
        <v>2013</v>
      </c>
      <c r="B786" s="295">
        <v>7720</v>
      </c>
      <c r="C786" s="296" t="s">
        <v>676</v>
      </c>
      <c r="D786" s="294" t="s">
        <v>22</v>
      </c>
      <c r="E786" s="296" t="s">
        <v>23</v>
      </c>
      <c r="F786" s="294" t="s">
        <v>24</v>
      </c>
      <c r="G786" s="296" t="s">
        <v>127</v>
      </c>
      <c r="H786" s="296" t="s">
        <v>31</v>
      </c>
      <c r="I786" s="296" t="s">
        <v>2296</v>
      </c>
      <c r="J786" s="297">
        <v>8582.7000000000007</v>
      </c>
      <c r="K786" s="298">
        <v>78840</v>
      </c>
      <c r="L786" s="298">
        <v>5657</v>
      </c>
      <c r="M786" s="299">
        <v>3105</v>
      </c>
      <c r="N786" s="300">
        <v>35830</v>
      </c>
      <c r="O786" s="300">
        <v>767</v>
      </c>
      <c r="P786" s="301">
        <v>1344.8</v>
      </c>
      <c r="Q786" s="302">
        <v>15486</v>
      </c>
      <c r="R786" s="302">
        <v>5</v>
      </c>
      <c r="S786" s="303" t="s">
        <v>35</v>
      </c>
      <c r="T786" s="304" t="s">
        <v>35</v>
      </c>
      <c r="U786" s="304" t="s">
        <v>35</v>
      </c>
      <c r="V786" s="297">
        <v>13032.5</v>
      </c>
      <c r="W786" s="298">
        <v>130156</v>
      </c>
      <c r="X786" s="298">
        <v>6429</v>
      </c>
    </row>
    <row r="787" spans="1:24" x14ac:dyDescent="0.35">
      <c r="A787" s="294">
        <v>2013</v>
      </c>
      <c r="B787" s="295">
        <v>7743</v>
      </c>
      <c r="C787" s="296" t="s">
        <v>677</v>
      </c>
      <c r="D787" s="294" t="s">
        <v>22</v>
      </c>
      <c r="E787" s="296" t="s">
        <v>23</v>
      </c>
      <c r="F787" s="294" t="s">
        <v>24</v>
      </c>
      <c r="G787" s="296" t="s">
        <v>83</v>
      </c>
      <c r="H787" s="296" t="s">
        <v>26</v>
      </c>
      <c r="I787" s="296" t="s">
        <v>2270</v>
      </c>
      <c r="J787" s="297">
        <v>1266</v>
      </c>
      <c r="K787" s="298">
        <v>12839</v>
      </c>
      <c r="L787" s="298">
        <v>1244</v>
      </c>
      <c r="M787" s="299">
        <v>1117</v>
      </c>
      <c r="N787" s="300">
        <v>13247</v>
      </c>
      <c r="O787" s="300">
        <v>246</v>
      </c>
      <c r="P787" s="301" t="s">
        <v>35</v>
      </c>
      <c r="Q787" s="302" t="s">
        <v>35</v>
      </c>
      <c r="R787" s="302" t="s">
        <v>35</v>
      </c>
      <c r="S787" s="303" t="s">
        <v>35</v>
      </c>
      <c r="T787" s="304" t="s">
        <v>35</v>
      </c>
      <c r="U787" s="304" t="s">
        <v>35</v>
      </c>
      <c r="V787" s="297">
        <v>2383</v>
      </c>
      <c r="W787" s="298">
        <v>26086</v>
      </c>
      <c r="X787" s="298">
        <v>1490</v>
      </c>
    </row>
    <row r="788" spans="1:24" x14ac:dyDescent="0.35">
      <c r="A788" s="294">
        <v>2013</v>
      </c>
      <c r="B788" s="295">
        <v>7750</v>
      </c>
      <c r="C788" s="296" t="s">
        <v>678</v>
      </c>
      <c r="D788" s="294" t="s">
        <v>22</v>
      </c>
      <c r="E788" s="296" t="s">
        <v>23</v>
      </c>
      <c r="F788" s="294" t="s">
        <v>24</v>
      </c>
      <c r="G788" s="296" t="s">
        <v>83</v>
      </c>
      <c r="H788" s="296" t="s">
        <v>31</v>
      </c>
      <c r="I788" s="296" t="s">
        <v>2270</v>
      </c>
      <c r="J788" s="297">
        <v>7235</v>
      </c>
      <c r="K788" s="298">
        <v>66367</v>
      </c>
      <c r="L788" s="298">
        <v>4462</v>
      </c>
      <c r="M788" s="299">
        <v>1152</v>
      </c>
      <c r="N788" s="300">
        <v>13454</v>
      </c>
      <c r="O788" s="300">
        <v>107</v>
      </c>
      <c r="P788" s="301">
        <v>4620</v>
      </c>
      <c r="Q788" s="302">
        <v>76154</v>
      </c>
      <c r="R788" s="302">
        <v>7</v>
      </c>
      <c r="S788" s="303" t="s">
        <v>35</v>
      </c>
      <c r="T788" s="304" t="s">
        <v>35</v>
      </c>
      <c r="U788" s="304" t="s">
        <v>35</v>
      </c>
      <c r="V788" s="297">
        <v>13007</v>
      </c>
      <c r="W788" s="298">
        <v>155975</v>
      </c>
      <c r="X788" s="298">
        <v>4576</v>
      </c>
    </row>
    <row r="789" spans="1:24" x14ac:dyDescent="0.35">
      <c r="A789" s="294">
        <v>2013</v>
      </c>
      <c r="B789" s="295">
        <v>7752</v>
      </c>
      <c r="C789" s="296" t="s">
        <v>679</v>
      </c>
      <c r="D789" s="294" t="s">
        <v>22</v>
      </c>
      <c r="E789" s="296" t="s">
        <v>23</v>
      </c>
      <c r="F789" s="294" t="s">
        <v>24</v>
      </c>
      <c r="G789" s="296" t="s">
        <v>94</v>
      </c>
      <c r="H789" s="296" t="s">
        <v>31</v>
      </c>
      <c r="I789" s="296" t="s">
        <v>2285</v>
      </c>
      <c r="J789" s="297">
        <v>105523</v>
      </c>
      <c r="K789" s="298">
        <v>1031809</v>
      </c>
      <c r="L789" s="298">
        <v>66805</v>
      </c>
      <c r="M789" s="299">
        <v>42468</v>
      </c>
      <c r="N789" s="300">
        <v>566461</v>
      </c>
      <c r="O789" s="300">
        <v>5534</v>
      </c>
      <c r="P789" s="301">
        <v>27672</v>
      </c>
      <c r="Q789" s="302">
        <v>554139</v>
      </c>
      <c r="R789" s="302">
        <v>88</v>
      </c>
      <c r="S789" s="303" t="s">
        <v>35</v>
      </c>
      <c r="T789" s="304" t="s">
        <v>35</v>
      </c>
      <c r="U789" s="304" t="s">
        <v>35</v>
      </c>
      <c r="V789" s="297">
        <v>175663</v>
      </c>
      <c r="W789" s="298">
        <v>2152409</v>
      </c>
      <c r="X789" s="298">
        <v>72427</v>
      </c>
    </row>
    <row r="790" spans="1:24" x14ac:dyDescent="0.35">
      <c r="A790" s="294">
        <v>2013</v>
      </c>
      <c r="B790" s="295">
        <v>7785</v>
      </c>
      <c r="C790" s="296" t="s">
        <v>680</v>
      </c>
      <c r="D790" s="294" t="s">
        <v>22</v>
      </c>
      <c r="E790" s="296" t="s">
        <v>23</v>
      </c>
      <c r="F790" s="294" t="s">
        <v>24</v>
      </c>
      <c r="G790" s="296" t="s">
        <v>58</v>
      </c>
      <c r="H790" s="296" t="s">
        <v>31</v>
      </c>
      <c r="I790" s="296" t="s">
        <v>2287</v>
      </c>
      <c r="J790" s="297">
        <v>30576</v>
      </c>
      <c r="K790" s="298">
        <v>245524</v>
      </c>
      <c r="L790" s="298">
        <v>18499</v>
      </c>
      <c r="M790" s="299">
        <v>7702</v>
      </c>
      <c r="N790" s="300">
        <v>67757</v>
      </c>
      <c r="O790" s="300">
        <v>1404</v>
      </c>
      <c r="P790" s="301" t="s">
        <v>35</v>
      </c>
      <c r="Q790" s="302" t="s">
        <v>35</v>
      </c>
      <c r="R790" s="302" t="s">
        <v>35</v>
      </c>
      <c r="S790" s="303" t="s">
        <v>35</v>
      </c>
      <c r="T790" s="304" t="s">
        <v>35</v>
      </c>
      <c r="U790" s="304" t="s">
        <v>35</v>
      </c>
      <c r="V790" s="297">
        <v>38278</v>
      </c>
      <c r="W790" s="298">
        <v>313281</v>
      </c>
      <c r="X790" s="298">
        <v>19903</v>
      </c>
    </row>
    <row r="791" spans="1:24" x14ac:dyDescent="0.35">
      <c r="A791" s="294">
        <v>2013</v>
      </c>
      <c r="B791" s="295">
        <v>7787</v>
      </c>
      <c r="C791" s="296" t="s">
        <v>681</v>
      </c>
      <c r="D791" s="294" t="s">
        <v>22</v>
      </c>
      <c r="E791" s="296" t="s">
        <v>23</v>
      </c>
      <c r="F791" s="294" t="s">
        <v>24</v>
      </c>
      <c r="G791" s="296" t="s">
        <v>125</v>
      </c>
      <c r="H791" s="296" t="s">
        <v>31</v>
      </c>
      <c r="I791" s="296" t="s">
        <v>2308</v>
      </c>
      <c r="J791" s="297">
        <v>11446</v>
      </c>
      <c r="K791" s="298">
        <v>74221</v>
      </c>
      <c r="L791" s="298">
        <v>8954</v>
      </c>
      <c r="M791" s="299">
        <v>4454</v>
      </c>
      <c r="N791" s="300">
        <v>36362</v>
      </c>
      <c r="O791" s="300">
        <v>1431</v>
      </c>
      <c r="P791" s="301">
        <v>776</v>
      </c>
      <c r="Q791" s="302">
        <v>7614</v>
      </c>
      <c r="R791" s="302">
        <v>7</v>
      </c>
      <c r="S791" s="303" t="s">
        <v>35</v>
      </c>
      <c r="T791" s="304" t="s">
        <v>35</v>
      </c>
      <c r="U791" s="304" t="s">
        <v>35</v>
      </c>
      <c r="V791" s="297">
        <v>16676</v>
      </c>
      <c r="W791" s="298">
        <v>118197</v>
      </c>
      <c r="X791" s="298">
        <v>10392</v>
      </c>
    </row>
    <row r="792" spans="1:24" x14ac:dyDescent="0.35">
      <c r="A792" s="294">
        <v>2013</v>
      </c>
      <c r="B792" s="295">
        <v>7801</v>
      </c>
      <c r="C792" s="296" t="s">
        <v>682</v>
      </c>
      <c r="D792" s="294" t="s">
        <v>22</v>
      </c>
      <c r="E792" s="296" t="s">
        <v>23</v>
      </c>
      <c r="F792" s="294" t="s">
        <v>24</v>
      </c>
      <c r="G792" s="296" t="s">
        <v>58</v>
      </c>
      <c r="H792" s="296" t="s">
        <v>54</v>
      </c>
      <c r="I792" s="296" t="s">
        <v>2274</v>
      </c>
      <c r="J792" s="297">
        <v>632495</v>
      </c>
      <c r="K792" s="298">
        <v>5088829</v>
      </c>
      <c r="L792" s="298">
        <v>382599</v>
      </c>
      <c r="M792" s="299">
        <v>398920</v>
      </c>
      <c r="N792" s="300">
        <v>3830886</v>
      </c>
      <c r="O792" s="300">
        <v>54839</v>
      </c>
      <c r="P792" s="301">
        <v>138585</v>
      </c>
      <c r="Q792" s="302">
        <v>1700174</v>
      </c>
      <c r="R792" s="302">
        <v>258</v>
      </c>
      <c r="S792" s="303" t="s">
        <v>35</v>
      </c>
      <c r="T792" s="304" t="s">
        <v>35</v>
      </c>
      <c r="U792" s="304" t="s">
        <v>35</v>
      </c>
      <c r="V792" s="297">
        <v>1170000</v>
      </c>
      <c r="W792" s="298">
        <v>10619889</v>
      </c>
      <c r="X792" s="298">
        <v>437696</v>
      </c>
    </row>
    <row r="793" spans="1:24" x14ac:dyDescent="0.35">
      <c r="A793" s="294">
        <v>2013</v>
      </c>
      <c r="B793" s="295">
        <v>7826</v>
      </c>
      <c r="C793" s="296" t="s">
        <v>2381</v>
      </c>
      <c r="D793" s="294" t="s">
        <v>22</v>
      </c>
      <c r="E793" s="296" t="s">
        <v>23</v>
      </c>
      <c r="F793" s="294" t="s">
        <v>24</v>
      </c>
      <c r="G793" s="296" t="s">
        <v>125</v>
      </c>
      <c r="H793" s="296" t="s">
        <v>26</v>
      </c>
      <c r="I793" s="296" t="s">
        <v>2308</v>
      </c>
      <c r="J793" s="297">
        <v>2154</v>
      </c>
      <c r="K793" s="298">
        <v>26099</v>
      </c>
      <c r="L793" s="298">
        <v>3476</v>
      </c>
      <c r="M793" s="299">
        <v>2794.8</v>
      </c>
      <c r="N793" s="300">
        <v>41480</v>
      </c>
      <c r="O793" s="300">
        <v>830</v>
      </c>
      <c r="P793" s="301" t="s">
        <v>35</v>
      </c>
      <c r="Q793" s="302" t="s">
        <v>35</v>
      </c>
      <c r="R793" s="302" t="s">
        <v>35</v>
      </c>
      <c r="S793" s="303" t="s">
        <v>35</v>
      </c>
      <c r="T793" s="304" t="s">
        <v>35</v>
      </c>
      <c r="U793" s="304" t="s">
        <v>35</v>
      </c>
      <c r="V793" s="297">
        <v>4948.8</v>
      </c>
      <c r="W793" s="298">
        <v>67579</v>
      </c>
      <c r="X793" s="298">
        <v>4306</v>
      </c>
    </row>
    <row r="794" spans="1:24" x14ac:dyDescent="0.35">
      <c r="A794" s="294">
        <v>2013</v>
      </c>
      <c r="B794" s="295">
        <v>7827</v>
      </c>
      <c r="C794" s="296" t="s">
        <v>683</v>
      </c>
      <c r="D794" s="294" t="s">
        <v>22</v>
      </c>
      <c r="E794" s="296" t="s">
        <v>23</v>
      </c>
      <c r="F794" s="294" t="s">
        <v>24</v>
      </c>
      <c r="G794" s="296" t="s">
        <v>56</v>
      </c>
      <c r="H794" s="296" t="s">
        <v>26</v>
      </c>
      <c r="I794" s="296" t="s">
        <v>2269</v>
      </c>
      <c r="J794" s="297">
        <v>6723</v>
      </c>
      <c r="K794" s="298">
        <v>68934</v>
      </c>
      <c r="L794" s="298">
        <v>4656</v>
      </c>
      <c r="M794" s="299">
        <v>8555</v>
      </c>
      <c r="N794" s="300">
        <v>82263</v>
      </c>
      <c r="O794" s="300">
        <v>1649</v>
      </c>
      <c r="P794" s="301">
        <v>5622</v>
      </c>
      <c r="Q794" s="302">
        <v>77191</v>
      </c>
      <c r="R794" s="302">
        <v>4</v>
      </c>
      <c r="S794" s="303">
        <v>0</v>
      </c>
      <c r="T794" s="304">
        <v>0</v>
      </c>
      <c r="U794" s="304">
        <v>0</v>
      </c>
      <c r="V794" s="297">
        <v>20900</v>
      </c>
      <c r="W794" s="298">
        <v>228388</v>
      </c>
      <c r="X794" s="298">
        <v>6309</v>
      </c>
    </row>
    <row r="795" spans="1:24" x14ac:dyDescent="0.35">
      <c r="A795" s="294">
        <v>2013</v>
      </c>
      <c r="B795" s="295">
        <v>7864</v>
      </c>
      <c r="C795" s="296" t="s">
        <v>684</v>
      </c>
      <c r="D795" s="294" t="s">
        <v>22</v>
      </c>
      <c r="E795" s="296" t="s">
        <v>23</v>
      </c>
      <c r="F795" s="294" t="s">
        <v>24</v>
      </c>
      <c r="G795" s="296" t="s">
        <v>83</v>
      </c>
      <c r="H795" s="296" t="s">
        <v>31</v>
      </c>
      <c r="I795" s="296" t="s">
        <v>2270</v>
      </c>
      <c r="J795" s="297">
        <v>3942</v>
      </c>
      <c r="K795" s="298">
        <v>29842</v>
      </c>
      <c r="L795" s="298">
        <v>1885</v>
      </c>
      <c r="M795" s="299">
        <v>1838</v>
      </c>
      <c r="N795" s="300">
        <v>15875</v>
      </c>
      <c r="O795" s="300">
        <v>381</v>
      </c>
      <c r="P795" s="301">
        <v>856</v>
      </c>
      <c r="Q795" s="302">
        <v>15027</v>
      </c>
      <c r="R795" s="302">
        <v>2</v>
      </c>
      <c r="S795" s="303" t="s">
        <v>35</v>
      </c>
      <c r="T795" s="304" t="s">
        <v>35</v>
      </c>
      <c r="U795" s="304" t="s">
        <v>35</v>
      </c>
      <c r="V795" s="297">
        <v>6636</v>
      </c>
      <c r="W795" s="298">
        <v>60744</v>
      </c>
      <c r="X795" s="298">
        <v>2268</v>
      </c>
    </row>
    <row r="796" spans="1:24" x14ac:dyDescent="0.35">
      <c r="A796" s="294">
        <v>2013</v>
      </c>
      <c r="B796" s="295">
        <v>7870</v>
      </c>
      <c r="C796" s="296" t="s">
        <v>685</v>
      </c>
      <c r="D796" s="294" t="s">
        <v>22</v>
      </c>
      <c r="E796" s="296" t="s">
        <v>23</v>
      </c>
      <c r="F796" s="294" t="s">
        <v>24</v>
      </c>
      <c r="G796" s="296" t="s">
        <v>48</v>
      </c>
      <c r="H796" s="296" t="s">
        <v>31</v>
      </c>
      <c r="I796" s="296" t="s">
        <v>2275</v>
      </c>
      <c r="J796" s="297">
        <v>16</v>
      </c>
      <c r="K796" s="298">
        <v>150</v>
      </c>
      <c r="L796" s="298">
        <v>8</v>
      </c>
      <c r="M796" s="299" t="s">
        <v>35</v>
      </c>
      <c r="N796" s="300" t="s">
        <v>35</v>
      </c>
      <c r="O796" s="300" t="s">
        <v>35</v>
      </c>
      <c r="P796" s="301">
        <v>2</v>
      </c>
      <c r="Q796" s="302">
        <v>8</v>
      </c>
      <c r="R796" s="302">
        <v>3</v>
      </c>
      <c r="S796" s="303" t="s">
        <v>35</v>
      </c>
      <c r="T796" s="304" t="s">
        <v>35</v>
      </c>
      <c r="U796" s="304" t="s">
        <v>35</v>
      </c>
      <c r="V796" s="297">
        <v>18</v>
      </c>
      <c r="W796" s="298">
        <v>158</v>
      </c>
      <c r="X796" s="298">
        <v>11</v>
      </c>
    </row>
    <row r="797" spans="1:24" x14ac:dyDescent="0.35">
      <c r="A797" s="294">
        <v>2013</v>
      </c>
      <c r="B797" s="295">
        <v>7870</v>
      </c>
      <c r="C797" s="296" t="s">
        <v>685</v>
      </c>
      <c r="D797" s="294" t="s">
        <v>22</v>
      </c>
      <c r="E797" s="296" t="s">
        <v>23</v>
      </c>
      <c r="F797" s="294" t="s">
        <v>24</v>
      </c>
      <c r="G797" s="296" t="s">
        <v>164</v>
      </c>
      <c r="H797" s="296" t="s">
        <v>31</v>
      </c>
      <c r="I797" s="296" t="s">
        <v>2275</v>
      </c>
      <c r="J797" s="297">
        <v>5858</v>
      </c>
      <c r="K797" s="298">
        <v>62832</v>
      </c>
      <c r="L797" s="298">
        <v>2711</v>
      </c>
      <c r="M797" s="299">
        <v>2091</v>
      </c>
      <c r="N797" s="300">
        <v>26336</v>
      </c>
      <c r="O797" s="300">
        <v>264</v>
      </c>
      <c r="P797" s="301">
        <v>681</v>
      </c>
      <c r="Q797" s="302">
        <v>5342</v>
      </c>
      <c r="R797" s="302">
        <v>479</v>
      </c>
      <c r="S797" s="303" t="s">
        <v>35</v>
      </c>
      <c r="T797" s="304" t="s">
        <v>35</v>
      </c>
      <c r="U797" s="304" t="s">
        <v>35</v>
      </c>
      <c r="V797" s="297">
        <v>8630</v>
      </c>
      <c r="W797" s="298">
        <v>94510</v>
      </c>
      <c r="X797" s="298">
        <v>3454</v>
      </c>
    </row>
    <row r="798" spans="1:24" x14ac:dyDescent="0.35">
      <c r="A798" s="294">
        <v>2013</v>
      </c>
      <c r="B798" s="295">
        <v>7887</v>
      </c>
      <c r="C798" s="296" t="s">
        <v>686</v>
      </c>
      <c r="D798" s="294" t="s">
        <v>22</v>
      </c>
      <c r="E798" s="296" t="s">
        <v>23</v>
      </c>
      <c r="F798" s="294" t="s">
        <v>24</v>
      </c>
      <c r="G798" s="296" t="s">
        <v>46</v>
      </c>
      <c r="H798" s="296" t="s">
        <v>31</v>
      </c>
      <c r="I798" s="296" t="s">
        <v>2274</v>
      </c>
      <c r="J798" s="297">
        <v>48163</v>
      </c>
      <c r="K798" s="298">
        <v>384189</v>
      </c>
      <c r="L798" s="298">
        <v>31516</v>
      </c>
      <c r="M798" s="299">
        <v>10584</v>
      </c>
      <c r="N798" s="300">
        <v>95172</v>
      </c>
      <c r="O798" s="300">
        <v>2401</v>
      </c>
      <c r="P798" s="301" t="s">
        <v>35</v>
      </c>
      <c r="Q798" s="302" t="s">
        <v>35</v>
      </c>
      <c r="R798" s="302" t="s">
        <v>35</v>
      </c>
      <c r="S798" s="303" t="s">
        <v>35</v>
      </c>
      <c r="T798" s="304" t="s">
        <v>35</v>
      </c>
      <c r="U798" s="304" t="s">
        <v>35</v>
      </c>
      <c r="V798" s="297">
        <v>58747</v>
      </c>
      <c r="W798" s="298">
        <v>479361</v>
      </c>
      <c r="X798" s="298">
        <v>33917</v>
      </c>
    </row>
    <row r="799" spans="1:24" x14ac:dyDescent="0.35">
      <c r="A799" s="294">
        <v>2013</v>
      </c>
      <c r="B799" s="295">
        <v>7891</v>
      </c>
      <c r="C799" s="296" t="s">
        <v>687</v>
      </c>
      <c r="D799" s="294" t="s">
        <v>22</v>
      </c>
      <c r="E799" s="296" t="s">
        <v>23</v>
      </c>
      <c r="F799" s="294" t="s">
        <v>24</v>
      </c>
      <c r="G799" s="296" t="s">
        <v>44</v>
      </c>
      <c r="H799" s="296" t="s">
        <v>31</v>
      </c>
      <c r="I799" s="296" t="s">
        <v>2271</v>
      </c>
      <c r="J799" s="297">
        <v>23920</v>
      </c>
      <c r="K799" s="298">
        <v>168403</v>
      </c>
      <c r="L799" s="298">
        <v>14779</v>
      </c>
      <c r="M799" s="299">
        <v>5370</v>
      </c>
      <c r="N799" s="300">
        <v>40791</v>
      </c>
      <c r="O799" s="300">
        <v>2026</v>
      </c>
      <c r="P799" s="301">
        <v>2701</v>
      </c>
      <c r="Q799" s="302">
        <v>27209</v>
      </c>
      <c r="R799" s="302">
        <v>4</v>
      </c>
      <c r="S799" s="303" t="s">
        <v>35</v>
      </c>
      <c r="T799" s="304" t="s">
        <v>35</v>
      </c>
      <c r="U799" s="304" t="s">
        <v>35</v>
      </c>
      <c r="V799" s="297">
        <v>31991</v>
      </c>
      <c r="W799" s="298">
        <v>236403</v>
      </c>
      <c r="X799" s="298">
        <v>16809</v>
      </c>
    </row>
    <row r="800" spans="1:24" x14ac:dyDescent="0.35">
      <c r="A800" s="294">
        <v>2013</v>
      </c>
      <c r="B800" s="295">
        <v>7908</v>
      </c>
      <c r="C800" s="296" t="s">
        <v>688</v>
      </c>
      <c r="D800" s="294" t="s">
        <v>22</v>
      </c>
      <c r="E800" s="296" t="s">
        <v>23</v>
      </c>
      <c r="F800" s="294" t="s">
        <v>24</v>
      </c>
      <c r="G800" s="296" t="s">
        <v>30</v>
      </c>
      <c r="H800" s="296" t="s">
        <v>26</v>
      </c>
      <c r="I800" s="296" t="s">
        <v>2271</v>
      </c>
      <c r="J800" s="297">
        <v>12877</v>
      </c>
      <c r="K800" s="298">
        <v>156042</v>
      </c>
      <c r="L800" s="298">
        <v>14689</v>
      </c>
      <c r="M800" s="299">
        <v>8269</v>
      </c>
      <c r="N800" s="300">
        <v>95932</v>
      </c>
      <c r="O800" s="300">
        <v>2518</v>
      </c>
      <c r="P800" s="301">
        <v>3436</v>
      </c>
      <c r="Q800" s="302">
        <v>46913</v>
      </c>
      <c r="R800" s="302">
        <v>46</v>
      </c>
      <c r="S800" s="303" t="s">
        <v>35</v>
      </c>
      <c r="T800" s="304" t="s">
        <v>35</v>
      </c>
      <c r="U800" s="304" t="s">
        <v>35</v>
      </c>
      <c r="V800" s="297">
        <v>24582</v>
      </c>
      <c r="W800" s="298">
        <v>298887</v>
      </c>
      <c r="X800" s="298">
        <v>17253</v>
      </c>
    </row>
    <row r="801" spans="1:24" x14ac:dyDescent="0.35">
      <c r="A801" s="294">
        <v>2013</v>
      </c>
      <c r="B801" s="295">
        <v>7969</v>
      </c>
      <c r="C801" s="296" t="s">
        <v>689</v>
      </c>
      <c r="D801" s="294" t="s">
        <v>22</v>
      </c>
      <c r="E801" s="296" t="s">
        <v>23</v>
      </c>
      <c r="F801" s="294" t="s">
        <v>24</v>
      </c>
      <c r="G801" s="296" t="s">
        <v>48</v>
      </c>
      <c r="H801" s="296" t="s">
        <v>26</v>
      </c>
      <c r="I801" s="296" t="s">
        <v>2270</v>
      </c>
      <c r="J801" s="297">
        <v>501</v>
      </c>
      <c r="K801" s="298">
        <v>4860</v>
      </c>
      <c r="L801" s="298">
        <v>263</v>
      </c>
      <c r="M801" s="299">
        <v>443</v>
      </c>
      <c r="N801" s="300">
        <v>4374</v>
      </c>
      <c r="O801" s="300">
        <v>71</v>
      </c>
      <c r="P801" s="301" t="s">
        <v>35</v>
      </c>
      <c r="Q801" s="302" t="s">
        <v>35</v>
      </c>
      <c r="R801" s="302" t="s">
        <v>35</v>
      </c>
      <c r="S801" s="303" t="s">
        <v>35</v>
      </c>
      <c r="T801" s="304" t="s">
        <v>35</v>
      </c>
      <c r="U801" s="304" t="s">
        <v>35</v>
      </c>
      <c r="V801" s="297">
        <v>944</v>
      </c>
      <c r="W801" s="298">
        <v>9234</v>
      </c>
      <c r="X801" s="298">
        <v>334</v>
      </c>
    </row>
    <row r="802" spans="1:24" x14ac:dyDescent="0.35">
      <c r="A802" s="294">
        <v>2013</v>
      </c>
      <c r="B802" s="295">
        <v>7977</v>
      </c>
      <c r="C802" s="296" t="s">
        <v>690</v>
      </c>
      <c r="D802" s="294" t="s">
        <v>22</v>
      </c>
      <c r="E802" s="296" t="s">
        <v>23</v>
      </c>
      <c r="F802" s="294" t="s">
        <v>24</v>
      </c>
      <c r="G802" s="296" t="s">
        <v>44</v>
      </c>
      <c r="H802" s="296" t="s">
        <v>26</v>
      </c>
      <c r="I802" s="296" t="s">
        <v>2271</v>
      </c>
      <c r="J802" s="297">
        <v>26822</v>
      </c>
      <c r="K802" s="298">
        <v>253230</v>
      </c>
      <c r="L802" s="298">
        <v>26099</v>
      </c>
      <c r="M802" s="299">
        <v>20397</v>
      </c>
      <c r="N802" s="300">
        <v>183572</v>
      </c>
      <c r="O802" s="300">
        <v>2873</v>
      </c>
      <c r="P802" s="301">
        <v>10962</v>
      </c>
      <c r="Q802" s="302">
        <v>129624</v>
      </c>
      <c r="R802" s="302">
        <v>49</v>
      </c>
      <c r="S802" s="303">
        <v>0</v>
      </c>
      <c r="T802" s="304">
        <v>0</v>
      </c>
      <c r="U802" s="304">
        <v>0</v>
      </c>
      <c r="V802" s="297">
        <v>58181</v>
      </c>
      <c r="W802" s="298">
        <v>566426</v>
      </c>
      <c r="X802" s="298">
        <v>29021</v>
      </c>
    </row>
    <row r="803" spans="1:24" x14ac:dyDescent="0.35">
      <c r="A803" s="294">
        <v>2013</v>
      </c>
      <c r="B803" s="295">
        <v>7978</v>
      </c>
      <c r="C803" s="296" t="s">
        <v>691</v>
      </c>
      <c r="D803" s="294" t="s">
        <v>22</v>
      </c>
      <c r="E803" s="296" t="s">
        <v>23</v>
      </c>
      <c r="F803" s="294" t="s">
        <v>24</v>
      </c>
      <c r="G803" s="296" t="s">
        <v>67</v>
      </c>
      <c r="H803" s="296" t="s">
        <v>31</v>
      </c>
      <c r="I803" s="296" t="s">
        <v>2291</v>
      </c>
      <c r="J803" s="297">
        <v>18902</v>
      </c>
      <c r="K803" s="298">
        <v>125429</v>
      </c>
      <c r="L803" s="298">
        <v>10522</v>
      </c>
      <c r="M803" s="299">
        <v>3900</v>
      </c>
      <c r="N803" s="300">
        <v>29370</v>
      </c>
      <c r="O803" s="300">
        <v>1184</v>
      </c>
      <c r="P803" s="301" t="s">
        <v>35</v>
      </c>
      <c r="Q803" s="302" t="s">
        <v>35</v>
      </c>
      <c r="R803" s="302" t="s">
        <v>35</v>
      </c>
      <c r="S803" s="303" t="s">
        <v>35</v>
      </c>
      <c r="T803" s="304" t="s">
        <v>35</v>
      </c>
      <c r="U803" s="304" t="s">
        <v>35</v>
      </c>
      <c r="V803" s="297">
        <v>22802</v>
      </c>
      <c r="W803" s="298">
        <v>154799</v>
      </c>
      <c r="X803" s="298">
        <v>11706</v>
      </c>
    </row>
    <row r="804" spans="1:24" x14ac:dyDescent="0.35">
      <c r="A804" s="294">
        <v>2013</v>
      </c>
      <c r="B804" s="295">
        <v>7979</v>
      </c>
      <c r="C804" s="296" t="s">
        <v>692</v>
      </c>
      <c r="D804" s="294" t="s">
        <v>22</v>
      </c>
      <c r="E804" s="296" t="s">
        <v>23</v>
      </c>
      <c r="F804" s="294" t="s">
        <v>24</v>
      </c>
      <c r="G804" s="296" t="s">
        <v>94</v>
      </c>
      <c r="H804" s="296" t="s">
        <v>31</v>
      </c>
      <c r="I804" s="296" t="s">
        <v>2285</v>
      </c>
      <c r="J804" s="297">
        <v>20538</v>
      </c>
      <c r="K804" s="298">
        <v>185771</v>
      </c>
      <c r="L804" s="298">
        <v>16296</v>
      </c>
      <c r="M804" s="299">
        <v>2360</v>
      </c>
      <c r="N804" s="300">
        <v>22858</v>
      </c>
      <c r="O804" s="300">
        <v>725</v>
      </c>
      <c r="P804" s="301" t="s">
        <v>35</v>
      </c>
      <c r="Q804" s="302" t="s">
        <v>35</v>
      </c>
      <c r="R804" s="302" t="s">
        <v>35</v>
      </c>
      <c r="S804" s="303" t="s">
        <v>35</v>
      </c>
      <c r="T804" s="304" t="s">
        <v>35</v>
      </c>
      <c r="U804" s="304" t="s">
        <v>35</v>
      </c>
      <c r="V804" s="297">
        <v>22898</v>
      </c>
      <c r="W804" s="298">
        <v>208629</v>
      </c>
      <c r="X804" s="298">
        <v>17021</v>
      </c>
    </row>
    <row r="805" spans="1:24" x14ac:dyDescent="0.35">
      <c r="A805" s="294">
        <v>2013</v>
      </c>
      <c r="B805" s="295">
        <v>8000</v>
      </c>
      <c r="C805" s="296" t="s">
        <v>693</v>
      </c>
      <c r="D805" s="294" t="s">
        <v>22</v>
      </c>
      <c r="E805" s="296" t="s">
        <v>23</v>
      </c>
      <c r="F805" s="294" t="s">
        <v>24</v>
      </c>
      <c r="G805" s="296" t="s">
        <v>71</v>
      </c>
      <c r="H805" s="296" t="s">
        <v>31</v>
      </c>
      <c r="I805" s="296" t="s">
        <v>2270</v>
      </c>
      <c r="J805" s="297">
        <v>25397</v>
      </c>
      <c r="K805" s="298">
        <v>200151</v>
      </c>
      <c r="L805" s="298">
        <v>11934</v>
      </c>
      <c r="M805" s="299">
        <v>4275</v>
      </c>
      <c r="N805" s="300">
        <v>36353</v>
      </c>
      <c r="O805" s="300">
        <v>986</v>
      </c>
      <c r="P805" s="301">
        <v>1599</v>
      </c>
      <c r="Q805" s="302">
        <v>15208</v>
      </c>
      <c r="R805" s="302">
        <v>12</v>
      </c>
      <c r="S805" s="303" t="s">
        <v>35</v>
      </c>
      <c r="T805" s="304" t="s">
        <v>35</v>
      </c>
      <c r="U805" s="304" t="s">
        <v>35</v>
      </c>
      <c r="V805" s="297">
        <v>31271</v>
      </c>
      <c r="W805" s="298">
        <v>251712</v>
      </c>
      <c r="X805" s="298">
        <v>12932</v>
      </c>
    </row>
    <row r="806" spans="1:24" x14ac:dyDescent="0.35">
      <c r="A806" s="294">
        <v>2013</v>
      </c>
      <c r="B806" s="295">
        <v>8034</v>
      </c>
      <c r="C806" s="296" t="s">
        <v>694</v>
      </c>
      <c r="D806" s="294" t="s">
        <v>22</v>
      </c>
      <c r="E806" s="296" t="s">
        <v>23</v>
      </c>
      <c r="F806" s="294" t="s">
        <v>24</v>
      </c>
      <c r="G806" s="296" t="s">
        <v>44</v>
      </c>
      <c r="H806" s="296" t="s">
        <v>31</v>
      </c>
      <c r="I806" s="296" t="s">
        <v>2271</v>
      </c>
      <c r="J806" s="297">
        <v>20220</v>
      </c>
      <c r="K806" s="298">
        <v>151898</v>
      </c>
      <c r="L806" s="298">
        <v>10906</v>
      </c>
      <c r="M806" s="299">
        <v>11439</v>
      </c>
      <c r="N806" s="300">
        <v>93040</v>
      </c>
      <c r="O806" s="300">
        <v>2107</v>
      </c>
      <c r="P806" s="301">
        <v>9434</v>
      </c>
      <c r="Q806" s="302">
        <v>100485</v>
      </c>
      <c r="R806" s="302">
        <v>8</v>
      </c>
      <c r="S806" s="303" t="s">
        <v>35</v>
      </c>
      <c r="T806" s="304" t="s">
        <v>35</v>
      </c>
      <c r="U806" s="304" t="s">
        <v>35</v>
      </c>
      <c r="V806" s="297">
        <v>41093</v>
      </c>
      <c r="W806" s="298">
        <v>345423</v>
      </c>
      <c r="X806" s="298">
        <v>13021</v>
      </c>
    </row>
    <row r="807" spans="1:24" x14ac:dyDescent="0.35">
      <c r="A807" s="294">
        <v>2013</v>
      </c>
      <c r="B807" s="295">
        <v>8055</v>
      </c>
      <c r="C807" s="296" t="s">
        <v>695</v>
      </c>
      <c r="D807" s="294" t="s">
        <v>22</v>
      </c>
      <c r="E807" s="296" t="s">
        <v>23</v>
      </c>
      <c r="F807" s="294" t="s">
        <v>24</v>
      </c>
      <c r="G807" s="296" t="s">
        <v>127</v>
      </c>
      <c r="H807" s="296" t="s">
        <v>26</v>
      </c>
      <c r="I807" s="296" t="s">
        <v>2270</v>
      </c>
      <c r="J807" s="297">
        <v>8892</v>
      </c>
      <c r="K807" s="298">
        <v>85000</v>
      </c>
      <c r="L807" s="298">
        <v>7640</v>
      </c>
      <c r="M807" s="299">
        <v>2985</v>
      </c>
      <c r="N807" s="300">
        <v>33080</v>
      </c>
      <c r="O807" s="300">
        <v>1164</v>
      </c>
      <c r="P807" s="301">
        <v>12183</v>
      </c>
      <c r="Q807" s="302">
        <v>145051</v>
      </c>
      <c r="R807" s="302">
        <v>143</v>
      </c>
      <c r="S807" s="303">
        <v>0</v>
      </c>
      <c r="T807" s="304">
        <v>0</v>
      </c>
      <c r="U807" s="304">
        <v>0</v>
      </c>
      <c r="V807" s="297">
        <v>24060</v>
      </c>
      <c r="W807" s="298">
        <v>263131</v>
      </c>
      <c r="X807" s="298">
        <v>8947</v>
      </c>
    </row>
    <row r="808" spans="1:24" x14ac:dyDescent="0.35">
      <c r="A808" s="294">
        <v>2013</v>
      </c>
      <c r="B808" s="295">
        <v>8104</v>
      </c>
      <c r="C808" s="296" t="s">
        <v>696</v>
      </c>
      <c r="D808" s="294" t="s">
        <v>22</v>
      </c>
      <c r="E808" s="296" t="s">
        <v>23</v>
      </c>
      <c r="F808" s="294" t="s">
        <v>24</v>
      </c>
      <c r="G808" s="296" t="s">
        <v>256</v>
      </c>
      <c r="H808" s="296" t="s">
        <v>26</v>
      </c>
      <c r="I808" s="296" t="s">
        <v>2306</v>
      </c>
      <c r="J808" s="297">
        <v>4327</v>
      </c>
      <c r="K808" s="298">
        <v>23651</v>
      </c>
      <c r="L808" s="298">
        <v>4026</v>
      </c>
      <c r="M808" s="299">
        <v>874</v>
      </c>
      <c r="N808" s="300">
        <v>4614</v>
      </c>
      <c r="O808" s="300">
        <v>416</v>
      </c>
      <c r="P808" s="301">
        <v>726</v>
      </c>
      <c r="Q808" s="302">
        <v>4172</v>
      </c>
      <c r="R808" s="302">
        <v>25</v>
      </c>
      <c r="S808" s="303" t="s">
        <v>35</v>
      </c>
      <c r="T808" s="304" t="s">
        <v>35</v>
      </c>
      <c r="U808" s="304" t="s">
        <v>35</v>
      </c>
      <c r="V808" s="297">
        <v>5927</v>
      </c>
      <c r="W808" s="298">
        <v>32437</v>
      </c>
      <c r="X808" s="298">
        <v>4467</v>
      </c>
    </row>
    <row r="809" spans="1:24" x14ac:dyDescent="0.35">
      <c r="A809" s="294">
        <v>2013</v>
      </c>
      <c r="B809" s="295">
        <v>8122</v>
      </c>
      <c r="C809" s="296" t="s">
        <v>697</v>
      </c>
      <c r="D809" s="294" t="s">
        <v>22</v>
      </c>
      <c r="E809" s="296" t="s">
        <v>23</v>
      </c>
      <c r="F809" s="294" t="s">
        <v>24</v>
      </c>
      <c r="G809" s="296" t="s">
        <v>83</v>
      </c>
      <c r="H809" s="296" t="s">
        <v>26</v>
      </c>
      <c r="I809" s="296" t="s">
        <v>2270</v>
      </c>
      <c r="J809" s="297">
        <v>2921</v>
      </c>
      <c r="K809" s="298">
        <v>23001</v>
      </c>
      <c r="L809" s="298">
        <v>2331</v>
      </c>
      <c r="M809" s="299">
        <v>1742</v>
      </c>
      <c r="N809" s="300">
        <v>17047</v>
      </c>
      <c r="O809" s="300">
        <v>491</v>
      </c>
      <c r="P809" s="301">
        <v>1643</v>
      </c>
      <c r="Q809" s="302">
        <v>20854</v>
      </c>
      <c r="R809" s="302">
        <v>39</v>
      </c>
      <c r="S809" s="303" t="s">
        <v>35</v>
      </c>
      <c r="T809" s="304" t="s">
        <v>35</v>
      </c>
      <c r="U809" s="304" t="s">
        <v>35</v>
      </c>
      <c r="V809" s="297">
        <v>6306</v>
      </c>
      <c r="W809" s="298">
        <v>60902</v>
      </c>
      <c r="X809" s="298">
        <v>2861</v>
      </c>
    </row>
    <row r="810" spans="1:24" x14ac:dyDescent="0.35">
      <c r="A810" s="294">
        <v>2013</v>
      </c>
      <c r="B810" s="295">
        <v>8147</v>
      </c>
      <c r="C810" s="296" t="s">
        <v>698</v>
      </c>
      <c r="D810" s="294" t="s">
        <v>22</v>
      </c>
      <c r="E810" s="296" t="s">
        <v>23</v>
      </c>
      <c r="F810" s="294" t="s">
        <v>24</v>
      </c>
      <c r="G810" s="296" t="s">
        <v>100</v>
      </c>
      <c r="H810" s="296" t="s">
        <v>26</v>
      </c>
      <c r="I810" s="296" t="s">
        <v>2269</v>
      </c>
      <c r="J810" s="297">
        <v>13693</v>
      </c>
      <c r="K810" s="298">
        <v>129723</v>
      </c>
      <c r="L810" s="298">
        <v>9408</v>
      </c>
      <c r="M810" s="299">
        <v>8406</v>
      </c>
      <c r="N810" s="300">
        <v>75971</v>
      </c>
      <c r="O810" s="300">
        <v>1771</v>
      </c>
      <c r="P810" s="301">
        <v>33</v>
      </c>
      <c r="Q810" s="302">
        <v>256</v>
      </c>
      <c r="R810" s="302">
        <v>1</v>
      </c>
      <c r="S810" s="303">
        <v>0</v>
      </c>
      <c r="T810" s="304">
        <v>0</v>
      </c>
      <c r="U810" s="304">
        <v>0</v>
      </c>
      <c r="V810" s="297">
        <v>22132</v>
      </c>
      <c r="W810" s="298">
        <v>205950</v>
      </c>
      <c r="X810" s="298">
        <v>11180</v>
      </c>
    </row>
    <row r="811" spans="1:24" x14ac:dyDescent="0.35">
      <c r="A811" s="294">
        <v>2013</v>
      </c>
      <c r="B811" s="295">
        <v>8153</v>
      </c>
      <c r="C811" s="296" t="s">
        <v>699</v>
      </c>
      <c r="D811" s="294" t="s">
        <v>22</v>
      </c>
      <c r="E811" s="296" t="s">
        <v>23</v>
      </c>
      <c r="F811" s="294" t="s">
        <v>24</v>
      </c>
      <c r="G811" s="296" t="s">
        <v>228</v>
      </c>
      <c r="H811" s="296" t="s">
        <v>114</v>
      </c>
      <c r="I811" s="296" t="s">
        <v>2306</v>
      </c>
      <c r="J811" s="297" t="s">
        <v>35</v>
      </c>
      <c r="K811" s="298" t="s">
        <v>35</v>
      </c>
      <c r="L811" s="298" t="s">
        <v>35</v>
      </c>
      <c r="M811" s="299" t="s">
        <v>35</v>
      </c>
      <c r="N811" s="300" t="s">
        <v>35</v>
      </c>
      <c r="O811" s="300" t="s">
        <v>35</v>
      </c>
      <c r="P811" s="301">
        <v>4303</v>
      </c>
      <c r="Q811" s="302">
        <v>42325</v>
      </c>
      <c r="R811" s="302">
        <v>1</v>
      </c>
      <c r="S811" s="303" t="s">
        <v>35</v>
      </c>
      <c r="T811" s="304" t="s">
        <v>35</v>
      </c>
      <c r="U811" s="304" t="s">
        <v>35</v>
      </c>
      <c r="V811" s="297">
        <v>4303</v>
      </c>
      <c r="W811" s="298">
        <v>42325</v>
      </c>
      <c r="X811" s="298">
        <v>1</v>
      </c>
    </row>
    <row r="812" spans="1:24" x14ac:dyDescent="0.35">
      <c r="A812" s="294">
        <v>2013</v>
      </c>
      <c r="B812" s="295">
        <v>8179</v>
      </c>
      <c r="C812" s="296" t="s">
        <v>700</v>
      </c>
      <c r="D812" s="294" t="s">
        <v>22</v>
      </c>
      <c r="E812" s="296" t="s">
        <v>23</v>
      </c>
      <c r="F812" s="294" t="s">
        <v>24</v>
      </c>
      <c r="G812" s="296" t="s">
        <v>71</v>
      </c>
      <c r="H812" s="296" t="s">
        <v>31</v>
      </c>
      <c r="I812" s="296" t="s">
        <v>2270</v>
      </c>
      <c r="J812" s="297">
        <v>38447.199999999997</v>
      </c>
      <c r="K812" s="298">
        <v>342190</v>
      </c>
      <c r="L812" s="298">
        <v>20950</v>
      </c>
      <c r="M812" s="299">
        <v>9031.7999999999993</v>
      </c>
      <c r="N812" s="300">
        <v>83959</v>
      </c>
      <c r="O812" s="300">
        <v>1397</v>
      </c>
      <c r="P812" s="301">
        <v>7404.6</v>
      </c>
      <c r="Q812" s="302">
        <v>87130</v>
      </c>
      <c r="R812" s="302">
        <v>14</v>
      </c>
      <c r="S812" s="303" t="s">
        <v>35</v>
      </c>
      <c r="T812" s="304" t="s">
        <v>35</v>
      </c>
      <c r="U812" s="304" t="s">
        <v>35</v>
      </c>
      <c r="V812" s="297">
        <v>54883.6</v>
      </c>
      <c r="W812" s="298">
        <v>513279</v>
      </c>
      <c r="X812" s="298">
        <v>22361</v>
      </c>
    </row>
    <row r="813" spans="1:24" x14ac:dyDescent="0.35">
      <c r="A813" s="294">
        <v>2013</v>
      </c>
      <c r="B813" s="295">
        <v>8198</v>
      </c>
      <c r="C813" s="296" t="s">
        <v>701</v>
      </c>
      <c r="D813" s="294" t="s">
        <v>22</v>
      </c>
      <c r="E813" s="296" t="s">
        <v>23</v>
      </c>
      <c r="F813" s="294" t="s">
        <v>24</v>
      </c>
      <c r="G813" s="296" t="s">
        <v>32</v>
      </c>
      <c r="H813" s="296" t="s">
        <v>26</v>
      </c>
      <c r="I813" s="296" t="s">
        <v>2271</v>
      </c>
      <c r="J813" s="297">
        <v>19279</v>
      </c>
      <c r="K813" s="298">
        <v>197420</v>
      </c>
      <c r="L813" s="298">
        <v>17184</v>
      </c>
      <c r="M813" s="299">
        <v>33838</v>
      </c>
      <c r="N813" s="300">
        <v>381526</v>
      </c>
      <c r="O813" s="300">
        <v>3287</v>
      </c>
      <c r="P813" s="301">
        <v>9592</v>
      </c>
      <c r="Q813" s="302">
        <v>131826</v>
      </c>
      <c r="R813" s="302">
        <v>10</v>
      </c>
      <c r="S813" s="303" t="s">
        <v>35</v>
      </c>
      <c r="T813" s="304" t="s">
        <v>35</v>
      </c>
      <c r="U813" s="304" t="s">
        <v>35</v>
      </c>
      <c r="V813" s="297">
        <v>62709</v>
      </c>
      <c r="W813" s="298">
        <v>710772</v>
      </c>
      <c r="X813" s="298">
        <v>20481</v>
      </c>
    </row>
    <row r="814" spans="1:24" x14ac:dyDescent="0.35">
      <c r="A814" s="294">
        <v>2013</v>
      </c>
      <c r="B814" s="295">
        <v>8199</v>
      </c>
      <c r="C814" s="296" t="s">
        <v>702</v>
      </c>
      <c r="D814" s="294" t="s">
        <v>22</v>
      </c>
      <c r="E814" s="296" t="s">
        <v>23</v>
      </c>
      <c r="F814" s="294" t="s">
        <v>24</v>
      </c>
      <c r="G814" s="296" t="s">
        <v>127</v>
      </c>
      <c r="H814" s="296" t="s">
        <v>26</v>
      </c>
      <c r="I814" s="296" t="s">
        <v>2382</v>
      </c>
      <c r="J814" s="297">
        <v>5188</v>
      </c>
      <c r="K814" s="298">
        <v>42075</v>
      </c>
      <c r="L814" s="298">
        <v>3951</v>
      </c>
      <c r="M814" s="299">
        <v>6727</v>
      </c>
      <c r="N814" s="300">
        <v>57653</v>
      </c>
      <c r="O814" s="300">
        <v>785</v>
      </c>
      <c r="P814" s="301" t="s">
        <v>35</v>
      </c>
      <c r="Q814" s="302" t="s">
        <v>35</v>
      </c>
      <c r="R814" s="302" t="s">
        <v>35</v>
      </c>
      <c r="S814" s="303" t="s">
        <v>35</v>
      </c>
      <c r="T814" s="304" t="s">
        <v>35</v>
      </c>
      <c r="U814" s="304" t="s">
        <v>35</v>
      </c>
      <c r="V814" s="297">
        <v>11915</v>
      </c>
      <c r="W814" s="298">
        <v>99728</v>
      </c>
      <c r="X814" s="298">
        <v>4736</v>
      </c>
    </row>
    <row r="815" spans="1:24" x14ac:dyDescent="0.35">
      <c r="A815" s="294">
        <v>2013</v>
      </c>
      <c r="B815" s="295">
        <v>8210</v>
      </c>
      <c r="C815" s="296" t="s">
        <v>703</v>
      </c>
      <c r="D815" s="294" t="s">
        <v>22</v>
      </c>
      <c r="E815" s="296" t="s">
        <v>23</v>
      </c>
      <c r="F815" s="294" t="s">
        <v>24</v>
      </c>
      <c r="G815" s="296" t="s">
        <v>46</v>
      </c>
      <c r="H815" s="296" t="s">
        <v>31</v>
      </c>
      <c r="I815" s="296" t="s">
        <v>2274</v>
      </c>
      <c r="J815" s="297">
        <v>44457</v>
      </c>
      <c r="K815" s="298">
        <v>366492</v>
      </c>
      <c r="L815" s="298">
        <v>28198</v>
      </c>
      <c r="M815" s="299">
        <v>18510</v>
      </c>
      <c r="N815" s="300">
        <v>153815</v>
      </c>
      <c r="O815" s="300">
        <v>7160</v>
      </c>
      <c r="P815" s="301">
        <v>1942</v>
      </c>
      <c r="Q815" s="302">
        <v>25006</v>
      </c>
      <c r="R815" s="302">
        <v>18</v>
      </c>
      <c r="S815" s="303" t="s">
        <v>35</v>
      </c>
      <c r="T815" s="304" t="s">
        <v>35</v>
      </c>
      <c r="U815" s="304" t="s">
        <v>35</v>
      </c>
      <c r="V815" s="297">
        <v>64909</v>
      </c>
      <c r="W815" s="298">
        <v>545313</v>
      </c>
      <c r="X815" s="298">
        <v>35376</v>
      </c>
    </row>
    <row r="816" spans="1:24" x14ac:dyDescent="0.35">
      <c r="A816" s="294">
        <v>2013</v>
      </c>
      <c r="B816" s="295">
        <v>8212</v>
      </c>
      <c r="C816" s="296" t="s">
        <v>704</v>
      </c>
      <c r="D816" s="294" t="s">
        <v>22</v>
      </c>
      <c r="E816" s="296" t="s">
        <v>23</v>
      </c>
      <c r="F816" s="294" t="s">
        <v>24</v>
      </c>
      <c r="G816" s="296" t="s">
        <v>37</v>
      </c>
      <c r="H816" s="296" t="s">
        <v>26</v>
      </c>
      <c r="I816" s="296" t="s">
        <v>2270</v>
      </c>
      <c r="J816" s="297">
        <v>5555.4</v>
      </c>
      <c r="K816" s="298">
        <v>46366</v>
      </c>
      <c r="L816" s="298">
        <v>5917</v>
      </c>
      <c r="M816" s="299">
        <v>7140.1</v>
      </c>
      <c r="N816" s="300">
        <v>69394</v>
      </c>
      <c r="O816" s="300">
        <v>861</v>
      </c>
      <c r="P816" s="301">
        <v>14566</v>
      </c>
      <c r="Q816" s="302">
        <v>191132</v>
      </c>
      <c r="R816" s="302">
        <v>7</v>
      </c>
      <c r="S816" s="303">
        <v>0</v>
      </c>
      <c r="T816" s="304">
        <v>0</v>
      </c>
      <c r="U816" s="304">
        <v>0</v>
      </c>
      <c r="V816" s="297">
        <v>27261.5</v>
      </c>
      <c r="W816" s="298">
        <v>306892</v>
      </c>
      <c r="X816" s="298">
        <v>6785</v>
      </c>
    </row>
    <row r="817" spans="1:24" x14ac:dyDescent="0.35">
      <c r="A817" s="294">
        <v>2013</v>
      </c>
      <c r="B817" s="295">
        <v>8226</v>
      </c>
      <c r="C817" s="296" t="s">
        <v>705</v>
      </c>
      <c r="D817" s="294" t="s">
        <v>22</v>
      </c>
      <c r="E817" s="296" t="s">
        <v>23</v>
      </c>
      <c r="F817" s="294" t="s">
        <v>24</v>
      </c>
      <c r="G817" s="296" t="s">
        <v>56</v>
      </c>
      <c r="H817" s="296" t="s">
        <v>26</v>
      </c>
      <c r="I817" s="296" t="s">
        <v>2269</v>
      </c>
      <c r="J817" s="297">
        <v>6156</v>
      </c>
      <c r="K817" s="298">
        <v>65124</v>
      </c>
      <c r="L817" s="298">
        <v>4305</v>
      </c>
      <c r="M817" s="299">
        <v>6116</v>
      </c>
      <c r="N817" s="300">
        <v>59807</v>
      </c>
      <c r="O817" s="300">
        <v>1138</v>
      </c>
      <c r="P817" s="301">
        <v>2012</v>
      </c>
      <c r="Q817" s="302">
        <v>24624</v>
      </c>
      <c r="R817" s="302">
        <v>2</v>
      </c>
      <c r="S817" s="303">
        <v>0</v>
      </c>
      <c r="T817" s="304">
        <v>0</v>
      </c>
      <c r="U817" s="304">
        <v>0</v>
      </c>
      <c r="V817" s="297">
        <v>14284</v>
      </c>
      <c r="W817" s="298">
        <v>149555</v>
      </c>
      <c r="X817" s="298">
        <v>5445</v>
      </c>
    </row>
    <row r="818" spans="1:24" x14ac:dyDescent="0.35">
      <c r="A818" s="294">
        <v>2013</v>
      </c>
      <c r="B818" s="295">
        <v>8245</v>
      </c>
      <c r="C818" s="296" t="s">
        <v>706</v>
      </c>
      <c r="D818" s="294" t="s">
        <v>22</v>
      </c>
      <c r="E818" s="296" t="s">
        <v>23</v>
      </c>
      <c r="F818" s="294" t="s">
        <v>24</v>
      </c>
      <c r="G818" s="296" t="s">
        <v>86</v>
      </c>
      <c r="H818" s="296" t="s">
        <v>26</v>
      </c>
      <c r="I818" s="296" t="s">
        <v>2283</v>
      </c>
      <c r="J818" s="297">
        <v>9646.9</v>
      </c>
      <c r="K818" s="298">
        <v>112353</v>
      </c>
      <c r="L818" s="298">
        <v>10774</v>
      </c>
      <c r="M818" s="299">
        <v>8533.6</v>
      </c>
      <c r="N818" s="300">
        <v>109881</v>
      </c>
      <c r="O818" s="300">
        <v>2341</v>
      </c>
      <c r="P818" s="301">
        <v>11088.7</v>
      </c>
      <c r="Q818" s="302">
        <v>190659</v>
      </c>
      <c r="R818" s="302">
        <v>96</v>
      </c>
      <c r="S818" s="303">
        <v>0</v>
      </c>
      <c r="T818" s="304">
        <v>0</v>
      </c>
      <c r="U818" s="304">
        <v>0</v>
      </c>
      <c r="V818" s="297">
        <v>29269.200000000001</v>
      </c>
      <c r="W818" s="298">
        <v>412893</v>
      </c>
      <c r="X818" s="298">
        <v>13211</v>
      </c>
    </row>
    <row r="819" spans="1:24" x14ac:dyDescent="0.35">
      <c r="A819" s="294">
        <v>2013</v>
      </c>
      <c r="B819" s="295">
        <v>8276</v>
      </c>
      <c r="C819" s="296" t="s">
        <v>707</v>
      </c>
      <c r="D819" s="294" t="s">
        <v>22</v>
      </c>
      <c r="E819" s="296" t="s">
        <v>23</v>
      </c>
      <c r="F819" s="294" t="s">
        <v>24</v>
      </c>
      <c r="G819" s="296" t="s">
        <v>58</v>
      </c>
      <c r="H819" s="296" t="s">
        <v>26</v>
      </c>
      <c r="I819" s="296" t="s">
        <v>2277</v>
      </c>
      <c r="J819" s="297">
        <v>1605</v>
      </c>
      <c r="K819" s="298">
        <v>12523</v>
      </c>
      <c r="L819" s="298">
        <v>1110</v>
      </c>
      <c r="M819" s="299">
        <v>1330</v>
      </c>
      <c r="N819" s="300">
        <v>10769</v>
      </c>
      <c r="O819" s="300">
        <v>268</v>
      </c>
      <c r="P819" s="301" t="s">
        <v>35</v>
      </c>
      <c r="Q819" s="302" t="s">
        <v>35</v>
      </c>
      <c r="R819" s="302" t="s">
        <v>35</v>
      </c>
      <c r="S819" s="303" t="s">
        <v>35</v>
      </c>
      <c r="T819" s="304" t="s">
        <v>35</v>
      </c>
      <c r="U819" s="304" t="s">
        <v>35</v>
      </c>
      <c r="V819" s="297">
        <v>2935</v>
      </c>
      <c r="W819" s="298">
        <v>23292</v>
      </c>
      <c r="X819" s="298">
        <v>1378</v>
      </c>
    </row>
    <row r="820" spans="1:24" x14ac:dyDescent="0.35">
      <c r="A820" s="294">
        <v>2013</v>
      </c>
      <c r="B820" s="295">
        <v>8283</v>
      </c>
      <c r="C820" s="296" t="s">
        <v>708</v>
      </c>
      <c r="D820" s="294" t="s">
        <v>22</v>
      </c>
      <c r="E820" s="296" t="s">
        <v>23</v>
      </c>
      <c r="F820" s="294" t="s">
        <v>24</v>
      </c>
      <c r="G820" s="296" t="s">
        <v>83</v>
      </c>
      <c r="H820" s="296" t="s">
        <v>31</v>
      </c>
      <c r="I820" s="296" t="s">
        <v>2275</v>
      </c>
      <c r="J820" s="297">
        <v>7430</v>
      </c>
      <c r="K820" s="298">
        <v>54199</v>
      </c>
      <c r="L820" s="298">
        <v>3345</v>
      </c>
      <c r="M820" s="299">
        <v>926</v>
      </c>
      <c r="N820" s="300">
        <v>7348</v>
      </c>
      <c r="O820" s="300">
        <v>188</v>
      </c>
      <c r="P820" s="301">
        <v>2409</v>
      </c>
      <c r="Q820" s="302">
        <v>37530</v>
      </c>
      <c r="R820" s="302">
        <v>179</v>
      </c>
      <c r="S820" s="303" t="s">
        <v>35</v>
      </c>
      <c r="T820" s="304" t="s">
        <v>35</v>
      </c>
      <c r="U820" s="304" t="s">
        <v>35</v>
      </c>
      <c r="V820" s="297">
        <v>10765</v>
      </c>
      <c r="W820" s="298">
        <v>99077</v>
      </c>
      <c r="X820" s="298">
        <v>3712</v>
      </c>
    </row>
    <row r="821" spans="1:24" x14ac:dyDescent="0.35">
      <c r="A821" s="294">
        <v>2013</v>
      </c>
      <c r="B821" s="295">
        <v>8287</v>
      </c>
      <c r="C821" s="296" t="s">
        <v>709</v>
      </c>
      <c r="D821" s="294" t="s">
        <v>22</v>
      </c>
      <c r="E821" s="296" t="s">
        <v>23</v>
      </c>
      <c r="F821" s="294" t="s">
        <v>24</v>
      </c>
      <c r="G821" s="296" t="s">
        <v>710</v>
      </c>
      <c r="H821" s="296" t="s">
        <v>54</v>
      </c>
      <c r="I821" s="296" t="s">
        <v>2279</v>
      </c>
      <c r="J821" s="297">
        <v>166865.5</v>
      </c>
      <c r="K821" s="298">
        <v>395701</v>
      </c>
      <c r="L821" s="298">
        <v>69461</v>
      </c>
      <c r="M821" s="299">
        <v>176974.6</v>
      </c>
      <c r="N821" s="300">
        <v>435143</v>
      </c>
      <c r="O821" s="300">
        <v>12730</v>
      </c>
      <c r="P821" s="301">
        <v>86432.1</v>
      </c>
      <c r="Q821" s="302">
        <v>245260</v>
      </c>
      <c r="R821" s="302">
        <v>77</v>
      </c>
      <c r="S821" s="303" t="s">
        <v>35</v>
      </c>
      <c r="T821" s="304" t="s">
        <v>35</v>
      </c>
      <c r="U821" s="304" t="s">
        <v>35</v>
      </c>
      <c r="V821" s="297">
        <v>430272.2</v>
      </c>
      <c r="W821" s="298">
        <v>1076104</v>
      </c>
      <c r="X821" s="298">
        <v>82268</v>
      </c>
    </row>
    <row r="822" spans="1:24" x14ac:dyDescent="0.35">
      <c r="A822" s="294">
        <v>2013</v>
      </c>
      <c r="B822" s="295">
        <v>8288</v>
      </c>
      <c r="C822" s="296" t="s">
        <v>711</v>
      </c>
      <c r="D822" s="294" t="s">
        <v>22</v>
      </c>
      <c r="E822" s="296" t="s">
        <v>23</v>
      </c>
      <c r="F822" s="294" t="s">
        <v>24</v>
      </c>
      <c r="G822" s="296" t="s">
        <v>83</v>
      </c>
      <c r="H822" s="296" t="s">
        <v>26</v>
      </c>
      <c r="I822" s="296" t="s">
        <v>2270</v>
      </c>
      <c r="J822" s="297">
        <v>1076.5999999999999</v>
      </c>
      <c r="K822" s="298">
        <v>11986</v>
      </c>
      <c r="L822" s="298">
        <v>1026</v>
      </c>
      <c r="M822" s="299">
        <v>779.2</v>
      </c>
      <c r="N822" s="300">
        <v>9591</v>
      </c>
      <c r="O822" s="300">
        <v>250</v>
      </c>
      <c r="P822" s="301">
        <v>370.1</v>
      </c>
      <c r="Q822" s="302">
        <v>4431</v>
      </c>
      <c r="R822" s="302">
        <v>10</v>
      </c>
      <c r="S822" s="303" t="s">
        <v>35</v>
      </c>
      <c r="T822" s="304" t="s">
        <v>35</v>
      </c>
      <c r="U822" s="304" t="s">
        <v>35</v>
      </c>
      <c r="V822" s="297">
        <v>2225.9</v>
      </c>
      <c r="W822" s="298">
        <v>26008</v>
      </c>
      <c r="X822" s="298">
        <v>1286</v>
      </c>
    </row>
    <row r="823" spans="1:24" x14ac:dyDescent="0.35">
      <c r="A823" s="294">
        <v>2013</v>
      </c>
      <c r="B823" s="295">
        <v>8298</v>
      </c>
      <c r="C823" s="296" t="s">
        <v>712</v>
      </c>
      <c r="D823" s="294" t="s">
        <v>22</v>
      </c>
      <c r="E823" s="296" t="s">
        <v>23</v>
      </c>
      <c r="F823" s="294" t="s">
        <v>24</v>
      </c>
      <c r="G823" s="296" t="s">
        <v>83</v>
      </c>
      <c r="H823" s="296" t="s">
        <v>31</v>
      </c>
      <c r="I823" s="296" t="s">
        <v>2270</v>
      </c>
      <c r="J823" s="297">
        <v>11743</v>
      </c>
      <c r="K823" s="298">
        <v>82715</v>
      </c>
      <c r="L823" s="298">
        <v>5829</v>
      </c>
      <c r="M823" s="299">
        <v>5585.7</v>
      </c>
      <c r="N823" s="300">
        <v>53954</v>
      </c>
      <c r="O823" s="300">
        <v>886</v>
      </c>
      <c r="P823" s="301">
        <v>5605</v>
      </c>
      <c r="Q823" s="302">
        <v>76014</v>
      </c>
      <c r="R823" s="302">
        <v>3</v>
      </c>
      <c r="S823" s="303" t="s">
        <v>35</v>
      </c>
      <c r="T823" s="304" t="s">
        <v>35</v>
      </c>
      <c r="U823" s="304" t="s">
        <v>35</v>
      </c>
      <c r="V823" s="297">
        <v>22933.7</v>
      </c>
      <c r="W823" s="298">
        <v>212683</v>
      </c>
      <c r="X823" s="298">
        <v>6718</v>
      </c>
    </row>
    <row r="824" spans="1:24" x14ac:dyDescent="0.35">
      <c r="A824" s="294">
        <v>2013</v>
      </c>
      <c r="B824" s="295">
        <v>8307</v>
      </c>
      <c r="C824" s="296" t="s">
        <v>713</v>
      </c>
      <c r="D824" s="294" t="s">
        <v>22</v>
      </c>
      <c r="E824" s="296" t="s">
        <v>23</v>
      </c>
      <c r="F824" s="294" t="s">
        <v>24</v>
      </c>
      <c r="G824" s="296" t="s">
        <v>48</v>
      </c>
      <c r="H824" s="296" t="s">
        <v>26</v>
      </c>
      <c r="I824" s="296" t="s">
        <v>2270</v>
      </c>
      <c r="J824" s="297">
        <v>1214</v>
      </c>
      <c r="K824" s="298">
        <v>10848</v>
      </c>
      <c r="L824" s="298">
        <v>903</v>
      </c>
      <c r="M824" s="299">
        <v>936</v>
      </c>
      <c r="N824" s="300">
        <v>9198</v>
      </c>
      <c r="O824" s="300">
        <v>206</v>
      </c>
      <c r="P824" s="301" t="s">
        <v>35</v>
      </c>
      <c r="Q824" s="302" t="s">
        <v>35</v>
      </c>
      <c r="R824" s="302" t="s">
        <v>35</v>
      </c>
      <c r="S824" s="303" t="s">
        <v>35</v>
      </c>
      <c r="T824" s="304" t="s">
        <v>35</v>
      </c>
      <c r="U824" s="304" t="s">
        <v>35</v>
      </c>
      <c r="V824" s="297">
        <v>2150</v>
      </c>
      <c r="W824" s="298">
        <v>20046</v>
      </c>
      <c r="X824" s="298">
        <v>1109</v>
      </c>
    </row>
    <row r="825" spans="1:24" x14ac:dyDescent="0.35">
      <c r="A825" s="294">
        <v>2013</v>
      </c>
      <c r="B825" s="295">
        <v>8319</v>
      </c>
      <c r="C825" s="296" t="s">
        <v>714</v>
      </c>
      <c r="D825" s="294" t="s">
        <v>22</v>
      </c>
      <c r="E825" s="296" t="s">
        <v>23</v>
      </c>
      <c r="F825" s="294" t="s">
        <v>24</v>
      </c>
      <c r="G825" s="296" t="s">
        <v>83</v>
      </c>
      <c r="H825" s="296" t="s">
        <v>31</v>
      </c>
      <c r="I825" s="296" t="s">
        <v>2270</v>
      </c>
      <c r="J825" s="297">
        <v>9901.2999999999993</v>
      </c>
      <c r="K825" s="298">
        <v>86140</v>
      </c>
      <c r="L825" s="298">
        <v>4361</v>
      </c>
      <c r="M825" s="299">
        <v>3785.3</v>
      </c>
      <c r="N825" s="300">
        <v>38390</v>
      </c>
      <c r="O825" s="300">
        <v>881</v>
      </c>
      <c r="P825" s="301">
        <v>10047.9</v>
      </c>
      <c r="Q825" s="302">
        <v>148392</v>
      </c>
      <c r="R825" s="302">
        <v>8</v>
      </c>
      <c r="S825" s="303" t="s">
        <v>35</v>
      </c>
      <c r="T825" s="304" t="s">
        <v>35</v>
      </c>
      <c r="U825" s="304" t="s">
        <v>35</v>
      </c>
      <c r="V825" s="297">
        <v>23734.5</v>
      </c>
      <c r="W825" s="298">
        <v>272922</v>
      </c>
      <c r="X825" s="298">
        <v>5250</v>
      </c>
    </row>
    <row r="826" spans="1:24" x14ac:dyDescent="0.35">
      <c r="A826" s="294">
        <v>2013</v>
      </c>
      <c r="B826" s="295">
        <v>8319</v>
      </c>
      <c r="C826" s="296" t="s">
        <v>714</v>
      </c>
      <c r="D826" s="294" t="s">
        <v>22</v>
      </c>
      <c r="E826" s="296" t="s">
        <v>23</v>
      </c>
      <c r="F826" s="294" t="s">
        <v>24</v>
      </c>
      <c r="G826" s="296" t="s">
        <v>48</v>
      </c>
      <c r="H826" s="296" t="s">
        <v>31</v>
      </c>
      <c r="I826" s="296" t="s">
        <v>2270</v>
      </c>
      <c r="J826" s="297">
        <v>107.9</v>
      </c>
      <c r="K826" s="298">
        <v>939</v>
      </c>
      <c r="L826" s="298">
        <v>43</v>
      </c>
      <c r="M826" s="299" t="s">
        <v>35</v>
      </c>
      <c r="N826" s="300" t="s">
        <v>35</v>
      </c>
      <c r="O826" s="300" t="s">
        <v>35</v>
      </c>
      <c r="P826" s="301" t="s">
        <v>35</v>
      </c>
      <c r="Q826" s="302" t="s">
        <v>35</v>
      </c>
      <c r="R826" s="302" t="s">
        <v>35</v>
      </c>
      <c r="S826" s="303" t="s">
        <v>35</v>
      </c>
      <c r="T826" s="304" t="s">
        <v>35</v>
      </c>
      <c r="U826" s="304" t="s">
        <v>35</v>
      </c>
      <c r="V826" s="297">
        <v>107.9</v>
      </c>
      <c r="W826" s="298">
        <v>939</v>
      </c>
      <c r="X826" s="298">
        <v>43</v>
      </c>
    </row>
    <row r="827" spans="1:24" x14ac:dyDescent="0.35">
      <c r="A827" s="294">
        <v>2013</v>
      </c>
      <c r="B827" s="295">
        <v>8333</v>
      </c>
      <c r="C827" s="296" t="s">
        <v>715</v>
      </c>
      <c r="D827" s="294" t="s">
        <v>22</v>
      </c>
      <c r="E827" s="296" t="s">
        <v>23</v>
      </c>
      <c r="F827" s="294" t="s">
        <v>24</v>
      </c>
      <c r="G827" s="296" t="s">
        <v>46</v>
      </c>
      <c r="H827" s="296" t="s">
        <v>31</v>
      </c>
      <c r="I827" s="296" t="s">
        <v>2280</v>
      </c>
      <c r="J827" s="297">
        <v>477</v>
      </c>
      <c r="K827" s="298">
        <v>3004</v>
      </c>
      <c r="L827" s="298">
        <v>375</v>
      </c>
      <c r="M827" s="299">
        <v>3</v>
      </c>
      <c r="N827" s="300">
        <v>17</v>
      </c>
      <c r="O827" s="300">
        <v>5</v>
      </c>
      <c r="P827" s="301" t="s">
        <v>35</v>
      </c>
      <c r="Q827" s="302" t="s">
        <v>35</v>
      </c>
      <c r="R827" s="302" t="s">
        <v>35</v>
      </c>
      <c r="S827" s="303" t="s">
        <v>35</v>
      </c>
      <c r="T827" s="304" t="s">
        <v>35</v>
      </c>
      <c r="U827" s="304" t="s">
        <v>35</v>
      </c>
      <c r="V827" s="297">
        <v>480</v>
      </c>
      <c r="W827" s="298">
        <v>3021</v>
      </c>
      <c r="X827" s="298">
        <v>380</v>
      </c>
    </row>
    <row r="828" spans="1:24" x14ac:dyDescent="0.35">
      <c r="A828" s="294">
        <v>2013</v>
      </c>
      <c r="B828" s="295">
        <v>8333</v>
      </c>
      <c r="C828" s="296" t="s">
        <v>715</v>
      </c>
      <c r="D828" s="294" t="s">
        <v>22</v>
      </c>
      <c r="E828" s="296" t="s">
        <v>23</v>
      </c>
      <c r="F828" s="294" t="s">
        <v>24</v>
      </c>
      <c r="G828" s="296" t="s">
        <v>67</v>
      </c>
      <c r="H828" s="296" t="s">
        <v>31</v>
      </c>
      <c r="I828" s="296" t="s">
        <v>2280</v>
      </c>
      <c r="J828" s="297">
        <v>37579</v>
      </c>
      <c r="K828" s="298">
        <v>246400</v>
      </c>
      <c r="L828" s="298">
        <v>25216</v>
      </c>
      <c r="M828" s="299">
        <v>2421</v>
      </c>
      <c r="N828" s="300">
        <v>20736</v>
      </c>
      <c r="O828" s="300">
        <v>591</v>
      </c>
      <c r="P828" s="301">
        <v>851</v>
      </c>
      <c r="Q828" s="302">
        <v>8381</v>
      </c>
      <c r="R828" s="302">
        <v>13</v>
      </c>
      <c r="S828" s="303" t="s">
        <v>35</v>
      </c>
      <c r="T828" s="304" t="s">
        <v>35</v>
      </c>
      <c r="U828" s="304" t="s">
        <v>35</v>
      </c>
      <c r="V828" s="297">
        <v>40851</v>
      </c>
      <c r="W828" s="298">
        <v>275517</v>
      </c>
      <c r="X828" s="298">
        <v>25820</v>
      </c>
    </row>
    <row r="829" spans="1:24" x14ac:dyDescent="0.35">
      <c r="A829" s="294">
        <v>2013</v>
      </c>
      <c r="B829" s="295">
        <v>8333</v>
      </c>
      <c r="C829" s="296" t="s">
        <v>715</v>
      </c>
      <c r="D829" s="294" t="s">
        <v>22</v>
      </c>
      <c r="E829" s="296" t="s">
        <v>23</v>
      </c>
      <c r="F829" s="294" t="s">
        <v>24</v>
      </c>
      <c r="G829" s="296" t="s">
        <v>51</v>
      </c>
      <c r="H829" s="296" t="s">
        <v>31</v>
      </c>
      <c r="I829" s="296" t="s">
        <v>2280</v>
      </c>
      <c r="J829" s="297">
        <v>9</v>
      </c>
      <c r="K829" s="298">
        <v>44</v>
      </c>
      <c r="L829" s="298">
        <v>10</v>
      </c>
      <c r="M829" s="299">
        <v>5</v>
      </c>
      <c r="N829" s="300">
        <v>32</v>
      </c>
      <c r="O829" s="300">
        <v>4</v>
      </c>
      <c r="P829" s="301" t="s">
        <v>35</v>
      </c>
      <c r="Q829" s="302" t="s">
        <v>35</v>
      </c>
      <c r="R829" s="302" t="s">
        <v>35</v>
      </c>
      <c r="S829" s="303" t="s">
        <v>35</v>
      </c>
      <c r="T829" s="304" t="s">
        <v>35</v>
      </c>
      <c r="U829" s="304" t="s">
        <v>35</v>
      </c>
      <c r="V829" s="297">
        <v>14</v>
      </c>
      <c r="W829" s="298">
        <v>76</v>
      </c>
      <c r="X829" s="298">
        <v>14</v>
      </c>
    </row>
    <row r="830" spans="1:24" x14ac:dyDescent="0.35">
      <c r="A830" s="294">
        <v>2013</v>
      </c>
      <c r="B830" s="295">
        <v>8348</v>
      </c>
      <c r="C830" s="296" t="s">
        <v>716</v>
      </c>
      <c r="D830" s="294" t="s">
        <v>22</v>
      </c>
      <c r="E830" s="296" t="s">
        <v>23</v>
      </c>
      <c r="F830" s="294" t="s">
        <v>24</v>
      </c>
      <c r="G830" s="296" t="s">
        <v>60</v>
      </c>
      <c r="H830" s="296" t="s">
        <v>26</v>
      </c>
      <c r="I830" s="296" t="s">
        <v>2278</v>
      </c>
      <c r="J830" s="297">
        <v>4262.8</v>
      </c>
      <c r="K830" s="298">
        <v>27481</v>
      </c>
      <c r="L830" s="298">
        <v>4689</v>
      </c>
      <c r="M830" s="299">
        <v>5406.3</v>
      </c>
      <c r="N830" s="300">
        <v>40515</v>
      </c>
      <c r="O830" s="300">
        <v>961</v>
      </c>
      <c r="P830" s="301">
        <v>928.3</v>
      </c>
      <c r="Q830" s="302">
        <v>6964</v>
      </c>
      <c r="R830" s="302">
        <v>50</v>
      </c>
      <c r="S830" s="303" t="s">
        <v>35</v>
      </c>
      <c r="T830" s="304" t="s">
        <v>35</v>
      </c>
      <c r="U830" s="304" t="s">
        <v>35</v>
      </c>
      <c r="V830" s="297">
        <v>10597.4</v>
      </c>
      <c r="W830" s="298">
        <v>74960</v>
      </c>
      <c r="X830" s="298">
        <v>5700</v>
      </c>
    </row>
    <row r="831" spans="1:24" x14ac:dyDescent="0.35">
      <c r="A831" s="294">
        <v>2013</v>
      </c>
      <c r="B831" s="295">
        <v>8366</v>
      </c>
      <c r="C831" s="296" t="s">
        <v>717</v>
      </c>
      <c r="D831" s="294" t="s">
        <v>22</v>
      </c>
      <c r="E831" s="296" t="s">
        <v>23</v>
      </c>
      <c r="F831" s="294" t="s">
        <v>24</v>
      </c>
      <c r="G831" s="296" t="s">
        <v>223</v>
      </c>
      <c r="H831" s="296" t="s">
        <v>26</v>
      </c>
      <c r="I831" s="296" t="s">
        <v>2309</v>
      </c>
      <c r="J831" s="297">
        <v>5776</v>
      </c>
      <c r="K831" s="298">
        <v>81204</v>
      </c>
      <c r="L831" s="298">
        <v>8422</v>
      </c>
      <c r="M831" s="299">
        <v>5471</v>
      </c>
      <c r="N831" s="300">
        <v>69912</v>
      </c>
      <c r="O831" s="300">
        <v>1237</v>
      </c>
      <c r="P831" s="301" t="s">
        <v>35</v>
      </c>
      <c r="Q831" s="302" t="s">
        <v>35</v>
      </c>
      <c r="R831" s="302" t="s">
        <v>35</v>
      </c>
      <c r="S831" s="303" t="s">
        <v>35</v>
      </c>
      <c r="T831" s="304" t="s">
        <v>35</v>
      </c>
      <c r="U831" s="304" t="s">
        <v>35</v>
      </c>
      <c r="V831" s="297">
        <v>11247</v>
      </c>
      <c r="W831" s="298">
        <v>151116</v>
      </c>
      <c r="X831" s="298">
        <v>9659</v>
      </c>
    </row>
    <row r="832" spans="1:24" x14ac:dyDescent="0.35">
      <c r="A832" s="294">
        <v>2013</v>
      </c>
      <c r="B832" s="295">
        <v>8375</v>
      </c>
      <c r="C832" s="296" t="s">
        <v>718</v>
      </c>
      <c r="D832" s="294" t="s">
        <v>22</v>
      </c>
      <c r="E832" s="296" t="s">
        <v>23</v>
      </c>
      <c r="F832" s="294" t="s">
        <v>24</v>
      </c>
      <c r="G832" s="296" t="s">
        <v>86</v>
      </c>
      <c r="H832" s="296" t="s">
        <v>26</v>
      </c>
      <c r="I832" s="296" t="s">
        <v>2283</v>
      </c>
      <c r="J832" s="297">
        <v>877</v>
      </c>
      <c r="K832" s="298">
        <v>9675</v>
      </c>
      <c r="L832" s="298">
        <v>744</v>
      </c>
      <c r="M832" s="299">
        <v>1205</v>
      </c>
      <c r="N832" s="300">
        <v>14146</v>
      </c>
      <c r="O832" s="300">
        <v>221</v>
      </c>
      <c r="P832" s="301" t="s">
        <v>35</v>
      </c>
      <c r="Q832" s="302" t="s">
        <v>35</v>
      </c>
      <c r="R832" s="302" t="s">
        <v>35</v>
      </c>
      <c r="S832" s="303" t="s">
        <v>35</v>
      </c>
      <c r="T832" s="304" t="s">
        <v>35</v>
      </c>
      <c r="U832" s="304" t="s">
        <v>35</v>
      </c>
      <c r="V832" s="297">
        <v>2082</v>
      </c>
      <c r="W832" s="298">
        <v>23821</v>
      </c>
      <c r="X832" s="298">
        <v>965</v>
      </c>
    </row>
    <row r="833" spans="1:24" x14ac:dyDescent="0.35">
      <c r="A833" s="294">
        <v>2013</v>
      </c>
      <c r="B833" s="295">
        <v>8447</v>
      </c>
      <c r="C833" s="296" t="s">
        <v>719</v>
      </c>
      <c r="D833" s="294" t="s">
        <v>22</v>
      </c>
      <c r="E833" s="296" t="s">
        <v>23</v>
      </c>
      <c r="F833" s="294" t="s">
        <v>24</v>
      </c>
      <c r="G833" s="296" t="s">
        <v>71</v>
      </c>
      <c r="H833" s="296" t="s">
        <v>31</v>
      </c>
      <c r="I833" s="296" t="s">
        <v>2270</v>
      </c>
      <c r="J833" s="297">
        <v>51943.8</v>
      </c>
      <c r="K833" s="298">
        <v>449737</v>
      </c>
      <c r="L833" s="298">
        <v>28596</v>
      </c>
      <c r="M833" s="299">
        <v>23877.4</v>
      </c>
      <c r="N833" s="300">
        <v>252087</v>
      </c>
      <c r="O833" s="300">
        <v>685</v>
      </c>
      <c r="P833" s="301">
        <v>2698.1</v>
      </c>
      <c r="Q833" s="302">
        <v>34394</v>
      </c>
      <c r="R833" s="302">
        <v>3</v>
      </c>
      <c r="S833" s="303" t="s">
        <v>35</v>
      </c>
      <c r="T833" s="304" t="s">
        <v>35</v>
      </c>
      <c r="U833" s="304" t="s">
        <v>35</v>
      </c>
      <c r="V833" s="297">
        <v>78519.3</v>
      </c>
      <c r="W833" s="298">
        <v>736218</v>
      </c>
      <c r="X833" s="298">
        <v>29284</v>
      </c>
    </row>
    <row r="834" spans="1:24" x14ac:dyDescent="0.35">
      <c r="A834" s="294">
        <v>2013</v>
      </c>
      <c r="B834" s="295">
        <v>8449</v>
      </c>
      <c r="C834" s="296" t="s">
        <v>720</v>
      </c>
      <c r="D834" s="294" t="s">
        <v>22</v>
      </c>
      <c r="E834" s="296" t="s">
        <v>23</v>
      </c>
      <c r="F834" s="294" t="s">
        <v>24</v>
      </c>
      <c r="G834" s="296" t="s">
        <v>106</v>
      </c>
      <c r="H834" s="296" t="s">
        <v>26</v>
      </c>
      <c r="I834" s="296" t="s">
        <v>2270</v>
      </c>
      <c r="J834" s="297">
        <v>9059</v>
      </c>
      <c r="K834" s="298">
        <v>129647</v>
      </c>
      <c r="L834" s="298">
        <v>10256</v>
      </c>
      <c r="M834" s="299">
        <v>8440.2000000000007</v>
      </c>
      <c r="N834" s="300">
        <v>126277</v>
      </c>
      <c r="O834" s="300">
        <v>1724</v>
      </c>
      <c r="P834" s="301">
        <v>16023.8</v>
      </c>
      <c r="Q834" s="302">
        <v>318757</v>
      </c>
      <c r="R834" s="302">
        <v>36</v>
      </c>
      <c r="S834" s="303" t="s">
        <v>35</v>
      </c>
      <c r="T834" s="304" t="s">
        <v>35</v>
      </c>
      <c r="U834" s="304" t="s">
        <v>35</v>
      </c>
      <c r="V834" s="297">
        <v>33523</v>
      </c>
      <c r="W834" s="298">
        <v>574681</v>
      </c>
      <c r="X834" s="298">
        <v>12016</v>
      </c>
    </row>
    <row r="835" spans="1:24" x14ac:dyDescent="0.35">
      <c r="A835" s="294">
        <v>2013</v>
      </c>
      <c r="B835" s="295">
        <v>8466</v>
      </c>
      <c r="C835" s="296" t="s">
        <v>721</v>
      </c>
      <c r="D835" s="294" t="s">
        <v>22</v>
      </c>
      <c r="E835" s="296" t="s">
        <v>23</v>
      </c>
      <c r="F835" s="294" t="s">
        <v>24</v>
      </c>
      <c r="G835" s="296" t="s">
        <v>71</v>
      </c>
      <c r="H835" s="296" t="s">
        <v>31</v>
      </c>
      <c r="I835" s="296" t="s">
        <v>2270</v>
      </c>
      <c r="J835" s="297">
        <v>16584.599999999999</v>
      </c>
      <c r="K835" s="298">
        <v>144196</v>
      </c>
      <c r="L835" s="298">
        <v>9500</v>
      </c>
      <c r="M835" s="299">
        <v>2060.6</v>
      </c>
      <c r="N835" s="300">
        <v>18630</v>
      </c>
      <c r="O835" s="300">
        <v>165</v>
      </c>
      <c r="P835" s="301">
        <v>1327</v>
      </c>
      <c r="Q835" s="302">
        <v>13376</v>
      </c>
      <c r="R835" s="302">
        <v>6</v>
      </c>
      <c r="S835" s="303" t="s">
        <v>35</v>
      </c>
      <c r="T835" s="304" t="s">
        <v>35</v>
      </c>
      <c r="U835" s="304" t="s">
        <v>35</v>
      </c>
      <c r="V835" s="297">
        <v>19972.2</v>
      </c>
      <c r="W835" s="298">
        <v>176202</v>
      </c>
      <c r="X835" s="298">
        <v>9671</v>
      </c>
    </row>
    <row r="836" spans="1:24" x14ac:dyDescent="0.35">
      <c r="A836" s="294">
        <v>2013</v>
      </c>
      <c r="B836" s="295">
        <v>8515</v>
      </c>
      <c r="C836" s="296" t="s">
        <v>722</v>
      </c>
      <c r="D836" s="294" t="s">
        <v>22</v>
      </c>
      <c r="E836" s="296" t="s">
        <v>23</v>
      </c>
      <c r="F836" s="294" t="s">
        <v>24</v>
      </c>
      <c r="G836" s="296" t="s">
        <v>123</v>
      </c>
      <c r="H836" s="296" t="s">
        <v>26</v>
      </c>
      <c r="I836" s="296" t="s">
        <v>2304</v>
      </c>
      <c r="J836" s="297">
        <v>3782.5</v>
      </c>
      <c r="K836" s="298">
        <v>55277</v>
      </c>
      <c r="L836" s="298">
        <v>4421</v>
      </c>
      <c r="M836" s="299">
        <v>3576.9</v>
      </c>
      <c r="N836" s="300">
        <v>55274</v>
      </c>
      <c r="O836" s="300">
        <v>808</v>
      </c>
      <c r="P836" s="301" t="s">
        <v>35</v>
      </c>
      <c r="Q836" s="302" t="s">
        <v>35</v>
      </c>
      <c r="R836" s="302" t="s">
        <v>35</v>
      </c>
      <c r="S836" s="303" t="s">
        <v>35</v>
      </c>
      <c r="T836" s="304" t="s">
        <v>35</v>
      </c>
      <c r="U836" s="304" t="s">
        <v>35</v>
      </c>
      <c r="V836" s="297">
        <v>7359.4</v>
      </c>
      <c r="W836" s="298">
        <v>110551</v>
      </c>
      <c r="X836" s="298">
        <v>5229</v>
      </c>
    </row>
    <row r="837" spans="1:24" x14ac:dyDescent="0.35">
      <c r="A837" s="294">
        <v>2013</v>
      </c>
      <c r="B837" s="295">
        <v>8543</v>
      </c>
      <c r="C837" s="296" t="s">
        <v>723</v>
      </c>
      <c r="D837" s="294" t="s">
        <v>22</v>
      </c>
      <c r="E837" s="296" t="s">
        <v>23</v>
      </c>
      <c r="F837" s="294" t="s">
        <v>24</v>
      </c>
      <c r="G837" s="296" t="s">
        <v>48</v>
      </c>
      <c r="H837" s="296" t="s">
        <v>26</v>
      </c>
      <c r="I837" s="296" t="s">
        <v>2270</v>
      </c>
      <c r="J837" s="297">
        <v>5519.9</v>
      </c>
      <c r="K837" s="298">
        <v>51592</v>
      </c>
      <c r="L837" s="298">
        <v>7199</v>
      </c>
      <c r="M837" s="299">
        <v>7266</v>
      </c>
      <c r="N837" s="300">
        <v>63043</v>
      </c>
      <c r="O837" s="300">
        <v>984</v>
      </c>
      <c r="P837" s="301">
        <v>593.1</v>
      </c>
      <c r="Q837" s="302">
        <v>9720</v>
      </c>
      <c r="R837" s="302">
        <v>7</v>
      </c>
      <c r="S837" s="303">
        <v>0</v>
      </c>
      <c r="T837" s="304">
        <v>0</v>
      </c>
      <c r="U837" s="304">
        <v>0</v>
      </c>
      <c r="V837" s="297">
        <v>13379</v>
      </c>
      <c r="W837" s="298">
        <v>124355</v>
      </c>
      <c r="X837" s="298">
        <v>8190</v>
      </c>
    </row>
    <row r="838" spans="1:24" x14ac:dyDescent="0.35">
      <c r="A838" s="294">
        <v>2013</v>
      </c>
      <c r="B838" s="295">
        <v>8548</v>
      </c>
      <c r="C838" s="296" t="s">
        <v>724</v>
      </c>
      <c r="D838" s="294" t="s">
        <v>22</v>
      </c>
      <c r="E838" s="296" t="s">
        <v>23</v>
      </c>
      <c r="F838" s="294" t="s">
        <v>24</v>
      </c>
      <c r="G838" s="296" t="s">
        <v>106</v>
      </c>
      <c r="H838" s="296" t="s">
        <v>26</v>
      </c>
      <c r="I838" s="296" t="s">
        <v>2269</v>
      </c>
      <c r="J838" s="297">
        <v>1232</v>
      </c>
      <c r="K838" s="298">
        <v>10451</v>
      </c>
      <c r="L838" s="298">
        <v>883</v>
      </c>
      <c r="M838" s="299">
        <v>1275</v>
      </c>
      <c r="N838" s="300">
        <v>9068</v>
      </c>
      <c r="O838" s="300">
        <v>220</v>
      </c>
      <c r="P838" s="301">
        <v>0</v>
      </c>
      <c r="Q838" s="302">
        <v>0</v>
      </c>
      <c r="R838" s="302">
        <v>0</v>
      </c>
      <c r="S838" s="303">
        <v>0</v>
      </c>
      <c r="T838" s="304">
        <v>0</v>
      </c>
      <c r="U838" s="304">
        <v>0</v>
      </c>
      <c r="V838" s="297">
        <v>2507</v>
      </c>
      <c r="W838" s="298">
        <v>19519</v>
      </c>
      <c r="X838" s="298">
        <v>1103</v>
      </c>
    </row>
    <row r="839" spans="1:24" x14ac:dyDescent="0.35">
      <c r="A839" s="294">
        <v>2013</v>
      </c>
      <c r="B839" s="295">
        <v>8566</v>
      </c>
      <c r="C839" s="296" t="s">
        <v>725</v>
      </c>
      <c r="D839" s="294" t="s">
        <v>22</v>
      </c>
      <c r="E839" s="296" t="s">
        <v>23</v>
      </c>
      <c r="F839" s="294" t="s">
        <v>24</v>
      </c>
      <c r="G839" s="296" t="s">
        <v>165</v>
      </c>
      <c r="H839" s="296" t="s">
        <v>31</v>
      </c>
      <c r="I839" s="296" t="s">
        <v>2308</v>
      </c>
      <c r="J839" s="297">
        <v>17491.2</v>
      </c>
      <c r="K839" s="298">
        <v>149556</v>
      </c>
      <c r="L839" s="298">
        <v>11978</v>
      </c>
      <c r="M839" s="299">
        <v>6240.6</v>
      </c>
      <c r="N839" s="300">
        <v>63338</v>
      </c>
      <c r="O839" s="300">
        <v>447</v>
      </c>
      <c r="P839" s="301">
        <v>66131.7</v>
      </c>
      <c r="Q839" s="302">
        <v>837611</v>
      </c>
      <c r="R839" s="302">
        <v>485</v>
      </c>
      <c r="S839" s="303">
        <v>0</v>
      </c>
      <c r="T839" s="304">
        <v>0</v>
      </c>
      <c r="U839" s="304">
        <v>0</v>
      </c>
      <c r="V839" s="297">
        <v>89863.5</v>
      </c>
      <c r="W839" s="298">
        <v>1050505</v>
      </c>
      <c r="X839" s="298">
        <v>12910</v>
      </c>
    </row>
    <row r="840" spans="1:24" x14ac:dyDescent="0.35">
      <c r="A840" s="294">
        <v>2013</v>
      </c>
      <c r="B840" s="295">
        <v>8570</v>
      </c>
      <c r="C840" s="296" t="s">
        <v>726</v>
      </c>
      <c r="D840" s="294" t="s">
        <v>22</v>
      </c>
      <c r="E840" s="296" t="s">
        <v>23</v>
      </c>
      <c r="F840" s="294" t="s">
        <v>24</v>
      </c>
      <c r="G840" s="296" t="s">
        <v>125</v>
      </c>
      <c r="H840" s="296" t="s">
        <v>31</v>
      </c>
      <c r="I840" s="296" t="s">
        <v>2308</v>
      </c>
      <c r="J840" s="297">
        <v>6533.5</v>
      </c>
      <c r="K840" s="298">
        <v>52171</v>
      </c>
      <c r="L840" s="298">
        <v>4933</v>
      </c>
      <c r="M840" s="299">
        <v>6559.7</v>
      </c>
      <c r="N840" s="300">
        <v>56148</v>
      </c>
      <c r="O840" s="300">
        <v>1327</v>
      </c>
      <c r="P840" s="301">
        <v>22518.3</v>
      </c>
      <c r="Q840" s="302">
        <v>198569</v>
      </c>
      <c r="R840" s="302">
        <v>2125</v>
      </c>
      <c r="S840" s="303" t="s">
        <v>35</v>
      </c>
      <c r="T840" s="304" t="s">
        <v>35</v>
      </c>
      <c r="U840" s="304" t="s">
        <v>35</v>
      </c>
      <c r="V840" s="297">
        <v>35611.5</v>
      </c>
      <c r="W840" s="298">
        <v>306888</v>
      </c>
      <c r="X840" s="298">
        <v>8385</v>
      </c>
    </row>
    <row r="841" spans="1:24" x14ac:dyDescent="0.35">
      <c r="A841" s="294">
        <v>2013</v>
      </c>
      <c r="B841" s="295">
        <v>8570</v>
      </c>
      <c r="C841" s="296" t="s">
        <v>726</v>
      </c>
      <c r="D841" s="294" t="s">
        <v>22</v>
      </c>
      <c r="E841" s="296" t="s">
        <v>23</v>
      </c>
      <c r="F841" s="294" t="s">
        <v>24</v>
      </c>
      <c r="G841" s="296" t="s">
        <v>86</v>
      </c>
      <c r="H841" s="296" t="s">
        <v>31</v>
      </c>
      <c r="I841" s="296" t="s">
        <v>2308</v>
      </c>
      <c r="J841" s="297">
        <v>1014.3</v>
      </c>
      <c r="K841" s="298">
        <v>8280</v>
      </c>
      <c r="L841" s="298">
        <v>753</v>
      </c>
      <c r="M841" s="299">
        <v>967.8</v>
      </c>
      <c r="N841" s="300">
        <v>8674</v>
      </c>
      <c r="O841" s="300">
        <v>170</v>
      </c>
      <c r="P841" s="301">
        <v>8936.7000000000007</v>
      </c>
      <c r="Q841" s="302">
        <v>72441</v>
      </c>
      <c r="R841" s="302">
        <v>1079</v>
      </c>
      <c r="S841" s="303" t="s">
        <v>35</v>
      </c>
      <c r="T841" s="304" t="s">
        <v>35</v>
      </c>
      <c r="U841" s="304" t="s">
        <v>35</v>
      </c>
      <c r="V841" s="297">
        <v>10918.8</v>
      </c>
      <c r="W841" s="298">
        <v>89395</v>
      </c>
      <c r="X841" s="298">
        <v>2002</v>
      </c>
    </row>
    <row r="842" spans="1:24" x14ac:dyDescent="0.35">
      <c r="A842" s="294">
        <v>2013</v>
      </c>
      <c r="B842" s="295">
        <v>8571</v>
      </c>
      <c r="C842" s="296" t="s">
        <v>727</v>
      </c>
      <c r="D842" s="294" t="s">
        <v>22</v>
      </c>
      <c r="E842" s="296" t="s">
        <v>23</v>
      </c>
      <c r="F842" s="294" t="s">
        <v>24</v>
      </c>
      <c r="G842" s="296" t="s">
        <v>67</v>
      </c>
      <c r="H842" s="296" t="s">
        <v>26</v>
      </c>
      <c r="I842" s="296" t="s">
        <v>2280</v>
      </c>
      <c r="J842" s="297">
        <v>43687</v>
      </c>
      <c r="K842" s="298">
        <v>372794</v>
      </c>
      <c r="L842" s="298">
        <v>33735</v>
      </c>
      <c r="M842" s="299">
        <v>58947</v>
      </c>
      <c r="N842" s="300">
        <v>594947</v>
      </c>
      <c r="O842" s="300">
        <v>5758</v>
      </c>
      <c r="P842" s="301">
        <v>14191</v>
      </c>
      <c r="Q842" s="302">
        <v>154547</v>
      </c>
      <c r="R842" s="302">
        <v>238</v>
      </c>
      <c r="S842" s="303" t="s">
        <v>35</v>
      </c>
      <c r="T842" s="304" t="s">
        <v>35</v>
      </c>
      <c r="U842" s="304" t="s">
        <v>35</v>
      </c>
      <c r="V842" s="297">
        <v>116825</v>
      </c>
      <c r="W842" s="298">
        <v>1122288</v>
      </c>
      <c r="X842" s="298">
        <v>39731</v>
      </c>
    </row>
    <row r="843" spans="1:24" x14ac:dyDescent="0.35">
      <c r="A843" s="294">
        <v>2013</v>
      </c>
      <c r="B843" s="295">
        <v>8573</v>
      </c>
      <c r="C843" s="296" t="s">
        <v>728</v>
      </c>
      <c r="D843" s="294" t="s">
        <v>22</v>
      </c>
      <c r="E843" s="296" t="s">
        <v>23</v>
      </c>
      <c r="F843" s="294" t="s">
        <v>24</v>
      </c>
      <c r="G843" s="296" t="s">
        <v>34</v>
      </c>
      <c r="H843" s="296" t="s">
        <v>26</v>
      </c>
      <c r="I843" s="296" t="s">
        <v>2270</v>
      </c>
      <c r="J843" s="297">
        <v>7149.2</v>
      </c>
      <c r="K843" s="298">
        <v>65842</v>
      </c>
      <c r="L843" s="298">
        <v>5771</v>
      </c>
      <c r="M843" s="299">
        <v>959.5</v>
      </c>
      <c r="N843" s="300">
        <v>9310</v>
      </c>
      <c r="O843" s="300">
        <v>643</v>
      </c>
      <c r="P843" s="301">
        <v>5147.6000000000004</v>
      </c>
      <c r="Q843" s="302">
        <v>56542</v>
      </c>
      <c r="R843" s="302">
        <v>160</v>
      </c>
      <c r="S843" s="303" t="s">
        <v>35</v>
      </c>
      <c r="T843" s="304" t="s">
        <v>35</v>
      </c>
      <c r="U843" s="304" t="s">
        <v>35</v>
      </c>
      <c r="V843" s="297">
        <v>13256.3</v>
      </c>
      <c r="W843" s="298">
        <v>131694</v>
      </c>
      <c r="X843" s="298">
        <v>6574</v>
      </c>
    </row>
    <row r="844" spans="1:24" x14ac:dyDescent="0.35">
      <c r="A844" s="294">
        <v>2013</v>
      </c>
      <c r="B844" s="295">
        <v>8574</v>
      </c>
      <c r="C844" s="296" t="s">
        <v>729</v>
      </c>
      <c r="D844" s="294" t="s">
        <v>22</v>
      </c>
      <c r="E844" s="296" t="s">
        <v>23</v>
      </c>
      <c r="F844" s="294" t="s">
        <v>24</v>
      </c>
      <c r="G844" s="296" t="s">
        <v>37</v>
      </c>
      <c r="H844" s="296" t="s">
        <v>31</v>
      </c>
      <c r="I844" s="296" t="s">
        <v>2270</v>
      </c>
      <c r="J844" s="297">
        <v>12711</v>
      </c>
      <c r="K844" s="298">
        <v>96640</v>
      </c>
      <c r="L844" s="298">
        <v>7347</v>
      </c>
      <c r="M844" s="299">
        <v>2143</v>
      </c>
      <c r="N844" s="300">
        <v>25617</v>
      </c>
      <c r="O844" s="300">
        <v>112</v>
      </c>
      <c r="P844" s="301">
        <v>4520</v>
      </c>
      <c r="Q844" s="302">
        <v>58578</v>
      </c>
      <c r="R844" s="302">
        <v>4</v>
      </c>
      <c r="S844" s="303" t="s">
        <v>35</v>
      </c>
      <c r="T844" s="304" t="s">
        <v>35</v>
      </c>
      <c r="U844" s="304" t="s">
        <v>35</v>
      </c>
      <c r="V844" s="297">
        <v>19374</v>
      </c>
      <c r="W844" s="298">
        <v>180835</v>
      </c>
      <c r="X844" s="298">
        <v>7463</v>
      </c>
    </row>
    <row r="845" spans="1:24" x14ac:dyDescent="0.35">
      <c r="A845" s="294">
        <v>2013</v>
      </c>
      <c r="B845" s="295">
        <v>8610</v>
      </c>
      <c r="C845" s="296" t="s">
        <v>730</v>
      </c>
      <c r="D845" s="294" t="s">
        <v>22</v>
      </c>
      <c r="E845" s="296" t="s">
        <v>23</v>
      </c>
      <c r="F845" s="294" t="s">
        <v>24</v>
      </c>
      <c r="G845" s="296" t="s">
        <v>83</v>
      </c>
      <c r="H845" s="296" t="s">
        <v>26</v>
      </c>
      <c r="I845" s="296" t="s">
        <v>2270</v>
      </c>
      <c r="J845" s="297">
        <v>440.7</v>
      </c>
      <c r="K845" s="298">
        <v>4808</v>
      </c>
      <c r="L845" s="298">
        <v>306</v>
      </c>
      <c r="M845" s="299">
        <v>188.8</v>
      </c>
      <c r="N845" s="300">
        <v>1731</v>
      </c>
      <c r="O845" s="300">
        <v>56</v>
      </c>
      <c r="P845" s="301">
        <v>335.8</v>
      </c>
      <c r="Q845" s="302">
        <v>3061</v>
      </c>
      <c r="R845" s="302">
        <v>9</v>
      </c>
      <c r="S845" s="303" t="s">
        <v>35</v>
      </c>
      <c r="T845" s="304" t="s">
        <v>35</v>
      </c>
      <c r="U845" s="304" t="s">
        <v>35</v>
      </c>
      <c r="V845" s="297">
        <v>965.3</v>
      </c>
      <c r="W845" s="298">
        <v>9600</v>
      </c>
      <c r="X845" s="298">
        <v>371</v>
      </c>
    </row>
    <row r="846" spans="1:24" x14ac:dyDescent="0.35">
      <c r="A846" s="294">
        <v>2013</v>
      </c>
      <c r="B846" s="295">
        <v>8620</v>
      </c>
      <c r="C846" s="296" t="s">
        <v>731</v>
      </c>
      <c r="D846" s="294" t="s">
        <v>22</v>
      </c>
      <c r="E846" s="296" t="s">
        <v>23</v>
      </c>
      <c r="F846" s="294" t="s">
        <v>24</v>
      </c>
      <c r="G846" s="296" t="s">
        <v>94</v>
      </c>
      <c r="H846" s="296" t="s">
        <v>31</v>
      </c>
      <c r="I846" s="296" t="s">
        <v>2285</v>
      </c>
      <c r="J846" s="297">
        <v>36121</v>
      </c>
      <c r="K846" s="298">
        <v>345760</v>
      </c>
      <c r="L846" s="298">
        <v>18790</v>
      </c>
      <c r="M846" s="299">
        <v>12403</v>
      </c>
      <c r="N846" s="300">
        <v>122342</v>
      </c>
      <c r="O846" s="300">
        <v>5458</v>
      </c>
      <c r="P846" s="301">
        <v>5</v>
      </c>
      <c r="Q846" s="302">
        <v>68</v>
      </c>
      <c r="R846" s="302">
        <v>1</v>
      </c>
      <c r="S846" s="303" t="s">
        <v>35</v>
      </c>
      <c r="T846" s="304" t="s">
        <v>35</v>
      </c>
      <c r="U846" s="304" t="s">
        <v>35</v>
      </c>
      <c r="V846" s="297">
        <v>48529</v>
      </c>
      <c r="W846" s="298">
        <v>468170</v>
      </c>
      <c r="X846" s="298">
        <v>24249</v>
      </c>
    </row>
    <row r="847" spans="1:24" x14ac:dyDescent="0.35">
      <c r="A847" s="294">
        <v>2013</v>
      </c>
      <c r="B847" s="295">
        <v>8631</v>
      </c>
      <c r="C847" s="296" t="s">
        <v>732</v>
      </c>
      <c r="D847" s="294" t="s">
        <v>22</v>
      </c>
      <c r="E847" s="296" t="s">
        <v>23</v>
      </c>
      <c r="F847" s="294" t="s">
        <v>24</v>
      </c>
      <c r="G847" s="296" t="s">
        <v>79</v>
      </c>
      <c r="H847" s="296" t="s">
        <v>26</v>
      </c>
      <c r="I847" s="296" t="s">
        <v>2270</v>
      </c>
      <c r="J847" s="297">
        <v>4796</v>
      </c>
      <c r="K847" s="298">
        <v>38670</v>
      </c>
      <c r="L847" s="298">
        <v>5284</v>
      </c>
      <c r="M847" s="299">
        <v>5256</v>
      </c>
      <c r="N847" s="300">
        <v>47793</v>
      </c>
      <c r="O847" s="300">
        <v>1000</v>
      </c>
      <c r="P847" s="301">
        <v>3086</v>
      </c>
      <c r="Q847" s="302">
        <v>31361</v>
      </c>
      <c r="R847" s="302">
        <v>27</v>
      </c>
      <c r="S847" s="303" t="s">
        <v>35</v>
      </c>
      <c r="T847" s="304" t="s">
        <v>35</v>
      </c>
      <c r="U847" s="304" t="s">
        <v>35</v>
      </c>
      <c r="V847" s="297">
        <v>13138</v>
      </c>
      <c r="W847" s="298">
        <v>117824</v>
      </c>
      <c r="X847" s="298">
        <v>6311</v>
      </c>
    </row>
    <row r="848" spans="1:24" x14ac:dyDescent="0.35">
      <c r="A848" s="294">
        <v>2013</v>
      </c>
      <c r="B848" s="295">
        <v>8632</v>
      </c>
      <c r="C848" s="296" t="s">
        <v>733</v>
      </c>
      <c r="D848" s="294" t="s">
        <v>22</v>
      </c>
      <c r="E848" s="296" t="s">
        <v>23</v>
      </c>
      <c r="F848" s="294" t="s">
        <v>24</v>
      </c>
      <c r="G848" s="296" t="s">
        <v>169</v>
      </c>
      <c r="H848" s="296" t="s">
        <v>31</v>
      </c>
      <c r="I848" s="296" t="s">
        <v>2311</v>
      </c>
      <c r="J848" s="297">
        <v>4819</v>
      </c>
      <c r="K848" s="298">
        <v>37516</v>
      </c>
      <c r="L848" s="298">
        <v>3503</v>
      </c>
      <c r="M848" s="299">
        <v>2893.6</v>
      </c>
      <c r="N848" s="300">
        <v>29035</v>
      </c>
      <c r="O848" s="300">
        <v>249</v>
      </c>
      <c r="P848" s="301">
        <v>5214.2</v>
      </c>
      <c r="Q848" s="302">
        <v>64646</v>
      </c>
      <c r="R848" s="302">
        <v>3</v>
      </c>
      <c r="S848" s="303" t="s">
        <v>35</v>
      </c>
      <c r="T848" s="304" t="s">
        <v>35</v>
      </c>
      <c r="U848" s="304" t="s">
        <v>35</v>
      </c>
      <c r="V848" s="297">
        <v>12926.8</v>
      </c>
      <c r="W848" s="298">
        <v>131197</v>
      </c>
      <c r="X848" s="298">
        <v>3755</v>
      </c>
    </row>
    <row r="849" spans="1:24" x14ac:dyDescent="0.35">
      <c r="A849" s="294">
        <v>2013</v>
      </c>
      <c r="B849" s="295">
        <v>8637</v>
      </c>
      <c r="C849" s="296" t="s">
        <v>734</v>
      </c>
      <c r="D849" s="294" t="s">
        <v>93</v>
      </c>
      <c r="E849" s="296" t="s">
        <v>23</v>
      </c>
      <c r="F849" s="294" t="s">
        <v>24</v>
      </c>
      <c r="G849" s="296" t="s">
        <v>94</v>
      </c>
      <c r="H849" s="296" t="s">
        <v>42</v>
      </c>
      <c r="I849" s="296" t="s">
        <v>2285</v>
      </c>
      <c r="J849" s="297">
        <v>2582.1</v>
      </c>
      <c r="K849" s="298">
        <v>21885</v>
      </c>
      <c r="L849" s="298">
        <v>1282</v>
      </c>
      <c r="M849" s="299">
        <v>13605.7</v>
      </c>
      <c r="N849" s="300">
        <v>128428</v>
      </c>
      <c r="O849" s="300">
        <v>470</v>
      </c>
      <c r="P849" s="301">
        <v>0</v>
      </c>
      <c r="Q849" s="302">
        <v>0</v>
      </c>
      <c r="R849" s="302">
        <v>0</v>
      </c>
      <c r="S849" s="303">
        <v>0</v>
      </c>
      <c r="T849" s="304">
        <v>0</v>
      </c>
      <c r="U849" s="304">
        <v>0</v>
      </c>
      <c r="V849" s="297">
        <v>16187.8</v>
      </c>
      <c r="W849" s="298">
        <v>150313</v>
      </c>
      <c r="X849" s="298">
        <v>1752</v>
      </c>
    </row>
    <row r="850" spans="1:24" x14ac:dyDescent="0.35">
      <c r="A850" s="294">
        <v>2013</v>
      </c>
      <c r="B850" s="295">
        <v>8699</v>
      </c>
      <c r="C850" s="296" t="s">
        <v>735</v>
      </c>
      <c r="D850" s="294" t="s">
        <v>22</v>
      </c>
      <c r="E850" s="296" t="s">
        <v>23</v>
      </c>
      <c r="F850" s="294" t="s">
        <v>24</v>
      </c>
      <c r="G850" s="296" t="s">
        <v>198</v>
      </c>
      <c r="H850" s="296" t="s">
        <v>31</v>
      </c>
      <c r="I850" s="296" t="s">
        <v>2304</v>
      </c>
      <c r="J850" s="297">
        <v>1849</v>
      </c>
      <c r="K850" s="298">
        <v>24858</v>
      </c>
      <c r="L850" s="298">
        <v>1570</v>
      </c>
      <c r="M850" s="299">
        <v>248</v>
      </c>
      <c r="N850" s="300">
        <v>3530</v>
      </c>
      <c r="O850" s="300">
        <v>104</v>
      </c>
      <c r="P850" s="301">
        <v>2</v>
      </c>
      <c r="Q850" s="302">
        <v>9</v>
      </c>
      <c r="R850" s="302">
        <v>4</v>
      </c>
      <c r="S850" s="303" t="s">
        <v>35</v>
      </c>
      <c r="T850" s="304" t="s">
        <v>35</v>
      </c>
      <c r="U850" s="304" t="s">
        <v>35</v>
      </c>
      <c r="V850" s="297">
        <v>2099</v>
      </c>
      <c r="W850" s="298">
        <v>28397</v>
      </c>
      <c r="X850" s="298">
        <v>1678</v>
      </c>
    </row>
    <row r="851" spans="1:24" x14ac:dyDescent="0.35">
      <c r="A851" s="294">
        <v>2013</v>
      </c>
      <c r="B851" s="295">
        <v>8699</v>
      </c>
      <c r="C851" s="296" t="s">
        <v>735</v>
      </c>
      <c r="D851" s="294" t="s">
        <v>22</v>
      </c>
      <c r="E851" s="296" t="s">
        <v>23</v>
      </c>
      <c r="F851" s="294" t="s">
        <v>24</v>
      </c>
      <c r="G851" s="296" t="s">
        <v>92</v>
      </c>
      <c r="H851" s="296" t="s">
        <v>31</v>
      </c>
      <c r="I851" s="296" t="s">
        <v>2304</v>
      </c>
      <c r="J851" s="297">
        <v>45565</v>
      </c>
      <c r="K851" s="298">
        <v>619822</v>
      </c>
      <c r="L851" s="298">
        <v>34780</v>
      </c>
      <c r="M851" s="299">
        <v>8577</v>
      </c>
      <c r="N851" s="300">
        <v>121422</v>
      </c>
      <c r="O851" s="300">
        <v>2180</v>
      </c>
      <c r="P851" s="301">
        <v>7010</v>
      </c>
      <c r="Q851" s="302">
        <v>121096</v>
      </c>
      <c r="R851" s="302">
        <v>478</v>
      </c>
      <c r="S851" s="303" t="s">
        <v>35</v>
      </c>
      <c r="T851" s="304" t="s">
        <v>35</v>
      </c>
      <c r="U851" s="304" t="s">
        <v>35</v>
      </c>
      <c r="V851" s="297">
        <v>61152</v>
      </c>
      <c r="W851" s="298">
        <v>862340</v>
      </c>
      <c r="X851" s="298">
        <v>37438</v>
      </c>
    </row>
    <row r="852" spans="1:24" x14ac:dyDescent="0.35">
      <c r="A852" s="294">
        <v>2013</v>
      </c>
      <c r="B852" s="295">
        <v>8717</v>
      </c>
      <c r="C852" s="296" t="s">
        <v>736</v>
      </c>
      <c r="D852" s="294" t="s">
        <v>22</v>
      </c>
      <c r="E852" s="296" t="s">
        <v>23</v>
      </c>
      <c r="F852" s="294" t="s">
        <v>24</v>
      </c>
      <c r="G852" s="296" t="s">
        <v>86</v>
      </c>
      <c r="H852" s="296" t="s">
        <v>26</v>
      </c>
      <c r="I852" s="296" t="s">
        <v>2283</v>
      </c>
      <c r="J852" s="297">
        <v>2673.3</v>
      </c>
      <c r="K852" s="298">
        <v>28863</v>
      </c>
      <c r="L852" s="298">
        <v>2534</v>
      </c>
      <c r="M852" s="299">
        <v>3735.9</v>
      </c>
      <c r="N852" s="300">
        <v>40288</v>
      </c>
      <c r="O852" s="300">
        <v>643</v>
      </c>
      <c r="P852" s="301">
        <v>2817.6</v>
      </c>
      <c r="Q852" s="302">
        <v>60657</v>
      </c>
      <c r="R852" s="302">
        <v>2</v>
      </c>
      <c r="S852" s="303">
        <v>0</v>
      </c>
      <c r="T852" s="304">
        <v>0</v>
      </c>
      <c r="U852" s="304">
        <v>0</v>
      </c>
      <c r="V852" s="297">
        <v>9226.7999999999993</v>
      </c>
      <c r="W852" s="298">
        <v>129808</v>
      </c>
      <c r="X852" s="298">
        <v>3179</v>
      </c>
    </row>
    <row r="853" spans="1:24" x14ac:dyDescent="0.35">
      <c r="A853" s="294">
        <v>2013</v>
      </c>
      <c r="B853" s="295">
        <v>8723</v>
      </c>
      <c r="C853" s="296" t="s">
        <v>737</v>
      </c>
      <c r="D853" s="294" t="s">
        <v>22</v>
      </c>
      <c r="E853" s="296" t="s">
        <v>23</v>
      </c>
      <c r="F853" s="294" t="s">
        <v>24</v>
      </c>
      <c r="G853" s="296" t="s">
        <v>79</v>
      </c>
      <c r="H853" s="296" t="s">
        <v>26</v>
      </c>
      <c r="I853" s="296" t="s">
        <v>2270</v>
      </c>
      <c r="J853" s="297">
        <v>18575.5</v>
      </c>
      <c r="K853" s="298">
        <v>175160</v>
      </c>
      <c r="L853" s="298">
        <v>23266</v>
      </c>
      <c r="M853" s="299">
        <v>30038.400000000001</v>
      </c>
      <c r="N853" s="300">
        <v>327815</v>
      </c>
      <c r="O853" s="300">
        <v>4386</v>
      </c>
      <c r="P853" s="301">
        <v>40343.5</v>
      </c>
      <c r="Q853" s="302">
        <v>530067</v>
      </c>
      <c r="R853" s="302">
        <v>175</v>
      </c>
      <c r="S853" s="303" t="s">
        <v>35</v>
      </c>
      <c r="T853" s="304" t="s">
        <v>35</v>
      </c>
      <c r="U853" s="304" t="s">
        <v>35</v>
      </c>
      <c r="V853" s="297">
        <v>88957.4</v>
      </c>
      <c r="W853" s="298">
        <v>1033042</v>
      </c>
      <c r="X853" s="298">
        <v>27827</v>
      </c>
    </row>
    <row r="854" spans="1:24" x14ac:dyDescent="0.35">
      <c r="A854" s="294">
        <v>2013</v>
      </c>
      <c r="B854" s="295">
        <v>8748</v>
      </c>
      <c r="C854" s="296" t="s">
        <v>738</v>
      </c>
      <c r="D854" s="294" t="s">
        <v>22</v>
      </c>
      <c r="E854" s="296" t="s">
        <v>23</v>
      </c>
      <c r="F854" s="294" t="s">
        <v>24</v>
      </c>
      <c r="G854" s="296" t="s">
        <v>25</v>
      </c>
      <c r="H854" s="296" t="s">
        <v>26</v>
      </c>
      <c r="I854" s="296" t="s">
        <v>2269</v>
      </c>
      <c r="J854" s="297">
        <v>14266</v>
      </c>
      <c r="K854" s="298">
        <v>133884</v>
      </c>
      <c r="L854" s="298">
        <v>8634</v>
      </c>
      <c r="M854" s="299">
        <v>10006</v>
      </c>
      <c r="N854" s="300">
        <v>85054</v>
      </c>
      <c r="O854" s="300">
        <v>2769</v>
      </c>
      <c r="P854" s="301">
        <v>765</v>
      </c>
      <c r="Q854" s="302">
        <v>8993</v>
      </c>
      <c r="R854" s="302">
        <v>1</v>
      </c>
      <c r="S854" s="303">
        <v>0</v>
      </c>
      <c r="T854" s="304">
        <v>0</v>
      </c>
      <c r="U854" s="304">
        <v>0</v>
      </c>
      <c r="V854" s="297">
        <v>25037</v>
      </c>
      <c r="W854" s="298">
        <v>227931</v>
      </c>
      <c r="X854" s="298">
        <v>11404</v>
      </c>
    </row>
    <row r="855" spans="1:24" x14ac:dyDescent="0.35">
      <c r="A855" s="294">
        <v>2013</v>
      </c>
      <c r="B855" s="295">
        <v>8761</v>
      </c>
      <c r="C855" s="296" t="s">
        <v>739</v>
      </c>
      <c r="D855" s="294" t="s">
        <v>22</v>
      </c>
      <c r="E855" s="296" t="s">
        <v>23</v>
      </c>
      <c r="F855" s="294" t="s">
        <v>24</v>
      </c>
      <c r="G855" s="296" t="s">
        <v>44</v>
      </c>
      <c r="H855" s="296" t="s">
        <v>31</v>
      </c>
      <c r="I855" s="296" t="s">
        <v>2271</v>
      </c>
      <c r="J855" s="297">
        <v>22587.8</v>
      </c>
      <c r="K855" s="298">
        <v>182514</v>
      </c>
      <c r="L855" s="298">
        <v>13891</v>
      </c>
      <c r="M855" s="299">
        <v>10207.299999999999</v>
      </c>
      <c r="N855" s="300">
        <v>88679</v>
      </c>
      <c r="O855" s="300">
        <v>3062</v>
      </c>
      <c r="P855" s="301">
        <v>4893.5</v>
      </c>
      <c r="Q855" s="302">
        <v>55220</v>
      </c>
      <c r="R855" s="302">
        <v>11</v>
      </c>
      <c r="S855" s="303" t="s">
        <v>35</v>
      </c>
      <c r="T855" s="304" t="s">
        <v>35</v>
      </c>
      <c r="U855" s="304" t="s">
        <v>35</v>
      </c>
      <c r="V855" s="297">
        <v>37688.6</v>
      </c>
      <c r="W855" s="298">
        <v>326413</v>
      </c>
      <c r="X855" s="298">
        <v>16964</v>
      </c>
    </row>
    <row r="856" spans="1:24" x14ac:dyDescent="0.35">
      <c r="A856" s="294">
        <v>2013</v>
      </c>
      <c r="B856" s="295">
        <v>8764</v>
      </c>
      <c r="C856" s="296" t="s">
        <v>740</v>
      </c>
      <c r="D856" s="294" t="s">
        <v>22</v>
      </c>
      <c r="E856" s="296" t="s">
        <v>23</v>
      </c>
      <c r="F856" s="294" t="s">
        <v>24</v>
      </c>
      <c r="G856" s="296" t="s">
        <v>100</v>
      </c>
      <c r="H856" s="296" t="s">
        <v>31</v>
      </c>
      <c r="I856" s="296" t="s">
        <v>2269</v>
      </c>
      <c r="J856" s="297">
        <v>35972</v>
      </c>
      <c r="K856" s="298">
        <v>368223</v>
      </c>
      <c r="L856" s="298">
        <v>24835</v>
      </c>
      <c r="M856" s="299">
        <v>14879</v>
      </c>
      <c r="N856" s="300">
        <v>139643</v>
      </c>
      <c r="O856" s="300">
        <v>5341</v>
      </c>
      <c r="P856" s="301">
        <v>19123</v>
      </c>
      <c r="Q856" s="302">
        <v>276949</v>
      </c>
      <c r="R856" s="302">
        <v>18</v>
      </c>
      <c r="S856" s="303">
        <v>0</v>
      </c>
      <c r="T856" s="304">
        <v>0</v>
      </c>
      <c r="U856" s="304">
        <v>0</v>
      </c>
      <c r="V856" s="297">
        <v>69974</v>
      </c>
      <c r="W856" s="298">
        <v>784815</v>
      </c>
      <c r="X856" s="298">
        <v>30194</v>
      </c>
    </row>
    <row r="857" spans="1:24" x14ac:dyDescent="0.35">
      <c r="A857" s="294">
        <v>2013</v>
      </c>
      <c r="B857" s="295">
        <v>8770</v>
      </c>
      <c r="C857" s="296" t="s">
        <v>2383</v>
      </c>
      <c r="D857" s="294" t="s">
        <v>22</v>
      </c>
      <c r="E857" s="296" t="s">
        <v>23</v>
      </c>
      <c r="F857" s="294" t="s">
        <v>24</v>
      </c>
      <c r="G857" s="296" t="s">
        <v>75</v>
      </c>
      <c r="H857" s="296" t="s">
        <v>26</v>
      </c>
      <c r="I857" s="296" t="s">
        <v>2300</v>
      </c>
      <c r="J857" s="297">
        <v>1622</v>
      </c>
      <c r="K857" s="298">
        <v>17373</v>
      </c>
      <c r="L857" s="298">
        <v>1969</v>
      </c>
      <c r="M857" s="299">
        <v>1370</v>
      </c>
      <c r="N857" s="300">
        <v>18868</v>
      </c>
      <c r="O857" s="300">
        <v>440</v>
      </c>
      <c r="P857" s="301">
        <v>340</v>
      </c>
      <c r="Q857" s="302">
        <v>7200</v>
      </c>
      <c r="R857" s="302">
        <v>14</v>
      </c>
      <c r="S857" s="303" t="s">
        <v>35</v>
      </c>
      <c r="T857" s="304" t="s">
        <v>35</v>
      </c>
      <c r="U857" s="304" t="s">
        <v>35</v>
      </c>
      <c r="V857" s="297">
        <v>3332</v>
      </c>
      <c r="W857" s="298">
        <v>43441</v>
      </c>
      <c r="X857" s="298">
        <v>2423</v>
      </c>
    </row>
    <row r="858" spans="1:24" x14ac:dyDescent="0.35">
      <c r="A858" s="294">
        <v>2013</v>
      </c>
      <c r="B858" s="295">
        <v>8773</v>
      </c>
      <c r="C858" s="296" t="s">
        <v>741</v>
      </c>
      <c r="D858" s="294" t="s">
        <v>22</v>
      </c>
      <c r="E858" s="296" t="s">
        <v>23</v>
      </c>
      <c r="F858" s="294" t="s">
        <v>24</v>
      </c>
      <c r="G858" s="296" t="s">
        <v>125</v>
      </c>
      <c r="H858" s="296" t="s">
        <v>31</v>
      </c>
      <c r="I858" s="296" t="s">
        <v>2295</v>
      </c>
      <c r="J858" s="297">
        <v>64101.8</v>
      </c>
      <c r="K858" s="298">
        <v>619963</v>
      </c>
      <c r="L858" s="298">
        <v>45312</v>
      </c>
      <c r="M858" s="299">
        <v>45791.199999999997</v>
      </c>
      <c r="N858" s="300">
        <v>533600</v>
      </c>
      <c r="O858" s="300">
        <v>9731</v>
      </c>
      <c r="P858" s="301">
        <v>5269.2</v>
      </c>
      <c r="Q858" s="302">
        <v>57758</v>
      </c>
      <c r="R858" s="302">
        <v>9</v>
      </c>
      <c r="S858" s="303" t="s">
        <v>35</v>
      </c>
      <c r="T858" s="304" t="s">
        <v>35</v>
      </c>
      <c r="U858" s="304" t="s">
        <v>35</v>
      </c>
      <c r="V858" s="297">
        <v>115162.2</v>
      </c>
      <c r="W858" s="298">
        <v>1211321</v>
      </c>
      <c r="X858" s="298">
        <v>55052</v>
      </c>
    </row>
    <row r="859" spans="1:24" x14ac:dyDescent="0.35">
      <c r="A859" s="294">
        <v>2013</v>
      </c>
      <c r="B859" s="295">
        <v>8774</v>
      </c>
      <c r="C859" s="296" t="s">
        <v>742</v>
      </c>
      <c r="D859" s="294" t="s">
        <v>22</v>
      </c>
      <c r="E859" s="296" t="s">
        <v>23</v>
      </c>
      <c r="F859" s="294" t="s">
        <v>24</v>
      </c>
      <c r="G859" s="296" t="s">
        <v>173</v>
      </c>
      <c r="H859" s="296" t="s">
        <v>26</v>
      </c>
      <c r="I859" s="296" t="s">
        <v>2306</v>
      </c>
      <c r="J859" s="297">
        <v>12825</v>
      </c>
      <c r="K859" s="298">
        <v>104801</v>
      </c>
      <c r="L859" s="298">
        <v>14496</v>
      </c>
      <c r="M859" s="299">
        <v>24217</v>
      </c>
      <c r="N859" s="300">
        <v>192501</v>
      </c>
      <c r="O859" s="300">
        <v>2695</v>
      </c>
      <c r="P859" s="301">
        <v>5486</v>
      </c>
      <c r="Q859" s="302">
        <v>63743</v>
      </c>
      <c r="R859" s="302">
        <v>55</v>
      </c>
      <c r="S859" s="303">
        <v>0</v>
      </c>
      <c r="T859" s="304">
        <v>0</v>
      </c>
      <c r="U859" s="304">
        <v>0</v>
      </c>
      <c r="V859" s="297">
        <v>42528</v>
      </c>
      <c r="W859" s="298">
        <v>361045</v>
      </c>
      <c r="X859" s="298">
        <v>17246</v>
      </c>
    </row>
    <row r="860" spans="1:24" x14ac:dyDescent="0.35">
      <c r="A860" s="294">
        <v>2013</v>
      </c>
      <c r="B860" s="295">
        <v>8780</v>
      </c>
      <c r="C860" s="296" t="s">
        <v>743</v>
      </c>
      <c r="D860" s="294" t="s">
        <v>22</v>
      </c>
      <c r="E860" s="296" t="s">
        <v>23</v>
      </c>
      <c r="F860" s="294" t="s">
        <v>24</v>
      </c>
      <c r="G860" s="296" t="s">
        <v>150</v>
      </c>
      <c r="H860" s="296" t="s">
        <v>31</v>
      </c>
      <c r="I860" s="296" t="s">
        <v>2306</v>
      </c>
      <c r="J860" s="297">
        <v>1972.3</v>
      </c>
      <c r="K860" s="298">
        <v>6419</v>
      </c>
      <c r="L860" s="298">
        <v>1651</v>
      </c>
      <c r="M860" s="299">
        <v>804.9</v>
      </c>
      <c r="N860" s="300">
        <v>3197</v>
      </c>
      <c r="O860" s="300">
        <v>307</v>
      </c>
      <c r="P860" s="301" t="s">
        <v>35</v>
      </c>
      <c r="Q860" s="302" t="s">
        <v>35</v>
      </c>
      <c r="R860" s="302" t="s">
        <v>35</v>
      </c>
      <c r="S860" s="303" t="s">
        <v>35</v>
      </c>
      <c r="T860" s="304" t="s">
        <v>35</v>
      </c>
      <c r="U860" s="304" t="s">
        <v>35</v>
      </c>
      <c r="V860" s="297">
        <v>2777.2</v>
      </c>
      <c r="W860" s="298">
        <v>9616</v>
      </c>
      <c r="X860" s="298">
        <v>1958</v>
      </c>
    </row>
    <row r="861" spans="1:24" x14ac:dyDescent="0.35">
      <c r="A861" s="294">
        <v>2013</v>
      </c>
      <c r="B861" s="295">
        <v>8786</v>
      </c>
      <c r="C861" s="296" t="s">
        <v>744</v>
      </c>
      <c r="D861" s="294" t="s">
        <v>22</v>
      </c>
      <c r="E861" s="296" t="s">
        <v>23</v>
      </c>
      <c r="F861" s="294" t="s">
        <v>24</v>
      </c>
      <c r="G861" s="296" t="s">
        <v>51</v>
      </c>
      <c r="H861" s="296" t="s">
        <v>31</v>
      </c>
      <c r="I861" s="296" t="s">
        <v>51</v>
      </c>
      <c r="J861" s="297">
        <v>106145</v>
      </c>
      <c r="K861" s="298">
        <v>834762</v>
      </c>
      <c r="L861" s="298">
        <v>60518</v>
      </c>
      <c r="M861" s="299">
        <v>23291</v>
      </c>
      <c r="N861" s="300">
        <v>175388</v>
      </c>
      <c r="O861" s="300">
        <v>9359</v>
      </c>
      <c r="P861" s="301">
        <v>3824</v>
      </c>
      <c r="Q861" s="302">
        <v>36968</v>
      </c>
      <c r="R861" s="302">
        <v>14</v>
      </c>
      <c r="S861" s="303" t="s">
        <v>35</v>
      </c>
      <c r="T861" s="304" t="s">
        <v>35</v>
      </c>
      <c r="U861" s="304" t="s">
        <v>35</v>
      </c>
      <c r="V861" s="297">
        <v>133260</v>
      </c>
      <c r="W861" s="298">
        <v>1047118</v>
      </c>
      <c r="X861" s="298">
        <v>69891</v>
      </c>
    </row>
    <row r="862" spans="1:24" x14ac:dyDescent="0.35">
      <c r="A862" s="294">
        <v>2013</v>
      </c>
      <c r="B862" s="295">
        <v>8795</v>
      </c>
      <c r="C862" s="296" t="s">
        <v>745</v>
      </c>
      <c r="D862" s="294" t="s">
        <v>22</v>
      </c>
      <c r="E862" s="296" t="s">
        <v>23</v>
      </c>
      <c r="F862" s="294" t="s">
        <v>24</v>
      </c>
      <c r="G862" s="296" t="s">
        <v>58</v>
      </c>
      <c r="H862" s="296" t="s">
        <v>26</v>
      </c>
      <c r="I862" s="296" t="s">
        <v>2384</v>
      </c>
      <c r="J862" s="297">
        <v>30803</v>
      </c>
      <c r="K862" s="298">
        <v>259063</v>
      </c>
      <c r="L862" s="298">
        <v>19653</v>
      </c>
      <c r="M862" s="299">
        <v>25938</v>
      </c>
      <c r="N862" s="300">
        <v>215285</v>
      </c>
      <c r="O862" s="300">
        <v>2652</v>
      </c>
      <c r="P862" s="301">
        <v>150</v>
      </c>
      <c r="Q862" s="302">
        <v>1252</v>
      </c>
      <c r="R862" s="302">
        <v>9</v>
      </c>
      <c r="S862" s="303" t="s">
        <v>35</v>
      </c>
      <c r="T862" s="304" t="s">
        <v>35</v>
      </c>
      <c r="U862" s="304" t="s">
        <v>35</v>
      </c>
      <c r="V862" s="297">
        <v>56891</v>
      </c>
      <c r="W862" s="298">
        <v>475600</v>
      </c>
      <c r="X862" s="298">
        <v>22314</v>
      </c>
    </row>
    <row r="863" spans="1:24" x14ac:dyDescent="0.35">
      <c r="A863" s="294">
        <v>2013</v>
      </c>
      <c r="B863" s="295">
        <v>8796</v>
      </c>
      <c r="C863" s="296" t="s">
        <v>746</v>
      </c>
      <c r="D863" s="294" t="s">
        <v>22</v>
      </c>
      <c r="E863" s="296" t="s">
        <v>23</v>
      </c>
      <c r="F863" s="294" t="s">
        <v>24</v>
      </c>
      <c r="G863" s="296" t="s">
        <v>173</v>
      </c>
      <c r="H863" s="296" t="s">
        <v>26</v>
      </c>
      <c r="I863" s="296" t="s">
        <v>2306</v>
      </c>
      <c r="J863" s="297">
        <v>13553</v>
      </c>
      <c r="K863" s="298">
        <v>92606</v>
      </c>
      <c r="L863" s="298">
        <v>8457</v>
      </c>
      <c r="M863" s="299">
        <v>11008</v>
      </c>
      <c r="N863" s="300">
        <v>75482</v>
      </c>
      <c r="O863" s="300">
        <v>1066</v>
      </c>
      <c r="P863" s="301">
        <v>4507</v>
      </c>
      <c r="Q863" s="302">
        <v>32308</v>
      </c>
      <c r="R863" s="302">
        <v>6</v>
      </c>
      <c r="S863" s="303" t="s">
        <v>35</v>
      </c>
      <c r="T863" s="304" t="s">
        <v>35</v>
      </c>
      <c r="U863" s="304" t="s">
        <v>35</v>
      </c>
      <c r="V863" s="297">
        <v>29068</v>
      </c>
      <c r="W863" s="298">
        <v>200396</v>
      </c>
      <c r="X863" s="298">
        <v>9529</v>
      </c>
    </row>
    <row r="864" spans="1:24" x14ac:dyDescent="0.35">
      <c r="A864" s="294">
        <v>2013</v>
      </c>
      <c r="B864" s="295">
        <v>8824</v>
      </c>
      <c r="C864" s="296" t="s">
        <v>747</v>
      </c>
      <c r="D864" s="294" t="s">
        <v>22</v>
      </c>
      <c r="E864" s="296" t="s">
        <v>23</v>
      </c>
      <c r="F864" s="294" t="s">
        <v>24</v>
      </c>
      <c r="G864" s="296" t="s">
        <v>34</v>
      </c>
      <c r="H864" s="296" t="s">
        <v>31</v>
      </c>
      <c r="I864" s="296" t="s">
        <v>2270</v>
      </c>
      <c r="J864" s="297">
        <v>16562</v>
      </c>
      <c r="K864" s="298">
        <v>112178</v>
      </c>
      <c r="L864" s="298">
        <v>9061</v>
      </c>
      <c r="M864" s="299">
        <v>2285</v>
      </c>
      <c r="N864" s="300">
        <v>19722</v>
      </c>
      <c r="O864" s="300">
        <v>195</v>
      </c>
      <c r="P864" s="301" t="s">
        <v>35</v>
      </c>
      <c r="Q864" s="302" t="s">
        <v>35</v>
      </c>
      <c r="R864" s="302" t="s">
        <v>35</v>
      </c>
      <c r="S864" s="303" t="s">
        <v>35</v>
      </c>
      <c r="T864" s="304" t="s">
        <v>35</v>
      </c>
      <c r="U864" s="304" t="s">
        <v>35</v>
      </c>
      <c r="V864" s="297">
        <v>18847</v>
      </c>
      <c r="W864" s="298">
        <v>131900</v>
      </c>
      <c r="X864" s="298">
        <v>9256</v>
      </c>
    </row>
    <row r="865" spans="1:24" x14ac:dyDescent="0.35">
      <c r="A865" s="294">
        <v>2013</v>
      </c>
      <c r="B865" s="295">
        <v>8830</v>
      </c>
      <c r="C865" s="296" t="s">
        <v>748</v>
      </c>
      <c r="D865" s="294" t="s">
        <v>22</v>
      </c>
      <c r="E865" s="296" t="s">
        <v>23</v>
      </c>
      <c r="F865" s="294" t="s">
        <v>24</v>
      </c>
      <c r="G865" s="296" t="s">
        <v>123</v>
      </c>
      <c r="H865" s="296" t="s">
        <v>31</v>
      </c>
      <c r="I865" s="296" t="s">
        <v>2304</v>
      </c>
      <c r="J865" s="297">
        <v>3737.7</v>
      </c>
      <c r="K865" s="298">
        <v>52357</v>
      </c>
      <c r="L865" s="298">
        <v>3288</v>
      </c>
      <c r="M865" s="299">
        <v>412.3</v>
      </c>
      <c r="N865" s="300">
        <v>5965</v>
      </c>
      <c r="O865" s="300">
        <v>219</v>
      </c>
      <c r="P865" s="301">
        <v>2906.6</v>
      </c>
      <c r="Q865" s="302">
        <v>52761</v>
      </c>
      <c r="R865" s="302">
        <v>210</v>
      </c>
      <c r="S865" s="303" t="s">
        <v>35</v>
      </c>
      <c r="T865" s="304" t="s">
        <v>35</v>
      </c>
      <c r="U865" s="304" t="s">
        <v>35</v>
      </c>
      <c r="V865" s="297">
        <v>7056.6</v>
      </c>
      <c r="W865" s="298">
        <v>111083</v>
      </c>
      <c r="X865" s="298">
        <v>3717</v>
      </c>
    </row>
    <row r="866" spans="1:24" x14ac:dyDescent="0.35">
      <c r="A866" s="294">
        <v>2013</v>
      </c>
      <c r="B866" s="295">
        <v>8840</v>
      </c>
      <c r="C866" s="296" t="s">
        <v>749</v>
      </c>
      <c r="D866" s="294" t="s">
        <v>22</v>
      </c>
      <c r="E866" s="296" t="s">
        <v>23</v>
      </c>
      <c r="F866" s="294" t="s">
        <v>24</v>
      </c>
      <c r="G866" s="296" t="s">
        <v>118</v>
      </c>
      <c r="H866" s="296" t="s">
        <v>26</v>
      </c>
      <c r="I866" s="296" t="s">
        <v>2270</v>
      </c>
      <c r="J866" s="297">
        <v>6034.6</v>
      </c>
      <c r="K866" s="298">
        <v>80354</v>
      </c>
      <c r="L866" s="298">
        <v>5743</v>
      </c>
      <c r="M866" s="299">
        <v>7679.2</v>
      </c>
      <c r="N866" s="300">
        <v>109450</v>
      </c>
      <c r="O866" s="300">
        <v>1029</v>
      </c>
      <c r="P866" s="301">
        <v>5041.3</v>
      </c>
      <c r="Q866" s="302">
        <v>92750</v>
      </c>
      <c r="R866" s="302">
        <v>2</v>
      </c>
      <c r="S866" s="303" t="s">
        <v>35</v>
      </c>
      <c r="T866" s="304" t="s">
        <v>35</v>
      </c>
      <c r="U866" s="304" t="s">
        <v>35</v>
      </c>
      <c r="V866" s="297">
        <v>18755.099999999999</v>
      </c>
      <c r="W866" s="298">
        <v>282554</v>
      </c>
      <c r="X866" s="298">
        <v>6774</v>
      </c>
    </row>
    <row r="867" spans="1:24" x14ac:dyDescent="0.35">
      <c r="A867" s="294">
        <v>2013</v>
      </c>
      <c r="B867" s="295">
        <v>8846</v>
      </c>
      <c r="C867" s="296" t="s">
        <v>750</v>
      </c>
      <c r="D867" s="294" t="s">
        <v>22</v>
      </c>
      <c r="E867" s="296" t="s">
        <v>23</v>
      </c>
      <c r="F867" s="294" t="s">
        <v>24</v>
      </c>
      <c r="G867" s="296" t="s">
        <v>106</v>
      </c>
      <c r="H867" s="296" t="s">
        <v>26</v>
      </c>
      <c r="I867" s="296" t="s">
        <v>2269</v>
      </c>
      <c r="J867" s="297">
        <v>12996</v>
      </c>
      <c r="K867" s="298">
        <v>130502</v>
      </c>
      <c r="L867" s="298">
        <v>10164</v>
      </c>
      <c r="M867" s="299">
        <v>14730</v>
      </c>
      <c r="N867" s="300">
        <v>142779</v>
      </c>
      <c r="O867" s="300">
        <v>2801</v>
      </c>
      <c r="P867" s="301">
        <v>4608</v>
      </c>
      <c r="Q867" s="302">
        <v>110280</v>
      </c>
      <c r="R867" s="302">
        <v>3</v>
      </c>
      <c r="S867" s="303">
        <v>0</v>
      </c>
      <c r="T867" s="304">
        <v>0</v>
      </c>
      <c r="U867" s="304">
        <v>0</v>
      </c>
      <c r="V867" s="297">
        <v>32334</v>
      </c>
      <c r="W867" s="298">
        <v>383561</v>
      </c>
      <c r="X867" s="298">
        <v>12968</v>
      </c>
    </row>
    <row r="868" spans="1:24" x14ac:dyDescent="0.35">
      <c r="A868" s="294">
        <v>2013</v>
      </c>
      <c r="B868" s="295">
        <v>8883</v>
      </c>
      <c r="C868" s="296" t="s">
        <v>751</v>
      </c>
      <c r="D868" s="294" t="s">
        <v>132</v>
      </c>
      <c r="E868" s="296" t="s">
        <v>133</v>
      </c>
      <c r="F868" s="294" t="s">
        <v>24</v>
      </c>
      <c r="G868" s="296" t="s">
        <v>150</v>
      </c>
      <c r="H868" s="296" t="s">
        <v>26</v>
      </c>
      <c r="I868" s="296" t="s">
        <v>2351</v>
      </c>
      <c r="J868" s="297">
        <v>1076.7</v>
      </c>
      <c r="K868" s="298">
        <v>29960</v>
      </c>
      <c r="L868" s="298">
        <v>3912</v>
      </c>
      <c r="M868" s="299">
        <v>596.9</v>
      </c>
      <c r="N868" s="300">
        <v>15909</v>
      </c>
      <c r="O868" s="300">
        <v>1415</v>
      </c>
      <c r="P868" s="301">
        <v>1296.9000000000001</v>
      </c>
      <c r="Q868" s="302">
        <v>52117</v>
      </c>
      <c r="R868" s="302">
        <v>80</v>
      </c>
      <c r="S868" s="303" t="s">
        <v>35</v>
      </c>
      <c r="T868" s="304" t="s">
        <v>35</v>
      </c>
      <c r="U868" s="304" t="s">
        <v>35</v>
      </c>
      <c r="V868" s="297">
        <v>2970.5</v>
      </c>
      <c r="W868" s="298">
        <v>97986</v>
      </c>
      <c r="X868" s="298">
        <v>5407</v>
      </c>
    </row>
    <row r="869" spans="1:24" x14ac:dyDescent="0.35">
      <c r="A869" s="294">
        <v>2013</v>
      </c>
      <c r="B869" s="295">
        <v>8884</v>
      </c>
      <c r="C869" s="296" t="s">
        <v>752</v>
      </c>
      <c r="D869" s="294" t="s">
        <v>22</v>
      </c>
      <c r="E869" s="296" t="s">
        <v>23</v>
      </c>
      <c r="F869" s="294" t="s">
        <v>24</v>
      </c>
      <c r="G869" s="296" t="s">
        <v>28</v>
      </c>
      <c r="H869" s="296" t="s">
        <v>26</v>
      </c>
      <c r="I869" s="296" t="s">
        <v>2270</v>
      </c>
      <c r="J869" s="297">
        <v>16953</v>
      </c>
      <c r="K869" s="298">
        <v>176663</v>
      </c>
      <c r="L869" s="298">
        <v>11083</v>
      </c>
      <c r="M869" s="299">
        <v>16801</v>
      </c>
      <c r="N869" s="300">
        <v>178947</v>
      </c>
      <c r="O869" s="300">
        <v>2320</v>
      </c>
      <c r="P869" s="301" t="s">
        <v>35</v>
      </c>
      <c r="Q869" s="302" t="s">
        <v>35</v>
      </c>
      <c r="R869" s="302" t="s">
        <v>35</v>
      </c>
      <c r="S869" s="303" t="s">
        <v>35</v>
      </c>
      <c r="T869" s="304" t="s">
        <v>35</v>
      </c>
      <c r="U869" s="304" t="s">
        <v>35</v>
      </c>
      <c r="V869" s="297">
        <v>33754</v>
      </c>
      <c r="W869" s="298">
        <v>355610</v>
      </c>
      <c r="X869" s="298">
        <v>13403</v>
      </c>
    </row>
    <row r="870" spans="1:24" x14ac:dyDescent="0.35">
      <c r="A870" s="294">
        <v>2013</v>
      </c>
      <c r="B870" s="295">
        <v>8898</v>
      </c>
      <c r="C870" s="296" t="s">
        <v>753</v>
      </c>
      <c r="D870" s="294" t="s">
        <v>22</v>
      </c>
      <c r="E870" s="296" t="s">
        <v>23</v>
      </c>
      <c r="F870" s="294" t="s">
        <v>24</v>
      </c>
      <c r="G870" s="296" t="s">
        <v>94</v>
      </c>
      <c r="H870" s="296" t="s">
        <v>31</v>
      </c>
      <c r="I870" s="296" t="s">
        <v>2285</v>
      </c>
      <c r="J870" s="297">
        <v>25026</v>
      </c>
      <c r="K870" s="298">
        <v>199500</v>
      </c>
      <c r="L870" s="298">
        <v>19206</v>
      </c>
      <c r="M870" s="299">
        <v>6356.7</v>
      </c>
      <c r="N870" s="300">
        <v>66350</v>
      </c>
      <c r="O870" s="300">
        <v>1254</v>
      </c>
      <c r="P870" s="301">
        <v>8032.8</v>
      </c>
      <c r="Q870" s="302">
        <v>115473</v>
      </c>
      <c r="R870" s="302">
        <v>9</v>
      </c>
      <c r="S870" s="303" t="s">
        <v>35</v>
      </c>
      <c r="T870" s="304" t="s">
        <v>35</v>
      </c>
      <c r="U870" s="304" t="s">
        <v>35</v>
      </c>
      <c r="V870" s="297">
        <v>39415.5</v>
      </c>
      <c r="W870" s="298">
        <v>381323</v>
      </c>
      <c r="X870" s="298">
        <v>20469</v>
      </c>
    </row>
    <row r="871" spans="1:24" x14ac:dyDescent="0.35">
      <c r="A871" s="294">
        <v>2013</v>
      </c>
      <c r="B871" s="295">
        <v>8911</v>
      </c>
      <c r="C871" s="296" t="s">
        <v>754</v>
      </c>
      <c r="D871" s="294" t="s">
        <v>22</v>
      </c>
      <c r="E871" s="296" t="s">
        <v>23</v>
      </c>
      <c r="F871" s="294" t="s">
        <v>24</v>
      </c>
      <c r="G871" s="296" t="s">
        <v>127</v>
      </c>
      <c r="H871" s="296" t="s">
        <v>31</v>
      </c>
      <c r="I871" s="296" t="s">
        <v>2296</v>
      </c>
      <c r="J871" s="297">
        <v>5254</v>
      </c>
      <c r="K871" s="298">
        <v>42851</v>
      </c>
      <c r="L871" s="298">
        <v>3330</v>
      </c>
      <c r="M871" s="299">
        <v>585</v>
      </c>
      <c r="N871" s="300">
        <v>5713</v>
      </c>
      <c r="O871" s="300">
        <v>122</v>
      </c>
      <c r="P871" s="301" t="s">
        <v>35</v>
      </c>
      <c r="Q871" s="302" t="s">
        <v>35</v>
      </c>
      <c r="R871" s="302" t="s">
        <v>35</v>
      </c>
      <c r="S871" s="303" t="s">
        <v>35</v>
      </c>
      <c r="T871" s="304" t="s">
        <v>35</v>
      </c>
      <c r="U871" s="304" t="s">
        <v>35</v>
      </c>
      <c r="V871" s="297">
        <v>5839</v>
      </c>
      <c r="W871" s="298">
        <v>48564</v>
      </c>
      <c r="X871" s="298">
        <v>3452</v>
      </c>
    </row>
    <row r="872" spans="1:24" x14ac:dyDescent="0.35">
      <c r="A872" s="294">
        <v>2013</v>
      </c>
      <c r="B872" s="295">
        <v>8924</v>
      </c>
      <c r="C872" s="296" t="s">
        <v>755</v>
      </c>
      <c r="D872" s="294" t="s">
        <v>22</v>
      </c>
      <c r="E872" s="296" t="s">
        <v>23</v>
      </c>
      <c r="F872" s="294" t="s">
        <v>24</v>
      </c>
      <c r="G872" s="296" t="s">
        <v>86</v>
      </c>
      <c r="H872" s="296" t="s">
        <v>179</v>
      </c>
      <c r="I872" s="296" t="s">
        <v>2283</v>
      </c>
      <c r="J872" s="297">
        <v>5105</v>
      </c>
      <c r="K872" s="298">
        <v>50498</v>
      </c>
      <c r="L872" s="298">
        <v>3515</v>
      </c>
      <c r="M872" s="299">
        <v>1501</v>
      </c>
      <c r="N872" s="300">
        <v>14219</v>
      </c>
      <c r="O872" s="300">
        <v>573</v>
      </c>
      <c r="P872" s="301">
        <v>4516</v>
      </c>
      <c r="Q872" s="302">
        <v>42301</v>
      </c>
      <c r="R872" s="302">
        <v>1204</v>
      </c>
      <c r="S872" s="303" t="s">
        <v>35</v>
      </c>
      <c r="T872" s="304" t="s">
        <v>35</v>
      </c>
      <c r="U872" s="304" t="s">
        <v>35</v>
      </c>
      <c r="V872" s="297">
        <v>11122</v>
      </c>
      <c r="W872" s="298">
        <v>107018</v>
      </c>
      <c r="X872" s="298">
        <v>5292</v>
      </c>
    </row>
    <row r="873" spans="1:24" x14ac:dyDescent="0.35">
      <c r="A873" s="294">
        <v>2013</v>
      </c>
      <c r="B873" s="295">
        <v>8927</v>
      </c>
      <c r="C873" s="296" t="s">
        <v>2385</v>
      </c>
      <c r="D873" s="294" t="s">
        <v>22</v>
      </c>
      <c r="E873" s="296" t="s">
        <v>23</v>
      </c>
      <c r="F873" s="294" t="s">
        <v>24</v>
      </c>
      <c r="G873" s="296" t="s">
        <v>131</v>
      </c>
      <c r="H873" s="296" t="s">
        <v>114</v>
      </c>
      <c r="I873" s="296" t="s">
        <v>2271</v>
      </c>
      <c r="J873" s="297" t="s">
        <v>35</v>
      </c>
      <c r="K873" s="298" t="s">
        <v>35</v>
      </c>
      <c r="L873" s="298" t="s">
        <v>35</v>
      </c>
      <c r="M873" s="299">
        <v>590</v>
      </c>
      <c r="N873" s="300">
        <v>16151</v>
      </c>
      <c r="O873" s="300">
        <v>1</v>
      </c>
      <c r="P873" s="301" t="s">
        <v>35</v>
      </c>
      <c r="Q873" s="302" t="s">
        <v>35</v>
      </c>
      <c r="R873" s="302" t="s">
        <v>35</v>
      </c>
      <c r="S873" s="303" t="s">
        <v>35</v>
      </c>
      <c r="T873" s="304" t="s">
        <v>35</v>
      </c>
      <c r="U873" s="304" t="s">
        <v>35</v>
      </c>
      <c r="V873" s="297">
        <v>590</v>
      </c>
      <c r="W873" s="298">
        <v>16151</v>
      </c>
      <c r="X873" s="298">
        <v>1</v>
      </c>
    </row>
    <row r="874" spans="1:24" x14ac:dyDescent="0.35">
      <c r="A874" s="294">
        <v>2013</v>
      </c>
      <c r="B874" s="295">
        <v>8934</v>
      </c>
      <c r="C874" s="296" t="s">
        <v>756</v>
      </c>
      <c r="D874" s="294" t="s">
        <v>22</v>
      </c>
      <c r="E874" s="296" t="s">
        <v>23</v>
      </c>
      <c r="F874" s="294" t="s">
        <v>24</v>
      </c>
      <c r="G874" s="296" t="s">
        <v>127</v>
      </c>
      <c r="H874" s="296" t="s">
        <v>31</v>
      </c>
      <c r="I874" s="296" t="s">
        <v>2296</v>
      </c>
      <c r="J874" s="297">
        <v>29754.2</v>
      </c>
      <c r="K874" s="298">
        <v>294450</v>
      </c>
      <c r="L874" s="298">
        <v>21616</v>
      </c>
      <c r="M874" s="299">
        <v>5144.8999999999996</v>
      </c>
      <c r="N874" s="300">
        <v>56857</v>
      </c>
      <c r="O874" s="300">
        <v>2319</v>
      </c>
      <c r="P874" s="301">
        <v>3714.2</v>
      </c>
      <c r="Q874" s="302">
        <v>46532</v>
      </c>
      <c r="R874" s="302">
        <v>106</v>
      </c>
      <c r="S874" s="303" t="s">
        <v>35</v>
      </c>
      <c r="T874" s="304" t="s">
        <v>35</v>
      </c>
      <c r="U874" s="304" t="s">
        <v>35</v>
      </c>
      <c r="V874" s="297">
        <v>38613.300000000003</v>
      </c>
      <c r="W874" s="298">
        <v>397839</v>
      </c>
      <c r="X874" s="298">
        <v>24041</v>
      </c>
    </row>
    <row r="875" spans="1:24" x14ac:dyDescent="0.35">
      <c r="A875" s="294">
        <v>2013</v>
      </c>
      <c r="B875" s="295">
        <v>8936</v>
      </c>
      <c r="C875" s="296" t="s">
        <v>757</v>
      </c>
      <c r="D875" s="294" t="s">
        <v>22</v>
      </c>
      <c r="E875" s="296" t="s">
        <v>23</v>
      </c>
      <c r="F875" s="294" t="s">
        <v>24</v>
      </c>
      <c r="G875" s="296" t="s">
        <v>169</v>
      </c>
      <c r="H875" s="296" t="s">
        <v>42</v>
      </c>
      <c r="I875" s="296" t="s">
        <v>2304</v>
      </c>
      <c r="J875" s="297">
        <v>0</v>
      </c>
      <c r="K875" s="298">
        <v>0</v>
      </c>
      <c r="L875" s="298">
        <v>0</v>
      </c>
      <c r="M875" s="299">
        <v>0</v>
      </c>
      <c r="N875" s="300">
        <v>0</v>
      </c>
      <c r="O875" s="300">
        <v>0</v>
      </c>
      <c r="P875" s="301">
        <v>271.2</v>
      </c>
      <c r="Q875" s="302">
        <v>8760</v>
      </c>
      <c r="R875" s="302">
        <v>1</v>
      </c>
      <c r="S875" s="303">
        <v>0</v>
      </c>
      <c r="T875" s="304">
        <v>0</v>
      </c>
      <c r="U875" s="304">
        <v>0</v>
      </c>
      <c r="V875" s="297">
        <v>271.2</v>
      </c>
      <c r="W875" s="298">
        <v>8760</v>
      </c>
      <c r="X875" s="298">
        <v>1</v>
      </c>
    </row>
    <row r="876" spans="1:24" x14ac:dyDescent="0.35">
      <c r="A876" s="294">
        <v>2013</v>
      </c>
      <c r="B876" s="295">
        <v>8972</v>
      </c>
      <c r="C876" s="296" t="s">
        <v>2386</v>
      </c>
      <c r="D876" s="294" t="s">
        <v>22</v>
      </c>
      <c r="E876" s="296" t="s">
        <v>23</v>
      </c>
      <c r="F876" s="294" t="s">
        <v>24</v>
      </c>
      <c r="G876" s="296" t="s">
        <v>44</v>
      </c>
      <c r="H876" s="296" t="s">
        <v>26</v>
      </c>
      <c r="I876" s="296" t="s">
        <v>2271</v>
      </c>
      <c r="J876" s="297">
        <v>8455.5</v>
      </c>
      <c r="K876" s="298">
        <v>74171</v>
      </c>
      <c r="L876" s="298">
        <v>5695</v>
      </c>
      <c r="M876" s="299">
        <v>10625.8</v>
      </c>
      <c r="N876" s="300">
        <v>106246</v>
      </c>
      <c r="O876" s="300">
        <v>842</v>
      </c>
      <c r="P876" s="301" t="s">
        <v>35</v>
      </c>
      <c r="Q876" s="302" t="s">
        <v>35</v>
      </c>
      <c r="R876" s="302" t="s">
        <v>35</v>
      </c>
      <c r="S876" s="303" t="s">
        <v>35</v>
      </c>
      <c r="T876" s="304" t="s">
        <v>35</v>
      </c>
      <c r="U876" s="304" t="s">
        <v>35</v>
      </c>
      <c r="V876" s="297">
        <v>19081.3</v>
      </c>
      <c r="W876" s="298">
        <v>180417</v>
      </c>
      <c r="X876" s="298">
        <v>6537</v>
      </c>
    </row>
    <row r="877" spans="1:24" x14ac:dyDescent="0.35">
      <c r="A877" s="294">
        <v>2013</v>
      </c>
      <c r="B877" s="295">
        <v>8973</v>
      </c>
      <c r="C877" s="296" t="s">
        <v>2387</v>
      </c>
      <c r="D877" s="294" t="s">
        <v>22</v>
      </c>
      <c r="E877" s="296" t="s">
        <v>23</v>
      </c>
      <c r="F877" s="294" t="s">
        <v>24</v>
      </c>
      <c r="G877" s="296" t="s">
        <v>173</v>
      </c>
      <c r="H877" s="296" t="s">
        <v>26</v>
      </c>
      <c r="I877" s="296" t="s">
        <v>2306</v>
      </c>
      <c r="J877" s="297">
        <v>13437.3</v>
      </c>
      <c r="K877" s="298">
        <v>100870</v>
      </c>
      <c r="L877" s="298">
        <v>10842</v>
      </c>
      <c r="M877" s="299">
        <v>4283.3</v>
      </c>
      <c r="N877" s="300">
        <v>41926</v>
      </c>
      <c r="O877" s="300">
        <v>1654</v>
      </c>
      <c r="P877" s="301">
        <v>21483.599999999999</v>
      </c>
      <c r="Q877" s="302">
        <v>198739</v>
      </c>
      <c r="R877" s="302">
        <v>177</v>
      </c>
      <c r="S877" s="303" t="s">
        <v>35</v>
      </c>
      <c r="T877" s="304" t="s">
        <v>35</v>
      </c>
      <c r="U877" s="304" t="s">
        <v>35</v>
      </c>
      <c r="V877" s="297">
        <v>39204.199999999997</v>
      </c>
      <c r="W877" s="298">
        <v>341535</v>
      </c>
      <c r="X877" s="298">
        <v>12673</v>
      </c>
    </row>
    <row r="878" spans="1:24" x14ac:dyDescent="0.35">
      <c r="A878" s="294">
        <v>2013</v>
      </c>
      <c r="B878" s="295">
        <v>9011</v>
      </c>
      <c r="C878" s="296" t="s">
        <v>758</v>
      </c>
      <c r="D878" s="294" t="s">
        <v>22</v>
      </c>
      <c r="E878" s="296" t="s">
        <v>23</v>
      </c>
      <c r="F878" s="294" t="s">
        <v>24</v>
      </c>
      <c r="G878" s="296" t="s">
        <v>75</v>
      </c>
      <c r="H878" s="296" t="s">
        <v>26</v>
      </c>
      <c r="I878" s="296" t="s">
        <v>2313</v>
      </c>
      <c r="J878" s="297">
        <v>2152.3000000000002</v>
      </c>
      <c r="K878" s="298">
        <v>15926</v>
      </c>
      <c r="L878" s="298">
        <v>1679</v>
      </c>
      <c r="M878" s="299">
        <v>2331.6999999999998</v>
      </c>
      <c r="N878" s="300">
        <v>17767</v>
      </c>
      <c r="O878" s="300">
        <v>416</v>
      </c>
      <c r="P878" s="301" t="s">
        <v>35</v>
      </c>
      <c r="Q878" s="302" t="s">
        <v>35</v>
      </c>
      <c r="R878" s="302" t="s">
        <v>35</v>
      </c>
      <c r="S878" s="303" t="s">
        <v>35</v>
      </c>
      <c r="T878" s="304" t="s">
        <v>35</v>
      </c>
      <c r="U878" s="304" t="s">
        <v>35</v>
      </c>
      <c r="V878" s="297">
        <v>4484</v>
      </c>
      <c r="W878" s="298">
        <v>33693</v>
      </c>
      <c r="X878" s="298">
        <v>2095</v>
      </c>
    </row>
    <row r="879" spans="1:24" x14ac:dyDescent="0.35">
      <c r="A879" s="294">
        <v>2013</v>
      </c>
      <c r="B879" s="295">
        <v>9023</v>
      </c>
      <c r="C879" s="296" t="s">
        <v>759</v>
      </c>
      <c r="D879" s="294" t="s">
        <v>22</v>
      </c>
      <c r="E879" s="296" t="s">
        <v>23</v>
      </c>
      <c r="F879" s="294" t="s">
        <v>24</v>
      </c>
      <c r="G879" s="296" t="s">
        <v>100</v>
      </c>
      <c r="H879" s="296" t="s">
        <v>26</v>
      </c>
      <c r="I879" s="296" t="s">
        <v>2269</v>
      </c>
      <c r="J879" s="297">
        <v>4409</v>
      </c>
      <c r="K879" s="298">
        <v>46448</v>
      </c>
      <c r="L879" s="298">
        <v>3506</v>
      </c>
      <c r="M879" s="299">
        <v>5998</v>
      </c>
      <c r="N879" s="300">
        <v>63040</v>
      </c>
      <c r="O879" s="300">
        <v>950</v>
      </c>
      <c r="P879" s="301">
        <v>3196</v>
      </c>
      <c r="Q879" s="302">
        <v>41645</v>
      </c>
      <c r="R879" s="302">
        <v>5</v>
      </c>
      <c r="S879" s="303">
        <v>0</v>
      </c>
      <c r="T879" s="304">
        <v>0</v>
      </c>
      <c r="U879" s="304">
        <v>0</v>
      </c>
      <c r="V879" s="297">
        <v>13603</v>
      </c>
      <c r="W879" s="298">
        <v>151133</v>
      </c>
      <c r="X879" s="298">
        <v>4461</v>
      </c>
    </row>
    <row r="880" spans="1:24" x14ac:dyDescent="0.35">
      <c r="A880" s="294">
        <v>2013</v>
      </c>
      <c r="B880" s="295">
        <v>9087</v>
      </c>
      <c r="C880" s="296" t="s">
        <v>2388</v>
      </c>
      <c r="D880" s="294" t="s">
        <v>22</v>
      </c>
      <c r="E880" s="296" t="s">
        <v>23</v>
      </c>
      <c r="F880" s="294" t="s">
        <v>24</v>
      </c>
      <c r="G880" s="296" t="s">
        <v>67</v>
      </c>
      <c r="H880" s="296" t="s">
        <v>26</v>
      </c>
      <c r="I880" s="296" t="s">
        <v>2280</v>
      </c>
      <c r="J880" s="297">
        <v>5151.5</v>
      </c>
      <c r="K880" s="298">
        <v>50072</v>
      </c>
      <c r="L880" s="298">
        <v>4185</v>
      </c>
      <c r="M880" s="299">
        <v>4189.2</v>
      </c>
      <c r="N880" s="300">
        <v>48497</v>
      </c>
      <c r="O880" s="300">
        <v>477</v>
      </c>
      <c r="P880" s="301">
        <v>3853.6</v>
      </c>
      <c r="Q880" s="302">
        <v>101211</v>
      </c>
      <c r="R880" s="302">
        <v>2</v>
      </c>
      <c r="S880" s="303" t="s">
        <v>35</v>
      </c>
      <c r="T880" s="304" t="s">
        <v>35</v>
      </c>
      <c r="U880" s="304" t="s">
        <v>35</v>
      </c>
      <c r="V880" s="297">
        <v>13194.3</v>
      </c>
      <c r="W880" s="298">
        <v>199780</v>
      </c>
      <c r="X880" s="298">
        <v>4664</v>
      </c>
    </row>
    <row r="881" spans="1:24" x14ac:dyDescent="0.35">
      <c r="A881" s="294">
        <v>2013</v>
      </c>
      <c r="B881" s="295">
        <v>9094</v>
      </c>
      <c r="C881" s="296" t="s">
        <v>760</v>
      </c>
      <c r="D881" s="294" t="s">
        <v>22</v>
      </c>
      <c r="E881" s="296" t="s">
        <v>23</v>
      </c>
      <c r="F881" s="294" t="s">
        <v>24</v>
      </c>
      <c r="G881" s="296" t="s">
        <v>56</v>
      </c>
      <c r="H881" s="296" t="s">
        <v>26</v>
      </c>
      <c r="I881" s="296" t="s">
        <v>2269</v>
      </c>
      <c r="J881" s="297">
        <v>227728</v>
      </c>
      <c r="K881" s="298">
        <v>2440958</v>
      </c>
      <c r="L881" s="298">
        <v>150821</v>
      </c>
      <c r="M881" s="299">
        <v>193250</v>
      </c>
      <c r="N881" s="300">
        <v>2119855</v>
      </c>
      <c r="O881" s="300">
        <v>20845</v>
      </c>
      <c r="P881" s="301">
        <v>38804</v>
      </c>
      <c r="Q881" s="302">
        <v>547112</v>
      </c>
      <c r="R881" s="302">
        <v>28</v>
      </c>
      <c r="S881" s="303">
        <v>0</v>
      </c>
      <c r="T881" s="304">
        <v>0</v>
      </c>
      <c r="U881" s="304">
        <v>0</v>
      </c>
      <c r="V881" s="297">
        <v>459782</v>
      </c>
      <c r="W881" s="298">
        <v>5107925</v>
      </c>
      <c r="X881" s="298">
        <v>171694</v>
      </c>
    </row>
    <row r="882" spans="1:24" x14ac:dyDescent="0.35">
      <c r="A882" s="294">
        <v>2013</v>
      </c>
      <c r="B882" s="295">
        <v>9096</v>
      </c>
      <c r="C882" s="296" t="s">
        <v>761</v>
      </c>
      <c r="D882" s="294" t="s">
        <v>22</v>
      </c>
      <c r="E882" s="296" t="s">
        <v>23</v>
      </c>
      <c r="F882" s="294" t="s">
        <v>24</v>
      </c>
      <c r="G882" s="296" t="s">
        <v>28</v>
      </c>
      <c r="H882" s="296" t="s">
        <v>26</v>
      </c>
      <c r="I882" s="296" t="s">
        <v>2270</v>
      </c>
      <c r="J882" s="297">
        <v>74564</v>
      </c>
      <c r="K882" s="298">
        <v>813690</v>
      </c>
      <c r="L882" s="298">
        <v>53310</v>
      </c>
      <c r="M882" s="299">
        <v>107455</v>
      </c>
      <c r="N882" s="300">
        <v>1165446</v>
      </c>
      <c r="O882" s="300">
        <v>11186</v>
      </c>
      <c r="P882" s="301" t="s">
        <v>35</v>
      </c>
      <c r="Q882" s="302" t="s">
        <v>35</v>
      </c>
      <c r="R882" s="302" t="s">
        <v>35</v>
      </c>
      <c r="S882" s="303" t="s">
        <v>35</v>
      </c>
      <c r="T882" s="304" t="s">
        <v>35</v>
      </c>
      <c r="U882" s="304" t="s">
        <v>35</v>
      </c>
      <c r="V882" s="297">
        <v>182019</v>
      </c>
      <c r="W882" s="298">
        <v>1979136</v>
      </c>
      <c r="X882" s="298">
        <v>64496</v>
      </c>
    </row>
    <row r="883" spans="1:24" x14ac:dyDescent="0.35">
      <c r="A883" s="294">
        <v>2013</v>
      </c>
      <c r="B883" s="295">
        <v>9124</v>
      </c>
      <c r="C883" s="296" t="s">
        <v>762</v>
      </c>
      <c r="D883" s="294" t="s">
        <v>22</v>
      </c>
      <c r="E883" s="296" t="s">
        <v>23</v>
      </c>
      <c r="F883" s="294" t="s">
        <v>24</v>
      </c>
      <c r="G883" s="296" t="s">
        <v>37</v>
      </c>
      <c r="H883" s="296" t="s">
        <v>26</v>
      </c>
      <c r="I883" s="296" t="s">
        <v>2270</v>
      </c>
      <c r="J883" s="297">
        <v>1561.1</v>
      </c>
      <c r="K883" s="298">
        <v>12055</v>
      </c>
      <c r="L883" s="298">
        <v>1321</v>
      </c>
      <c r="M883" s="299">
        <v>820.4</v>
      </c>
      <c r="N883" s="300">
        <v>6636</v>
      </c>
      <c r="O883" s="300">
        <v>196</v>
      </c>
      <c r="P883" s="301">
        <v>0</v>
      </c>
      <c r="Q883" s="302">
        <v>0</v>
      </c>
      <c r="R883" s="302">
        <v>0</v>
      </c>
      <c r="S883" s="303">
        <v>0</v>
      </c>
      <c r="T883" s="304">
        <v>0</v>
      </c>
      <c r="U883" s="304">
        <v>0</v>
      </c>
      <c r="V883" s="297">
        <v>2381.5</v>
      </c>
      <c r="W883" s="298">
        <v>18691</v>
      </c>
      <c r="X883" s="298">
        <v>1517</v>
      </c>
    </row>
    <row r="884" spans="1:24" x14ac:dyDescent="0.35">
      <c r="A884" s="294">
        <v>2013</v>
      </c>
      <c r="B884" s="295">
        <v>9128</v>
      </c>
      <c r="C884" s="296" t="s">
        <v>763</v>
      </c>
      <c r="D884" s="294" t="s">
        <v>22</v>
      </c>
      <c r="E884" s="296" t="s">
        <v>23</v>
      </c>
      <c r="F884" s="294" t="s">
        <v>24</v>
      </c>
      <c r="G884" s="296" t="s">
        <v>223</v>
      </c>
      <c r="H884" s="296" t="s">
        <v>26</v>
      </c>
      <c r="I884" s="296" t="s">
        <v>2309</v>
      </c>
      <c r="J884" s="297">
        <v>5208</v>
      </c>
      <c r="K884" s="298">
        <v>58392</v>
      </c>
      <c r="L884" s="298">
        <v>5221</v>
      </c>
      <c r="M884" s="299">
        <v>3621</v>
      </c>
      <c r="N884" s="300">
        <v>40638</v>
      </c>
      <c r="O884" s="300">
        <v>736</v>
      </c>
      <c r="P884" s="301">
        <v>426</v>
      </c>
      <c r="Q884" s="302">
        <v>5691</v>
      </c>
      <c r="R884" s="302">
        <v>15</v>
      </c>
      <c r="S884" s="303">
        <v>0</v>
      </c>
      <c r="T884" s="304">
        <v>0</v>
      </c>
      <c r="U884" s="304">
        <v>0</v>
      </c>
      <c r="V884" s="297">
        <v>9255</v>
      </c>
      <c r="W884" s="298">
        <v>104721</v>
      </c>
      <c r="X884" s="298">
        <v>5972</v>
      </c>
    </row>
    <row r="885" spans="1:24" x14ac:dyDescent="0.35">
      <c r="A885" s="294">
        <v>2013</v>
      </c>
      <c r="B885" s="295">
        <v>9130</v>
      </c>
      <c r="C885" s="296" t="s">
        <v>764</v>
      </c>
      <c r="D885" s="294" t="s">
        <v>22</v>
      </c>
      <c r="E885" s="296" t="s">
        <v>23</v>
      </c>
      <c r="F885" s="294" t="s">
        <v>24</v>
      </c>
      <c r="G885" s="296" t="s">
        <v>48</v>
      </c>
      <c r="H885" s="296" t="s">
        <v>26</v>
      </c>
      <c r="I885" s="296" t="s">
        <v>2270</v>
      </c>
      <c r="J885" s="297">
        <v>5176.5</v>
      </c>
      <c r="K885" s="298">
        <v>53853</v>
      </c>
      <c r="L885" s="298">
        <v>6107</v>
      </c>
      <c r="M885" s="299">
        <v>8903.1</v>
      </c>
      <c r="N885" s="300">
        <v>97963</v>
      </c>
      <c r="O885" s="300">
        <v>941</v>
      </c>
      <c r="P885" s="301">
        <v>10375.700000000001</v>
      </c>
      <c r="Q885" s="302">
        <v>127066</v>
      </c>
      <c r="R885" s="302">
        <v>3</v>
      </c>
      <c r="S885" s="303">
        <v>0</v>
      </c>
      <c r="T885" s="304" t="s">
        <v>35</v>
      </c>
      <c r="U885" s="304">
        <v>0</v>
      </c>
      <c r="V885" s="297">
        <v>24455.3</v>
      </c>
      <c r="W885" s="298">
        <v>278882</v>
      </c>
      <c r="X885" s="298">
        <v>7051</v>
      </c>
    </row>
    <row r="886" spans="1:24" x14ac:dyDescent="0.35">
      <c r="A886" s="294">
        <v>2013</v>
      </c>
      <c r="B886" s="295">
        <v>9163</v>
      </c>
      <c r="C886" s="296" t="s">
        <v>765</v>
      </c>
      <c r="D886" s="294" t="s">
        <v>22</v>
      </c>
      <c r="E886" s="296" t="s">
        <v>23</v>
      </c>
      <c r="F886" s="294" t="s">
        <v>24</v>
      </c>
      <c r="G886" s="296" t="s">
        <v>223</v>
      </c>
      <c r="H886" s="296" t="s">
        <v>26</v>
      </c>
      <c r="I886" s="296" t="s">
        <v>2309</v>
      </c>
      <c r="J886" s="297">
        <v>1934</v>
      </c>
      <c r="K886" s="298">
        <v>19793</v>
      </c>
      <c r="L886" s="298">
        <v>2367</v>
      </c>
      <c r="M886" s="299">
        <v>1792</v>
      </c>
      <c r="N886" s="300">
        <v>24410</v>
      </c>
      <c r="O886" s="300">
        <v>171</v>
      </c>
      <c r="P886" s="301">
        <v>2002</v>
      </c>
      <c r="Q886" s="302">
        <v>34921</v>
      </c>
      <c r="R886" s="302">
        <v>1</v>
      </c>
      <c r="S886" s="303" t="s">
        <v>35</v>
      </c>
      <c r="T886" s="304" t="s">
        <v>35</v>
      </c>
      <c r="U886" s="304" t="s">
        <v>35</v>
      </c>
      <c r="V886" s="297">
        <v>5728</v>
      </c>
      <c r="W886" s="298">
        <v>79124</v>
      </c>
      <c r="X886" s="298">
        <v>2539</v>
      </c>
    </row>
    <row r="887" spans="1:24" x14ac:dyDescent="0.35">
      <c r="A887" s="294">
        <v>2013</v>
      </c>
      <c r="B887" s="295">
        <v>9187</v>
      </c>
      <c r="C887" s="296" t="s">
        <v>766</v>
      </c>
      <c r="D887" s="294" t="s">
        <v>22</v>
      </c>
      <c r="E887" s="296" t="s">
        <v>23</v>
      </c>
      <c r="F887" s="294" t="s">
        <v>24</v>
      </c>
      <c r="G887" s="296" t="s">
        <v>198</v>
      </c>
      <c r="H887" s="296" t="s">
        <v>26</v>
      </c>
      <c r="I887" s="296" t="s">
        <v>2309</v>
      </c>
      <c r="J887" s="297">
        <v>19819.8</v>
      </c>
      <c r="K887" s="298">
        <v>288450</v>
      </c>
      <c r="L887" s="298">
        <v>22556</v>
      </c>
      <c r="M887" s="299">
        <v>19662.3</v>
      </c>
      <c r="N887" s="300">
        <v>316042</v>
      </c>
      <c r="O887" s="300">
        <v>3768</v>
      </c>
      <c r="P887" s="301">
        <v>4264.8999999999996</v>
      </c>
      <c r="Q887" s="302">
        <v>89678</v>
      </c>
      <c r="R887" s="302">
        <v>7</v>
      </c>
      <c r="S887" s="303" t="s">
        <v>35</v>
      </c>
      <c r="T887" s="304" t="s">
        <v>35</v>
      </c>
      <c r="U887" s="304" t="s">
        <v>35</v>
      </c>
      <c r="V887" s="297">
        <v>43747</v>
      </c>
      <c r="W887" s="298">
        <v>694170</v>
      </c>
      <c r="X887" s="298">
        <v>26331</v>
      </c>
    </row>
    <row r="888" spans="1:24" x14ac:dyDescent="0.35">
      <c r="A888" s="294">
        <v>2013</v>
      </c>
      <c r="B888" s="295">
        <v>9191</v>
      </c>
      <c r="C888" s="296" t="s">
        <v>767</v>
      </c>
      <c r="D888" s="294" t="s">
        <v>22</v>
      </c>
      <c r="E888" s="296" t="s">
        <v>23</v>
      </c>
      <c r="F888" s="294" t="s">
        <v>24</v>
      </c>
      <c r="G888" s="296" t="s">
        <v>198</v>
      </c>
      <c r="H888" s="296" t="s">
        <v>54</v>
      </c>
      <c r="I888" s="296" t="s">
        <v>2389</v>
      </c>
      <c r="J888" s="297">
        <v>494516.6</v>
      </c>
      <c r="K888" s="298">
        <v>5167474</v>
      </c>
      <c r="L888" s="298">
        <v>405542</v>
      </c>
      <c r="M888" s="299">
        <v>268652.09999999998</v>
      </c>
      <c r="N888" s="300">
        <v>3820824</v>
      </c>
      <c r="O888" s="300">
        <v>62988</v>
      </c>
      <c r="P888" s="301">
        <v>305606.09999999998</v>
      </c>
      <c r="Q888" s="302">
        <v>4982880</v>
      </c>
      <c r="R888" s="302">
        <v>17634</v>
      </c>
      <c r="S888" s="303">
        <v>0</v>
      </c>
      <c r="T888" s="304">
        <v>0</v>
      </c>
      <c r="U888" s="304">
        <v>0</v>
      </c>
      <c r="V888" s="297">
        <v>1068774.8</v>
      </c>
      <c r="W888" s="298">
        <v>13971178</v>
      </c>
      <c r="X888" s="298">
        <v>486164</v>
      </c>
    </row>
    <row r="889" spans="1:24" x14ac:dyDescent="0.35">
      <c r="A889" s="294">
        <v>2013</v>
      </c>
      <c r="B889" s="295">
        <v>9191</v>
      </c>
      <c r="C889" s="296" t="s">
        <v>767</v>
      </c>
      <c r="D889" s="294" t="s">
        <v>22</v>
      </c>
      <c r="E889" s="296" t="s">
        <v>23</v>
      </c>
      <c r="F889" s="294" t="s">
        <v>24</v>
      </c>
      <c r="G889" s="296" t="s">
        <v>123</v>
      </c>
      <c r="H889" s="296" t="s">
        <v>54</v>
      </c>
      <c r="I889" s="296" t="s">
        <v>2389</v>
      </c>
      <c r="J889" s="297">
        <v>19397.599999999999</v>
      </c>
      <c r="K889" s="298">
        <v>197839</v>
      </c>
      <c r="L889" s="298">
        <v>13350</v>
      </c>
      <c r="M889" s="299">
        <v>12379.5</v>
      </c>
      <c r="N889" s="300">
        <v>154061</v>
      </c>
      <c r="O889" s="300">
        <v>3370</v>
      </c>
      <c r="P889" s="301">
        <v>19554.599999999999</v>
      </c>
      <c r="Q889" s="302">
        <v>296276</v>
      </c>
      <c r="R889" s="302">
        <v>1771</v>
      </c>
      <c r="S889" s="303">
        <v>0</v>
      </c>
      <c r="T889" s="304">
        <v>0</v>
      </c>
      <c r="U889" s="304">
        <v>0</v>
      </c>
      <c r="V889" s="297">
        <v>51331.7</v>
      </c>
      <c r="W889" s="298">
        <v>648176</v>
      </c>
      <c r="X889" s="298">
        <v>18491</v>
      </c>
    </row>
    <row r="890" spans="1:24" x14ac:dyDescent="0.35">
      <c r="A890" s="294">
        <v>2013</v>
      </c>
      <c r="B890" s="295">
        <v>9209</v>
      </c>
      <c r="C890" s="296" t="s">
        <v>768</v>
      </c>
      <c r="D890" s="294" t="s">
        <v>22</v>
      </c>
      <c r="E890" s="296" t="s">
        <v>23</v>
      </c>
      <c r="F890" s="294" t="s">
        <v>24</v>
      </c>
      <c r="G890" s="296" t="s">
        <v>34</v>
      </c>
      <c r="H890" s="296" t="s">
        <v>31</v>
      </c>
      <c r="I890" s="296" t="s">
        <v>2270</v>
      </c>
      <c r="J890" s="297">
        <v>19792</v>
      </c>
      <c r="K890" s="298">
        <v>126350</v>
      </c>
      <c r="L890" s="298">
        <v>10205</v>
      </c>
      <c r="M890" s="299">
        <v>5573</v>
      </c>
      <c r="N890" s="300">
        <v>43880</v>
      </c>
      <c r="O890" s="300">
        <v>200</v>
      </c>
      <c r="P890" s="301" t="s">
        <v>35</v>
      </c>
      <c r="Q890" s="302" t="s">
        <v>35</v>
      </c>
      <c r="R890" s="302" t="s">
        <v>35</v>
      </c>
      <c r="S890" s="303" t="s">
        <v>35</v>
      </c>
      <c r="T890" s="304" t="s">
        <v>35</v>
      </c>
      <c r="U890" s="304" t="s">
        <v>35</v>
      </c>
      <c r="V890" s="297">
        <v>25365</v>
      </c>
      <c r="W890" s="298">
        <v>170230</v>
      </c>
      <c r="X890" s="298">
        <v>10405</v>
      </c>
    </row>
    <row r="891" spans="1:24" x14ac:dyDescent="0.35">
      <c r="A891" s="294">
        <v>2013</v>
      </c>
      <c r="B891" s="295">
        <v>9216</v>
      </c>
      <c r="C891" s="296" t="s">
        <v>769</v>
      </c>
      <c r="D891" s="294" t="s">
        <v>22</v>
      </c>
      <c r="E891" s="296" t="s">
        <v>23</v>
      </c>
      <c r="F891" s="294" t="s">
        <v>24</v>
      </c>
      <c r="G891" s="296" t="s">
        <v>60</v>
      </c>
      <c r="H891" s="296" t="s">
        <v>179</v>
      </c>
      <c r="I891" s="296" t="s">
        <v>2334</v>
      </c>
      <c r="J891" s="297">
        <v>224590</v>
      </c>
      <c r="K891" s="298">
        <v>1703362</v>
      </c>
      <c r="L891" s="298">
        <v>142550</v>
      </c>
      <c r="M891" s="299">
        <v>197895</v>
      </c>
      <c r="N891" s="300">
        <v>1563007</v>
      </c>
      <c r="O891" s="300">
        <v>22570</v>
      </c>
      <c r="P891" s="301">
        <v>12482</v>
      </c>
      <c r="Q891" s="302">
        <v>85455</v>
      </c>
      <c r="R891" s="302">
        <v>829</v>
      </c>
      <c r="S891" s="303" t="s">
        <v>35</v>
      </c>
      <c r="T891" s="304" t="s">
        <v>35</v>
      </c>
      <c r="U891" s="304" t="s">
        <v>35</v>
      </c>
      <c r="V891" s="297">
        <v>434967</v>
      </c>
      <c r="W891" s="298">
        <v>3351824</v>
      </c>
      <c r="X891" s="298">
        <v>165949</v>
      </c>
    </row>
    <row r="892" spans="1:24" x14ac:dyDescent="0.35">
      <c r="A892" s="294">
        <v>2013</v>
      </c>
      <c r="B892" s="295">
        <v>9217</v>
      </c>
      <c r="C892" s="296" t="s">
        <v>770</v>
      </c>
      <c r="D892" s="294" t="s">
        <v>22</v>
      </c>
      <c r="E892" s="296" t="s">
        <v>23</v>
      </c>
      <c r="F892" s="294" t="s">
        <v>24</v>
      </c>
      <c r="G892" s="296" t="s">
        <v>86</v>
      </c>
      <c r="H892" s="296" t="s">
        <v>26</v>
      </c>
      <c r="I892" s="296" t="s">
        <v>2283</v>
      </c>
      <c r="J892" s="297">
        <v>1087</v>
      </c>
      <c r="K892" s="298">
        <v>12425</v>
      </c>
      <c r="L892" s="298">
        <v>998</v>
      </c>
      <c r="M892" s="299">
        <v>1440</v>
      </c>
      <c r="N892" s="300">
        <v>20042</v>
      </c>
      <c r="O892" s="300">
        <v>383</v>
      </c>
      <c r="P892" s="301" t="s">
        <v>35</v>
      </c>
      <c r="Q892" s="302" t="s">
        <v>35</v>
      </c>
      <c r="R892" s="302" t="s">
        <v>35</v>
      </c>
      <c r="S892" s="303" t="s">
        <v>35</v>
      </c>
      <c r="T892" s="304" t="s">
        <v>35</v>
      </c>
      <c r="U892" s="304" t="s">
        <v>35</v>
      </c>
      <c r="V892" s="297">
        <v>2527</v>
      </c>
      <c r="W892" s="298">
        <v>32467</v>
      </c>
      <c r="X892" s="298">
        <v>1381</v>
      </c>
    </row>
    <row r="893" spans="1:24" x14ac:dyDescent="0.35">
      <c r="A893" s="294">
        <v>2013</v>
      </c>
      <c r="B893" s="295">
        <v>9230</v>
      </c>
      <c r="C893" s="296" t="s">
        <v>771</v>
      </c>
      <c r="D893" s="294" t="s">
        <v>22</v>
      </c>
      <c r="E893" s="296" t="s">
        <v>23</v>
      </c>
      <c r="F893" s="294" t="s">
        <v>24</v>
      </c>
      <c r="G893" s="296" t="s">
        <v>83</v>
      </c>
      <c r="H893" s="296" t="s">
        <v>26</v>
      </c>
      <c r="I893" s="296" t="s">
        <v>2270</v>
      </c>
      <c r="J893" s="297">
        <v>3393.9</v>
      </c>
      <c r="K893" s="298">
        <v>21113</v>
      </c>
      <c r="L893" s="298">
        <v>2725</v>
      </c>
      <c r="M893" s="299">
        <v>3186.1</v>
      </c>
      <c r="N893" s="300">
        <v>27829</v>
      </c>
      <c r="O893" s="300">
        <v>448</v>
      </c>
      <c r="P893" s="301">
        <v>1702.4</v>
      </c>
      <c r="Q893" s="302">
        <v>19058</v>
      </c>
      <c r="R893" s="302">
        <v>3</v>
      </c>
      <c r="S893" s="303">
        <v>0</v>
      </c>
      <c r="T893" s="304">
        <v>0</v>
      </c>
      <c r="U893" s="304">
        <v>0</v>
      </c>
      <c r="V893" s="297">
        <v>8282.4</v>
      </c>
      <c r="W893" s="298">
        <v>68000</v>
      </c>
      <c r="X893" s="298">
        <v>3176</v>
      </c>
    </row>
    <row r="894" spans="1:24" x14ac:dyDescent="0.35">
      <c r="A894" s="294">
        <v>2013</v>
      </c>
      <c r="B894" s="295">
        <v>9231</v>
      </c>
      <c r="C894" s="296" t="s">
        <v>772</v>
      </c>
      <c r="D894" s="294" t="s">
        <v>22</v>
      </c>
      <c r="E894" s="296" t="s">
        <v>23</v>
      </c>
      <c r="F894" s="294" t="s">
        <v>24</v>
      </c>
      <c r="G894" s="296" t="s">
        <v>127</v>
      </c>
      <c r="H894" s="296" t="s">
        <v>26</v>
      </c>
      <c r="I894" s="296" t="s">
        <v>2390</v>
      </c>
      <c r="J894" s="297">
        <v>70183</v>
      </c>
      <c r="K894" s="298">
        <v>507329</v>
      </c>
      <c r="L894" s="298">
        <v>51197</v>
      </c>
      <c r="M894" s="299">
        <v>56308</v>
      </c>
      <c r="N894" s="300">
        <v>460641</v>
      </c>
      <c r="O894" s="300">
        <v>5129</v>
      </c>
      <c r="P894" s="301">
        <v>4878</v>
      </c>
      <c r="Q894" s="302">
        <v>53087</v>
      </c>
      <c r="R894" s="302">
        <v>11</v>
      </c>
      <c r="S894" s="303">
        <v>0</v>
      </c>
      <c r="T894" s="304">
        <v>0</v>
      </c>
      <c r="U894" s="304">
        <v>0</v>
      </c>
      <c r="V894" s="297">
        <v>131369</v>
      </c>
      <c r="W894" s="298">
        <v>1021057</v>
      </c>
      <c r="X894" s="298">
        <v>56337</v>
      </c>
    </row>
    <row r="895" spans="1:24" x14ac:dyDescent="0.35">
      <c r="A895" s="294">
        <v>2013</v>
      </c>
      <c r="B895" s="295">
        <v>9246</v>
      </c>
      <c r="C895" s="296" t="s">
        <v>773</v>
      </c>
      <c r="D895" s="294" t="s">
        <v>22</v>
      </c>
      <c r="E895" s="296" t="s">
        <v>23</v>
      </c>
      <c r="F895" s="294" t="s">
        <v>24</v>
      </c>
      <c r="G895" s="296" t="s">
        <v>76</v>
      </c>
      <c r="H895" s="296" t="s">
        <v>31</v>
      </c>
      <c r="I895" s="296" t="s">
        <v>2324</v>
      </c>
      <c r="J895" s="297">
        <v>21917.4</v>
      </c>
      <c r="K895" s="298">
        <v>227053</v>
      </c>
      <c r="L895" s="298">
        <v>13855</v>
      </c>
      <c r="M895" s="299">
        <v>17867.5</v>
      </c>
      <c r="N895" s="300">
        <v>214421</v>
      </c>
      <c r="O895" s="300">
        <v>5285</v>
      </c>
      <c r="P895" s="301">
        <v>7000.2</v>
      </c>
      <c r="Q895" s="302">
        <v>133534</v>
      </c>
      <c r="R895" s="302">
        <v>10</v>
      </c>
      <c r="S895" s="303" t="s">
        <v>35</v>
      </c>
      <c r="T895" s="304" t="s">
        <v>35</v>
      </c>
      <c r="U895" s="304" t="s">
        <v>35</v>
      </c>
      <c r="V895" s="297">
        <v>46785.1</v>
      </c>
      <c r="W895" s="298">
        <v>575008</v>
      </c>
      <c r="X895" s="298">
        <v>19150</v>
      </c>
    </row>
    <row r="896" spans="1:24" x14ac:dyDescent="0.35">
      <c r="A896" s="294">
        <v>2013</v>
      </c>
      <c r="B896" s="295">
        <v>9273</v>
      </c>
      <c r="C896" s="296" t="s">
        <v>774</v>
      </c>
      <c r="D896" s="294" t="s">
        <v>22</v>
      </c>
      <c r="E896" s="296" t="s">
        <v>23</v>
      </c>
      <c r="F896" s="294" t="s">
        <v>24</v>
      </c>
      <c r="G896" s="296" t="s">
        <v>71</v>
      </c>
      <c r="H896" s="296" t="s">
        <v>54</v>
      </c>
      <c r="I896" s="296" t="s">
        <v>2270</v>
      </c>
      <c r="J896" s="297">
        <v>472630</v>
      </c>
      <c r="K896" s="298">
        <v>5242466</v>
      </c>
      <c r="L896" s="298">
        <v>422029</v>
      </c>
      <c r="M896" s="299">
        <v>195114</v>
      </c>
      <c r="N896" s="300">
        <v>1939604</v>
      </c>
      <c r="O896" s="300">
        <v>47188</v>
      </c>
      <c r="P896" s="301">
        <v>504908</v>
      </c>
      <c r="Q896" s="302">
        <v>6846450</v>
      </c>
      <c r="R896" s="302">
        <v>4904</v>
      </c>
      <c r="S896" s="303" t="s">
        <v>35</v>
      </c>
      <c r="T896" s="304" t="s">
        <v>35</v>
      </c>
      <c r="U896" s="304" t="s">
        <v>35</v>
      </c>
      <c r="V896" s="297">
        <v>1172652</v>
      </c>
      <c r="W896" s="298">
        <v>14028520</v>
      </c>
      <c r="X896" s="298">
        <v>474121</v>
      </c>
    </row>
    <row r="897" spans="1:24" x14ac:dyDescent="0.35">
      <c r="A897" s="294">
        <v>2013</v>
      </c>
      <c r="B897" s="295">
        <v>9275</v>
      </c>
      <c r="C897" s="296" t="s">
        <v>775</v>
      </c>
      <c r="D897" s="294" t="s">
        <v>22</v>
      </c>
      <c r="E897" s="296" t="s">
        <v>23</v>
      </c>
      <c r="F897" s="294" t="s">
        <v>24</v>
      </c>
      <c r="G897" s="296" t="s">
        <v>83</v>
      </c>
      <c r="H897" s="296" t="s">
        <v>26</v>
      </c>
      <c r="I897" s="296" t="s">
        <v>2270</v>
      </c>
      <c r="J897" s="297">
        <v>5399</v>
      </c>
      <c r="K897" s="298">
        <v>51107</v>
      </c>
      <c r="L897" s="298">
        <v>5467</v>
      </c>
      <c r="M897" s="299">
        <v>5245</v>
      </c>
      <c r="N897" s="300">
        <v>55351</v>
      </c>
      <c r="O897" s="300">
        <v>619</v>
      </c>
      <c r="P897" s="301">
        <v>966.9</v>
      </c>
      <c r="Q897" s="302">
        <v>13246</v>
      </c>
      <c r="R897" s="302">
        <v>5</v>
      </c>
      <c r="S897" s="303" t="s">
        <v>35</v>
      </c>
      <c r="T897" s="304" t="s">
        <v>35</v>
      </c>
      <c r="U897" s="304" t="s">
        <v>35</v>
      </c>
      <c r="V897" s="297">
        <v>11610.9</v>
      </c>
      <c r="W897" s="298">
        <v>119704</v>
      </c>
      <c r="X897" s="298">
        <v>6091</v>
      </c>
    </row>
    <row r="898" spans="1:24" x14ac:dyDescent="0.35">
      <c r="A898" s="294">
        <v>2013</v>
      </c>
      <c r="B898" s="295">
        <v>9292</v>
      </c>
      <c r="C898" s="296" t="s">
        <v>776</v>
      </c>
      <c r="D898" s="294" t="s">
        <v>22</v>
      </c>
      <c r="E898" s="296" t="s">
        <v>23</v>
      </c>
      <c r="F898" s="294" t="s">
        <v>24</v>
      </c>
      <c r="G898" s="296" t="s">
        <v>106</v>
      </c>
      <c r="H898" s="296" t="s">
        <v>31</v>
      </c>
      <c r="I898" s="296" t="s">
        <v>2271</v>
      </c>
      <c r="J898" s="297">
        <v>39836.699999999997</v>
      </c>
      <c r="K898" s="298">
        <v>338249</v>
      </c>
      <c r="L898" s="298">
        <v>24067</v>
      </c>
      <c r="M898" s="299">
        <v>5039</v>
      </c>
      <c r="N898" s="300">
        <v>48237</v>
      </c>
      <c r="O898" s="300">
        <v>1463</v>
      </c>
      <c r="P898" s="301">
        <v>3583</v>
      </c>
      <c r="Q898" s="302">
        <v>46353</v>
      </c>
      <c r="R898" s="302">
        <v>10</v>
      </c>
      <c r="S898" s="303" t="s">
        <v>35</v>
      </c>
      <c r="T898" s="304" t="s">
        <v>35</v>
      </c>
      <c r="U898" s="304" t="s">
        <v>35</v>
      </c>
      <c r="V898" s="297">
        <v>48458.7</v>
      </c>
      <c r="W898" s="298">
        <v>432839</v>
      </c>
      <c r="X898" s="298">
        <v>25540</v>
      </c>
    </row>
    <row r="899" spans="1:24" x14ac:dyDescent="0.35">
      <c r="A899" s="294">
        <v>2013</v>
      </c>
      <c r="B899" s="295">
        <v>9297</v>
      </c>
      <c r="C899" s="296" t="s">
        <v>2391</v>
      </c>
      <c r="D899" s="294" t="s">
        <v>22</v>
      </c>
      <c r="E899" s="296" t="s">
        <v>23</v>
      </c>
      <c r="F899" s="294" t="s">
        <v>24</v>
      </c>
      <c r="G899" s="296" t="s">
        <v>60</v>
      </c>
      <c r="H899" s="296" t="s">
        <v>114</v>
      </c>
      <c r="I899" s="296" t="s">
        <v>2278</v>
      </c>
      <c r="J899" s="297" t="s">
        <v>35</v>
      </c>
      <c r="K899" s="298" t="s">
        <v>35</v>
      </c>
      <c r="L899" s="298" t="s">
        <v>35</v>
      </c>
      <c r="M899" s="299" t="s">
        <v>35</v>
      </c>
      <c r="N899" s="300" t="s">
        <v>35</v>
      </c>
      <c r="O899" s="300" t="s">
        <v>35</v>
      </c>
      <c r="P899" s="301">
        <v>2891</v>
      </c>
      <c r="Q899" s="302">
        <v>24264</v>
      </c>
      <c r="R899" s="302">
        <v>1</v>
      </c>
      <c r="S899" s="303" t="s">
        <v>35</v>
      </c>
      <c r="T899" s="304" t="s">
        <v>35</v>
      </c>
      <c r="U899" s="304" t="s">
        <v>35</v>
      </c>
      <c r="V899" s="297">
        <v>2891</v>
      </c>
      <c r="W899" s="298">
        <v>24264</v>
      </c>
      <c r="X899" s="298">
        <v>1</v>
      </c>
    </row>
    <row r="900" spans="1:24" x14ac:dyDescent="0.35">
      <c r="A900" s="294">
        <v>2013</v>
      </c>
      <c r="B900" s="295">
        <v>9324</v>
      </c>
      <c r="C900" s="296" t="s">
        <v>777</v>
      </c>
      <c r="D900" s="294" t="s">
        <v>22</v>
      </c>
      <c r="E900" s="296" t="s">
        <v>23</v>
      </c>
      <c r="F900" s="294" t="s">
        <v>24</v>
      </c>
      <c r="G900" s="296" t="s">
        <v>71</v>
      </c>
      <c r="H900" s="296" t="s">
        <v>54</v>
      </c>
      <c r="I900" s="296" t="s">
        <v>2271</v>
      </c>
      <c r="J900" s="297">
        <v>443107.7</v>
      </c>
      <c r="K900" s="298">
        <v>4563747</v>
      </c>
      <c r="L900" s="298">
        <v>399744</v>
      </c>
      <c r="M900" s="299">
        <v>330836</v>
      </c>
      <c r="N900" s="300">
        <v>4194857</v>
      </c>
      <c r="O900" s="300">
        <v>53658</v>
      </c>
      <c r="P900" s="301">
        <v>391521.8</v>
      </c>
      <c r="Q900" s="302">
        <v>6708519</v>
      </c>
      <c r="R900" s="302">
        <v>4076</v>
      </c>
      <c r="S900" s="303" t="s">
        <v>35</v>
      </c>
      <c r="T900" s="304" t="s">
        <v>35</v>
      </c>
      <c r="U900" s="304" t="s">
        <v>35</v>
      </c>
      <c r="V900" s="297">
        <v>1165465.5</v>
      </c>
      <c r="W900" s="298">
        <v>15467123</v>
      </c>
      <c r="X900" s="298">
        <v>457478</v>
      </c>
    </row>
    <row r="901" spans="1:24" x14ac:dyDescent="0.35">
      <c r="A901" s="294">
        <v>2013</v>
      </c>
      <c r="B901" s="295">
        <v>9324</v>
      </c>
      <c r="C901" s="296" t="s">
        <v>777</v>
      </c>
      <c r="D901" s="294" t="s">
        <v>22</v>
      </c>
      <c r="E901" s="296" t="s">
        <v>23</v>
      </c>
      <c r="F901" s="294" t="s">
        <v>24</v>
      </c>
      <c r="G901" s="296" t="s">
        <v>79</v>
      </c>
      <c r="H901" s="296" t="s">
        <v>54</v>
      </c>
      <c r="I901" s="296" t="s">
        <v>2271</v>
      </c>
      <c r="J901" s="297">
        <v>121234.7</v>
      </c>
      <c r="K901" s="298">
        <v>1214720</v>
      </c>
      <c r="L901" s="298">
        <v>109111</v>
      </c>
      <c r="M901" s="299">
        <v>76148.899999999994</v>
      </c>
      <c r="N901" s="300">
        <v>819871</v>
      </c>
      <c r="O901" s="300">
        <v>17827</v>
      </c>
      <c r="P901" s="301">
        <v>63297</v>
      </c>
      <c r="Q901" s="302">
        <v>813178</v>
      </c>
      <c r="R901" s="302">
        <v>970</v>
      </c>
      <c r="S901" s="303" t="s">
        <v>35</v>
      </c>
      <c r="T901" s="304" t="s">
        <v>35</v>
      </c>
      <c r="U901" s="304" t="s">
        <v>35</v>
      </c>
      <c r="V901" s="297">
        <v>260680.6</v>
      </c>
      <c r="W901" s="298">
        <v>2847769</v>
      </c>
      <c r="X901" s="298">
        <v>127908</v>
      </c>
    </row>
    <row r="902" spans="1:24" x14ac:dyDescent="0.35">
      <c r="A902" s="294">
        <v>2013</v>
      </c>
      <c r="B902" s="295">
        <v>9331</v>
      </c>
      <c r="C902" s="296" t="s">
        <v>778</v>
      </c>
      <c r="D902" s="294" t="s">
        <v>22</v>
      </c>
      <c r="E902" s="296" t="s">
        <v>23</v>
      </c>
      <c r="F902" s="294" t="s">
        <v>24</v>
      </c>
      <c r="G902" s="296" t="s">
        <v>127</v>
      </c>
      <c r="H902" s="296" t="s">
        <v>31</v>
      </c>
      <c r="I902" s="296" t="s">
        <v>2296</v>
      </c>
      <c r="J902" s="297">
        <v>46357.5</v>
      </c>
      <c r="K902" s="298">
        <v>447526</v>
      </c>
      <c r="L902" s="298">
        <v>29279</v>
      </c>
      <c r="M902" s="299">
        <v>5840.3</v>
      </c>
      <c r="N902" s="300">
        <v>65228</v>
      </c>
      <c r="O902" s="300">
        <v>732</v>
      </c>
      <c r="P902" s="301">
        <v>2333.3000000000002</v>
      </c>
      <c r="Q902" s="302">
        <v>33557</v>
      </c>
      <c r="R902" s="302">
        <v>5</v>
      </c>
      <c r="S902" s="303" t="s">
        <v>35</v>
      </c>
      <c r="T902" s="304" t="s">
        <v>35</v>
      </c>
      <c r="U902" s="304" t="s">
        <v>35</v>
      </c>
      <c r="V902" s="297">
        <v>54531.1</v>
      </c>
      <c r="W902" s="298">
        <v>546311</v>
      </c>
      <c r="X902" s="298">
        <v>30016</v>
      </c>
    </row>
    <row r="903" spans="1:24" x14ac:dyDescent="0.35">
      <c r="A903" s="294">
        <v>2013</v>
      </c>
      <c r="B903" s="295">
        <v>9335</v>
      </c>
      <c r="C903" s="296" t="s">
        <v>2392</v>
      </c>
      <c r="D903" s="294" t="s">
        <v>22</v>
      </c>
      <c r="E903" s="296" t="s">
        <v>23</v>
      </c>
      <c r="F903" s="294" t="s">
        <v>24</v>
      </c>
      <c r="G903" s="296" t="s">
        <v>187</v>
      </c>
      <c r="H903" s="296" t="s">
        <v>114</v>
      </c>
      <c r="I903" s="296" t="s">
        <v>2271</v>
      </c>
      <c r="J903" s="297" t="s">
        <v>35</v>
      </c>
      <c r="K903" s="298" t="s">
        <v>35</v>
      </c>
      <c r="L903" s="298" t="s">
        <v>35</v>
      </c>
      <c r="M903" s="299" t="s">
        <v>35</v>
      </c>
      <c r="N903" s="300" t="s">
        <v>35</v>
      </c>
      <c r="O903" s="300" t="s">
        <v>35</v>
      </c>
      <c r="P903" s="301" t="s">
        <v>35</v>
      </c>
      <c r="Q903" s="302" t="s">
        <v>35</v>
      </c>
      <c r="R903" s="302" t="s">
        <v>35</v>
      </c>
      <c r="S903" s="303" t="s">
        <v>35</v>
      </c>
      <c r="T903" s="304" t="s">
        <v>35</v>
      </c>
      <c r="U903" s="304" t="s">
        <v>35</v>
      </c>
      <c r="V903" s="297">
        <v>0</v>
      </c>
      <c r="W903" s="298">
        <v>0</v>
      </c>
      <c r="X903" s="298">
        <v>0</v>
      </c>
    </row>
    <row r="904" spans="1:24" x14ac:dyDescent="0.35">
      <c r="A904" s="294">
        <v>2013</v>
      </c>
      <c r="B904" s="295">
        <v>9336</v>
      </c>
      <c r="C904" s="296" t="s">
        <v>779</v>
      </c>
      <c r="D904" s="294" t="s">
        <v>22</v>
      </c>
      <c r="E904" s="296" t="s">
        <v>23</v>
      </c>
      <c r="F904" s="294" t="s">
        <v>24</v>
      </c>
      <c r="G904" s="296" t="s">
        <v>125</v>
      </c>
      <c r="H904" s="296" t="s">
        <v>31</v>
      </c>
      <c r="I904" s="296" t="s">
        <v>2308</v>
      </c>
      <c r="J904" s="297">
        <v>187444</v>
      </c>
      <c r="K904" s="298">
        <v>1449006</v>
      </c>
      <c r="L904" s="298">
        <v>131643</v>
      </c>
      <c r="M904" s="299">
        <v>73872</v>
      </c>
      <c r="N904" s="300">
        <v>630011</v>
      </c>
      <c r="O904" s="300">
        <v>11933</v>
      </c>
      <c r="P904" s="301">
        <v>12511</v>
      </c>
      <c r="Q904" s="302">
        <v>138476</v>
      </c>
      <c r="R904" s="302">
        <v>75</v>
      </c>
      <c r="S904" s="303">
        <v>0</v>
      </c>
      <c r="T904" s="304">
        <v>0</v>
      </c>
      <c r="U904" s="304">
        <v>0</v>
      </c>
      <c r="V904" s="297">
        <v>273827</v>
      </c>
      <c r="W904" s="298">
        <v>2217493</v>
      </c>
      <c r="X904" s="298">
        <v>143651</v>
      </c>
    </row>
    <row r="905" spans="1:24" x14ac:dyDescent="0.35">
      <c r="A905" s="294">
        <v>2013</v>
      </c>
      <c r="B905" s="295">
        <v>9417</v>
      </c>
      <c r="C905" s="296" t="s">
        <v>780</v>
      </c>
      <c r="D905" s="294" t="s">
        <v>22</v>
      </c>
      <c r="E905" s="296" t="s">
        <v>23</v>
      </c>
      <c r="F905" s="294" t="s">
        <v>24</v>
      </c>
      <c r="G905" s="296" t="s">
        <v>83</v>
      </c>
      <c r="H905" s="296" t="s">
        <v>54</v>
      </c>
      <c r="I905" s="296" t="s">
        <v>2270</v>
      </c>
      <c r="J905" s="297">
        <v>540628</v>
      </c>
      <c r="K905" s="298">
        <v>3939183</v>
      </c>
      <c r="L905" s="298">
        <v>408749</v>
      </c>
      <c r="M905" s="299">
        <v>394250</v>
      </c>
      <c r="N905" s="300">
        <v>3951419</v>
      </c>
      <c r="O905" s="300">
        <v>74710</v>
      </c>
      <c r="P905" s="301">
        <v>431131</v>
      </c>
      <c r="Q905" s="302">
        <v>6695993</v>
      </c>
      <c r="R905" s="302">
        <v>2600</v>
      </c>
      <c r="S905" s="303" t="s">
        <v>35</v>
      </c>
      <c r="T905" s="304" t="s">
        <v>35</v>
      </c>
      <c r="U905" s="304" t="s">
        <v>35</v>
      </c>
      <c r="V905" s="297">
        <v>1366009</v>
      </c>
      <c r="W905" s="298">
        <v>14586595</v>
      </c>
      <c r="X905" s="298">
        <v>486059</v>
      </c>
    </row>
    <row r="906" spans="1:24" x14ac:dyDescent="0.35">
      <c r="A906" s="294">
        <v>2013</v>
      </c>
      <c r="B906" s="295">
        <v>9417</v>
      </c>
      <c r="C906" s="296" t="s">
        <v>780</v>
      </c>
      <c r="D906" s="294" t="s">
        <v>22</v>
      </c>
      <c r="E906" s="296" t="s">
        <v>23</v>
      </c>
      <c r="F906" s="294" t="s">
        <v>24</v>
      </c>
      <c r="G906" s="296" t="s">
        <v>48</v>
      </c>
      <c r="H906" s="296" t="s">
        <v>54</v>
      </c>
      <c r="I906" s="296" t="s">
        <v>2270</v>
      </c>
      <c r="J906" s="297">
        <v>33663</v>
      </c>
      <c r="K906" s="298">
        <v>332444</v>
      </c>
      <c r="L906" s="298">
        <v>35423</v>
      </c>
      <c r="M906" s="299">
        <v>15349</v>
      </c>
      <c r="N906" s="300">
        <v>166851</v>
      </c>
      <c r="O906" s="300">
        <v>6761</v>
      </c>
      <c r="P906" s="301">
        <v>25469</v>
      </c>
      <c r="Q906" s="302">
        <v>357882</v>
      </c>
      <c r="R906" s="302">
        <v>604</v>
      </c>
      <c r="S906" s="303" t="s">
        <v>35</v>
      </c>
      <c r="T906" s="304" t="s">
        <v>35</v>
      </c>
      <c r="U906" s="304" t="s">
        <v>35</v>
      </c>
      <c r="V906" s="297">
        <v>74481</v>
      </c>
      <c r="W906" s="298">
        <v>857177</v>
      </c>
      <c r="X906" s="298">
        <v>42788</v>
      </c>
    </row>
    <row r="907" spans="1:24" x14ac:dyDescent="0.35">
      <c r="A907" s="294">
        <v>2013</v>
      </c>
      <c r="B907" s="295">
        <v>9418</v>
      </c>
      <c r="C907" s="296" t="s">
        <v>781</v>
      </c>
      <c r="D907" s="294" t="s">
        <v>22</v>
      </c>
      <c r="E907" s="296" t="s">
        <v>23</v>
      </c>
      <c r="F907" s="294" t="s">
        <v>24</v>
      </c>
      <c r="G907" s="296" t="s">
        <v>75</v>
      </c>
      <c r="H907" s="296" t="s">
        <v>26</v>
      </c>
      <c r="I907" s="296" t="s">
        <v>2300</v>
      </c>
      <c r="J907" s="297">
        <v>3459</v>
      </c>
      <c r="K907" s="298">
        <v>32007</v>
      </c>
      <c r="L907" s="298">
        <v>3089</v>
      </c>
      <c r="M907" s="299">
        <v>3432</v>
      </c>
      <c r="N907" s="300">
        <v>32942</v>
      </c>
      <c r="O907" s="300">
        <v>575</v>
      </c>
      <c r="P907" s="301">
        <v>3057</v>
      </c>
      <c r="Q907" s="302">
        <v>41938</v>
      </c>
      <c r="R907" s="302">
        <v>2</v>
      </c>
      <c r="S907" s="303" t="s">
        <v>35</v>
      </c>
      <c r="T907" s="304" t="s">
        <v>35</v>
      </c>
      <c r="U907" s="304" t="s">
        <v>35</v>
      </c>
      <c r="V907" s="297">
        <v>9948</v>
      </c>
      <c r="W907" s="298">
        <v>106887</v>
      </c>
      <c r="X907" s="298">
        <v>3666</v>
      </c>
    </row>
    <row r="908" spans="1:24" x14ac:dyDescent="0.35">
      <c r="A908" s="294">
        <v>2013</v>
      </c>
      <c r="B908" s="295">
        <v>9425</v>
      </c>
      <c r="C908" s="296" t="s">
        <v>782</v>
      </c>
      <c r="D908" s="294" t="s">
        <v>22</v>
      </c>
      <c r="E908" s="296" t="s">
        <v>23</v>
      </c>
      <c r="F908" s="294" t="s">
        <v>24</v>
      </c>
      <c r="G908" s="296" t="s">
        <v>83</v>
      </c>
      <c r="H908" s="296" t="s">
        <v>31</v>
      </c>
      <c r="I908" s="296" t="s">
        <v>2275</v>
      </c>
      <c r="J908" s="297">
        <v>21921.1</v>
      </c>
      <c r="K908" s="298">
        <v>180060</v>
      </c>
      <c r="L908" s="298">
        <v>9060</v>
      </c>
      <c r="M908" s="299">
        <v>12841.4</v>
      </c>
      <c r="N908" s="300">
        <v>119033</v>
      </c>
      <c r="O908" s="300">
        <v>3288</v>
      </c>
      <c r="P908" s="301">
        <v>20452.5</v>
      </c>
      <c r="Q908" s="302">
        <v>290869</v>
      </c>
      <c r="R908" s="302">
        <v>59</v>
      </c>
      <c r="S908" s="303" t="s">
        <v>35</v>
      </c>
      <c r="T908" s="304" t="s">
        <v>35</v>
      </c>
      <c r="U908" s="304" t="s">
        <v>35</v>
      </c>
      <c r="V908" s="297">
        <v>55215</v>
      </c>
      <c r="W908" s="298">
        <v>589962</v>
      </c>
      <c r="X908" s="298">
        <v>12407</v>
      </c>
    </row>
    <row r="909" spans="1:24" x14ac:dyDescent="0.35">
      <c r="A909" s="294">
        <v>2013</v>
      </c>
      <c r="B909" s="295">
        <v>9431</v>
      </c>
      <c r="C909" s="296" t="s">
        <v>783</v>
      </c>
      <c r="D909" s="294" t="s">
        <v>22</v>
      </c>
      <c r="E909" s="296" t="s">
        <v>23</v>
      </c>
      <c r="F909" s="294" t="s">
        <v>24</v>
      </c>
      <c r="G909" s="296" t="s">
        <v>46</v>
      </c>
      <c r="H909" s="296" t="s">
        <v>31</v>
      </c>
      <c r="I909" s="296" t="s">
        <v>2274</v>
      </c>
      <c r="J909" s="297">
        <v>18086</v>
      </c>
      <c r="K909" s="298">
        <v>136116</v>
      </c>
      <c r="L909" s="298">
        <v>10641</v>
      </c>
      <c r="M909" s="299">
        <v>3294</v>
      </c>
      <c r="N909" s="300">
        <v>30656</v>
      </c>
      <c r="O909" s="300">
        <v>214</v>
      </c>
      <c r="P909" s="301">
        <v>2029</v>
      </c>
      <c r="Q909" s="302">
        <v>12513</v>
      </c>
      <c r="R909" s="302">
        <v>1182</v>
      </c>
      <c r="S909" s="303">
        <v>0</v>
      </c>
      <c r="T909" s="304">
        <v>0</v>
      </c>
      <c r="U909" s="304">
        <v>0</v>
      </c>
      <c r="V909" s="297">
        <v>23409</v>
      </c>
      <c r="W909" s="298">
        <v>179285</v>
      </c>
      <c r="X909" s="298">
        <v>12037</v>
      </c>
    </row>
    <row r="910" spans="1:24" x14ac:dyDescent="0.35">
      <c r="A910" s="294">
        <v>2013</v>
      </c>
      <c r="B910" s="295">
        <v>9442</v>
      </c>
      <c r="C910" s="296" t="s">
        <v>784</v>
      </c>
      <c r="D910" s="294" t="s">
        <v>22</v>
      </c>
      <c r="E910" s="296" t="s">
        <v>23</v>
      </c>
      <c r="F910" s="294" t="s">
        <v>24</v>
      </c>
      <c r="G910" s="296" t="s">
        <v>173</v>
      </c>
      <c r="H910" s="296" t="s">
        <v>26</v>
      </c>
      <c r="I910" s="296" t="s">
        <v>2306</v>
      </c>
      <c r="J910" s="297">
        <v>7116.7</v>
      </c>
      <c r="K910" s="298">
        <v>48322</v>
      </c>
      <c r="L910" s="298">
        <v>5997</v>
      </c>
      <c r="M910" s="299">
        <v>1574.4</v>
      </c>
      <c r="N910" s="300">
        <v>11169</v>
      </c>
      <c r="O910" s="300">
        <v>817</v>
      </c>
      <c r="P910" s="301">
        <v>7034.6</v>
      </c>
      <c r="Q910" s="302">
        <v>50357</v>
      </c>
      <c r="R910" s="302">
        <v>185</v>
      </c>
      <c r="S910" s="303" t="s">
        <v>35</v>
      </c>
      <c r="T910" s="304" t="s">
        <v>35</v>
      </c>
      <c r="U910" s="304" t="s">
        <v>35</v>
      </c>
      <c r="V910" s="297">
        <v>15725.7</v>
      </c>
      <c r="W910" s="298">
        <v>109848</v>
      </c>
      <c r="X910" s="298">
        <v>6999</v>
      </c>
    </row>
    <row r="911" spans="1:24" x14ac:dyDescent="0.35">
      <c r="A911" s="294">
        <v>2013</v>
      </c>
      <c r="B911" s="295">
        <v>9475</v>
      </c>
      <c r="C911" s="296" t="s">
        <v>785</v>
      </c>
      <c r="D911" s="294" t="s">
        <v>22</v>
      </c>
      <c r="E911" s="296" t="s">
        <v>23</v>
      </c>
      <c r="F911" s="294" t="s">
        <v>24</v>
      </c>
      <c r="G911" s="296" t="s">
        <v>48</v>
      </c>
      <c r="H911" s="296" t="s">
        <v>31</v>
      </c>
      <c r="I911" s="296" t="s">
        <v>2270</v>
      </c>
      <c r="J911" s="297">
        <v>14954.2</v>
      </c>
      <c r="K911" s="298">
        <v>129165</v>
      </c>
      <c r="L911" s="298">
        <v>10251</v>
      </c>
      <c r="M911" s="299">
        <v>2144</v>
      </c>
      <c r="N911" s="300">
        <v>17877</v>
      </c>
      <c r="O911" s="300">
        <v>861</v>
      </c>
      <c r="P911" s="301">
        <v>5879</v>
      </c>
      <c r="Q911" s="302">
        <v>71703</v>
      </c>
      <c r="R911" s="302">
        <v>328</v>
      </c>
      <c r="S911" s="303" t="s">
        <v>35</v>
      </c>
      <c r="T911" s="304" t="s">
        <v>35</v>
      </c>
      <c r="U911" s="304" t="s">
        <v>35</v>
      </c>
      <c r="V911" s="297">
        <v>22977.200000000001</v>
      </c>
      <c r="W911" s="298">
        <v>218745</v>
      </c>
      <c r="X911" s="298">
        <v>11440</v>
      </c>
    </row>
    <row r="912" spans="1:24" x14ac:dyDescent="0.35">
      <c r="A912" s="294">
        <v>2013</v>
      </c>
      <c r="B912" s="295">
        <v>9570</v>
      </c>
      <c r="C912" s="296" t="s">
        <v>2393</v>
      </c>
      <c r="D912" s="294" t="s">
        <v>22</v>
      </c>
      <c r="E912" s="296" t="s">
        <v>23</v>
      </c>
      <c r="F912" s="294" t="s">
        <v>24</v>
      </c>
      <c r="G912" s="296" t="s">
        <v>79</v>
      </c>
      <c r="H912" s="296" t="s">
        <v>114</v>
      </c>
      <c r="I912" s="296" t="s">
        <v>2270</v>
      </c>
      <c r="J912" s="297" t="s">
        <v>35</v>
      </c>
      <c r="K912" s="298" t="s">
        <v>35</v>
      </c>
      <c r="L912" s="298" t="s">
        <v>35</v>
      </c>
      <c r="M912" s="299" t="s">
        <v>35</v>
      </c>
      <c r="N912" s="300" t="s">
        <v>35</v>
      </c>
      <c r="O912" s="300" t="s">
        <v>35</v>
      </c>
      <c r="P912" s="301">
        <v>338</v>
      </c>
      <c r="Q912" s="302">
        <v>5640</v>
      </c>
      <c r="R912" s="302">
        <v>1</v>
      </c>
      <c r="S912" s="303" t="s">
        <v>35</v>
      </c>
      <c r="T912" s="304" t="s">
        <v>35</v>
      </c>
      <c r="U912" s="304" t="s">
        <v>35</v>
      </c>
      <c r="V912" s="297">
        <v>338</v>
      </c>
      <c r="W912" s="298">
        <v>5640</v>
      </c>
      <c r="X912" s="298">
        <v>1</v>
      </c>
    </row>
    <row r="913" spans="1:24" x14ac:dyDescent="0.35">
      <c r="A913" s="294">
        <v>2013</v>
      </c>
      <c r="B913" s="295">
        <v>9575</v>
      </c>
      <c r="C913" s="296" t="s">
        <v>786</v>
      </c>
      <c r="D913" s="294" t="s">
        <v>22</v>
      </c>
      <c r="E913" s="296" t="s">
        <v>23</v>
      </c>
      <c r="F913" s="294" t="s">
        <v>24</v>
      </c>
      <c r="G913" s="296" t="s">
        <v>106</v>
      </c>
      <c r="H913" s="296" t="s">
        <v>31</v>
      </c>
      <c r="I913" s="296" t="s">
        <v>2271</v>
      </c>
      <c r="J913" s="297">
        <v>81973</v>
      </c>
      <c r="K913" s="298">
        <v>702958</v>
      </c>
      <c r="L913" s="298">
        <v>47692</v>
      </c>
      <c r="M913" s="299">
        <v>14712</v>
      </c>
      <c r="N913" s="300">
        <v>140479</v>
      </c>
      <c r="O913" s="300">
        <v>3662</v>
      </c>
      <c r="P913" s="301">
        <v>4980</v>
      </c>
      <c r="Q913" s="302">
        <v>68087</v>
      </c>
      <c r="R913" s="302">
        <v>6</v>
      </c>
      <c r="S913" s="303" t="s">
        <v>35</v>
      </c>
      <c r="T913" s="304" t="s">
        <v>35</v>
      </c>
      <c r="U913" s="304" t="s">
        <v>35</v>
      </c>
      <c r="V913" s="297">
        <v>101665</v>
      </c>
      <c r="W913" s="298">
        <v>911524</v>
      </c>
      <c r="X913" s="298">
        <v>51360</v>
      </c>
    </row>
    <row r="914" spans="1:24" x14ac:dyDescent="0.35">
      <c r="A914" s="294">
        <v>2013</v>
      </c>
      <c r="B914" s="295">
        <v>9576</v>
      </c>
      <c r="C914" s="296" t="s">
        <v>787</v>
      </c>
      <c r="D914" s="294" t="s">
        <v>22</v>
      </c>
      <c r="E914" s="296" t="s">
        <v>23</v>
      </c>
      <c r="F914" s="294" t="s">
        <v>24</v>
      </c>
      <c r="G914" s="296" t="s">
        <v>71</v>
      </c>
      <c r="H914" s="296" t="s">
        <v>31</v>
      </c>
      <c r="I914" s="296" t="s">
        <v>2270</v>
      </c>
      <c r="J914" s="297">
        <v>43117</v>
      </c>
      <c r="K914" s="298">
        <v>379793</v>
      </c>
      <c r="L914" s="298">
        <v>23187</v>
      </c>
      <c r="M914" s="299">
        <v>5545</v>
      </c>
      <c r="N914" s="300">
        <v>51909</v>
      </c>
      <c r="O914" s="300">
        <v>1013</v>
      </c>
      <c r="P914" s="301">
        <v>3974</v>
      </c>
      <c r="Q914" s="302">
        <v>42268</v>
      </c>
      <c r="R914" s="302">
        <v>23</v>
      </c>
      <c r="S914" s="303" t="s">
        <v>35</v>
      </c>
      <c r="T914" s="304" t="s">
        <v>35</v>
      </c>
      <c r="U914" s="304" t="s">
        <v>35</v>
      </c>
      <c r="V914" s="297">
        <v>52636</v>
      </c>
      <c r="W914" s="298">
        <v>473970</v>
      </c>
      <c r="X914" s="298">
        <v>24223</v>
      </c>
    </row>
    <row r="915" spans="1:24" x14ac:dyDescent="0.35">
      <c r="A915" s="294">
        <v>2013</v>
      </c>
      <c r="B915" s="295">
        <v>9590</v>
      </c>
      <c r="C915" s="296" t="s">
        <v>788</v>
      </c>
      <c r="D915" s="294" t="s">
        <v>22</v>
      </c>
      <c r="E915" s="296" t="s">
        <v>23</v>
      </c>
      <c r="F915" s="294" t="s">
        <v>24</v>
      </c>
      <c r="G915" s="296" t="s">
        <v>94</v>
      </c>
      <c r="H915" s="296" t="s">
        <v>31</v>
      </c>
      <c r="I915" s="296" t="s">
        <v>2285</v>
      </c>
      <c r="J915" s="297">
        <v>15114</v>
      </c>
      <c r="K915" s="298">
        <v>143607</v>
      </c>
      <c r="L915" s="298">
        <v>13141</v>
      </c>
      <c r="M915" s="299">
        <v>4473</v>
      </c>
      <c r="N915" s="300">
        <v>43452</v>
      </c>
      <c r="O915" s="300">
        <v>1558</v>
      </c>
      <c r="P915" s="301">
        <v>7928</v>
      </c>
      <c r="Q915" s="302">
        <v>117538</v>
      </c>
      <c r="R915" s="302">
        <v>20</v>
      </c>
      <c r="S915" s="303" t="s">
        <v>35</v>
      </c>
      <c r="T915" s="304" t="s">
        <v>35</v>
      </c>
      <c r="U915" s="304" t="s">
        <v>35</v>
      </c>
      <c r="V915" s="297">
        <v>27515</v>
      </c>
      <c r="W915" s="298">
        <v>304597</v>
      </c>
      <c r="X915" s="298">
        <v>14719</v>
      </c>
    </row>
    <row r="916" spans="1:24" x14ac:dyDescent="0.35">
      <c r="A916" s="294">
        <v>2013</v>
      </c>
      <c r="B916" s="295">
        <v>9598</v>
      </c>
      <c r="C916" s="296" t="s">
        <v>789</v>
      </c>
      <c r="D916" s="294" t="s">
        <v>22</v>
      </c>
      <c r="E916" s="296" t="s">
        <v>23</v>
      </c>
      <c r="F916" s="294" t="s">
        <v>24</v>
      </c>
      <c r="G916" s="296" t="s">
        <v>44</v>
      </c>
      <c r="H916" s="296" t="s">
        <v>26</v>
      </c>
      <c r="I916" s="296" t="s">
        <v>2271</v>
      </c>
      <c r="J916" s="297">
        <v>4516</v>
      </c>
      <c r="K916" s="298">
        <v>35317</v>
      </c>
      <c r="L916" s="298">
        <v>3390</v>
      </c>
      <c r="M916" s="299">
        <v>5978</v>
      </c>
      <c r="N916" s="300">
        <v>50876</v>
      </c>
      <c r="O916" s="300">
        <v>780</v>
      </c>
      <c r="P916" s="301">
        <v>7655</v>
      </c>
      <c r="Q916" s="302">
        <v>89033</v>
      </c>
      <c r="R916" s="302">
        <v>9</v>
      </c>
      <c r="S916" s="303" t="s">
        <v>35</v>
      </c>
      <c r="T916" s="304" t="s">
        <v>35</v>
      </c>
      <c r="U916" s="304" t="s">
        <v>35</v>
      </c>
      <c r="V916" s="297">
        <v>18149</v>
      </c>
      <c r="W916" s="298">
        <v>175226</v>
      </c>
      <c r="X916" s="298">
        <v>4179</v>
      </c>
    </row>
    <row r="917" spans="1:24" x14ac:dyDescent="0.35">
      <c r="A917" s="294">
        <v>2013</v>
      </c>
      <c r="B917" s="295">
        <v>9599</v>
      </c>
      <c r="C917" s="296" t="s">
        <v>790</v>
      </c>
      <c r="D917" s="294" t="s">
        <v>22</v>
      </c>
      <c r="E917" s="296" t="s">
        <v>23</v>
      </c>
      <c r="F917" s="294" t="s">
        <v>24</v>
      </c>
      <c r="G917" s="296" t="s">
        <v>48</v>
      </c>
      <c r="H917" s="296" t="s">
        <v>26</v>
      </c>
      <c r="I917" s="296" t="s">
        <v>2270</v>
      </c>
      <c r="J917" s="297">
        <v>1419.8</v>
      </c>
      <c r="K917" s="298">
        <v>14200</v>
      </c>
      <c r="L917" s="298">
        <v>1642</v>
      </c>
      <c r="M917" s="299">
        <v>639.70000000000005</v>
      </c>
      <c r="N917" s="300">
        <v>6075</v>
      </c>
      <c r="O917" s="300">
        <v>272</v>
      </c>
      <c r="P917" s="301">
        <v>2608.8000000000002</v>
      </c>
      <c r="Q917" s="302">
        <v>31318</v>
      </c>
      <c r="R917" s="302">
        <v>46</v>
      </c>
      <c r="S917" s="303" t="s">
        <v>35</v>
      </c>
      <c r="T917" s="304" t="s">
        <v>35</v>
      </c>
      <c r="U917" s="304" t="s">
        <v>35</v>
      </c>
      <c r="V917" s="297">
        <v>4668.3</v>
      </c>
      <c r="W917" s="298">
        <v>51593</v>
      </c>
      <c r="X917" s="298">
        <v>1960</v>
      </c>
    </row>
    <row r="918" spans="1:24" x14ac:dyDescent="0.35">
      <c r="A918" s="294">
        <v>2013</v>
      </c>
      <c r="B918" s="295">
        <v>9601</v>
      </c>
      <c r="C918" s="296" t="s">
        <v>791</v>
      </c>
      <c r="D918" s="294" t="s">
        <v>22</v>
      </c>
      <c r="E918" s="296" t="s">
        <v>23</v>
      </c>
      <c r="F918" s="294" t="s">
        <v>24</v>
      </c>
      <c r="G918" s="296" t="s">
        <v>46</v>
      </c>
      <c r="H918" s="296" t="s">
        <v>31</v>
      </c>
      <c r="I918" s="296" t="s">
        <v>2274</v>
      </c>
      <c r="J918" s="297">
        <v>276609</v>
      </c>
      <c r="K918" s="298">
        <v>2809034</v>
      </c>
      <c r="L918" s="298">
        <v>189650</v>
      </c>
      <c r="M918" s="299">
        <v>143599</v>
      </c>
      <c r="N918" s="300">
        <v>1445094</v>
      </c>
      <c r="O918" s="300">
        <v>20495</v>
      </c>
      <c r="P918" s="301">
        <v>44997</v>
      </c>
      <c r="Q918" s="302">
        <v>670084</v>
      </c>
      <c r="R918" s="302">
        <v>160</v>
      </c>
      <c r="S918" s="303" t="s">
        <v>35</v>
      </c>
      <c r="T918" s="304" t="s">
        <v>35</v>
      </c>
      <c r="U918" s="304" t="s">
        <v>35</v>
      </c>
      <c r="V918" s="297">
        <v>465205</v>
      </c>
      <c r="W918" s="298">
        <v>4924212</v>
      </c>
      <c r="X918" s="298">
        <v>210305</v>
      </c>
    </row>
    <row r="919" spans="1:24" x14ac:dyDescent="0.35">
      <c r="A919" s="294">
        <v>2013</v>
      </c>
      <c r="B919" s="295">
        <v>9603</v>
      </c>
      <c r="C919" s="296" t="s">
        <v>792</v>
      </c>
      <c r="D919" s="294" t="s">
        <v>22</v>
      </c>
      <c r="E919" s="296" t="s">
        <v>23</v>
      </c>
      <c r="F919" s="294" t="s">
        <v>24</v>
      </c>
      <c r="G919" s="296" t="s">
        <v>127</v>
      </c>
      <c r="H919" s="296" t="s">
        <v>26</v>
      </c>
      <c r="I919" s="296" t="s">
        <v>2270</v>
      </c>
      <c r="J919" s="297">
        <v>7741</v>
      </c>
      <c r="K919" s="298">
        <v>72319</v>
      </c>
      <c r="L919" s="298">
        <v>5974</v>
      </c>
      <c r="M919" s="299">
        <v>4736</v>
      </c>
      <c r="N919" s="300">
        <v>45915</v>
      </c>
      <c r="O919" s="300">
        <v>910</v>
      </c>
      <c r="P919" s="301">
        <v>2545</v>
      </c>
      <c r="Q919" s="302">
        <v>28576</v>
      </c>
      <c r="R919" s="302">
        <v>8</v>
      </c>
      <c r="S919" s="303">
        <v>0</v>
      </c>
      <c r="T919" s="304">
        <v>0</v>
      </c>
      <c r="U919" s="304">
        <v>0</v>
      </c>
      <c r="V919" s="297">
        <v>15022</v>
      </c>
      <c r="W919" s="298">
        <v>146810</v>
      </c>
      <c r="X919" s="298">
        <v>6892</v>
      </c>
    </row>
    <row r="920" spans="1:24" x14ac:dyDescent="0.35">
      <c r="A920" s="294">
        <v>2013</v>
      </c>
      <c r="B920" s="295">
        <v>9605</v>
      </c>
      <c r="C920" s="296" t="s">
        <v>793</v>
      </c>
      <c r="D920" s="294" t="s">
        <v>22</v>
      </c>
      <c r="E920" s="296" t="s">
        <v>23</v>
      </c>
      <c r="F920" s="294" t="s">
        <v>24</v>
      </c>
      <c r="G920" s="296" t="s">
        <v>106</v>
      </c>
      <c r="H920" s="296" t="s">
        <v>31</v>
      </c>
      <c r="I920" s="296" t="s">
        <v>2270</v>
      </c>
      <c r="J920" s="297">
        <v>34338.9</v>
      </c>
      <c r="K920" s="298">
        <v>401518</v>
      </c>
      <c r="L920" s="298">
        <v>25731</v>
      </c>
      <c r="M920" s="299">
        <v>14255.5</v>
      </c>
      <c r="N920" s="300">
        <v>195779</v>
      </c>
      <c r="O920" s="300">
        <v>3501</v>
      </c>
      <c r="P920" s="301">
        <v>4202.2</v>
      </c>
      <c r="Q920" s="302">
        <v>58346</v>
      </c>
      <c r="R920" s="302">
        <v>15</v>
      </c>
      <c r="S920" s="303">
        <v>0</v>
      </c>
      <c r="T920" s="304">
        <v>0</v>
      </c>
      <c r="U920" s="304">
        <v>0</v>
      </c>
      <c r="V920" s="297">
        <v>52796.6</v>
      </c>
      <c r="W920" s="298">
        <v>655643</v>
      </c>
      <c r="X920" s="298">
        <v>29247</v>
      </c>
    </row>
    <row r="921" spans="1:24" x14ac:dyDescent="0.35">
      <c r="A921" s="294">
        <v>2013</v>
      </c>
      <c r="B921" s="295">
        <v>9612</v>
      </c>
      <c r="C921" s="296" t="s">
        <v>794</v>
      </c>
      <c r="D921" s="294" t="s">
        <v>22</v>
      </c>
      <c r="E921" s="296" t="s">
        <v>23</v>
      </c>
      <c r="F921" s="294" t="s">
        <v>24</v>
      </c>
      <c r="G921" s="296" t="s">
        <v>100</v>
      </c>
      <c r="H921" s="296" t="s">
        <v>26</v>
      </c>
      <c r="I921" s="296" t="s">
        <v>2269</v>
      </c>
      <c r="J921" s="297">
        <v>39274</v>
      </c>
      <c r="K921" s="298">
        <v>390739</v>
      </c>
      <c r="L921" s="298">
        <v>28755</v>
      </c>
      <c r="M921" s="299">
        <v>58760</v>
      </c>
      <c r="N921" s="300">
        <v>602860</v>
      </c>
      <c r="O921" s="300">
        <v>6115</v>
      </c>
      <c r="P921" s="301">
        <v>41692</v>
      </c>
      <c r="Q921" s="302">
        <v>713083</v>
      </c>
      <c r="R921" s="302">
        <v>29</v>
      </c>
      <c r="S921" s="303">
        <v>0</v>
      </c>
      <c r="T921" s="304">
        <v>0</v>
      </c>
      <c r="U921" s="304">
        <v>0</v>
      </c>
      <c r="V921" s="297">
        <v>139726</v>
      </c>
      <c r="W921" s="298">
        <v>1706682</v>
      </c>
      <c r="X921" s="298">
        <v>34899</v>
      </c>
    </row>
    <row r="922" spans="1:24" x14ac:dyDescent="0.35">
      <c r="A922" s="294">
        <v>2013</v>
      </c>
      <c r="B922" s="295">
        <v>9613</v>
      </c>
      <c r="C922" s="296" t="s">
        <v>795</v>
      </c>
      <c r="D922" s="294" t="s">
        <v>22</v>
      </c>
      <c r="E922" s="296" t="s">
        <v>23</v>
      </c>
      <c r="F922" s="294" t="s">
        <v>24</v>
      </c>
      <c r="G922" s="296" t="s">
        <v>71</v>
      </c>
      <c r="H922" s="296" t="s">
        <v>26</v>
      </c>
      <c r="I922" s="296" t="s">
        <v>2270</v>
      </c>
      <c r="J922" s="297">
        <v>7827</v>
      </c>
      <c r="K922" s="298">
        <v>75211</v>
      </c>
      <c r="L922" s="298">
        <v>7511</v>
      </c>
      <c r="M922" s="299">
        <v>4317</v>
      </c>
      <c r="N922" s="300">
        <v>38540</v>
      </c>
      <c r="O922" s="300">
        <v>1185</v>
      </c>
      <c r="P922" s="301">
        <v>8681</v>
      </c>
      <c r="Q922" s="302">
        <v>99694</v>
      </c>
      <c r="R922" s="302">
        <v>108</v>
      </c>
      <c r="S922" s="303" t="s">
        <v>35</v>
      </c>
      <c r="T922" s="304" t="s">
        <v>35</v>
      </c>
      <c r="U922" s="304" t="s">
        <v>35</v>
      </c>
      <c r="V922" s="297">
        <v>20825</v>
      </c>
      <c r="W922" s="298">
        <v>213445</v>
      </c>
      <c r="X922" s="298">
        <v>8804</v>
      </c>
    </row>
    <row r="923" spans="1:24" x14ac:dyDescent="0.35">
      <c r="A923" s="294">
        <v>2013</v>
      </c>
      <c r="B923" s="295">
        <v>9616</v>
      </c>
      <c r="C923" s="296" t="s">
        <v>796</v>
      </c>
      <c r="D923" s="294" t="s">
        <v>22</v>
      </c>
      <c r="E923" s="296" t="s">
        <v>23</v>
      </c>
      <c r="F923" s="294" t="s">
        <v>24</v>
      </c>
      <c r="G923" s="296" t="s">
        <v>58</v>
      </c>
      <c r="H923" s="296" t="s">
        <v>26</v>
      </c>
      <c r="I923" s="296" t="s">
        <v>2364</v>
      </c>
      <c r="J923" s="297">
        <v>51986.1</v>
      </c>
      <c r="K923" s="298">
        <v>418786</v>
      </c>
      <c r="L923" s="298">
        <v>28862</v>
      </c>
      <c r="M923" s="299">
        <v>34570</v>
      </c>
      <c r="N923" s="300">
        <v>269079</v>
      </c>
      <c r="O923" s="300">
        <v>5067</v>
      </c>
      <c r="P923" s="301" t="s">
        <v>35</v>
      </c>
      <c r="Q923" s="302" t="s">
        <v>35</v>
      </c>
      <c r="R923" s="302" t="s">
        <v>35</v>
      </c>
      <c r="S923" s="303" t="s">
        <v>35</v>
      </c>
      <c r="T923" s="304" t="s">
        <v>35</v>
      </c>
      <c r="U923" s="304" t="s">
        <v>35</v>
      </c>
      <c r="V923" s="297">
        <v>86556.1</v>
      </c>
      <c r="W923" s="298">
        <v>687865</v>
      </c>
      <c r="X923" s="298">
        <v>33929</v>
      </c>
    </row>
    <row r="924" spans="1:24" x14ac:dyDescent="0.35">
      <c r="A924" s="294">
        <v>2013</v>
      </c>
      <c r="B924" s="295">
        <v>9617</v>
      </c>
      <c r="C924" s="296" t="s">
        <v>797</v>
      </c>
      <c r="D924" s="294" t="s">
        <v>22</v>
      </c>
      <c r="E924" s="296" t="s">
        <v>23</v>
      </c>
      <c r="F924" s="294" t="s">
        <v>24</v>
      </c>
      <c r="G924" s="296" t="s">
        <v>58</v>
      </c>
      <c r="H924" s="296" t="s">
        <v>26</v>
      </c>
      <c r="I924" s="296" t="s">
        <v>797</v>
      </c>
      <c r="J924" s="297">
        <v>591095.9</v>
      </c>
      <c r="K924" s="298">
        <v>4852228</v>
      </c>
      <c r="L924" s="298">
        <v>377326</v>
      </c>
      <c r="M924" s="299">
        <v>491425.2</v>
      </c>
      <c r="N924" s="300">
        <v>3899181</v>
      </c>
      <c r="O924" s="300">
        <v>51161</v>
      </c>
      <c r="P924" s="301">
        <v>160797.79999999999</v>
      </c>
      <c r="Q924" s="302">
        <v>2801011</v>
      </c>
      <c r="R924" s="302">
        <v>218</v>
      </c>
      <c r="S924" s="303">
        <v>330.4</v>
      </c>
      <c r="T924" s="304">
        <v>3385</v>
      </c>
      <c r="U924" s="304">
        <v>1</v>
      </c>
      <c r="V924" s="297">
        <v>1243649.3</v>
      </c>
      <c r="W924" s="298">
        <v>11555805</v>
      </c>
      <c r="X924" s="298">
        <v>428706</v>
      </c>
    </row>
    <row r="925" spans="1:24" x14ac:dyDescent="0.35">
      <c r="A925" s="294">
        <v>2013</v>
      </c>
      <c r="B925" s="295">
        <v>9645</v>
      </c>
      <c r="C925" s="296" t="s">
        <v>798</v>
      </c>
      <c r="D925" s="294" t="s">
        <v>22</v>
      </c>
      <c r="E925" s="296" t="s">
        <v>23</v>
      </c>
      <c r="F925" s="294" t="s">
        <v>24</v>
      </c>
      <c r="G925" s="296" t="s">
        <v>41</v>
      </c>
      <c r="H925" s="296" t="s">
        <v>26</v>
      </c>
      <c r="I925" s="296" t="s">
        <v>2272</v>
      </c>
      <c r="J925" s="297">
        <v>12331.5</v>
      </c>
      <c r="K925" s="298">
        <v>167036</v>
      </c>
      <c r="L925" s="298">
        <v>16763</v>
      </c>
      <c r="M925" s="299">
        <v>13563.8</v>
      </c>
      <c r="N925" s="300">
        <v>176419</v>
      </c>
      <c r="O925" s="300">
        <v>2562</v>
      </c>
      <c r="P925" s="301">
        <v>7118.8</v>
      </c>
      <c r="Q925" s="302">
        <v>107857</v>
      </c>
      <c r="R925" s="302">
        <v>129</v>
      </c>
      <c r="S925" s="303">
        <v>0</v>
      </c>
      <c r="T925" s="304">
        <v>0</v>
      </c>
      <c r="U925" s="304">
        <v>0</v>
      </c>
      <c r="V925" s="297">
        <v>33014.1</v>
      </c>
      <c r="W925" s="298">
        <v>451312</v>
      </c>
      <c r="X925" s="298">
        <v>19454</v>
      </c>
    </row>
    <row r="926" spans="1:24" x14ac:dyDescent="0.35">
      <c r="A926" s="294">
        <v>2013</v>
      </c>
      <c r="B926" s="295">
        <v>9645</v>
      </c>
      <c r="C926" s="296" t="s">
        <v>798</v>
      </c>
      <c r="D926" s="294" t="s">
        <v>132</v>
      </c>
      <c r="E926" s="296" t="s">
        <v>133</v>
      </c>
      <c r="F926" s="294" t="s">
        <v>24</v>
      </c>
      <c r="G926" s="296" t="s">
        <v>41</v>
      </c>
      <c r="H926" s="296" t="s">
        <v>26</v>
      </c>
      <c r="I926" s="296" t="s">
        <v>2272</v>
      </c>
      <c r="J926" s="297">
        <v>0</v>
      </c>
      <c r="K926" s="298">
        <v>0</v>
      </c>
      <c r="L926" s="298">
        <v>0</v>
      </c>
      <c r="M926" s="299">
        <v>0</v>
      </c>
      <c r="N926" s="300">
        <v>0</v>
      </c>
      <c r="O926" s="300">
        <v>0</v>
      </c>
      <c r="P926" s="301">
        <v>317.39999999999998</v>
      </c>
      <c r="Q926" s="302">
        <v>15946</v>
      </c>
      <c r="R926" s="302">
        <v>2</v>
      </c>
      <c r="S926" s="303">
        <v>0</v>
      </c>
      <c r="T926" s="304">
        <v>0</v>
      </c>
      <c r="U926" s="304">
        <v>0</v>
      </c>
      <c r="V926" s="297">
        <v>317.39999999999998</v>
      </c>
      <c r="W926" s="298">
        <v>15946</v>
      </c>
      <c r="X926" s="298">
        <v>2</v>
      </c>
    </row>
    <row r="927" spans="1:24" x14ac:dyDescent="0.35">
      <c r="A927" s="294">
        <v>2013</v>
      </c>
      <c r="B927" s="295">
        <v>9664</v>
      </c>
      <c r="C927" s="296" t="s">
        <v>799</v>
      </c>
      <c r="D927" s="294" t="s">
        <v>22</v>
      </c>
      <c r="E927" s="296" t="s">
        <v>23</v>
      </c>
      <c r="F927" s="294" t="s">
        <v>24</v>
      </c>
      <c r="G927" s="296" t="s">
        <v>94</v>
      </c>
      <c r="H927" s="296" t="s">
        <v>26</v>
      </c>
      <c r="I927" s="296" t="s">
        <v>2270</v>
      </c>
      <c r="J927" s="297">
        <v>5659.6</v>
      </c>
      <c r="K927" s="298">
        <v>46511</v>
      </c>
      <c r="L927" s="298">
        <v>3523</v>
      </c>
      <c r="M927" s="299">
        <v>5914.1</v>
      </c>
      <c r="N927" s="300">
        <v>51152</v>
      </c>
      <c r="O927" s="300">
        <v>929</v>
      </c>
      <c r="P927" s="301" t="s">
        <v>35</v>
      </c>
      <c r="Q927" s="302" t="s">
        <v>35</v>
      </c>
      <c r="R927" s="302" t="s">
        <v>35</v>
      </c>
      <c r="S927" s="303" t="s">
        <v>35</v>
      </c>
      <c r="T927" s="304" t="s">
        <v>35</v>
      </c>
      <c r="U927" s="304" t="s">
        <v>35</v>
      </c>
      <c r="V927" s="297">
        <v>11573.7</v>
      </c>
      <c r="W927" s="298">
        <v>97663</v>
      </c>
      <c r="X927" s="298">
        <v>4452</v>
      </c>
    </row>
    <row r="928" spans="1:24" x14ac:dyDescent="0.35">
      <c r="A928" s="294">
        <v>2013</v>
      </c>
      <c r="B928" s="295">
        <v>9665</v>
      </c>
      <c r="C928" s="296" t="s">
        <v>800</v>
      </c>
      <c r="D928" s="294" t="s">
        <v>22</v>
      </c>
      <c r="E928" s="296" t="s">
        <v>23</v>
      </c>
      <c r="F928" s="294" t="s">
        <v>24</v>
      </c>
      <c r="G928" s="296" t="s">
        <v>71</v>
      </c>
      <c r="H928" s="296" t="s">
        <v>31</v>
      </c>
      <c r="I928" s="296" t="s">
        <v>2270</v>
      </c>
      <c r="J928" s="297">
        <v>12634.2</v>
      </c>
      <c r="K928" s="298">
        <v>102526</v>
      </c>
      <c r="L928" s="298">
        <v>7528</v>
      </c>
      <c r="M928" s="299">
        <v>8453.7999999999993</v>
      </c>
      <c r="N928" s="300">
        <v>80676</v>
      </c>
      <c r="O928" s="300">
        <v>1334</v>
      </c>
      <c r="P928" s="301">
        <v>3151.8</v>
      </c>
      <c r="Q928" s="302">
        <v>44695</v>
      </c>
      <c r="R928" s="302">
        <v>2</v>
      </c>
      <c r="S928" s="303" t="s">
        <v>35</v>
      </c>
      <c r="T928" s="304" t="s">
        <v>35</v>
      </c>
      <c r="U928" s="304" t="s">
        <v>35</v>
      </c>
      <c r="V928" s="297">
        <v>24239.8</v>
      </c>
      <c r="W928" s="298">
        <v>227897</v>
      </c>
      <c r="X928" s="298">
        <v>8864</v>
      </c>
    </row>
    <row r="929" spans="1:24" x14ac:dyDescent="0.35">
      <c r="A929" s="294">
        <v>2013</v>
      </c>
      <c r="B929" s="295">
        <v>9666</v>
      </c>
      <c r="C929" s="296" t="s">
        <v>801</v>
      </c>
      <c r="D929" s="294" t="s">
        <v>22</v>
      </c>
      <c r="E929" s="296" t="s">
        <v>23</v>
      </c>
      <c r="F929" s="294" t="s">
        <v>24</v>
      </c>
      <c r="G929" s="296" t="s">
        <v>71</v>
      </c>
      <c r="H929" s="296" t="s">
        <v>31</v>
      </c>
      <c r="I929" s="296" t="s">
        <v>2271</v>
      </c>
      <c r="J929" s="297">
        <v>9385</v>
      </c>
      <c r="K929" s="298">
        <v>80588</v>
      </c>
      <c r="L929" s="298">
        <v>4801</v>
      </c>
      <c r="M929" s="299">
        <v>2197</v>
      </c>
      <c r="N929" s="300">
        <v>20463</v>
      </c>
      <c r="O929" s="300">
        <v>502</v>
      </c>
      <c r="P929" s="301">
        <v>6455</v>
      </c>
      <c r="Q929" s="302">
        <v>82426</v>
      </c>
      <c r="R929" s="302">
        <v>38</v>
      </c>
      <c r="S929" s="303" t="s">
        <v>35</v>
      </c>
      <c r="T929" s="304" t="s">
        <v>35</v>
      </c>
      <c r="U929" s="304" t="s">
        <v>35</v>
      </c>
      <c r="V929" s="297">
        <v>18037</v>
      </c>
      <c r="W929" s="298">
        <v>183477</v>
      </c>
      <c r="X929" s="298">
        <v>5341</v>
      </c>
    </row>
    <row r="930" spans="1:24" x14ac:dyDescent="0.35">
      <c r="A930" s="294">
        <v>2013</v>
      </c>
      <c r="B930" s="295">
        <v>9667</v>
      </c>
      <c r="C930" s="296" t="s">
        <v>802</v>
      </c>
      <c r="D930" s="294" t="s">
        <v>22</v>
      </c>
      <c r="E930" s="296" t="s">
        <v>23</v>
      </c>
      <c r="F930" s="294" t="s">
        <v>24</v>
      </c>
      <c r="G930" s="296" t="s">
        <v>71</v>
      </c>
      <c r="H930" s="296" t="s">
        <v>26</v>
      </c>
      <c r="I930" s="296" t="s">
        <v>2270</v>
      </c>
      <c r="J930" s="297">
        <v>6729.3</v>
      </c>
      <c r="K930" s="298">
        <v>70585</v>
      </c>
      <c r="L930" s="298">
        <v>5878</v>
      </c>
      <c r="M930" s="299">
        <v>10494.8</v>
      </c>
      <c r="N930" s="300">
        <v>118364</v>
      </c>
      <c r="O930" s="300">
        <v>1200</v>
      </c>
      <c r="P930" s="301">
        <v>9849.2999999999993</v>
      </c>
      <c r="Q930" s="302">
        <v>105359</v>
      </c>
      <c r="R930" s="302">
        <v>83</v>
      </c>
      <c r="S930" s="303" t="s">
        <v>35</v>
      </c>
      <c r="T930" s="304" t="s">
        <v>35</v>
      </c>
      <c r="U930" s="304" t="s">
        <v>35</v>
      </c>
      <c r="V930" s="297">
        <v>27073.4</v>
      </c>
      <c r="W930" s="298">
        <v>294308</v>
      </c>
      <c r="X930" s="298">
        <v>7161</v>
      </c>
    </row>
    <row r="931" spans="1:24" x14ac:dyDescent="0.35">
      <c r="A931" s="294">
        <v>2013</v>
      </c>
      <c r="B931" s="295">
        <v>9668</v>
      </c>
      <c r="C931" s="296" t="s">
        <v>803</v>
      </c>
      <c r="D931" s="294" t="s">
        <v>22</v>
      </c>
      <c r="E931" s="296" t="s">
        <v>23</v>
      </c>
      <c r="F931" s="294" t="s">
        <v>24</v>
      </c>
      <c r="G931" s="296" t="s">
        <v>94</v>
      </c>
      <c r="H931" s="296" t="s">
        <v>31</v>
      </c>
      <c r="I931" s="296" t="s">
        <v>2270</v>
      </c>
      <c r="J931" s="297">
        <v>32066</v>
      </c>
      <c r="K931" s="298">
        <v>270224</v>
      </c>
      <c r="L931" s="298">
        <v>19840</v>
      </c>
      <c r="M931" s="299">
        <v>5967</v>
      </c>
      <c r="N931" s="300">
        <v>51358</v>
      </c>
      <c r="O931" s="300">
        <v>2240</v>
      </c>
      <c r="P931" s="301">
        <v>10180</v>
      </c>
      <c r="Q931" s="302">
        <v>127600</v>
      </c>
      <c r="R931" s="302">
        <v>133</v>
      </c>
      <c r="S931" s="303" t="s">
        <v>35</v>
      </c>
      <c r="T931" s="304" t="s">
        <v>35</v>
      </c>
      <c r="U931" s="304" t="s">
        <v>35</v>
      </c>
      <c r="V931" s="297">
        <v>48213</v>
      </c>
      <c r="W931" s="298">
        <v>449182</v>
      </c>
      <c r="X931" s="298">
        <v>22213</v>
      </c>
    </row>
    <row r="932" spans="1:24" x14ac:dyDescent="0.35">
      <c r="A932" s="294">
        <v>2013</v>
      </c>
      <c r="B932" s="295">
        <v>9682</v>
      </c>
      <c r="C932" s="296" t="s">
        <v>804</v>
      </c>
      <c r="D932" s="294" t="s">
        <v>22</v>
      </c>
      <c r="E932" s="296" t="s">
        <v>23</v>
      </c>
      <c r="F932" s="294" t="s">
        <v>24</v>
      </c>
      <c r="G932" s="296" t="s">
        <v>28</v>
      </c>
      <c r="H932" s="296" t="s">
        <v>31</v>
      </c>
      <c r="I932" s="296" t="s">
        <v>2270</v>
      </c>
      <c r="J932" s="297">
        <v>11849</v>
      </c>
      <c r="K932" s="298">
        <v>119450</v>
      </c>
      <c r="L932" s="298">
        <v>8000</v>
      </c>
      <c r="M932" s="299">
        <v>7870</v>
      </c>
      <c r="N932" s="300">
        <v>75804</v>
      </c>
      <c r="O932" s="300">
        <v>1600</v>
      </c>
      <c r="P932" s="301">
        <v>3854</v>
      </c>
      <c r="Q932" s="302">
        <v>58365</v>
      </c>
      <c r="R932" s="302">
        <v>8</v>
      </c>
      <c r="S932" s="303" t="s">
        <v>35</v>
      </c>
      <c r="T932" s="304" t="s">
        <v>35</v>
      </c>
      <c r="U932" s="304" t="s">
        <v>35</v>
      </c>
      <c r="V932" s="297">
        <v>23573</v>
      </c>
      <c r="W932" s="298">
        <v>253619</v>
      </c>
      <c r="X932" s="298">
        <v>9608</v>
      </c>
    </row>
    <row r="933" spans="1:24" x14ac:dyDescent="0.35">
      <c r="A933" s="294">
        <v>2013</v>
      </c>
      <c r="B933" s="295">
        <v>9689</v>
      </c>
      <c r="C933" s="296" t="s">
        <v>805</v>
      </c>
      <c r="D933" s="294" t="s">
        <v>22</v>
      </c>
      <c r="E933" s="296" t="s">
        <v>23</v>
      </c>
      <c r="F933" s="294" t="s">
        <v>24</v>
      </c>
      <c r="G933" s="296" t="s">
        <v>46</v>
      </c>
      <c r="H933" s="296" t="s">
        <v>31</v>
      </c>
      <c r="I933" s="296" t="s">
        <v>2274</v>
      </c>
      <c r="J933" s="297">
        <v>52305</v>
      </c>
      <c r="K933" s="298">
        <v>414191</v>
      </c>
      <c r="L933" s="298">
        <v>31023</v>
      </c>
      <c r="M933" s="299">
        <v>7231</v>
      </c>
      <c r="N933" s="300">
        <v>56976</v>
      </c>
      <c r="O933" s="300">
        <v>1742</v>
      </c>
      <c r="P933" s="301">
        <v>5462</v>
      </c>
      <c r="Q933" s="302">
        <v>62579</v>
      </c>
      <c r="R933" s="302">
        <v>329</v>
      </c>
      <c r="S933" s="303" t="s">
        <v>35</v>
      </c>
      <c r="T933" s="304" t="s">
        <v>35</v>
      </c>
      <c r="U933" s="304" t="s">
        <v>35</v>
      </c>
      <c r="V933" s="297">
        <v>64998</v>
      </c>
      <c r="W933" s="298">
        <v>533746</v>
      </c>
      <c r="X933" s="298">
        <v>33094</v>
      </c>
    </row>
    <row r="934" spans="1:24" x14ac:dyDescent="0.35">
      <c r="A934" s="294">
        <v>2013</v>
      </c>
      <c r="B934" s="295">
        <v>9690</v>
      </c>
      <c r="C934" s="296" t="s">
        <v>806</v>
      </c>
      <c r="D934" s="294" t="s">
        <v>22</v>
      </c>
      <c r="E934" s="296" t="s">
        <v>23</v>
      </c>
      <c r="F934" s="294" t="s">
        <v>24</v>
      </c>
      <c r="G934" s="296" t="s">
        <v>37</v>
      </c>
      <c r="H934" s="296" t="s">
        <v>26</v>
      </c>
      <c r="I934" s="296" t="s">
        <v>2270</v>
      </c>
      <c r="J934" s="297">
        <v>3193.1</v>
      </c>
      <c r="K934" s="298">
        <v>31234</v>
      </c>
      <c r="L934" s="298">
        <v>3459</v>
      </c>
      <c r="M934" s="299">
        <v>3834.8</v>
      </c>
      <c r="N934" s="300">
        <v>39548</v>
      </c>
      <c r="O934" s="300">
        <v>524</v>
      </c>
      <c r="P934" s="301">
        <v>5917.5</v>
      </c>
      <c r="Q934" s="302">
        <v>78232</v>
      </c>
      <c r="R934" s="302">
        <v>4</v>
      </c>
      <c r="S934" s="303">
        <v>0</v>
      </c>
      <c r="T934" s="304">
        <v>0</v>
      </c>
      <c r="U934" s="304">
        <v>0</v>
      </c>
      <c r="V934" s="297">
        <v>12945.4</v>
      </c>
      <c r="W934" s="298">
        <v>149014</v>
      </c>
      <c r="X934" s="298">
        <v>3987</v>
      </c>
    </row>
    <row r="935" spans="1:24" x14ac:dyDescent="0.35">
      <c r="A935" s="294">
        <v>2013</v>
      </c>
      <c r="B935" s="295">
        <v>9697</v>
      </c>
      <c r="C935" s="296" t="s">
        <v>807</v>
      </c>
      <c r="D935" s="294" t="s">
        <v>22</v>
      </c>
      <c r="E935" s="296" t="s">
        <v>23</v>
      </c>
      <c r="F935" s="294" t="s">
        <v>24</v>
      </c>
      <c r="G935" s="296" t="s">
        <v>106</v>
      </c>
      <c r="H935" s="296" t="s">
        <v>26</v>
      </c>
      <c r="I935" s="296" t="s">
        <v>2269</v>
      </c>
      <c r="J935" s="297">
        <v>2396</v>
      </c>
      <c r="K935" s="298">
        <v>23994</v>
      </c>
      <c r="L935" s="298">
        <v>1783</v>
      </c>
      <c r="M935" s="299">
        <v>557</v>
      </c>
      <c r="N935" s="300">
        <v>4791</v>
      </c>
      <c r="O935" s="300">
        <v>257</v>
      </c>
      <c r="P935" s="301">
        <v>0</v>
      </c>
      <c r="Q935" s="302">
        <v>0</v>
      </c>
      <c r="R935" s="302">
        <v>0</v>
      </c>
      <c r="S935" s="303">
        <v>0</v>
      </c>
      <c r="T935" s="304">
        <v>0</v>
      </c>
      <c r="U935" s="304">
        <v>0</v>
      </c>
      <c r="V935" s="297">
        <v>2953</v>
      </c>
      <c r="W935" s="298">
        <v>28785</v>
      </c>
      <c r="X935" s="298">
        <v>2040</v>
      </c>
    </row>
    <row r="936" spans="1:24" x14ac:dyDescent="0.35">
      <c r="A936" s="294">
        <v>2013</v>
      </c>
      <c r="B936" s="295">
        <v>9697</v>
      </c>
      <c r="C936" s="296" t="s">
        <v>807</v>
      </c>
      <c r="D936" s="294" t="s">
        <v>22</v>
      </c>
      <c r="E936" s="296" t="s">
        <v>23</v>
      </c>
      <c r="F936" s="294" t="s">
        <v>24</v>
      </c>
      <c r="G936" s="296" t="s">
        <v>100</v>
      </c>
      <c r="H936" s="296" t="s">
        <v>26</v>
      </c>
      <c r="I936" s="296" t="s">
        <v>2269</v>
      </c>
      <c r="J936" s="297">
        <v>2554</v>
      </c>
      <c r="K936" s="298">
        <v>25571</v>
      </c>
      <c r="L936" s="298">
        <v>1911</v>
      </c>
      <c r="M936" s="299">
        <v>2002</v>
      </c>
      <c r="N936" s="300">
        <v>19223</v>
      </c>
      <c r="O936" s="300">
        <v>459</v>
      </c>
      <c r="P936" s="301">
        <v>0</v>
      </c>
      <c r="Q936" s="302">
        <v>0</v>
      </c>
      <c r="R936" s="302">
        <v>0</v>
      </c>
      <c r="S936" s="303">
        <v>0</v>
      </c>
      <c r="T936" s="304">
        <v>0</v>
      </c>
      <c r="U936" s="304">
        <v>0</v>
      </c>
      <c r="V936" s="297">
        <v>4556</v>
      </c>
      <c r="W936" s="298">
        <v>44794</v>
      </c>
      <c r="X936" s="298">
        <v>2370</v>
      </c>
    </row>
    <row r="937" spans="1:24" x14ac:dyDescent="0.35">
      <c r="A937" s="294">
        <v>2013</v>
      </c>
      <c r="B937" s="295">
        <v>9699</v>
      </c>
      <c r="C937" s="296" t="s">
        <v>808</v>
      </c>
      <c r="D937" s="294" t="s">
        <v>22</v>
      </c>
      <c r="E937" s="296" t="s">
        <v>23</v>
      </c>
      <c r="F937" s="294" t="s">
        <v>24</v>
      </c>
      <c r="G937" s="296" t="s">
        <v>312</v>
      </c>
      <c r="H937" s="296" t="s">
        <v>31</v>
      </c>
      <c r="I937" s="296" t="s">
        <v>2290</v>
      </c>
      <c r="J937" s="297">
        <v>23131</v>
      </c>
      <c r="K937" s="298">
        <v>183382</v>
      </c>
      <c r="L937" s="298">
        <v>27115</v>
      </c>
      <c r="M937" s="299">
        <v>18502</v>
      </c>
      <c r="N937" s="300">
        <v>148497</v>
      </c>
      <c r="O937" s="300">
        <v>3833</v>
      </c>
      <c r="P937" s="301">
        <v>4437</v>
      </c>
      <c r="Q937" s="302">
        <v>50164</v>
      </c>
      <c r="R937" s="302">
        <v>4</v>
      </c>
      <c r="S937" s="303" t="s">
        <v>35</v>
      </c>
      <c r="T937" s="304" t="s">
        <v>35</v>
      </c>
      <c r="U937" s="304" t="s">
        <v>35</v>
      </c>
      <c r="V937" s="297">
        <v>46070</v>
      </c>
      <c r="W937" s="298">
        <v>382043</v>
      </c>
      <c r="X937" s="298">
        <v>30952</v>
      </c>
    </row>
    <row r="938" spans="1:24" x14ac:dyDescent="0.35">
      <c r="A938" s="294">
        <v>2013</v>
      </c>
      <c r="B938" s="295">
        <v>9726</v>
      </c>
      <c r="C938" s="296" t="s">
        <v>809</v>
      </c>
      <c r="D938" s="294" t="s">
        <v>22</v>
      </c>
      <c r="E938" s="296" t="s">
        <v>23</v>
      </c>
      <c r="F938" s="294" t="s">
        <v>24</v>
      </c>
      <c r="G938" s="296" t="s">
        <v>131</v>
      </c>
      <c r="H938" s="296" t="s">
        <v>54</v>
      </c>
      <c r="I938" s="296" t="s">
        <v>2271</v>
      </c>
      <c r="J938" s="297">
        <v>1026814.3</v>
      </c>
      <c r="K938" s="298">
        <v>7417321</v>
      </c>
      <c r="L938" s="298">
        <v>780896</v>
      </c>
      <c r="M938" s="299">
        <v>314844.59999999998</v>
      </c>
      <c r="N938" s="300">
        <v>2298350</v>
      </c>
      <c r="O938" s="300">
        <v>78534</v>
      </c>
      <c r="P938" s="301">
        <v>26241.5</v>
      </c>
      <c r="Q938" s="302">
        <v>231984</v>
      </c>
      <c r="R938" s="302">
        <v>1150</v>
      </c>
      <c r="S938" s="303">
        <v>0</v>
      </c>
      <c r="T938" s="304">
        <v>0</v>
      </c>
      <c r="U938" s="304">
        <v>0</v>
      </c>
      <c r="V938" s="297">
        <v>1367900.4</v>
      </c>
      <c r="W938" s="298">
        <v>9947655</v>
      </c>
      <c r="X938" s="298">
        <v>860580</v>
      </c>
    </row>
    <row r="939" spans="1:24" x14ac:dyDescent="0.35">
      <c r="A939" s="294">
        <v>2013</v>
      </c>
      <c r="B939" s="295">
        <v>9726</v>
      </c>
      <c r="C939" s="296" t="s">
        <v>809</v>
      </c>
      <c r="D939" s="294" t="s">
        <v>132</v>
      </c>
      <c r="E939" s="296" t="s">
        <v>133</v>
      </c>
      <c r="F939" s="294" t="s">
        <v>24</v>
      </c>
      <c r="G939" s="296" t="s">
        <v>131</v>
      </c>
      <c r="H939" s="296" t="s">
        <v>54</v>
      </c>
      <c r="I939" s="296" t="s">
        <v>2271</v>
      </c>
      <c r="J939" s="297">
        <v>84203.7</v>
      </c>
      <c r="K939" s="298">
        <v>2043160</v>
      </c>
      <c r="L939" s="298">
        <v>189084</v>
      </c>
      <c r="M939" s="299">
        <v>215629.4</v>
      </c>
      <c r="N939" s="300">
        <v>6813717</v>
      </c>
      <c r="O939" s="300">
        <v>46021</v>
      </c>
      <c r="P939" s="301">
        <v>45984.7</v>
      </c>
      <c r="Q939" s="302">
        <v>1992656</v>
      </c>
      <c r="R939" s="302">
        <v>1264</v>
      </c>
      <c r="S939" s="303">
        <v>1741.1</v>
      </c>
      <c r="T939" s="304">
        <v>96170</v>
      </c>
      <c r="U939" s="304">
        <v>1</v>
      </c>
      <c r="V939" s="297">
        <v>347558.9</v>
      </c>
      <c r="W939" s="298">
        <v>10945703</v>
      </c>
      <c r="X939" s="298">
        <v>236370</v>
      </c>
    </row>
    <row r="940" spans="1:24" x14ac:dyDescent="0.35">
      <c r="A940" s="294">
        <v>2013</v>
      </c>
      <c r="B940" s="295">
        <v>9734</v>
      </c>
      <c r="C940" s="296" t="s">
        <v>810</v>
      </c>
      <c r="D940" s="294" t="s">
        <v>22</v>
      </c>
      <c r="E940" s="296" t="s">
        <v>23</v>
      </c>
      <c r="F940" s="294" t="s">
        <v>24</v>
      </c>
      <c r="G940" s="296" t="s">
        <v>228</v>
      </c>
      <c r="H940" s="296" t="s">
        <v>26</v>
      </c>
      <c r="I940" s="296" t="s">
        <v>2306</v>
      </c>
      <c r="J940" s="297">
        <v>2431.3000000000002</v>
      </c>
      <c r="K940" s="298">
        <v>13755</v>
      </c>
      <c r="L940" s="298">
        <v>1892</v>
      </c>
      <c r="M940" s="299">
        <v>1338</v>
      </c>
      <c r="N940" s="300">
        <v>8743</v>
      </c>
      <c r="O940" s="300">
        <v>271</v>
      </c>
      <c r="P940" s="301">
        <v>34.9</v>
      </c>
      <c r="Q940" s="302">
        <v>273</v>
      </c>
      <c r="R940" s="302">
        <v>1</v>
      </c>
      <c r="S940" s="303" t="s">
        <v>35</v>
      </c>
      <c r="T940" s="304" t="s">
        <v>35</v>
      </c>
      <c r="U940" s="304" t="s">
        <v>35</v>
      </c>
      <c r="V940" s="297">
        <v>3804.2</v>
      </c>
      <c r="W940" s="298">
        <v>22771</v>
      </c>
      <c r="X940" s="298">
        <v>2164</v>
      </c>
    </row>
    <row r="941" spans="1:24" x14ac:dyDescent="0.35">
      <c r="A941" s="294">
        <v>2013</v>
      </c>
      <c r="B941" s="295">
        <v>9739</v>
      </c>
      <c r="C941" s="296" t="s">
        <v>811</v>
      </c>
      <c r="D941" s="294" t="s">
        <v>22</v>
      </c>
      <c r="E941" s="296" t="s">
        <v>23</v>
      </c>
      <c r="F941" s="294" t="s">
        <v>24</v>
      </c>
      <c r="G941" s="296" t="s">
        <v>56</v>
      </c>
      <c r="H941" s="296" t="s">
        <v>31</v>
      </c>
      <c r="I941" s="296" t="s">
        <v>2269</v>
      </c>
      <c r="J941" s="297">
        <v>62479</v>
      </c>
      <c r="K941" s="298">
        <v>588686</v>
      </c>
      <c r="L941" s="298">
        <v>34553</v>
      </c>
      <c r="M941" s="299">
        <v>33428</v>
      </c>
      <c r="N941" s="300">
        <v>292390</v>
      </c>
      <c r="O941" s="300">
        <v>8180</v>
      </c>
      <c r="P941" s="301">
        <v>39580</v>
      </c>
      <c r="Q941" s="302">
        <v>681687</v>
      </c>
      <c r="R941" s="302">
        <v>15</v>
      </c>
      <c r="S941" s="303">
        <v>0</v>
      </c>
      <c r="T941" s="304">
        <v>0</v>
      </c>
      <c r="U941" s="304">
        <v>0</v>
      </c>
      <c r="V941" s="297">
        <v>135487</v>
      </c>
      <c r="W941" s="298">
        <v>1562763</v>
      </c>
      <c r="X941" s="298">
        <v>42748</v>
      </c>
    </row>
    <row r="942" spans="1:24" x14ac:dyDescent="0.35">
      <c r="A942" s="294">
        <v>2013</v>
      </c>
      <c r="B942" s="295">
        <v>9750</v>
      </c>
      <c r="C942" s="296" t="s">
        <v>812</v>
      </c>
      <c r="D942" s="294" t="s">
        <v>22</v>
      </c>
      <c r="E942" s="296" t="s">
        <v>23</v>
      </c>
      <c r="F942" s="294" t="s">
        <v>24</v>
      </c>
      <c r="G942" s="296" t="s">
        <v>34</v>
      </c>
      <c r="H942" s="296" t="s">
        <v>31</v>
      </c>
      <c r="I942" s="296" t="s">
        <v>2270</v>
      </c>
      <c r="J942" s="297">
        <v>23202.9</v>
      </c>
      <c r="K942" s="298">
        <v>147856</v>
      </c>
      <c r="L942" s="298">
        <v>18140</v>
      </c>
      <c r="M942" s="299">
        <v>12430.4</v>
      </c>
      <c r="N942" s="300">
        <v>105155</v>
      </c>
      <c r="O942" s="300">
        <v>2565</v>
      </c>
      <c r="P942" s="301">
        <v>16579.400000000001</v>
      </c>
      <c r="Q942" s="302">
        <v>201466</v>
      </c>
      <c r="R942" s="302">
        <v>509</v>
      </c>
      <c r="S942" s="303" t="s">
        <v>35</v>
      </c>
      <c r="T942" s="304" t="s">
        <v>35</v>
      </c>
      <c r="U942" s="304" t="s">
        <v>35</v>
      </c>
      <c r="V942" s="297">
        <v>52212.7</v>
      </c>
      <c r="W942" s="298">
        <v>454477</v>
      </c>
      <c r="X942" s="298">
        <v>21214</v>
      </c>
    </row>
    <row r="943" spans="1:24" x14ac:dyDescent="0.35">
      <c r="A943" s="294">
        <v>2013</v>
      </c>
      <c r="B943" s="295">
        <v>9777</v>
      </c>
      <c r="C943" s="296" t="s">
        <v>813</v>
      </c>
      <c r="D943" s="294" t="s">
        <v>22</v>
      </c>
      <c r="E943" s="296" t="s">
        <v>23</v>
      </c>
      <c r="F943" s="294" t="s">
        <v>24</v>
      </c>
      <c r="G943" s="296" t="s">
        <v>100</v>
      </c>
      <c r="H943" s="296" t="s">
        <v>26</v>
      </c>
      <c r="I943" s="296" t="s">
        <v>2269</v>
      </c>
      <c r="J943" s="297">
        <v>97058</v>
      </c>
      <c r="K943" s="298">
        <v>983280</v>
      </c>
      <c r="L943" s="298">
        <v>65476</v>
      </c>
      <c r="M943" s="299">
        <v>75985</v>
      </c>
      <c r="N943" s="300">
        <v>772455</v>
      </c>
      <c r="O943" s="300">
        <v>10629</v>
      </c>
      <c r="P943" s="301">
        <v>10357</v>
      </c>
      <c r="Q943" s="302">
        <v>130264</v>
      </c>
      <c r="R943" s="302">
        <v>15</v>
      </c>
      <c r="S943" s="303">
        <v>0</v>
      </c>
      <c r="T943" s="304">
        <v>0</v>
      </c>
      <c r="U943" s="304">
        <v>0</v>
      </c>
      <c r="V943" s="297">
        <v>183400</v>
      </c>
      <c r="W943" s="298">
        <v>1885999</v>
      </c>
      <c r="X943" s="298">
        <v>76120</v>
      </c>
    </row>
    <row r="944" spans="1:24" x14ac:dyDescent="0.35">
      <c r="A944" s="294">
        <v>2013</v>
      </c>
      <c r="B944" s="295">
        <v>9778</v>
      </c>
      <c r="C944" s="296" t="s">
        <v>814</v>
      </c>
      <c r="D944" s="294" t="s">
        <v>22</v>
      </c>
      <c r="E944" s="296" t="s">
        <v>23</v>
      </c>
      <c r="F944" s="294" t="s">
        <v>24</v>
      </c>
      <c r="G944" s="296" t="s">
        <v>71</v>
      </c>
      <c r="H944" s="296" t="s">
        <v>31</v>
      </c>
      <c r="I944" s="296" t="s">
        <v>2270</v>
      </c>
      <c r="J944" s="297">
        <v>38273.199999999997</v>
      </c>
      <c r="K944" s="298">
        <v>308933</v>
      </c>
      <c r="L944" s="298">
        <v>22432</v>
      </c>
      <c r="M944" s="299">
        <v>8103.4</v>
      </c>
      <c r="N944" s="300">
        <v>83169</v>
      </c>
      <c r="O944" s="300">
        <v>2351</v>
      </c>
      <c r="P944" s="301">
        <v>4702.3999999999996</v>
      </c>
      <c r="Q944" s="302">
        <v>58756</v>
      </c>
      <c r="R944" s="302">
        <v>19</v>
      </c>
      <c r="S944" s="303" t="s">
        <v>35</v>
      </c>
      <c r="T944" s="304" t="s">
        <v>35</v>
      </c>
      <c r="U944" s="304" t="s">
        <v>35</v>
      </c>
      <c r="V944" s="297">
        <v>51079</v>
      </c>
      <c r="W944" s="298">
        <v>450858</v>
      </c>
      <c r="X944" s="298">
        <v>24802</v>
      </c>
    </row>
    <row r="945" spans="1:24" x14ac:dyDescent="0.35">
      <c r="A945" s="294">
        <v>2013</v>
      </c>
      <c r="B945" s="295">
        <v>9837</v>
      </c>
      <c r="C945" s="296" t="s">
        <v>815</v>
      </c>
      <c r="D945" s="294" t="s">
        <v>22</v>
      </c>
      <c r="E945" s="296" t="s">
        <v>23</v>
      </c>
      <c r="F945" s="294" t="s">
        <v>24</v>
      </c>
      <c r="G945" s="296" t="s">
        <v>67</v>
      </c>
      <c r="H945" s="296" t="s">
        <v>31</v>
      </c>
      <c r="I945" s="296" t="s">
        <v>2291</v>
      </c>
      <c r="J945" s="297">
        <v>95415</v>
      </c>
      <c r="K945" s="298">
        <v>865333</v>
      </c>
      <c r="L945" s="298">
        <v>64588</v>
      </c>
      <c r="M945" s="299">
        <v>21933</v>
      </c>
      <c r="N945" s="300">
        <v>229766</v>
      </c>
      <c r="O945" s="300">
        <v>5656</v>
      </c>
      <c r="P945" s="301">
        <v>1969</v>
      </c>
      <c r="Q945" s="302">
        <v>24238</v>
      </c>
      <c r="R945" s="302">
        <v>3</v>
      </c>
      <c r="S945" s="303" t="s">
        <v>35</v>
      </c>
      <c r="T945" s="304" t="s">
        <v>35</v>
      </c>
      <c r="U945" s="304" t="s">
        <v>35</v>
      </c>
      <c r="V945" s="297">
        <v>119317</v>
      </c>
      <c r="W945" s="298">
        <v>1119337</v>
      </c>
      <c r="X945" s="298">
        <v>70247</v>
      </c>
    </row>
    <row r="946" spans="1:24" x14ac:dyDescent="0.35">
      <c r="A946" s="294">
        <v>2013</v>
      </c>
      <c r="B946" s="295">
        <v>9879</v>
      </c>
      <c r="C946" s="296" t="s">
        <v>816</v>
      </c>
      <c r="D946" s="294" t="s">
        <v>22</v>
      </c>
      <c r="E946" s="296" t="s">
        <v>23</v>
      </c>
      <c r="F946" s="294" t="s">
        <v>24</v>
      </c>
      <c r="G946" s="296" t="s">
        <v>118</v>
      </c>
      <c r="H946" s="296" t="s">
        <v>26</v>
      </c>
      <c r="I946" s="296" t="s">
        <v>2394</v>
      </c>
      <c r="J946" s="297">
        <v>29437</v>
      </c>
      <c r="K946" s="298">
        <v>453936</v>
      </c>
      <c r="L946" s="298">
        <v>29187</v>
      </c>
      <c r="M946" s="299">
        <v>21389</v>
      </c>
      <c r="N946" s="300">
        <v>322442</v>
      </c>
      <c r="O946" s="300">
        <v>5147</v>
      </c>
      <c r="P946" s="301">
        <v>22948</v>
      </c>
      <c r="Q946" s="302">
        <v>447360</v>
      </c>
      <c r="R946" s="302">
        <v>34</v>
      </c>
      <c r="S946" s="303" t="s">
        <v>35</v>
      </c>
      <c r="T946" s="304" t="s">
        <v>35</v>
      </c>
      <c r="U946" s="304" t="s">
        <v>35</v>
      </c>
      <c r="V946" s="297">
        <v>73774</v>
      </c>
      <c r="W946" s="298">
        <v>1223738</v>
      </c>
      <c r="X946" s="298">
        <v>34368</v>
      </c>
    </row>
    <row r="947" spans="1:24" x14ac:dyDescent="0.35">
      <c r="A947" s="294">
        <v>2013</v>
      </c>
      <c r="B947" s="295">
        <v>9922</v>
      </c>
      <c r="C947" s="296" t="s">
        <v>817</v>
      </c>
      <c r="D947" s="294" t="s">
        <v>22</v>
      </c>
      <c r="E947" s="296" t="s">
        <v>23</v>
      </c>
      <c r="F947" s="294" t="s">
        <v>24</v>
      </c>
      <c r="G947" s="296" t="s">
        <v>37</v>
      </c>
      <c r="H947" s="296" t="s">
        <v>31</v>
      </c>
      <c r="I947" s="296" t="s">
        <v>2270</v>
      </c>
      <c r="J947" s="297">
        <v>11701</v>
      </c>
      <c r="K947" s="298">
        <v>79413</v>
      </c>
      <c r="L947" s="298">
        <v>8665</v>
      </c>
      <c r="M947" s="299">
        <v>1850</v>
      </c>
      <c r="N947" s="300">
        <v>15505</v>
      </c>
      <c r="O947" s="300">
        <v>568</v>
      </c>
      <c r="P947" s="301" t="s">
        <v>35</v>
      </c>
      <c r="Q947" s="302" t="s">
        <v>35</v>
      </c>
      <c r="R947" s="302" t="s">
        <v>35</v>
      </c>
      <c r="S947" s="303" t="s">
        <v>35</v>
      </c>
      <c r="T947" s="304" t="s">
        <v>35</v>
      </c>
      <c r="U947" s="304" t="s">
        <v>35</v>
      </c>
      <c r="V947" s="297">
        <v>13551</v>
      </c>
      <c r="W947" s="298">
        <v>94918</v>
      </c>
      <c r="X947" s="298">
        <v>9233</v>
      </c>
    </row>
    <row r="948" spans="1:24" x14ac:dyDescent="0.35">
      <c r="A948" s="294">
        <v>2013</v>
      </c>
      <c r="B948" s="295">
        <v>9936</v>
      </c>
      <c r="C948" s="296" t="s">
        <v>818</v>
      </c>
      <c r="D948" s="294" t="s">
        <v>22</v>
      </c>
      <c r="E948" s="296" t="s">
        <v>23</v>
      </c>
      <c r="F948" s="294" t="s">
        <v>24</v>
      </c>
      <c r="G948" s="296" t="s">
        <v>37</v>
      </c>
      <c r="H948" s="296" t="s">
        <v>26</v>
      </c>
      <c r="I948" s="296" t="s">
        <v>2270</v>
      </c>
      <c r="J948" s="297">
        <v>847.8</v>
      </c>
      <c r="K948" s="298">
        <v>7584</v>
      </c>
      <c r="L948" s="298">
        <v>943</v>
      </c>
      <c r="M948" s="299">
        <v>1864.2</v>
      </c>
      <c r="N948" s="300">
        <v>18202</v>
      </c>
      <c r="O948" s="300">
        <v>185</v>
      </c>
      <c r="P948" s="301">
        <v>1603.6</v>
      </c>
      <c r="Q948" s="302">
        <v>18659</v>
      </c>
      <c r="R948" s="302">
        <v>2</v>
      </c>
      <c r="S948" s="303">
        <v>0</v>
      </c>
      <c r="T948" s="304">
        <v>0</v>
      </c>
      <c r="U948" s="304">
        <v>0</v>
      </c>
      <c r="V948" s="297">
        <v>4315.6000000000004</v>
      </c>
      <c r="W948" s="298">
        <v>44445</v>
      </c>
      <c r="X948" s="298">
        <v>1130</v>
      </c>
    </row>
    <row r="949" spans="1:24" x14ac:dyDescent="0.35">
      <c r="A949" s="294">
        <v>2013</v>
      </c>
      <c r="B949" s="295">
        <v>9949</v>
      </c>
      <c r="C949" s="296" t="s">
        <v>819</v>
      </c>
      <c r="D949" s="294" t="s">
        <v>39</v>
      </c>
      <c r="E949" s="296" t="s">
        <v>40</v>
      </c>
      <c r="F949" s="294" t="s">
        <v>24</v>
      </c>
      <c r="G949" s="296" t="s">
        <v>173</v>
      </c>
      <c r="H949" s="296" t="s">
        <v>42</v>
      </c>
      <c r="I949" s="296" t="s">
        <v>2306</v>
      </c>
      <c r="J949" s="297">
        <v>47811.199999999997</v>
      </c>
      <c r="K949" s="298">
        <v>507074</v>
      </c>
      <c r="L949" s="298">
        <v>68383</v>
      </c>
      <c r="M949" s="299">
        <v>8831</v>
      </c>
      <c r="N949" s="300">
        <v>97844</v>
      </c>
      <c r="O949" s="300">
        <v>2606</v>
      </c>
      <c r="P949" s="301">
        <v>0</v>
      </c>
      <c r="Q949" s="302">
        <v>0</v>
      </c>
      <c r="R949" s="302">
        <v>0</v>
      </c>
      <c r="S949" s="303">
        <v>0</v>
      </c>
      <c r="T949" s="304">
        <v>0</v>
      </c>
      <c r="U949" s="304">
        <v>0</v>
      </c>
      <c r="V949" s="297">
        <v>56642.2</v>
      </c>
      <c r="W949" s="298">
        <v>604918</v>
      </c>
      <c r="X949" s="298">
        <v>70989</v>
      </c>
    </row>
    <row r="950" spans="1:24" x14ac:dyDescent="0.35">
      <c r="A950" s="294">
        <v>2013</v>
      </c>
      <c r="B950" s="295">
        <v>9949</v>
      </c>
      <c r="C950" s="296" t="s">
        <v>819</v>
      </c>
      <c r="D950" s="294" t="s">
        <v>39</v>
      </c>
      <c r="E950" s="296" t="s">
        <v>40</v>
      </c>
      <c r="F950" s="294" t="s">
        <v>24</v>
      </c>
      <c r="G950" s="296" t="s">
        <v>187</v>
      </c>
      <c r="H950" s="296" t="s">
        <v>42</v>
      </c>
      <c r="I950" s="296" t="s">
        <v>2271</v>
      </c>
      <c r="J950" s="297">
        <v>3467</v>
      </c>
      <c r="K950" s="298">
        <v>40245</v>
      </c>
      <c r="L950" s="298">
        <v>4701</v>
      </c>
      <c r="M950" s="299">
        <v>429.5</v>
      </c>
      <c r="N950" s="300">
        <v>4387</v>
      </c>
      <c r="O950" s="300">
        <v>184</v>
      </c>
      <c r="P950" s="301">
        <v>0</v>
      </c>
      <c r="Q950" s="302">
        <v>0</v>
      </c>
      <c r="R950" s="302">
        <v>0</v>
      </c>
      <c r="S950" s="303">
        <v>0</v>
      </c>
      <c r="T950" s="304">
        <v>0</v>
      </c>
      <c r="U950" s="304">
        <v>0</v>
      </c>
      <c r="V950" s="297">
        <v>3896.5</v>
      </c>
      <c r="W950" s="298">
        <v>44632</v>
      </c>
      <c r="X950" s="298">
        <v>4885</v>
      </c>
    </row>
    <row r="951" spans="1:24" x14ac:dyDescent="0.35">
      <c r="A951" s="294">
        <v>2013</v>
      </c>
      <c r="B951" s="295">
        <v>9949</v>
      </c>
      <c r="C951" s="296" t="s">
        <v>819</v>
      </c>
      <c r="D951" s="294" t="s">
        <v>93</v>
      </c>
      <c r="E951" s="296" t="s">
        <v>23</v>
      </c>
      <c r="F951" s="294" t="s">
        <v>24</v>
      </c>
      <c r="G951" s="296" t="s">
        <v>94</v>
      </c>
      <c r="H951" s="296" t="s">
        <v>42</v>
      </c>
      <c r="I951" s="296" t="s">
        <v>2285</v>
      </c>
      <c r="J951" s="297">
        <v>349254.5</v>
      </c>
      <c r="K951" s="298">
        <v>2488453</v>
      </c>
      <c r="L951" s="298">
        <v>191520</v>
      </c>
      <c r="M951" s="299">
        <v>67550.5</v>
      </c>
      <c r="N951" s="300">
        <v>459622</v>
      </c>
      <c r="O951" s="300">
        <v>18324</v>
      </c>
      <c r="P951" s="301">
        <v>0</v>
      </c>
      <c r="Q951" s="302">
        <v>0</v>
      </c>
      <c r="R951" s="302">
        <v>0</v>
      </c>
      <c r="S951" s="303">
        <v>0</v>
      </c>
      <c r="T951" s="304">
        <v>0</v>
      </c>
      <c r="U951" s="304">
        <v>0</v>
      </c>
      <c r="V951" s="297">
        <v>416805</v>
      </c>
      <c r="W951" s="298">
        <v>2948075</v>
      </c>
      <c r="X951" s="298">
        <v>209844</v>
      </c>
    </row>
    <row r="952" spans="1:24" x14ac:dyDescent="0.35">
      <c r="A952" s="294">
        <v>2013</v>
      </c>
      <c r="B952" s="295">
        <v>9964</v>
      </c>
      <c r="C952" s="296" t="s">
        <v>820</v>
      </c>
      <c r="D952" s="294" t="s">
        <v>22</v>
      </c>
      <c r="E952" s="296" t="s">
        <v>23</v>
      </c>
      <c r="F952" s="294" t="s">
        <v>24</v>
      </c>
      <c r="G952" s="296" t="s">
        <v>106</v>
      </c>
      <c r="H952" s="296" t="s">
        <v>31</v>
      </c>
      <c r="I952" s="296" t="s">
        <v>2270</v>
      </c>
      <c r="J952" s="297">
        <v>65362</v>
      </c>
      <c r="K952" s="298">
        <v>743715</v>
      </c>
      <c r="L952" s="298">
        <v>45296</v>
      </c>
      <c r="M952" s="299">
        <v>27839</v>
      </c>
      <c r="N952" s="300">
        <v>326221</v>
      </c>
      <c r="O952" s="300">
        <v>10345</v>
      </c>
      <c r="P952" s="301">
        <v>409712</v>
      </c>
      <c r="Q952" s="302">
        <v>8691352</v>
      </c>
      <c r="R952" s="302">
        <v>36</v>
      </c>
      <c r="S952" s="303" t="s">
        <v>35</v>
      </c>
      <c r="T952" s="304" t="s">
        <v>35</v>
      </c>
      <c r="U952" s="304" t="s">
        <v>35</v>
      </c>
      <c r="V952" s="297">
        <v>502913</v>
      </c>
      <c r="W952" s="298">
        <v>9761288</v>
      </c>
      <c r="X952" s="298">
        <v>55677</v>
      </c>
    </row>
    <row r="953" spans="1:24" x14ac:dyDescent="0.35">
      <c r="A953" s="294">
        <v>2013</v>
      </c>
      <c r="B953" s="295">
        <v>9991</v>
      </c>
      <c r="C953" s="296" t="s">
        <v>821</v>
      </c>
      <c r="D953" s="294" t="s">
        <v>22</v>
      </c>
      <c r="E953" s="296" t="s">
        <v>23</v>
      </c>
      <c r="F953" s="294" t="s">
        <v>24</v>
      </c>
      <c r="G953" s="296" t="s">
        <v>48</v>
      </c>
      <c r="H953" s="296" t="s">
        <v>31</v>
      </c>
      <c r="I953" s="296" t="s">
        <v>2270</v>
      </c>
      <c r="J953" s="297">
        <v>12892</v>
      </c>
      <c r="K953" s="298">
        <v>109577</v>
      </c>
      <c r="L953" s="298">
        <v>7161</v>
      </c>
      <c r="M953" s="299">
        <v>4949</v>
      </c>
      <c r="N953" s="300">
        <v>47296</v>
      </c>
      <c r="O953" s="300">
        <v>1007</v>
      </c>
      <c r="P953" s="301">
        <v>245</v>
      </c>
      <c r="Q953" s="302">
        <v>2474</v>
      </c>
      <c r="R953" s="302">
        <v>2</v>
      </c>
      <c r="S953" s="303" t="s">
        <v>35</v>
      </c>
      <c r="T953" s="304" t="s">
        <v>35</v>
      </c>
      <c r="U953" s="304" t="s">
        <v>35</v>
      </c>
      <c r="V953" s="297">
        <v>18086</v>
      </c>
      <c r="W953" s="298">
        <v>159347</v>
      </c>
      <c r="X953" s="298">
        <v>8170</v>
      </c>
    </row>
    <row r="954" spans="1:24" x14ac:dyDescent="0.35">
      <c r="A954" s="294">
        <v>2013</v>
      </c>
      <c r="B954" s="295">
        <v>9996</v>
      </c>
      <c r="C954" s="296" t="s">
        <v>822</v>
      </c>
      <c r="D954" s="294" t="s">
        <v>22</v>
      </c>
      <c r="E954" s="296" t="s">
        <v>23</v>
      </c>
      <c r="F954" s="294" t="s">
        <v>24</v>
      </c>
      <c r="G954" s="296" t="s">
        <v>75</v>
      </c>
      <c r="H954" s="296" t="s">
        <v>26</v>
      </c>
      <c r="I954" s="296" t="s">
        <v>2395</v>
      </c>
      <c r="J954" s="297">
        <v>62459</v>
      </c>
      <c r="K954" s="298">
        <v>557525</v>
      </c>
      <c r="L954" s="298">
        <v>56607</v>
      </c>
      <c r="M954" s="299">
        <v>95917</v>
      </c>
      <c r="N954" s="300">
        <v>1036839</v>
      </c>
      <c r="O954" s="300">
        <v>7032</v>
      </c>
      <c r="P954" s="301">
        <v>39428</v>
      </c>
      <c r="Q954" s="302">
        <v>542908</v>
      </c>
      <c r="R954" s="302">
        <v>90</v>
      </c>
      <c r="S954" s="303" t="s">
        <v>35</v>
      </c>
      <c r="T954" s="304" t="s">
        <v>35</v>
      </c>
      <c r="U954" s="304" t="s">
        <v>35</v>
      </c>
      <c r="V954" s="297">
        <v>197804</v>
      </c>
      <c r="W954" s="298">
        <v>2137272</v>
      </c>
      <c r="X954" s="298">
        <v>63729</v>
      </c>
    </row>
    <row r="955" spans="1:24" x14ac:dyDescent="0.35">
      <c r="A955" s="294">
        <v>2013</v>
      </c>
      <c r="B955" s="295">
        <v>9999</v>
      </c>
      <c r="C955" s="296" t="s">
        <v>823</v>
      </c>
      <c r="D955" s="294" t="s">
        <v>22</v>
      </c>
      <c r="E955" s="296" t="s">
        <v>23</v>
      </c>
      <c r="F955" s="294" t="s">
        <v>24</v>
      </c>
      <c r="G955" s="296" t="s">
        <v>71</v>
      </c>
      <c r="H955" s="296" t="s">
        <v>31</v>
      </c>
      <c r="I955" s="296" t="s">
        <v>2270</v>
      </c>
      <c r="J955" s="297">
        <v>27357.5</v>
      </c>
      <c r="K955" s="298">
        <v>213880</v>
      </c>
      <c r="L955" s="298">
        <v>18057</v>
      </c>
      <c r="M955" s="299">
        <v>5847.5</v>
      </c>
      <c r="N955" s="300">
        <v>46715</v>
      </c>
      <c r="O955" s="300">
        <v>2268</v>
      </c>
      <c r="P955" s="301">
        <v>2195.1</v>
      </c>
      <c r="Q955" s="302">
        <v>22412</v>
      </c>
      <c r="R955" s="302">
        <v>10</v>
      </c>
      <c r="S955" s="303" t="s">
        <v>35</v>
      </c>
      <c r="T955" s="304" t="s">
        <v>35</v>
      </c>
      <c r="U955" s="304" t="s">
        <v>35</v>
      </c>
      <c r="V955" s="297">
        <v>35400.1</v>
      </c>
      <c r="W955" s="298">
        <v>283007</v>
      </c>
      <c r="X955" s="298">
        <v>20335</v>
      </c>
    </row>
    <row r="956" spans="1:24" x14ac:dyDescent="0.35">
      <c r="A956" s="294">
        <v>2013</v>
      </c>
      <c r="B956" s="295">
        <v>10000</v>
      </c>
      <c r="C956" s="296" t="s">
        <v>824</v>
      </c>
      <c r="D956" s="294" t="s">
        <v>22</v>
      </c>
      <c r="E956" s="296" t="s">
        <v>23</v>
      </c>
      <c r="F956" s="294" t="s">
        <v>24</v>
      </c>
      <c r="G956" s="296" t="s">
        <v>75</v>
      </c>
      <c r="H956" s="296" t="s">
        <v>54</v>
      </c>
      <c r="I956" s="296" t="s">
        <v>2302</v>
      </c>
      <c r="J956" s="297">
        <v>327405.90000000002</v>
      </c>
      <c r="K956" s="298">
        <v>2829613</v>
      </c>
      <c r="L956" s="298">
        <v>215103</v>
      </c>
      <c r="M956" s="299">
        <v>304985.7</v>
      </c>
      <c r="N956" s="300">
        <v>3180146</v>
      </c>
      <c r="O956" s="300">
        <v>27428</v>
      </c>
      <c r="P956" s="301">
        <v>22819.200000000001</v>
      </c>
      <c r="Q956" s="302">
        <v>279456</v>
      </c>
      <c r="R956" s="302">
        <v>959</v>
      </c>
      <c r="S956" s="303">
        <v>0</v>
      </c>
      <c r="T956" s="304">
        <v>0</v>
      </c>
      <c r="U956" s="304">
        <v>0</v>
      </c>
      <c r="V956" s="297">
        <v>655210.80000000005</v>
      </c>
      <c r="W956" s="298">
        <v>6289215</v>
      </c>
      <c r="X956" s="298">
        <v>243490</v>
      </c>
    </row>
    <row r="957" spans="1:24" x14ac:dyDescent="0.35">
      <c r="A957" s="294">
        <v>2013</v>
      </c>
      <c r="B957" s="295">
        <v>10000</v>
      </c>
      <c r="C957" s="296" t="s">
        <v>824</v>
      </c>
      <c r="D957" s="294" t="s">
        <v>22</v>
      </c>
      <c r="E957" s="296" t="s">
        <v>23</v>
      </c>
      <c r="F957" s="294" t="s">
        <v>24</v>
      </c>
      <c r="G957" s="296" t="s">
        <v>127</v>
      </c>
      <c r="H957" s="296" t="s">
        <v>54</v>
      </c>
      <c r="I957" s="296" t="s">
        <v>2302</v>
      </c>
      <c r="J957" s="297">
        <v>297935.59999999998</v>
      </c>
      <c r="K957" s="298">
        <v>2598738</v>
      </c>
      <c r="L957" s="298">
        <v>239108</v>
      </c>
      <c r="M957" s="299">
        <v>410505.3</v>
      </c>
      <c r="N957" s="300">
        <v>4458883</v>
      </c>
      <c r="O957" s="300">
        <v>31182</v>
      </c>
      <c r="P957" s="301">
        <v>104181</v>
      </c>
      <c r="Q957" s="302">
        <v>1504542</v>
      </c>
      <c r="R957" s="302">
        <v>1024</v>
      </c>
      <c r="S957" s="303">
        <v>0</v>
      </c>
      <c r="T957" s="304">
        <v>0</v>
      </c>
      <c r="U957" s="304">
        <v>0</v>
      </c>
      <c r="V957" s="297">
        <v>812621.9</v>
      </c>
      <c r="W957" s="298">
        <v>8562163</v>
      </c>
      <c r="X957" s="298">
        <v>271314</v>
      </c>
    </row>
    <row r="958" spans="1:24" x14ac:dyDescent="0.35">
      <c r="A958" s="294">
        <v>2013</v>
      </c>
      <c r="B958" s="295">
        <v>10005</v>
      </c>
      <c r="C958" s="296" t="s">
        <v>825</v>
      </c>
      <c r="D958" s="294" t="s">
        <v>22</v>
      </c>
      <c r="E958" s="296" t="s">
        <v>23</v>
      </c>
      <c r="F958" s="294" t="s">
        <v>24</v>
      </c>
      <c r="G958" s="296" t="s">
        <v>75</v>
      </c>
      <c r="H958" s="296" t="s">
        <v>54</v>
      </c>
      <c r="I958" s="296" t="s">
        <v>2300</v>
      </c>
      <c r="J958" s="297">
        <v>347549.9</v>
      </c>
      <c r="K958" s="298">
        <v>3113287</v>
      </c>
      <c r="L958" s="298">
        <v>280635</v>
      </c>
      <c r="M958" s="299">
        <v>282759.90000000002</v>
      </c>
      <c r="N958" s="300">
        <v>3132064</v>
      </c>
      <c r="O958" s="300">
        <v>35765</v>
      </c>
      <c r="P958" s="301">
        <v>227169.1</v>
      </c>
      <c r="Q958" s="302">
        <v>3423872</v>
      </c>
      <c r="R958" s="302">
        <v>3537</v>
      </c>
      <c r="S958" s="303" t="s">
        <v>35</v>
      </c>
      <c r="T958" s="304" t="s">
        <v>35</v>
      </c>
      <c r="U958" s="304" t="s">
        <v>35</v>
      </c>
      <c r="V958" s="297">
        <v>857478.9</v>
      </c>
      <c r="W958" s="298">
        <v>9669223</v>
      </c>
      <c r="X958" s="298">
        <v>319937</v>
      </c>
    </row>
    <row r="959" spans="1:24" x14ac:dyDescent="0.35">
      <c r="A959" s="294">
        <v>2013</v>
      </c>
      <c r="B959" s="295">
        <v>10009</v>
      </c>
      <c r="C959" s="296" t="s">
        <v>826</v>
      </c>
      <c r="D959" s="294" t="s">
        <v>22</v>
      </c>
      <c r="E959" s="296" t="s">
        <v>23</v>
      </c>
      <c r="F959" s="294" t="s">
        <v>24</v>
      </c>
      <c r="G959" s="296" t="s">
        <v>94</v>
      </c>
      <c r="H959" s="296" t="s">
        <v>31</v>
      </c>
      <c r="I959" s="296" t="s">
        <v>2285</v>
      </c>
      <c r="J959" s="297">
        <v>21337</v>
      </c>
      <c r="K959" s="298">
        <v>209216</v>
      </c>
      <c r="L959" s="298">
        <v>15101</v>
      </c>
      <c r="M959" s="299">
        <v>21790</v>
      </c>
      <c r="N959" s="300">
        <v>214304</v>
      </c>
      <c r="O959" s="300">
        <v>3204</v>
      </c>
      <c r="P959" s="301">
        <v>4757</v>
      </c>
      <c r="Q959" s="302">
        <v>81625</v>
      </c>
      <c r="R959" s="302">
        <v>10</v>
      </c>
      <c r="S959" s="303">
        <v>0</v>
      </c>
      <c r="T959" s="304">
        <v>0</v>
      </c>
      <c r="U959" s="304">
        <v>0</v>
      </c>
      <c r="V959" s="297">
        <v>47884</v>
      </c>
      <c r="W959" s="298">
        <v>505145</v>
      </c>
      <c r="X959" s="298">
        <v>18315</v>
      </c>
    </row>
    <row r="960" spans="1:24" x14ac:dyDescent="0.35">
      <c r="A960" s="294">
        <v>2013</v>
      </c>
      <c r="B960" s="295">
        <v>10012</v>
      </c>
      <c r="C960" s="296" t="s">
        <v>827</v>
      </c>
      <c r="D960" s="294" t="s">
        <v>22</v>
      </c>
      <c r="E960" s="296" t="s">
        <v>23</v>
      </c>
      <c r="F960" s="294" t="s">
        <v>24</v>
      </c>
      <c r="G960" s="296" t="s">
        <v>76</v>
      </c>
      <c r="H960" s="296" t="s">
        <v>31</v>
      </c>
      <c r="I960" s="296" t="s">
        <v>2282</v>
      </c>
      <c r="J960" s="297">
        <v>6230</v>
      </c>
      <c r="K960" s="298">
        <v>53056</v>
      </c>
      <c r="L960" s="298">
        <v>4244</v>
      </c>
      <c r="M960" s="299">
        <v>16443</v>
      </c>
      <c r="N960" s="300">
        <v>163633</v>
      </c>
      <c r="O960" s="300">
        <v>1520</v>
      </c>
      <c r="P960" s="301">
        <v>12473</v>
      </c>
      <c r="Q960" s="302">
        <v>231215</v>
      </c>
      <c r="R960" s="302">
        <v>24</v>
      </c>
      <c r="S960" s="303" t="s">
        <v>35</v>
      </c>
      <c r="T960" s="304" t="s">
        <v>35</v>
      </c>
      <c r="U960" s="304" t="s">
        <v>35</v>
      </c>
      <c r="V960" s="297">
        <v>35146</v>
      </c>
      <c r="W960" s="298">
        <v>447904</v>
      </c>
      <c r="X960" s="298">
        <v>5788</v>
      </c>
    </row>
    <row r="961" spans="1:24" x14ac:dyDescent="0.35">
      <c r="A961" s="294">
        <v>2013</v>
      </c>
      <c r="B961" s="295">
        <v>10019</v>
      </c>
      <c r="C961" s="296" t="s">
        <v>828</v>
      </c>
      <c r="D961" s="294" t="s">
        <v>22</v>
      </c>
      <c r="E961" s="296" t="s">
        <v>23</v>
      </c>
      <c r="F961" s="294" t="s">
        <v>24</v>
      </c>
      <c r="G961" s="296" t="s">
        <v>75</v>
      </c>
      <c r="H961" s="296" t="s">
        <v>31</v>
      </c>
      <c r="I961" s="296" t="s">
        <v>2300</v>
      </c>
      <c r="J961" s="297">
        <v>15715</v>
      </c>
      <c r="K961" s="298">
        <v>114159</v>
      </c>
      <c r="L961" s="298">
        <v>8576</v>
      </c>
      <c r="M961" s="299">
        <v>1746</v>
      </c>
      <c r="N961" s="300">
        <v>11735</v>
      </c>
      <c r="O961" s="300">
        <v>708</v>
      </c>
      <c r="P961" s="301">
        <v>2372</v>
      </c>
      <c r="Q961" s="302">
        <v>20698</v>
      </c>
      <c r="R961" s="302">
        <v>23</v>
      </c>
      <c r="S961" s="303" t="s">
        <v>35</v>
      </c>
      <c r="T961" s="304" t="s">
        <v>35</v>
      </c>
      <c r="U961" s="304" t="s">
        <v>35</v>
      </c>
      <c r="V961" s="297">
        <v>19833</v>
      </c>
      <c r="W961" s="298">
        <v>146592</v>
      </c>
      <c r="X961" s="298">
        <v>9307</v>
      </c>
    </row>
    <row r="962" spans="1:24" x14ac:dyDescent="0.35">
      <c r="A962" s="294">
        <v>2013</v>
      </c>
      <c r="B962" s="295">
        <v>10056</v>
      </c>
      <c r="C962" s="296" t="s">
        <v>829</v>
      </c>
      <c r="D962" s="294" t="s">
        <v>22</v>
      </c>
      <c r="E962" s="296" t="s">
        <v>23</v>
      </c>
      <c r="F962" s="294" t="s">
        <v>24</v>
      </c>
      <c r="G962" s="296" t="s">
        <v>37</v>
      </c>
      <c r="H962" s="296" t="s">
        <v>26</v>
      </c>
      <c r="I962" s="296" t="s">
        <v>2270</v>
      </c>
      <c r="J962" s="297">
        <v>13941.4</v>
      </c>
      <c r="K962" s="298">
        <v>118939</v>
      </c>
      <c r="L962" s="298">
        <v>13000</v>
      </c>
      <c r="M962" s="299">
        <v>14044.3</v>
      </c>
      <c r="N962" s="300">
        <v>128893</v>
      </c>
      <c r="O962" s="300">
        <v>1693</v>
      </c>
      <c r="P962" s="301">
        <v>33104.6</v>
      </c>
      <c r="Q962" s="302">
        <v>467046</v>
      </c>
      <c r="R962" s="302">
        <v>10</v>
      </c>
      <c r="S962" s="303" t="s">
        <v>35</v>
      </c>
      <c r="T962" s="304" t="s">
        <v>35</v>
      </c>
      <c r="U962" s="304" t="s">
        <v>35</v>
      </c>
      <c r="V962" s="297">
        <v>61090.3</v>
      </c>
      <c r="W962" s="298">
        <v>714878</v>
      </c>
      <c r="X962" s="298">
        <v>14703</v>
      </c>
    </row>
    <row r="963" spans="1:24" x14ac:dyDescent="0.35">
      <c r="A963" s="294">
        <v>2013</v>
      </c>
      <c r="B963" s="295">
        <v>10057</v>
      </c>
      <c r="C963" s="296" t="s">
        <v>830</v>
      </c>
      <c r="D963" s="294" t="s">
        <v>22</v>
      </c>
      <c r="E963" s="296" t="s">
        <v>23</v>
      </c>
      <c r="F963" s="294" t="s">
        <v>24</v>
      </c>
      <c r="G963" s="296" t="s">
        <v>127</v>
      </c>
      <c r="H963" s="296" t="s">
        <v>26</v>
      </c>
      <c r="I963" s="296" t="s">
        <v>2296</v>
      </c>
      <c r="J963" s="297">
        <v>2374</v>
      </c>
      <c r="K963" s="298">
        <v>20929</v>
      </c>
      <c r="L963" s="298">
        <v>2029</v>
      </c>
      <c r="M963" s="299">
        <v>4440</v>
      </c>
      <c r="N963" s="300">
        <v>39854</v>
      </c>
      <c r="O963" s="300">
        <v>457</v>
      </c>
      <c r="P963" s="301" t="s">
        <v>35</v>
      </c>
      <c r="Q963" s="302" t="s">
        <v>35</v>
      </c>
      <c r="R963" s="302" t="s">
        <v>35</v>
      </c>
      <c r="S963" s="303" t="s">
        <v>35</v>
      </c>
      <c r="T963" s="304" t="s">
        <v>35</v>
      </c>
      <c r="U963" s="304" t="s">
        <v>35</v>
      </c>
      <c r="V963" s="297">
        <v>6814</v>
      </c>
      <c r="W963" s="298">
        <v>60783</v>
      </c>
      <c r="X963" s="298">
        <v>2486</v>
      </c>
    </row>
    <row r="964" spans="1:24" x14ac:dyDescent="0.35">
      <c r="A964" s="294">
        <v>2013</v>
      </c>
      <c r="B964" s="295">
        <v>10063</v>
      </c>
      <c r="C964" s="296" t="s">
        <v>831</v>
      </c>
      <c r="D964" s="294" t="s">
        <v>22</v>
      </c>
      <c r="E964" s="296" t="s">
        <v>23</v>
      </c>
      <c r="F964" s="294" t="s">
        <v>24</v>
      </c>
      <c r="G964" s="296" t="s">
        <v>223</v>
      </c>
      <c r="H964" s="296" t="s">
        <v>26</v>
      </c>
      <c r="I964" s="296" t="s">
        <v>2309</v>
      </c>
      <c r="J964" s="297">
        <v>8876</v>
      </c>
      <c r="K964" s="298">
        <v>92731</v>
      </c>
      <c r="L964" s="298">
        <v>8080</v>
      </c>
      <c r="M964" s="299">
        <v>3750</v>
      </c>
      <c r="N964" s="300">
        <v>44753</v>
      </c>
      <c r="O964" s="300">
        <v>725</v>
      </c>
      <c r="P964" s="301">
        <v>91</v>
      </c>
      <c r="Q964" s="302">
        <v>1186</v>
      </c>
      <c r="R964" s="302">
        <v>1</v>
      </c>
      <c r="S964" s="303" t="s">
        <v>35</v>
      </c>
      <c r="T964" s="304" t="s">
        <v>35</v>
      </c>
      <c r="U964" s="304" t="s">
        <v>35</v>
      </c>
      <c r="V964" s="297">
        <v>12717</v>
      </c>
      <c r="W964" s="298">
        <v>138670</v>
      </c>
      <c r="X964" s="298">
        <v>8806</v>
      </c>
    </row>
    <row r="965" spans="1:24" x14ac:dyDescent="0.35">
      <c r="A965" s="294">
        <v>2013</v>
      </c>
      <c r="B965" s="295">
        <v>10065</v>
      </c>
      <c r="C965" s="296" t="s">
        <v>832</v>
      </c>
      <c r="D965" s="294" t="s">
        <v>22</v>
      </c>
      <c r="E965" s="296" t="s">
        <v>23</v>
      </c>
      <c r="F965" s="294" t="s">
        <v>24</v>
      </c>
      <c r="G965" s="296" t="s">
        <v>86</v>
      </c>
      <c r="H965" s="296" t="s">
        <v>179</v>
      </c>
      <c r="I965" s="296" t="s">
        <v>2283</v>
      </c>
      <c r="J965" s="297">
        <v>4697</v>
      </c>
      <c r="K965" s="298">
        <v>36831</v>
      </c>
      <c r="L965" s="298">
        <v>3327</v>
      </c>
      <c r="M965" s="299">
        <v>2195</v>
      </c>
      <c r="N965" s="300">
        <v>18220</v>
      </c>
      <c r="O965" s="300">
        <v>642</v>
      </c>
      <c r="P965" s="301">
        <v>5225</v>
      </c>
      <c r="Q965" s="302">
        <v>34075</v>
      </c>
      <c r="R965" s="302">
        <v>731</v>
      </c>
      <c r="S965" s="303" t="s">
        <v>35</v>
      </c>
      <c r="T965" s="304" t="s">
        <v>35</v>
      </c>
      <c r="U965" s="304" t="s">
        <v>35</v>
      </c>
      <c r="V965" s="297">
        <v>12117</v>
      </c>
      <c r="W965" s="298">
        <v>89126</v>
      </c>
      <c r="X965" s="298">
        <v>4700</v>
      </c>
    </row>
    <row r="966" spans="1:24" x14ac:dyDescent="0.35">
      <c r="A966" s="294">
        <v>2013</v>
      </c>
      <c r="B966" s="295">
        <v>10066</v>
      </c>
      <c r="C966" s="296" t="s">
        <v>833</v>
      </c>
      <c r="D966" s="294" t="s">
        <v>22</v>
      </c>
      <c r="E966" s="296" t="s">
        <v>23</v>
      </c>
      <c r="F966" s="294" t="s">
        <v>24</v>
      </c>
      <c r="G966" s="296" t="s">
        <v>125</v>
      </c>
      <c r="H966" s="296" t="s">
        <v>31</v>
      </c>
      <c r="I966" s="296" t="s">
        <v>2308</v>
      </c>
      <c r="J966" s="297">
        <v>5095.6000000000004</v>
      </c>
      <c r="K966" s="298">
        <v>39313</v>
      </c>
      <c r="L966" s="298">
        <v>3234</v>
      </c>
      <c r="M966" s="299">
        <v>8733.7999999999993</v>
      </c>
      <c r="N966" s="300">
        <v>78202</v>
      </c>
      <c r="O966" s="300">
        <v>2372</v>
      </c>
      <c r="P966" s="301">
        <v>9425.6</v>
      </c>
      <c r="Q966" s="302">
        <v>96173</v>
      </c>
      <c r="R966" s="302">
        <v>726</v>
      </c>
      <c r="S966" s="303" t="s">
        <v>35</v>
      </c>
      <c r="T966" s="304" t="s">
        <v>35</v>
      </c>
      <c r="U966" s="304" t="s">
        <v>35</v>
      </c>
      <c r="V966" s="297">
        <v>23255</v>
      </c>
      <c r="W966" s="298">
        <v>213688</v>
      </c>
      <c r="X966" s="298">
        <v>6332</v>
      </c>
    </row>
    <row r="967" spans="1:24" x14ac:dyDescent="0.35">
      <c r="A967" s="294">
        <v>2013</v>
      </c>
      <c r="B967" s="295">
        <v>10071</v>
      </c>
      <c r="C967" s="296" t="s">
        <v>834</v>
      </c>
      <c r="D967" s="294" t="s">
        <v>22</v>
      </c>
      <c r="E967" s="296" t="s">
        <v>23</v>
      </c>
      <c r="F967" s="294" t="s">
        <v>24</v>
      </c>
      <c r="G967" s="296" t="s">
        <v>710</v>
      </c>
      <c r="H967" s="296" t="s">
        <v>31</v>
      </c>
      <c r="I967" s="296" t="s">
        <v>2279</v>
      </c>
      <c r="J967" s="297">
        <v>69870.600000000006</v>
      </c>
      <c r="K967" s="298">
        <v>157867</v>
      </c>
      <c r="L967" s="298">
        <v>28355</v>
      </c>
      <c r="M967" s="299">
        <v>49927.5</v>
      </c>
      <c r="N967" s="300">
        <v>113233</v>
      </c>
      <c r="O967" s="300">
        <v>4580</v>
      </c>
      <c r="P967" s="301">
        <v>64674.8</v>
      </c>
      <c r="Q967" s="302">
        <v>160378</v>
      </c>
      <c r="R967" s="302">
        <v>125</v>
      </c>
      <c r="S967" s="303" t="s">
        <v>35</v>
      </c>
      <c r="T967" s="304" t="s">
        <v>35</v>
      </c>
      <c r="U967" s="304" t="s">
        <v>35</v>
      </c>
      <c r="V967" s="297">
        <v>184472.9</v>
      </c>
      <c r="W967" s="298">
        <v>431478</v>
      </c>
      <c r="X967" s="298">
        <v>33060</v>
      </c>
    </row>
    <row r="968" spans="1:24" x14ac:dyDescent="0.35">
      <c r="A968" s="294">
        <v>2013</v>
      </c>
      <c r="B968" s="295">
        <v>10144</v>
      </c>
      <c r="C968" s="296" t="s">
        <v>835</v>
      </c>
      <c r="D968" s="294" t="s">
        <v>22</v>
      </c>
      <c r="E968" s="296" t="s">
        <v>23</v>
      </c>
      <c r="F968" s="294" t="s">
        <v>24</v>
      </c>
      <c r="G968" s="296" t="s">
        <v>150</v>
      </c>
      <c r="H968" s="296" t="s">
        <v>26</v>
      </c>
      <c r="I968" s="296" t="s">
        <v>2306</v>
      </c>
      <c r="J968" s="297">
        <v>4903</v>
      </c>
      <c r="K968" s="298">
        <v>47062</v>
      </c>
      <c r="L968" s="298">
        <v>5545</v>
      </c>
      <c r="M968" s="299">
        <v>3499</v>
      </c>
      <c r="N968" s="300">
        <v>34328</v>
      </c>
      <c r="O968" s="300">
        <v>908</v>
      </c>
      <c r="P968" s="301">
        <v>2323</v>
      </c>
      <c r="Q968" s="302">
        <v>23881</v>
      </c>
      <c r="R968" s="302">
        <v>5</v>
      </c>
      <c r="S968" s="303" t="s">
        <v>35</v>
      </c>
      <c r="T968" s="304" t="s">
        <v>35</v>
      </c>
      <c r="U968" s="304" t="s">
        <v>35</v>
      </c>
      <c r="V968" s="297">
        <v>10725</v>
      </c>
      <c r="W968" s="298">
        <v>105271</v>
      </c>
      <c r="X968" s="298">
        <v>6458</v>
      </c>
    </row>
    <row r="969" spans="1:24" x14ac:dyDescent="0.35">
      <c r="A969" s="294">
        <v>2013</v>
      </c>
      <c r="B969" s="295">
        <v>10152</v>
      </c>
      <c r="C969" s="296" t="s">
        <v>836</v>
      </c>
      <c r="D969" s="294" t="s">
        <v>22</v>
      </c>
      <c r="E969" s="296" t="s">
        <v>23</v>
      </c>
      <c r="F969" s="294" t="s">
        <v>24</v>
      </c>
      <c r="G969" s="296" t="s">
        <v>127</v>
      </c>
      <c r="H969" s="296" t="s">
        <v>26</v>
      </c>
      <c r="I969" s="296" t="s">
        <v>2394</v>
      </c>
      <c r="J969" s="297">
        <v>5518</v>
      </c>
      <c r="K969" s="298">
        <v>73883</v>
      </c>
      <c r="L969" s="298">
        <v>4807</v>
      </c>
      <c r="M969" s="299">
        <v>4335</v>
      </c>
      <c r="N969" s="300">
        <v>59926</v>
      </c>
      <c r="O969" s="300">
        <v>609</v>
      </c>
      <c r="P969" s="301">
        <v>820</v>
      </c>
      <c r="Q969" s="302">
        <v>9750</v>
      </c>
      <c r="R969" s="302">
        <v>322</v>
      </c>
      <c r="S969" s="303" t="s">
        <v>35</v>
      </c>
      <c r="T969" s="304" t="s">
        <v>35</v>
      </c>
      <c r="U969" s="304" t="s">
        <v>35</v>
      </c>
      <c r="V969" s="297">
        <v>10673</v>
      </c>
      <c r="W969" s="298">
        <v>143559</v>
      </c>
      <c r="X969" s="298">
        <v>5738</v>
      </c>
    </row>
    <row r="970" spans="1:24" x14ac:dyDescent="0.35">
      <c r="A970" s="294">
        <v>2013</v>
      </c>
      <c r="B970" s="295">
        <v>10153</v>
      </c>
      <c r="C970" s="296" t="s">
        <v>837</v>
      </c>
      <c r="D970" s="294" t="s">
        <v>22</v>
      </c>
      <c r="E970" s="296" t="s">
        <v>23</v>
      </c>
      <c r="F970" s="294" t="s">
        <v>24</v>
      </c>
      <c r="G970" s="296" t="s">
        <v>163</v>
      </c>
      <c r="H970" s="296" t="s">
        <v>31</v>
      </c>
      <c r="I970" s="296" t="s">
        <v>2275</v>
      </c>
      <c r="J970" s="297">
        <v>4630.8</v>
      </c>
      <c r="K970" s="298">
        <v>42685</v>
      </c>
      <c r="L970" s="298">
        <v>2634</v>
      </c>
      <c r="M970" s="299">
        <v>2869.3</v>
      </c>
      <c r="N970" s="300">
        <v>27284</v>
      </c>
      <c r="O970" s="300">
        <v>699</v>
      </c>
      <c r="P970" s="301">
        <v>1826.9</v>
      </c>
      <c r="Q970" s="302">
        <v>14858</v>
      </c>
      <c r="R970" s="302">
        <v>369</v>
      </c>
      <c r="S970" s="303" t="s">
        <v>35</v>
      </c>
      <c r="T970" s="304" t="s">
        <v>35</v>
      </c>
      <c r="U970" s="304" t="s">
        <v>35</v>
      </c>
      <c r="V970" s="297">
        <v>9327</v>
      </c>
      <c r="W970" s="298">
        <v>84827</v>
      </c>
      <c r="X970" s="298">
        <v>3702</v>
      </c>
    </row>
    <row r="971" spans="1:24" x14ac:dyDescent="0.35">
      <c r="A971" s="294">
        <v>2013</v>
      </c>
      <c r="B971" s="295">
        <v>10170</v>
      </c>
      <c r="C971" s="296" t="s">
        <v>838</v>
      </c>
      <c r="D971" s="294" t="s">
        <v>22</v>
      </c>
      <c r="E971" s="296" t="s">
        <v>23</v>
      </c>
      <c r="F971" s="294" t="s">
        <v>24</v>
      </c>
      <c r="G971" s="296" t="s">
        <v>76</v>
      </c>
      <c r="H971" s="296" t="s">
        <v>31</v>
      </c>
      <c r="I971" s="296" t="s">
        <v>2282</v>
      </c>
      <c r="J971" s="297">
        <v>26795.1</v>
      </c>
      <c r="K971" s="298">
        <v>247083</v>
      </c>
      <c r="L971" s="298">
        <v>18652</v>
      </c>
      <c r="M971" s="299">
        <v>7913.8</v>
      </c>
      <c r="N971" s="300">
        <v>72390</v>
      </c>
      <c r="O971" s="300">
        <v>2827</v>
      </c>
      <c r="P971" s="301">
        <v>1881.1</v>
      </c>
      <c r="Q971" s="302">
        <v>31423</v>
      </c>
      <c r="R971" s="302">
        <v>5</v>
      </c>
      <c r="S971" s="303" t="s">
        <v>35</v>
      </c>
      <c r="T971" s="304" t="s">
        <v>35</v>
      </c>
      <c r="U971" s="304" t="s">
        <v>35</v>
      </c>
      <c r="V971" s="297">
        <v>36590</v>
      </c>
      <c r="W971" s="298">
        <v>350896</v>
      </c>
      <c r="X971" s="298">
        <v>21484</v>
      </c>
    </row>
    <row r="972" spans="1:24" x14ac:dyDescent="0.35">
      <c r="A972" s="294">
        <v>2013</v>
      </c>
      <c r="B972" s="295">
        <v>10171</v>
      </c>
      <c r="C972" s="296" t="s">
        <v>839</v>
      </c>
      <c r="D972" s="294" t="s">
        <v>22</v>
      </c>
      <c r="E972" s="296" t="s">
        <v>23</v>
      </c>
      <c r="F972" s="294" t="s">
        <v>24</v>
      </c>
      <c r="G972" s="296" t="s">
        <v>106</v>
      </c>
      <c r="H972" s="296" t="s">
        <v>54</v>
      </c>
      <c r="I972" s="296" t="s">
        <v>2289</v>
      </c>
      <c r="J972" s="297">
        <v>556652</v>
      </c>
      <c r="K972" s="298">
        <v>6194856</v>
      </c>
      <c r="L972" s="298">
        <v>420219</v>
      </c>
      <c r="M972" s="299">
        <v>472304</v>
      </c>
      <c r="N972" s="300">
        <v>5489716</v>
      </c>
      <c r="O972" s="300">
        <v>89184</v>
      </c>
      <c r="P972" s="301">
        <v>386759</v>
      </c>
      <c r="Q972" s="302">
        <v>6842765</v>
      </c>
      <c r="R972" s="302">
        <v>2734</v>
      </c>
      <c r="S972" s="303">
        <v>0</v>
      </c>
      <c r="T972" s="304">
        <v>0</v>
      </c>
      <c r="U972" s="304">
        <v>0</v>
      </c>
      <c r="V972" s="297">
        <v>1415715</v>
      </c>
      <c r="W972" s="298">
        <v>18527337</v>
      </c>
      <c r="X972" s="298">
        <v>512137</v>
      </c>
    </row>
    <row r="973" spans="1:24" x14ac:dyDescent="0.35">
      <c r="A973" s="294">
        <v>2013</v>
      </c>
      <c r="B973" s="295">
        <v>10171</v>
      </c>
      <c r="C973" s="296" t="s">
        <v>839</v>
      </c>
      <c r="D973" s="294" t="s">
        <v>22</v>
      </c>
      <c r="E973" s="296" t="s">
        <v>23</v>
      </c>
      <c r="F973" s="294" t="s">
        <v>24</v>
      </c>
      <c r="G973" s="296" t="s">
        <v>100</v>
      </c>
      <c r="H973" s="296" t="s">
        <v>54</v>
      </c>
      <c r="I973" s="296" t="s">
        <v>2289</v>
      </c>
      <c r="J973" s="297">
        <v>8</v>
      </c>
      <c r="K973" s="298">
        <v>104</v>
      </c>
      <c r="L973" s="298">
        <v>4</v>
      </c>
      <c r="M973" s="299">
        <v>0</v>
      </c>
      <c r="N973" s="300">
        <v>0</v>
      </c>
      <c r="O973" s="300">
        <v>0</v>
      </c>
      <c r="P973" s="301">
        <v>0</v>
      </c>
      <c r="Q973" s="302">
        <v>0</v>
      </c>
      <c r="R973" s="302">
        <v>0</v>
      </c>
      <c r="S973" s="303">
        <v>0</v>
      </c>
      <c r="T973" s="304">
        <v>0</v>
      </c>
      <c r="U973" s="304">
        <v>0</v>
      </c>
      <c r="V973" s="297">
        <v>8</v>
      </c>
      <c r="W973" s="298">
        <v>104</v>
      </c>
      <c r="X973" s="298">
        <v>4</v>
      </c>
    </row>
    <row r="974" spans="1:24" x14ac:dyDescent="0.35">
      <c r="A974" s="294">
        <v>2013</v>
      </c>
      <c r="B974" s="295">
        <v>10171</v>
      </c>
      <c r="C974" s="296" t="s">
        <v>839</v>
      </c>
      <c r="D974" s="294" t="s">
        <v>22</v>
      </c>
      <c r="E974" s="296" t="s">
        <v>23</v>
      </c>
      <c r="F974" s="294" t="s">
        <v>24</v>
      </c>
      <c r="G974" s="296" t="s">
        <v>32</v>
      </c>
      <c r="H974" s="296" t="s">
        <v>54</v>
      </c>
      <c r="I974" s="296" t="s">
        <v>2289</v>
      </c>
      <c r="J974" s="297">
        <v>34653</v>
      </c>
      <c r="K974" s="298">
        <v>402485</v>
      </c>
      <c r="L974" s="298">
        <v>24144</v>
      </c>
      <c r="M974" s="299">
        <v>23234</v>
      </c>
      <c r="N974" s="300">
        <v>269010</v>
      </c>
      <c r="O974" s="300">
        <v>4512</v>
      </c>
      <c r="P974" s="301">
        <v>14113</v>
      </c>
      <c r="Q974" s="302">
        <v>190880</v>
      </c>
      <c r="R974" s="302">
        <v>85</v>
      </c>
      <c r="S974" s="303">
        <v>0</v>
      </c>
      <c r="T974" s="304">
        <v>0</v>
      </c>
      <c r="U974" s="304">
        <v>0</v>
      </c>
      <c r="V974" s="297">
        <v>72000</v>
      </c>
      <c r="W974" s="298">
        <v>862375</v>
      </c>
      <c r="X974" s="298">
        <v>28741</v>
      </c>
    </row>
    <row r="975" spans="1:24" x14ac:dyDescent="0.35">
      <c r="A975" s="294">
        <v>2013</v>
      </c>
      <c r="B975" s="295">
        <v>10179</v>
      </c>
      <c r="C975" s="296" t="s">
        <v>840</v>
      </c>
      <c r="D975" s="294" t="s">
        <v>22</v>
      </c>
      <c r="E975" s="296" t="s">
        <v>23</v>
      </c>
      <c r="F975" s="294" t="s">
        <v>24</v>
      </c>
      <c r="G975" s="296" t="s">
        <v>48</v>
      </c>
      <c r="H975" s="296" t="s">
        <v>26</v>
      </c>
      <c r="I975" s="296" t="s">
        <v>2270</v>
      </c>
      <c r="J975" s="297">
        <v>883</v>
      </c>
      <c r="K975" s="298">
        <v>6632</v>
      </c>
      <c r="L975" s="298">
        <v>841</v>
      </c>
      <c r="M975" s="299">
        <v>642</v>
      </c>
      <c r="N975" s="300">
        <v>5420</v>
      </c>
      <c r="O975" s="300">
        <v>114</v>
      </c>
      <c r="P975" s="301">
        <v>428</v>
      </c>
      <c r="Q975" s="302">
        <v>3890</v>
      </c>
      <c r="R975" s="302">
        <v>2</v>
      </c>
      <c r="S975" s="303" t="s">
        <v>35</v>
      </c>
      <c r="T975" s="304" t="s">
        <v>35</v>
      </c>
      <c r="U975" s="304" t="s">
        <v>35</v>
      </c>
      <c r="V975" s="297">
        <v>1953</v>
      </c>
      <c r="W975" s="298">
        <v>15942</v>
      </c>
      <c r="X975" s="298">
        <v>957</v>
      </c>
    </row>
    <row r="976" spans="1:24" x14ac:dyDescent="0.35">
      <c r="A976" s="294">
        <v>2013</v>
      </c>
      <c r="B976" s="295">
        <v>10210</v>
      </c>
      <c r="C976" s="296" t="s">
        <v>841</v>
      </c>
      <c r="D976" s="294" t="s">
        <v>22</v>
      </c>
      <c r="E976" s="296" t="s">
        <v>23</v>
      </c>
      <c r="F976" s="294" t="s">
        <v>24</v>
      </c>
      <c r="G976" s="296" t="s">
        <v>62</v>
      </c>
      <c r="H976" s="296" t="s">
        <v>26</v>
      </c>
      <c r="I976" s="296" t="s">
        <v>2279</v>
      </c>
      <c r="J976" s="297">
        <v>7228.9</v>
      </c>
      <c r="K976" s="298">
        <v>71044</v>
      </c>
      <c r="L976" s="298">
        <v>6274</v>
      </c>
      <c r="M976" s="299">
        <v>7187.4</v>
      </c>
      <c r="N976" s="300">
        <v>73932</v>
      </c>
      <c r="O976" s="300">
        <v>1228</v>
      </c>
      <c r="P976" s="301">
        <v>2115.4</v>
      </c>
      <c r="Q976" s="302">
        <v>25306</v>
      </c>
      <c r="R976" s="302">
        <v>13</v>
      </c>
      <c r="S976" s="303">
        <v>0</v>
      </c>
      <c r="T976" s="304">
        <v>0</v>
      </c>
      <c r="U976" s="304">
        <v>0</v>
      </c>
      <c r="V976" s="297">
        <v>16531.7</v>
      </c>
      <c r="W976" s="298">
        <v>170282</v>
      </c>
      <c r="X976" s="298">
        <v>7515</v>
      </c>
    </row>
    <row r="977" spans="1:24" x14ac:dyDescent="0.35">
      <c r="A977" s="294">
        <v>2013</v>
      </c>
      <c r="B977" s="295">
        <v>10226</v>
      </c>
      <c r="C977" s="296" t="s">
        <v>842</v>
      </c>
      <c r="D977" s="294" t="s">
        <v>22</v>
      </c>
      <c r="E977" s="296" t="s">
        <v>23</v>
      </c>
      <c r="F977" s="294" t="s">
        <v>24</v>
      </c>
      <c r="G977" s="296" t="s">
        <v>58</v>
      </c>
      <c r="H977" s="296" t="s">
        <v>26</v>
      </c>
      <c r="I977" s="296" t="s">
        <v>2365</v>
      </c>
      <c r="J977" s="297">
        <v>44555</v>
      </c>
      <c r="K977" s="298">
        <v>336742</v>
      </c>
      <c r="L977" s="298">
        <v>25089</v>
      </c>
      <c r="M977" s="299">
        <v>46767</v>
      </c>
      <c r="N977" s="300">
        <v>370493</v>
      </c>
      <c r="O977" s="300">
        <v>5548</v>
      </c>
      <c r="P977" s="301" t="s">
        <v>35</v>
      </c>
      <c r="Q977" s="302" t="s">
        <v>35</v>
      </c>
      <c r="R977" s="302" t="s">
        <v>35</v>
      </c>
      <c r="S977" s="303" t="s">
        <v>35</v>
      </c>
      <c r="T977" s="304" t="s">
        <v>35</v>
      </c>
      <c r="U977" s="304" t="s">
        <v>35</v>
      </c>
      <c r="V977" s="297">
        <v>91322</v>
      </c>
      <c r="W977" s="298">
        <v>707235</v>
      </c>
      <c r="X977" s="298">
        <v>30637</v>
      </c>
    </row>
    <row r="978" spans="1:24" x14ac:dyDescent="0.35">
      <c r="A978" s="294">
        <v>2013</v>
      </c>
      <c r="B978" s="295">
        <v>10260</v>
      </c>
      <c r="C978" s="296" t="s">
        <v>2396</v>
      </c>
      <c r="D978" s="294" t="s">
        <v>22</v>
      </c>
      <c r="E978" s="296" t="s">
        <v>23</v>
      </c>
      <c r="F978" s="294" t="s">
        <v>24</v>
      </c>
      <c r="G978" s="296" t="s">
        <v>86</v>
      </c>
      <c r="H978" s="296" t="s">
        <v>26</v>
      </c>
      <c r="I978" s="296" t="s">
        <v>2283</v>
      </c>
      <c r="J978" s="297">
        <v>1211</v>
      </c>
      <c r="K978" s="298">
        <v>10745</v>
      </c>
      <c r="L978" s="298">
        <v>1207</v>
      </c>
      <c r="M978" s="299">
        <v>894</v>
      </c>
      <c r="N978" s="300">
        <v>8130</v>
      </c>
      <c r="O978" s="300">
        <v>332</v>
      </c>
      <c r="P978" s="301">
        <v>470</v>
      </c>
      <c r="Q978" s="302">
        <v>4361</v>
      </c>
      <c r="R978" s="302">
        <v>14</v>
      </c>
      <c r="S978" s="303" t="s">
        <v>35</v>
      </c>
      <c r="T978" s="304" t="s">
        <v>35</v>
      </c>
      <c r="U978" s="304" t="s">
        <v>35</v>
      </c>
      <c r="V978" s="297">
        <v>2575</v>
      </c>
      <c r="W978" s="298">
        <v>23236</v>
      </c>
      <c r="X978" s="298">
        <v>1553</v>
      </c>
    </row>
    <row r="979" spans="1:24" x14ac:dyDescent="0.35">
      <c r="A979" s="294">
        <v>2013</v>
      </c>
      <c r="B979" s="295">
        <v>10321</v>
      </c>
      <c r="C979" s="296" t="s">
        <v>843</v>
      </c>
      <c r="D979" s="294" t="s">
        <v>22</v>
      </c>
      <c r="E979" s="296" t="s">
        <v>23</v>
      </c>
      <c r="F979" s="294" t="s">
        <v>24</v>
      </c>
      <c r="G979" s="296" t="s">
        <v>75</v>
      </c>
      <c r="H979" s="296" t="s">
        <v>26</v>
      </c>
      <c r="I979" s="296" t="s">
        <v>2282</v>
      </c>
      <c r="J979" s="297">
        <v>1753</v>
      </c>
      <c r="K979" s="298">
        <v>13516</v>
      </c>
      <c r="L979" s="298">
        <v>1552</v>
      </c>
      <c r="M979" s="299">
        <v>1099</v>
      </c>
      <c r="N979" s="300">
        <v>8745</v>
      </c>
      <c r="O979" s="300">
        <v>375</v>
      </c>
      <c r="P979" s="301">
        <v>1721</v>
      </c>
      <c r="Q979" s="302">
        <v>19455</v>
      </c>
      <c r="R979" s="302">
        <v>15</v>
      </c>
      <c r="S979" s="303" t="s">
        <v>35</v>
      </c>
      <c r="T979" s="304" t="s">
        <v>35</v>
      </c>
      <c r="U979" s="304" t="s">
        <v>35</v>
      </c>
      <c r="V979" s="297">
        <v>4573</v>
      </c>
      <c r="W979" s="298">
        <v>41716</v>
      </c>
      <c r="X979" s="298">
        <v>1942</v>
      </c>
    </row>
    <row r="980" spans="1:24" x14ac:dyDescent="0.35">
      <c r="A980" s="294">
        <v>2013</v>
      </c>
      <c r="B980" s="295">
        <v>10324</v>
      </c>
      <c r="C980" s="296" t="s">
        <v>844</v>
      </c>
      <c r="D980" s="294" t="s">
        <v>22</v>
      </c>
      <c r="E980" s="296" t="s">
        <v>23</v>
      </c>
      <c r="F980" s="294" t="s">
        <v>24</v>
      </c>
      <c r="G980" s="296" t="s">
        <v>67</v>
      </c>
      <c r="H980" s="296" t="s">
        <v>26</v>
      </c>
      <c r="I980" s="296" t="s">
        <v>2280</v>
      </c>
      <c r="J980" s="297">
        <v>5070</v>
      </c>
      <c r="K980" s="298">
        <v>45851</v>
      </c>
      <c r="L980" s="298">
        <v>3631</v>
      </c>
      <c r="M980" s="299">
        <v>3967</v>
      </c>
      <c r="N980" s="300">
        <v>38076</v>
      </c>
      <c r="O980" s="300">
        <v>710</v>
      </c>
      <c r="P980" s="301">
        <v>3586</v>
      </c>
      <c r="Q980" s="302">
        <v>42702</v>
      </c>
      <c r="R980" s="302">
        <v>23</v>
      </c>
      <c r="S980" s="303" t="s">
        <v>35</v>
      </c>
      <c r="T980" s="304" t="s">
        <v>35</v>
      </c>
      <c r="U980" s="304" t="s">
        <v>35</v>
      </c>
      <c r="V980" s="297">
        <v>12623</v>
      </c>
      <c r="W980" s="298">
        <v>126629</v>
      </c>
      <c r="X980" s="298">
        <v>4364</v>
      </c>
    </row>
    <row r="981" spans="1:24" x14ac:dyDescent="0.35">
      <c r="A981" s="294">
        <v>2013</v>
      </c>
      <c r="B981" s="295">
        <v>10331</v>
      </c>
      <c r="C981" s="296" t="s">
        <v>845</v>
      </c>
      <c r="D981" s="294" t="s">
        <v>22</v>
      </c>
      <c r="E981" s="296" t="s">
        <v>23</v>
      </c>
      <c r="F981" s="294" t="s">
        <v>24</v>
      </c>
      <c r="G981" s="296" t="s">
        <v>100</v>
      </c>
      <c r="H981" s="296" t="s">
        <v>54</v>
      </c>
      <c r="I981" s="296" t="s">
        <v>2271</v>
      </c>
      <c r="J981" s="297">
        <v>59272.1</v>
      </c>
      <c r="K981" s="298">
        <v>692452</v>
      </c>
      <c r="L981" s="298">
        <v>41247</v>
      </c>
      <c r="M981" s="299">
        <v>36755.599999999999</v>
      </c>
      <c r="N981" s="300">
        <v>427781</v>
      </c>
      <c r="O981" s="300">
        <v>5858</v>
      </c>
      <c r="P981" s="301">
        <v>55285.1</v>
      </c>
      <c r="Q981" s="302">
        <v>925505</v>
      </c>
      <c r="R981" s="302">
        <v>160</v>
      </c>
      <c r="S981" s="303">
        <v>0</v>
      </c>
      <c r="T981" s="304">
        <v>0</v>
      </c>
      <c r="U981" s="304">
        <v>0</v>
      </c>
      <c r="V981" s="297">
        <v>151312.79999999999</v>
      </c>
      <c r="W981" s="298">
        <v>2045738</v>
      </c>
      <c r="X981" s="298">
        <v>47265</v>
      </c>
    </row>
    <row r="982" spans="1:24" x14ac:dyDescent="0.35">
      <c r="A982" s="294">
        <v>2013</v>
      </c>
      <c r="B982" s="295">
        <v>10345</v>
      </c>
      <c r="C982" s="296" t="s">
        <v>846</v>
      </c>
      <c r="D982" s="294" t="s">
        <v>22</v>
      </c>
      <c r="E982" s="296" t="s">
        <v>23</v>
      </c>
      <c r="F982" s="294" t="s">
        <v>24</v>
      </c>
      <c r="G982" s="296" t="s">
        <v>67</v>
      </c>
      <c r="H982" s="296" t="s">
        <v>26</v>
      </c>
      <c r="I982" s="296" t="s">
        <v>2291</v>
      </c>
      <c r="J982" s="297">
        <v>18975</v>
      </c>
      <c r="K982" s="298">
        <v>128457</v>
      </c>
      <c r="L982" s="298">
        <v>9776</v>
      </c>
      <c r="M982" s="299">
        <v>17976</v>
      </c>
      <c r="N982" s="300">
        <v>143602</v>
      </c>
      <c r="O982" s="300">
        <v>1943</v>
      </c>
      <c r="P982" s="301">
        <v>15823</v>
      </c>
      <c r="Q982" s="302">
        <v>168803</v>
      </c>
      <c r="R982" s="302">
        <v>11</v>
      </c>
      <c r="S982" s="303" t="s">
        <v>35</v>
      </c>
      <c r="T982" s="304" t="s">
        <v>35</v>
      </c>
      <c r="U982" s="304" t="s">
        <v>35</v>
      </c>
      <c r="V982" s="297">
        <v>52774</v>
      </c>
      <c r="W982" s="298">
        <v>440862</v>
      </c>
      <c r="X982" s="298">
        <v>11730</v>
      </c>
    </row>
    <row r="983" spans="1:24" x14ac:dyDescent="0.35">
      <c r="A983" s="294">
        <v>2013</v>
      </c>
      <c r="B983" s="295">
        <v>10370</v>
      </c>
      <c r="C983" s="296" t="s">
        <v>847</v>
      </c>
      <c r="D983" s="294" t="s">
        <v>22</v>
      </c>
      <c r="E983" s="296" t="s">
        <v>23</v>
      </c>
      <c r="F983" s="294" t="s">
        <v>24</v>
      </c>
      <c r="G983" s="296" t="s">
        <v>127</v>
      </c>
      <c r="H983" s="296" t="s">
        <v>26</v>
      </c>
      <c r="I983" s="296" t="s">
        <v>2270</v>
      </c>
      <c r="J983" s="297">
        <v>10001</v>
      </c>
      <c r="K983" s="298">
        <v>98422</v>
      </c>
      <c r="L983" s="298">
        <v>8791</v>
      </c>
      <c r="M983" s="299">
        <v>10231</v>
      </c>
      <c r="N983" s="300">
        <v>102953</v>
      </c>
      <c r="O983" s="300">
        <v>1226</v>
      </c>
      <c r="P983" s="301">
        <v>946</v>
      </c>
      <c r="Q983" s="302">
        <v>7938</v>
      </c>
      <c r="R983" s="302">
        <v>1</v>
      </c>
      <c r="S983" s="303" t="s">
        <v>35</v>
      </c>
      <c r="T983" s="304" t="s">
        <v>35</v>
      </c>
      <c r="U983" s="304" t="s">
        <v>35</v>
      </c>
      <c r="V983" s="297">
        <v>21178</v>
      </c>
      <c r="W983" s="298">
        <v>209313</v>
      </c>
      <c r="X983" s="298">
        <v>10018</v>
      </c>
    </row>
    <row r="984" spans="1:24" x14ac:dyDescent="0.35">
      <c r="A984" s="294">
        <v>2013</v>
      </c>
      <c r="B984" s="295">
        <v>10375</v>
      </c>
      <c r="C984" s="296" t="s">
        <v>848</v>
      </c>
      <c r="D984" s="294" t="s">
        <v>22</v>
      </c>
      <c r="E984" s="296" t="s">
        <v>23</v>
      </c>
      <c r="F984" s="294" t="s">
        <v>24</v>
      </c>
      <c r="G984" s="296" t="s">
        <v>76</v>
      </c>
      <c r="H984" s="296" t="s">
        <v>31</v>
      </c>
      <c r="I984" s="296" t="s">
        <v>2282</v>
      </c>
      <c r="J984" s="297">
        <v>7069</v>
      </c>
      <c r="K984" s="298">
        <v>61667</v>
      </c>
      <c r="L984" s="298">
        <v>5486</v>
      </c>
      <c r="M984" s="299">
        <v>4074</v>
      </c>
      <c r="N984" s="300">
        <v>45691</v>
      </c>
      <c r="O984" s="300">
        <v>875</v>
      </c>
      <c r="P984" s="301">
        <v>7693</v>
      </c>
      <c r="Q984" s="302">
        <v>152815</v>
      </c>
      <c r="R984" s="302">
        <v>4</v>
      </c>
      <c r="S984" s="303" t="s">
        <v>35</v>
      </c>
      <c r="T984" s="304" t="s">
        <v>35</v>
      </c>
      <c r="U984" s="304" t="s">
        <v>35</v>
      </c>
      <c r="V984" s="297">
        <v>18836</v>
      </c>
      <c r="W984" s="298">
        <v>260173</v>
      </c>
      <c r="X984" s="298">
        <v>6365</v>
      </c>
    </row>
    <row r="985" spans="1:24" x14ac:dyDescent="0.35">
      <c r="A985" s="294">
        <v>2013</v>
      </c>
      <c r="B985" s="295">
        <v>10376</v>
      </c>
      <c r="C985" s="296" t="s">
        <v>849</v>
      </c>
      <c r="D985" s="294" t="s">
        <v>22</v>
      </c>
      <c r="E985" s="296" t="s">
        <v>23</v>
      </c>
      <c r="F985" s="294" t="s">
        <v>24</v>
      </c>
      <c r="G985" s="296" t="s">
        <v>58</v>
      </c>
      <c r="H985" s="296" t="s">
        <v>26</v>
      </c>
      <c r="I985" s="296" t="s">
        <v>2365</v>
      </c>
      <c r="J985" s="297">
        <v>87567</v>
      </c>
      <c r="K985" s="298">
        <v>709471</v>
      </c>
      <c r="L985" s="298">
        <v>55715</v>
      </c>
      <c r="M985" s="299">
        <v>53699</v>
      </c>
      <c r="N985" s="300">
        <v>453974</v>
      </c>
      <c r="O985" s="300">
        <v>9295</v>
      </c>
      <c r="P985" s="301">
        <v>17773</v>
      </c>
      <c r="Q985" s="302">
        <v>170893</v>
      </c>
      <c r="R985" s="302">
        <v>68</v>
      </c>
      <c r="S985" s="303" t="s">
        <v>35</v>
      </c>
      <c r="T985" s="304" t="s">
        <v>35</v>
      </c>
      <c r="U985" s="304" t="s">
        <v>35</v>
      </c>
      <c r="V985" s="297">
        <v>159039</v>
      </c>
      <c r="W985" s="298">
        <v>1334338</v>
      </c>
      <c r="X985" s="298">
        <v>65078</v>
      </c>
    </row>
    <row r="986" spans="1:24" x14ac:dyDescent="0.35">
      <c r="A986" s="294">
        <v>2013</v>
      </c>
      <c r="B986" s="295">
        <v>10378</v>
      </c>
      <c r="C986" s="296" t="s">
        <v>850</v>
      </c>
      <c r="D986" s="294" t="s">
        <v>22</v>
      </c>
      <c r="E986" s="296" t="s">
        <v>23</v>
      </c>
      <c r="F986" s="294" t="s">
        <v>24</v>
      </c>
      <c r="G986" s="296" t="s">
        <v>312</v>
      </c>
      <c r="H986" s="296" t="s">
        <v>31</v>
      </c>
      <c r="I986" s="296" t="s">
        <v>2326</v>
      </c>
      <c r="J986" s="297">
        <v>20178</v>
      </c>
      <c r="K986" s="298">
        <v>141145</v>
      </c>
      <c r="L986" s="298">
        <v>24492</v>
      </c>
      <c r="M986" s="299">
        <v>13993</v>
      </c>
      <c r="N986" s="300">
        <v>109778</v>
      </c>
      <c r="O986" s="300">
        <v>3579</v>
      </c>
      <c r="P986" s="301">
        <v>4932</v>
      </c>
      <c r="Q986" s="302">
        <v>43901</v>
      </c>
      <c r="R986" s="302">
        <v>10</v>
      </c>
      <c r="S986" s="303" t="s">
        <v>35</v>
      </c>
      <c r="T986" s="304" t="s">
        <v>35</v>
      </c>
      <c r="U986" s="304" t="s">
        <v>35</v>
      </c>
      <c r="V986" s="297">
        <v>39103</v>
      </c>
      <c r="W986" s="298">
        <v>294824</v>
      </c>
      <c r="X986" s="298">
        <v>28081</v>
      </c>
    </row>
    <row r="987" spans="1:24" x14ac:dyDescent="0.35">
      <c r="A987" s="294">
        <v>2013</v>
      </c>
      <c r="B987" s="295">
        <v>10393</v>
      </c>
      <c r="C987" s="296" t="s">
        <v>851</v>
      </c>
      <c r="D987" s="294" t="s">
        <v>22</v>
      </c>
      <c r="E987" s="296" t="s">
        <v>23</v>
      </c>
      <c r="F987" s="294" t="s">
        <v>24</v>
      </c>
      <c r="G987" s="296" t="s">
        <v>92</v>
      </c>
      <c r="H987" s="296" t="s">
        <v>179</v>
      </c>
      <c r="I987" s="296" t="s">
        <v>2304</v>
      </c>
      <c r="J987" s="297">
        <v>13397.1</v>
      </c>
      <c r="K987" s="298">
        <v>140317</v>
      </c>
      <c r="L987" s="298">
        <v>10127</v>
      </c>
      <c r="M987" s="299">
        <v>7737.8</v>
      </c>
      <c r="N987" s="300">
        <v>95119</v>
      </c>
      <c r="O987" s="300">
        <v>1902</v>
      </c>
      <c r="P987" s="301">
        <v>4639.2</v>
      </c>
      <c r="Q987" s="302">
        <v>88691</v>
      </c>
      <c r="R987" s="302">
        <v>245</v>
      </c>
      <c r="S987" s="303" t="s">
        <v>35</v>
      </c>
      <c r="T987" s="304" t="s">
        <v>35</v>
      </c>
      <c r="U987" s="304" t="s">
        <v>35</v>
      </c>
      <c r="V987" s="297">
        <v>25774.1</v>
      </c>
      <c r="W987" s="298">
        <v>324127</v>
      </c>
      <c r="X987" s="298">
        <v>12274</v>
      </c>
    </row>
    <row r="988" spans="1:24" x14ac:dyDescent="0.35">
      <c r="A988" s="294">
        <v>2013</v>
      </c>
      <c r="B988" s="295">
        <v>10421</v>
      </c>
      <c r="C988" s="296" t="s">
        <v>852</v>
      </c>
      <c r="D988" s="294" t="s">
        <v>22</v>
      </c>
      <c r="E988" s="296" t="s">
        <v>23</v>
      </c>
      <c r="F988" s="294" t="s">
        <v>24</v>
      </c>
      <c r="G988" s="296" t="s">
        <v>100</v>
      </c>
      <c r="H988" s="296" t="s">
        <v>26</v>
      </c>
      <c r="I988" s="296" t="s">
        <v>2269</v>
      </c>
      <c r="J988" s="297">
        <v>239220</v>
      </c>
      <c r="K988" s="298">
        <v>2413813</v>
      </c>
      <c r="L988" s="298">
        <v>173492</v>
      </c>
      <c r="M988" s="299">
        <v>232830</v>
      </c>
      <c r="N988" s="300">
        <v>2353364</v>
      </c>
      <c r="O988" s="300">
        <v>24562</v>
      </c>
      <c r="P988" s="301">
        <v>41358</v>
      </c>
      <c r="Q988" s="302">
        <v>658039</v>
      </c>
      <c r="R988" s="302">
        <v>22</v>
      </c>
      <c r="S988" s="303">
        <v>0</v>
      </c>
      <c r="T988" s="304">
        <v>0</v>
      </c>
      <c r="U988" s="304">
        <v>0</v>
      </c>
      <c r="V988" s="297">
        <v>513408</v>
      </c>
      <c r="W988" s="298">
        <v>5425216</v>
      </c>
      <c r="X988" s="298">
        <v>198076</v>
      </c>
    </row>
    <row r="989" spans="1:24" x14ac:dyDescent="0.35">
      <c r="A989" s="294">
        <v>2013</v>
      </c>
      <c r="B989" s="295">
        <v>10433</v>
      </c>
      <c r="C989" s="296" t="s">
        <v>853</v>
      </c>
      <c r="D989" s="294" t="s">
        <v>22</v>
      </c>
      <c r="E989" s="296" t="s">
        <v>23</v>
      </c>
      <c r="F989" s="294" t="s">
        <v>24</v>
      </c>
      <c r="G989" s="296" t="s">
        <v>62</v>
      </c>
      <c r="H989" s="296" t="s">
        <v>31</v>
      </c>
      <c r="I989" s="296" t="s">
        <v>2279</v>
      </c>
      <c r="J989" s="297">
        <v>6148</v>
      </c>
      <c r="K989" s="298">
        <v>34387</v>
      </c>
      <c r="L989" s="298">
        <v>4705</v>
      </c>
      <c r="M989" s="299">
        <v>3722</v>
      </c>
      <c r="N989" s="300">
        <v>21450</v>
      </c>
      <c r="O989" s="300">
        <v>1042</v>
      </c>
      <c r="P989" s="301">
        <v>14219</v>
      </c>
      <c r="Q989" s="302">
        <v>87337</v>
      </c>
      <c r="R989" s="302">
        <v>103</v>
      </c>
      <c r="S989" s="303" t="s">
        <v>35</v>
      </c>
      <c r="T989" s="304" t="s">
        <v>35</v>
      </c>
      <c r="U989" s="304" t="s">
        <v>35</v>
      </c>
      <c r="V989" s="297">
        <v>24089</v>
      </c>
      <c r="W989" s="298">
        <v>143174</v>
      </c>
      <c r="X989" s="298">
        <v>5850</v>
      </c>
    </row>
    <row r="990" spans="1:24" x14ac:dyDescent="0.35">
      <c r="A990" s="294">
        <v>2013</v>
      </c>
      <c r="B990" s="295">
        <v>10448</v>
      </c>
      <c r="C990" s="296" t="s">
        <v>854</v>
      </c>
      <c r="D990" s="294" t="s">
        <v>22</v>
      </c>
      <c r="E990" s="296" t="s">
        <v>23</v>
      </c>
      <c r="F990" s="294" t="s">
        <v>24</v>
      </c>
      <c r="G990" s="296" t="s">
        <v>71</v>
      </c>
      <c r="H990" s="296" t="s">
        <v>31</v>
      </c>
      <c r="I990" s="296" t="s">
        <v>2270</v>
      </c>
      <c r="J990" s="297">
        <v>21192</v>
      </c>
      <c r="K990" s="298">
        <v>195180</v>
      </c>
      <c r="L990" s="298">
        <v>16465</v>
      </c>
      <c r="M990" s="299" t="s">
        <v>35</v>
      </c>
      <c r="N990" s="300" t="s">
        <v>35</v>
      </c>
      <c r="O990" s="300" t="s">
        <v>35</v>
      </c>
      <c r="P990" s="301">
        <v>21675</v>
      </c>
      <c r="Q990" s="302">
        <v>248635</v>
      </c>
      <c r="R990" s="302">
        <v>1249</v>
      </c>
      <c r="S990" s="303" t="s">
        <v>35</v>
      </c>
      <c r="T990" s="304" t="s">
        <v>35</v>
      </c>
      <c r="U990" s="304" t="s">
        <v>35</v>
      </c>
      <c r="V990" s="297">
        <v>42867</v>
      </c>
      <c r="W990" s="298">
        <v>443815</v>
      </c>
      <c r="X990" s="298">
        <v>17714</v>
      </c>
    </row>
    <row r="991" spans="1:24" x14ac:dyDescent="0.35">
      <c r="A991" s="294">
        <v>2013</v>
      </c>
      <c r="B991" s="295">
        <v>10451</v>
      </c>
      <c r="C991" s="296" t="s">
        <v>855</v>
      </c>
      <c r="D991" s="294" t="s">
        <v>22</v>
      </c>
      <c r="E991" s="296" t="s">
        <v>23</v>
      </c>
      <c r="F991" s="294" t="s">
        <v>24</v>
      </c>
      <c r="G991" s="296" t="s">
        <v>62</v>
      </c>
      <c r="H991" s="296" t="s">
        <v>31</v>
      </c>
      <c r="I991" s="296" t="s">
        <v>2279</v>
      </c>
      <c r="J991" s="297">
        <v>3066</v>
      </c>
      <c r="K991" s="298">
        <v>7451</v>
      </c>
      <c r="L991" s="298">
        <v>1123</v>
      </c>
      <c r="M991" s="299">
        <v>5006</v>
      </c>
      <c r="N991" s="300">
        <v>12912</v>
      </c>
      <c r="O991" s="300">
        <v>126</v>
      </c>
      <c r="P991" s="301" t="s">
        <v>35</v>
      </c>
      <c r="Q991" s="302" t="s">
        <v>35</v>
      </c>
      <c r="R991" s="302" t="s">
        <v>35</v>
      </c>
      <c r="S991" s="303" t="s">
        <v>35</v>
      </c>
      <c r="T991" s="304" t="s">
        <v>35</v>
      </c>
      <c r="U991" s="304" t="s">
        <v>35</v>
      </c>
      <c r="V991" s="297">
        <v>8072</v>
      </c>
      <c r="W991" s="298">
        <v>20363</v>
      </c>
      <c r="X991" s="298">
        <v>1249</v>
      </c>
    </row>
    <row r="992" spans="1:24" x14ac:dyDescent="0.35">
      <c r="A992" s="294">
        <v>2013</v>
      </c>
      <c r="B992" s="295">
        <v>10454</v>
      </c>
      <c r="C992" s="296" t="s">
        <v>856</v>
      </c>
      <c r="D992" s="294" t="s">
        <v>22</v>
      </c>
      <c r="E992" s="296" t="s">
        <v>23</v>
      </c>
      <c r="F992" s="294" t="s">
        <v>24</v>
      </c>
      <c r="G992" s="296" t="s">
        <v>198</v>
      </c>
      <c r="H992" s="296" t="s">
        <v>31</v>
      </c>
      <c r="I992" s="296" t="s">
        <v>2329</v>
      </c>
      <c r="J992" s="297">
        <v>24771.8</v>
      </c>
      <c r="K992" s="298">
        <v>289764</v>
      </c>
      <c r="L992" s="298">
        <v>20813</v>
      </c>
      <c r="M992" s="299">
        <v>8512.2999999999993</v>
      </c>
      <c r="N992" s="300">
        <v>103709</v>
      </c>
      <c r="O992" s="300">
        <v>1710</v>
      </c>
      <c r="P992" s="301">
        <v>1388.8</v>
      </c>
      <c r="Q992" s="302">
        <v>29796</v>
      </c>
      <c r="R992" s="302">
        <v>47</v>
      </c>
      <c r="S992" s="303">
        <v>0</v>
      </c>
      <c r="T992" s="304">
        <v>0</v>
      </c>
      <c r="U992" s="304">
        <v>0</v>
      </c>
      <c r="V992" s="297">
        <v>34672.9</v>
      </c>
      <c r="W992" s="298">
        <v>423269</v>
      </c>
      <c r="X992" s="298">
        <v>22570</v>
      </c>
    </row>
    <row r="993" spans="1:24" x14ac:dyDescent="0.35">
      <c r="A993" s="294">
        <v>2013</v>
      </c>
      <c r="B993" s="295">
        <v>10454</v>
      </c>
      <c r="C993" s="296" t="s">
        <v>856</v>
      </c>
      <c r="D993" s="294" t="s">
        <v>22</v>
      </c>
      <c r="E993" s="296" t="s">
        <v>23</v>
      </c>
      <c r="F993" s="294" t="s">
        <v>24</v>
      </c>
      <c r="G993" s="296" t="s">
        <v>92</v>
      </c>
      <c r="H993" s="296" t="s">
        <v>31</v>
      </c>
      <c r="I993" s="296" t="s">
        <v>2329</v>
      </c>
      <c r="J993" s="297">
        <v>167.3</v>
      </c>
      <c r="K993" s="298">
        <v>2085</v>
      </c>
      <c r="L993" s="298">
        <v>76</v>
      </c>
      <c r="M993" s="299">
        <v>0</v>
      </c>
      <c r="N993" s="300">
        <v>0</v>
      </c>
      <c r="O993" s="300">
        <v>0</v>
      </c>
      <c r="P993" s="301">
        <v>1.4</v>
      </c>
      <c r="Q993" s="302">
        <v>22</v>
      </c>
      <c r="R993" s="302">
        <v>1</v>
      </c>
      <c r="S993" s="303">
        <v>0</v>
      </c>
      <c r="T993" s="304">
        <v>0</v>
      </c>
      <c r="U993" s="304">
        <v>0</v>
      </c>
      <c r="V993" s="297">
        <v>168.7</v>
      </c>
      <c r="W993" s="298">
        <v>2107</v>
      </c>
      <c r="X993" s="298">
        <v>77</v>
      </c>
    </row>
    <row r="994" spans="1:24" x14ac:dyDescent="0.35">
      <c r="A994" s="294">
        <v>2013</v>
      </c>
      <c r="B994" s="295">
        <v>10508</v>
      </c>
      <c r="C994" s="296" t="s">
        <v>857</v>
      </c>
      <c r="D994" s="294" t="s">
        <v>22</v>
      </c>
      <c r="E994" s="296" t="s">
        <v>23</v>
      </c>
      <c r="F994" s="294" t="s">
        <v>24</v>
      </c>
      <c r="G994" s="296" t="s">
        <v>79</v>
      </c>
      <c r="H994" s="296" t="s">
        <v>26</v>
      </c>
      <c r="I994" s="296" t="s">
        <v>2270</v>
      </c>
      <c r="J994" s="297">
        <v>711.1</v>
      </c>
      <c r="K994" s="298">
        <v>5266</v>
      </c>
      <c r="L994" s="298">
        <v>988</v>
      </c>
      <c r="M994" s="299">
        <v>861.2</v>
      </c>
      <c r="N994" s="300">
        <v>6735</v>
      </c>
      <c r="O994" s="300">
        <v>212</v>
      </c>
      <c r="P994" s="301">
        <v>0</v>
      </c>
      <c r="Q994" s="302">
        <v>0</v>
      </c>
      <c r="R994" s="302">
        <v>0</v>
      </c>
      <c r="S994" s="303">
        <v>0</v>
      </c>
      <c r="T994" s="304">
        <v>0</v>
      </c>
      <c r="U994" s="304">
        <v>0</v>
      </c>
      <c r="V994" s="297">
        <v>1572.3</v>
      </c>
      <c r="W994" s="298">
        <v>12001</v>
      </c>
      <c r="X994" s="298">
        <v>1200</v>
      </c>
    </row>
    <row r="995" spans="1:24" x14ac:dyDescent="0.35">
      <c r="A995" s="294">
        <v>2013</v>
      </c>
      <c r="B995" s="295">
        <v>10539</v>
      </c>
      <c r="C995" s="296" t="s">
        <v>858</v>
      </c>
      <c r="D995" s="294" t="s">
        <v>22</v>
      </c>
      <c r="E995" s="296" t="s">
        <v>23</v>
      </c>
      <c r="F995" s="294" t="s">
        <v>24</v>
      </c>
      <c r="G995" s="296" t="s">
        <v>125</v>
      </c>
      <c r="H995" s="296" t="s">
        <v>31</v>
      </c>
      <c r="I995" s="296" t="s">
        <v>2308</v>
      </c>
      <c r="J995" s="297">
        <v>40507</v>
      </c>
      <c r="K995" s="298">
        <v>298280</v>
      </c>
      <c r="L995" s="298">
        <v>34447</v>
      </c>
      <c r="M995" s="299">
        <v>30577</v>
      </c>
      <c r="N995" s="300">
        <v>272924</v>
      </c>
      <c r="O995" s="300">
        <v>6272</v>
      </c>
      <c r="P995" s="301">
        <v>31387</v>
      </c>
      <c r="Q995" s="302">
        <v>402098</v>
      </c>
      <c r="R995" s="302">
        <v>197</v>
      </c>
      <c r="S995" s="303" t="s">
        <v>35</v>
      </c>
      <c r="T995" s="304" t="s">
        <v>35</v>
      </c>
      <c r="U995" s="304" t="s">
        <v>35</v>
      </c>
      <c r="V995" s="297">
        <v>102471</v>
      </c>
      <c r="W995" s="298">
        <v>973302</v>
      </c>
      <c r="X995" s="298">
        <v>40916</v>
      </c>
    </row>
    <row r="996" spans="1:24" x14ac:dyDescent="0.35">
      <c r="A996" s="294">
        <v>2013</v>
      </c>
      <c r="B996" s="295">
        <v>10550</v>
      </c>
      <c r="C996" s="296" t="s">
        <v>859</v>
      </c>
      <c r="D996" s="294" t="s">
        <v>22</v>
      </c>
      <c r="E996" s="296" t="s">
        <v>23</v>
      </c>
      <c r="F996" s="294" t="s">
        <v>24</v>
      </c>
      <c r="G996" s="296" t="s">
        <v>86</v>
      </c>
      <c r="H996" s="296" t="s">
        <v>179</v>
      </c>
      <c r="I996" s="296" t="s">
        <v>2283</v>
      </c>
      <c r="J996" s="297">
        <v>4853.2</v>
      </c>
      <c r="K996" s="298">
        <v>38319</v>
      </c>
      <c r="L996" s="298">
        <v>3684</v>
      </c>
      <c r="M996" s="299">
        <v>3106.3</v>
      </c>
      <c r="N996" s="300">
        <v>31736</v>
      </c>
      <c r="O996" s="300">
        <v>335</v>
      </c>
      <c r="P996" s="301">
        <v>8804.5</v>
      </c>
      <c r="Q996" s="302">
        <v>103384</v>
      </c>
      <c r="R996" s="302">
        <v>859</v>
      </c>
      <c r="S996" s="303" t="s">
        <v>35</v>
      </c>
      <c r="T996" s="304" t="s">
        <v>35</v>
      </c>
      <c r="U996" s="304" t="s">
        <v>35</v>
      </c>
      <c r="V996" s="297">
        <v>16764</v>
      </c>
      <c r="W996" s="298">
        <v>173439</v>
      </c>
      <c r="X996" s="298">
        <v>4878</v>
      </c>
    </row>
    <row r="997" spans="1:24" x14ac:dyDescent="0.35">
      <c r="A997" s="294">
        <v>2013</v>
      </c>
      <c r="B997" s="295">
        <v>10558</v>
      </c>
      <c r="C997" s="296" t="s">
        <v>860</v>
      </c>
      <c r="D997" s="294" t="s">
        <v>22</v>
      </c>
      <c r="E997" s="296" t="s">
        <v>23</v>
      </c>
      <c r="F997" s="294" t="s">
        <v>24</v>
      </c>
      <c r="G997" s="296" t="s">
        <v>86</v>
      </c>
      <c r="H997" s="296" t="s">
        <v>31</v>
      </c>
      <c r="I997" s="296" t="s">
        <v>2275</v>
      </c>
      <c r="J997" s="297">
        <v>231</v>
      </c>
      <c r="K997" s="298">
        <v>2179</v>
      </c>
      <c r="L997" s="298">
        <v>164</v>
      </c>
      <c r="M997" s="299">
        <v>86</v>
      </c>
      <c r="N997" s="300">
        <v>1070</v>
      </c>
      <c r="O997" s="300">
        <v>24</v>
      </c>
      <c r="P997" s="301">
        <v>295</v>
      </c>
      <c r="Q997" s="302">
        <v>2721</v>
      </c>
      <c r="R997" s="302">
        <v>43</v>
      </c>
      <c r="S997" s="303" t="s">
        <v>35</v>
      </c>
      <c r="T997" s="304" t="s">
        <v>35</v>
      </c>
      <c r="U997" s="304" t="s">
        <v>35</v>
      </c>
      <c r="V997" s="297">
        <v>612</v>
      </c>
      <c r="W997" s="298">
        <v>5970</v>
      </c>
      <c r="X997" s="298">
        <v>231</v>
      </c>
    </row>
    <row r="998" spans="1:24" x14ac:dyDescent="0.35">
      <c r="A998" s="294">
        <v>2013</v>
      </c>
      <c r="B998" s="295">
        <v>10558</v>
      </c>
      <c r="C998" s="296" t="s">
        <v>860</v>
      </c>
      <c r="D998" s="294" t="s">
        <v>22</v>
      </c>
      <c r="E998" s="296" t="s">
        <v>23</v>
      </c>
      <c r="F998" s="294" t="s">
        <v>24</v>
      </c>
      <c r="G998" s="296" t="s">
        <v>164</v>
      </c>
      <c r="H998" s="296" t="s">
        <v>31</v>
      </c>
      <c r="I998" s="296" t="s">
        <v>2275</v>
      </c>
      <c r="J998" s="297">
        <v>7363</v>
      </c>
      <c r="K998" s="298">
        <v>71018</v>
      </c>
      <c r="L998" s="298">
        <v>5515</v>
      </c>
      <c r="M998" s="299">
        <v>3709</v>
      </c>
      <c r="N998" s="300">
        <v>40622</v>
      </c>
      <c r="O998" s="300">
        <v>724</v>
      </c>
      <c r="P998" s="301">
        <v>493</v>
      </c>
      <c r="Q998" s="302">
        <v>4668</v>
      </c>
      <c r="R998" s="302">
        <v>62</v>
      </c>
      <c r="S998" s="303" t="s">
        <v>35</v>
      </c>
      <c r="T998" s="304" t="s">
        <v>35</v>
      </c>
      <c r="U998" s="304" t="s">
        <v>35</v>
      </c>
      <c r="V998" s="297">
        <v>11565</v>
      </c>
      <c r="W998" s="298">
        <v>116308</v>
      </c>
      <c r="X998" s="298">
        <v>6301</v>
      </c>
    </row>
    <row r="999" spans="1:24" x14ac:dyDescent="0.35">
      <c r="A999" s="294">
        <v>2013</v>
      </c>
      <c r="B999" s="295">
        <v>10562</v>
      </c>
      <c r="C999" s="296" t="s">
        <v>861</v>
      </c>
      <c r="D999" s="294" t="s">
        <v>22</v>
      </c>
      <c r="E999" s="296" t="s">
        <v>23</v>
      </c>
      <c r="F999" s="294" t="s">
        <v>24</v>
      </c>
      <c r="G999" s="296" t="s">
        <v>71</v>
      </c>
      <c r="H999" s="296" t="s">
        <v>31</v>
      </c>
      <c r="I999" s="296" t="s">
        <v>2270</v>
      </c>
      <c r="J999" s="297">
        <v>8748.4</v>
      </c>
      <c r="K999" s="298">
        <v>62634</v>
      </c>
      <c r="L999" s="298">
        <v>6667</v>
      </c>
      <c r="M999" s="299">
        <v>2066.8000000000002</v>
      </c>
      <c r="N999" s="300">
        <v>20902</v>
      </c>
      <c r="O999" s="300">
        <v>186</v>
      </c>
      <c r="P999" s="301">
        <v>1315.5</v>
      </c>
      <c r="Q999" s="302">
        <v>11930</v>
      </c>
      <c r="R999" s="302">
        <v>208</v>
      </c>
      <c r="S999" s="303" t="s">
        <v>35</v>
      </c>
      <c r="T999" s="304" t="s">
        <v>35</v>
      </c>
      <c r="U999" s="304" t="s">
        <v>35</v>
      </c>
      <c r="V999" s="297">
        <v>12130.7</v>
      </c>
      <c r="W999" s="298">
        <v>95466</v>
      </c>
      <c r="X999" s="298">
        <v>7061</v>
      </c>
    </row>
    <row r="1000" spans="1:24" x14ac:dyDescent="0.35">
      <c r="A1000" s="294">
        <v>2013</v>
      </c>
      <c r="B1000" s="295">
        <v>10579</v>
      </c>
      <c r="C1000" s="296" t="s">
        <v>862</v>
      </c>
      <c r="D1000" s="294" t="s">
        <v>22</v>
      </c>
      <c r="E1000" s="296" t="s">
        <v>23</v>
      </c>
      <c r="F1000" s="294" t="s">
        <v>24</v>
      </c>
      <c r="G1000" s="296" t="s">
        <v>100</v>
      </c>
      <c r="H1000" s="296" t="s">
        <v>26</v>
      </c>
      <c r="I1000" s="296" t="s">
        <v>2269</v>
      </c>
      <c r="J1000" s="297">
        <v>27704</v>
      </c>
      <c r="K1000" s="298">
        <v>252666</v>
      </c>
      <c r="L1000" s="298">
        <v>18966</v>
      </c>
      <c r="M1000" s="299">
        <v>14500</v>
      </c>
      <c r="N1000" s="300">
        <v>121378</v>
      </c>
      <c r="O1000" s="300">
        <v>2921</v>
      </c>
      <c r="P1000" s="301">
        <v>2265</v>
      </c>
      <c r="Q1000" s="302">
        <v>24905</v>
      </c>
      <c r="R1000" s="302">
        <v>3</v>
      </c>
      <c r="S1000" s="303">
        <v>0</v>
      </c>
      <c r="T1000" s="304">
        <v>0</v>
      </c>
      <c r="U1000" s="304">
        <v>0</v>
      </c>
      <c r="V1000" s="297">
        <v>44469</v>
      </c>
      <c r="W1000" s="298">
        <v>398949</v>
      </c>
      <c r="X1000" s="298">
        <v>21890</v>
      </c>
    </row>
    <row r="1001" spans="1:24" x14ac:dyDescent="0.35">
      <c r="A1001" s="294">
        <v>2013</v>
      </c>
      <c r="B1001" s="295">
        <v>10585</v>
      </c>
      <c r="C1001" s="296" t="s">
        <v>863</v>
      </c>
      <c r="D1001" s="294" t="s">
        <v>22</v>
      </c>
      <c r="E1001" s="296" t="s">
        <v>23</v>
      </c>
      <c r="F1001" s="294" t="s">
        <v>24</v>
      </c>
      <c r="G1001" s="296" t="s">
        <v>46</v>
      </c>
      <c r="H1001" s="296" t="s">
        <v>26</v>
      </c>
      <c r="I1001" s="296" t="s">
        <v>2274</v>
      </c>
      <c r="J1001" s="297">
        <v>13437</v>
      </c>
      <c r="K1001" s="298">
        <v>125988</v>
      </c>
      <c r="L1001" s="298">
        <v>11301</v>
      </c>
      <c r="M1001" s="299">
        <v>16545</v>
      </c>
      <c r="N1001" s="300">
        <v>164083</v>
      </c>
      <c r="O1001" s="300">
        <v>1805</v>
      </c>
      <c r="P1001" s="301">
        <v>15086</v>
      </c>
      <c r="Q1001" s="302">
        <v>218941</v>
      </c>
      <c r="R1001" s="302">
        <v>51</v>
      </c>
      <c r="S1001" s="303" t="s">
        <v>35</v>
      </c>
      <c r="T1001" s="304" t="s">
        <v>35</v>
      </c>
      <c r="U1001" s="304" t="s">
        <v>35</v>
      </c>
      <c r="V1001" s="297">
        <v>45068</v>
      </c>
      <c r="W1001" s="298">
        <v>509012</v>
      </c>
      <c r="X1001" s="298">
        <v>13157</v>
      </c>
    </row>
    <row r="1002" spans="1:24" x14ac:dyDescent="0.35">
      <c r="A1002" s="294">
        <v>2013</v>
      </c>
      <c r="B1002" s="295">
        <v>10595</v>
      </c>
      <c r="C1002" s="296" t="s">
        <v>864</v>
      </c>
      <c r="D1002" s="294" t="s">
        <v>22</v>
      </c>
      <c r="E1002" s="296" t="s">
        <v>23</v>
      </c>
      <c r="F1002" s="294" t="s">
        <v>24</v>
      </c>
      <c r="G1002" s="296" t="s">
        <v>48</v>
      </c>
      <c r="H1002" s="296" t="s">
        <v>26</v>
      </c>
      <c r="I1002" s="296" t="s">
        <v>2270</v>
      </c>
      <c r="J1002" s="297">
        <v>2525</v>
      </c>
      <c r="K1002" s="298">
        <v>20281</v>
      </c>
      <c r="L1002" s="298">
        <v>2807</v>
      </c>
      <c r="M1002" s="299">
        <v>1841</v>
      </c>
      <c r="N1002" s="300">
        <v>17587</v>
      </c>
      <c r="O1002" s="300">
        <v>359</v>
      </c>
      <c r="P1002" s="301">
        <v>8972</v>
      </c>
      <c r="Q1002" s="302">
        <v>111109</v>
      </c>
      <c r="R1002" s="302">
        <v>7</v>
      </c>
      <c r="S1002" s="303" t="s">
        <v>35</v>
      </c>
      <c r="T1002" s="304" t="s">
        <v>35</v>
      </c>
      <c r="U1002" s="304" t="s">
        <v>35</v>
      </c>
      <c r="V1002" s="297">
        <v>13338</v>
      </c>
      <c r="W1002" s="298">
        <v>148977</v>
      </c>
      <c r="X1002" s="298">
        <v>3173</v>
      </c>
    </row>
    <row r="1003" spans="1:24" x14ac:dyDescent="0.35">
      <c r="A1003" s="294">
        <v>2013</v>
      </c>
      <c r="B1003" s="295">
        <v>10596</v>
      </c>
      <c r="C1003" s="296" t="s">
        <v>865</v>
      </c>
      <c r="D1003" s="294" t="s">
        <v>22</v>
      </c>
      <c r="E1003" s="296" t="s">
        <v>23</v>
      </c>
      <c r="F1003" s="294" t="s">
        <v>24</v>
      </c>
      <c r="G1003" s="296" t="s">
        <v>48</v>
      </c>
      <c r="H1003" s="296" t="s">
        <v>26</v>
      </c>
      <c r="I1003" s="296" t="s">
        <v>2270</v>
      </c>
      <c r="J1003" s="297">
        <v>1310</v>
      </c>
      <c r="K1003" s="298">
        <v>8431</v>
      </c>
      <c r="L1003" s="298">
        <v>1032</v>
      </c>
      <c r="M1003" s="299">
        <v>1156</v>
      </c>
      <c r="N1003" s="300">
        <v>8629</v>
      </c>
      <c r="O1003" s="300">
        <v>180</v>
      </c>
      <c r="P1003" s="301" t="s">
        <v>35</v>
      </c>
      <c r="Q1003" s="302" t="s">
        <v>35</v>
      </c>
      <c r="R1003" s="302" t="s">
        <v>35</v>
      </c>
      <c r="S1003" s="303" t="s">
        <v>35</v>
      </c>
      <c r="T1003" s="304" t="s">
        <v>35</v>
      </c>
      <c r="U1003" s="304" t="s">
        <v>35</v>
      </c>
      <c r="V1003" s="297">
        <v>2466</v>
      </c>
      <c r="W1003" s="298">
        <v>17060</v>
      </c>
      <c r="X1003" s="298">
        <v>1212</v>
      </c>
    </row>
    <row r="1004" spans="1:24" x14ac:dyDescent="0.35">
      <c r="A1004" s="294">
        <v>2013</v>
      </c>
      <c r="B1004" s="295">
        <v>10599</v>
      </c>
      <c r="C1004" s="296" t="s">
        <v>866</v>
      </c>
      <c r="D1004" s="294" t="s">
        <v>22</v>
      </c>
      <c r="E1004" s="296" t="s">
        <v>23</v>
      </c>
      <c r="F1004" s="294" t="s">
        <v>24</v>
      </c>
      <c r="G1004" s="296" t="s">
        <v>76</v>
      </c>
      <c r="H1004" s="296" t="s">
        <v>31</v>
      </c>
      <c r="I1004" s="296" t="s">
        <v>2324</v>
      </c>
      <c r="J1004" s="297">
        <v>30054.7</v>
      </c>
      <c r="K1004" s="298">
        <v>312409</v>
      </c>
      <c r="L1004" s="298">
        <v>22294</v>
      </c>
      <c r="M1004" s="299">
        <v>3633.3</v>
      </c>
      <c r="N1004" s="300">
        <v>39417</v>
      </c>
      <c r="O1004" s="300">
        <v>1694</v>
      </c>
      <c r="P1004" s="301">
        <v>3480.1</v>
      </c>
      <c r="Q1004" s="302">
        <v>40260</v>
      </c>
      <c r="R1004" s="302">
        <v>114</v>
      </c>
      <c r="S1004" s="303" t="s">
        <v>35</v>
      </c>
      <c r="T1004" s="304" t="s">
        <v>35</v>
      </c>
      <c r="U1004" s="304" t="s">
        <v>35</v>
      </c>
      <c r="V1004" s="297">
        <v>37168.1</v>
      </c>
      <c r="W1004" s="298">
        <v>392086</v>
      </c>
      <c r="X1004" s="298">
        <v>24102</v>
      </c>
    </row>
    <row r="1005" spans="1:24" x14ac:dyDescent="0.35">
      <c r="A1005" s="294">
        <v>2013</v>
      </c>
      <c r="B1005" s="295">
        <v>10603</v>
      </c>
      <c r="C1005" s="296" t="s">
        <v>867</v>
      </c>
      <c r="D1005" s="294" t="s">
        <v>22</v>
      </c>
      <c r="E1005" s="296" t="s">
        <v>23</v>
      </c>
      <c r="F1005" s="294" t="s">
        <v>24</v>
      </c>
      <c r="G1005" s="296" t="s">
        <v>127</v>
      </c>
      <c r="H1005" s="296" t="s">
        <v>31</v>
      </c>
      <c r="I1005" s="296" t="s">
        <v>2296</v>
      </c>
      <c r="J1005" s="297">
        <v>48753</v>
      </c>
      <c r="K1005" s="298">
        <v>520639</v>
      </c>
      <c r="L1005" s="298">
        <v>33177</v>
      </c>
      <c r="M1005" s="299">
        <v>10180</v>
      </c>
      <c r="N1005" s="300">
        <v>104449</v>
      </c>
      <c r="O1005" s="300">
        <v>3220</v>
      </c>
      <c r="P1005" s="301">
        <v>2393</v>
      </c>
      <c r="Q1005" s="302">
        <v>26596</v>
      </c>
      <c r="R1005" s="302">
        <v>14</v>
      </c>
      <c r="S1005" s="303" t="s">
        <v>35</v>
      </c>
      <c r="T1005" s="304" t="s">
        <v>35</v>
      </c>
      <c r="U1005" s="304" t="s">
        <v>35</v>
      </c>
      <c r="V1005" s="297">
        <v>61326</v>
      </c>
      <c r="W1005" s="298">
        <v>651684</v>
      </c>
      <c r="X1005" s="298">
        <v>36411</v>
      </c>
    </row>
    <row r="1006" spans="1:24" x14ac:dyDescent="0.35">
      <c r="A1006" s="294">
        <v>2013</v>
      </c>
      <c r="B1006" s="295">
        <v>10605</v>
      </c>
      <c r="C1006" s="296" t="s">
        <v>868</v>
      </c>
      <c r="D1006" s="294" t="s">
        <v>22</v>
      </c>
      <c r="E1006" s="296" t="s">
        <v>23</v>
      </c>
      <c r="F1006" s="294" t="s">
        <v>24</v>
      </c>
      <c r="G1006" s="296" t="s">
        <v>37</v>
      </c>
      <c r="H1006" s="296" t="s">
        <v>26</v>
      </c>
      <c r="I1006" s="296" t="s">
        <v>2270</v>
      </c>
      <c r="J1006" s="297">
        <v>3284.2</v>
      </c>
      <c r="K1006" s="298">
        <v>26814</v>
      </c>
      <c r="L1006" s="298">
        <v>3478</v>
      </c>
      <c r="M1006" s="299">
        <v>3871.5</v>
      </c>
      <c r="N1006" s="300">
        <v>36682</v>
      </c>
      <c r="O1006" s="300">
        <v>469</v>
      </c>
      <c r="P1006" s="301">
        <v>0</v>
      </c>
      <c r="Q1006" s="302">
        <v>0</v>
      </c>
      <c r="R1006" s="302">
        <v>0</v>
      </c>
      <c r="S1006" s="303">
        <v>0</v>
      </c>
      <c r="T1006" s="304">
        <v>0</v>
      </c>
      <c r="U1006" s="304">
        <v>0</v>
      </c>
      <c r="V1006" s="297">
        <v>7155.7</v>
      </c>
      <c r="W1006" s="298">
        <v>63496</v>
      </c>
      <c r="X1006" s="298">
        <v>3947</v>
      </c>
    </row>
    <row r="1007" spans="1:24" x14ac:dyDescent="0.35">
      <c r="A1007" s="294">
        <v>2013</v>
      </c>
      <c r="B1007" s="295">
        <v>10606</v>
      </c>
      <c r="C1007" s="296" t="s">
        <v>869</v>
      </c>
      <c r="D1007" s="294" t="s">
        <v>22</v>
      </c>
      <c r="E1007" s="296" t="s">
        <v>23</v>
      </c>
      <c r="F1007" s="294" t="s">
        <v>24</v>
      </c>
      <c r="G1007" s="296" t="s">
        <v>83</v>
      </c>
      <c r="H1007" s="296" t="s">
        <v>26</v>
      </c>
      <c r="I1007" s="296" t="s">
        <v>2270</v>
      </c>
      <c r="J1007" s="297">
        <v>1111.4000000000001</v>
      </c>
      <c r="K1007" s="298">
        <v>8919</v>
      </c>
      <c r="L1007" s="298">
        <v>1070</v>
      </c>
      <c r="M1007" s="299">
        <v>619.70000000000005</v>
      </c>
      <c r="N1007" s="300">
        <v>5996</v>
      </c>
      <c r="O1007" s="300">
        <v>158</v>
      </c>
      <c r="P1007" s="301">
        <v>1778</v>
      </c>
      <c r="Q1007" s="302">
        <v>16076</v>
      </c>
      <c r="R1007" s="302">
        <v>20</v>
      </c>
      <c r="S1007" s="303" t="s">
        <v>35</v>
      </c>
      <c r="T1007" s="304" t="s">
        <v>35</v>
      </c>
      <c r="U1007" s="304" t="s">
        <v>35</v>
      </c>
      <c r="V1007" s="297">
        <v>3509.1</v>
      </c>
      <c r="W1007" s="298">
        <v>30991</v>
      </c>
      <c r="X1007" s="298">
        <v>1248</v>
      </c>
    </row>
    <row r="1008" spans="1:24" x14ac:dyDescent="0.35">
      <c r="A1008" s="294">
        <v>2013</v>
      </c>
      <c r="B1008" s="295">
        <v>10610</v>
      </c>
      <c r="C1008" s="296" t="s">
        <v>2397</v>
      </c>
      <c r="D1008" s="294" t="s">
        <v>22</v>
      </c>
      <c r="E1008" s="296" t="s">
        <v>23</v>
      </c>
      <c r="F1008" s="294" t="s">
        <v>24</v>
      </c>
      <c r="G1008" s="296" t="s">
        <v>41</v>
      </c>
      <c r="H1008" s="296" t="s">
        <v>26</v>
      </c>
      <c r="I1008" s="296" t="s">
        <v>2272</v>
      </c>
      <c r="J1008" s="297">
        <v>4148.8999999999996</v>
      </c>
      <c r="K1008" s="298">
        <v>73724</v>
      </c>
      <c r="L1008" s="298">
        <v>3936</v>
      </c>
      <c r="M1008" s="299">
        <v>4382.3999999999996</v>
      </c>
      <c r="N1008" s="300">
        <v>83700</v>
      </c>
      <c r="O1008" s="300">
        <v>923</v>
      </c>
      <c r="P1008" s="301" t="s">
        <v>35</v>
      </c>
      <c r="Q1008" s="302" t="s">
        <v>35</v>
      </c>
      <c r="R1008" s="302" t="s">
        <v>35</v>
      </c>
      <c r="S1008" s="303" t="s">
        <v>35</v>
      </c>
      <c r="T1008" s="304" t="s">
        <v>35</v>
      </c>
      <c r="U1008" s="304" t="s">
        <v>35</v>
      </c>
      <c r="V1008" s="297">
        <v>8531.2999999999993</v>
      </c>
      <c r="W1008" s="298">
        <v>157424</v>
      </c>
      <c r="X1008" s="298">
        <v>4859</v>
      </c>
    </row>
    <row r="1009" spans="1:24" ht="27.75" x14ac:dyDescent="0.35">
      <c r="A1009" s="294">
        <v>2013</v>
      </c>
      <c r="B1009" s="295">
        <v>10618</v>
      </c>
      <c r="C1009" s="296" t="s">
        <v>870</v>
      </c>
      <c r="D1009" s="294" t="s">
        <v>22</v>
      </c>
      <c r="E1009" s="296" t="s">
        <v>23</v>
      </c>
      <c r="F1009" s="294" t="s">
        <v>24</v>
      </c>
      <c r="G1009" s="296" t="s">
        <v>48</v>
      </c>
      <c r="H1009" s="296" t="s">
        <v>31</v>
      </c>
      <c r="I1009" s="296" t="s">
        <v>2270</v>
      </c>
      <c r="J1009" s="297">
        <v>37131</v>
      </c>
      <c r="K1009" s="298">
        <v>330525</v>
      </c>
      <c r="L1009" s="298">
        <v>24340</v>
      </c>
      <c r="M1009" s="299">
        <v>9988</v>
      </c>
      <c r="N1009" s="300">
        <v>118045</v>
      </c>
      <c r="O1009" s="300">
        <v>2389</v>
      </c>
      <c r="P1009" s="301" t="s">
        <v>35</v>
      </c>
      <c r="Q1009" s="302" t="s">
        <v>35</v>
      </c>
      <c r="R1009" s="302" t="s">
        <v>35</v>
      </c>
      <c r="S1009" s="303" t="s">
        <v>35</v>
      </c>
      <c r="T1009" s="304" t="s">
        <v>35</v>
      </c>
      <c r="U1009" s="304" t="s">
        <v>35</v>
      </c>
      <c r="V1009" s="297">
        <v>47119</v>
      </c>
      <c r="W1009" s="298">
        <v>448570</v>
      </c>
      <c r="X1009" s="298">
        <v>26729</v>
      </c>
    </row>
    <row r="1010" spans="1:24" x14ac:dyDescent="0.35">
      <c r="A1010" s="294">
        <v>2013</v>
      </c>
      <c r="B1010" s="295">
        <v>10620</v>
      </c>
      <c r="C1010" s="296" t="s">
        <v>871</v>
      </c>
      <c r="D1010" s="294" t="s">
        <v>22</v>
      </c>
      <c r="E1010" s="296" t="s">
        <v>23</v>
      </c>
      <c r="F1010" s="294" t="s">
        <v>24</v>
      </c>
      <c r="G1010" s="296" t="s">
        <v>58</v>
      </c>
      <c r="H1010" s="296" t="s">
        <v>26</v>
      </c>
      <c r="I1010" s="296" t="s">
        <v>2365</v>
      </c>
      <c r="J1010" s="297">
        <v>26819</v>
      </c>
      <c r="K1010" s="298">
        <v>219148</v>
      </c>
      <c r="L1010" s="298">
        <v>21770</v>
      </c>
      <c r="M1010" s="299">
        <v>20299</v>
      </c>
      <c r="N1010" s="300">
        <v>173430</v>
      </c>
      <c r="O1010" s="300">
        <v>3566</v>
      </c>
      <c r="P1010" s="301" t="s">
        <v>35</v>
      </c>
      <c r="Q1010" s="302" t="s">
        <v>35</v>
      </c>
      <c r="R1010" s="302" t="s">
        <v>35</v>
      </c>
      <c r="S1010" s="303" t="s">
        <v>35</v>
      </c>
      <c r="T1010" s="304" t="s">
        <v>35</v>
      </c>
      <c r="U1010" s="304" t="s">
        <v>35</v>
      </c>
      <c r="V1010" s="297">
        <v>47118</v>
      </c>
      <c r="W1010" s="298">
        <v>392578</v>
      </c>
      <c r="X1010" s="298">
        <v>25336</v>
      </c>
    </row>
    <row r="1011" spans="1:24" x14ac:dyDescent="0.35">
      <c r="A1011" s="294">
        <v>2013</v>
      </c>
      <c r="B1011" s="295">
        <v>10623</v>
      </c>
      <c r="C1011" s="296" t="s">
        <v>872</v>
      </c>
      <c r="D1011" s="294" t="s">
        <v>22</v>
      </c>
      <c r="E1011" s="296" t="s">
        <v>23</v>
      </c>
      <c r="F1011" s="294" t="s">
        <v>24</v>
      </c>
      <c r="G1011" s="296" t="s">
        <v>58</v>
      </c>
      <c r="H1011" s="296" t="s">
        <v>26</v>
      </c>
      <c r="I1011" s="296" t="s">
        <v>2365</v>
      </c>
      <c r="J1011" s="297">
        <v>144782.29999999999</v>
      </c>
      <c r="K1011" s="298">
        <v>1367751</v>
      </c>
      <c r="L1011" s="298">
        <v>101971</v>
      </c>
      <c r="M1011" s="299">
        <v>81332.3</v>
      </c>
      <c r="N1011" s="300">
        <v>817558</v>
      </c>
      <c r="O1011" s="300">
        <v>20745</v>
      </c>
      <c r="P1011" s="301">
        <v>45659</v>
      </c>
      <c r="Q1011" s="302">
        <v>645626</v>
      </c>
      <c r="R1011" s="302">
        <v>85</v>
      </c>
      <c r="S1011" s="303">
        <v>0</v>
      </c>
      <c r="T1011" s="304">
        <v>0</v>
      </c>
      <c r="U1011" s="304">
        <v>0</v>
      </c>
      <c r="V1011" s="297">
        <v>271773.59999999998</v>
      </c>
      <c r="W1011" s="298">
        <v>2830935</v>
      </c>
      <c r="X1011" s="298">
        <v>122801</v>
      </c>
    </row>
    <row r="1012" spans="1:24" x14ac:dyDescent="0.35">
      <c r="A1012" s="294">
        <v>2013</v>
      </c>
      <c r="B1012" s="295">
        <v>10624</v>
      </c>
      <c r="C1012" s="296" t="s">
        <v>873</v>
      </c>
      <c r="D1012" s="294" t="s">
        <v>22</v>
      </c>
      <c r="E1012" s="296" t="s">
        <v>23</v>
      </c>
      <c r="F1012" s="294" t="s">
        <v>24</v>
      </c>
      <c r="G1012" s="296" t="s">
        <v>46</v>
      </c>
      <c r="H1012" s="296" t="s">
        <v>31</v>
      </c>
      <c r="I1012" s="296" t="s">
        <v>2274</v>
      </c>
      <c r="J1012" s="297">
        <v>32222</v>
      </c>
      <c r="K1012" s="298">
        <v>262896</v>
      </c>
      <c r="L1012" s="298">
        <v>17512</v>
      </c>
      <c r="M1012" s="299">
        <v>3415</v>
      </c>
      <c r="N1012" s="300">
        <v>26797</v>
      </c>
      <c r="O1012" s="300">
        <v>1072</v>
      </c>
      <c r="P1012" s="301">
        <v>1841</v>
      </c>
      <c r="Q1012" s="302">
        <v>27151</v>
      </c>
      <c r="R1012" s="302">
        <v>8</v>
      </c>
      <c r="S1012" s="303" t="s">
        <v>35</v>
      </c>
      <c r="T1012" s="304" t="s">
        <v>35</v>
      </c>
      <c r="U1012" s="304" t="s">
        <v>35</v>
      </c>
      <c r="V1012" s="297">
        <v>37478</v>
      </c>
      <c r="W1012" s="298">
        <v>316844</v>
      </c>
      <c r="X1012" s="298">
        <v>18592</v>
      </c>
    </row>
    <row r="1013" spans="1:24" x14ac:dyDescent="0.35">
      <c r="A1013" s="294">
        <v>2013</v>
      </c>
      <c r="B1013" s="295">
        <v>10625</v>
      </c>
      <c r="C1013" s="296" t="s">
        <v>874</v>
      </c>
      <c r="D1013" s="294" t="s">
        <v>22</v>
      </c>
      <c r="E1013" s="296" t="s">
        <v>23</v>
      </c>
      <c r="F1013" s="294" t="s">
        <v>24</v>
      </c>
      <c r="G1013" s="296" t="s">
        <v>94</v>
      </c>
      <c r="H1013" s="296" t="s">
        <v>31</v>
      </c>
      <c r="I1013" s="296" t="s">
        <v>2303</v>
      </c>
      <c r="J1013" s="297">
        <v>3515</v>
      </c>
      <c r="K1013" s="298">
        <v>34348</v>
      </c>
      <c r="L1013" s="298">
        <v>2737</v>
      </c>
      <c r="M1013" s="299">
        <v>5763</v>
      </c>
      <c r="N1013" s="300">
        <v>61168</v>
      </c>
      <c r="O1013" s="300">
        <v>1314</v>
      </c>
      <c r="P1013" s="301">
        <v>29005</v>
      </c>
      <c r="Q1013" s="302">
        <v>326518</v>
      </c>
      <c r="R1013" s="302">
        <v>6957</v>
      </c>
      <c r="S1013" s="303" t="s">
        <v>35</v>
      </c>
      <c r="T1013" s="304" t="s">
        <v>35</v>
      </c>
      <c r="U1013" s="304" t="s">
        <v>35</v>
      </c>
      <c r="V1013" s="297">
        <v>38283</v>
      </c>
      <c r="W1013" s="298">
        <v>422034</v>
      </c>
      <c r="X1013" s="298">
        <v>11008</v>
      </c>
    </row>
    <row r="1014" spans="1:24" x14ac:dyDescent="0.35">
      <c r="A1014" s="294">
        <v>2013</v>
      </c>
      <c r="B1014" s="295">
        <v>10627</v>
      </c>
      <c r="C1014" s="296" t="s">
        <v>875</v>
      </c>
      <c r="D1014" s="294" t="s">
        <v>22</v>
      </c>
      <c r="E1014" s="296" t="s">
        <v>23</v>
      </c>
      <c r="F1014" s="294" t="s">
        <v>24</v>
      </c>
      <c r="G1014" s="296" t="s">
        <v>92</v>
      </c>
      <c r="H1014" s="296" t="s">
        <v>31</v>
      </c>
      <c r="I1014" s="296" t="s">
        <v>2304</v>
      </c>
      <c r="J1014" s="297">
        <v>8623</v>
      </c>
      <c r="K1014" s="298">
        <v>113077</v>
      </c>
      <c r="L1014" s="298">
        <v>7514</v>
      </c>
      <c r="M1014" s="299">
        <v>11852</v>
      </c>
      <c r="N1014" s="300">
        <v>150414</v>
      </c>
      <c r="O1014" s="300">
        <v>2332</v>
      </c>
      <c r="P1014" s="301" t="s">
        <v>35</v>
      </c>
      <c r="Q1014" s="302" t="s">
        <v>35</v>
      </c>
      <c r="R1014" s="302" t="s">
        <v>35</v>
      </c>
      <c r="S1014" s="303" t="s">
        <v>35</v>
      </c>
      <c r="T1014" s="304" t="s">
        <v>35</v>
      </c>
      <c r="U1014" s="304" t="s">
        <v>35</v>
      </c>
      <c r="V1014" s="297">
        <v>20475</v>
      </c>
      <c r="W1014" s="298">
        <v>263491</v>
      </c>
      <c r="X1014" s="298">
        <v>9846</v>
      </c>
    </row>
    <row r="1015" spans="1:24" x14ac:dyDescent="0.35">
      <c r="A1015" s="294">
        <v>2013</v>
      </c>
      <c r="B1015" s="295">
        <v>10629</v>
      </c>
      <c r="C1015" s="296" t="s">
        <v>876</v>
      </c>
      <c r="D1015" s="294" t="s">
        <v>22</v>
      </c>
      <c r="E1015" s="296" t="s">
        <v>23</v>
      </c>
      <c r="F1015" s="294" t="s">
        <v>24</v>
      </c>
      <c r="G1015" s="296" t="s">
        <v>163</v>
      </c>
      <c r="H1015" s="296" t="s">
        <v>26</v>
      </c>
      <c r="I1015" s="296" t="s">
        <v>2275</v>
      </c>
      <c r="J1015" s="297">
        <v>575</v>
      </c>
      <c r="K1015" s="298">
        <v>8215</v>
      </c>
      <c r="L1015" s="298">
        <v>408</v>
      </c>
      <c r="M1015" s="299">
        <v>465</v>
      </c>
      <c r="N1015" s="300">
        <v>6516</v>
      </c>
      <c r="O1015" s="300">
        <v>136</v>
      </c>
      <c r="P1015" s="301">
        <v>83</v>
      </c>
      <c r="Q1015" s="302">
        <v>680</v>
      </c>
      <c r="R1015" s="302">
        <v>4</v>
      </c>
      <c r="S1015" s="303" t="s">
        <v>35</v>
      </c>
      <c r="T1015" s="304" t="s">
        <v>35</v>
      </c>
      <c r="U1015" s="304" t="s">
        <v>35</v>
      </c>
      <c r="V1015" s="297">
        <v>1123</v>
      </c>
      <c r="W1015" s="298">
        <v>15411</v>
      </c>
      <c r="X1015" s="298">
        <v>548</v>
      </c>
    </row>
    <row r="1016" spans="1:24" x14ac:dyDescent="0.35">
      <c r="A1016" s="294">
        <v>2013</v>
      </c>
      <c r="B1016" s="295">
        <v>10632</v>
      </c>
      <c r="C1016" s="296" t="s">
        <v>877</v>
      </c>
      <c r="D1016" s="294" t="s">
        <v>22</v>
      </c>
      <c r="E1016" s="296" t="s">
        <v>23</v>
      </c>
      <c r="F1016" s="294" t="s">
        <v>24</v>
      </c>
      <c r="G1016" s="296" t="s">
        <v>164</v>
      </c>
      <c r="H1016" s="296" t="s">
        <v>31</v>
      </c>
      <c r="I1016" s="296" t="s">
        <v>2275</v>
      </c>
      <c r="J1016" s="297">
        <v>5919</v>
      </c>
      <c r="K1016" s="298">
        <v>56226</v>
      </c>
      <c r="L1016" s="298">
        <v>3323</v>
      </c>
      <c r="M1016" s="299">
        <v>1889</v>
      </c>
      <c r="N1016" s="300">
        <v>23435</v>
      </c>
      <c r="O1016" s="300">
        <v>133</v>
      </c>
      <c r="P1016" s="301">
        <v>6110</v>
      </c>
      <c r="Q1016" s="302">
        <v>82215</v>
      </c>
      <c r="R1016" s="302">
        <v>5</v>
      </c>
      <c r="S1016" s="303" t="s">
        <v>35</v>
      </c>
      <c r="T1016" s="304" t="s">
        <v>35</v>
      </c>
      <c r="U1016" s="304" t="s">
        <v>35</v>
      </c>
      <c r="V1016" s="297">
        <v>13918</v>
      </c>
      <c r="W1016" s="298">
        <v>161876</v>
      </c>
      <c r="X1016" s="298">
        <v>3461</v>
      </c>
    </row>
    <row r="1017" spans="1:24" x14ac:dyDescent="0.35">
      <c r="A1017" s="294">
        <v>2013</v>
      </c>
      <c r="B1017" s="295">
        <v>10649</v>
      </c>
      <c r="C1017" s="296" t="s">
        <v>878</v>
      </c>
      <c r="D1017" s="294" t="s">
        <v>22</v>
      </c>
      <c r="E1017" s="296" t="s">
        <v>23</v>
      </c>
      <c r="F1017" s="294" t="s">
        <v>24</v>
      </c>
      <c r="G1017" s="296" t="s">
        <v>94</v>
      </c>
      <c r="H1017" s="296" t="s">
        <v>31</v>
      </c>
      <c r="I1017" s="296" t="s">
        <v>2285</v>
      </c>
      <c r="J1017" s="297">
        <v>16858</v>
      </c>
      <c r="K1017" s="298">
        <v>144934</v>
      </c>
      <c r="L1017" s="298">
        <v>11256</v>
      </c>
      <c r="M1017" s="299">
        <v>4626</v>
      </c>
      <c r="N1017" s="300">
        <v>44918</v>
      </c>
      <c r="O1017" s="300">
        <v>729</v>
      </c>
      <c r="P1017" s="301" t="s">
        <v>35</v>
      </c>
      <c r="Q1017" s="302" t="s">
        <v>35</v>
      </c>
      <c r="R1017" s="302" t="s">
        <v>35</v>
      </c>
      <c r="S1017" s="303" t="s">
        <v>35</v>
      </c>
      <c r="T1017" s="304" t="s">
        <v>35</v>
      </c>
      <c r="U1017" s="304" t="s">
        <v>35</v>
      </c>
      <c r="V1017" s="297">
        <v>21484</v>
      </c>
      <c r="W1017" s="298">
        <v>189852</v>
      </c>
      <c r="X1017" s="298">
        <v>11985</v>
      </c>
    </row>
    <row r="1018" spans="1:24" x14ac:dyDescent="0.35">
      <c r="A1018" s="294">
        <v>2013</v>
      </c>
      <c r="B1018" s="295">
        <v>10650</v>
      </c>
      <c r="C1018" s="296" t="s">
        <v>879</v>
      </c>
      <c r="D1018" s="294" t="s">
        <v>22</v>
      </c>
      <c r="E1018" s="296" t="s">
        <v>23</v>
      </c>
      <c r="F1018" s="294" t="s">
        <v>24</v>
      </c>
      <c r="G1018" s="296" t="s">
        <v>83</v>
      </c>
      <c r="H1018" s="296" t="s">
        <v>26</v>
      </c>
      <c r="I1018" s="296" t="s">
        <v>2270</v>
      </c>
      <c r="J1018" s="297">
        <v>950</v>
      </c>
      <c r="K1018" s="298">
        <v>8606</v>
      </c>
      <c r="L1018" s="298">
        <v>961</v>
      </c>
      <c r="M1018" s="299">
        <v>1200</v>
      </c>
      <c r="N1018" s="300">
        <v>12038</v>
      </c>
      <c r="O1018" s="300">
        <v>159</v>
      </c>
      <c r="P1018" s="301">
        <v>191</v>
      </c>
      <c r="Q1018" s="302">
        <v>2089</v>
      </c>
      <c r="R1018" s="302">
        <v>41</v>
      </c>
      <c r="S1018" s="303" t="s">
        <v>35</v>
      </c>
      <c r="T1018" s="304" t="s">
        <v>35</v>
      </c>
      <c r="U1018" s="304" t="s">
        <v>35</v>
      </c>
      <c r="V1018" s="297">
        <v>2341</v>
      </c>
      <c r="W1018" s="298">
        <v>22733</v>
      </c>
      <c r="X1018" s="298">
        <v>1161</v>
      </c>
    </row>
    <row r="1019" spans="1:24" x14ac:dyDescent="0.35">
      <c r="A1019" s="294">
        <v>2013</v>
      </c>
      <c r="B1019" s="295">
        <v>10656</v>
      </c>
      <c r="C1019" s="296" t="s">
        <v>880</v>
      </c>
      <c r="D1019" s="294" t="s">
        <v>22</v>
      </c>
      <c r="E1019" s="296" t="s">
        <v>23</v>
      </c>
      <c r="F1019" s="294" t="s">
        <v>24</v>
      </c>
      <c r="G1019" s="296" t="s">
        <v>94</v>
      </c>
      <c r="H1019" s="296" t="s">
        <v>26</v>
      </c>
      <c r="I1019" s="296" t="s">
        <v>2285</v>
      </c>
      <c r="J1019" s="297">
        <v>4679</v>
      </c>
      <c r="K1019" s="298">
        <v>42239</v>
      </c>
      <c r="L1019" s="298">
        <v>3192</v>
      </c>
      <c r="M1019" s="299">
        <v>4973</v>
      </c>
      <c r="N1019" s="300">
        <v>56665</v>
      </c>
      <c r="O1019" s="300">
        <v>705</v>
      </c>
      <c r="P1019" s="301" t="s">
        <v>35</v>
      </c>
      <c r="Q1019" s="302" t="s">
        <v>35</v>
      </c>
      <c r="R1019" s="302" t="s">
        <v>35</v>
      </c>
      <c r="S1019" s="303" t="s">
        <v>35</v>
      </c>
      <c r="T1019" s="304" t="s">
        <v>35</v>
      </c>
      <c r="U1019" s="304" t="s">
        <v>35</v>
      </c>
      <c r="V1019" s="297">
        <v>9652</v>
      </c>
      <c r="W1019" s="298">
        <v>98904</v>
      </c>
      <c r="X1019" s="298">
        <v>3897</v>
      </c>
    </row>
    <row r="1020" spans="1:24" x14ac:dyDescent="0.35">
      <c r="A1020" s="294">
        <v>2013</v>
      </c>
      <c r="B1020" s="295">
        <v>10668</v>
      </c>
      <c r="C1020" s="296" t="s">
        <v>881</v>
      </c>
      <c r="D1020" s="294" t="s">
        <v>22</v>
      </c>
      <c r="E1020" s="296" t="s">
        <v>23</v>
      </c>
      <c r="F1020" s="294" t="s">
        <v>24</v>
      </c>
      <c r="G1020" s="296" t="s">
        <v>44</v>
      </c>
      <c r="H1020" s="296" t="s">
        <v>31</v>
      </c>
      <c r="I1020" s="296" t="s">
        <v>2271</v>
      </c>
      <c r="J1020" s="297">
        <v>41570</v>
      </c>
      <c r="K1020" s="298">
        <v>306000</v>
      </c>
      <c r="L1020" s="298">
        <v>23265</v>
      </c>
      <c r="M1020" s="299">
        <v>4908</v>
      </c>
      <c r="N1020" s="300">
        <v>34000</v>
      </c>
      <c r="O1020" s="300">
        <v>1532</v>
      </c>
      <c r="P1020" s="301">
        <v>2440</v>
      </c>
      <c r="Q1020" s="302">
        <v>21000</v>
      </c>
      <c r="R1020" s="302">
        <v>15</v>
      </c>
      <c r="S1020" s="303" t="s">
        <v>35</v>
      </c>
      <c r="T1020" s="304" t="s">
        <v>35</v>
      </c>
      <c r="U1020" s="304" t="s">
        <v>35</v>
      </c>
      <c r="V1020" s="297">
        <v>48918</v>
      </c>
      <c r="W1020" s="298">
        <v>361000</v>
      </c>
      <c r="X1020" s="298">
        <v>24812</v>
      </c>
    </row>
    <row r="1021" spans="1:24" x14ac:dyDescent="0.35">
      <c r="A1021" s="294">
        <v>2013</v>
      </c>
      <c r="B1021" s="295">
        <v>10681</v>
      </c>
      <c r="C1021" s="296" t="s">
        <v>882</v>
      </c>
      <c r="D1021" s="294" t="s">
        <v>22</v>
      </c>
      <c r="E1021" s="296" t="s">
        <v>23</v>
      </c>
      <c r="F1021" s="294" t="s">
        <v>24</v>
      </c>
      <c r="G1021" s="296" t="s">
        <v>123</v>
      </c>
      <c r="H1021" s="296" t="s">
        <v>31</v>
      </c>
      <c r="I1021" s="296" t="s">
        <v>2304</v>
      </c>
      <c r="J1021" s="297">
        <v>18240.7</v>
      </c>
      <c r="K1021" s="298">
        <v>198587</v>
      </c>
      <c r="L1021" s="298">
        <v>11956</v>
      </c>
      <c r="M1021" s="299">
        <v>2916.3</v>
      </c>
      <c r="N1021" s="300">
        <v>32684</v>
      </c>
      <c r="O1021" s="300">
        <v>837</v>
      </c>
      <c r="P1021" s="301">
        <v>307.2</v>
      </c>
      <c r="Q1021" s="302">
        <v>4401</v>
      </c>
      <c r="R1021" s="302">
        <v>1</v>
      </c>
      <c r="S1021" s="303" t="s">
        <v>35</v>
      </c>
      <c r="T1021" s="304" t="s">
        <v>35</v>
      </c>
      <c r="U1021" s="304" t="s">
        <v>35</v>
      </c>
      <c r="V1021" s="297">
        <v>21464.2</v>
      </c>
      <c r="W1021" s="298">
        <v>235672</v>
      </c>
      <c r="X1021" s="298">
        <v>12794</v>
      </c>
    </row>
    <row r="1022" spans="1:24" x14ac:dyDescent="0.35">
      <c r="A1022" s="294">
        <v>2013</v>
      </c>
      <c r="B1022" s="295">
        <v>10697</v>
      </c>
      <c r="C1022" s="296" t="s">
        <v>883</v>
      </c>
      <c r="D1022" s="294" t="s">
        <v>22</v>
      </c>
      <c r="E1022" s="296" t="s">
        <v>23</v>
      </c>
      <c r="F1022" s="294" t="s">
        <v>24</v>
      </c>
      <c r="G1022" s="296" t="s">
        <v>48</v>
      </c>
      <c r="H1022" s="296" t="s">
        <v>31</v>
      </c>
      <c r="I1022" s="296" t="s">
        <v>2270</v>
      </c>
      <c r="J1022" s="297">
        <v>62849</v>
      </c>
      <c r="K1022" s="298">
        <v>504084</v>
      </c>
      <c r="L1022" s="298">
        <v>45190</v>
      </c>
      <c r="M1022" s="299">
        <v>12862</v>
      </c>
      <c r="N1022" s="300">
        <v>117160</v>
      </c>
      <c r="O1022" s="300">
        <v>3341</v>
      </c>
      <c r="P1022" s="301">
        <v>1886</v>
      </c>
      <c r="Q1022" s="302">
        <v>20976</v>
      </c>
      <c r="R1022" s="302">
        <v>3</v>
      </c>
      <c r="S1022" s="303" t="s">
        <v>35</v>
      </c>
      <c r="T1022" s="304" t="s">
        <v>35</v>
      </c>
      <c r="U1022" s="304" t="s">
        <v>35</v>
      </c>
      <c r="V1022" s="297">
        <v>77597</v>
      </c>
      <c r="W1022" s="298">
        <v>642220</v>
      </c>
      <c r="X1022" s="298">
        <v>48534</v>
      </c>
    </row>
    <row r="1023" spans="1:24" x14ac:dyDescent="0.35">
      <c r="A1023" s="294">
        <v>2013</v>
      </c>
      <c r="B1023" s="295">
        <v>10702</v>
      </c>
      <c r="C1023" s="296" t="s">
        <v>884</v>
      </c>
      <c r="D1023" s="294" t="s">
        <v>22</v>
      </c>
      <c r="E1023" s="296" t="s">
        <v>23</v>
      </c>
      <c r="F1023" s="294" t="s">
        <v>24</v>
      </c>
      <c r="G1023" s="296" t="s">
        <v>187</v>
      </c>
      <c r="H1023" s="296" t="s">
        <v>26</v>
      </c>
      <c r="I1023" s="296" t="s">
        <v>2271</v>
      </c>
      <c r="J1023" s="297">
        <v>8303</v>
      </c>
      <c r="K1023" s="298">
        <v>48949</v>
      </c>
      <c r="L1023" s="298">
        <v>7022</v>
      </c>
      <c r="M1023" s="299">
        <v>6068</v>
      </c>
      <c r="N1023" s="300">
        <v>33834</v>
      </c>
      <c r="O1023" s="300">
        <v>1106</v>
      </c>
      <c r="P1023" s="301">
        <v>4686</v>
      </c>
      <c r="Q1023" s="302">
        <v>39997</v>
      </c>
      <c r="R1023" s="302">
        <v>27</v>
      </c>
      <c r="S1023" s="303" t="s">
        <v>35</v>
      </c>
      <c r="T1023" s="304" t="s">
        <v>35</v>
      </c>
      <c r="U1023" s="304" t="s">
        <v>35</v>
      </c>
      <c r="V1023" s="297">
        <v>19057</v>
      </c>
      <c r="W1023" s="298">
        <v>122780</v>
      </c>
      <c r="X1023" s="298">
        <v>8155</v>
      </c>
    </row>
    <row r="1024" spans="1:24" x14ac:dyDescent="0.35">
      <c r="A1024" s="294">
        <v>2013</v>
      </c>
      <c r="B1024" s="295">
        <v>10704</v>
      </c>
      <c r="C1024" s="296" t="s">
        <v>885</v>
      </c>
      <c r="D1024" s="294" t="s">
        <v>22</v>
      </c>
      <c r="E1024" s="296" t="s">
        <v>23</v>
      </c>
      <c r="F1024" s="294" t="s">
        <v>24</v>
      </c>
      <c r="G1024" s="296" t="s">
        <v>79</v>
      </c>
      <c r="H1024" s="296" t="s">
        <v>26</v>
      </c>
      <c r="I1024" s="296" t="s">
        <v>2270</v>
      </c>
      <c r="J1024" s="297">
        <v>75507</v>
      </c>
      <c r="K1024" s="298">
        <v>571801</v>
      </c>
      <c r="L1024" s="298">
        <v>83143</v>
      </c>
      <c r="M1024" s="299">
        <v>137431</v>
      </c>
      <c r="N1024" s="300">
        <v>1181665</v>
      </c>
      <c r="O1024" s="300">
        <v>12706</v>
      </c>
      <c r="P1024" s="301">
        <v>37547</v>
      </c>
      <c r="Q1024" s="302">
        <v>388713</v>
      </c>
      <c r="R1024" s="302">
        <v>259</v>
      </c>
      <c r="S1024" s="303">
        <v>0</v>
      </c>
      <c r="T1024" s="304">
        <v>0</v>
      </c>
      <c r="U1024" s="304">
        <v>0</v>
      </c>
      <c r="V1024" s="297">
        <v>250485</v>
      </c>
      <c r="W1024" s="298">
        <v>2142179</v>
      </c>
      <c r="X1024" s="298">
        <v>96108</v>
      </c>
    </row>
    <row r="1025" spans="1:24" x14ac:dyDescent="0.35">
      <c r="A1025" s="294">
        <v>2013</v>
      </c>
      <c r="B1025" s="295">
        <v>10713</v>
      </c>
      <c r="C1025" s="296" t="s">
        <v>886</v>
      </c>
      <c r="D1025" s="294" t="s">
        <v>22</v>
      </c>
      <c r="E1025" s="296" t="s">
        <v>23</v>
      </c>
      <c r="F1025" s="294" t="s">
        <v>24</v>
      </c>
      <c r="G1025" s="296" t="s">
        <v>75</v>
      </c>
      <c r="H1025" s="296" t="s">
        <v>26</v>
      </c>
      <c r="I1025" s="296" t="s">
        <v>2300</v>
      </c>
      <c r="J1025" s="297">
        <v>2200</v>
      </c>
      <c r="K1025" s="298">
        <v>19925</v>
      </c>
      <c r="L1025" s="298">
        <v>2180</v>
      </c>
      <c r="M1025" s="299">
        <v>1821</v>
      </c>
      <c r="N1025" s="300">
        <v>18279</v>
      </c>
      <c r="O1025" s="300">
        <v>408</v>
      </c>
      <c r="P1025" s="301">
        <v>159</v>
      </c>
      <c r="Q1025" s="302">
        <v>1585</v>
      </c>
      <c r="R1025" s="302">
        <v>11</v>
      </c>
      <c r="S1025" s="303" t="s">
        <v>35</v>
      </c>
      <c r="T1025" s="304" t="s">
        <v>35</v>
      </c>
      <c r="U1025" s="304" t="s">
        <v>35</v>
      </c>
      <c r="V1025" s="297">
        <v>4180</v>
      </c>
      <c r="W1025" s="298">
        <v>39789</v>
      </c>
      <c r="X1025" s="298">
        <v>2599</v>
      </c>
    </row>
    <row r="1026" spans="1:24" x14ac:dyDescent="0.35">
      <c r="A1026" s="294">
        <v>2013</v>
      </c>
      <c r="B1026" s="295">
        <v>10724</v>
      </c>
      <c r="C1026" s="296" t="s">
        <v>887</v>
      </c>
      <c r="D1026" s="294" t="s">
        <v>22</v>
      </c>
      <c r="E1026" s="296" t="s">
        <v>23</v>
      </c>
      <c r="F1026" s="294" t="s">
        <v>24</v>
      </c>
      <c r="G1026" s="296" t="s">
        <v>60</v>
      </c>
      <c r="H1026" s="296" t="s">
        <v>26</v>
      </c>
      <c r="I1026" s="296" t="s">
        <v>2278</v>
      </c>
      <c r="J1026" s="297">
        <v>9862.5</v>
      </c>
      <c r="K1026" s="298">
        <v>73956</v>
      </c>
      <c r="L1026" s="298">
        <v>9082</v>
      </c>
      <c r="M1026" s="299">
        <v>6579.9</v>
      </c>
      <c r="N1026" s="300">
        <v>48692</v>
      </c>
      <c r="O1026" s="300">
        <v>2862</v>
      </c>
      <c r="P1026" s="301">
        <v>1493.3</v>
      </c>
      <c r="Q1026" s="302">
        <v>9679</v>
      </c>
      <c r="R1026" s="302">
        <v>128</v>
      </c>
      <c r="S1026" s="303">
        <v>0</v>
      </c>
      <c r="T1026" s="304">
        <v>0</v>
      </c>
      <c r="U1026" s="304">
        <v>0</v>
      </c>
      <c r="V1026" s="297">
        <v>17935.7</v>
      </c>
      <c r="W1026" s="298">
        <v>132327</v>
      </c>
      <c r="X1026" s="298">
        <v>12072</v>
      </c>
    </row>
    <row r="1027" spans="1:24" x14ac:dyDescent="0.35">
      <c r="A1027" s="294">
        <v>2013</v>
      </c>
      <c r="B1027" s="295">
        <v>10728</v>
      </c>
      <c r="C1027" s="296" t="s">
        <v>888</v>
      </c>
      <c r="D1027" s="294" t="s">
        <v>22</v>
      </c>
      <c r="E1027" s="296" t="s">
        <v>23</v>
      </c>
      <c r="F1027" s="294" t="s">
        <v>24</v>
      </c>
      <c r="G1027" s="296" t="s">
        <v>75</v>
      </c>
      <c r="H1027" s="296" t="s">
        <v>31</v>
      </c>
      <c r="I1027" s="296" t="s">
        <v>2313</v>
      </c>
      <c r="J1027" s="297">
        <v>3068</v>
      </c>
      <c r="K1027" s="298">
        <v>25836</v>
      </c>
      <c r="L1027" s="298">
        <v>2435</v>
      </c>
      <c r="M1027" s="299">
        <v>11064</v>
      </c>
      <c r="N1027" s="300">
        <v>96065</v>
      </c>
      <c r="O1027" s="300">
        <v>2299</v>
      </c>
      <c r="P1027" s="301">
        <v>1326</v>
      </c>
      <c r="Q1027" s="302">
        <v>9827</v>
      </c>
      <c r="R1027" s="302">
        <v>1079</v>
      </c>
      <c r="S1027" s="303" t="s">
        <v>35</v>
      </c>
      <c r="T1027" s="304" t="s">
        <v>35</v>
      </c>
      <c r="U1027" s="304" t="s">
        <v>35</v>
      </c>
      <c r="V1027" s="297">
        <v>15458</v>
      </c>
      <c r="W1027" s="298">
        <v>131728</v>
      </c>
      <c r="X1027" s="298">
        <v>5813</v>
      </c>
    </row>
    <row r="1028" spans="1:24" x14ac:dyDescent="0.35">
      <c r="A1028" s="294">
        <v>2013</v>
      </c>
      <c r="B1028" s="295">
        <v>10768</v>
      </c>
      <c r="C1028" s="296" t="s">
        <v>889</v>
      </c>
      <c r="D1028" s="294" t="s">
        <v>22</v>
      </c>
      <c r="E1028" s="296" t="s">
        <v>23</v>
      </c>
      <c r="F1028" s="294" t="s">
        <v>24</v>
      </c>
      <c r="G1028" s="296" t="s">
        <v>51</v>
      </c>
      <c r="H1028" s="296" t="s">
        <v>31</v>
      </c>
      <c r="I1028" s="296" t="s">
        <v>2280</v>
      </c>
      <c r="J1028" s="297">
        <v>81634</v>
      </c>
      <c r="K1028" s="298">
        <v>654840</v>
      </c>
      <c r="L1028" s="298">
        <v>48884</v>
      </c>
      <c r="M1028" s="299">
        <v>22212</v>
      </c>
      <c r="N1028" s="300">
        <v>189210</v>
      </c>
      <c r="O1028" s="300">
        <v>5221</v>
      </c>
      <c r="P1028" s="301">
        <v>10844</v>
      </c>
      <c r="Q1028" s="302">
        <v>128033</v>
      </c>
      <c r="R1028" s="302">
        <v>27</v>
      </c>
      <c r="S1028" s="303" t="s">
        <v>35</v>
      </c>
      <c r="T1028" s="304" t="s">
        <v>35</v>
      </c>
      <c r="U1028" s="304" t="s">
        <v>35</v>
      </c>
      <c r="V1028" s="297">
        <v>114690</v>
      </c>
      <c r="W1028" s="298">
        <v>972083</v>
      </c>
      <c r="X1028" s="298">
        <v>54132</v>
      </c>
    </row>
    <row r="1029" spans="1:24" x14ac:dyDescent="0.35">
      <c r="A1029" s="294">
        <v>2013</v>
      </c>
      <c r="B1029" s="295">
        <v>10769</v>
      </c>
      <c r="C1029" s="296" t="s">
        <v>890</v>
      </c>
      <c r="D1029" s="294" t="s">
        <v>22</v>
      </c>
      <c r="E1029" s="296" t="s">
        <v>23</v>
      </c>
      <c r="F1029" s="294" t="s">
        <v>24</v>
      </c>
      <c r="G1029" s="296" t="s">
        <v>83</v>
      </c>
      <c r="H1029" s="296" t="s">
        <v>26</v>
      </c>
      <c r="I1029" s="296" t="s">
        <v>2275</v>
      </c>
      <c r="J1029" s="297">
        <v>929</v>
      </c>
      <c r="K1029" s="298">
        <v>12462</v>
      </c>
      <c r="L1029" s="298">
        <v>673</v>
      </c>
      <c r="M1029" s="299">
        <v>135</v>
      </c>
      <c r="N1029" s="300">
        <v>2240</v>
      </c>
      <c r="O1029" s="300">
        <v>95</v>
      </c>
      <c r="P1029" s="301">
        <v>1031</v>
      </c>
      <c r="Q1029" s="302">
        <v>13798</v>
      </c>
      <c r="R1029" s="302">
        <v>68</v>
      </c>
      <c r="S1029" s="303" t="s">
        <v>35</v>
      </c>
      <c r="T1029" s="304" t="s">
        <v>35</v>
      </c>
      <c r="U1029" s="304" t="s">
        <v>35</v>
      </c>
      <c r="V1029" s="297">
        <v>2095</v>
      </c>
      <c r="W1029" s="298">
        <v>28500</v>
      </c>
      <c r="X1029" s="298">
        <v>836</v>
      </c>
    </row>
    <row r="1030" spans="1:24" x14ac:dyDescent="0.35">
      <c r="A1030" s="294">
        <v>2013</v>
      </c>
      <c r="B1030" s="295">
        <v>10770</v>
      </c>
      <c r="C1030" s="296" t="s">
        <v>891</v>
      </c>
      <c r="D1030" s="294" t="s">
        <v>22</v>
      </c>
      <c r="E1030" s="296" t="s">
        <v>23</v>
      </c>
      <c r="F1030" s="294" t="s">
        <v>24</v>
      </c>
      <c r="G1030" s="296" t="s">
        <v>67</v>
      </c>
      <c r="H1030" s="296" t="s">
        <v>26</v>
      </c>
      <c r="I1030" s="296" t="s">
        <v>2291</v>
      </c>
      <c r="J1030" s="297">
        <v>6968</v>
      </c>
      <c r="K1030" s="298">
        <v>52364</v>
      </c>
      <c r="L1030" s="298">
        <v>4692</v>
      </c>
      <c r="M1030" s="299">
        <v>9072</v>
      </c>
      <c r="N1030" s="300">
        <v>76517</v>
      </c>
      <c r="O1030" s="300">
        <v>1057</v>
      </c>
      <c r="P1030" s="301" t="s">
        <v>35</v>
      </c>
      <c r="Q1030" s="302" t="s">
        <v>35</v>
      </c>
      <c r="R1030" s="302" t="s">
        <v>35</v>
      </c>
      <c r="S1030" s="303">
        <v>0</v>
      </c>
      <c r="T1030" s="304">
        <v>0</v>
      </c>
      <c r="U1030" s="304">
        <v>0</v>
      </c>
      <c r="V1030" s="297">
        <v>16040</v>
      </c>
      <c r="W1030" s="298">
        <v>128881</v>
      </c>
      <c r="X1030" s="298">
        <v>5749</v>
      </c>
    </row>
    <row r="1031" spans="1:24" x14ac:dyDescent="0.35">
      <c r="A1031" s="294">
        <v>2013</v>
      </c>
      <c r="B1031" s="295">
        <v>10798</v>
      </c>
      <c r="C1031" s="296" t="s">
        <v>892</v>
      </c>
      <c r="D1031" s="294" t="s">
        <v>22</v>
      </c>
      <c r="E1031" s="296" t="s">
        <v>23</v>
      </c>
      <c r="F1031" s="294" t="s">
        <v>24</v>
      </c>
      <c r="G1031" s="296" t="s">
        <v>71</v>
      </c>
      <c r="H1031" s="296" t="s">
        <v>26</v>
      </c>
      <c r="I1031" s="296" t="s">
        <v>2270</v>
      </c>
      <c r="J1031" s="297">
        <v>2610</v>
      </c>
      <c r="K1031" s="298">
        <v>30609</v>
      </c>
      <c r="L1031" s="298">
        <v>2642</v>
      </c>
      <c r="M1031" s="299">
        <v>1826</v>
      </c>
      <c r="N1031" s="300">
        <v>16778</v>
      </c>
      <c r="O1031" s="300">
        <v>697</v>
      </c>
      <c r="P1031" s="301">
        <v>8230</v>
      </c>
      <c r="Q1031" s="302">
        <v>125065</v>
      </c>
      <c r="R1031" s="302">
        <v>92</v>
      </c>
      <c r="S1031" s="303">
        <v>0</v>
      </c>
      <c r="T1031" s="304">
        <v>0</v>
      </c>
      <c r="U1031" s="304">
        <v>0</v>
      </c>
      <c r="V1031" s="297">
        <v>12666</v>
      </c>
      <c r="W1031" s="298">
        <v>172452</v>
      </c>
      <c r="X1031" s="298">
        <v>3431</v>
      </c>
    </row>
    <row r="1032" spans="1:24" x14ac:dyDescent="0.35">
      <c r="A1032" s="294">
        <v>2013</v>
      </c>
      <c r="B1032" s="295">
        <v>10799</v>
      </c>
      <c r="C1032" s="296" t="s">
        <v>893</v>
      </c>
      <c r="D1032" s="294" t="s">
        <v>22</v>
      </c>
      <c r="E1032" s="296" t="s">
        <v>23</v>
      </c>
      <c r="F1032" s="294" t="s">
        <v>24</v>
      </c>
      <c r="G1032" s="296" t="s">
        <v>100</v>
      </c>
      <c r="H1032" s="296" t="s">
        <v>26</v>
      </c>
      <c r="I1032" s="296" t="s">
        <v>2269</v>
      </c>
      <c r="J1032" s="297">
        <v>24936</v>
      </c>
      <c r="K1032" s="298">
        <v>250572</v>
      </c>
      <c r="L1032" s="298">
        <v>16855</v>
      </c>
      <c r="M1032" s="299">
        <v>15823</v>
      </c>
      <c r="N1032" s="300">
        <v>139100</v>
      </c>
      <c r="O1032" s="300">
        <v>2978</v>
      </c>
      <c r="P1032" s="301">
        <v>6160</v>
      </c>
      <c r="Q1032" s="302">
        <v>67202</v>
      </c>
      <c r="R1032" s="302">
        <v>10</v>
      </c>
      <c r="S1032" s="303">
        <v>0</v>
      </c>
      <c r="T1032" s="304">
        <v>0</v>
      </c>
      <c r="U1032" s="304">
        <v>0</v>
      </c>
      <c r="V1032" s="297">
        <v>46919</v>
      </c>
      <c r="W1032" s="298">
        <v>456874</v>
      </c>
      <c r="X1032" s="298">
        <v>19843</v>
      </c>
    </row>
    <row r="1033" spans="1:24" x14ac:dyDescent="0.35">
      <c r="A1033" s="294">
        <v>2013</v>
      </c>
      <c r="B1033" s="295">
        <v>10800</v>
      </c>
      <c r="C1033" s="296" t="s">
        <v>894</v>
      </c>
      <c r="D1033" s="294" t="s">
        <v>22</v>
      </c>
      <c r="E1033" s="296" t="s">
        <v>23</v>
      </c>
      <c r="F1033" s="294" t="s">
        <v>24</v>
      </c>
      <c r="G1033" s="296" t="s">
        <v>46</v>
      </c>
      <c r="H1033" s="296" t="s">
        <v>26</v>
      </c>
      <c r="I1033" s="296" t="s">
        <v>2274</v>
      </c>
      <c r="J1033" s="297">
        <v>10400</v>
      </c>
      <c r="K1033" s="298">
        <v>95683</v>
      </c>
      <c r="L1033" s="298">
        <v>9186</v>
      </c>
      <c r="M1033" s="299">
        <v>19471</v>
      </c>
      <c r="N1033" s="300">
        <v>204527</v>
      </c>
      <c r="O1033" s="300">
        <v>1705</v>
      </c>
      <c r="P1033" s="301">
        <v>69</v>
      </c>
      <c r="Q1033" s="302">
        <v>696</v>
      </c>
      <c r="R1033" s="302">
        <v>3</v>
      </c>
      <c r="S1033" s="303" t="s">
        <v>35</v>
      </c>
      <c r="T1033" s="304" t="s">
        <v>35</v>
      </c>
      <c r="U1033" s="304" t="s">
        <v>35</v>
      </c>
      <c r="V1033" s="297">
        <v>29940</v>
      </c>
      <c r="W1033" s="298">
        <v>300906</v>
      </c>
      <c r="X1033" s="298">
        <v>10894</v>
      </c>
    </row>
    <row r="1034" spans="1:24" x14ac:dyDescent="0.35">
      <c r="A1034" s="294">
        <v>2013</v>
      </c>
      <c r="B1034" s="295">
        <v>10801</v>
      </c>
      <c r="C1034" s="296" t="s">
        <v>895</v>
      </c>
      <c r="D1034" s="294" t="s">
        <v>22</v>
      </c>
      <c r="E1034" s="296" t="s">
        <v>23</v>
      </c>
      <c r="F1034" s="294" t="s">
        <v>24</v>
      </c>
      <c r="G1034" s="296" t="s">
        <v>75</v>
      </c>
      <c r="H1034" s="296" t="s">
        <v>31</v>
      </c>
      <c r="I1034" s="296" t="s">
        <v>2300</v>
      </c>
      <c r="J1034" s="297">
        <v>14695.7</v>
      </c>
      <c r="K1034" s="298">
        <v>96425</v>
      </c>
      <c r="L1034" s="298">
        <v>7529</v>
      </c>
      <c r="M1034" s="299">
        <v>2572.5</v>
      </c>
      <c r="N1034" s="300">
        <v>24402</v>
      </c>
      <c r="O1034" s="300">
        <v>582</v>
      </c>
      <c r="P1034" s="301">
        <v>67.7</v>
      </c>
      <c r="Q1034" s="302">
        <v>460</v>
      </c>
      <c r="R1034" s="302">
        <v>29</v>
      </c>
      <c r="S1034" s="303" t="s">
        <v>35</v>
      </c>
      <c r="T1034" s="304" t="s">
        <v>35</v>
      </c>
      <c r="U1034" s="304" t="s">
        <v>35</v>
      </c>
      <c r="V1034" s="297">
        <v>17335.900000000001</v>
      </c>
      <c r="W1034" s="298">
        <v>121287</v>
      </c>
      <c r="X1034" s="298">
        <v>8140</v>
      </c>
    </row>
    <row r="1035" spans="1:24" x14ac:dyDescent="0.35">
      <c r="A1035" s="294">
        <v>2013</v>
      </c>
      <c r="B1035" s="295">
        <v>10814</v>
      </c>
      <c r="C1035" s="296" t="s">
        <v>896</v>
      </c>
      <c r="D1035" s="294" t="s">
        <v>22</v>
      </c>
      <c r="E1035" s="296" t="s">
        <v>23</v>
      </c>
      <c r="F1035" s="294" t="s">
        <v>24</v>
      </c>
      <c r="G1035" s="296" t="s">
        <v>48</v>
      </c>
      <c r="H1035" s="296" t="s">
        <v>26</v>
      </c>
      <c r="I1035" s="296" t="s">
        <v>2270</v>
      </c>
      <c r="J1035" s="297">
        <v>1901</v>
      </c>
      <c r="K1035" s="298">
        <v>15676</v>
      </c>
      <c r="L1035" s="298">
        <v>1849</v>
      </c>
      <c r="M1035" s="299">
        <v>717</v>
      </c>
      <c r="N1035" s="300">
        <v>6181</v>
      </c>
      <c r="O1035" s="300">
        <v>304</v>
      </c>
      <c r="P1035" s="301">
        <v>5475</v>
      </c>
      <c r="Q1035" s="302">
        <v>69138</v>
      </c>
      <c r="R1035" s="302">
        <v>58</v>
      </c>
      <c r="S1035" s="303" t="s">
        <v>35</v>
      </c>
      <c r="T1035" s="304" t="s">
        <v>35</v>
      </c>
      <c r="U1035" s="304" t="s">
        <v>35</v>
      </c>
      <c r="V1035" s="297">
        <v>8093</v>
      </c>
      <c r="W1035" s="298">
        <v>90995</v>
      </c>
      <c r="X1035" s="298">
        <v>2211</v>
      </c>
    </row>
    <row r="1036" spans="1:24" x14ac:dyDescent="0.35">
      <c r="A1036" s="294">
        <v>2013</v>
      </c>
      <c r="B1036" s="295">
        <v>10817</v>
      </c>
      <c r="C1036" s="296" t="s">
        <v>897</v>
      </c>
      <c r="D1036" s="294" t="s">
        <v>22</v>
      </c>
      <c r="E1036" s="296" t="s">
        <v>23</v>
      </c>
      <c r="F1036" s="294" t="s">
        <v>24</v>
      </c>
      <c r="G1036" s="296" t="s">
        <v>312</v>
      </c>
      <c r="H1036" s="296" t="s">
        <v>31</v>
      </c>
      <c r="I1036" s="296" t="s">
        <v>2303</v>
      </c>
      <c r="J1036" s="297">
        <v>7198</v>
      </c>
      <c r="K1036" s="298">
        <v>83420</v>
      </c>
      <c r="L1036" s="298">
        <v>6826</v>
      </c>
      <c r="M1036" s="299">
        <v>29597</v>
      </c>
      <c r="N1036" s="300">
        <v>400831</v>
      </c>
      <c r="O1036" s="300">
        <v>4503</v>
      </c>
      <c r="P1036" s="301">
        <v>19145</v>
      </c>
      <c r="Q1036" s="302">
        <v>318673</v>
      </c>
      <c r="R1036" s="302">
        <v>9</v>
      </c>
      <c r="S1036" s="303" t="s">
        <v>35</v>
      </c>
      <c r="T1036" s="304" t="s">
        <v>35</v>
      </c>
      <c r="U1036" s="304" t="s">
        <v>35</v>
      </c>
      <c r="V1036" s="297">
        <v>55940</v>
      </c>
      <c r="W1036" s="298">
        <v>802924</v>
      </c>
      <c r="X1036" s="298">
        <v>11338</v>
      </c>
    </row>
    <row r="1037" spans="1:24" x14ac:dyDescent="0.35">
      <c r="A1037" s="294">
        <v>2013</v>
      </c>
      <c r="B1037" s="295">
        <v>10817</v>
      </c>
      <c r="C1037" s="296" t="s">
        <v>897</v>
      </c>
      <c r="D1037" s="294" t="s">
        <v>22</v>
      </c>
      <c r="E1037" s="296" t="s">
        <v>23</v>
      </c>
      <c r="F1037" s="294" t="s">
        <v>24</v>
      </c>
      <c r="G1037" s="296" t="s">
        <v>94</v>
      </c>
      <c r="H1037" s="296" t="s">
        <v>31</v>
      </c>
      <c r="I1037" s="296" t="s">
        <v>2303</v>
      </c>
      <c r="J1037" s="297">
        <v>1951</v>
      </c>
      <c r="K1037" s="298">
        <v>23028</v>
      </c>
      <c r="L1037" s="298">
        <v>1585</v>
      </c>
      <c r="M1037" s="299">
        <v>24532</v>
      </c>
      <c r="N1037" s="300">
        <v>337561</v>
      </c>
      <c r="O1037" s="300">
        <v>2755</v>
      </c>
      <c r="P1037" s="301">
        <v>1991</v>
      </c>
      <c r="Q1037" s="302">
        <v>29402</v>
      </c>
      <c r="R1037" s="302">
        <v>11</v>
      </c>
      <c r="S1037" s="303" t="s">
        <v>35</v>
      </c>
      <c r="T1037" s="304" t="s">
        <v>35</v>
      </c>
      <c r="U1037" s="304" t="s">
        <v>35</v>
      </c>
      <c r="V1037" s="297">
        <v>28474</v>
      </c>
      <c r="W1037" s="298">
        <v>389991</v>
      </c>
      <c r="X1037" s="298">
        <v>4351</v>
      </c>
    </row>
    <row r="1038" spans="1:24" x14ac:dyDescent="0.35">
      <c r="A1038" s="294">
        <v>2013</v>
      </c>
      <c r="B1038" s="295">
        <v>10830</v>
      </c>
      <c r="C1038" s="296" t="s">
        <v>898</v>
      </c>
      <c r="D1038" s="294" t="s">
        <v>22</v>
      </c>
      <c r="E1038" s="296" t="s">
        <v>23</v>
      </c>
      <c r="F1038" s="294" t="s">
        <v>24</v>
      </c>
      <c r="G1038" s="296" t="s">
        <v>44</v>
      </c>
      <c r="H1038" s="296" t="s">
        <v>26</v>
      </c>
      <c r="I1038" s="296" t="s">
        <v>2271</v>
      </c>
      <c r="J1038" s="297">
        <v>10079.6</v>
      </c>
      <c r="K1038" s="298">
        <v>85692</v>
      </c>
      <c r="L1038" s="298">
        <v>8036</v>
      </c>
      <c r="M1038" s="299">
        <v>1897.9</v>
      </c>
      <c r="N1038" s="300">
        <v>15876</v>
      </c>
      <c r="O1038" s="300">
        <v>618</v>
      </c>
      <c r="P1038" s="301">
        <v>19133.7</v>
      </c>
      <c r="Q1038" s="302">
        <v>202308</v>
      </c>
      <c r="R1038" s="302">
        <v>459</v>
      </c>
      <c r="S1038" s="303" t="s">
        <v>35</v>
      </c>
      <c r="T1038" s="304" t="s">
        <v>35</v>
      </c>
      <c r="U1038" s="304" t="s">
        <v>35</v>
      </c>
      <c r="V1038" s="297">
        <v>31111.200000000001</v>
      </c>
      <c r="W1038" s="298">
        <v>303876</v>
      </c>
      <c r="X1038" s="298">
        <v>9113</v>
      </c>
    </row>
    <row r="1039" spans="1:24" x14ac:dyDescent="0.35">
      <c r="A1039" s="294">
        <v>2013</v>
      </c>
      <c r="B1039" s="295">
        <v>10832</v>
      </c>
      <c r="C1039" s="296" t="s">
        <v>899</v>
      </c>
      <c r="D1039" s="294" t="s">
        <v>22</v>
      </c>
      <c r="E1039" s="296" t="s">
        <v>23</v>
      </c>
      <c r="F1039" s="294" t="s">
        <v>24</v>
      </c>
      <c r="G1039" s="296" t="s">
        <v>127</v>
      </c>
      <c r="H1039" s="296" t="s">
        <v>26</v>
      </c>
      <c r="I1039" s="296" t="s">
        <v>2296</v>
      </c>
      <c r="J1039" s="297">
        <v>7353</v>
      </c>
      <c r="K1039" s="298">
        <v>81013</v>
      </c>
      <c r="L1039" s="298">
        <v>5757</v>
      </c>
      <c r="M1039" s="299">
        <v>4299</v>
      </c>
      <c r="N1039" s="300">
        <v>48109</v>
      </c>
      <c r="O1039" s="300">
        <v>1265</v>
      </c>
      <c r="P1039" s="301">
        <v>10169</v>
      </c>
      <c r="Q1039" s="302">
        <v>123269</v>
      </c>
      <c r="R1039" s="302">
        <v>99</v>
      </c>
      <c r="S1039" s="303" t="s">
        <v>35</v>
      </c>
      <c r="T1039" s="304" t="s">
        <v>35</v>
      </c>
      <c r="U1039" s="304" t="s">
        <v>35</v>
      </c>
      <c r="V1039" s="297">
        <v>21821</v>
      </c>
      <c r="W1039" s="298">
        <v>252391</v>
      </c>
      <c r="X1039" s="298">
        <v>7121</v>
      </c>
    </row>
    <row r="1040" spans="1:24" x14ac:dyDescent="0.35">
      <c r="A1040" s="294">
        <v>2013</v>
      </c>
      <c r="B1040" s="295">
        <v>10857</v>
      </c>
      <c r="C1040" s="296" t="s">
        <v>900</v>
      </c>
      <c r="D1040" s="294" t="s">
        <v>22</v>
      </c>
      <c r="E1040" s="296" t="s">
        <v>23</v>
      </c>
      <c r="F1040" s="294" t="s">
        <v>24</v>
      </c>
      <c r="G1040" s="296" t="s">
        <v>58</v>
      </c>
      <c r="H1040" s="296" t="s">
        <v>31</v>
      </c>
      <c r="I1040" s="296" t="s">
        <v>2325</v>
      </c>
      <c r="J1040" s="297">
        <v>273794</v>
      </c>
      <c r="K1040" s="298">
        <v>2331317</v>
      </c>
      <c r="L1040" s="298">
        <v>184298</v>
      </c>
      <c r="M1040" s="299">
        <v>116685</v>
      </c>
      <c r="N1040" s="300">
        <v>1119141</v>
      </c>
      <c r="O1040" s="300">
        <v>16932</v>
      </c>
      <c r="P1040" s="301" t="s">
        <v>35</v>
      </c>
      <c r="Q1040" s="302" t="s">
        <v>35</v>
      </c>
      <c r="R1040" s="302" t="s">
        <v>35</v>
      </c>
      <c r="S1040" s="303" t="s">
        <v>35</v>
      </c>
      <c r="T1040" s="304" t="s">
        <v>35</v>
      </c>
      <c r="U1040" s="304" t="s">
        <v>35</v>
      </c>
      <c r="V1040" s="297">
        <v>390479</v>
      </c>
      <c r="W1040" s="298">
        <v>3450458</v>
      </c>
      <c r="X1040" s="298">
        <v>201230</v>
      </c>
    </row>
    <row r="1041" spans="1:24" x14ac:dyDescent="0.35">
      <c r="A1041" s="294">
        <v>2013</v>
      </c>
      <c r="B1041" s="295">
        <v>10868</v>
      </c>
      <c r="C1041" s="296" t="s">
        <v>901</v>
      </c>
      <c r="D1041" s="294" t="s">
        <v>22</v>
      </c>
      <c r="E1041" s="296" t="s">
        <v>23</v>
      </c>
      <c r="F1041" s="294" t="s">
        <v>24</v>
      </c>
      <c r="G1041" s="296" t="s">
        <v>58</v>
      </c>
      <c r="H1041" s="296" t="s">
        <v>26</v>
      </c>
      <c r="I1041" s="296" t="s">
        <v>2277</v>
      </c>
      <c r="J1041" s="297">
        <v>26197</v>
      </c>
      <c r="K1041" s="298">
        <v>203685</v>
      </c>
      <c r="L1041" s="298">
        <v>18759</v>
      </c>
      <c r="M1041" s="299">
        <v>25064</v>
      </c>
      <c r="N1041" s="300">
        <v>228081</v>
      </c>
      <c r="O1041" s="300">
        <v>3950</v>
      </c>
      <c r="P1041" s="301">
        <v>3286</v>
      </c>
      <c r="Q1041" s="302">
        <v>24789</v>
      </c>
      <c r="R1041" s="302">
        <v>1</v>
      </c>
      <c r="S1041" s="303">
        <v>0</v>
      </c>
      <c r="T1041" s="304">
        <v>0</v>
      </c>
      <c r="U1041" s="304">
        <v>0</v>
      </c>
      <c r="V1041" s="297">
        <v>54547</v>
      </c>
      <c r="W1041" s="298">
        <v>456555</v>
      </c>
      <c r="X1041" s="298">
        <v>22710</v>
      </c>
    </row>
    <row r="1042" spans="1:24" x14ac:dyDescent="0.35">
      <c r="A1042" s="294">
        <v>2013</v>
      </c>
      <c r="B1042" s="295">
        <v>10879</v>
      </c>
      <c r="C1042" s="296" t="s">
        <v>902</v>
      </c>
      <c r="D1042" s="294" t="s">
        <v>22</v>
      </c>
      <c r="E1042" s="296" t="s">
        <v>23</v>
      </c>
      <c r="F1042" s="294" t="s">
        <v>24</v>
      </c>
      <c r="G1042" s="296" t="s">
        <v>223</v>
      </c>
      <c r="H1042" s="296" t="s">
        <v>26</v>
      </c>
      <c r="I1042" s="296" t="s">
        <v>2309</v>
      </c>
      <c r="J1042" s="297">
        <v>13493</v>
      </c>
      <c r="K1042" s="298">
        <v>153716</v>
      </c>
      <c r="L1042" s="298">
        <v>15191</v>
      </c>
      <c r="M1042" s="299">
        <v>10384.700000000001</v>
      </c>
      <c r="N1042" s="300">
        <v>113986</v>
      </c>
      <c r="O1042" s="300">
        <v>1480</v>
      </c>
      <c r="P1042" s="301" t="s">
        <v>35</v>
      </c>
      <c r="Q1042" s="302" t="s">
        <v>35</v>
      </c>
      <c r="R1042" s="302" t="s">
        <v>35</v>
      </c>
      <c r="S1042" s="303" t="s">
        <v>35</v>
      </c>
      <c r="T1042" s="304" t="s">
        <v>35</v>
      </c>
      <c r="U1042" s="304" t="s">
        <v>35</v>
      </c>
      <c r="V1042" s="297">
        <v>23877.7</v>
      </c>
      <c r="W1042" s="298">
        <v>267702</v>
      </c>
      <c r="X1042" s="298">
        <v>16671</v>
      </c>
    </row>
    <row r="1043" spans="1:24" x14ac:dyDescent="0.35">
      <c r="A1043" s="294">
        <v>2013</v>
      </c>
      <c r="B1043" s="295">
        <v>10906</v>
      </c>
      <c r="C1043" s="296" t="s">
        <v>903</v>
      </c>
      <c r="D1043" s="294" t="s">
        <v>22</v>
      </c>
      <c r="E1043" s="296" t="s">
        <v>23</v>
      </c>
      <c r="F1043" s="294" t="s">
        <v>24</v>
      </c>
      <c r="G1043" s="296" t="s">
        <v>100</v>
      </c>
      <c r="H1043" s="296" t="s">
        <v>26</v>
      </c>
      <c r="I1043" s="296" t="s">
        <v>2269</v>
      </c>
      <c r="J1043" s="297">
        <v>76496</v>
      </c>
      <c r="K1043" s="298">
        <v>806783</v>
      </c>
      <c r="L1043" s="298">
        <v>49309</v>
      </c>
      <c r="M1043" s="299">
        <v>67127</v>
      </c>
      <c r="N1043" s="300">
        <v>694320</v>
      </c>
      <c r="O1043" s="300">
        <v>11046</v>
      </c>
      <c r="P1043" s="301">
        <v>4354</v>
      </c>
      <c r="Q1043" s="302">
        <v>56194</v>
      </c>
      <c r="R1043" s="302">
        <v>8</v>
      </c>
      <c r="S1043" s="303">
        <v>0</v>
      </c>
      <c r="T1043" s="304">
        <v>0</v>
      </c>
      <c r="U1043" s="304">
        <v>0</v>
      </c>
      <c r="V1043" s="297">
        <v>147977</v>
      </c>
      <c r="W1043" s="298">
        <v>1557297</v>
      </c>
      <c r="X1043" s="298">
        <v>60363</v>
      </c>
    </row>
    <row r="1044" spans="1:24" x14ac:dyDescent="0.35">
      <c r="A1044" s="294">
        <v>2013</v>
      </c>
      <c r="B1044" s="295">
        <v>10908</v>
      </c>
      <c r="C1044" s="296" t="s">
        <v>904</v>
      </c>
      <c r="D1044" s="294" t="s">
        <v>22</v>
      </c>
      <c r="E1044" s="296" t="s">
        <v>23</v>
      </c>
      <c r="F1044" s="294" t="s">
        <v>24</v>
      </c>
      <c r="G1044" s="296" t="s">
        <v>83</v>
      </c>
      <c r="H1044" s="296" t="s">
        <v>26</v>
      </c>
      <c r="I1044" s="296" t="s">
        <v>2270</v>
      </c>
      <c r="J1044" s="297">
        <v>778</v>
      </c>
      <c r="K1044" s="298">
        <v>7698</v>
      </c>
      <c r="L1044" s="298">
        <v>608</v>
      </c>
      <c r="M1044" s="299">
        <v>780</v>
      </c>
      <c r="N1044" s="300">
        <v>8421</v>
      </c>
      <c r="O1044" s="300">
        <v>140</v>
      </c>
      <c r="P1044" s="301" t="s">
        <v>35</v>
      </c>
      <c r="Q1044" s="302" t="s">
        <v>35</v>
      </c>
      <c r="R1044" s="302" t="s">
        <v>35</v>
      </c>
      <c r="S1044" s="303" t="s">
        <v>35</v>
      </c>
      <c r="T1044" s="304" t="s">
        <v>35</v>
      </c>
      <c r="U1044" s="304" t="s">
        <v>35</v>
      </c>
      <c r="V1044" s="297">
        <v>1558</v>
      </c>
      <c r="W1044" s="298">
        <v>16119</v>
      </c>
      <c r="X1044" s="298">
        <v>748</v>
      </c>
    </row>
    <row r="1045" spans="1:24" x14ac:dyDescent="0.35">
      <c r="A1045" s="294">
        <v>2013</v>
      </c>
      <c r="B1045" s="295">
        <v>10944</v>
      </c>
      <c r="C1045" s="296" t="s">
        <v>905</v>
      </c>
      <c r="D1045" s="294" t="s">
        <v>22</v>
      </c>
      <c r="E1045" s="296" t="s">
        <v>23</v>
      </c>
      <c r="F1045" s="294" t="s">
        <v>24</v>
      </c>
      <c r="G1045" s="296" t="s">
        <v>92</v>
      </c>
      <c r="H1045" s="296" t="s">
        <v>179</v>
      </c>
      <c r="I1045" s="296" t="s">
        <v>2304</v>
      </c>
      <c r="J1045" s="297">
        <v>28913.8</v>
      </c>
      <c r="K1045" s="298">
        <v>442314</v>
      </c>
      <c r="L1045" s="298">
        <v>25608</v>
      </c>
      <c r="M1045" s="299">
        <v>13090.4</v>
      </c>
      <c r="N1045" s="300">
        <v>250072</v>
      </c>
      <c r="O1045" s="300">
        <v>5300</v>
      </c>
      <c r="P1045" s="301">
        <v>12915.3</v>
      </c>
      <c r="Q1045" s="302">
        <v>218001</v>
      </c>
      <c r="R1045" s="302">
        <v>170</v>
      </c>
      <c r="S1045" s="303" t="s">
        <v>35</v>
      </c>
      <c r="T1045" s="304" t="s">
        <v>35</v>
      </c>
      <c r="U1045" s="304" t="s">
        <v>35</v>
      </c>
      <c r="V1045" s="297">
        <v>54919.5</v>
      </c>
      <c r="W1045" s="298">
        <v>910387</v>
      </c>
      <c r="X1045" s="298">
        <v>31078</v>
      </c>
    </row>
    <row r="1046" spans="1:24" x14ac:dyDescent="0.35">
      <c r="A1046" s="294">
        <v>2013</v>
      </c>
      <c r="B1046" s="295">
        <v>10960</v>
      </c>
      <c r="C1046" s="296" t="s">
        <v>906</v>
      </c>
      <c r="D1046" s="294" t="s">
        <v>22</v>
      </c>
      <c r="E1046" s="296" t="s">
        <v>23</v>
      </c>
      <c r="F1046" s="294" t="s">
        <v>24</v>
      </c>
      <c r="G1046" s="296" t="s">
        <v>100</v>
      </c>
      <c r="H1046" s="296" t="s">
        <v>26</v>
      </c>
      <c r="I1046" s="296" t="s">
        <v>2269</v>
      </c>
      <c r="J1046" s="297">
        <v>5903</v>
      </c>
      <c r="K1046" s="298">
        <v>63948</v>
      </c>
      <c r="L1046" s="298">
        <v>4447</v>
      </c>
      <c r="M1046" s="299">
        <v>9688</v>
      </c>
      <c r="N1046" s="300">
        <v>99696</v>
      </c>
      <c r="O1046" s="300">
        <v>1496</v>
      </c>
      <c r="P1046" s="301">
        <v>9752</v>
      </c>
      <c r="Q1046" s="302">
        <v>158292</v>
      </c>
      <c r="R1046" s="302">
        <v>5</v>
      </c>
      <c r="S1046" s="303">
        <v>0</v>
      </c>
      <c r="T1046" s="304">
        <v>0</v>
      </c>
      <c r="U1046" s="304">
        <v>0</v>
      </c>
      <c r="V1046" s="297">
        <v>25343</v>
      </c>
      <c r="W1046" s="298">
        <v>321936</v>
      </c>
      <c r="X1046" s="298">
        <v>5948</v>
      </c>
    </row>
    <row r="1047" spans="1:24" x14ac:dyDescent="0.35">
      <c r="A1047" s="294">
        <v>2013</v>
      </c>
      <c r="B1047" s="295">
        <v>10962</v>
      </c>
      <c r="C1047" s="296" t="s">
        <v>907</v>
      </c>
      <c r="D1047" s="294" t="s">
        <v>22</v>
      </c>
      <c r="E1047" s="296" t="s">
        <v>23</v>
      </c>
      <c r="F1047" s="294" t="s">
        <v>24</v>
      </c>
      <c r="G1047" s="296" t="s">
        <v>127</v>
      </c>
      <c r="H1047" s="296" t="s">
        <v>31</v>
      </c>
      <c r="I1047" s="296" t="s">
        <v>2296</v>
      </c>
      <c r="J1047" s="297">
        <v>10199.4</v>
      </c>
      <c r="K1047" s="298">
        <v>82304</v>
      </c>
      <c r="L1047" s="298">
        <v>6301</v>
      </c>
      <c r="M1047" s="299">
        <v>2959.5</v>
      </c>
      <c r="N1047" s="300">
        <v>32159</v>
      </c>
      <c r="O1047" s="300">
        <v>680</v>
      </c>
      <c r="P1047" s="301" t="s">
        <v>35</v>
      </c>
      <c r="Q1047" s="302" t="s">
        <v>35</v>
      </c>
      <c r="R1047" s="302" t="s">
        <v>35</v>
      </c>
      <c r="S1047" s="303" t="s">
        <v>35</v>
      </c>
      <c r="T1047" s="304" t="s">
        <v>35</v>
      </c>
      <c r="U1047" s="304" t="s">
        <v>35</v>
      </c>
      <c r="V1047" s="297">
        <v>13158.9</v>
      </c>
      <c r="W1047" s="298">
        <v>114463</v>
      </c>
      <c r="X1047" s="298">
        <v>6981</v>
      </c>
    </row>
    <row r="1048" spans="1:24" x14ac:dyDescent="0.35">
      <c r="A1048" s="294">
        <v>2013</v>
      </c>
      <c r="B1048" s="295">
        <v>10966</v>
      </c>
      <c r="C1048" s="296" t="s">
        <v>908</v>
      </c>
      <c r="D1048" s="294" t="s">
        <v>22</v>
      </c>
      <c r="E1048" s="296" t="s">
        <v>23</v>
      </c>
      <c r="F1048" s="294" t="s">
        <v>24</v>
      </c>
      <c r="G1048" s="296" t="s">
        <v>67</v>
      </c>
      <c r="H1048" s="296" t="s">
        <v>26</v>
      </c>
      <c r="I1048" s="296" t="s">
        <v>2280</v>
      </c>
      <c r="J1048" s="297">
        <v>28213.4</v>
      </c>
      <c r="K1048" s="298">
        <v>215569</v>
      </c>
      <c r="L1048" s="298">
        <v>16140</v>
      </c>
      <c r="M1048" s="299">
        <v>18050.099999999999</v>
      </c>
      <c r="N1048" s="300">
        <v>144810</v>
      </c>
      <c r="O1048" s="300">
        <v>2177</v>
      </c>
      <c r="P1048" s="301">
        <v>2659.3</v>
      </c>
      <c r="Q1048" s="302">
        <v>26486</v>
      </c>
      <c r="R1048" s="302">
        <v>31</v>
      </c>
      <c r="S1048" s="303" t="s">
        <v>35</v>
      </c>
      <c r="T1048" s="304" t="s">
        <v>35</v>
      </c>
      <c r="U1048" s="304" t="s">
        <v>35</v>
      </c>
      <c r="V1048" s="297">
        <v>48922.8</v>
      </c>
      <c r="W1048" s="298">
        <v>386865</v>
      </c>
      <c r="X1048" s="298">
        <v>18348</v>
      </c>
    </row>
    <row r="1049" spans="1:24" x14ac:dyDescent="0.35">
      <c r="A1049" s="294">
        <v>2013</v>
      </c>
      <c r="B1049" s="295">
        <v>10967</v>
      </c>
      <c r="C1049" s="296" t="s">
        <v>909</v>
      </c>
      <c r="D1049" s="294" t="s">
        <v>22</v>
      </c>
      <c r="E1049" s="296" t="s">
        <v>23</v>
      </c>
      <c r="F1049" s="294" t="s">
        <v>24</v>
      </c>
      <c r="G1049" s="296" t="s">
        <v>86</v>
      </c>
      <c r="H1049" s="296" t="s">
        <v>26</v>
      </c>
      <c r="I1049" s="296" t="s">
        <v>2283</v>
      </c>
      <c r="J1049" s="297">
        <v>5021.7</v>
      </c>
      <c r="K1049" s="298">
        <v>51827</v>
      </c>
      <c r="L1049" s="298">
        <v>3404</v>
      </c>
      <c r="M1049" s="299">
        <v>3719</v>
      </c>
      <c r="N1049" s="300">
        <v>38523</v>
      </c>
      <c r="O1049" s="300">
        <v>775</v>
      </c>
      <c r="P1049" s="301">
        <v>7276.9</v>
      </c>
      <c r="Q1049" s="302">
        <v>109592</v>
      </c>
      <c r="R1049" s="302">
        <v>5</v>
      </c>
      <c r="S1049" s="303" t="s">
        <v>35</v>
      </c>
      <c r="T1049" s="304" t="s">
        <v>35</v>
      </c>
      <c r="U1049" s="304" t="s">
        <v>35</v>
      </c>
      <c r="V1049" s="297">
        <v>16017.6</v>
      </c>
      <c r="W1049" s="298">
        <v>199942</v>
      </c>
      <c r="X1049" s="298">
        <v>4184</v>
      </c>
    </row>
    <row r="1050" spans="1:24" x14ac:dyDescent="0.35">
      <c r="A1050" s="294">
        <v>2013</v>
      </c>
      <c r="B1050" s="295">
        <v>10968</v>
      </c>
      <c r="C1050" s="296" t="s">
        <v>910</v>
      </c>
      <c r="D1050" s="294" t="s">
        <v>22</v>
      </c>
      <c r="E1050" s="296" t="s">
        <v>23</v>
      </c>
      <c r="F1050" s="294" t="s">
        <v>24</v>
      </c>
      <c r="G1050" s="296" t="s">
        <v>100</v>
      </c>
      <c r="H1050" s="296" t="s">
        <v>26</v>
      </c>
      <c r="I1050" s="296" t="s">
        <v>2269</v>
      </c>
      <c r="J1050" s="297">
        <v>23867</v>
      </c>
      <c r="K1050" s="298">
        <v>234756</v>
      </c>
      <c r="L1050" s="298">
        <v>17850</v>
      </c>
      <c r="M1050" s="299">
        <v>15760</v>
      </c>
      <c r="N1050" s="300">
        <v>147015</v>
      </c>
      <c r="O1050" s="300">
        <v>4174</v>
      </c>
      <c r="P1050" s="301">
        <v>5378</v>
      </c>
      <c r="Q1050" s="302">
        <v>62750</v>
      </c>
      <c r="R1050" s="302">
        <v>10</v>
      </c>
      <c r="S1050" s="303">
        <v>0</v>
      </c>
      <c r="T1050" s="304">
        <v>0</v>
      </c>
      <c r="U1050" s="304">
        <v>0</v>
      </c>
      <c r="V1050" s="297">
        <v>45005</v>
      </c>
      <c r="W1050" s="298">
        <v>444521</v>
      </c>
      <c r="X1050" s="298">
        <v>22034</v>
      </c>
    </row>
    <row r="1051" spans="1:24" x14ac:dyDescent="0.35">
      <c r="A1051" s="294">
        <v>2013</v>
      </c>
      <c r="B1051" s="295">
        <v>10982</v>
      </c>
      <c r="C1051" s="296" t="s">
        <v>2398</v>
      </c>
      <c r="D1051" s="294" t="s">
        <v>22</v>
      </c>
      <c r="E1051" s="296" t="s">
        <v>23</v>
      </c>
      <c r="F1051" s="294" t="s">
        <v>24</v>
      </c>
      <c r="G1051" s="296" t="s">
        <v>94</v>
      </c>
      <c r="H1051" s="296" t="s">
        <v>26</v>
      </c>
      <c r="I1051" s="296" t="s">
        <v>2270</v>
      </c>
      <c r="J1051" s="297">
        <v>4016.5</v>
      </c>
      <c r="K1051" s="298">
        <v>40808</v>
      </c>
      <c r="L1051" s="298">
        <v>2869</v>
      </c>
      <c r="M1051" s="299">
        <v>5821.3</v>
      </c>
      <c r="N1051" s="300">
        <v>56211</v>
      </c>
      <c r="O1051" s="300">
        <v>828</v>
      </c>
      <c r="P1051" s="301">
        <v>6257.7</v>
      </c>
      <c r="Q1051" s="302">
        <v>103705</v>
      </c>
      <c r="R1051" s="302">
        <v>1</v>
      </c>
      <c r="S1051" s="303" t="s">
        <v>35</v>
      </c>
      <c r="T1051" s="304" t="s">
        <v>35</v>
      </c>
      <c r="U1051" s="304" t="s">
        <v>35</v>
      </c>
      <c r="V1051" s="297">
        <v>16095.5</v>
      </c>
      <c r="W1051" s="298">
        <v>200724</v>
      </c>
      <c r="X1051" s="298">
        <v>3698</v>
      </c>
    </row>
    <row r="1052" spans="1:24" x14ac:dyDescent="0.35">
      <c r="A1052" s="294">
        <v>2013</v>
      </c>
      <c r="B1052" s="295">
        <v>11011</v>
      </c>
      <c r="C1052" s="296" t="s">
        <v>911</v>
      </c>
      <c r="D1052" s="294" t="s">
        <v>22</v>
      </c>
      <c r="E1052" s="296" t="s">
        <v>23</v>
      </c>
      <c r="F1052" s="294" t="s">
        <v>24</v>
      </c>
      <c r="G1052" s="296" t="s">
        <v>106</v>
      </c>
      <c r="H1052" s="296" t="s">
        <v>31</v>
      </c>
      <c r="I1052" s="296" t="s">
        <v>2271</v>
      </c>
      <c r="J1052" s="297">
        <v>22724</v>
      </c>
      <c r="K1052" s="298">
        <v>198091</v>
      </c>
      <c r="L1052" s="298">
        <v>16234</v>
      </c>
      <c r="M1052" s="299">
        <v>4527</v>
      </c>
      <c r="N1052" s="300">
        <v>40028</v>
      </c>
      <c r="O1052" s="300">
        <v>1163</v>
      </c>
      <c r="P1052" s="301">
        <v>1723</v>
      </c>
      <c r="Q1052" s="302">
        <v>19792</v>
      </c>
      <c r="R1052" s="302">
        <v>11</v>
      </c>
      <c r="S1052" s="303" t="s">
        <v>35</v>
      </c>
      <c r="T1052" s="304" t="s">
        <v>35</v>
      </c>
      <c r="U1052" s="304" t="s">
        <v>35</v>
      </c>
      <c r="V1052" s="297">
        <v>28974</v>
      </c>
      <c r="W1052" s="298">
        <v>257911</v>
      </c>
      <c r="X1052" s="298">
        <v>17408</v>
      </c>
    </row>
    <row r="1053" spans="1:24" x14ac:dyDescent="0.35">
      <c r="A1053" s="294">
        <v>2013</v>
      </c>
      <c r="B1053" s="295">
        <v>11014</v>
      </c>
      <c r="C1053" s="296" t="s">
        <v>912</v>
      </c>
      <c r="D1053" s="294" t="s">
        <v>22</v>
      </c>
      <c r="E1053" s="296" t="s">
        <v>23</v>
      </c>
      <c r="F1053" s="294" t="s">
        <v>24</v>
      </c>
      <c r="G1053" s="296" t="s">
        <v>94</v>
      </c>
      <c r="H1053" s="296" t="s">
        <v>31</v>
      </c>
      <c r="I1053" s="296" t="s">
        <v>2285</v>
      </c>
      <c r="J1053" s="297">
        <v>3709.1</v>
      </c>
      <c r="K1053" s="298">
        <v>26425</v>
      </c>
      <c r="L1053" s="298">
        <v>3669</v>
      </c>
      <c r="M1053" s="299">
        <v>1806.3</v>
      </c>
      <c r="N1053" s="300">
        <v>15718</v>
      </c>
      <c r="O1053" s="300">
        <v>335</v>
      </c>
      <c r="P1053" s="301">
        <v>26778.3</v>
      </c>
      <c r="Q1053" s="302">
        <v>226662</v>
      </c>
      <c r="R1053" s="302">
        <v>4876</v>
      </c>
      <c r="S1053" s="303" t="s">
        <v>35</v>
      </c>
      <c r="T1053" s="304" t="s">
        <v>35</v>
      </c>
      <c r="U1053" s="304" t="s">
        <v>35</v>
      </c>
      <c r="V1053" s="297">
        <v>32293.7</v>
      </c>
      <c r="W1053" s="298">
        <v>268805</v>
      </c>
      <c r="X1053" s="298">
        <v>8880</v>
      </c>
    </row>
    <row r="1054" spans="1:24" x14ac:dyDescent="0.35">
      <c r="A1054" s="294">
        <v>2013</v>
      </c>
      <c r="B1054" s="295">
        <v>11018</v>
      </c>
      <c r="C1054" s="296" t="s">
        <v>913</v>
      </c>
      <c r="D1054" s="294" t="s">
        <v>22</v>
      </c>
      <c r="E1054" s="296" t="s">
        <v>23</v>
      </c>
      <c r="F1054" s="294" t="s">
        <v>24</v>
      </c>
      <c r="G1054" s="296" t="s">
        <v>86</v>
      </c>
      <c r="H1054" s="296" t="s">
        <v>26</v>
      </c>
      <c r="I1054" s="296" t="s">
        <v>2399</v>
      </c>
      <c r="J1054" s="297">
        <v>109936.9</v>
      </c>
      <c r="K1054" s="298">
        <v>1217375</v>
      </c>
      <c r="L1054" s="298">
        <v>114983</v>
      </c>
      <c r="M1054" s="299">
        <v>110743</v>
      </c>
      <c r="N1054" s="300">
        <v>1517814</v>
      </c>
      <c r="O1054" s="300">
        <v>16064</v>
      </c>
      <c r="P1054" s="301">
        <v>31213.9</v>
      </c>
      <c r="Q1054" s="302">
        <v>501402</v>
      </c>
      <c r="R1054" s="302">
        <v>190</v>
      </c>
      <c r="S1054" s="303">
        <v>0</v>
      </c>
      <c r="T1054" s="304">
        <v>0</v>
      </c>
      <c r="U1054" s="304">
        <v>0</v>
      </c>
      <c r="V1054" s="297">
        <v>251893.8</v>
      </c>
      <c r="W1054" s="298">
        <v>3236591</v>
      </c>
      <c r="X1054" s="298">
        <v>131237</v>
      </c>
    </row>
    <row r="1055" spans="1:24" x14ac:dyDescent="0.35">
      <c r="A1055" s="294">
        <v>2013</v>
      </c>
      <c r="B1055" s="295">
        <v>11019</v>
      </c>
      <c r="C1055" s="296" t="s">
        <v>914</v>
      </c>
      <c r="D1055" s="294" t="s">
        <v>22</v>
      </c>
      <c r="E1055" s="296" t="s">
        <v>23</v>
      </c>
      <c r="F1055" s="294" t="s">
        <v>24</v>
      </c>
      <c r="G1055" s="296" t="s">
        <v>51</v>
      </c>
      <c r="H1055" s="296" t="s">
        <v>31</v>
      </c>
      <c r="I1055" s="296" t="s">
        <v>2280</v>
      </c>
      <c r="J1055" s="297">
        <v>19860.5</v>
      </c>
      <c r="K1055" s="298">
        <v>147955</v>
      </c>
      <c r="L1055" s="298">
        <v>11851</v>
      </c>
      <c r="M1055" s="299">
        <v>5035</v>
      </c>
      <c r="N1055" s="300">
        <v>37695</v>
      </c>
      <c r="O1055" s="300">
        <v>2180</v>
      </c>
      <c r="P1055" s="301" t="s">
        <v>35</v>
      </c>
      <c r="Q1055" s="302" t="s">
        <v>35</v>
      </c>
      <c r="R1055" s="302" t="s">
        <v>35</v>
      </c>
      <c r="S1055" s="303" t="s">
        <v>35</v>
      </c>
      <c r="T1055" s="304" t="s">
        <v>35</v>
      </c>
      <c r="U1055" s="304" t="s">
        <v>35</v>
      </c>
      <c r="V1055" s="297">
        <v>24895.5</v>
      </c>
      <c r="W1055" s="298">
        <v>185650</v>
      </c>
      <c r="X1055" s="298">
        <v>14031</v>
      </c>
    </row>
    <row r="1056" spans="1:24" x14ac:dyDescent="0.35">
      <c r="A1056" s="294">
        <v>2013</v>
      </c>
      <c r="B1056" s="295">
        <v>11022</v>
      </c>
      <c r="C1056" s="296" t="s">
        <v>915</v>
      </c>
      <c r="D1056" s="294" t="s">
        <v>22</v>
      </c>
      <c r="E1056" s="296" t="s">
        <v>23</v>
      </c>
      <c r="F1056" s="294" t="s">
        <v>24</v>
      </c>
      <c r="G1056" s="296" t="s">
        <v>169</v>
      </c>
      <c r="H1056" s="296" t="s">
        <v>31</v>
      </c>
      <c r="I1056" s="296" t="s">
        <v>2304</v>
      </c>
      <c r="J1056" s="297">
        <v>6750</v>
      </c>
      <c r="K1056" s="298">
        <v>77508</v>
      </c>
      <c r="L1056" s="298">
        <v>4751</v>
      </c>
      <c r="M1056" s="299">
        <v>2073</v>
      </c>
      <c r="N1056" s="300">
        <v>27724</v>
      </c>
      <c r="O1056" s="300">
        <v>696</v>
      </c>
      <c r="P1056" s="301">
        <v>727</v>
      </c>
      <c r="Q1056" s="302">
        <v>8560</v>
      </c>
      <c r="R1056" s="302">
        <v>4</v>
      </c>
      <c r="S1056" s="303" t="s">
        <v>35</v>
      </c>
      <c r="T1056" s="304" t="s">
        <v>35</v>
      </c>
      <c r="U1056" s="304" t="s">
        <v>35</v>
      </c>
      <c r="V1056" s="297">
        <v>9550</v>
      </c>
      <c r="W1056" s="298">
        <v>113792</v>
      </c>
      <c r="X1056" s="298">
        <v>5451</v>
      </c>
    </row>
    <row r="1057" spans="1:24" x14ac:dyDescent="0.35">
      <c r="A1057" s="294">
        <v>2013</v>
      </c>
      <c r="B1057" s="295">
        <v>11053</v>
      </c>
      <c r="C1057" s="296" t="s">
        <v>916</v>
      </c>
      <c r="D1057" s="294" t="s">
        <v>22</v>
      </c>
      <c r="E1057" s="296" t="s">
        <v>23</v>
      </c>
      <c r="F1057" s="294" t="s">
        <v>24</v>
      </c>
      <c r="G1057" s="296" t="s">
        <v>83</v>
      </c>
      <c r="H1057" s="296" t="s">
        <v>31</v>
      </c>
      <c r="I1057" s="296" t="s">
        <v>2270</v>
      </c>
      <c r="J1057" s="297">
        <v>32474</v>
      </c>
      <c r="K1057" s="298">
        <v>270318</v>
      </c>
      <c r="L1057" s="298">
        <v>23187</v>
      </c>
      <c r="M1057" s="299">
        <v>4545</v>
      </c>
      <c r="N1057" s="300">
        <v>37825</v>
      </c>
      <c r="O1057" s="300">
        <v>3179</v>
      </c>
      <c r="P1057" s="301">
        <v>11300</v>
      </c>
      <c r="Q1057" s="302">
        <v>131248</v>
      </c>
      <c r="R1057" s="302">
        <v>140</v>
      </c>
      <c r="S1057" s="303" t="s">
        <v>35</v>
      </c>
      <c r="T1057" s="304" t="s">
        <v>35</v>
      </c>
      <c r="U1057" s="304" t="s">
        <v>35</v>
      </c>
      <c r="V1057" s="297">
        <v>48319</v>
      </c>
      <c r="W1057" s="298">
        <v>439391</v>
      </c>
      <c r="X1057" s="298">
        <v>26506</v>
      </c>
    </row>
    <row r="1058" spans="1:24" x14ac:dyDescent="0.35">
      <c r="A1058" s="294">
        <v>2013</v>
      </c>
      <c r="B1058" s="295">
        <v>11059</v>
      </c>
      <c r="C1058" s="296" t="s">
        <v>2400</v>
      </c>
      <c r="D1058" s="294" t="s">
        <v>22</v>
      </c>
      <c r="E1058" s="296" t="s">
        <v>23</v>
      </c>
      <c r="F1058" s="294" t="s">
        <v>24</v>
      </c>
      <c r="G1058" s="296" t="s">
        <v>94</v>
      </c>
      <c r="H1058" s="296" t="s">
        <v>114</v>
      </c>
      <c r="I1058" s="296" t="s">
        <v>2285</v>
      </c>
      <c r="J1058" s="297">
        <v>0</v>
      </c>
      <c r="K1058" s="298">
        <v>0</v>
      </c>
      <c r="L1058" s="298">
        <v>0</v>
      </c>
      <c r="M1058" s="299">
        <v>0</v>
      </c>
      <c r="N1058" s="300">
        <v>0</v>
      </c>
      <c r="O1058" s="300">
        <v>0</v>
      </c>
      <c r="P1058" s="301">
        <v>23327</v>
      </c>
      <c r="Q1058" s="302">
        <v>428279</v>
      </c>
      <c r="R1058" s="302">
        <v>1</v>
      </c>
      <c r="S1058" s="303">
        <v>0</v>
      </c>
      <c r="T1058" s="304">
        <v>0</v>
      </c>
      <c r="U1058" s="304">
        <v>0</v>
      </c>
      <c r="V1058" s="297">
        <v>23327</v>
      </c>
      <c r="W1058" s="298">
        <v>428279</v>
      </c>
      <c r="X1058" s="298">
        <v>1</v>
      </c>
    </row>
    <row r="1059" spans="1:24" x14ac:dyDescent="0.35">
      <c r="A1059" s="294">
        <v>2013</v>
      </c>
      <c r="B1059" s="295">
        <v>11064</v>
      </c>
      <c r="C1059" s="296" t="s">
        <v>917</v>
      </c>
      <c r="D1059" s="294" t="s">
        <v>22</v>
      </c>
      <c r="E1059" s="296" t="s">
        <v>23</v>
      </c>
      <c r="F1059" s="294" t="s">
        <v>24</v>
      </c>
      <c r="G1059" s="296" t="s">
        <v>48</v>
      </c>
      <c r="H1059" s="296" t="s">
        <v>26</v>
      </c>
      <c r="I1059" s="296" t="s">
        <v>2270</v>
      </c>
      <c r="J1059" s="297">
        <v>2996</v>
      </c>
      <c r="K1059" s="298">
        <v>34252</v>
      </c>
      <c r="L1059" s="298">
        <v>2726</v>
      </c>
      <c r="M1059" s="299">
        <v>2664</v>
      </c>
      <c r="N1059" s="300">
        <v>29198</v>
      </c>
      <c r="O1059" s="300">
        <v>469</v>
      </c>
      <c r="P1059" s="301">
        <v>4082</v>
      </c>
      <c r="Q1059" s="302">
        <v>59234</v>
      </c>
      <c r="R1059" s="302">
        <v>10</v>
      </c>
      <c r="S1059" s="303" t="s">
        <v>35</v>
      </c>
      <c r="T1059" s="304" t="s">
        <v>35</v>
      </c>
      <c r="U1059" s="304" t="s">
        <v>35</v>
      </c>
      <c r="V1059" s="297">
        <v>9742</v>
      </c>
      <c r="W1059" s="298">
        <v>122684</v>
      </c>
      <c r="X1059" s="298">
        <v>3205</v>
      </c>
    </row>
    <row r="1060" spans="1:24" x14ac:dyDescent="0.35">
      <c r="A1060" s="294">
        <v>2013</v>
      </c>
      <c r="B1060" s="295">
        <v>11085</v>
      </c>
      <c r="C1060" s="296" t="s">
        <v>918</v>
      </c>
      <c r="D1060" s="294" t="s">
        <v>22</v>
      </c>
      <c r="E1060" s="296" t="s">
        <v>23</v>
      </c>
      <c r="F1060" s="294" t="s">
        <v>24</v>
      </c>
      <c r="G1060" s="296" t="s">
        <v>173</v>
      </c>
      <c r="H1060" s="296" t="s">
        <v>26</v>
      </c>
      <c r="I1060" s="296" t="s">
        <v>2306</v>
      </c>
      <c r="J1060" s="297">
        <v>6251.1</v>
      </c>
      <c r="K1060" s="298">
        <v>63120</v>
      </c>
      <c r="L1060" s="298">
        <v>5826</v>
      </c>
      <c r="M1060" s="299">
        <v>3631</v>
      </c>
      <c r="N1060" s="300">
        <v>33300</v>
      </c>
      <c r="O1060" s="300">
        <v>665</v>
      </c>
      <c r="P1060" s="301">
        <v>18489.5</v>
      </c>
      <c r="Q1060" s="302">
        <v>192604</v>
      </c>
      <c r="R1060" s="302">
        <v>28</v>
      </c>
      <c r="S1060" s="303" t="s">
        <v>35</v>
      </c>
      <c r="T1060" s="304" t="s">
        <v>35</v>
      </c>
      <c r="U1060" s="304" t="s">
        <v>35</v>
      </c>
      <c r="V1060" s="297">
        <v>28371.599999999999</v>
      </c>
      <c r="W1060" s="298">
        <v>289024</v>
      </c>
      <c r="X1060" s="298">
        <v>6519</v>
      </c>
    </row>
    <row r="1061" spans="1:24" x14ac:dyDescent="0.35">
      <c r="A1061" s="294">
        <v>2013</v>
      </c>
      <c r="B1061" s="295">
        <v>11118</v>
      </c>
      <c r="C1061" s="296" t="s">
        <v>919</v>
      </c>
      <c r="D1061" s="294" t="s">
        <v>22</v>
      </c>
      <c r="E1061" s="296" t="s">
        <v>23</v>
      </c>
      <c r="F1061" s="294" t="s">
        <v>24</v>
      </c>
      <c r="G1061" s="296" t="s">
        <v>51</v>
      </c>
      <c r="H1061" s="296" t="s">
        <v>54</v>
      </c>
      <c r="I1061" s="296" t="s">
        <v>2280</v>
      </c>
      <c r="J1061" s="297">
        <v>7971.9</v>
      </c>
      <c r="K1061" s="298">
        <v>66374</v>
      </c>
      <c r="L1061" s="298">
        <v>4969</v>
      </c>
      <c r="M1061" s="299">
        <v>2422.9</v>
      </c>
      <c r="N1061" s="300">
        <v>19974</v>
      </c>
      <c r="O1061" s="300">
        <v>1249</v>
      </c>
      <c r="P1061" s="301">
        <v>6963.2</v>
      </c>
      <c r="Q1061" s="302">
        <v>102766</v>
      </c>
      <c r="R1061" s="302">
        <v>9</v>
      </c>
      <c r="S1061" s="303" t="s">
        <v>35</v>
      </c>
      <c r="T1061" s="304" t="s">
        <v>35</v>
      </c>
      <c r="U1061" s="304" t="s">
        <v>35</v>
      </c>
      <c r="V1061" s="297">
        <v>17358</v>
      </c>
      <c r="W1061" s="298">
        <v>189114</v>
      </c>
      <c r="X1061" s="298">
        <v>6227</v>
      </c>
    </row>
    <row r="1062" spans="1:24" x14ac:dyDescent="0.35">
      <c r="A1062" s="294">
        <v>2013</v>
      </c>
      <c r="B1062" s="295">
        <v>11119</v>
      </c>
      <c r="C1062" s="296" t="s">
        <v>920</v>
      </c>
      <c r="D1062" s="294" t="s">
        <v>22</v>
      </c>
      <c r="E1062" s="296" t="s">
        <v>23</v>
      </c>
      <c r="F1062" s="294" t="s">
        <v>24</v>
      </c>
      <c r="G1062" s="296" t="s">
        <v>94</v>
      </c>
      <c r="H1062" s="296" t="s">
        <v>26</v>
      </c>
      <c r="I1062" s="296" t="s">
        <v>2285</v>
      </c>
      <c r="J1062" s="297">
        <v>5714.3</v>
      </c>
      <c r="K1062" s="298">
        <v>56557</v>
      </c>
      <c r="L1062" s="298">
        <v>4232</v>
      </c>
      <c r="M1062" s="299">
        <v>3112.3</v>
      </c>
      <c r="N1062" s="300">
        <v>29971</v>
      </c>
      <c r="O1062" s="300">
        <v>719</v>
      </c>
      <c r="P1062" s="301">
        <v>1100.7</v>
      </c>
      <c r="Q1062" s="302">
        <v>12628</v>
      </c>
      <c r="R1062" s="302">
        <v>14</v>
      </c>
      <c r="S1062" s="303" t="s">
        <v>35</v>
      </c>
      <c r="T1062" s="304" t="s">
        <v>35</v>
      </c>
      <c r="U1062" s="304" t="s">
        <v>35</v>
      </c>
      <c r="V1062" s="297">
        <v>9927.2999999999993</v>
      </c>
      <c r="W1062" s="298">
        <v>99156</v>
      </c>
      <c r="X1062" s="298">
        <v>4965</v>
      </c>
    </row>
    <row r="1063" spans="1:24" x14ac:dyDescent="0.35">
      <c r="A1063" s="294">
        <v>2013</v>
      </c>
      <c r="B1063" s="295">
        <v>11124</v>
      </c>
      <c r="C1063" s="296" t="s">
        <v>921</v>
      </c>
      <c r="D1063" s="294" t="s">
        <v>22</v>
      </c>
      <c r="E1063" s="296" t="s">
        <v>23</v>
      </c>
      <c r="F1063" s="294" t="s">
        <v>24</v>
      </c>
      <c r="G1063" s="296" t="s">
        <v>60</v>
      </c>
      <c r="H1063" s="296" t="s">
        <v>26</v>
      </c>
      <c r="I1063" s="296" t="s">
        <v>2278</v>
      </c>
      <c r="J1063" s="297">
        <v>25356.799999999999</v>
      </c>
      <c r="K1063" s="298">
        <v>149613</v>
      </c>
      <c r="L1063" s="298">
        <v>22380</v>
      </c>
      <c r="M1063" s="299">
        <v>24757.5</v>
      </c>
      <c r="N1063" s="300">
        <v>155229</v>
      </c>
      <c r="O1063" s="300">
        <v>3165</v>
      </c>
      <c r="P1063" s="301">
        <v>14497.4</v>
      </c>
      <c r="Q1063" s="302">
        <v>131519</v>
      </c>
      <c r="R1063" s="302">
        <v>30</v>
      </c>
      <c r="S1063" s="303" t="s">
        <v>35</v>
      </c>
      <c r="T1063" s="304" t="s">
        <v>35</v>
      </c>
      <c r="U1063" s="304" t="s">
        <v>35</v>
      </c>
      <c r="V1063" s="297">
        <v>64611.7</v>
      </c>
      <c r="W1063" s="298">
        <v>436361</v>
      </c>
      <c r="X1063" s="298">
        <v>25575</v>
      </c>
    </row>
    <row r="1064" spans="1:24" x14ac:dyDescent="0.35">
      <c r="A1064" s="294">
        <v>2013</v>
      </c>
      <c r="B1064" s="295">
        <v>11125</v>
      </c>
      <c r="C1064" s="296" t="s">
        <v>922</v>
      </c>
      <c r="D1064" s="294" t="s">
        <v>22</v>
      </c>
      <c r="E1064" s="296" t="s">
        <v>23</v>
      </c>
      <c r="F1064" s="294" t="s">
        <v>24</v>
      </c>
      <c r="G1064" s="296" t="s">
        <v>37</v>
      </c>
      <c r="H1064" s="296" t="s">
        <v>26</v>
      </c>
      <c r="I1064" s="296" t="s">
        <v>2270</v>
      </c>
      <c r="J1064" s="297">
        <v>1411.8</v>
      </c>
      <c r="K1064" s="298">
        <v>11043</v>
      </c>
      <c r="L1064" s="298">
        <v>1424</v>
      </c>
      <c r="M1064" s="299">
        <v>1954.9</v>
      </c>
      <c r="N1064" s="300">
        <v>17483</v>
      </c>
      <c r="O1064" s="300">
        <v>289</v>
      </c>
      <c r="P1064" s="301">
        <v>0</v>
      </c>
      <c r="Q1064" s="302">
        <v>0</v>
      </c>
      <c r="R1064" s="302">
        <v>0</v>
      </c>
      <c r="S1064" s="303">
        <v>0</v>
      </c>
      <c r="T1064" s="304">
        <v>0</v>
      </c>
      <c r="U1064" s="304">
        <v>0</v>
      </c>
      <c r="V1064" s="297">
        <v>3366.7</v>
      </c>
      <c r="W1064" s="298">
        <v>28526</v>
      </c>
      <c r="X1064" s="298">
        <v>1713</v>
      </c>
    </row>
    <row r="1065" spans="1:24" x14ac:dyDescent="0.35">
      <c r="A1065" s="294">
        <v>2013</v>
      </c>
      <c r="B1065" s="295">
        <v>11135</v>
      </c>
      <c r="C1065" s="296" t="s">
        <v>923</v>
      </c>
      <c r="D1065" s="294" t="s">
        <v>22</v>
      </c>
      <c r="E1065" s="296" t="s">
        <v>23</v>
      </c>
      <c r="F1065" s="294" t="s">
        <v>24</v>
      </c>
      <c r="G1065" s="296" t="s">
        <v>223</v>
      </c>
      <c r="H1065" s="296" t="s">
        <v>26</v>
      </c>
      <c r="I1065" s="296" t="s">
        <v>2309</v>
      </c>
      <c r="J1065" s="297">
        <v>10154.5</v>
      </c>
      <c r="K1065" s="298">
        <v>97993</v>
      </c>
      <c r="L1065" s="298">
        <v>16181</v>
      </c>
      <c r="M1065" s="299">
        <v>17286.5</v>
      </c>
      <c r="N1065" s="300">
        <v>201096</v>
      </c>
      <c r="O1065" s="300">
        <v>1977</v>
      </c>
      <c r="P1065" s="301">
        <v>8271</v>
      </c>
      <c r="Q1065" s="302">
        <v>119324</v>
      </c>
      <c r="R1065" s="302">
        <v>10</v>
      </c>
      <c r="S1065" s="303" t="s">
        <v>35</v>
      </c>
      <c r="T1065" s="304" t="s">
        <v>35</v>
      </c>
      <c r="U1065" s="304" t="s">
        <v>35</v>
      </c>
      <c r="V1065" s="297">
        <v>35712</v>
      </c>
      <c r="W1065" s="298">
        <v>418413</v>
      </c>
      <c r="X1065" s="298">
        <v>18168</v>
      </c>
    </row>
    <row r="1066" spans="1:24" x14ac:dyDescent="0.35">
      <c r="A1066" s="294">
        <v>2013</v>
      </c>
      <c r="B1066" s="295">
        <v>11142</v>
      </c>
      <c r="C1066" s="296" t="s">
        <v>924</v>
      </c>
      <c r="D1066" s="294" t="s">
        <v>22</v>
      </c>
      <c r="E1066" s="296" t="s">
        <v>23</v>
      </c>
      <c r="F1066" s="294" t="s">
        <v>24</v>
      </c>
      <c r="G1066" s="296" t="s">
        <v>71</v>
      </c>
      <c r="H1066" s="296" t="s">
        <v>26</v>
      </c>
      <c r="I1066" s="296" t="s">
        <v>2270</v>
      </c>
      <c r="J1066" s="297">
        <v>11119</v>
      </c>
      <c r="K1066" s="298">
        <v>100492</v>
      </c>
      <c r="L1066" s="298">
        <v>10766</v>
      </c>
      <c r="M1066" s="299">
        <v>7553</v>
      </c>
      <c r="N1066" s="300">
        <v>72111</v>
      </c>
      <c r="O1066" s="300">
        <v>1681</v>
      </c>
      <c r="P1066" s="301">
        <v>21284</v>
      </c>
      <c r="Q1066" s="302">
        <v>247694</v>
      </c>
      <c r="R1066" s="302">
        <v>67</v>
      </c>
      <c r="S1066" s="303" t="s">
        <v>35</v>
      </c>
      <c r="T1066" s="304" t="s">
        <v>35</v>
      </c>
      <c r="U1066" s="304" t="s">
        <v>35</v>
      </c>
      <c r="V1066" s="297">
        <v>39956</v>
      </c>
      <c r="W1066" s="298">
        <v>420297</v>
      </c>
      <c r="X1066" s="298">
        <v>12514</v>
      </c>
    </row>
    <row r="1067" spans="1:24" x14ac:dyDescent="0.35">
      <c r="A1067" s="294">
        <v>2013</v>
      </c>
      <c r="B1067" s="295">
        <v>11148</v>
      </c>
      <c r="C1067" s="296" t="s">
        <v>2401</v>
      </c>
      <c r="D1067" s="294" t="s">
        <v>22</v>
      </c>
      <c r="E1067" s="296" t="s">
        <v>23</v>
      </c>
      <c r="F1067" s="294" t="s">
        <v>24</v>
      </c>
      <c r="G1067" s="296" t="s">
        <v>60</v>
      </c>
      <c r="H1067" s="296" t="s">
        <v>26</v>
      </c>
      <c r="I1067" s="296" t="s">
        <v>2278</v>
      </c>
      <c r="J1067" s="297">
        <v>8748</v>
      </c>
      <c r="K1067" s="298">
        <v>55028</v>
      </c>
      <c r="L1067" s="298">
        <v>13133</v>
      </c>
      <c r="M1067" s="299">
        <v>5861</v>
      </c>
      <c r="N1067" s="300">
        <v>29948</v>
      </c>
      <c r="O1067" s="300">
        <v>1569</v>
      </c>
      <c r="P1067" s="301">
        <v>7083</v>
      </c>
      <c r="Q1067" s="302">
        <v>45160</v>
      </c>
      <c r="R1067" s="302">
        <v>120</v>
      </c>
      <c r="S1067" s="303" t="s">
        <v>35</v>
      </c>
      <c r="T1067" s="304" t="s">
        <v>35</v>
      </c>
      <c r="U1067" s="304" t="s">
        <v>35</v>
      </c>
      <c r="V1067" s="297">
        <v>21692</v>
      </c>
      <c r="W1067" s="298">
        <v>130136</v>
      </c>
      <c r="X1067" s="298">
        <v>14822</v>
      </c>
    </row>
    <row r="1068" spans="1:24" x14ac:dyDescent="0.35">
      <c r="A1068" s="294">
        <v>2013</v>
      </c>
      <c r="B1068" s="295">
        <v>11161</v>
      </c>
      <c r="C1068" s="296" t="s">
        <v>2402</v>
      </c>
      <c r="D1068" s="294" t="s">
        <v>22</v>
      </c>
      <c r="E1068" s="296" t="s">
        <v>23</v>
      </c>
      <c r="F1068" s="294" t="s">
        <v>24</v>
      </c>
      <c r="G1068" s="296" t="s">
        <v>60</v>
      </c>
      <c r="H1068" s="296" t="s">
        <v>114</v>
      </c>
      <c r="I1068" s="296" t="s">
        <v>2278</v>
      </c>
      <c r="J1068" s="297" t="s">
        <v>35</v>
      </c>
      <c r="K1068" s="298" t="s">
        <v>35</v>
      </c>
      <c r="L1068" s="298" t="s">
        <v>35</v>
      </c>
      <c r="M1068" s="299" t="s">
        <v>35</v>
      </c>
      <c r="N1068" s="300" t="s">
        <v>35</v>
      </c>
      <c r="O1068" s="300" t="s">
        <v>35</v>
      </c>
      <c r="P1068" s="301" t="s">
        <v>35</v>
      </c>
      <c r="Q1068" s="302" t="s">
        <v>35</v>
      </c>
      <c r="R1068" s="302" t="s">
        <v>35</v>
      </c>
      <c r="S1068" s="303" t="s">
        <v>35</v>
      </c>
      <c r="T1068" s="304" t="s">
        <v>35</v>
      </c>
      <c r="U1068" s="304" t="s">
        <v>35</v>
      </c>
      <c r="V1068" s="297">
        <v>0</v>
      </c>
      <c r="W1068" s="298">
        <v>0</v>
      </c>
      <c r="X1068" s="298">
        <v>0</v>
      </c>
    </row>
    <row r="1069" spans="1:24" x14ac:dyDescent="0.35">
      <c r="A1069" s="294">
        <v>2013</v>
      </c>
      <c r="B1069" s="295">
        <v>11171</v>
      </c>
      <c r="C1069" s="296" t="s">
        <v>925</v>
      </c>
      <c r="D1069" s="294" t="s">
        <v>22</v>
      </c>
      <c r="E1069" s="296" t="s">
        <v>23</v>
      </c>
      <c r="F1069" s="294" t="s">
        <v>24</v>
      </c>
      <c r="G1069" s="296" t="s">
        <v>41</v>
      </c>
      <c r="H1069" s="296" t="s">
        <v>16</v>
      </c>
      <c r="I1069" s="296" t="s">
        <v>2272</v>
      </c>
      <c r="J1069" s="297">
        <v>1968948.4</v>
      </c>
      <c r="K1069" s="298">
        <v>9533155</v>
      </c>
      <c r="L1069" s="298">
        <v>996217</v>
      </c>
      <c r="M1069" s="299">
        <v>1582795.2</v>
      </c>
      <c r="N1069" s="300">
        <v>8498832</v>
      </c>
      <c r="O1069" s="300">
        <v>116388</v>
      </c>
      <c r="P1069" s="301" t="s">
        <v>35</v>
      </c>
      <c r="Q1069" s="302" t="s">
        <v>35</v>
      </c>
      <c r="R1069" s="302" t="s">
        <v>35</v>
      </c>
      <c r="S1069" s="303">
        <v>48104.1</v>
      </c>
      <c r="T1069" s="304">
        <v>317950</v>
      </c>
      <c r="U1069" s="304">
        <v>1</v>
      </c>
      <c r="V1069" s="297">
        <v>3599847.7</v>
      </c>
      <c r="W1069" s="298">
        <v>18349937</v>
      </c>
      <c r="X1069" s="298">
        <v>1112606</v>
      </c>
    </row>
    <row r="1070" spans="1:24" x14ac:dyDescent="0.35">
      <c r="A1070" s="294">
        <v>2013</v>
      </c>
      <c r="B1070" s="295">
        <v>11171</v>
      </c>
      <c r="C1070" s="296" t="s">
        <v>925</v>
      </c>
      <c r="D1070" s="294" t="s">
        <v>132</v>
      </c>
      <c r="E1070" s="296" t="s">
        <v>133</v>
      </c>
      <c r="F1070" s="294" t="s">
        <v>24</v>
      </c>
      <c r="G1070" s="296" t="s">
        <v>41</v>
      </c>
      <c r="H1070" s="296" t="s">
        <v>16</v>
      </c>
      <c r="I1070" s="296" t="s">
        <v>2272</v>
      </c>
      <c r="J1070" s="297">
        <v>304.8</v>
      </c>
      <c r="K1070" s="298">
        <v>2997</v>
      </c>
      <c r="L1070" s="298">
        <v>215</v>
      </c>
      <c r="M1070" s="299">
        <v>127953.60000000001</v>
      </c>
      <c r="N1070" s="300">
        <v>1578159</v>
      </c>
      <c r="O1070" s="300">
        <v>3755</v>
      </c>
      <c r="P1070" s="301" t="s">
        <v>35</v>
      </c>
      <c r="Q1070" s="302" t="s">
        <v>35</v>
      </c>
      <c r="R1070" s="302" t="s">
        <v>35</v>
      </c>
      <c r="S1070" s="303" t="s">
        <v>35</v>
      </c>
      <c r="T1070" s="304" t="s">
        <v>35</v>
      </c>
      <c r="U1070" s="304" t="s">
        <v>35</v>
      </c>
      <c r="V1070" s="297">
        <v>128258.4</v>
      </c>
      <c r="W1070" s="298">
        <v>1581156</v>
      </c>
      <c r="X1070" s="298">
        <v>3970</v>
      </c>
    </row>
    <row r="1071" spans="1:24" x14ac:dyDescent="0.35">
      <c r="A1071" s="294">
        <v>2013</v>
      </c>
      <c r="B1071" s="295">
        <v>11187</v>
      </c>
      <c r="C1071" s="296" t="s">
        <v>926</v>
      </c>
      <c r="D1071" s="294" t="s">
        <v>22</v>
      </c>
      <c r="E1071" s="296" t="s">
        <v>23</v>
      </c>
      <c r="F1071" s="294" t="s">
        <v>24</v>
      </c>
      <c r="G1071" s="296" t="s">
        <v>125</v>
      </c>
      <c r="H1071" s="296" t="s">
        <v>26</v>
      </c>
      <c r="I1071" s="296" t="s">
        <v>2295</v>
      </c>
      <c r="J1071" s="297">
        <v>27223</v>
      </c>
      <c r="K1071" s="298">
        <v>309764</v>
      </c>
      <c r="L1071" s="298">
        <v>34697</v>
      </c>
      <c r="M1071" s="299">
        <v>25857</v>
      </c>
      <c r="N1071" s="300">
        <v>348984</v>
      </c>
      <c r="O1071" s="300">
        <v>2655</v>
      </c>
      <c r="P1071" s="301">
        <v>7380</v>
      </c>
      <c r="Q1071" s="302">
        <v>118885</v>
      </c>
      <c r="R1071" s="302">
        <v>10</v>
      </c>
      <c r="S1071" s="303" t="s">
        <v>35</v>
      </c>
      <c r="T1071" s="304" t="s">
        <v>35</v>
      </c>
      <c r="U1071" s="304" t="s">
        <v>35</v>
      </c>
      <c r="V1071" s="297">
        <v>60460</v>
      </c>
      <c r="W1071" s="298">
        <v>777633</v>
      </c>
      <c r="X1071" s="298">
        <v>37362</v>
      </c>
    </row>
    <row r="1072" spans="1:24" x14ac:dyDescent="0.35">
      <c r="A1072" s="294">
        <v>2013</v>
      </c>
      <c r="B1072" s="295">
        <v>11200</v>
      </c>
      <c r="C1072" s="296" t="s">
        <v>927</v>
      </c>
      <c r="D1072" s="294" t="s">
        <v>22</v>
      </c>
      <c r="E1072" s="296" t="s">
        <v>23</v>
      </c>
      <c r="F1072" s="294" t="s">
        <v>24</v>
      </c>
      <c r="G1072" s="296" t="s">
        <v>44</v>
      </c>
      <c r="H1072" s="296" t="s">
        <v>31</v>
      </c>
      <c r="I1072" s="296" t="s">
        <v>2271</v>
      </c>
      <c r="J1072" s="297">
        <v>26174</v>
      </c>
      <c r="K1072" s="298">
        <v>213084</v>
      </c>
      <c r="L1072" s="298">
        <v>14622</v>
      </c>
      <c r="M1072" s="299">
        <v>4840</v>
      </c>
      <c r="N1072" s="300">
        <v>43748</v>
      </c>
      <c r="O1072" s="300">
        <v>1431</v>
      </c>
      <c r="P1072" s="301">
        <v>3368</v>
      </c>
      <c r="Q1072" s="302">
        <v>51528</v>
      </c>
      <c r="R1072" s="302">
        <v>13</v>
      </c>
      <c r="S1072" s="303" t="s">
        <v>35</v>
      </c>
      <c r="T1072" s="304" t="s">
        <v>35</v>
      </c>
      <c r="U1072" s="304" t="s">
        <v>35</v>
      </c>
      <c r="V1072" s="297">
        <v>34382</v>
      </c>
      <c r="W1072" s="298">
        <v>308360</v>
      </c>
      <c r="X1072" s="298">
        <v>16066</v>
      </c>
    </row>
    <row r="1073" spans="1:24" x14ac:dyDescent="0.35">
      <c r="A1073" s="294">
        <v>2013</v>
      </c>
      <c r="B1073" s="295">
        <v>11203</v>
      </c>
      <c r="C1073" s="296" t="s">
        <v>928</v>
      </c>
      <c r="D1073" s="294" t="s">
        <v>22</v>
      </c>
      <c r="E1073" s="296" t="s">
        <v>23</v>
      </c>
      <c r="F1073" s="294" t="s">
        <v>24</v>
      </c>
      <c r="G1073" s="296" t="s">
        <v>44</v>
      </c>
      <c r="H1073" s="296" t="s">
        <v>31</v>
      </c>
      <c r="I1073" s="296" t="s">
        <v>2271</v>
      </c>
      <c r="J1073" s="297">
        <v>8682.7000000000007</v>
      </c>
      <c r="K1073" s="298">
        <v>63415</v>
      </c>
      <c r="L1073" s="298">
        <v>4288</v>
      </c>
      <c r="M1073" s="299">
        <v>1357.7</v>
      </c>
      <c r="N1073" s="300">
        <v>10930</v>
      </c>
      <c r="O1073" s="300">
        <v>293</v>
      </c>
      <c r="P1073" s="301">
        <v>7027.3</v>
      </c>
      <c r="Q1073" s="302">
        <v>90168</v>
      </c>
      <c r="R1073" s="302">
        <v>8</v>
      </c>
      <c r="S1073" s="303" t="s">
        <v>35</v>
      </c>
      <c r="T1073" s="304" t="s">
        <v>35</v>
      </c>
      <c r="U1073" s="304" t="s">
        <v>35</v>
      </c>
      <c r="V1073" s="297">
        <v>17067.7</v>
      </c>
      <c r="W1073" s="298">
        <v>164513</v>
      </c>
      <c r="X1073" s="298">
        <v>4589</v>
      </c>
    </row>
    <row r="1074" spans="1:24" x14ac:dyDescent="0.35">
      <c r="A1074" s="294">
        <v>2013</v>
      </c>
      <c r="B1074" s="295">
        <v>11204</v>
      </c>
      <c r="C1074" s="296" t="s">
        <v>929</v>
      </c>
      <c r="D1074" s="294" t="s">
        <v>22</v>
      </c>
      <c r="E1074" s="296" t="s">
        <v>23</v>
      </c>
      <c r="F1074" s="294" t="s">
        <v>24</v>
      </c>
      <c r="G1074" s="296" t="s">
        <v>312</v>
      </c>
      <c r="H1074" s="296" t="s">
        <v>26</v>
      </c>
      <c r="I1074" s="296" t="s">
        <v>2326</v>
      </c>
      <c r="J1074" s="297">
        <v>5782.4</v>
      </c>
      <c r="K1074" s="298">
        <v>58918</v>
      </c>
      <c r="L1074" s="298">
        <v>8005</v>
      </c>
      <c r="M1074" s="299">
        <v>6381.7</v>
      </c>
      <c r="N1074" s="300">
        <v>66140</v>
      </c>
      <c r="O1074" s="300">
        <v>858</v>
      </c>
      <c r="P1074" s="301">
        <v>34504.300000000003</v>
      </c>
      <c r="Q1074" s="302">
        <v>433676</v>
      </c>
      <c r="R1074" s="302">
        <v>1</v>
      </c>
      <c r="S1074" s="303">
        <v>0</v>
      </c>
      <c r="T1074" s="304">
        <v>0</v>
      </c>
      <c r="U1074" s="304">
        <v>0</v>
      </c>
      <c r="V1074" s="297">
        <v>46668.4</v>
      </c>
      <c r="W1074" s="298">
        <v>558734</v>
      </c>
      <c r="X1074" s="298">
        <v>8864</v>
      </c>
    </row>
    <row r="1075" spans="1:24" ht="27.75" x14ac:dyDescent="0.35">
      <c r="A1075" s="294">
        <v>2013</v>
      </c>
      <c r="B1075" s="295">
        <v>11208</v>
      </c>
      <c r="C1075" s="296" t="s">
        <v>930</v>
      </c>
      <c r="D1075" s="294" t="s">
        <v>22</v>
      </c>
      <c r="E1075" s="296" t="s">
        <v>23</v>
      </c>
      <c r="F1075" s="294" t="s">
        <v>24</v>
      </c>
      <c r="G1075" s="296" t="s">
        <v>60</v>
      </c>
      <c r="H1075" s="296" t="s">
        <v>26</v>
      </c>
      <c r="I1075" s="296" t="s">
        <v>2298</v>
      </c>
      <c r="J1075" s="297">
        <v>1077489.2</v>
      </c>
      <c r="K1075" s="298">
        <v>7632768</v>
      </c>
      <c r="L1075" s="298">
        <v>1326515</v>
      </c>
      <c r="M1075" s="299">
        <v>1792320.9</v>
      </c>
      <c r="N1075" s="300">
        <v>12964979</v>
      </c>
      <c r="O1075" s="300">
        <v>117334</v>
      </c>
      <c r="P1075" s="301">
        <v>239710.4</v>
      </c>
      <c r="Q1075" s="302">
        <v>1898161</v>
      </c>
      <c r="R1075" s="302">
        <v>11357</v>
      </c>
      <c r="S1075" s="303">
        <v>19609.3</v>
      </c>
      <c r="T1075" s="304">
        <v>148940</v>
      </c>
      <c r="U1075" s="304">
        <v>2</v>
      </c>
      <c r="V1075" s="297">
        <v>3129129.8</v>
      </c>
      <c r="W1075" s="298">
        <v>22644848</v>
      </c>
      <c r="X1075" s="298">
        <v>1455208</v>
      </c>
    </row>
    <row r="1076" spans="1:24" x14ac:dyDescent="0.35">
      <c r="A1076" s="294">
        <v>2013</v>
      </c>
      <c r="B1076" s="295">
        <v>11222</v>
      </c>
      <c r="C1076" s="296" t="s">
        <v>931</v>
      </c>
      <c r="D1076" s="294" t="s">
        <v>22</v>
      </c>
      <c r="E1076" s="296" t="s">
        <v>23</v>
      </c>
      <c r="F1076" s="294" t="s">
        <v>24</v>
      </c>
      <c r="G1076" s="296" t="s">
        <v>100</v>
      </c>
      <c r="H1076" s="296" t="s">
        <v>26</v>
      </c>
      <c r="I1076" s="296" t="s">
        <v>2269</v>
      </c>
      <c r="J1076" s="297">
        <v>14923</v>
      </c>
      <c r="K1076" s="298">
        <v>151631</v>
      </c>
      <c r="L1076" s="298">
        <v>9676</v>
      </c>
      <c r="M1076" s="299">
        <v>10898</v>
      </c>
      <c r="N1076" s="300">
        <v>106834</v>
      </c>
      <c r="O1076" s="300">
        <v>1667</v>
      </c>
      <c r="P1076" s="301">
        <v>19280</v>
      </c>
      <c r="Q1076" s="302">
        <v>302934</v>
      </c>
      <c r="R1076" s="302">
        <v>14</v>
      </c>
      <c r="S1076" s="303">
        <v>0</v>
      </c>
      <c r="T1076" s="304">
        <v>0</v>
      </c>
      <c r="U1076" s="304">
        <v>0</v>
      </c>
      <c r="V1076" s="297">
        <v>45101</v>
      </c>
      <c r="W1076" s="298">
        <v>561399</v>
      </c>
      <c r="X1076" s="298">
        <v>11357</v>
      </c>
    </row>
    <row r="1077" spans="1:24" x14ac:dyDescent="0.35">
      <c r="A1077" s="294">
        <v>2013</v>
      </c>
      <c r="B1077" s="295">
        <v>11241</v>
      </c>
      <c r="C1077" s="296" t="s">
        <v>2403</v>
      </c>
      <c r="D1077" s="294" t="s">
        <v>22</v>
      </c>
      <c r="E1077" s="296" t="s">
        <v>23</v>
      </c>
      <c r="F1077" s="294" t="s">
        <v>24</v>
      </c>
      <c r="G1077" s="296" t="s">
        <v>28</v>
      </c>
      <c r="H1077" s="296" t="s">
        <v>54</v>
      </c>
      <c r="I1077" s="296" t="s">
        <v>2270</v>
      </c>
      <c r="J1077" s="297">
        <v>830386.8</v>
      </c>
      <c r="K1077" s="298">
        <v>8819573</v>
      </c>
      <c r="L1077" s="298">
        <v>586338</v>
      </c>
      <c r="M1077" s="299">
        <v>625183.69999999995</v>
      </c>
      <c r="N1077" s="300">
        <v>6688333</v>
      </c>
      <c r="O1077" s="300">
        <v>83125</v>
      </c>
      <c r="P1077" s="301">
        <v>949148.5</v>
      </c>
      <c r="Q1077" s="302">
        <v>16712517</v>
      </c>
      <c r="R1077" s="302">
        <v>7013</v>
      </c>
      <c r="S1077" s="303">
        <v>0</v>
      </c>
      <c r="T1077" s="304">
        <v>0</v>
      </c>
      <c r="U1077" s="304">
        <v>0</v>
      </c>
      <c r="V1077" s="297">
        <v>2404719</v>
      </c>
      <c r="W1077" s="298">
        <v>32220423</v>
      </c>
      <c r="X1077" s="298">
        <v>676476</v>
      </c>
    </row>
    <row r="1078" spans="1:24" x14ac:dyDescent="0.35">
      <c r="A1078" s="294">
        <v>2013</v>
      </c>
      <c r="B1078" s="295">
        <v>11247</v>
      </c>
      <c r="C1078" s="296" t="s">
        <v>932</v>
      </c>
      <c r="D1078" s="294" t="s">
        <v>22</v>
      </c>
      <c r="E1078" s="296" t="s">
        <v>23</v>
      </c>
      <c r="F1078" s="294" t="s">
        <v>24</v>
      </c>
      <c r="G1078" s="296" t="s">
        <v>25</v>
      </c>
      <c r="H1078" s="296" t="s">
        <v>26</v>
      </c>
      <c r="I1078" s="296" t="s">
        <v>2269</v>
      </c>
      <c r="J1078" s="297">
        <v>3218</v>
      </c>
      <c r="K1078" s="298">
        <v>32869</v>
      </c>
      <c r="L1078" s="298">
        <v>2652</v>
      </c>
      <c r="M1078" s="299">
        <v>5154</v>
      </c>
      <c r="N1078" s="300">
        <v>49845</v>
      </c>
      <c r="O1078" s="300">
        <v>894</v>
      </c>
      <c r="P1078" s="301">
        <v>699</v>
      </c>
      <c r="Q1078" s="302">
        <v>6155</v>
      </c>
      <c r="R1078" s="302">
        <v>2</v>
      </c>
      <c r="S1078" s="303">
        <v>0</v>
      </c>
      <c r="T1078" s="304">
        <v>0</v>
      </c>
      <c r="U1078" s="304">
        <v>0</v>
      </c>
      <c r="V1078" s="297">
        <v>9071</v>
      </c>
      <c r="W1078" s="298">
        <v>88869</v>
      </c>
      <c r="X1078" s="298">
        <v>3548</v>
      </c>
    </row>
    <row r="1079" spans="1:24" x14ac:dyDescent="0.35">
      <c r="A1079" s="294">
        <v>2013</v>
      </c>
      <c r="B1079" s="295">
        <v>11249</v>
      </c>
      <c r="C1079" s="296" t="s">
        <v>933</v>
      </c>
      <c r="D1079" s="294" t="s">
        <v>22</v>
      </c>
      <c r="E1079" s="296" t="s">
        <v>23</v>
      </c>
      <c r="F1079" s="294" t="s">
        <v>24</v>
      </c>
      <c r="G1079" s="296" t="s">
        <v>106</v>
      </c>
      <c r="H1079" s="296" t="s">
        <v>54</v>
      </c>
      <c r="I1079" s="296" t="s">
        <v>2289</v>
      </c>
      <c r="J1079" s="297">
        <v>405962</v>
      </c>
      <c r="K1079" s="298">
        <v>4164049</v>
      </c>
      <c r="L1079" s="298">
        <v>348048</v>
      </c>
      <c r="M1079" s="299">
        <v>421506</v>
      </c>
      <c r="N1079" s="300">
        <v>4834960</v>
      </c>
      <c r="O1079" s="300">
        <v>46836</v>
      </c>
      <c r="P1079" s="301">
        <v>174274</v>
      </c>
      <c r="Q1079" s="302">
        <v>2699966</v>
      </c>
      <c r="R1079" s="302">
        <v>429</v>
      </c>
      <c r="S1079" s="303" t="s">
        <v>35</v>
      </c>
      <c r="T1079" s="304" t="s">
        <v>35</v>
      </c>
      <c r="U1079" s="304" t="s">
        <v>35</v>
      </c>
      <c r="V1079" s="297">
        <v>1001742</v>
      </c>
      <c r="W1079" s="298">
        <v>11698975</v>
      </c>
      <c r="X1079" s="298">
        <v>395313</v>
      </c>
    </row>
    <row r="1080" spans="1:24" x14ac:dyDescent="0.35">
      <c r="A1080" s="294">
        <v>2013</v>
      </c>
      <c r="B1080" s="295">
        <v>11250</v>
      </c>
      <c r="C1080" s="296" t="s">
        <v>934</v>
      </c>
      <c r="D1080" s="294" t="s">
        <v>22</v>
      </c>
      <c r="E1080" s="296" t="s">
        <v>23</v>
      </c>
      <c r="F1080" s="294" t="s">
        <v>24</v>
      </c>
      <c r="G1080" s="296" t="s">
        <v>86</v>
      </c>
      <c r="H1080" s="296" t="s">
        <v>179</v>
      </c>
      <c r="I1080" s="296" t="s">
        <v>2283</v>
      </c>
      <c r="J1080" s="297">
        <v>4147</v>
      </c>
      <c r="K1080" s="298">
        <v>39063</v>
      </c>
      <c r="L1080" s="298">
        <v>2349</v>
      </c>
      <c r="M1080" s="299">
        <v>4276</v>
      </c>
      <c r="N1080" s="300">
        <v>54706</v>
      </c>
      <c r="O1080" s="300">
        <v>481</v>
      </c>
      <c r="P1080" s="301">
        <v>5171</v>
      </c>
      <c r="Q1080" s="302">
        <v>39406</v>
      </c>
      <c r="R1080" s="302">
        <v>2670</v>
      </c>
      <c r="S1080" s="303" t="s">
        <v>35</v>
      </c>
      <c r="T1080" s="304" t="s">
        <v>35</v>
      </c>
      <c r="U1080" s="304" t="s">
        <v>35</v>
      </c>
      <c r="V1080" s="297">
        <v>13594</v>
      </c>
      <c r="W1080" s="298">
        <v>133175</v>
      </c>
      <c r="X1080" s="298">
        <v>5500</v>
      </c>
    </row>
    <row r="1081" spans="1:24" x14ac:dyDescent="0.35">
      <c r="A1081" s="294">
        <v>2013</v>
      </c>
      <c r="B1081" s="295">
        <v>11251</v>
      </c>
      <c r="C1081" s="296" t="s">
        <v>935</v>
      </c>
      <c r="D1081" s="294" t="s">
        <v>22</v>
      </c>
      <c r="E1081" s="296" t="s">
        <v>23</v>
      </c>
      <c r="F1081" s="294" t="s">
        <v>24</v>
      </c>
      <c r="G1081" s="296" t="s">
        <v>86</v>
      </c>
      <c r="H1081" s="296" t="s">
        <v>179</v>
      </c>
      <c r="I1081" s="296" t="s">
        <v>2283</v>
      </c>
      <c r="J1081" s="297">
        <v>23186</v>
      </c>
      <c r="K1081" s="298">
        <v>249798</v>
      </c>
      <c r="L1081" s="298">
        <v>14918</v>
      </c>
      <c r="M1081" s="299">
        <v>20255</v>
      </c>
      <c r="N1081" s="300">
        <v>220403</v>
      </c>
      <c r="O1081" s="300">
        <v>4053</v>
      </c>
      <c r="P1081" s="301">
        <v>44224</v>
      </c>
      <c r="Q1081" s="302">
        <v>701201</v>
      </c>
      <c r="R1081" s="302">
        <v>52</v>
      </c>
      <c r="S1081" s="303" t="s">
        <v>35</v>
      </c>
      <c r="T1081" s="304" t="s">
        <v>35</v>
      </c>
      <c r="U1081" s="304" t="s">
        <v>35</v>
      </c>
      <c r="V1081" s="297">
        <v>87665</v>
      </c>
      <c r="W1081" s="298">
        <v>1171402</v>
      </c>
      <c r="X1081" s="298">
        <v>19023</v>
      </c>
    </row>
    <row r="1082" spans="1:24" x14ac:dyDescent="0.35">
      <c r="A1082" s="294">
        <v>2013</v>
      </c>
      <c r="B1082" s="295">
        <v>11256</v>
      </c>
      <c r="C1082" s="296" t="s">
        <v>936</v>
      </c>
      <c r="D1082" s="294" t="s">
        <v>22</v>
      </c>
      <c r="E1082" s="296" t="s">
        <v>23</v>
      </c>
      <c r="F1082" s="294" t="s">
        <v>24</v>
      </c>
      <c r="G1082" s="296" t="s">
        <v>125</v>
      </c>
      <c r="H1082" s="296" t="s">
        <v>26</v>
      </c>
      <c r="I1082" s="296" t="s">
        <v>2295</v>
      </c>
      <c r="J1082" s="297">
        <v>21815.5</v>
      </c>
      <c r="K1082" s="298">
        <v>252519</v>
      </c>
      <c r="L1082" s="298">
        <v>29676</v>
      </c>
      <c r="M1082" s="299">
        <v>7464.4</v>
      </c>
      <c r="N1082" s="300">
        <v>95007</v>
      </c>
      <c r="O1082" s="300">
        <v>3902</v>
      </c>
      <c r="P1082" s="301">
        <v>22548.2</v>
      </c>
      <c r="Q1082" s="302">
        <v>375611</v>
      </c>
      <c r="R1082" s="302">
        <v>364</v>
      </c>
      <c r="S1082" s="303" t="s">
        <v>35</v>
      </c>
      <c r="T1082" s="304" t="s">
        <v>35</v>
      </c>
      <c r="U1082" s="304" t="s">
        <v>35</v>
      </c>
      <c r="V1082" s="297">
        <v>51828.1</v>
      </c>
      <c r="W1082" s="298">
        <v>723137</v>
      </c>
      <c r="X1082" s="298">
        <v>33942</v>
      </c>
    </row>
    <row r="1083" spans="1:24" x14ac:dyDescent="0.35">
      <c r="A1083" s="294">
        <v>2013</v>
      </c>
      <c r="B1083" s="295">
        <v>11272</v>
      </c>
      <c r="C1083" s="296" t="s">
        <v>937</v>
      </c>
      <c r="D1083" s="294" t="s">
        <v>22</v>
      </c>
      <c r="E1083" s="296" t="s">
        <v>23</v>
      </c>
      <c r="F1083" s="294" t="s">
        <v>24</v>
      </c>
      <c r="G1083" s="296" t="s">
        <v>169</v>
      </c>
      <c r="H1083" s="296" t="s">
        <v>31</v>
      </c>
      <c r="I1083" s="296" t="s">
        <v>2375</v>
      </c>
      <c r="J1083" s="297">
        <v>3319</v>
      </c>
      <c r="K1083" s="298">
        <v>44134</v>
      </c>
      <c r="L1083" s="298">
        <v>2882</v>
      </c>
      <c r="M1083" s="299">
        <v>3150</v>
      </c>
      <c r="N1083" s="300">
        <v>32975</v>
      </c>
      <c r="O1083" s="300">
        <v>811</v>
      </c>
      <c r="P1083" s="301">
        <v>9685</v>
      </c>
      <c r="Q1083" s="302">
        <v>97133</v>
      </c>
      <c r="R1083" s="302">
        <v>1097</v>
      </c>
      <c r="S1083" s="303" t="s">
        <v>35</v>
      </c>
      <c r="T1083" s="304" t="s">
        <v>35</v>
      </c>
      <c r="U1083" s="304" t="s">
        <v>35</v>
      </c>
      <c r="V1083" s="297">
        <v>16154</v>
      </c>
      <c r="W1083" s="298">
        <v>174242</v>
      </c>
      <c r="X1083" s="298">
        <v>4790</v>
      </c>
    </row>
    <row r="1084" spans="1:24" x14ac:dyDescent="0.35">
      <c r="A1084" s="294">
        <v>2013</v>
      </c>
      <c r="B1084" s="295">
        <v>11272</v>
      </c>
      <c r="C1084" s="296" t="s">
        <v>937</v>
      </c>
      <c r="D1084" s="294" t="s">
        <v>22</v>
      </c>
      <c r="E1084" s="296" t="s">
        <v>23</v>
      </c>
      <c r="F1084" s="294" t="s">
        <v>24</v>
      </c>
      <c r="G1084" s="296" t="s">
        <v>163</v>
      </c>
      <c r="H1084" s="296" t="s">
        <v>31</v>
      </c>
      <c r="I1084" s="296" t="s">
        <v>2275</v>
      </c>
      <c r="J1084" s="297">
        <v>830</v>
      </c>
      <c r="K1084" s="298">
        <v>11026</v>
      </c>
      <c r="L1084" s="298">
        <v>639</v>
      </c>
      <c r="M1084" s="299">
        <v>365</v>
      </c>
      <c r="N1084" s="300">
        <v>3872</v>
      </c>
      <c r="O1084" s="300">
        <v>113</v>
      </c>
      <c r="P1084" s="301">
        <v>2818</v>
      </c>
      <c r="Q1084" s="302">
        <v>28368</v>
      </c>
      <c r="R1084" s="302">
        <v>243</v>
      </c>
      <c r="S1084" s="303" t="s">
        <v>35</v>
      </c>
      <c r="T1084" s="304" t="s">
        <v>35</v>
      </c>
      <c r="U1084" s="304" t="s">
        <v>35</v>
      </c>
      <c r="V1084" s="297">
        <v>4013</v>
      </c>
      <c r="W1084" s="298">
        <v>43266</v>
      </c>
      <c r="X1084" s="298">
        <v>995</v>
      </c>
    </row>
    <row r="1085" spans="1:24" x14ac:dyDescent="0.35">
      <c r="A1085" s="294">
        <v>2013</v>
      </c>
      <c r="B1085" s="295">
        <v>11273</v>
      </c>
      <c r="C1085" s="296" t="s">
        <v>938</v>
      </c>
      <c r="D1085" s="294" t="s">
        <v>22</v>
      </c>
      <c r="E1085" s="296" t="s">
        <v>23</v>
      </c>
      <c r="F1085" s="294" t="s">
        <v>24</v>
      </c>
      <c r="G1085" s="296" t="s">
        <v>198</v>
      </c>
      <c r="H1085" s="296" t="s">
        <v>31</v>
      </c>
      <c r="I1085" s="296" t="s">
        <v>2304</v>
      </c>
      <c r="J1085" s="297">
        <v>796.4</v>
      </c>
      <c r="K1085" s="298">
        <v>13179</v>
      </c>
      <c r="L1085" s="298">
        <v>1274</v>
      </c>
      <c r="M1085" s="299">
        <v>190.9</v>
      </c>
      <c r="N1085" s="300">
        <v>3210</v>
      </c>
      <c r="O1085" s="300">
        <v>379</v>
      </c>
      <c r="P1085" s="301">
        <v>1756.8</v>
      </c>
      <c r="Q1085" s="302">
        <v>42430</v>
      </c>
      <c r="R1085" s="302">
        <v>38</v>
      </c>
      <c r="S1085" s="303" t="s">
        <v>35</v>
      </c>
      <c r="T1085" s="304" t="s">
        <v>35</v>
      </c>
      <c r="U1085" s="304" t="s">
        <v>35</v>
      </c>
      <c r="V1085" s="297">
        <v>2744.1</v>
      </c>
      <c r="W1085" s="298">
        <v>58819</v>
      </c>
      <c r="X1085" s="298">
        <v>1691</v>
      </c>
    </row>
    <row r="1086" spans="1:24" x14ac:dyDescent="0.35">
      <c r="A1086" s="294">
        <v>2013</v>
      </c>
      <c r="B1086" s="295">
        <v>11273</v>
      </c>
      <c r="C1086" s="296" t="s">
        <v>938</v>
      </c>
      <c r="D1086" s="294" t="s">
        <v>22</v>
      </c>
      <c r="E1086" s="296" t="s">
        <v>23</v>
      </c>
      <c r="F1086" s="294" t="s">
        <v>24</v>
      </c>
      <c r="G1086" s="296" t="s">
        <v>165</v>
      </c>
      <c r="H1086" s="296" t="s">
        <v>31</v>
      </c>
      <c r="I1086" s="296" t="s">
        <v>2304</v>
      </c>
      <c r="J1086" s="297">
        <v>23885.7</v>
      </c>
      <c r="K1086" s="298">
        <v>398716</v>
      </c>
      <c r="L1086" s="298">
        <v>18749</v>
      </c>
      <c r="M1086" s="299">
        <v>13590.5</v>
      </c>
      <c r="N1086" s="300">
        <v>236467</v>
      </c>
      <c r="O1086" s="300">
        <v>5958</v>
      </c>
      <c r="P1086" s="301">
        <v>1806.3</v>
      </c>
      <c r="Q1086" s="302">
        <v>34665</v>
      </c>
      <c r="R1086" s="302">
        <v>166</v>
      </c>
      <c r="S1086" s="303" t="s">
        <v>35</v>
      </c>
      <c r="T1086" s="304" t="s">
        <v>35</v>
      </c>
      <c r="U1086" s="304" t="s">
        <v>35</v>
      </c>
      <c r="V1086" s="297">
        <v>39282.5</v>
      </c>
      <c r="W1086" s="298">
        <v>669848</v>
      </c>
      <c r="X1086" s="298">
        <v>24873</v>
      </c>
    </row>
    <row r="1087" spans="1:24" x14ac:dyDescent="0.35">
      <c r="A1087" s="294">
        <v>2013</v>
      </c>
      <c r="B1087" s="295">
        <v>11291</v>
      </c>
      <c r="C1087" s="296" t="s">
        <v>939</v>
      </c>
      <c r="D1087" s="294" t="s">
        <v>22</v>
      </c>
      <c r="E1087" s="296" t="s">
        <v>23</v>
      </c>
      <c r="F1087" s="294" t="s">
        <v>24</v>
      </c>
      <c r="G1087" s="296" t="s">
        <v>67</v>
      </c>
      <c r="H1087" s="296" t="s">
        <v>31</v>
      </c>
      <c r="I1087" s="296" t="s">
        <v>2291</v>
      </c>
      <c r="J1087" s="297">
        <v>101340</v>
      </c>
      <c r="K1087" s="298">
        <v>927265</v>
      </c>
      <c r="L1087" s="298">
        <v>55683</v>
      </c>
      <c r="M1087" s="299">
        <v>12553</v>
      </c>
      <c r="N1087" s="300">
        <v>141889</v>
      </c>
      <c r="O1087" s="300">
        <v>2085</v>
      </c>
      <c r="P1087" s="301">
        <v>7909</v>
      </c>
      <c r="Q1087" s="302">
        <v>110943</v>
      </c>
      <c r="R1087" s="302">
        <v>14</v>
      </c>
      <c r="S1087" s="303" t="s">
        <v>35</v>
      </c>
      <c r="T1087" s="304" t="s">
        <v>35</v>
      </c>
      <c r="U1087" s="304" t="s">
        <v>35</v>
      </c>
      <c r="V1087" s="297">
        <v>121802</v>
      </c>
      <c r="W1087" s="298">
        <v>1180097</v>
      </c>
      <c r="X1087" s="298">
        <v>57782</v>
      </c>
    </row>
    <row r="1088" spans="1:24" x14ac:dyDescent="0.35">
      <c r="A1088" s="294">
        <v>2013</v>
      </c>
      <c r="B1088" s="295">
        <v>11292</v>
      </c>
      <c r="C1088" s="296" t="s">
        <v>940</v>
      </c>
      <c r="D1088" s="294" t="s">
        <v>22</v>
      </c>
      <c r="E1088" s="296" t="s">
        <v>23</v>
      </c>
      <c r="F1088" s="294" t="s">
        <v>24</v>
      </c>
      <c r="G1088" s="296" t="s">
        <v>94</v>
      </c>
      <c r="H1088" s="296" t="s">
        <v>26</v>
      </c>
      <c r="I1088" s="296" t="s">
        <v>2303</v>
      </c>
      <c r="J1088" s="297">
        <v>95185.600000000006</v>
      </c>
      <c r="K1088" s="298">
        <v>1015370</v>
      </c>
      <c r="L1088" s="298">
        <v>86831</v>
      </c>
      <c r="M1088" s="299">
        <v>100297.2</v>
      </c>
      <c r="N1088" s="300">
        <v>1479033</v>
      </c>
      <c r="O1088" s="300">
        <v>14126</v>
      </c>
      <c r="P1088" s="301">
        <v>6539.4</v>
      </c>
      <c r="Q1088" s="302">
        <v>120186</v>
      </c>
      <c r="R1088" s="302">
        <v>9</v>
      </c>
      <c r="S1088" s="303" t="s">
        <v>35</v>
      </c>
      <c r="T1088" s="304" t="s">
        <v>35</v>
      </c>
      <c r="U1088" s="304" t="s">
        <v>35</v>
      </c>
      <c r="V1088" s="297">
        <v>202022.2</v>
      </c>
      <c r="W1088" s="298">
        <v>2614589</v>
      </c>
      <c r="X1088" s="298">
        <v>100966</v>
      </c>
    </row>
    <row r="1089" spans="1:24" x14ac:dyDescent="0.35">
      <c r="A1089" s="294">
        <v>2013</v>
      </c>
      <c r="B1089" s="295">
        <v>11298</v>
      </c>
      <c r="C1089" s="296" t="s">
        <v>941</v>
      </c>
      <c r="D1089" s="294" t="s">
        <v>22</v>
      </c>
      <c r="E1089" s="296" t="s">
        <v>23</v>
      </c>
      <c r="F1089" s="294" t="s">
        <v>24</v>
      </c>
      <c r="G1089" s="296" t="s">
        <v>83</v>
      </c>
      <c r="H1089" s="296" t="s">
        <v>31</v>
      </c>
      <c r="I1089" s="296" t="s">
        <v>2275</v>
      </c>
      <c r="J1089" s="297">
        <v>5821</v>
      </c>
      <c r="K1089" s="298">
        <v>62713</v>
      </c>
      <c r="L1089" s="298">
        <v>2040</v>
      </c>
      <c r="M1089" s="299">
        <v>2774</v>
      </c>
      <c r="N1089" s="300">
        <v>36098</v>
      </c>
      <c r="O1089" s="300">
        <v>69</v>
      </c>
      <c r="P1089" s="301" t="s">
        <v>35</v>
      </c>
      <c r="Q1089" s="302" t="s">
        <v>35</v>
      </c>
      <c r="R1089" s="302" t="s">
        <v>35</v>
      </c>
      <c r="S1089" s="303" t="s">
        <v>35</v>
      </c>
      <c r="T1089" s="304" t="s">
        <v>35</v>
      </c>
      <c r="U1089" s="304" t="s">
        <v>35</v>
      </c>
      <c r="V1089" s="297">
        <v>8595</v>
      </c>
      <c r="W1089" s="298">
        <v>98811</v>
      </c>
      <c r="X1089" s="298">
        <v>2109</v>
      </c>
    </row>
    <row r="1090" spans="1:24" x14ac:dyDescent="0.35">
      <c r="A1090" s="294">
        <v>2013</v>
      </c>
      <c r="B1090" s="295">
        <v>11305</v>
      </c>
      <c r="C1090" s="296" t="s">
        <v>2404</v>
      </c>
      <c r="D1090" s="294" t="s">
        <v>22</v>
      </c>
      <c r="E1090" s="296" t="s">
        <v>23</v>
      </c>
      <c r="F1090" s="294" t="s">
        <v>24</v>
      </c>
      <c r="G1090" s="296" t="s">
        <v>256</v>
      </c>
      <c r="H1090" s="296" t="s">
        <v>26</v>
      </c>
      <c r="I1090" s="296" t="s">
        <v>2306</v>
      </c>
      <c r="J1090" s="297">
        <v>2269</v>
      </c>
      <c r="K1090" s="298">
        <v>16666</v>
      </c>
      <c r="L1090" s="298">
        <v>2996</v>
      </c>
      <c r="M1090" s="299">
        <v>3126</v>
      </c>
      <c r="N1090" s="300">
        <v>19531</v>
      </c>
      <c r="O1090" s="300">
        <v>688</v>
      </c>
      <c r="P1090" s="301">
        <v>2262</v>
      </c>
      <c r="Q1090" s="302">
        <v>12492</v>
      </c>
      <c r="R1090" s="302">
        <v>4</v>
      </c>
      <c r="S1090" s="303" t="s">
        <v>35</v>
      </c>
      <c r="T1090" s="304" t="s">
        <v>35</v>
      </c>
      <c r="U1090" s="304" t="s">
        <v>35</v>
      </c>
      <c r="V1090" s="297">
        <v>7657</v>
      </c>
      <c r="W1090" s="298">
        <v>48689</v>
      </c>
      <c r="X1090" s="298">
        <v>3688</v>
      </c>
    </row>
    <row r="1091" spans="1:24" x14ac:dyDescent="0.35">
      <c r="A1091" s="294">
        <v>2013</v>
      </c>
      <c r="B1091" s="295">
        <v>11318</v>
      </c>
      <c r="C1091" s="296" t="s">
        <v>942</v>
      </c>
      <c r="D1091" s="294" t="s">
        <v>22</v>
      </c>
      <c r="E1091" s="296" t="s">
        <v>23</v>
      </c>
      <c r="F1091" s="294" t="s">
        <v>24</v>
      </c>
      <c r="G1091" s="296" t="s">
        <v>67</v>
      </c>
      <c r="H1091" s="296" t="s">
        <v>26</v>
      </c>
      <c r="I1091" s="296" t="s">
        <v>2291</v>
      </c>
      <c r="J1091" s="297">
        <v>12872</v>
      </c>
      <c r="K1091" s="298">
        <v>93882</v>
      </c>
      <c r="L1091" s="298">
        <v>9948</v>
      </c>
      <c r="M1091" s="299">
        <v>16690</v>
      </c>
      <c r="N1091" s="300">
        <v>150080</v>
      </c>
      <c r="O1091" s="300">
        <v>2084</v>
      </c>
      <c r="P1091" s="301">
        <v>1544</v>
      </c>
      <c r="Q1091" s="302">
        <v>18155</v>
      </c>
      <c r="R1091" s="302">
        <v>4</v>
      </c>
      <c r="S1091" s="303" t="s">
        <v>35</v>
      </c>
      <c r="T1091" s="304" t="s">
        <v>35</v>
      </c>
      <c r="U1091" s="304" t="s">
        <v>35</v>
      </c>
      <c r="V1091" s="297">
        <v>31106</v>
      </c>
      <c r="W1091" s="298">
        <v>262117</v>
      </c>
      <c r="X1091" s="298">
        <v>12036</v>
      </c>
    </row>
    <row r="1092" spans="1:24" x14ac:dyDescent="0.35">
      <c r="A1092" s="294">
        <v>2013</v>
      </c>
      <c r="B1092" s="295">
        <v>11332</v>
      </c>
      <c r="C1092" s="296" t="s">
        <v>943</v>
      </c>
      <c r="D1092" s="294" t="s">
        <v>22</v>
      </c>
      <c r="E1092" s="296" t="s">
        <v>23</v>
      </c>
      <c r="F1092" s="294" t="s">
        <v>24</v>
      </c>
      <c r="G1092" s="296" t="s">
        <v>48</v>
      </c>
      <c r="H1092" s="296" t="s">
        <v>26</v>
      </c>
      <c r="I1092" s="296" t="s">
        <v>2275</v>
      </c>
      <c r="J1092" s="297">
        <v>2257</v>
      </c>
      <c r="K1092" s="298">
        <v>23274</v>
      </c>
      <c r="L1092" s="298">
        <v>2084</v>
      </c>
      <c r="M1092" s="299">
        <v>2322</v>
      </c>
      <c r="N1092" s="300">
        <v>25507</v>
      </c>
      <c r="O1092" s="300">
        <v>440</v>
      </c>
      <c r="P1092" s="301">
        <v>1911</v>
      </c>
      <c r="Q1092" s="302">
        <v>21410</v>
      </c>
      <c r="R1092" s="302">
        <v>7</v>
      </c>
      <c r="S1092" s="303" t="s">
        <v>35</v>
      </c>
      <c r="T1092" s="304" t="s">
        <v>35</v>
      </c>
      <c r="U1092" s="304" t="s">
        <v>35</v>
      </c>
      <c r="V1092" s="297">
        <v>6490</v>
      </c>
      <c r="W1092" s="298">
        <v>70191</v>
      </c>
      <c r="X1092" s="298">
        <v>2531</v>
      </c>
    </row>
    <row r="1093" spans="1:24" x14ac:dyDescent="0.35">
      <c r="A1093" s="294">
        <v>2013</v>
      </c>
      <c r="B1093" s="295">
        <v>11334</v>
      </c>
      <c r="C1093" s="296" t="s">
        <v>944</v>
      </c>
      <c r="D1093" s="294" t="s">
        <v>22</v>
      </c>
      <c r="E1093" s="296" t="s">
        <v>23</v>
      </c>
      <c r="F1093" s="294" t="s">
        <v>24</v>
      </c>
      <c r="G1093" s="296" t="s">
        <v>75</v>
      </c>
      <c r="H1093" s="296" t="s">
        <v>31</v>
      </c>
      <c r="I1093" s="296" t="s">
        <v>2300</v>
      </c>
      <c r="J1093" s="297">
        <v>10911.1</v>
      </c>
      <c r="K1093" s="298">
        <v>65882</v>
      </c>
      <c r="L1093" s="298">
        <v>5511</v>
      </c>
      <c r="M1093" s="299">
        <v>4627.2</v>
      </c>
      <c r="N1093" s="300">
        <v>29717</v>
      </c>
      <c r="O1093" s="300">
        <v>1690</v>
      </c>
      <c r="P1093" s="301">
        <v>166.7</v>
      </c>
      <c r="Q1093" s="302">
        <v>859</v>
      </c>
      <c r="R1093" s="302">
        <v>2</v>
      </c>
      <c r="S1093" s="303">
        <v>0</v>
      </c>
      <c r="T1093" s="304">
        <v>0</v>
      </c>
      <c r="U1093" s="304">
        <v>0</v>
      </c>
      <c r="V1093" s="297">
        <v>15705</v>
      </c>
      <c r="W1093" s="298">
        <v>96458</v>
      </c>
      <c r="X1093" s="298">
        <v>7203</v>
      </c>
    </row>
    <row r="1094" spans="1:24" x14ac:dyDescent="0.35">
      <c r="A1094" s="294">
        <v>2013</v>
      </c>
      <c r="B1094" s="295">
        <v>11345</v>
      </c>
      <c r="C1094" s="296" t="s">
        <v>945</v>
      </c>
      <c r="D1094" s="294" t="s">
        <v>22</v>
      </c>
      <c r="E1094" s="296" t="s">
        <v>23</v>
      </c>
      <c r="F1094" s="294" t="s">
        <v>24</v>
      </c>
      <c r="G1094" s="296" t="s">
        <v>48</v>
      </c>
      <c r="H1094" s="296" t="s">
        <v>31</v>
      </c>
      <c r="I1094" s="296" t="s">
        <v>2275</v>
      </c>
      <c r="J1094" s="297">
        <v>8146.8</v>
      </c>
      <c r="K1094" s="298">
        <v>75073</v>
      </c>
      <c r="L1094" s="298">
        <v>3633</v>
      </c>
      <c r="M1094" s="299">
        <v>1690.5</v>
      </c>
      <c r="N1094" s="300">
        <v>19151</v>
      </c>
      <c r="O1094" s="300">
        <v>322</v>
      </c>
      <c r="P1094" s="301">
        <v>101</v>
      </c>
      <c r="Q1094" s="302">
        <v>1131</v>
      </c>
      <c r="R1094" s="302">
        <v>2</v>
      </c>
      <c r="S1094" s="303" t="s">
        <v>35</v>
      </c>
      <c r="T1094" s="304" t="s">
        <v>35</v>
      </c>
      <c r="U1094" s="304" t="s">
        <v>35</v>
      </c>
      <c r="V1094" s="297">
        <v>9938.2999999999993</v>
      </c>
      <c r="W1094" s="298">
        <v>95355</v>
      </c>
      <c r="X1094" s="298">
        <v>3957</v>
      </c>
    </row>
    <row r="1095" spans="1:24" x14ac:dyDescent="0.35">
      <c r="A1095" s="294">
        <v>2013</v>
      </c>
      <c r="B1095" s="295">
        <v>11355</v>
      </c>
      <c r="C1095" s="296" t="s">
        <v>946</v>
      </c>
      <c r="D1095" s="294" t="s">
        <v>22</v>
      </c>
      <c r="E1095" s="296" t="s">
        <v>23</v>
      </c>
      <c r="F1095" s="294" t="s">
        <v>24</v>
      </c>
      <c r="G1095" s="296" t="s">
        <v>51</v>
      </c>
      <c r="H1095" s="296" t="s">
        <v>31</v>
      </c>
      <c r="I1095" s="296" t="s">
        <v>51</v>
      </c>
      <c r="J1095" s="297">
        <v>30762</v>
      </c>
      <c r="K1095" s="298">
        <v>249625</v>
      </c>
      <c r="L1095" s="298">
        <v>19639</v>
      </c>
      <c r="M1095" s="299">
        <v>4160</v>
      </c>
      <c r="N1095" s="300">
        <v>51728</v>
      </c>
      <c r="O1095" s="300">
        <v>907</v>
      </c>
      <c r="P1095" s="301">
        <v>5878</v>
      </c>
      <c r="Q1095" s="302">
        <v>50691</v>
      </c>
      <c r="R1095" s="302">
        <v>10</v>
      </c>
      <c r="S1095" s="303" t="s">
        <v>35</v>
      </c>
      <c r="T1095" s="304" t="s">
        <v>35</v>
      </c>
      <c r="U1095" s="304" t="s">
        <v>35</v>
      </c>
      <c r="V1095" s="297">
        <v>40800</v>
      </c>
      <c r="W1095" s="298">
        <v>352044</v>
      </c>
      <c r="X1095" s="298">
        <v>20556</v>
      </c>
    </row>
    <row r="1096" spans="1:24" x14ac:dyDescent="0.35">
      <c r="A1096" s="294">
        <v>2013</v>
      </c>
      <c r="B1096" s="295">
        <v>11359</v>
      </c>
      <c r="C1096" s="296" t="s">
        <v>947</v>
      </c>
      <c r="D1096" s="294" t="s">
        <v>22</v>
      </c>
      <c r="E1096" s="296" t="s">
        <v>23</v>
      </c>
      <c r="F1096" s="294" t="s">
        <v>24</v>
      </c>
      <c r="G1096" s="296" t="s">
        <v>256</v>
      </c>
      <c r="H1096" s="296" t="s">
        <v>26</v>
      </c>
      <c r="I1096" s="296" t="s">
        <v>2306</v>
      </c>
      <c r="J1096" s="297">
        <v>4884</v>
      </c>
      <c r="K1096" s="298">
        <v>32337</v>
      </c>
      <c r="L1096" s="298">
        <v>4790</v>
      </c>
      <c r="M1096" s="299">
        <v>2004</v>
      </c>
      <c r="N1096" s="300">
        <v>11971</v>
      </c>
      <c r="O1096" s="300">
        <v>812</v>
      </c>
      <c r="P1096" s="301">
        <v>2960</v>
      </c>
      <c r="Q1096" s="302">
        <v>20567</v>
      </c>
      <c r="R1096" s="302">
        <v>40</v>
      </c>
      <c r="S1096" s="303" t="s">
        <v>35</v>
      </c>
      <c r="T1096" s="304" t="s">
        <v>35</v>
      </c>
      <c r="U1096" s="304" t="s">
        <v>35</v>
      </c>
      <c r="V1096" s="297">
        <v>9848</v>
      </c>
      <c r="W1096" s="298">
        <v>64875</v>
      </c>
      <c r="X1096" s="298">
        <v>5642</v>
      </c>
    </row>
    <row r="1097" spans="1:24" x14ac:dyDescent="0.35">
      <c r="A1097" s="294">
        <v>2013</v>
      </c>
      <c r="B1097" s="295">
        <v>11364</v>
      </c>
      <c r="C1097" s="296" t="s">
        <v>948</v>
      </c>
      <c r="D1097" s="294" t="s">
        <v>22</v>
      </c>
      <c r="E1097" s="296" t="s">
        <v>23</v>
      </c>
      <c r="F1097" s="294" t="s">
        <v>24</v>
      </c>
      <c r="G1097" s="296" t="s">
        <v>94</v>
      </c>
      <c r="H1097" s="296" t="s">
        <v>31</v>
      </c>
      <c r="I1097" s="296" t="s">
        <v>2303</v>
      </c>
      <c r="J1097" s="297">
        <v>9210</v>
      </c>
      <c r="K1097" s="298">
        <v>91420</v>
      </c>
      <c r="L1097" s="298">
        <v>7595</v>
      </c>
      <c r="M1097" s="299">
        <v>22077</v>
      </c>
      <c r="N1097" s="300">
        <v>257291</v>
      </c>
      <c r="O1097" s="300">
        <v>3584</v>
      </c>
      <c r="P1097" s="301">
        <v>40342</v>
      </c>
      <c r="Q1097" s="302">
        <v>379329</v>
      </c>
      <c r="R1097" s="302">
        <v>11151</v>
      </c>
      <c r="S1097" s="303" t="s">
        <v>35</v>
      </c>
      <c r="T1097" s="304" t="s">
        <v>35</v>
      </c>
      <c r="U1097" s="304" t="s">
        <v>35</v>
      </c>
      <c r="V1097" s="297">
        <v>71629</v>
      </c>
      <c r="W1097" s="298">
        <v>728040</v>
      </c>
      <c r="X1097" s="298">
        <v>22330</v>
      </c>
    </row>
    <row r="1098" spans="1:24" x14ac:dyDescent="0.35">
      <c r="A1098" s="294">
        <v>2013</v>
      </c>
      <c r="B1098" s="295">
        <v>11426</v>
      </c>
      <c r="C1098" s="296" t="s">
        <v>2405</v>
      </c>
      <c r="D1098" s="294" t="s">
        <v>22</v>
      </c>
      <c r="E1098" s="296" t="s">
        <v>23</v>
      </c>
      <c r="F1098" s="294" t="s">
        <v>24</v>
      </c>
      <c r="G1098" s="296" t="s">
        <v>173</v>
      </c>
      <c r="H1098" s="296" t="s">
        <v>114</v>
      </c>
      <c r="I1098" s="296" t="s">
        <v>2306</v>
      </c>
      <c r="J1098" s="297" t="s">
        <v>35</v>
      </c>
      <c r="K1098" s="298" t="s">
        <v>35</v>
      </c>
      <c r="L1098" s="298" t="s">
        <v>35</v>
      </c>
      <c r="M1098" s="299" t="s">
        <v>35</v>
      </c>
      <c r="N1098" s="300" t="s">
        <v>35</v>
      </c>
      <c r="O1098" s="300" t="s">
        <v>35</v>
      </c>
      <c r="P1098" s="301" t="s">
        <v>35</v>
      </c>
      <c r="Q1098" s="302" t="s">
        <v>35</v>
      </c>
      <c r="R1098" s="302" t="s">
        <v>35</v>
      </c>
      <c r="S1098" s="303" t="s">
        <v>35</v>
      </c>
      <c r="T1098" s="304" t="s">
        <v>35</v>
      </c>
      <c r="U1098" s="304" t="s">
        <v>35</v>
      </c>
      <c r="V1098" s="297">
        <v>0</v>
      </c>
      <c r="W1098" s="298">
        <v>0</v>
      </c>
      <c r="X1098" s="298">
        <v>0</v>
      </c>
    </row>
    <row r="1099" spans="1:24" x14ac:dyDescent="0.35">
      <c r="A1099" s="294">
        <v>2013</v>
      </c>
      <c r="B1099" s="295">
        <v>11458</v>
      </c>
      <c r="C1099" s="296" t="s">
        <v>2406</v>
      </c>
      <c r="D1099" s="294" t="s">
        <v>22</v>
      </c>
      <c r="E1099" s="296" t="s">
        <v>23</v>
      </c>
      <c r="F1099" s="294" t="s">
        <v>24</v>
      </c>
      <c r="G1099" s="296" t="s">
        <v>25</v>
      </c>
      <c r="H1099" s="296" t="s">
        <v>26</v>
      </c>
      <c r="I1099" s="296" t="s">
        <v>2269</v>
      </c>
      <c r="J1099" s="297">
        <v>1244</v>
      </c>
      <c r="K1099" s="298">
        <v>11982</v>
      </c>
      <c r="L1099" s="298">
        <v>931</v>
      </c>
      <c r="M1099" s="299">
        <v>1246</v>
      </c>
      <c r="N1099" s="300">
        <v>11860</v>
      </c>
      <c r="O1099" s="300">
        <v>262</v>
      </c>
      <c r="P1099" s="301">
        <v>496</v>
      </c>
      <c r="Q1099" s="302">
        <v>5079</v>
      </c>
      <c r="R1099" s="302">
        <v>1</v>
      </c>
      <c r="S1099" s="303">
        <v>0</v>
      </c>
      <c r="T1099" s="304">
        <v>0</v>
      </c>
      <c r="U1099" s="304">
        <v>0</v>
      </c>
      <c r="V1099" s="297">
        <v>2986</v>
      </c>
      <c r="W1099" s="298">
        <v>28921</v>
      </c>
      <c r="X1099" s="298">
        <v>1194</v>
      </c>
    </row>
    <row r="1100" spans="1:24" x14ac:dyDescent="0.35">
      <c r="A1100" s="294">
        <v>2013</v>
      </c>
      <c r="B1100" s="295">
        <v>11460</v>
      </c>
      <c r="C1100" s="296" t="s">
        <v>949</v>
      </c>
      <c r="D1100" s="294" t="s">
        <v>22</v>
      </c>
      <c r="E1100" s="296" t="s">
        <v>23</v>
      </c>
      <c r="F1100" s="294" t="s">
        <v>24</v>
      </c>
      <c r="G1100" s="296" t="s">
        <v>127</v>
      </c>
      <c r="H1100" s="296" t="s">
        <v>26</v>
      </c>
      <c r="I1100" s="296" t="s">
        <v>2296</v>
      </c>
      <c r="J1100" s="297">
        <v>3555</v>
      </c>
      <c r="K1100" s="298">
        <v>28347</v>
      </c>
      <c r="L1100" s="298">
        <v>2624</v>
      </c>
      <c r="M1100" s="299">
        <v>3159</v>
      </c>
      <c r="N1100" s="300">
        <v>30476</v>
      </c>
      <c r="O1100" s="300">
        <v>535</v>
      </c>
      <c r="P1100" s="301">
        <v>2042</v>
      </c>
      <c r="Q1100" s="302">
        <v>19288</v>
      </c>
      <c r="R1100" s="302">
        <v>5</v>
      </c>
      <c r="S1100" s="303" t="s">
        <v>35</v>
      </c>
      <c r="T1100" s="304" t="s">
        <v>35</v>
      </c>
      <c r="U1100" s="304" t="s">
        <v>35</v>
      </c>
      <c r="V1100" s="297">
        <v>8756</v>
      </c>
      <c r="W1100" s="298">
        <v>78111</v>
      </c>
      <c r="X1100" s="298">
        <v>3164</v>
      </c>
    </row>
    <row r="1101" spans="1:24" x14ac:dyDescent="0.35">
      <c r="A1101" s="294">
        <v>2013</v>
      </c>
      <c r="B1101" s="295">
        <v>11463</v>
      </c>
      <c r="C1101" s="296" t="s">
        <v>950</v>
      </c>
      <c r="D1101" s="294" t="s">
        <v>22</v>
      </c>
      <c r="E1101" s="296" t="s">
        <v>23</v>
      </c>
      <c r="F1101" s="294" t="s">
        <v>24</v>
      </c>
      <c r="G1101" s="296" t="s">
        <v>127</v>
      </c>
      <c r="H1101" s="296" t="s">
        <v>31</v>
      </c>
      <c r="I1101" s="296" t="s">
        <v>2296</v>
      </c>
      <c r="J1101" s="297">
        <v>15153.7</v>
      </c>
      <c r="K1101" s="298">
        <v>129942</v>
      </c>
      <c r="L1101" s="298">
        <v>9920</v>
      </c>
      <c r="M1101" s="299">
        <v>3274.9</v>
      </c>
      <c r="N1101" s="300">
        <v>30241</v>
      </c>
      <c r="O1101" s="300">
        <v>1329</v>
      </c>
      <c r="P1101" s="301">
        <v>3864.4</v>
      </c>
      <c r="Q1101" s="302">
        <v>59042</v>
      </c>
      <c r="R1101" s="302">
        <v>3</v>
      </c>
      <c r="S1101" s="303" t="s">
        <v>35</v>
      </c>
      <c r="T1101" s="304" t="s">
        <v>35</v>
      </c>
      <c r="U1101" s="304" t="s">
        <v>35</v>
      </c>
      <c r="V1101" s="297">
        <v>22293</v>
      </c>
      <c r="W1101" s="298">
        <v>219225</v>
      </c>
      <c r="X1101" s="298">
        <v>11252</v>
      </c>
    </row>
    <row r="1102" spans="1:24" x14ac:dyDescent="0.35">
      <c r="A1102" s="294">
        <v>2013</v>
      </c>
      <c r="B1102" s="295">
        <v>11475</v>
      </c>
      <c r="C1102" s="296" t="s">
        <v>951</v>
      </c>
      <c r="D1102" s="294" t="s">
        <v>22</v>
      </c>
      <c r="E1102" s="296" t="s">
        <v>23</v>
      </c>
      <c r="F1102" s="294" t="s">
        <v>24</v>
      </c>
      <c r="G1102" s="296" t="s">
        <v>164</v>
      </c>
      <c r="H1102" s="296" t="s">
        <v>26</v>
      </c>
      <c r="I1102" s="296" t="s">
        <v>2270</v>
      </c>
      <c r="J1102" s="297">
        <v>3922</v>
      </c>
      <c r="K1102" s="298">
        <v>37106</v>
      </c>
      <c r="L1102" s="298">
        <v>2758</v>
      </c>
      <c r="M1102" s="299">
        <v>1793</v>
      </c>
      <c r="N1102" s="300">
        <v>22497</v>
      </c>
      <c r="O1102" s="300">
        <v>453</v>
      </c>
      <c r="P1102" s="301">
        <v>2815</v>
      </c>
      <c r="Q1102" s="302">
        <v>33521</v>
      </c>
      <c r="R1102" s="302">
        <v>48</v>
      </c>
      <c r="S1102" s="303">
        <v>0</v>
      </c>
      <c r="T1102" s="304">
        <v>0</v>
      </c>
      <c r="U1102" s="304">
        <v>0</v>
      </c>
      <c r="V1102" s="297">
        <v>8530</v>
      </c>
      <c r="W1102" s="298">
        <v>93124</v>
      </c>
      <c r="X1102" s="298">
        <v>3259</v>
      </c>
    </row>
    <row r="1103" spans="1:24" x14ac:dyDescent="0.35">
      <c r="A1103" s="294">
        <v>2013</v>
      </c>
      <c r="B1103" s="295">
        <v>11476</v>
      </c>
      <c r="C1103" s="296" t="s">
        <v>952</v>
      </c>
      <c r="D1103" s="294" t="s">
        <v>22</v>
      </c>
      <c r="E1103" s="296" t="s">
        <v>23</v>
      </c>
      <c r="F1103" s="294" t="s">
        <v>24</v>
      </c>
      <c r="G1103" s="296" t="s">
        <v>131</v>
      </c>
      <c r="H1103" s="296" t="s">
        <v>26</v>
      </c>
      <c r="I1103" s="296" t="s">
        <v>2271</v>
      </c>
      <c r="J1103" s="297">
        <v>14071</v>
      </c>
      <c r="K1103" s="298">
        <v>69562</v>
      </c>
      <c r="L1103" s="298">
        <v>5640</v>
      </c>
      <c r="M1103" s="299">
        <v>9106</v>
      </c>
      <c r="N1103" s="300">
        <v>61224</v>
      </c>
      <c r="O1103" s="300">
        <v>823</v>
      </c>
      <c r="P1103" s="301" t="s">
        <v>35</v>
      </c>
      <c r="Q1103" s="302" t="s">
        <v>35</v>
      </c>
      <c r="R1103" s="302" t="s">
        <v>35</v>
      </c>
      <c r="S1103" s="303" t="s">
        <v>35</v>
      </c>
      <c r="T1103" s="304" t="s">
        <v>35</v>
      </c>
      <c r="U1103" s="304" t="s">
        <v>35</v>
      </c>
      <c r="V1103" s="297">
        <v>23177</v>
      </c>
      <c r="W1103" s="298">
        <v>130786</v>
      </c>
      <c r="X1103" s="298">
        <v>6463</v>
      </c>
    </row>
    <row r="1104" spans="1:24" x14ac:dyDescent="0.35">
      <c r="A1104" s="294">
        <v>2013</v>
      </c>
      <c r="B1104" s="295">
        <v>11477</v>
      </c>
      <c r="C1104" s="296" t="s">
        <v>953</v>
      </c>
      <c r="D1104" s="294" t="s">
        <v>22</v>
      </c>
      <c r="E1104" s="296" t="s">
        <v>23</v>
      </c>
      <c r="F1104" s="294" t="s">
        <v>24</v>
      </c>
      <c r="G1104" s="296" t="s">
        <v>150</v>
      </c>
      <c r="H1104" s="296" t="s">
        <v>26</v>
      </c>
      <c r="I1104" s="296" t="s">
        <v>2306</v>
      </c>
      <c r="J1104" s="297">
        <v>2507.5</v>
      </c>
      <c r="K1104" s="298">
        <v>17411</v>
      </c>
      <c r="L1104" s="298">
        <v>2226</v>
      </c>
      <c r="M1104" s="299">
        <v>545.5</v>
      </c>
      <c r="N1104" s="300">
        <v>4247</v>
      </c>
      <c r="O1104" s="300">
        <v>249</v>
      </c>
      <c r="P1104" s="301">
        <v>697</v>
      </c>
      <c r="Q1104" s="302">
        <v>6634</v>
      </c>
      <c r="R1104" s="302">
        <v>16</v>
      </c>
      <c r="S1104" s="303">
        <v>0</v>
      </c>
      <c r="T1104" s="304">
        <v>0</v>
      </c>
      <c r="U1104" s="304">
        <v>0</v>
      </c>
      <c r="V1104" s="297">
        <v>3750</v>
      </c>
      <c r="W1104" s="298">
        <v>28292</v>
      </c>
      <c r="X1104" s="298">
        <v>2491</v>
      </c>
    </row>
    <row r="1105" spans="1:24" x14ac:dyDescent="0.35">
      <c r="A1105" s="294">
        <v>2013</v>
      </c>
      <c r="B1105" s="295">
        <v>11477</v>
      </c>
      <c r="C1105" s="296" t="s">
        <v>953</v>
      </c>
      <c r="D1105" s="294" t="s">
        <v>132</v>
      </c>
      <c r="E1105" s="296" t="s">
        <v>133</v>
      </c>
      <c r="F1105" s="294" t="s">
        <v>24</v>
      </c>
      <c r="G1105" s="296" t="s">
        <v>150</v>
      </c>
      <c r="H1105" s="296" t="s">
        <v>26</v>
      </c>
      <c r="I1105" s="296" t="s">
        <v>2306</v>
      </c>
      <c r="J1105" s="297" t="s">
        <v>35</v>
      </c>
      <c r="K1105" s="298" t="s">
        <v>35</v>
      </c>
      <c r="L1105" s="298" t="s">
        <v>35</v>
      </c>
      <c r="M1105" s="299" t="s">
        <v>35</v>
      </c>
      <c r="N1105" s="300" t="s">
        <v>35</v>
      </c>
      <c r="O1105" s="300" t="s">
        <v>35</v>
      </c>
      <c r="P1105" s="301">
        <v>577</v>
      </c>
      <c r="Q1105" s="302">
        <v>250763</v>
      </c>
      <c r="R1105" s="302">
        <v>2</v>
      </c>
      <c r="S1105" s="303" t="s">
        <v>35</v>
      </c>
      <c r="T1105" s="304" t="s">
        <v>35</v>
      </c>
      <c r="U1105" s="304" t="s">
        <v>35</v>
      </c>
      <c r="V1105" s="297">
        <v>577</v>
      </c>
      <c r="W1105" s="298">
        <v>250763</v>
      </c>
      <c r="X1105" s="298">
        <v>2</v>
      </c>
    </row>
    <row r="1106" spans="1:24" x14ac:dyDescent="0.35">
      <c r="A1106" s="294">
        <v>2013</v>
      </c>
      <c r="B1106" s="295">
        <v>11479</v>
      </c>
      <c r="C1106" s="296" t="s">
        <v>954</v>
      </c>
      <c r="D1106" s="294" t="s">
        <v>22</v>
      </c>
      <c r="E1106" s="296" t="s">
        <v>23</v>
      </c>
      <c r="F1106" s="294" t="s">
        <v>24</v>
      </c>
      <c r="G1106" s="296" t="s">
        <v>37</v>
      </c>
      <c r="H1106" s="296" t="s">
        <v>54</v>
      </c>
      <c r="I1106" s="296" t="s">
        <v>2270</v>
      </c>
      <c r="J1106" s="297">
        <v>135597</v>
      </c>
      <c r="K1106" s="298">
        <v>819012</v>
      </c>
      <c r="L1106" s="298">
        <v>123677</v>
      </c>
      <c r="M1106" s="299">
        <v>253714</v>
      </c>
      <c r="N1106" s="300">
        <v>2248828</v>
      </c>
      <c r="O1106" s="300">
        <v>19638</v>
      </c>
      <c r="P1106" s="301">
        <v>19873</v>
      </c>
      <c r="Q1106" s="302">
        <v>250229</v>
      </c>
      <c r="R1106" s="302">
        <v>45</v>
      </c>
      <c r="S1106" s="303" t="s">
        <v>35</v>
      </c>
      <c r="T1106" s="304" t="s">
        <v>35</v>
      </c>
      <c r="U1106" s="304" t="s">
        <v>35</v>
      </c>
      <c r="V1106" s="297">
        <v>409184</v>
      </c>
      <c r="W1106" s="298">
        <v>3318069</v>
      </c>
      <c r="X1106" s="298">
        <v>143360</v>
      </c>
    </row>
    <row r="1107" spans="1:24" x14ac:dyDescent="0.35">
      <c r="A1107" s="294">
        <v>2013</v>
      </c>
      <c r="B1107" s="295">
        <v>11481</v>
      </c>
      <c r="C1107" s="296" t="s">
        <v>955</v>
      </c>
      <c r="D1107" s="294" t="s">
        <v>22</v>
      </c>
      <c r="E1107" s="296" t="s">
        <v>23</v>
      </c>
      <c r="F1107" s="294" t="s">
        <v>24</v>
      </c>
      <c r="G1107" s="296" t="s">
        <v>86</v>
      </c>
      <c r="H1107" s="296" t="s">
        <v>26</v>
      </c>
      <c r="I1107" s="296" t="s">
        <v>2283</v>
      </c>
      <c r="J1107" s="297">
        <v>954</v>
      </c>
      <c r="K1107" s="298">
        <v>10402</v>
      </c>
      <c r="L1107" s="298">
        <v>754</v>
      </c>
      <c r="M1107" s="299">
        <v>851</v>
      </c>
      <c r="N1107" s="300">
        <v>11009</v>
      </c>
      <c r="O1107" s="300">
        <v>171</v>
      </c>
      <c r="P1107" s="301">
        <v>2817</v>
      </c>
      <c r="Q1107" s="302">
        <v>41978</v>
      </c>
      <c r="R1107" s="302">
        <v>1</v>
      </c>
      <c r="S1107" s="303" t="s">
        <v>35</v>
      </c>
      <c r="T1107" s="304" t="s">
        <v>35</v>
      </c>
      <c r="U1107" s="304" t="s">
        <v>35</v>
      </c>
      <c r="V1107" s="297">
        <v>4622</v>
      </c>
      <c r="W1107" s="298">
        <v>63389</v>
      </c>
      <c r="X1107" s="298">
        <v>926</v>
      </c>
    </row>
    <row r="1108" spans="1:24" x14ac:dyDescent="0.35">
      <c r="A1108" s="294">
        <v>2013</v>
      </c>
      <c r="B1108" s="295">
        <v>11488</v>
      </c>
      <c r="C1108" s="296" t="s">
        <v>956</v>
      </c>
      <c r="D1108" s="294" t="s">
        <v>22</v>
      </c>
      <c r="E1108" s="296" t="s">
        <v>23</v>
      </c>
      <c r="F1108" s="294" t="s">
        <v>24</v>
      </c>
      <c r="G1108" s="296" t="s">
        <v>106</v>
      </c>
      <c r="H1108" s="296" t="s">
        <v>26</v>
      </c>
      <c r="I1108" s="296" t="s">
        <v>2289</v>
      </c>
      <c r="J1108" s="297">
        <v>7282</v>
      </c>
      <c r="K1108" s="298">
        <v>74587</v>
      </c>
      <c r="L1108" s="298">
        <v>6929</v>
      </c>
      <c r="M1108" s="299">
        <v>17728</v>
      </c>
      <c r="N1108" s="300">
        <v>210097</v>
      </c>
      <c r="O1108" s="300">
        <v>1475</v>
      </c>
      <c r="P1108" s="301" t="s">
        <v>35</v>
      </c>
      <c r="Q1108" s="302" t="s">
        <v>35</v>
      </c>
      <c r="R1108" s="302" t="s">
        <v>35</v>
      </c>
      <c r="S1108" s="303" t="s">
        <v>35</v>
      </c>
      <c r="T1108" s="304" t="s">
        <v>35</v>
      </c>
      <c r="U1108" s="304" t="s">
        <v>35</v>
      </c>
      <c r="V1108" s="297">
        <v>25010</v>
      </c>
      <c r="W1108" s="298">
        <v>284684</v>
      </c>
      <c r="X1108" s="298">
        <v>8404</v>
      </c>
    </row>
    <row r="1109" spans="1:24" x14ac:dyDescent="0.35">
      <c r="A1109" s="294">
        <v>2013</v>
      </c>
      <c r="B1109" s="295">
        <v>11501</v>
      </c>
      <c r="C1109" s="296" t="s">
        <v>957</v>
      </c>
      <c r="D1109" s="294" t="s">
        <v>22</v>
      </c>
      <c r="E1109" s="296" t="s">
        <v>23</v>
      </c>
      <c r="F1109" s="294" t="s">
        <v>24</v>
      </c>
      <c r="G1109" s="296" t="s">
        <v>94</v>
      </c>
      <c r="H1109" s="296" t="s">
        <v>31</v>
      </c>
      <c r="I1109" s="296" t="s">
        <v>2285</v>
      </c>
      <c r="J1109" s="297">
        <v>130136</v>
      </c>
      <c r="K1109" s="298">
        <v>1393038</v>
      </c>
      <c r="L1109" s="298">
        <v>90737</v>
      </c>
      <c r="M1109" s="299">
        <v>19951</v>
      </c>
      <c r="N1109" s="300">
        <v>206631</v>
      </c>
      <c r="O1109" s="300">
        <v>16975</v>
      </c>
      <c r="P1109" s="301">
        <v>35822.699999999997</v>
      </c>
      <c r="Q1109" s="302">
        <v>468537</v>
      </c>
      <c r="R1109" s="302">
        <v>641</v>
      </c>
      <c r="S1109" s="303" t="s">
        <v>35</v>
      </c>
      <c r="T1109" s="304" t="s">
        <v>35</v>
      </c>
      <c r="U1109" s="304" t="s">
        <v>35</v>
      </c>
      <c r="V1109" s="297">
        <v>185909.7</v>
      </c>
      <c r="W1109" s="298">
        <v>2068206</v>
      </c>
      <c r="X1109" s="298">
        <v>108353</v>
      </c>
    </row>
    <row r="1110" spans="1:24" x14ac:dyDescent="0.35">
      <c r="A1110" s="294">
        <v>2013</v>
      </c>
      <c r="B1110" s="295">
        <v>11519</v>
      </c>
      <c r="C1110" s="296" t="s">
        <v>958</v>
      </c>
      <c r="D1110" s="294" t="s">
        <v>22</v>
      </c>
      <c r="E1110" s="296" t="s">
        <v>23</v>
      </c>
      <c r="F1110" s="294" t="s">
        <v>24</v>
      </c>
      <c r="G1110" s="296" t="s">
        <v>25</v>
      </c>
      <c r="H1110" s="296" t="s">
        <v>31</v>
      </c>
      <c r="I1110" s="296" t="s">
        <v>2270</v>
      </c>
      <c r="J1110" s="297">
        <v>49496</v>
      </c>
      <c r="K1110" s="298">
        <v>405643</v>
      </c>
      <c r="L1110" s="298">
        <v>28639</v>
      </c>
      <c r="M1110" s="299">
        <v>10148</v>
      </c>
      <c r="N1110" s="300">
        <v>85446</v>
      </c>
      <c r="O1110" s="300">
        <v>1983</v>
      </c>
      <c r="P1110" s="301">
        <v>22966</v>
      </c>
      <c r="Q1110" s="302">
        <v>268020</v>
      </c>
      <c r="R1110" s="302">
        <v>16</v>
      </c>
      <c r="S1110" s="303" t="s">
        <v>35</v>
      </c>
      <c r="T1110" s="304" t="s">
        <v>35</v>
      </c>
      <c r="U1110" s="304" t="s">
        <v>35</v>
      </c>
      <c r="V1110" s="297">
        <v>82610</v>
      </c>
      <c r="W1110" s="298">
        <v>759109</v>
      </c>
      <c r="X1110" s="298">
        <v>30638</v>
      </c>
    </row>
    <row r="1111" spans="1:24" x14ac:dyDescent="0.35">
      <c r="A1111" s="294">
        <v>2013</v>
      </c>
      <c r="B1111" s="295">
        <v>11522</v>
      </c>
      <c r="C1111" s="296" t="s">
        <v>959</v>
      </c>
      <c r="D1111" s="294" t="s">
        <v>132</v>
      </c>
      <c r="E1111" s="296" t="s">
        <v>133</v>
      </c>
      <c r="F1111" s="294" t="s">
        <v>24</v>
      </c>
      <c r="G1111" s="296" t="s">
        <v>150</v>
      </c>
      <c r="H1111" s="296" t="s">
        <v>54</v>
      </c>
      <c r="I1111" s="296" t="s">
        <v>2351</v>
      </c>
      <c r="J1111" s="297">
        <v>13781</v>
      </c>
      <c r="K1111" s="298">
        <v>184455</v>
      </c>
      <c r="L1111" s="298">
        <v>30112</v>
      </c>
      <c r="M1111" s="299">
        <v>7615</v>
      </c>
      <c r="N1111" s="300">
        <v>101868</v>
      </c>
      <c r="O1111" s="300">
        <v>5901</v>
      </c>
      <c r="P1111" s="301">
        <v>6507</v>
      </c>
      <c r="Q1111" s="302">
        <v>216341</v>
      </c>
      <c r="R1111" s="302">
        <v>192</v>
      </c>
      <c r="S1111" s="303" t="s">
        <v>35</v>
      </c>
      <c r="T1111" s="304" t="s">
        <v>35</v>
      </c>
      <c r="U1111" s="304" t="s">
        <v>35</v>
      </c>
      <c r="V1111" s="297">
        <v>27903</v>
      </c>
      <c r="W1111" s="298">
        <v>502664</v>
      </c>
      <c r="X1111" s="298">
        <v>36205</v>
      </c>
    </row>
    <row r="1112" spans="1:24" x14ac:dyDescent="0.35">
      <c r="A1112" s="294">
        <v>2013</v>
      </c>
      <c r="B1112" s="295">
        <v>11560</v>
      </c>
      <c r="C1112" s="296" t="s">
        <v>960</v>
      </c>
      <c r="D1112" s="294" t="s">
        <v>22</v>
      </c>
      <c r="E1112" s="296" t="s">
        <v>23</v>
      </c>
      <c r="F1112" s="294" t="s">
        <v>24</v>
      </c>
      <c r="G1112" s="296" t="s">
        <v>32</v>
      </c>
      <c r="H1112" s="296" t="s">
        <v>26</v>
      </c>
      <c r="I1112" s="296" t="s">
        <v>2271</v>
      </c>
      <c r="J1112" s="297">
        <v>16279</v>
      </c>
      <c r="K1112" s="298">
        <v>176686</v>
      </c>
      <c r="L1112" s="298">
        <v>13160</v>
      </c>
      <c r="M1112" s="299">
        <v>17314</v>
      </c>
      <c r="N1112" s="300">
        <v>206739</v>
      </c>
      <c r="O1112" s="300">
        <v>2584</v>
      </c>
      <c r="P1112" s="301">
        <v>24895</v>
      </c>
      <c r="Q1112" s="302">
        <v>427619</v>
      </c>
      <c r="R1112" s="302">
        <v>2</v>
      </c>
      <c r="S1112" s="303" t="s">
        <v>35</v>
      </c>
      <c r="T1112" s="304" t="s">
        <v>35</v>
      </c>
      <c r="U1112" s="304" t="s">
        <v>35</v>
      </c>
      <c r="V1112" s="297">
        <v>58488</v>
      </c>
      <c r="W1112" s="298">
        <v>811044</v>
      </c>
      <c r="X1112" s="298">
        <v>15746</v>
      </c>
    </row>
    <row r="1113" spans="1:24" x14ac:dyDescent="0.35">
      <c r="A1113" s="294">
        <v>2013</v>
      </c>
      <c r="B1113" s="295">
        <v>11566</v>
      </c>
      <c r="C1113" s="296" t="s">
        <v>961</v>
      </c>
      <c r="D1113" s="294" t="s">
        <v>22</v>
      </c>
      <c r="E1113" s="296" t="s">
        <v>23</v>
      </c>
      <c r="F1113" s="294" t="s">
        <v>24</v>
      </c>
      <c r="G1113" s="296" t="s">
        <v>76</v>
      </c>
      <c r="H1113" s="296" t="s">
        <v>26</v>
      </c>
      <c r="I1113" s="296" t="s">
        <v>2282</v>
      </c>
      <c r="J1113" s="297">
        <v>1694</v>
      </c>
      <c r="K1113" s="298">
        <v>14362</v>
      </c>
      <c r="L1113" s="298">
        <v>1468</v>
      </c>
      <c r="M1113" s="299">
        <v>225</v>
      </c>
      <c r="N1113" s="300">
        <v>2415</v>
      </c>
      <c r="O1113" s="300">
        <v>307</v>
      </c>
      <c r="P1113" s="301">
        <v>407</v>
      </c>
      <c r="Q1113" s="302">
        <v>7804</v>
      </c>
      <c r="R1113" s="302">
        <v>37</v>
      </c>
      <c r="S1113" s="303" t="s">
        <v>35</v>
      </c>
      <c r="T1113" s="304" t="s">
        <v>35</v>
      </c>
      <c r="U1113" s="304" t="s">
        <v>35</v>
      </c>
      <c r="V1113" s="297">
        <v>2326</v>
      </c>
      <c r="W1113" s="298">
        <v>24581</v>
      </c>
      <c r="X1113" s="298">
        <v>1812</v>
      </c>
    </row>
    <row r="1114" spans="1:24" x14ac:dyDescent="0.35">
      <c r="A1114" s="294">
        <v>2013</v>
      </c>
      <c r="B1114" s="295">
        <v>11568</v>
      </c>
      <c r="C1114" s="296" t="s">
        <v>962</v>
      </c>
      <c r="D1114" s="294" t="s">
        <v>22</v>
      </c>
      <c r="E1114" s="296" t="s">
        <v>23</v>
      </c>
      <c r="F1114" s="294" t="s">
        <v>24</v>
      </c>
      <c r="G1114" s="296" t="s">
        <v>83</v>
      </c>
      <c r="H1114" s="296" t="s">
        <v>26</v>
      </c>
      <c r="I1114" s="296" t="s">
        <v>2270</v>
      </c>
      <c r="J1114" s="297">
        <v>414</v>
      </c>
      <c r="K1114" s="298">
        <v>4851</v>
      </c>
      <c r="L1114" s="298">
        <v>396</v>
      </c>
      <c r="M1114" s="299">
        <v>236</v>
      </c>
      <c r="N1114" s="300">
        <v>2856</v>
      </c>
      <c r="O1114" s="300">
        <v>64</v>
      </c>
      <c r="P1114" s="301" t="s">
        <v>35</v>
      </c>
      <c r="Q1114" s="302" t="s">
        <v>35</v>
      </c>
      <c r="R1114" s="302" t="s">
        <v>35</v>
      </c>
      <c r="S1114" s="303" t="s">
        <v>35</v>
      </c>
      <c r="T1114" s="304" t="s">
        <v>35</v>
      </c>
      <c r="U1114" s="304" t="s">
        <v>35</v>
      </c>
      <c r="V1114" s="297">
        <v>650</v>
      </c>
      <c r="W1114" s="298">
        <v>7707</v>
      </c>
      <c r="X1114" s="298">
        <v>460</v>
      </c>
    </row>
    <row r="1115" spans="1:24" x14ac:dyDescent="0.35">
      <c r="A1115" s="294">
        <v>2013</v>
      </c>
      <c r="B1115" s="295">
        <v>11571</v>
      </c>
      <c r="C1115" s="296" t="s">
        <v>963</v>
      </c>
      <c r="D1115" s="294" t="s">
        <v>22</v>
      </c>
      <c r="E1115" s="296" t="s">
        <v>23</v>
      </c>
      <c r="F1115" s="294" t="s">
        <v>24</v>
      </c>
      <c r="G1115" s="296" t="s">
        <v>37</v>
      </c>
      <c r="H1115" s="296" t="s">
        <v>26</v>
      </c>
      <c r="I1115" s="296" t="s">
        <v>2270</v>
      </c>
      <c r="J1115" s="297">
        <v>11891.6</v>
      </c>
      <c r="K1115" s="298">
        <v>105007</v>
      </c>
      <c r="L1115" s="298">
        <v>15605</v>
      </c>
      <c r="M1115" s="299">
        <v>9144.4</v>
      </c>
      <c r="N1115" s="300">
        <v>88238</v>
      </c>
      <c r="O1115" s="300">
        <v>2135</v>
      </c>
      <c r="P1115" s="301">
        <v>23456.3</v>
      </c>
      <c r="Q1115" s="302">
        <v>327119</v>
      </c>
      <c r="R1115" s="302">
        <v>79</v>
      </c>
      <c r="S1115" s="303" t="s">
        <v>35</v>
      </c>
      <c r="T1115" s="304" t="s">
        <v>35</v>
      </c>
      <c r="U1115" s="304" t="s">
        <v>35</v>
      </c>
      <c r="V1115" s="297">
        <v>44492.3</v>
      </c>
      <c r="W1115" s="298">
        <v>520364</v>
      </c>
      <c r="X1115" s="298">
        <v>17819</v>
      </c>
    </row>
    <row r="1116" spans="1:24" x14ac:dyDescent="0.35">
      <c r="A1116" s="294">
        <v>2013</v>
      </c>
      <c r="B1116" s="295">
        <v>11581</v>
      </c>
      <c r="C1116" s="296" t="s">
        <v>964</v>
      </c>
      <c r="D1116" s="294" t="s">
        <v>22</v>
      </c>
      <c r="E1116" s="296" t="s">
        <v>23</v>
      </c>
      <c r="F1116" s="294" t="s">
        <v>24</v>
      </c>
      <c r="G1116" s="296" t="s">
        <v>83</v>
      </c>
      <c r="H1116" s="296" t="s">
        <v>26</v>
      </c>
      <c r="I1116" s="296" t="s">
        <v>2270</v>
      </c>
      <c r="J1116" s="297">
        <v>711</v>
      </c>
      <c r="K1116" s="298">
        <v>7789</v>
      </c>
      <c r="L1116" s="298">
        <v>689</v>
      </c>
      <c r="M1116" s="299">
        <v>665</v>
      </c>
      <c r="N1116" s="300">
        <v>8286</v>
      </c>
      <c r="O1116" s="300">
        <v>156</v>
      </c>
      <c r="P1116" s="301">
        <v>1069</v>
      </c>
      <c r="Q1116" s="302">
        <v>19964</v>
      </c>
      <c r="R1116" s="302">
        <v>1</v>
      </c>
      <c r="S1116" s="303" t="s">
        <v>35</v>
      </c>
      <c r="T1116" s="304" t="s">
        <v>35</v>
      </c>
      <c r="U1116" s="304" t="s">
        <v>35</v>
      </c>
      <c r="V1116" s="297">
        <v>2445</v>
      </c>
      <c r="W1116" s="298">
        <v>36039</v>
      </c>
      <c r="X1116" s="298">
        <v>846</v>
      </c>
    </row>
    <row r="1117" spans="1:24" x14ac:dyDescent="0.35">
      <c r="A1117" s="294">
        <v>2013</v>
      </c>
      <c r="B1117" s="295">
        <v>11586</v>
      </c>
      <c r="C1117" s="296" t="s">
        <v>965</v>
      </c>
      <c r="D1117" s="294" t="s">
        <v>22</v>
      </c>
      <c r="E1117" s="296" t="s">
        <v>23</v>
      </c>
      <c r="F1117" s="294" t="s">
        <v>24</v>
      </c>
      <c r="G1117" s="296" t="s">
        <v>173</v>
      </c>
      <c r="H1117" s="296" t="s">
        <v>26</v>
      </c>
      <c r="I1117" s="296" t="s">
        <v>2306</v>
      </c>
      <c r="J1117" s="297">
        <v>11420.1</v>
      </c>
      <c r="K1117" s="298">
        <v>81134</v>
      </c>
      <c r="L1117" s="298">
        <v>8621</v>
      </c>
      <c r="M1117" s="299">
        <v>2072.6</v>
      </c>
      <c r="N1117" s="300">
        <v>14091</v>
      </c>
      <c r="O1117" s="300">
        <v>665</v>
      </c>
      <c r="P1117" s="301">
        <v>16521.5</v>
      </c>
      <c r="Q1117" s="302">
        <v>113684</v>
      </c>
      <c r="R1117" s="302">
        <v>406</v>
      </c>
      <c r="S1117" s="303" t="s">
        <v>35</v>
      </c>
      <c r="T1117" s="304" t="s">
        <v>35</v>
      </c>
      <c r="U1117" s="304" t="s">
        <v>35</v>
      </c>
      <c r="V1117" s="297">
        <v>30014.2</v>
      </c>
      <c r="W1117" s="298">
        <v>208909</v>
      </c>
      <c r="X1117" s="298">
        <v>9692</v>
      </c>
    </row>
    <row r="1118" spans="1:24" x14ac:dyDescent="0.35">
      <c r="A1118" s="294">
        <v>2013</v>
      </c>
      <c r="B1118" s="295">
        <v>11589</v>
      </c>
      <c r="C1118" s="296" t="s">
        <v>966</v>
      </c>
      <c r="D1118" s="294" t="s">
        <v>22</v>
      </c>
      <c r="E1118" s="296" t="s">
        <v>23</v>
      </c>
      <c r="F1118" s="294" t="s">
        <v>24</v>
      </c>
      <c r="G1118" s="296" t="s">
        <v>221</v>
      </c>
      <c r="H1118" s="296" t="s">
        <v>31</v>
      </c>
      <c r="I1118" s="296" t="s">
        <v>2304</v>
      </c>
      <c r="J1118" s="297">
        <v>890.2</v>
      </c>
      <c r="K1118" s="298">
        <v>12383</v>
      </c>
      <c r="L1118" s="298">
        <v>744</v>
      </c>
      <c r="M1118" s="299" t="s">
        <v>35</v>
      </c>
      <c r="N1118" s="300" t="s">
        <v>35</v>
      </c>
      <c r="O1118" s="300" t="s">
        <v>35</v>
      </c>
      <c r="P1118" s="301">
        <v>5554.6</v>
      </c>
      <c r="Q1118" s="302">
        <v>104634</v>
      </c>
      <c r="R1118" s="302">
        <v>855</v>
      </c>
      <c r="S1118" s="303" t="s">
        <v>35</v>
      </c>
      <c r="T1118" s="304" t="s">
        <v>35</v>
      </c>
      <c r="U1118" s="304" t="s">
        <v>35</v>
      </c>
      <c r="V1118" s="297">
        <v>6444.8</v>
      </c>
      <c r="W1118" s="298">
        <v>117017</v>
      </c>
      <c r="X1118" s="298">
        <v>1599</v>
      </c>
    </row>
    <row r="1119" spans="1:24" x14ac:dyDescent="0.35">
      <c r="A1119" s="294">
        <v>2013</v>
      </c>
      <c r="B1119" s="295">
        <v>11589</v>
      </c>
      <c r="C1119" s="296" t="s">
        <v>966</v>
      </c>
      <c r="D1119" s="294" t="s">
        <v>22</v>
      </c>
      <c r="E1119" s="296" t="s">
        <v>23</v>
      </c>
      <c r="F1119" s="294" t="s">
        <v>24</v>
      </c>
      <c r="G1119" s="296" t="s">
        <v>123</v>
      </c>
      <c r="H1119" s="296" t="s">
        <v>31</v>
      </c>
      <c r="I1119" s="296" t="s">
        <v>2304</v>
      </c>
      <c r="J1119" s="297">
        <v>1357</v>
      </c>
      <c r="K1119" s="298">
        <v>19260</v>
      </c>
      <c r="L1119" s="298">
        <v>952</v>
      </c>
      <c r="M1119" s="299" t="s">
        <v>35</v>
      </c>
      <c r="N1119" s="300" t="s">
        <v>35</v>
      </c>
      <c r="O1119" s="300" t="s">
        <v>35</v>
      </c>
      <c r="P1119" s="301">
        <v>3791.8</v>
      </c>
      <c r="Q1119" s="302">
        <v>66487</v>
      </c>
      <c r="R1119" s="302">
        <v>1507</v>
      </c>
      <c r="S1119" s="303" t="s">
        <v>35</v>
      </c>
      <c r="T1119" s="304" t="s">
        <v>35</v>
      </c>
      <c r="U1119" s="304" t="s">
        <v>35</v>
      </c>
      <c r="V1119" s="297">
        <v>5148.8</v>
      </c>
      <c r="W1119" s="298">
        <v>85747</v>
      </c>
      <c r="X1119" s="298">
        <v>2459</v>
      </c>
    </row>
    <row r="1120" spans="1:24" x14ac:dyDescent="0.35">
      <c r="A1120" s="294">
        <v>2013</v>
      </c>
      <c r="B1120" s="295">
        <v>11611</v>
      </c>
      <c r="C1120" s="296" t="s">
        <v>967</v>
      </c>
      <c r="D1120" s="294" t="s">
        <v>22</v>
      </c>
      <c r="E1120" s="296" t="s">
        <v>23</v>
      </c>
      <c r="F1120" s="294" t="s">
        <v>24</v>
      </c>
      <c r="G1120" s="296" t="s">
        <v>83</v>
      </c>
      <c r="H1120" s="296" t="s">
        <v>26</v>
      </c>
      <c r="I1120" s="296" t="s">
        <v>2270</v>
      </c>
      <c r="J1120" s="297">
        <v>2996</v>
      </c>
      <c r="K1120" s="298">
        <v>23863</v>
      </c>
      <c r="L1120" s="298">
        <v>2824</v>
      </c>
      <c r="M1120" s="299">
        <v>5505</v>
      </c>
      <c r="N1120" s="300">
        <v>47925</v>
      </c>
      <c r="O1120" s="300">
        <v>681</v>
      </c>
      <c r="P1120" s="301">
        <v>0</v>
      </c>
      <c r="Q1120" s="302">
        <v>0</v>
      </c>
      <c r="R1120" s="302">
        <v>0</v>
      </c>
      <c r="S1120" s="303">
        <v>0</v>
      </c>
      <c r="T1120" s="304">
        <v>0</v>
      </c>
      <c r="U1120" s="304">
        <v>0</v>
      </c>
      <c r="V1120" s="297">
        <v>8501</v>
      </c>
      <c r="W1120" s="298">
        <v>71788</v>
      </c>
      <c r="X1120" s="298">
        <v>3505</v>
      </c>
    </row>
    <row r="1121" spans="1:24" x14ac:dyDescent="0.35">
      <c r="A1121" s="294">
        <v>2013</v>
      </c>
      <c r="B1121" s="295">
        <v>11624</v>
      </c>
      <c r="C1121" s="296" t="s">
        <v>968</v>
      </c>
      <c r="D1121" s="294" t="s">
        <v>22</v>
      </c>
      <c r="E1121" s="296" t="s">
        <v>23</v>
      </c>
      <c r="F1121" s="294" t="s">
        <v>24</v>
      </c>
      <c r="G1121" s="296" t="s">
        <v>173</v>
      </c>
      <c r="H1121" s="296" t="s">
        <v>26</v>
      </c>
      <c r="I1121" s="296" t="s">
        <v>2306</v>
      </c>
      <c r="J1121" s="297">
        <v>11858</v>
      </c>
      <c r="K1121" s="298">
        <v>82370</v>
      </c>
      <c r="L1121" s="298">
        <v>9663</v>
      </c>
      <c r="M1121" s="299">
        <v>1615</v>
      </c>
      <c r="N1121" s="300">
        <v>10287</v>
      </c>
      <c r="O1121" s="300">
        <v>1195</v>
      </c>
      <c r="P1121" s="301">
        <v>1857</v>
      </c>
      <c r="Q1121" s="302">
        <v>14595</v>
      </c>
      <c r="R1121" s="302">
        <v>60</v>
      </c>
      <c r="S1121" s="303" t="s">
        <v>35</v>
      </c>
      <c r="T1121" s="304" t="s">
        <v>35</v>
      </c>
      <c r="U1121" s="304" t="s">
        <v>35</v>
      </c>
      <c r="V1121" s="297">
        <v>15330</v>
      </c>
      <c r="W1121" s="298">
        <v>107252</v>
      </c>
      <c r="X1121" s="298">
        <v>10918</v>
      </c>
    </row>
    <row r="1122" spans="1:24" x14ac:dyDescent="0.35">
      <c r="A1122" s="294">
        <v>2013</v>
      </c>
      <c r="B1122" s="295">
        <v>11643</v>
      </c>
      <c r="C1122" s="296" t="s">
        <v>969</v>
      </c>
      <c r="D1122" s="294" t="s">
        <v>22</v>
      </c>
      <c r="E1122" s="296" t="s">
        <v>23</v>
      </c>
      <c r="F1122" s="294" t="s">
        <v>24</v>
      </c>
      <c r="G1122" s="296" t="s">
        <v>169</v>
      </c>
      <c r="H1122" s="296" t="s">
        <v>31</v>
      </c>
      <c r="I1122" s="296" t="s">
        <v>2311</v>
      </c>
      <c r="J1122" s="297">
        <v>2532.1</v>
      </c>
      <c r="K1122" s="298">
        <v>31114</v>
      </c>
      <c r="L1122" s="298">
        <v>2521</v>
      </c>
      <c r="M1122" s="299">
        <v>4412.6000000000004</v>
      </c>
      <c r="N1122" s="300">
        <v>56075</v>
      </c>
      <c r="O1122" s="300">
        <v>1331</v>
      </c>
      <c r="P1122" s="301" t="s">
        <v>35</v>
      </c>
      <c r="Q1122" s="302" t="s">
        <v>35</v>
      </c>
      <c r="R1122" s="302" t="s">
        <v>35</v>
      </c>
      <c r="S1122" s="303" t="s">
        <v>35</v>
      </c>
      <c r="T1122" s="304" t="s">
        <v>35</v>
      </c>
      <c r="U1122" s="304" t="s">
        <v>35</v>
      </c>
      <c r="V1122" s="297">
        <v>6944.7</v>
      </c>
      <c r="W1122" s="298">
        <v>87189</v>
      </c>
      <c r="X1122" s="298">
        <v>3852</v>
      </c>
    </row>
    <row r="1123" spans="1:24" x14ac:dyDescent="0.35">
      <c r="A1123" s="294">
        <v>2013</v>
      </c>
      <c r="B1123" s="295">
        <v>11646</v>
      </c>
      <c r="C1123" s="296" t="s">
        <v>970</v>
      </c>
      <c r="D1123" s="294" t="s">
        <v>22</v>
      </c>
      <c r="E1123" s="296" t="s">
        <v>23</v>
      </c>
      <c r="F1123" s="294" t="s">
        <v>24</v>
      </c>
      <c r="G1123" s="296" t="s">
        <v>46</v>
      </c>
      <c r="H1123" s="296" t="s">
        <v>26</v>
      </c>
      <c r="I1123" s="296" t="s">
        <v>2274</v>
      </c>
      <c r="J1123" s="297">
        <v>38426</v>
      </c>
      <c r="K1123" s="298">
        <v>328211</v>
      </c>
      <c r="L1123" s="298">
        <v>35504</v>
      </c>
      <c r="M1123" s="299">
        <v>71300</v>
      </c>
      <c r="N1123" s="300">
        <v>641660</v>
      </c>
      <c r="O1123" s="300">
        <v>11204</v>
      </c>
      <c r="P1123" s="301" t="s">
        <v>35</v>
      </c>
      <c r="Q1123" s="302" t="s">
        <v>35</v>
      </c>
      <c r="R1123" s="302" t="s">
        <v>35</v>
      </c>
      <c r="S1123" s="303" t="s">
        <v>35</v>
      </c>
      <c r="T1123" s="304" t="s">
        <v>35</v>
      </c>
      <c r="U1123" s="304" t="s">
        <v>35</v>
      </c>
      <c r="V1123" s="297">
        <v>109726</v>
      </c>
      <c r="W1123" s="298">
        <v>969871</v>
      </c>
      <c r="X1123" s="298">
        <v>46708</v>
      </c>
    </row>
    <row r="1124" spans="1:24" x14ac:dyDescent="0.35">
      <c r="A1124" s="294">
        <v>2013</v>
      </c>
      <c r="B1124" s="295">
        <v>11693</v>
      </c>
      <c r="C1124" s="296" t="s">
        <v>971</v>
      </c>
      <c r="D1124" s="294" t="s">
        <v>22</v>
      </c>
      <c r="E1124" s="296" t="s">
        <v>23</v>
      </c>
      <c r="F1124" s="294" t="s">
        <v>24</v>
      </c>
      <c r="G1124" s="296" t="s">
        <v>51</v>
      </c>
      <c r="H1124" s="296" t="s">
        <v>31</v>
      </c>
      <c r="I1124" s="296" t="s">
        <v>51</v>
      </c>
      <c r="J1124" s="297">
        <v>11043</v>
      </c>
      <c r="K1124" s="298">
        <v>82299</v>
      </c>
      <c r="L1124" s="298">
        <v>5321</v>
      </c>
      <c r="M1124" s="299">
        <v>2696</v>
      </c>
      <c r="N1124" s="300">
        <v>18713</v>
      </c>
      <c r="O1124" s="300">
        <v>1194</v>
      </c>
      <c r="P1124" s="301">
        <v>53470</v>
      </c>
      <c r="Q1124" s="302">
        <v>779860</v>
      </c>
      <c r="R1124" s="302">
        <v>6</v>
      </c>
      <c r="S1124" s="303" t="s">
        <v>35</v>
      </c>
      <c r="T1124" s="304" t="s">
        <v>35</v>
      </c>
      <c r="U1124" s="304" t="s">
        <v>35</v>
      </c>
      <c r="V1124" s="297">
        <v>67209</v>
      </c>
      <c r="W1124" s="298">
        <v>880872</v>
      </c>
      <c r="X1124" s="298">
        <v>6521</v>
      </c>
    </row>
    <row r="1125" spans="1:24" x14ac:dyDescent="0.35">
      <c r="A1125" s="294">
        <v>2013</v>
      </c>
      <c r="B1125" s="295">
        <v>11701</v>
      </c>
      <c r="C1125" s="296" t="s">
        <v>972</v>
      </c>
      <c r="D1125" s="294" t="s">
        <v>22</v>
      </c>
      <c r="E1125" s="296" t="s">
        <v>23</v>
      </c>
      <c r="F1125" s="294" t="s">
        <v>24</v>
      </c>
      <c r="G1125" s="296" t="s">
        <v>79</v>
      </c>
      <c r="H1125" s="296" t="s">
        <v>26</v>
      </c>
      <c r="I1125" s="296" t="s">
        <v>2270</v>
      </c>
      <c r="J1125" s="297">
        <v>10993</v>
      </c>
      <c r="K1125" s="298">
        <v>105375</v>
      </c>
      <c r="L1125" s="298">
        <v>14700</v>
      </c>
      <c r="M1125" s="299">
        <v>18888</v>
      </c>
      <c r="N1125" s="300">
        <v>198771</v>
      </c>
      <c r="O1125" s="300">
        <v>2093</v>
      </c>
      <c r="P1125" s="301" t="s">
        <v>35</v>
      </c>
      <c r="Q1125" s="302" t="s">
        <v>35</v>
      </c>
      <c r="R1125" s="302" t="s">
        <v>35</v>
      </c>
      <c r="S1125" s="303" t="s">
        <v>35</v>
      </c>
      <c r="T1125" s="304" t="s">
        <v>35</v>
      </c>
      <c r="U1125" s="304" t="s">
        <v>35</v>
      </c>
      <c r="V1125" s="297">
        <v>29881</v>
      </c>
      <c r="W1125" s="298">
        <v>304146</v>
      </c>
      <c r="X1125" s="298">
        <v>16793</v>
      </c>
    </row>
    <row r="1126" spans="1:24" x14ac:dyDescent="0.35">
      <c r="A1126" s="294">
        <v>2013</v>
      </c>
      <c r="B1126" s="295">
        <v>11713</v>
      </c>
      <c r="C1126" s="296" t="s">
        <v>2407</v>
      </c>
      <c r="D1126" s="294" t="s">
        <v>22</v>
      </c>
      <c r="E1126" s="296" t="s">
        <v>23</v>
      </c>
      <c r="F1126" s="294" t="s">
        <v>24</v>
      </c>
      <c r="G1126" s="296" t="s">
        <v>79</v>
      </c>
      <c r="H1126" s="296" t="s">
        <v>26</v>
      </c>
      <c r="I1126" s="296" t="s">
        <v>2270</v>
      </c>
      <c r="J1126" s="297">
        <v>3531</v>
      </c>
      <c r="K1126" s="298">
        <v>25662</v>
      </c>
      <c r="L1126" s="298">
        <v>3800</v>
      </c>
      <c r="M1126" s="299">
        <v>3639</v>
      </c>
      <c r="N1126" s="300">
        <v>30942</v>
      </c>
      <c r="O1126" s="300">
        <v>650</v>
      </c>
      <c r="P1126" s="301">
        <v>4495</v>
      </c>
      <c r="Q1126" s="302">
        <v>45228</v>
      </c>
      <c r="R1126" s="302">
        <v>19</v>
      </c>
      <c r="S1126" s="303" t="s">
        <v>35</v>
      </c>
      <c r="T1126" s="304" t="s">
        <v>35</v>
      </c>
      <c r="U1126" s="304" t="s">
        <v>35</v>
      </c>
      <c r="V1126" s="297">
        <v>11665</v>
      </c>
      <c r="W1126" s="298">
        <v>101832</v>
      </c>
      <c r="X1126" s="298">
        <v>4469</v>
      </c>
    </row>
    <row r="1127" spans="1:24" x14ac:dyDescent="0.35">
      <c r="A1127" s="294">
        <v>2013</v>
      </c>
      <c r="B1127" s="295">
        <v>11714</v>
      </c>
      <c r="C1127" s="296" t="s">
        <v>973</v>
      </c>
      <c r="D1127" s="294" t="s">
        <v>22</v>
      </c>
      <c r="E1127" s="296" t="s">
        <v>23</v>
      </c>
      <c r="F1127" s="294" t="s">
        <v>24</v>
      </c>
      <c r="G1127" s="296" t="s">
        <v>56</v>
      </c>
      <c r="H1127" s="296" t="s">
        <v>31</v>
      </c>
      <c r="I1127" s="296" t="s">
        <v>2269</v>
      </c>
      <c r="J1127" s="297">
        <v>23253</v>
      </c>
      <c r="K1127" s="298">
        <v>229291</v>
      </c>
      <c r="L1127" s="298">
        <v>14577</v>
      </c>
      <c r="M1127" s="299">
        <v>18548</v>
      </c>
      <c r="N1127" s="300">
        <v>170446</v>
      </c>
      <c r="O1127" s="300">
        <v>4610</v>
      </c>
      <c r="P1127" s="301">
        <v>5515</v>
      </c>
      <c r="Q1127" s="302">
        <v>77921</v>
      </c>
      <c r="R1127" s="302">
        <v>5</v>
      </c>
      <c r="S1127" s="303">
        <v>0</v>
      </c>
      <c r="T1127" s="304">
        <v>0</v>
      </c>
      <c r="U1127" s="304">
        <v>0</v>
      </c>
      <c r="V1127" s="297">
        <v>47316</v>
      </c>
      <c r="W1127" s="298">
        <v>477658</v>
      </c>
      <c r="X1127" s="298">
        <v>19192</v>
      </c>
    </row>
    <row r="1128" spans="1:24" x14ac:dyDescent="0.35">
      <c r="A1128" s="294">
        <v>2013</v>
      </c>
      <c r="B1128" s="295">
        <v>11724</v>
      </c>
      <c r="C1128" s="296" t="s">
        <v>2408</v>
      </c>
      <c r="D1128" s="294" t="s">
        <v>22</v>
      </c>
      <c r="E1128" s="296" t="s">
        <v>23</v>
      </c>
      <c r="F1128" s="294" t="s">
        <v>24</v>
      </c>
      <c r="G1128" s="296" t="s">
        <v>173</v>
      </c>
      <c r="H1128" s="296" t="s">
        <v>114</v>
      </c>
      <c r="I1128" s="296" t="s">
        <v>2306</v>
      </c>
      <c r="J1128" s="297" t="s">
        <v>35</v>
      </c>
      <c r="K1128" s="298" t="s">
        <v>35</v>
      </c>
      <c r="L1128" s="298" t="s">
        <v>35</v>
      </c>
      <c r="M1128" s="299">
        <v>809</v>
      </c>
      <c r="N1128" s="300">
        <v>1</v>
      </c>
      <c r="O1128" s="300">
        <v>1</v>
      </c>
      <c r="P1128" s="301" t="s">
        <v>35</v>
      </c>
      <c r="Q1128" s="302" t="s">
        <v>35</v>
      </c>
      <c r="R1128" s="302" t="s">
        <v>35</v>
      </c>
      <c r="S1128" s="303" t="s">
        <v>35</v>
      </c>
      <c r="T1128" s="304" t="s">
        <v>35</v>
      </c>
      <c r="U1128" s="304" t="s">
        <v>35</v>
      </c>
      <c r="V1128" s="297">
        <v>809</v>
      </c>
      <c r="W1128" s="298">
        <v>1</v>
      </c>
      <c r="X1128" s="298">
        <v>1</v>
      </c>
    </row>
    <row r="1129" spans="1:24" x14ac:dyDescent="0.35">
      <c r="A1129" s="294">
        <v>2013</v>
      </c>
      <c r="B1129" s="295">
        <v>11731</v>
      </c>
      <c r="C1129" s="296" t="s">
        <v>974</v>
      </c>
      <c r="D1129" s="294" t="s">
        <v>22</v>
      </c>
      <c r="E1129" s="296" t="s">
        <v>23</v>
      </c>
      <c r="F1129" s="294" t="s">
        <v>24</v>
      </c>
      <c r="G1129" s="296" t="s">
        <v>48</v>
      </c>
      <c r="H1129" s="296" t="s">
        <v>26</v>
      </c>
      <c r="I1129" s="296" t="s">
        <v>2270</v>
      </c>
      <c r="J1129" s="297">
        <v>6312.8</v>
      </c>
      <c r="K1129" s="298">
        <v>65003</v>
      </c>
      <c r="L1129" s="298">
        <v>5513</v>
      </c>
      <c r="M1129" s="299">
        <v>8486.2000000000007</v>
      </c>
      <c r="N1129" s="300">
        <v>91530</v>
      </c>
      <c r="O1129" s="300">
        <v>910</v>
      </c>
      <c r="P1129" s="301">
        <v>32625.200000000001</v>
      </c>
      <c r="Q1129" s="302">
        <v>447708</v>
      </c>
      <c r="R1129" s="302">
        <v>118</v>
      </c>
      <c r="S1129" s="303">
        <v>0</v>
      </c>
      <c r="T1129" s="304">
        <v>0</v>
      </c>
      <c r="U1129" s="304">
        <v>0</v>
      </c>
      <c r="V1129" s="297">
        <v>47424.2</v>
      </c>
      <c r="W1129" s="298">
        <v>604241</v>
      </c>
      <c r="X1129" s="298">
        <v>6541</v>
      </c>
    </row>
    <row r="1130" spans="1:24" x14ac:dyDescent="0.35">
      <c r="A1130" s="294">
        <v>2013</v>
      </c>
      <c r="B1130" s="295">
        <v>11732</v>
      </c>
      <c r="C1130" s="296" t="s">
        <v>975</v>
      </c>
      <c r="D1130" s="294" t="s">
        <v>22</v>
      </c>
      <c r="E1130" s="296" t="s">
        <v>23</v>
      </c>
      <c r="F1130" s="294" t="s">
        <v>24</v>
      </c>
      <c r="G1130" s="296" t="s">
        <v>127</v>
      </c>
      <c r="H1130" s="296" t="s">
        <v>26</v>
      </c>
      <c r="I1130" s="296" t="s">
        <v>2302</v>
      </c>
      <c r="J1130" s="297">
        <v>5142</v>
      </c>
      <c r="K1130" s="298">
        <v>48528</v>
      </c>
      <c r="L1130" s="298">
        <v>4931</v>
      </c>
      <c r="M1130" s="299">
        <v>5803</v>
      </c>
      <c r="N1130" s="300">
        <v>56427</v>
      </c>
      <c r="O1130" s="300">
        <v>976</v>
      </c>
      <c r="P1130" s="301">
        <v>5354</v>
      </c>
      <c r="Q1130" s="302">
        <v>71225</v>
      </c>
      <c r="R1130" s="302">
        <v>6</v>
      </c>
      <c r="S1130" s="303" t="s">
        <v>35</v>
      </c>
      <c r="T1130" s="304" t="s">
        <v>35</v>
      </c>
      <c r="U1130" s="304" t="s">
        <v>35</v>
      </c>
      <c r="V1130" s="297">
        <v>16299</v>
      </c>
      <c r="W1130" s="298">
        <v>176180</v>
      </c>
      <c r="X1130" s="298">
        <v>5913</v>
      </c>
    </row>
    <row r="1131" spans="1:24" x14ac:dyDescent="0.35">
      <c r="A1131" s="294">
        <v>2013</v>
      </c>
      <c r="B1131" s="295">
        <v>11740</v>
      </c>
      <c r="C1131" s="296" t="s">
        <v>976</v>
      </c>
      <c r="D1131" s="294" t="s">
        <v>22</v>
      </c>
      <c r="E1131" s="296" t="s">
        <v>23</v>
      </c>
      <c r="F1131" s="294" t="s">
        <v>24</v>
      </c>
      <c r="G1131" s="296" t="s">
        <v>37</v>
      </c>
      <c r="H1131" s="296" t="s">
        <v>26</v>
      </c>
      <c r="I1131" s="296" t="s">
        <v>2270</v>
      </c>
      <c r="J1131" s="297">
        <v>9649</v>
      </c>
      <c r="K1131" s="298">
        <v>99597</v>
      </c>
      <c r="L1131" s="298">
        <v>11286</v>
      </c>
      <c r="M1131" s="299">
        <v>8276</v>
      </c>
      <c r="N1131" s="300">
        <v>91403</v>
      </c>
      <c r="O1131" s="300">
        <v>1898</v>
      </c>
      <c r="P1131" s="301">
        <v>13192</v>
      </c>
      <c r="Q1131" s="302">
        <v>181381</v>
      </c>
      <c r="R1131" s="302">
        <v>58</v>
      </c>
      <c r="S1131" s="303" t="s">
        <v>35</v>
      </c>
      <c r="T1131" s="304" t="s">
        <v>35</v>
      </c>
      <c r="U1131" s="304" t="s">
        <v>35</v>
      </c>
      <c r="V1131" s="297">
        <v>31117</v>
      </c>
      <c r="W1131" s="298">
        <v>372381</v>
      </c>
      <c r="X1131" s="298">
        <v>13242</v>
      </c>
    </row>
    <row r="1132" spans="1:24" x14ac:dyDescent="0.35">
      <c r="A1132" s="294">
        <v>2013</v>
      </c>
      <c r="B1132" s="295">
        <v>11767</v>
      </c>
      <c r="C1132" s="296" t="s">
        <v>977</v>
      </c>
      <c r="D1132" s="294" t="s">
        <v>22</v>
      </c>
      <c r="E1132" s="296" t="s">
        <v>23</v>
      </c>
      <c r="F1132" s="294" t="s">
        <v>24</v>
      </c>
      <c r="G1132" s="296" t="s">
        <v>71</v>
      </c>
      <c r="H1132" s="296" t="s">
        <v>31</v>
      </c>
      <c r="I1132" s="296" t="s">
        <v>2270</v>
      </c>
      <c r="J1132" s="297">
        <v>11195.2</v>
      </c>
      <c r="K1132" s="298">
        <v>73486</v>
      </c>
      <c r="L1132" s="298">
        <v>6154</v>
      </c>
      <c r="M1132" s="299">
        <v>3632.6</v>
      </c>
      <c r="N1132" s="300">
        <v>24305</v>
      </c>
      <c r="O1132" s="300">
        <v>1002</v>
      </c>
      <c r="P1132" s="301" t="s">
        <v>35</v>
      </c>
      <c r="Q1132" s="302" t="s">
        <v>35</v>
      </c>
      <c r="R1132" s="302" t="s">
        <v>35</v>
      </c>
      <c r="S1132" s="303" t="s">
        <v>35</v>
      </c>
      <c r="T1132" s="304" t="s">
        <v>35</v>
      </c>
      <c r="U1132" s="304" t="s">
        <v>35</v>
      </c>
      <c r="V1132" s="297">
        <v>14827.8</v>
      </c>
      <c r="W1132" s="298">
        <v>97791</v>
      </c>
      <c r="X1132" s="298">
        <v>7156</v>
      </c>
    </row>
    <row r="1133" spans="1:24" x14ac:dyDescent="0.35">
      <c r="A1133" s="294">
        <v>2013</v>
      </c>
      <c r="B1133" s="295">
        <v>11770</v>
      </c>
      <c r="C1133" s="296" t="s">
        <v>978</v>
      </c>
      <c r="D1133" s="294" t="s">
        <v>22</v>
      </c>
      <c r="E1133" s="296" t="s">
        <v>23</v>
      </c>
      <c r="F1133" s="294" t="s">
        <v>24</v>
      </c>
      <c r="G1133" s="296" t="s">
        <v>32</v>
      </c>
      <c r="H1133" s="296" t="s">
        <v>26</v>
      </c>
      <c r="I1133" s="296" t="s">
        <v>2271</v>
      </c>
      <c r="J1133" s="297">
        <v>7991</v>
      </c>
      <c r="K1133" s="298">
        <v>78204</v>
      </c>
      <c r="L1133" s="298">
        <v>6644</v>
      </c>
      <c r="M1133" s="299">
        <v>7042</v>
      </c>
      <c r="N1133" s="300">
        <v>73553</v>
      </c>
      <c r="O1133" s="300">
        <v>1136</v>
      </c>
      <c r="P1133" s="301">
        <v>1196</v>
      </c>
      <c r="Q1133" s="302">
        <v>15966</v>
      </c>
      <c r="R1133" s="302">
        <v>3</v>
      </c>
      <c r="S1133" s="303" t="s">
        <v>35</v>
      </c>
      <c r="T1133" s="304" t="s">
        <v>35</v>
      </c>
      <c r="U1133" s="304" t="s">
        <v>35</v>
      </c>
      <c r="V1133" s="297">
        <v>16229</v>
      </c>
      <c r="W1133" s="298">
        <v>167723</v>
      </c>
      <c r="X1133" s="298">
        <v>7783</v>
      </c>
    </row>
    <row r="1134" spans="1:24" x14ac:dyDescent="0.35">
      <c r="A1134" s="294">
        <v>2013</v>
      </c>
      <c r="B1134" s="295">
        <v>11788</v>
      </c>
      <c r="C1134" s="296" t="s">
        <v>979</v>
      </c>
      <c r="D1134" s="294" t="s">
        <v>22</v>
      </c>
      <c r="E1134" s="296" t="s">
        <v>23</v>
      </c>
      <c r="F1134" s="294" t="s">
        <v>24</v>
      </c>
      <c r="G1134" s="296" t="s">
        <v>83</v>
      </c>
      <c r="H1134" s="296" t="s">
        <v>31</v>
      </c>
      <c r="I1134" s="296" t="s">
        <v>2270</v>
      </c>
      <c r="J1134" s="297">
        <v>10696</v>
      </c>
      <c r="K1134" s="298">
        <v>71715</v>
      </c>
      <c r="L1134" s="298">
        <v>5320</v>
      </c>
      <c r="M1134" s="299">
        <v>2895</v>
      </c>
      <c r="N1134" s="300">
        <v>25911</v>
      </c>
      <c r="O1134" s="300">
        <v>484</v>
      </c>
      <c r="P1134" s="301">
        <v>842</v>
      </c>
      <c r="Q1134" s="302">
        <v>9282</v>
      </c>
      <c r="R1134" s="302">
        <v>7</v>
      </c>
      <c r="S1134" s="303" t="s">
        <v>35</v>
      </c>
      <c r="T1134" s="304" t="s">
        <v>35</v>
      </c>
      <c r="U1134" s="304" t="s">
        <v>35</v>
      </c>
      <c r="V1134" s="297">
        <v>14433</v>
      </c>
      <c r="W1134" s="298">
        <v>106908</v>
      </c>
      <c r="X1134" s="298">
        <v>5811</v>
      </c>
    </row>
    <row r="1135" spans="1:24" x14ac:dyDescent="0.35">
      <c r="A1135" s="294">
        <v>2013</v>
      </c>
      <c r="B1135" s="295">
        <v>11789</v>
      </c>
      <c r="C1135" s="296" t="s">
        <v>980</v>
      </c>
      <c r="D1135" s="294" t="s">
        <v>22</v>
      </c>
      <c r="E1135" s="296" t="s">
        <v>23</v>
      </c>
      <c r="F1135" s="294" t="s">
        <v>24</v>
      </c>
      <c r="G1135" s="296" t="s">
        <v>100</v>
      </c>
      <c r="H1135" s="296" t="s">
        <v>26</v>
      </c>
      <c r="I1135" s="296" t="s">
        <v>2269</v>
      </c>
      <c r="J1135" s="297">
        <v>23011</v>
      </c>
      <c r="K1135" s="298">
        <v>248058</v>
      </c>
      <c r="L1135" s="298">
        <v>17696</v>
      </c>
      <c r="M1135" s="299">
        <v>26583</v>
      </c>
      <c r="N1135" s="300">
        <v>277586</v>
      </c>
      <c r="O1135" s="300">
        <v>3022</v>
      </c>
      <c r="P1135" s="301">
        <v>12325</v>
      </c>
      <c r="Q1135" s="302">
        <v>203676</v>
      </c>
      <c r="R1135" s="302">
        <v>6</v>
      </c>
      <c r="S1135" s="303">
        <v>0</v>
      </c>
      <c r="T1135" s="304">
        <v>0</v>
      </c>
      <c r="U1135" s="304">
        <v>0</v>
      </c>
      <c r="V1135" s="297">
        <v>61919</v>
      </c>
      <c r="W1135" s="298">
        <v>729320</v>
      </c>
      <c r="X1135" s="298">
        <v>20724</v>
      </c>
    </row>
    <row r="1136" spans="1:24" x14ac:dyDescent="0.35">
      <c r="A1136" s="294">
        <v>2013</v>
      </c>
      <c r="B1136" s="295">
        <v>11804</v>
      </c>
      <c r="C1136" s="296" t="s">
        <v>981</v>
      </c>
      <c r="D1136" s="294" t="s">
        <v>22</v>
      </c>
      <c r="E1136" s="296" t="s">
        <v>23</v>
      </c>
      <c r="F1136" s="294" t="s">
        <v>24</v>
      </c>
      <c r="G1136" s="296" t="s">
        <v>173</v>
      </c>
      <c r="H1136" s="296" t="s">
        <v>54</v>
      </c>
      <c r="I1136" s="296" t="s">
        <v>2306</v>
      </c>
      <c r="J1136" s="297">
        <v>1163049</v>
      </c>
      <c r="K1136" s="298">
        <v>7694224</v>
      </c>
      <c r="L1136" s="298">
        <v>983898</v>
      </c>
      <c r="M1136" s="299">
        <v>414172</v>
      </c>
      <c r="N1136" s="300">
        <v>2959503</v>
      </c>
      <c r="O1136" s="300">
        <v>117785</v>
      </c>
      <c r="P1136" s="301">
        <v>56228</v>
      </c>
      <c r="Q1136" s="302">
        <v>420827</v>
      </c>
      <c r="R1136" s="302">
        <v>2707</v>
      </c>
      <c r="S1136" s="303" t="s">
        <v>35</v>
      </c>
      <c r="T1136" s="304" t="s">
        <v>35</v>
      </c>
      <c r="U1136" s="304" t="s">
        <v>35</v>
      </c>
      <c r="V1136" s="297">
        <v>1633449</v>
      </c>
      <c r="W1136" s="298">
        <v>11074554</v>
      </c>
      <c r="X1136" s="298">
        <v>1104390</v>
      </c>
    </row>
    <row r="1137" spans="1:24" x14ac:dyDescent="0.35">
      <c r="A1137" s="294">
        <v>2013</v>
      </c>
      <c r="B1137" s="295">
        <v>11804</v>
      </c>
      <c r="C1137" s="296" t="s">
        <v>981</v>
      </c>
      <c r="D1137" s="294" t="s">
        <v>132</v>
      </c>
      <c r="E1137" s="296" t="s">
        <v>133</v>
      </c>
      <c r="F1137" s="294" t="s">
        <v>24</v>
      </c>
      <c r="G1137" s="296" t="s">
        <v>173</v>
      </c>
      <c r="H1137" s="296" t="s">
        <v>54</v>
      </c>
      <c r="I1137" s="296" t="s">
        <v>2306</v>
      </c>
      <c r="J1137" s="297">
        <v>81928.5</v>
      </c>
      <c r="K1137" s="298">
        <v>1223827</v>
      </c>
      <c r="L1137" s="298">
        <v>145870</v>
      </c>
      <c r="M1137" s="299">
        <v>331036.5</v>
      </c>
      <c r="N1137" s="300">
        <v>6291517</v>
      </c>
      <c r="O1137" s="300">
        <v>36132</v>
      </c>
      <c r="P1137" s="301">
        <v>123837.2</v>
      </c>
      <c r="Q1137" s="302">
        <v>2724324</v>
      </c>
      <c r="R1137" s="302">
        <v>1491</v>
      </c>
      <c r="S1137" s="303">
        <v>72.7</v>
      </c>
      <c r="T1137" s="304">
        <v>1009</v>
      </c>
      <c r="U1137" s="304">
        <v>1</v>
      </c>
      <c r="V1137" s="297">
        <v>536874.9</v>
      </c>
      <c r="W1137" s="298">
        <v>10240677</v>
      </c>
      <c r="X1137" s="298">
        <v>183494</v>
      </c>
    </row>
    <row r="1138" spans="1:24" x14ac:dyDescent="0.35">
      <c r="A1138" s="294">
        <v>2013</v>
      </c>
      <c r="B1138" s="295">
        <v>11811</v>
      </c>
      <c r="C1138" s="296" t="s">
        <v>982</v>
      </c>
      <c r="D1138" s="294" t="s">
        <v>22</v>
      </c>
      <c r="E1138" s="296" t="s">
        <v>23</v>
      </c>
      <c r="F1138" s="294" t="s">
        <v>24</v>
      </c>
      <c r="G1138" s="296" t="s">
        <v>41</v>
      </c>
      <c r="H1138" s="296" t="s">
        <v>26</v>
      </c>
      <c r="I1138" s="296" t="s">
        <v>2272</v>
      </c>
      <c r="J1138" s="297">
        <v>7321</v>
      </c>
      <c r="K1138" s="298">
        <v>118226</v>
      </c>
      <c r="L1138" s="298">
        <v>8223</v>
      </c>
      <c r="M1138" s="299">
        <v>1567</v>
      </c>
      <c r="N1138" s="300">
        <v>21614</v>
      </c>
      <c r="O1138" s="300">
        <v>1284</v>
      </c>
      <c r="P1138" s="301">
        <v>3467</v>
      </c>
      <c r="Q1138" s="302">
        <v>63839</v>
      </c>
      <c r="R1138" s="302">
        <v>167</v>
      </c>
      <c r="S1138" s="303" t="s">
        <v>35</v>
      </c>
      <c r="T1138" s="304" t="s">
        <v>35</v>
      </c>
      <c r="U1138" s="304" t="s">
        <v>35</v>
      </c>
      <c r="V1138" s="297">
        <v>12355</v>
      </c>
      <c r="W1138" s="298">
        <v>203679</v>
      </c>
      <c r="X1138" s="298">
        <v>9674</v>
      </c>
    </row>
    <row r="1139" spans="1:24" x14ac:dyDescent="0.35">
      <c r="A1139" s="294">
        <v>2013</v>
      </c>
      <c r="B1139" s="295">
        <v>11824</v>
      </c>
      <c r="C1139" s="296" t="s">
        <v>983</v>
      </c>
      <c r="D1139" s="294" t="s">
        <v>22</v>
      </c>
      <c r="E1139" s="296" t="s">
        <v>23</v>
      </c>
      <c r="F1139" s="294" t="s">
        <v>24</v>
      </c>
      <c r="G1139" s="296" t="s">
        <v>62</v>
      </c>
      <c r="H1139" s="296" t="s">
        <v>31</v>
      </c>
      <c r="I1139" s="296" t="s">
        <v>2279</v>
      </c>
      <c r="J1139" s="297">
        <v>68393.600000000006</v>
      </c>
      <c r="K1139" s="298">
        <v>452533</v>
      </c>
      <c r="L1139" s="298">
        <v>54900</v>
      </c>
      <c r="M1139" s="299">
        <v>34068.400000000001</v>
      </c>
      <c r="N1139" s="300">
        <v>271422</v>
      </c>
      <c r="O1139" s="300">
        <v>3761</v>
      </c>
      <c r="P1139" s="301" t="s">
        <v>35</v>
      </c>
      <c r="Q1139" s="302" t="s">
        <v>35</v>
      </c>
      <c r="R1139" s="302" t="s">
        <v>35</v>
      </c>
      <c r="S1139" s="303" t="s">
        <v>35</v>
      </c>
      <c r="T1139" s="304" t="s">
        <v>35</v>
      </c>
      <c r="U1139" s="304" t="s">
        <v>35</v>
      </c>
      <c r="V1139" s="297">
        <v>102462</v>
      </c>
      <c r="W1139" s="298">
        <v>723955</v>
      </c>
      <c r="X1139" s="298">
        <v>58661</v>
      </c>
    </row>
    <row r="1140" spans="1:24" x14ac:dyDescent="0.35">
      <c r="A1140" s="294">
        <v>2013</v>
      </c>
      <c r="B1140" s="295">
        <v>11843</v>
      </c>
      <c r="C1140" s="296" t="s">
        <v>984</v>
      </c>
      <c r="D1140" s="294" t="s">
        <v>22</v>
      </c>
      <c r="E1140" s="296" t="s">
        <v>23</v>
      </c>
      <c r="F1140" s="294" t="s">
        <v>24</v>
      </c>
      <c r="G1140" s="296" t="s">
        <v>710</v>
      </c>
      <c r="H1140" s="296" t="s">
        <v>54</v>
      </c>
      <c r="I1140" s="296" t="s">
        <v>2279</v>
      </c>
      <c r="J1140" s="297">
        <v>150821.4</v>
      </c>
      <c r="K1140" s="298">
        <v>387909</v>
      </c>
      <c r="L1140" s="298">
        <v>59191</v>
      </c>
      <c r="M1140" s="299">
        <v>148634.9</v>
      </c>
      <c r="N1140" s="300">
        <v>379461</v>
      </c>
      <c r="O1140" s="300">
        <v>9960</v>
      </c>
      <c r="P1140" s="301">
        <v>130124</v>
      </c>
      <c r="Q1140" s="302">
        <v>367503</v>
      </c>
      <c r="R1140" s="302">
        <v>133</v>
      </c>
      <c r="S1140" s="303" t="s">
        <v>35</v>
      </c>
      <c r="T1140" s="304" t="s">
        <v>35</v>
      </c>
      <c r="U1140" s="304" t="s">
        <v>35</v>
      </c>
      <c r="V1140" s="297">
        <v>429580.3</v>
      </c>
      <c r="W1140" s="298">
        <v>1134873</v>
      </c>
      <c r="X1140" s="298">
        <v>69284</v>
      </c>
    </row>
    <row r="1141" spans="1:24" x14ac:dyDescent="0.35">
      <c r="A1141" s="294">
        <v>2013</v>
      </c>
      <c r="B1141" s="295">
        <v>11871</v>
      </c>
      <c r="C1141" s="296" t="s">
        <v>985</v>
      </c>
      <c r="D1141" s="294" t="s">
        <v>22</v>
      </c>
      <c r="E1141" s="296" t="s">
        <v>23</v>
      </c>
      <c r="F1141" s="294" t="s">
        <v>24</v>
      </c>
      <c r="G1141" s="296" t="s">
        <v>106</v>
      </c>
      <c r="H1141" s="296" t="s">
        <v>26</v>
      </c>
      <c r="I1141" s="296" t="s">
        <v>2269</v>
      </c>
      <c r="J1141" s="297">
        <v>5613</v>
      </c>
      <c r="K1141" s="298">
        <v>49434</v>
      </c>
      <c r="L1141" s="298">
        <v>4553</v>
      </c>
      <c r="M1141" s="299">
        <v>8419</v>
      </c>
      <c r="N1141" s="300">
        <v>81079</v>
      </c>
      <c r="O1141" s="300">
        <v>943</v>
      </c>
      <c r="P1141" s="301">
        <v>949</v>
      </c>
      <c r="Q1141" s="302">
        <v>10568</v>
      </c>
      <c r="R1141" s="302">
        <v>2</v>
      </c>
      <c r="S1141" s="303">
        <v>0</v>
      </c>
      <c r="T1141" s="304">
        <v>0</v>
      </c>
      <c r="U1141" s="304">
        <v>0</v>
      </c>
      <c r="V1141" s="297">
        <v>14981</v>
      </c>
      <c r="W1141" s="298">
        <v>141081</v>
      </c>
      <c r="X1141" s="298">
        <v>5498</v>
      </c>
    </row>
    <row r="1142" spans="1:24" x14ac:dyDescent="0.35">
      <c r="A1142" s="294">
        <v>2013</v>
      </c>
      <c r="B1142" s="295">
        <v>11910</v>
      </c>
      <c r="C1142" s="296" t="s">
        <v>986</v>
      </c>
      <c r="D1142" s="294" t="s">
        <v>22</v>
      </c>
      <c r="E1142" s="296" t="s">
        <v>23</v>
      </c>
      <c r="F1142" s="294" t="s">
        <v>24</v>
      </c>
      <c r="G1142" s="296" t="s">
        <v>48</v>
      </c>
      <c r="H1142" s="296" t="s">
        <v>31</v>
      </c>
      <c r="I1142" s="296" t="s">
        <v>2270</v>
      </c>
      <c r="J1142" s="297">
        <v>13789.7</v>
      </c>
      <c r="K1142" s="298">
        <v>114550</v>
      </c>
      <c r="L1142" s="298">
        <v>6219</v>
      </c>
      <c r="M1142" s="299">
        <v>1880.2</v>
      </c>
      <c r="N1142" s="300">
        <v>17855</v>
      </c>
      <c r="O1142" s="300">
        <v>372</v>
      </c>
      <c r="P1142" s="301">
        <v>4003.6</v>
      </c>
      <c r="Q1142" s="302">
        <v>51305</v>
      </c>
      <c r="R1142" s="302">
        <v>6</v>
      </c>
      <c r="S1142" s="303" t="s">
        <v>35</v>
      </c>
      <c r="T1142" s="304" t="s">
        <v>35</v>
      </c>
      <c r="U1142" s="304" t="s">
        <v>35</v>
      </c>
      <c r="V1142" s="297">
        <v>19673.5</v>
      </c>
      <c r="W1142" s="298">
        <v>183710</v>
      </c>
      <c r="X1142" s="298">
        <v>6597</v>
      </c>
    </row>
    <row r="1143" spans="1:24" x14ac:dyDescent="0.35">
      <c r="A1143" s="294">
        <v>2013</v>
      </c>
      <c r="B1143" s="295">
        <v>11989</v>
      </c>
      <c r="C1143" s="296" t="s">
        <v>987</v>
      </c>
      <c r="D1143" s="294" t="s">
        <v>22</v>
      </c>
      <c r="E1143" s="296" t="s">
        <v>23</v>
      </c>
      <c r="F1143" s="294" t="s">
        <v>24</v>
      </c>
      <c r="G1143" s="296" t="s">
        <v>169</v>
      </c>
      <c r="H1143" s="296" t="s">
        <v>31</v>
      </c>
      <c r="I1143" s="296" t="s">
        <v>2375</v>
      </c>
      <c r="J1143" s="297">
        <v>6005.1</v>
      </c>
      <c r="K1143" s="298">
        <v>47150</v>
      </c>
      <c r="L1143" s="298">
        <v>4630</v>
      </c>
      <c r="M1143" s="299">
        <v>2349.4</v>
      </c>
      <c r="N1143" s="300">
        <v>21820</v>
      </c>
      <c r="O1143" s="300">
        <v>519</v>
      </c>
      <c r="P1143" s="301">
        <v>130.30000000000001</v>
      </c>
      <c r="Q1143" s="302">
        <v>916</v>
      </c>
      <c r="R1143" s="302">
        <v>70</v>
      </c>
      <c r="S1143" s="303" t="s">
        <v>35</v>
      </c>
      <c r="T1143" s="304" t="s">
        <v>35</v>
      </c>
      <c r="U1143" s="304" t="s">
        <v>35</v>
      </c>
      <c r="V1143" s="297">
        <v>8484.7999999999993</v>
      </c>
      <c r="W1143" s="298">
        <v>69886</v>
      </c>
      <c r="X1143" s="298">
        <v>5219</v>
      </c>
    </row>
    <row r="1144" spans="1:24" x14ac:dyDescent="0.35">
      <c r="A1144" s="294">
        <v>2013</v>
      </c>
      <c r="B1144" s="295">
        <v>12087</v>
      </c>
      <c r="C1144" s="296" t="s">
        <v>988</v>
      </c>
      <c r="D1144" s="294" t="s">
        <v>22</v>
      </c>
      <c r="E1144" s="296" t="s">
        <v>23</v>
      </c>
      <c r="F1144" s="294" t="s">
        <v>24</v>
      </c>
      <c r="G1144" s="296" t="s">
        <v>169</v>
      </c>
      <c r="H1144" s="296" t="s">
        <v>31</v>
      </c>
      <c r="I1144" s="296" t="s">
        <v>2275</v>
      </c>
      <c r="J1144" s="297">
        <v>38.6</v>
      </c>
      <c r="K1144" s="298">
        <v>456</v>
      </c>
      <c r="L1144" s="298">
        <v>21</v>
      </c>
      <c r="M1144" s="299">
        <v>12</v>
      </c>
      <c r="N1144" s="300">
        <v>94</v>
      </c>
      <c r="O1144" s="300">
        <v>12</v>
      </c>
      <c r="P1144" s="301">
        <v>29.7</v>
      </c>
      <c r="Q1144" s="302">
        <v>143</v>
      </c>
      <c r="R1144" s="302">
        <v>31</v>
      </c>
      <c r="S1144" s="303">
        <v>0</v>
      </c>
      <c r="T1144" s="304">
        <v>0</v>
      </c>
      <c r="U1144" s="304">
        <v>0</v>
      </c>
      <c r="V1144" s="297">
        <v>80.3</v>
      </c>
      <c r="W1144" s="298">
        <v>693</v>
      </c>
      <c r="X1144" s="298">
        <v>64</v>
      </c>
    </row>
    <row r="1145" spans="1:24" x14ac:dyDescent="0.35">
      <c r="A1145" s="294">
        <v>2013</v>
      </c>
      <c r="B1145" s="295">
        <v>12087</v>
      </c>
      <c r="C1145" s="296" t="s">
        <v>988</v>
      </c>
      <c r="D1145" s="294" t="s">
        <v>22</v>
      </c>
      <c r="E1145" s="296" t="s">
        <v>23</v>
      </c>
      <c r="F1145" s="294" t="s">
        <v>24</v>
      </c>
      <c r="G1145" s="296" t="s">
        <v>163</v>
      </c>
      <c r="H1145" s="296" t="s">
        <v>31</v>
      </c>
      <c r="I1145" s="296" t="s">
        <v>2275</v>
      </c>
      <c r="J1145" s="297">
        <v>5304.2</v>
      </c>
      <c r="K1145" s="298">
        <v>73775</v>
      </c>
      <c r="L1145" s="298">
        <v>3304</v>
      </c>
      <c r="M1145" s="299">
        <v>37589.199999999997</v>
      </c>
      <c r="N1145" s="300">
        <v>414390</v>
      </c>
      <c r="O1145" s="300">
        <v>4555</v>
      </c>
      <c r="P1145" s="301">
        <v>43754.1</v>
      </c>
      <c r="Q1145" s="302">
        <v>668945</v>
      </c>
      <c r="R1145" s="302">
        <v>1048</v>
      </c>
      <c r="S1145" s="303">
        <v>0</v>
      </c>
      <c r="T1145" s="304">
        <v>0</v>
      </c>
      <c r="U1145" s="304">
        <v>0</v>
      </c>
      <c r="V1145" s="297">
        <v>86647.5</v>
      </c>
      <c r="W1145" s="298">
        <v>1157110</v>
      </c>
      <c r="X1145" s="298">
        <v>8907</v>
      </c>
    </row>
    <row r="1146" spans="1:24" x14ac:dyDescent="0.35">
      <c r="A1146" s="294">
        <v>2013</v>
      </c>
      <c r="B1146" s="295">
        <v>12090</v>
      </c>
      <c r="C1146" s="296" t="s">
        <v>989</v>
      </c>
      <c r="D1146" s="294" t="s">
        <v>22</v>
      </c>
      <c r="E1146" s="296" t="s">
        <v>23</v>
      </c>
      <c r="F1146" s="294" t="s">
        <v>24</v>
      </c>
      <c r="G1146" s="296" t="s">
        <v>163</v>
      </c>
      <c r="H1146" s="296" t="s">
        <v>31</v>
      </c>
      <c r="I1146" s="296" t="s">
        <v>2270</v>
      </c>
      <c r="J1146" s="297">
        <v>5806</v>
      </c>
      <c r="K1146" s="298">
        <v>51741</v>
      </c>
      <c r="L1146" s="298">
        <v>3181</v>
      </c>
      <c r="M1146" s="299">
        <v>3125</v>
      </c>
      <c r="N1146" s="300">
        <v>25631</v>
      </c>
      <c r="O1146" s="300">
        <v>416</v>
      </c>
      <c r="P1146" s="301">
        <v>3340</v>
      </c>
      <c r="Q1146" s="302">
        <v>49514</v>
      </c>
      <c r="R1146" s="302">
        <v>72</v>
      </c>
      <c r="S1146" s="303">
        <v>0</v>
      </c>
      <c r="T1146" s="304">
        <v>0</v>
      </c>
      <c r="U1146" s="304">
        <v>0</v>
      </c>
      <c r="V1146" s="297">
        <v>12271</v>
      </c>
      <c r="W1146" s="298">
        <v>126886</v>
      </c>
      <c r="X1146" s="298">
        <v>3669</v>
      </c>
    </row>
    <row r="1147" spans="1:24" x14ac:dyDescent="0.35">
      <c r="A1147" s="294">
        <v>2013</v>
      </c>
      <c r="B1147" s="295">
        <v>12186</v>
      </c>
      <c r="C1147" s="296" t="s">
        <v>990</v>
      </c>
      <c r="D1147" s="294" t="s">
        <v>22</v>
      </c>
      <c r="E1147" s="296" t="s">
        <v>23</v>
      </c>
      <c r="F1147" s="294" t="s">
        <v>24</v>
      </c>
      <c r="G1147" s="296" t="s">
        <v>100</v>
      </c>
      <c r="H1147" s="296" t="s">
        <v>26</v>
      </c>
      <c r="I1147" s="296" t="s">
        <v>2269</v>
      </c>
      <c r="J1147" s="297">
        <v>7520</v>
      </c>
      <c r="K1147" s="298">
        <v>79308</v>
      </c>
      <c r="L1147" s="298">
        <v>6139</v>
      </c>
      <c r="M1147" s="299">
        <v>10434</v>
      </c>
      <c r="N1147" s="300">
        <v>106988</v>
      </c>
      <c r="O1147" s="300">
        <v>1853</v>
      </c>
      <c r="P1147" s="301">
        <v>1117</v>
      </c>
      <c r="Q1147" s="302">
        <v>13783</v>
      </c>
      <c r="R1147" s="302">
        <v>2</v>
      </c>
      <c r="S1147" s="303">
        <v>0</v>
      </c>
      <c r="T1147" s="304">
        <v>0</v>
      </c>
      <c r="U1147" s="304">
        <v>0</v>
      </c>
      <c r="V1147" s="297">
        <v>19071</v>
      </c>
      <c r="W1147" s="298">
        <v>200079</v>
      </c>
      <c r="X1147" s="298">
        <v>7994</v>
      </c>
    </row>
    <row r="1148" spans="1:24" x14ac:dyDescent="0.35">
      <c r="A1148" s="294">
        <v>2013</v>
      </c>
      <c r="B1148" s="295">
        <v>12187</v>
      </c>
      <c r="C1148" s="296" t="s">
        <v>991</v>
      </c>
      <c r="D1148" s="294" t="s">
        <v>22</v>
      </c>
      <c r="E1148" s="296" t="s">
        <v>23</v>
      </c>
      <c r="F1148" s="294" t="s">
        <v>24</v>
      </c>
      <c r="G1148" s="296" t="s">
        <v>123</v>
      </c>
      <c r="H1148" s="296" t="s">
        <v>26</v>
      </c>
      <c r="I1148" s="296" t="s">
        <v>2304</v>
      </c>
      <c r="J1148" s="297">
        <v>10744</v>
      </c>
      <c r="K1148" s="298">
        <v>194358</v>
      </c>
      <c r="L1148" s="298">
        <v>13110</v>
      </c>
      <c r="M1148" s="299">
        <v>11996</v>
      </c>
      <c r="N1148" s="300">
        <v>173250</v>
      </c>
      <c r="O1148" s="300">
        <v>2520</v>
      </c>
      <c r="P1148" s="301">
        <v>14352</v>
      </c>
      <c r="Q1148" s="302">
        <v>368666</v>
      </c>
      <c r="R1148" s="302">
        <v>53</v>
      </c>
      <c r="S1148" s="303">
        <v>0</v>
      </c>
      <c r="T1148" s="304">
        <v>0</v>
      </c>
      <c r="U1148" s="304">
        <v>0</v>
      </c>
      <c r="V1148" s="297">
        <v>37092</v>
      </c>
      <c r="W1148" s="298">
        <v>736274</v>
      </c>
      <c r="X1148" s="298">
        <v>15683</v>
      </c>
    </row>
    <row r="1149" spans="1:24" x14ac:dyDescent="0.35">
      <c r="A1149" s="294">
        <v>2013</v>
      </c>
      <c r="B1149" s="295">
        <v>12199</v>
      </c>
      <c r="C1149" s="296" t="s">
        <v>992</v>
      </c>
      <c r="D1149" s="294" t="s">
        <v>22</v>
      </c>
      <c r="E1149" s="296" t="s">
        <v>23</v>
      </c>
      <c r="F1149" s="294" t="s">
        <v>24</v>
      </c>
      <c r="G1149" s="296" t="s">
        <v>169</v>
      </c>
      <c r="H1149" s="296" t="s">
        <v>54</v>
      </c>
      <c r="I1149" s="296" t="s">
        <v>2275</v>
      </c>
      <c r="J1149" s="297">
        <v>16872</v>
      </c>
      <c r="K1149" s="298">
        <v>196839</v>
      </c>
      <c r="L1149" s="298">
        <v>19758</v>
      </c>
      <c r="M1149" s="299">
        <v>18898</v>
      </c>
      <c r="N1149" s="300">
        <v>261126</v>
      </c>
      <c r="O1149" s="300">
        <v>5438</v>
      </c>
      <c r="P1149" s="301">
        <v>16978</v>
      </c>
      <c r="Q1149" s="302">
        <v>324504</v>
      </c>
      <c r="R1149" s="302">
        <v>125</v>
      </c>
      <c r="S1149" s="303" t="s">
        <v>35</v>
      </c>
      <c r="T1149" s="304" t="s">
        <v>35</v>
      </c>
      <c r="U1149" s="304" t="s">
        <v>35</v>
      </c>
      <c r="V1149" s="297">
        <v>52748</v>
      </c>
      <c r="W1149" s="298">
        <v>782469</v>
      </c>
      <c r="X1149" s="298">
        <v>25321</v>
      </c>
    </row>
    <row r="1150" spans="1:24" x14ac:dyDescent="0.35">
      <c r="A1150" s="294">
        <v>2013</v>
      </c>
      <c r="B1150" s="295">
        <v>12199</v>
      </c>
      <c r="C1150" s="296" t="s">
        <v>992</v>
      </c>
      <c r="D1150" s="294" t="s">
        <v>22</v>
      </c>
      <c r="E1150" s="296" t="s">
        <v>23</v>
      </c>
      <c r="F1150" s="294" t="s">
        <v>24</v>
      </c>
      <c r="G1150" s="296" t="s">
        <v>163</v>
      </c>
      <c r="H1150" s="296" t="s">
        <v>54</v>
      </c>
      <c r="I1150" s="296" t="s">
        <v>2275</v>
      </c>
      <c r="J1150" s="297">
        <v>64590</v>
      </c>
      <c r="K1150" s="298">
        <v>786334</v>
      </c>
      <c r="L1150" s="298">
        <v>72385</v>
      </c>
      <c r="M1150" s="299">
        <v>77443</v>
      </c>
      <c r="N1150" s="300">
        <v>994607</v>
      </c>
      <c r="O1150" s="300">
        <v>13043</v>
      </c>
      <c r="P1150" s="301">
        <v>10541</v>
      </c>
      <c r="Q1150" s="302">
        <v>168581</v>
      </c>
      <c r="R1150" s="302">
        <v>98</v>
      </c>
      <c r="S1150" s="303" t="s">
        <v>35</v>
      </c>
      <c r="T1150" s="304" t="s">
        <v>35</v>
      </c>
      <c r="U1150" s="304" t="s">
        <v>35</v>
      </c>
      <c r="V1150" s="297">
        <v>152574</v>
      </c>
      <c r="W1150" s="298">
        <v>1949522</v>
      </c>
      <c r="X1150" s="298">
        <v>85526</v>
      </c>
    </row>
    <row r="1151" spans="1:24" x14ac:dyDescent="0.35">
      <c r="A1151" s="294">
        <v>2013</v>
      </c>
      <c r="B1151" s="295">
        <v>12199</v>
      </c>
      <c r="C1151" s="296" t="s">
        <v>992</v>
      </c>
      <c r="D1151" s="294" t="s">
        <v>22</v>
      </c>
      <c r="E1151" s="296" t="s">
        <v>23</v>
      </c>
      <c r="F1151" s="294" t="s">
        <v>24</v>
      </c>
      <c r="G1151" s="296" t="s">
        <v>164</v>
      </c>
      <c r="H1151" s="296" t="s">
        <v>54</v>
      </c>
      <c r="I1151" s="296" t="s">
        <v>2275</v>
      </c>
      <c r="J1151" s="297">
        <v>6977</v>
      </c>
      <c r="K1151" s="298">
        <v>75039</v>
      </c>
      <c r="L1151" s="298">
        <v>6579</v>
      </c>
      <c r="M1151" s="299">
        <v>5924</v>
      </c>
      <c r="N1151" s="300">
        <v>71808</v>
      </c>
      <c r="O1151" s="300">
        <v>1960</v>
      </c>
      <c r="P1151" s="301">
        <v>514</v>
      </c>
      <c r="Q1151" s="302">
        <v>7791</v>
      </c>
      <c r="R1151" s="302">
        <v>5</v>
      </c>
      <c r="S1151" s="303" t="s">
        <v>35</v>
      </c>
      <c r="T1151" s="304" t="s">
        <v>35</v>
      </c>
      <c r="U1151" s="304" t="s">
        <v>35</v>
      </c>
      <c r="V1151" s="297">
        <v>13415</v>
      </c>
      <c r="W1151" s="298">
        <v>154638</v>
      </c>
      <c r="X1151" s="298">
        <v>8544</v>
      </c>
    </row>
    <row r="1152" spans="1:24" x14ac:dyDescent="0.35">
      <c r="A1152" s="294">
        <v>2013</v>
      </c>
      <c r="B1152" s="295">
        <v>12199</v>
      </c>
      <c r="C1152" s="296" t="s">
        <v>992</v>
      </c>
      <c r="D1152" s="294" t="s">
        <v>22</v>
      </c>
      <c r="E1152" s="296" t="s">
        <v>23</v>
      </c>
      <c r="F1152" s="294" t="s">
        <v>24</v>
      </c>
      <c r="G1152" s="296" t="s">
        <v>165</v>
      </c>
      <c r="H1152" s="296" t="s">
        <v>54</v>
      </c>
      <c r="I1152" s="296" t="s">
        <v>2275</v>
      </c>
      <c r="J1152" s="297">
        <v>14373</v>
      </c>
      <c r="K1152" s="298">
        <v>141217</v>
      </c>
      <c r="L1152" s="298">
        <v>12896</v>
      </c>
      <c r="M1152" s="299">
        <v>10862</v>
      </c>
      <c r="N1152" s="300">
        <v>142611</v>
      </c>
      <c r="O1152" s="300">
        <v>2331</v>
      </c>
      <c r="P1152" s="301">
        <v>219</v>
      </c>
      <c r="Q1152" s="302">
        <v>2629</v>
      </c>
      <c r="R1152" s="302">
        <v>16</v>
      </c>
      <c r="S1152" s="303" t="s">
        <v>35</v>
      </c>
      <c r="T1152" s="304" t="s">
        <v>35</v>
      </c>
      <c r="U1152" s="304" t="s">
        <v>35</v>
      </c>
      <c r="V1152" s="297">
        <v>25454</v>
      </c>
      <c r="W1152" s="298">
        <v>286457</v>
      </c>
      <c r="X1152" s="298">
        <v>15243</v>
      </c>
    </row>
    <row r="1153" spans="1:24" x14ac:dyDescent="0.35">
      <c r="A1153" s="294">
        <v>2013</v>
      </c>
      <c r="B1153" s="295">
        <v>12208</v>
      </c>
      <c r="C1153" s="296" t="s">
        <v>993</v>
      </c>
      <c r="D1153" s="294" t="s">
        <v>22</v>
      </c>
      <c r="E1153" s="296" t="s">
        <v>23</v>
      </c>
      <c r="F1153" s="294" t="s">
        <v>24</v>
      </c>
      <c r="G1153" s="296" t="s">
        <v>75</v>
      </c>
      <c r="H1153" s="296" t="s">
        <v>26</v>
      </c>
      <c r="I1153" s="296" t="s">
        <v>2300</v>
      </c>
      <c r="J1153" s="297">
        <v>6500</v>
      </c>
      <c r="K1153" s="298">
        <v>89940</v>
      </c>
      <c r="L1153" s="298">
        <v>7067</v>
      </c>
      <c r="M1153" s="299">
        <v>7528</v>
      </c>
      <c r="N1153" s="300">
        <v>97414</v>
      </c>
      <c r="O1153" s="300">
        <v>1517</v>
      </c>
      <c r="P1153" s="301">
        <v>32595</v>
      </c>
      <c r="Q1153" s="302">
        <v>668788</v>
      </c>
      <c r="R1153" s="302">
        <v>18</v>
      </c>
      <c r="S1153" s="303" t="s">
        <v>35</v>
      </c>
      <c r="T1153" s="304" t="s">
        <v>35</v>
      </c>
      <c r="U1153" s="304" t="s">
        <v>35</v>
      </c>
      <c r="V1153" s="297">
        <v>46623</v>
      </c>
      <c r="W1153" s="298">
        <v>856142</v>
      </c>
      <c r="X1153" s="298">
        <v>8602</v>
      </c>
    </row>
    <row r="1154" spans="1:24" x14ac:dyDescent="0.35">
      <c r="A1154" s="294">
        <v>2013</v>
      </c>
      <c r="B1154" s="295">
        <v>12227</v>
      </c>
      <c r="C1154" s="296" t="s">
        <v>994</v>
      </c>
      <c r="D1154" s="294" t="s">
        <v>22</v>
      </c>
      <c r="E1154" s="296" t="s">
        <v>23</v>
      </c>
      <c r="F1154" s="294" t="s">
        <v>24</v>
      </c>
      <c r="G1154" s="296" t="s">
        <v>48</v>
      </c>
      <c r="H1154" s="296" t="s">
        <v>31</v>
      </c>
      <c r="I1154" s="296" t="s">
        <v>2270</v>
      </c>
      <c r="J1154" s="297">
        <v>15823</v>
      </c>
      <c r="K1154" s="298">
        <v>145119</v>
      </c>
      <c r="L1154" s="298">
        <v>8013</v>
      </c>
      <c r="M1154" s="299">
        <v>2963</v>
      </c>
      <c r="N1154" s="300">
        <v>27883</v>
      </c>
      <c r="O1154" s="300">
        <v>586</v>
      </c>
      <c r="P1154" s="301">
        <v>678</v>
      </c>
      <c r="Q1154" s="302">
        <v>7101</v>
      </c>
      <c r="R1154" s="302">
        <v>100</v>
      </c>
      <c r="S1154" s="303" t="s">
        <v>35</v>
      </c>
      <c r="T1154" s="304" t="s">
        <v>35</v>
      </c>
      <c r="U1154" s="304" t="s">
        <v>35</v>
      </c>
      <c r="V1154" s="297">
        <v>19464</v>
      </c>
      <c r="W1154" s="298">
        <v>180103</v>
      </c>
      <c r="X1154" s="298">
        <v>8699</v>
      </c>
    </row>
    <row r="1155" spans="1:24" x14ac:dyDescent="0.35">
      <c r="A1155" s="294">
        <v>2013</v>
      </c>
      <c r="B1155" s="295">
        <v>12243</v>
      </c>
      <c r="C1155" s="296" t="s">
        <v>995</v>
      </c>
      <c r="D1155" s="294" t="s">
        <v>22</v>
      </c>
      <c r="E1155" s="296" t="s">
        <v>23</v>
      </c>
      <c r="F1155" s="294" t="s">
        <v>24</v>
      </c>
      <c r="G1155" s="296" t="s">
        <v>106</v>
      </c>
      <c r="H1155" s="296" t="s">
        <v>31</v>
      </c>
      <c r="I1155" s="296" t="s">
        <v>2270</v>
      </c>
      <c r="J1155" s="297">
        <v>31876</v>
      </c>
      <c r="K1155" s="298">
        <v>364682</v>
      </c>
      <c r="L1155" s="298">
        <v>26714</v>
      </c>
      <c r="M1155" s="299">
        <v>8170</v>
      </c>
      <c r="N1155" s="300">
        <v>92624</v>
      </c>
      <c r="O1155" s="300">
        <v>2129</v>
      </c>
      <c r="P1155" s="301" t="s">
        <v>35</v>
      </c>
      <c r="Q1155" s="302" t="s">
        <v>35</v>
      </c>
      <c r="R1155" s="302" t="s">
        <v>35</v>
      </c>
      <c r="S1155" s="303" t="s">
        <v>35</v>
      </c>
      <c r="T1155" s="304" t="s">
        <v>35</v>
      </c>
      <c r="U1155" s="304" t="s">
        <v>35</v>
      </c>
      <c r="V1155" s="297">
        <v>40046</v>
      </c>
      <c r="W1155" s="298">
        <v>457306</v>
      </c>
      <c r="X1155" s="298">
        <v>28843</v>
      </c>
    </row>
    <row r="1156" spans="1:24" x14ac:dyDescent="0.35">
      <c r="A1156" s="294">
        <v>2013</v>
      </c>
      <c r="B1156" s="295">
        <v>12258</v>
      </c>
      <c r="C1156" s="296" t="s">
        <v>996</v>
      </c>
      <c r="D1156" s="294" t="s">
        <v>22</v>
      </c>
      <c r="E1156" s="296" t="s">
        <v>23</v>
      </c>
      <c r="F1156" s="294" t="s">
        <v>24</v>
      </c>
      <c r="G1156" s="296" t="s">
        <v>173</v>
      </c>
      <c r="H1156" s="296" t="s">
        <v>114</v>
      </c>
      <c r="I1156" s="296" t="s">
        <v>2306</v>
      </c>
      <c r="J1156" s="297" t="s">
        <v>35</v>
      </c>
      <c r="K1156" s="298" t="s">
        <v>35</v>
      </c>
      <c r="L1156" s="298" t="s">
        <v>35</v>
      </c>
      <c r="M1156" s="299">
        <v>39860</v>
      </c>
      <c r="N1156" s="300">
        <v>304593</v>
      </c>
      <c r="O1156" s="300">
        <v>6</v>
      </c>
      <c r="P1156" s="301" t="s">
        <v>35</v>
      </c>
      <c r="Q1156" s="302" t="s">
        <v>35</v>
      </c>
      <c r="R1156" s="302" t="s">
        <v>35</v>
      </c>
      <c r="S1156" s="303" t="s">
        <v>35</v>
      </c>
      <c r="T1156" s="304" t="s">
        <v>35</v>
      </c>
      <c r="U1156" s="304" t="s">
        <v>35</v>
      </c>
      <c r="V1156" s="297">
        <v>39860</v>
      </c>
      <c r="W1156" s="298">
        <v>304593</v>
      </c>
      <c r="X1156" s="298">
        <v>6</v>
      </c>
    </row>
    <row r="1157" spans="1:24" x14ac:dyDescent="0.35">
      <c r="A1157" s="294">
        <v>2013</v>
      </c>
      <c r="B1157" s="295">
        <v>12260</v>
      </c>
      <c r="C1157" s="296" t="s">
        <v>2409</v>
      </c>
      <c r="D1157" s="294" t="s">
        <v>22</v>
      </c>
      <c r="E1157" s="296" t="s">
        <v>23</v>
      </c>
      <c r="F1157" s="294" t="s">
        <v>24</v>
      </c>
      <c r="G1157" s="296" t="s">
        <v>67</v>
      </c>
      <c r="H1157" s="296" t="s">
        <v>31</v>
      </c>
      <c r="I1157" s="296" t="s">
        <v>2271</v>
      </c>
      <c r="J1157" s="297">
        <v>202</v>
      </c>
      <c r="K1157" s="298">
        <v>1553</v>
      </c>
      <c r="L1157" s="298">
        <v>126</v>
      </c>
      <c r="M1157" s="299">
        <v>2.7</v>
      </c>
      <c r="N1157" s="300">
        <v>15</v>
      </c>
      <c r="O1157" s="300">
        <v>6</v>
      </c>
      <c r="P1157" s="301" t="s">
        <v>35</v>
      </c>
      <c r="Q1157" s="302" t="s">
        <v>35</v>
      </c>
      <c r="R1157" s="302" t="s">
        <v>35</v>
      </c>
      <c r="S1157" s="303" t="s">
        <v>35</v>
      </c>
      <c r="T1157" s="304" t="s">
        <v>35</v>
      </c>
      <c r="U1157" s="304" t="s">
        <v>35</v>
      </c>
      <c r="V1157" s="297">
        <v>204.7</v>
      </c>
      <c r="W1157" s="298">
        <v>1568</v>
      </c>
      <c r="X1157" s="298">
        <v>132</v>
      </c>
    </row>
    <row r="1158" spans="1:24" x14ac:dyDescent="0.35">
      <c r="A1158" s="294">
        <v>2013</v>
      </c>
      <c r="B1158" s="295">
        <v>12260</v>
      </c>
      <c r="C1158" s="296" t="s">
        <v>2409</v>
      </c>
      <c r="D1158" s="294" t="s">
        <v>22</v>
      </c>
      <c r="E1158" s="296" t="s">
        <v>23</v>
      </c>
      <c r="F1158" s="294" t="s">
        <v>24</v>
      </c>
      <c r="G1158" s="296" t="s">
        <v>32</v>
      </c>
      <c r="H1158" s="296" t="s">
        <v>31</v>
      </c>
      <c r="I1158" s="296" t="s">
        <v>2271</v>
      </c>
      <c r="J1158" s="297">
        <v>44808.800000000003</v>
      </c>
      <c r="K1158" s="298">
        <v>349873</v>
      </c>
      <c r="L1158" s="298">
        <v>29203</v>
      </c>
      <c r="M1158" s="299">
        <v>8858.5</v>
      </c>
      <c r="N1158" s="300">
        <v>88611</v>
      </c>
      <c r="O1158" s="300">
        <v>1804</v>
      </c>
      <c r="P1158" s="301">
        <v>10618.4</v>
      </c>
      <c r="Q1158" s="302">
        <v>155074</v>
      </c>
      <c r="R1158" s="302">
        <v>25</v>
      </c>
      <c r="S1158" s="303" t="s">
        <v>35</v>
      </c>
      <c r="T1158" s="304" t="s">
        <v>35</v>
      </c>
      <c r="U1158" s="304" t="s">
        <v>35</v>
      </c>
      <c r="V1158" s="297">
        <v>64285.7</v>
      </c>
      <c r="W1158" s="298">
        <v>593558</v>
      </c>
      <c r="X1158" s="298">
        <v>31032</v>
      </c>
    </row>
    <row r="1159" spans="1:24" x14ac:dyDescent="0.35">
      <c r="A1159" s="294">
        <v>2013</v>
      </c>
      <c r="B1159" s="295">
        <v>12265</v>
      </c>
      <c r="C1159" s="296" t="s">
        <v>997</v>
      </c>
      <c r="D1159" s="294" t="s">
        <v>22</v>
      </c>
      <c r="E1159" s="296" t="s">
        <v>23</v>
      </c>
      <c r="F1159" s="294" t="s">
        <v>24</v>
      </c>
      <c r="G1159" s="296" t="s">
        <v>37</v>
      </c>
      <c r="H1159" s="296" t="s">
        <v>26</v>
      </c>
      <c r="I1159" s="296" t="s">
        <v>2270</v>
      </c>
      <c r="J1159" s="297">
        <v>1901</v>
      </c>
      <c r="K1159" s="298">
        <v>24378</v>
      </c>
      <c r="L1159" s="298">
        <v>2631</v>
      </c>
      <c r="M1159" s="299">
        <v>1046</v>
      </c>
      <c r="N1159" s="300">
        <v>12656</v>
      </c>
      <c r="O1159" s="300">
        <v>585</v>
      </c>
      <c r="P1159" s="301">
        <v>6232</v>
      </c>
      <c r="Q1159" s="302">
        <v>90356</v>
      </c>
      <c r="R1159" s="302">
        <v>76</v>
      </c>
      <c r="S1159" s="303" t="s">
        <v>35</v>
      </c>
      <c r="T1159" s="304" t="s">
        <v>35</v>
      </c>
      <c r="U1159" s="304" t="s">
        <v>35</v>
      </c>
      <c r="V1159" s="297">
        <v>9179</v>
      </c>
      <c r="W1159" s="298">
        <v>127390</v>
      </c>
      <c r="X1159" s="298">
        <v>3292</v>
      </c>
    </row>
    <row r="1160" spans="1:24" x14ac:dyDescent="0.35">
      <c r="A1160" s="294">
        <v>2013</v>
      </c>
      <c r="B1160" s="295">
        <v>12268</v>
      </c>
      <c r="C1160" s="296" t="s">
        <v>998</v>
      </c>
      <c r="D1160" s="294" t="s">
        <v>22</v>
      </c>
      <c r="E1160" s="296" t="s">
        <v>23</v>
      </c>
      <c r="F1160" s="294" t="s">
        <v>24</v>
      </c>
      <c r="G1160" s="296" t="s">
        <v>94</v>
      </c>
      <c r="H1160" s="296" t="s">
        <v>31</v>
      </c>
      <c r="I1160" s="296" t="s">
        <v>2285</v>
      </c>
      <c r="J1160" s="297">
        <v>36753.1</v>
      </c>
      <c r="K1160" s="298">
        <v>312758</v>
      </c>
      <c r="L1160" s="298">
        <v>25510</v>
      </c>
      <c r="M1160" s="299">
        <v>19637.2</v>
      </c>
      <c r="N1160" s="300">
        <v>198687</v>
      </c>
      <c r="O1160" s="300">
        <v>3877</v>
      </c>
      <c r="P1160" s="301">
        <v>18330.5</v>
      </c>
      <c r="Q1160" s="302">
        <v>218109</v>
      </c>
      <c r="R1160" s="302">
        <v>976</v>
      </c>
      <c r="S1160" s="303" t="s">
        <v>35</v>
      </c>
      <c r="T1160" s="304" t="s">
        <v>35</v>
      </c>
      <c r="U1160" s="304" t="s">
        <v>35</v>
      </c>
      <c r="V1160" s="297">
        <v>74720.800000000003</v>
      </c>
      <c r="W1160" s="298">
        <v>729554</v>
      </c>
      <c r="X1160" s="298">
        <v>30363</v>
      </c>
    </row>
    <row r="1161" spans="1:24" x14ac:dyDescent="0.35">
      <c r="A1161" s="294">
        <v>2013</v>
      </c>
      <c r="B1161" s="295">
        <v>12286</v>
      </c>
      <c r="C1161" s="296" t="s">
        <v>999</v>
      </c>
      <c r="D1161" s="294" t="s">
        <v>22</v>
      </c>
      <c r="E1161" s="296" t="s">
        <v>23</v>
      </c>
      <c r="F1161" s="294" t="s">
        <v>24</v>
      </c>
      <c r="G1161" s="296" t="s">
        <v>48</v>
      </c>
      <c r="H1161" s="296" t="s">
        <v>26</v>
      </c>
      <c r="I1161" s="296" t="s">
        <v>2270</v>
      </c>
      <c r="J1161" s="297">
        <v>1517.3</v>
      </c>
      <c r="K1161" s="298">
        <v>19809</v>
      </c>
      <c r="L1161" s="298">
        <v>1318</v>
      </c>
      <c r="M1161" s="299">
        <v>2379.1</v>
      </c>
      <c r="N1161" s="300">
        <v>31324</v>
      </c>
      <c r="O1161" s="300">
        <v>396</v>
      </c>
      <c r="P1161" s="301">
        <v>3728.9</v>
      </c>
      <c r="Q1161" s="302">
        <v>62250</v>
      </c>
      <c r="R1161" s="302">
        <v>3</v>
      </c>
      <c r="S1161" s="303" t="s">
        <v>35</v>
      </c>
      <c r="T1161" s="304" t="s">
        <v>35</v>
      </c>
      <c r="U1161" s="304" t="s">
        <v>35</v>
      </c>
      <c r="V1161" s="297">
        <v>7625.3</v>
      </c>
      <c r="W1161" s="298">
        <v>113383</v>
      </c>
      <c r="X1161" s="298">
        <v>1717</v>
      </c>
    </row>
    <row r="1162" spans="1:24" x14ac:dyDescent="0.35">
      <c r="A1162" s="294">
        <v>2013</v>
      </c>
      <c r="B1162" s="295">
        <v>12293</v>
      </c>
      <c r="C1162" s="296" t="s">
        <v>1000</v>
      </c>
      <c r="D1162" s="294" t="s">
        <v>22</v>
      </c>
      <c r="E1162" s="296" t="s">
        <v>23</v>
      </c>
      <c r="F1162" s="294" t="s">
        <v>24</v>
      </c>
      <c r="G1162" s="296" t="s">
        <v>100</v>
      </c>
      <c r="H1162" s="296" t="s">
        <v>26</v>
      </c>
      <c r="I1162" s="296" t="s">
        <v>2269</v>
      </c>
      <c r="J1162" s="297">
        <v>493607.7</v>
      </c>
      <c r="K1162" s="298">
        <v>5245511</v>
      </c>
      <c r="L1162" s="298">
        <v>362662</v>
      </c>
      <c r="M1162" s="299">
        <v>449284.7</v>
      </c>
      <c r="N1162" s="300">
        <v>4652594</v>
      </c>
      <c r="O1162" s="300">
        <v>43432</v>
      </c>
      <c r="P1162" s="301">
        <v>285572.59999999998</v>
      </c>
      <c r="Q1162" s="302">
        <v>4026201</v>
      </c>
      <c r="R1162" s="302">
        <v>318</v>
      </c>
      <c r="S1162" s="303">
        <v>208.2</v>
      </c>
      <c r="T1162" s="304">
        <v>1782</v>
      </c>
      <c r="U1162" s="304">
        <v>1</v>
      </c>
      <c r="V1162" s="297">
        <v>1228673.2</v>
      </c>
      <c r="W1162" s="298">
        <v>13926088</v>
      </c>
      <c r="X1162" s="298">
        <v>406413</v>
      </c>
    </row>
    <row r="1163" spans="1:24" x14ac:dyDescent="0.35">
      <c r="A1163" s="294">
        <v>2013</v>
      </c>
      <c r="B1163" s="295">
        <v>12298</v>
      </c>
      <c r="C1163" s="296" t="s">
        <v>1001</v>
      </c>
      <c r="D1163" s="294" t="s">
        <v>22</v>
      </c>
      <c r="E1163" s="296" t="s">
        <v>23</v>
      </c>
      <c r="F1163" s="294" t="s">
        <v>24</v>
      </c>
      <c r="G1163" s="296" t="s">
        <v>37</v>
      </c>
      <c r="H1163" s="296" t="s">
        <v>26</v>
      </c>
      <c r="I1163" s="296" t="s">
        <v>2270</v>
      </c>
      <c r="J1163" s="297">
        <v>7267.9</v>
      </c>
      <c r="K1163" s="298">
        <v>60024</v>
      </c>
      <c r="L1163" s="298">
        <v>8177</v>
      </c>
      <c r="M1163" s="299">
        <v>6507.2</v>
      </c>
      <c r="N1163" s="300">
        <v>63230</v>
      </c>
      <c r="O1163" s="300">
        <v>883</v>
      </c>
      <c r="P1163" s="301">
        <v>31505</v>
      </c>
      <c r="Q1163" s="302">
        <v>446142</v>
      </c>
      <c r="R1163" s="302">
        <v>10</v>
      </c>
      <c r="S1163" s="303">
        <v>0</v>
      </c>
      <c r="T1163" s="304">
        <v>0</v>
      </c>
      <c r="U1163" s="304">
        <v>0</v>
      </c>
      <c r="V1163" s="297">
        <v>45280.1</v>
      </c>
      <c r="W1163" s="298">
        <v>569396</v>
      </c>
      <c r="X1163" s="298">
        <v>9070</v>
      </c>
    </row>
    <row r="1164" spans="1:24" x14ac:dyDescent="0.35">
      <c r="A1164" s="294">
        <v>2013</v>
      </c>
      <c r="B1164" s="295">
        <v>12301</v>
      </c>
      <c r="C1164" s="296" t="s">
        <v>1002</v>
      </c>
      <c r="D1164" s="294" t="s">
        <v>22</v>
      </c>
      <c r="E1164" s="296" t="s">
        <v>23</v>
      </c>
      <c r="F1164" s="294" t="s">
        <v>24</v>
      </c>
      <c r="G1164" s="296" t="s">
        <v>163</v>
      </c>
      <c r="H1164" s="296" t="s">
        <v>31</v>
      </c>
      <c r="I1164" s="296" t="s">
        <v>2270</v>
      </c>
      <c r="J1164" s="297">
        <v>41817</v>
      </c>
      <c r="K1164" s="298">
        <v>407615</v>
      </c>
      <c r="L1164" s="298">
        <v>17386</v>
      </c>
      <c r="M1164" s="299" t="s">
        <v>35</v>
      </c>
      <c r="N1164" s="300" t="s">
        <v>35</v>
      </c>
      <c r="O1164" s="300" t="s">
        <v>35</v>
      </c>
      <c r="P1164" s="301">
        <v>50298</v>
      </c>
      <c r="Q1164" s="302">
        <v>688159</v>
      </c>
      <c r="R1164" s="302">
        <v>512</v>
      </c>
      <c r="S1164" s="303" t="s">
        <v>35</v>
      </c>
      <c r="T1164" s="304" t="s">
        <v>35</v>
      </c>
      <c r="U1164" s="304" t="s">
        <v>35</v>
      </c>
      <c r="V1164" s="297">
        <v>92115</v>
      </c>
      <c r="W1164" s="298">
        <v>1095774</v>
      </c>
      <c r="X1164" s="298">
        <v>17898</v>
      </c>
    </row>
    <row r="1165" spans="1:24" x14ac:dyDescent="0.35">
      <c r="A1165" s="294">
        <v>2013</v>
      </c>
      <c r="B1165" s="295">
        <v>12312</v>
      </c>
      <c r="C1165" s="296" t="s">
        <v>1003</v>
      </c>
      <c r="D1165" s="294" t="s">
        <v>22</v>
      </c>
      <c r="E1165" s="296" t="s">
        <v>23</v>
      </c>
      <c r="F1165" s="294" t="s">
        <v>24</v>
      </c>
      <c r="G1165" s="296" t="s">
        <v>60</v>
      </c>
      <c r="H1165" s="296" t="s">
        <v>179</v>
      </c>
      <c r="I1165" s="296" t="s">
        <v>2278</v>
      </c>
      <c r="J1165" s="297">
        <v>9447</v>
      </c>
      <c r="K1165" s="298">
        <v>55108</v>
      </c>
      <c r="L1165" s="298">
        <v>6634</v>
      </c>
      <c r="M1165" s="299">
        <v>22067.5</v>
      </c>
      <c r="N1165" s="300">
        <v>229550</v>
      </c>
      <c r="O1165" s="300">
        <v>1327</v>
      </c>
      <c r="P1165" s="301">
        <v>21141.4</v>
      </c>
      <c r="Q1165" s="302">
        <v>173398</v>
      </c>
      <c r="R1165" s="302">
        <v>67</v>
      </c>
      <c r="S1165" s="303" t="s">
        <v>35</v>
      </c>
      <c r="T1165" s="304" t="s">
        <v>35</v>
      </c>
      <c r="U1165" s="304" t="s">
        <v>35</v>
      </c>
      <c r="V1165" s="297">
        <v>52655.9</v>
      </c>
      <c r="W1165" s="298">
        <v>458056</v>
      </c>
      <c r="X1165" s="298">
        <v>8028</v>
      </c>
    </row>
    <row r="1166" spans="1:24" x14ac:dyDescent="0.35">
      <c r="A1166" s="294">
        <v>2013</v>
      </c>
      <c r="B1166" s="295">
        <v>12330</v>
      </c>
      <c r="C1166" s="296" t="s">
        <v>1004</v>
      </c>
      <c r="D1166" s="294" t="s">
        <v>22</v>
      </c>
      <c r="E1166" s="296" t="s">
        <v>23</v>
      </c>
      <c r="F1166" s="294" t="s">
        <v>24</v>
      </c>
      <c r="G1166" s="296" t="s">
        <v>100</v>
      </c>
      <c r="H1166" s="296" t="s">
        <v>31</v>
      </c>
      <c r="I1166" s="296" t="s">
        <v>2269</v>
      </c>
      <c r="J1166" s="297">
        <v>44172</v>
      </c>
      <c r="K1166" s="298">
        <v>412918</v>
      </c>
      <c r="L1166" s="298">
        <v>28488</v>
      </c>
      <c r="M1166" s="299">
        <v>26753</v>
      </c>
      <c r="N1166" s="300">
        <v>233879</v>
      </c>
      <c r="O1166" s="300">
        <v>5136</v>
      </c>
      <c r="P1166" s="301">
        <v>6535</v>
      </c>
      <c r="Q1166" s="302">
        <v>95160</v>
      </c>
      <c r="R1166" s="302">
        <v>7</v>
      </c>
      <c r="S1166" s="303">
        <v>0</v>
      </c>
      <c r="T1166" s="304">
        <v>0</v>
      </c>
      <c r="U1166" s="304">
        <v>0</v>
      </c>
      <c r="V1166" s="297">
        <v>77460</v>
      </c>
      <c r="W1166" s="298">
        <v>741957</v>
      </c>
      <c r="X1166" s="298">
        <v>33631</v>
      </c>
    </row>
    <row r="1167" spans="1:24" x14ac:dyDescent="0.35">
      <c r="A1167" s="294">
        <v>2013</v>
      </c>
      <c r="B1167" s="295">
        <v>12341</v>
      </c>
      <c r="C1167" s="296" t="s">
        <v>1005</v>
      </c>
      <c r="D1167" s="294" t="s">
        <v>22</v>
      </c>
      <c r="E1167" s="296" t="s">
        <v>23</v>
      </c>
      <c r="F1167" s="294" t="s">
        <v>24</v>
      </c>
      <c r="G1167" s="296" t="s">
        <v>83</v>
      </c>
      <c r="H1167" s="296" t="s">
        <v>54</v>
      </c>
      <c r="I1167" s="296" t="s">
        <v>2270</v>
      </c>
      <c r="J1167" s="297">
        <v>519833</v>
      </c>
      <c r="K1167" s="298">
        <v>5829442</v>
      </c>
      <c r="L1167" s="298">
        <v>558202</v>
      </c>
      <c r="M1167" s="299">
        <v>363369</v>
      </c>
      <c r="N1167" s="300">
        <v>5195709</v>
      </c>
      <c r="O1167" s="300">
        <v>90107</v>
      </c>
      <c r="P1167" s="301">
        <v>409576</v>
      </c>
      <c r="Q1167" s="302">
        <v>9192398</v>
      </c>
      <c r="R1167" s="302">
        <v>1466</v>
      </c>
      <c r="S1167" s="303" t="s">
        <v>35</v>
      </c>
      <c r="T1167" s="304" t="s">
        <v>35</v>
      </c>
      <c r="U1167" s="304" t="s">
        <v>35</v>
      </c>
      <c r="V1167" s="297">
        <v>1292778</v>
      </c>
      <c r="W1167" s="298">
        <v>20217549</v>
      </c>
      <c r="X1167" s="298">
        <v>649775</v>
      </c>
    </row>
    <row r="1168" spans="1:24" x14ac:dyDescent="0.35">
      <c r="A1168" s="294">
        <v>2013</v>
      </c>
      <c r="B1168" s="295">
        <v>12341</v>
      </c>
      <c r="C1168" s="296" t="s">
        <v>1005</v>
      </c>
      <c r="D1168" s="294" t="s">
        <v>22</v>
      </c>
      <c r="E1168" s="296" t="s">
        <v>23</v>
      </c>
      <c r="F1168" s="294" t="s">
        <v>24</v>
      </c>
      <c r="G1168" s="296" t="s">
        <v>34</v>
      </c>
      <c r="H1168" s="296" t="s">
        <v>54</v>
      </c>
      <c r="I1168" s="296" t="s">
        <v>2270</v>
      </c>
      <c r="J1168" s="297">
        <v>60450</v>
      </c>
      <c r="K1168" s="298">
        <v>689719</v>
      </c>
      <c r="L1168" s="298">
        <v>75765</v>
      </c>
      <c r="M1168" s="299">
        <v>43631</v>
      </c>
      <c r="N1168" s="300">
        <v>641736</v>
      </c>
      <c r="O1168" s="300">
        <v>9146</v>
      </c>
      <c r="P1168" s="301">
        <v>33577</v>
      </c>
      <c r="Q1168" s="302">
        <v>683208</v>
      </c>
      <c r="R1168" s="302">
        <v>105</v>
      </c>
      <c r="S1168" s="303" t="s">
        <v>35</v>
      </c>
      <c r="T1168" s="304" t="s">
        <v>35</v>
      </c>
      <c r="U1168" s="304" t="s">
        <v>35</v>
      </c>
      <c r="V1168" s="297">
        <v>137658</v>
      </c>
      <c r="W1168" s="298">
        <v>2014663</v>
      </c>
      <c r="X1168" s="298">
        <v>85016</v>
      </c>
    </row>
    <row r="1169" spans="1:24" x14ac:dyDescent="0.35">
      <c r="A1169" s="294">
        <v>2013</v>
      </c>
      <c r="B1169" s="295">
        <v>12341</v>
      </c>
      <c r="C1169" s="296" t="s">
        <v>1005</v>
      </c>
      <c r="D1169" s="294" t="s">
        <v>22</v>
      </c>
      <c r="E1169" s="296" t="s">
        <v>23</v>
      </c>
      <c r="F1169" s="294" t="s">
        <v>24</v>
      </c>
      <c r="G1169" s="296" t="s">
        <v>164</v>
      </c>
      <c r="H1169" s="296" t="s">
        <v>54</v>
      </c>
      <c r="I1169" s="296" t="s">
        <v>2270</v>
      </c>
      <c r="J1169" s="297">
        <v>3685</v>
      </c>
      <c r="K1169" s="298">
        <v>53488</v>
      </c>
      <c r="L1169" s="298">
        <v>3640</v>
      </c>
      <c r="M1169" s="299">
        <v>2803</v>
      </c>
      <c r="N1169" s="300">
        <v>41427</v>
      </c>
      <c r="O1169" s="300">
        <v>844</v>
      </c>
      <c r="P1169" s="301">
        <v>5099</v>
      </c>
      <c r="Q1169" s="302">
        <v>125450</v>
      </c>
      <c r="R1169" s="302">
        <v>23</v>
      </c>
      <c r="S1169" s="303" t="s">
        <v>35</v>
      </c>
      <c r="T1169" s="304" t="s">
        <v>35</v>
      </c>
      <c r="U1169" s="304" t="s">
        <v>35</v>
      </c>
      <c r="V1169" s="297">
        <v>11587</v>
      </c>
      <c r="W1169" s="298">
        <v>220365</v>
      </c>
      <c r="X1169" s="298">
        <v>4507</v>
      </c>
    </row>
    <row r="1170" spans="1:24" x14ac:dyDescent="0.35">
      <c r="A1170" s="294">
        <v>2013</v>
      </c>
      <c r="B1170" s="295">
        <v>12341</v>
      </c>
      <c r="C1170" s="296" t="s">
        <v>1005</v>
      </c>
      <c r="D1170" s="294" t="s">
        <v>39</v>
      </c>
      <c r="E1170" s="296" t="s">
        <v>40</v>
      </c>
      <c r="F1170" s="294" t="s">
        <v>24</v>
      </c>
      <c r="G1170" s="296" t="s">
        <v>413</v>
      </c>
      <c r="H1170" s="296" t="s">
        <v>54</v>
      </c>
      <c r="I1170" s="296" t="s">
        <v>2271</v>
      </c>
      <c r="J1170" s="297" t="s">
        <v>35</v>
      </c>
      <c r="K1170" s="298" t="s">
        <v>35</v>
      </c>
      <c r="L1170" s="298" t="s">
        <v>35</v>
      </c>
      <c r="M1170" s="299">
        <v>1734</v>
      </c>
      <c r="N1170" s="300">
        <v>21120</v>
      </c>
      <c r="O1170" s="300">
        <v>81</v>
      </c>
      <c r="P1170" s="301">
        <v>3246</v>
      </c>
      <c r="Q1170" s="302">
        <v>45093</v>
      </c>
      <c r="R1170" s="302">
        <v>2</v>
      </c>
      <c r="S1170" s="303" t="s">
        <v>35</v>
      </c>
      <c r="T1170" s="304" t="s">
        <v>35</v>
      </c>
      <c r="U1170" s="304" t="s">
        <v>35</v>
      </c>
      <c r="V1170" s="297">
        <v>4980</v>
      </c>
      <c r="W1170" s="298">
        <v>66213</v>
      </c>
      <c r="X1170" s="298">
        <v>83</v>
      </c>
    </row>
    <row r="1171" spans="1:24" x14ac:dyDescent="0.35">
      <c r="A1171" s="294">
        <v>2013</v>
      </c>
      <c r="B1171" s="295">
        <v>12341</v>
      </c>
      <c r="C1171" s="296" t="s">
        <v>1005</v>
      </c>
      <c r="D1171" s="294" t="s">
        <v>39</v>
      </c>
      <c r="E1171" s="296" t="s">
        <v>40</v>
      </c>
      <c r="F1171" s="294" t="s">
        <v>24</v>
      </c>
      <c r="G1171" s="296" t="s">
        <v>186</v>
      </c>
      <c r="H1171" s="296" t="s">
        <v>54</v>
      </c>
      <c r="I1171" s="296" t="s">
        <v>2271</v>
      </c>
      <c r="J1171" s="297" t="s">
        <v>35</v>
      </c>
      <c r="K1171" s="298" t="s">
        <v>35</v>
      </c>
      <c r="L1171" s="298" t="s">
        <v>35</v>
      </c>
      <c r="M1171" s="299">
        <v>4027</v>
      </c>
      <c r="N1171" s="300">
        <v>56047</v>
      </c>
      <c r="O1171" s="300">
        <v>177</v>
      </c>
      <c r="P1171" s="301">
        <v>4603</v>
      </c>
      <c r="Q1171" s="302">
        <v>67031</v>
      </c>
      <c r="R1171" s="302">
        <v>5</v>
      </c>
      <c r="S1171" s="303" t="s">
        <v>35</v>
      </c>
      <c r="T1171" s="304" t="s">
        <v>35</v>
      </c>
      <c r="U1171" s="304" t="s">
        <v>35</v>
      </c>
      <c r="V1171" s="297">
        <v>8630</v>
      </c>
      <c r="W1171" s="298">
        <v>123078</v>
      </c>
      <c r="X1171" s="298">
        <v>182</v>
      </c>
    </row>
    <row r="1172" spans="1:24" x14ac:dyDescent="0.35">
      <c r="A1172" s="294">
        <v>2013</v>
      </c>
      <c r="B1172" s="295">
        <v>12341</v>
      </c>
      <c r="C1172" s="296" t="s">
        <v>1005</v>
      </c>
      <c r="D1172" s="294" t="s">
        <v>39</v>
      </c>
      <c r="E1172" s="296" t="s">
        <v>40</v>
      </c>
      <c r="F1172" s="294" t="s">
        <v>24</v>
      </c>
      <c r="G1172" s="296" t="s">
        <v>34</v>
      </c>
      <c r="H1172" s="296" t="s">
        <v>54</v>
      </c>
      <c r="I1172" s="296" t="s">
        <v>2270</v>
      </c>
      <c r="J1172" s="297">
        <v>274</v>
      </c>
      <c r="K1172" s="298">
        <v>5689</v>
      </c>
      <c r="L1172" s="298">
        <v>732</v>
      </c>
      <c r="M1172" s="299">
        <v>145132</v>
      </c>
      <c r="N1172" s="300">
        <v>2706273</v>
      </c>
      <c r="O1172" s="300">
        <v>9111</v>
      </c>
      <c r="P1172" s="301">
        <v>185546</v>
      </c>
      <c r="Q1172" s="302">
        <v>4005392</v>
      </c>
      <c r="R1172" s="302">
        <v>304</v>
      </c>
      <c r="S1172" s="303" t="s">
        <v>35</v>
      </c>
      <c r="T1172" s="304" t="s">
        <v>35</v>
      </c>
      <c r="U1172" s="304" t="s">
        <v>35</v>
      </c>
      <c r="V1172" s="297">
        <v>330952</v>
      </c>
      <c r="W1172" s="298">
        <v>6717354</v>
      </c>
      <c r="X1172" s="298">
        <v>10147</v>
      </c>
    </row>
    <row r="1173" spans="1:24" x14ac:dyDescent="0.35">
      <c r="A1173" s="294">
        <v>2013</v>
      </c>
      <c r="B1173" s="295">
        <v>12341</v>
      </c>
      <c r="C1173" s="296" t="s">
        <v>1005</v>
      </c>
      <c r="D1173" s="294" t="s">
        <v>39</v>
      </c>
      <c r="E1173" s="296" t="s">
        <v>40</v>
      </c>
      <c r="F1173" s="294" t="s">
        <v>24</v>
      </c>
      <c r="G1173" s="296" t="s">
        <v>30</v>
      </c>
      <c r="H1173" s="296" t="s">
        <v>54</v>
      </c>
      <c r="I1173" s="296" t="s">
        <v>2271</v>
      </c>
      <c r="J1173" s="297">
        <v>31</v>
      </c>
      <c r="K1173" s="298">
        <v>411</v>
      </c>
      <c r="L1173" s="298">
        <v>25</v>
      </c>
      <c r="M1173" s="299">
        <v>23128</v>
      </c>
      <c r="N1173" s="300">
        <v>286902</v>
      </c>
      <c r="O1173" s="300">
        <v>946</v>
      </c>
      <c r="P1173" s="301">
        <v>18066</v>
      </c>
      <c r="Q1173" s="302">
        <v>318834</v>
      </c>
      <c r="R1173" s="302">
        <v>20</v>
      </c>
      <c r="S1173" s="303" t="s">
        <v>35</v>
      </c>
      <c r="T1173" s="304" t="s">
        <v>35</v>
      </c>
      <c r="U1173" s="304" t="s">
        <v>35</v>
      </c>
      <c r="V1173" s="297">
        <v>41225</v>
      </c>
      <c r="W1173" s="298">
        <v>606147</v>
      </c>
      <c r="X1173" s="298">
        <v>991</v>
      </c>
    </row>
    <row r="1174" spans="1:24" x14ac:dyDescent="0.35">
      <c r="A1174" s="294">
        <v>2013</v>
      </c>
      <c r="B1174" s="295">
        <v>12341</v>
      </c>
      <c r="C1174" s="296" t="s">
        <v>1005</v>
      </c>
      <c r="D1174" s="294" t="s">
        <v>39</v>
      </c>
      <c r="E1174" s="296" t="s">
        <v>40</v>
      </c>
      <c r="F1174" s="294" t="s">
        <v>24</v>
      </c>
      <c r="G1174" s="296" t="s">
        <v>79</v>
      </c>
      <c r="H1174" s="296" t="s">
        <v>54</v>
      </c>
      <c r="I1174" s="296" t="s">
        <v>2270</v>
      </c>
      <c r="J1174" s="297" t="s">
        <v>35</v>
      </c>
      <c r="K1174" s="298" t="s">
        <v>35</v>
      </c>
      <c r="L1174" s="298" t="s">
        <v>35</v>
      </c>
      <c r="M1174" s="299">
        <v>4095</v>
      </c>
      <c r="N1174" s="300">
        <v>76292</v>
      </c>
      <c r="O1174" s="300">
        <v>74</v>
      </c>
      <c r="P1174" s="301">
        <v>1171</v>
      </c>
      <c r="Q1174" s="302">
        <v>20866</v>
      </c>
      <c r="R1174" s="302">
        <v>2</v>
      </c>
      <c r="S1174" s="303" t="s">
        <v>35</v>
      </c>
      <c r="T1174" s="304" t="s">
        <v>35</v>
      </c>
      <c r="U1174" s="304" t="s">
        <v>35</v>
      </c>
      <c r="V1174" s="297">
        <v>5266</v>
      </c>
      <c r="W1174" s="298">
        <v>97158</v>
      </c>
      <c r="X1174" s="298">
        <v>76</v>
      </c>
    </row>
    <row r="1175" spans="1:24" x14ac:dyDescent="0.35">
      <c r="A1175" s="294">
        <v>2013</v>
      </c>
      <c r="B1175" s="295">
        <v>12341</v>
      </c>
      <c r="C1175" s="296" t="s">
        <v>1005</v>
      </c>
      <c r="D1175" s="294" t="s">
        <v>39</v>
      </c>
      <c r="E1175" s="296" t="s">
        <v>40</v>
      </c>
      <c r="F1175" s="294" t="s">
        <v>24</v>
      </c>
      <c r="G1175" s="296" t="s">
        <v>44</v>
      </c>
      <c r="H1175" s="296" t="s">
        <v>54</v>
      </c>
      <c r="I1175" s="296" t="s">
        <v>2271</v>
      </c>
      <c r="J1175" s="297" t="s">
        <v>35</v>
      </c>
      <c r="K1175" s="298" t="s">
        <v>35</v>
      </c>
      <c r="L1175" s="298" t="s">
        <v>35</v>
      </c>
      <c r="M1175" s="299">
        <v>8285</v>
      </c>
      <c r="N1175" s="300">
        <v>159264</v>
      </c>
      <c r="O1175" s="300">
        <v>1358</v>
      </c>
      <c r="P1175" s="301">
        <v>5407</v>
      </c>
      <c r="Q1175" s="302">
        <v>112740</v>
      </c>
      <c r="R1175" s="302">
        <v>13</v>
      </c>
      <c r="S1175" s="303" t="s">
        <v>35</v>
      </c>
      <c r="T1175" s="304" t="s">
        <v>35</v>
      </c>
      <c r="U1175" s="304" t="s">
        <v>35</v>
      </c>
      <c r="V1175" s="297">
        <v>13692</v>
      </c>
      <c r="W1175" s="298">
        <v>272004</v>
      </c>
      <c r="X1175" s="298">
        <v>1371</v>
      </c>
    </row>
    <row r="1176" spans="1:24" x14ac:dyDescent="0.35">
      <c r="A1176" s="294">
        <v>2013</v>
      </c>
      <c r="B1176" s="295">
        <v>12341</v>
      </c>
      <c r="C1176" s="296" t="s">
        <v>1005</v>
      </c>
      <c r="D1176" s="294" t="s">
        <v>39</v>
      </c>
      <c r="E1176" s="296" t="s">
        <v>40</v>
      </c>
      <c r="F1176" s="294" t="s">
        <v>24</v>
      </c>
      <c r="G1176" s="296" t="s">
        <v>187</v>
      </c>
      <c r="H1176" s="296" t="s">
        <v>54</v>
      </c>
      <c r="I1176" s="296" t="s">
        <v>2271</v>
      </c>
      <c r="J1176" s="297">
        <v>6</v>
      </c>
      <c r="K1176" s="298">
        <v>84</v>
      </c>
      <c r="L1176" s="298">
        <v>9</v>
      </c>
      <c r="M1176" s="299">
        <v>5469</v>
      </c>
      <c r="N1176" s="300">
        <v>90699</v>
      </c>
      <c r="O1176" s="300">
        <v>315</v>
      </c>
      <c r="P1176" s="301">
        <v>250</v>
      </c>
      <c r="Q1176" s="302">
        <v>4012</v>
      </c>
      <c r="R1176" s="302">
        <v>1</v>
      </c>
      <c r="S1176" s="303" t="s">
        <v>35</v>
      </c>
      <c r="T1176" s="304" t="s">
        <v>35</v>
      </c>
      <c r="U1176" s="304" t="s">
        <v>35</v>
      </c>
      <c r="V1176" s="297">
        <v>5725</v>
      </c>
      <c r="W1176" s="298">
        <v>94795</v>
      </c>
      <c r="X1176" s="298">
        <v>325</v>
      </c>
    </row>
    <row r="1177" spans="1:24" x14ac:dyDescent="0.35">
      <c r="A1177" s="294">
        <v>2013</v>
      </c>
      <c r="B1177" s="295">
        <v>12341</v>
      </c>
      <c r="C1177" s="296" t="s">
        <v>1005</v>
      </c>
      <c r="D1177" s="294" t="s">
        <v>132</v>
      </c>
      <c r="E1177" s="296" t="s">
        <v>133</v>
      </c>
      <c r="F1177" s="294" t="s">
        <v>24</v>
      </c>
      <c r="G1177" s="296" t="s">
        <v>34</v>
      </c>
      <c r="H1177" s="296" t="s">
        <v>54</v>
      </c>
      <c r="I1177" s="296" t="s">
        <v>2270</v>
      </c>
      <c r="J1177" s="297" t="s">
        <v>35</v>
      </c>
      <c r="K1177" s="298" t="s">
        <v>35</v>
      </c>
      <c r="L1177" s="298" t="s">
        <v>35</v>
      </c>
      <c r="M1177" s="299">
        <v>35</v>
      </c>
      <c r="N1177" s="300">
        <v>2491</v>
      </c>
      <c r="O1177" s="300">
        <v>3</v>
      </c>
      <c r="P1177" s="301" t="s">
        <v>35</v>
      </c>
      <c r="Q1177" s="302" t="s">
        <v>35</v>
      </c>
      <c r="R1177" s="302" t="s">
        <v>35</v>
      </c>
      <c r="S1177" s="303" t="s">
        <v>35</v>
      </c>
      <c r="T1177" s="304" t="s">
        <v>35</v>
      </c>
      <c r="U1177" s="304" t="s">
        <v>35</v>
      </c>
      <c r="V1177" s="297">
        <v>35</v>
      </c>
      <c r="W1177" s="298">
        <v>2491</v>
      </c>
      <c r="X1177" s="298">
        <v>3</v>
      </c>
    </row>
    <row r="1178" spans="1:24" x14ac:dyDescent="0.35">
      <c r="A1178" s="294">
        <v>2013</v>
      </c>
      <c r="B1178" s="295">
        <v>12341</v>
      </c>
      <c r="C1178" s="296" t="s">
        <v>1005</v>
      </c>
      <c r="D1178" s="294" t="s">
        <v>93</v>
      </c>
      <c r="E1178" s="296" t="s">
        <v>23</v>
      </c>
      <c r="F1178" s="294" t="s">
        <v>24</v>
      </c>
      <c r="G1178" s="296" t="s">
        <v>94</v>
      </c>
      <c r="H1178" s="296" t="s">
        <v>54</v>
      </c>
      <c r="I1178" s="296" t="s">
        <v>2285</v>
      </c>
      <c r="J1178" s="297">
        <v>570</v>
      </c>
      <c r="K1178" s="298">
        <v>5884</v>
      </c>
      <c r="L1178" s="298">
        <v>298</v>
      </c>
      <c r="M1178" s="299">
        <v>99604</v>
      </c>
      <c r="N1178" s="300">
        <v>1148984</v>
      </c>
      <c r="O1178" s="300">
        <v>6355</v>
      </c>
      <c r="P1178" s="301">
        <v>28949</v>
      </c>
      <c r="Q1178" s="302">
        <v>364645</v>
      </c>
      <c r="R1178" s="302">
        <v>71</v>
      </c>
      <c r="S1178" s="303" t="s">
        <v>35</v>
      </c>
      <c r="T1178" s="304" t="s">
        <v>35</v>
      </c>
      <c r="U1178" s="304" t="s">
        <v>35</v>
      </c>
      <c r="V1178" s="297">
        <v>129123</v>
      </c>
      <c r="W1178" s="298">
        <v>1519513</v>
      </c>
      <c r="X1178" s="298">
        <v>6724</v>
      </c>
    </row>
    <row r="1179" spans="1:24" x14ac:dyDescent="0.35">
      <c r="A1179" s="294">
        <v>2013</v>
      </c>
      <c r="B1179" s="295">
        <v>12351</v>
      </c>
      <c r="C1179" s="296" t="s">
        <v>1006</v>
      </c>
      <c r="D1179" s="294" t="s">
        <v>22</v>
      </c>
      <c r="E1179" s="296" t="s">
        <v>23</v>
      </c>
      <c r="F1179" s="294" t="s">
        <v>24</v>
      </c>
      <c r="G1179" s="296" t="s">
        <v>53</v>
      </c>
      <c r="H1179" s="296" t="s">
        <v>26</v>
      </c>
      <c r="I1179" s="296" t="s">
        <v>2290</v>
      </c>
      <c r="J1179" s="297">
        <v>14267.8</v>
      </c>
      <c r="K1179" s="298">
        <v>137743</v>
      </c>
      <c r="L1179" s="298">
        <v>13433</v>
      </c>
      <c r="M1179" s="299">
        <v>15719.8</v>
      </c>
      <c r="N1179" s="300">
        <v>182933</v>
      </c>
      <c r="O1179" s="300">
        <v>2476</v>
      </c>
      <c r="P1179" s="301" t="s">
        <v>35</v>
      </c>
      <c r="Q1179" s="302" t="s">
        <v>35</v>
      </c>
      <c r="R1179" s="302" t="s">
        <v>35</v>
      </c>
      <c r="S1179" s="303" t="s">
        <v>35</v>
      </c>
      <c r="T1179" s="304" t="s">
        <v>35</v>
      </c>
      <c r="U1179" s="304" t="s">
        <v>35</v>
      </c>
      <c r="V1179" s="297">
        <v>29987.599999999999</v>
      </c>
      <c r="W1179" s="298">
        <v>320676</v>
      </c>
      <c r="X1179" s="298">
        <v>15909</v>
      </c>
    </row>
    <row r="1180" spans="1:24" x14ac:dyDescent="0.35">
      <c r="A1180" s="294">
        <v>2013</v>
      </c>
      <c r="B1180" s="295">
        <v>12377</v>
      </c>
      <c r="C1180" s="296" t="s">
        <v>1007</v>
      </c>
      <c r="D1180" s="294" t="s">
        <v>22</v>
      </c>
      <c r="E1180" s="296" t="s">
        <v>23</v>
      </c>
      <c r="F1180" s="294" t="s">
        <v>24</v>
      </c>
      <c r="G1180" s="296" t="s">
        <v>71</v>
      </c>
      <c r="H1180" s="296" t="s">
        <v>31</v>
      </c>
      <c r="I1180" s="296" t="s">
        <v>2271</v>
      </c>
      <c r="J1180" s="297">
        <v>479</v>
      </c>
      <c r="K1180" s="298">
        <v>3433</v>
      </c>
      <c r="L1180" s="298">
        <v>274</v>
      </c>
      <c r="M1180" s="299">
        <v>59</v>
      </c>
      <c r="N1180" s="300">
        <v>731</v>
      </c>
      <c r="O1180" s="300">
        <v>59</v>
      </c>
      <c r="P1180" s="301" t="s">
        <v>35</v>
      </c>
      <c r="Q1180" s="302" t="s">
        <v>35</v>
      </c>
      <c r="R1180" s="302" t="s">
        <v>35</v>
      </c>
      <c r="S1180" s="303" t="s">
        <v>35</v>
      </c>
      <c r="T1180" s="304" t="s">
        <v>35</v>
      </c>
      <c r="U1180" s="304" t="s">
        <v>35</v>
      </c>
      <c r="V1180" s="297">
        <v>538</v>
      </c>
      <c r="W1180" s="298">
        <v>4164</v>
      </c>
      <c r="X1180" s="298">
        <v>333</v>
      </c>
    </row>
    <row r="1181" spans="1:24" x14ac:dyDescent="0.35">
      <c r="A1181" s="294">
        <v>2013</v>
      </c>
      <c r="B1181" s="295">
        <v>12377</v>
      </c>
      <c r="C1181" s="296" t="s">
        <v>1007</v>
      </c>
      <c r="D1181" s="294" t="s">
        <v>22</v>
      </c>
      <c r="E1181" s="296" t="s">
        <v>23</v>
      </c>
      <c r="F1181" s="294" t="s">
        <v>24</v>
      </c>
      <c r="G1181" s="296" t="s">
        <v>79</v>
      </c>
      <c r="H1181" s="296" t="s">
        <v>31</v>
      </c>
      <c r="I1181" s="296" t="s">
        <v>2271</v>
      </c>
      <c r="J1181" s="297">
        <v>43659.4</v>
      </c>
      <c r="K1181" s="298">
        <v>294444</v>
      </c>
      <c r="L1181" s="298">
        <v>28485</v>
      </c>
      <c r="M1181" s="299">
        <v>26338.1</v>
      </c>
      <c r="N1181" s="300">
        <v>289326</v>
      </c>
      <c r="O1181" s="300">
        <v>5642</v>
      </c>
      <c r="P1181" s="301" t="s">
        <v>35</v>
      </c>
      <c r="Q1181" s="302" t="s">
        <v>35</v>
      </c>
      <c r="R1181" s="302" t="s">
        <v>35</v>
      </c>
      <c r="S1181" s="303" t="s">
        <v>35</v>
      </c>
      <c r="T1181" s="304" t="s">
        <v>35</v>
      </c>
      <c r="U1181" s="304" t="s">
        <v>35</v>
      </c>
      <c r="V1181" s="297">
        <v>69997.5</v>
      </c>
      <c r="W1181" s="298">
        <v>583770</v>
      </c>
      <c r="X1181" s="298">
        <v>34127</v>
      </c>
    </row>
    <row r="1182" spans="1:24" x14ac:dyDescent="0.35">
      <c r="A1182" s="294">
        <v>2013</v>
      </c>
      <c r="B1182" s="295">
        <v>12377</v>
      </c>
      <c r="C1182" s="296" t="s">
        <v>1007</v>
      </c>
      <c r="D1182" s="294" t="s">
        <v>22</v>
      </c>
      <c r="E1182" s="296" t="s">
        <v>23</v>
      </c>
      <c r="F1182" s="294" t="s">
        <v>24</v>
      </c>
      <c r="G1182" s="296" t="s">
        <v>44</v>
      </c>
      <c r="H1182" s="296" t="s">
        <v>31</v>
      </c>
      <c r="I1182" s="296" t="s">
        <v>2271</v>
      </c>
      <c r="J1182" s="297">
        <v>1432.3</v>
      </c>
      <c r="K1182" s="298">
        <v>11130</v>
      </c>
      <c r="L1182" s="298">
        <v>892</v>
      </c>
      <c r="M1182" s="299">
        <v>735.2</v>
      </c>
      <c r="N1182" s="300">
        <v>6310</v>
      </c>
      <c r="O1182" s="300">
        <v>179</v>
      </c>
      <c r="P1182" s="301" t="s">
        <v>35</v>
      </c>
      <c r="Q1182" s="302" t="s">
        <v>35</v>
      </c>
      <c r="R1182" s="302" t="s">
        <v>35</v>
      </c>
      <c r="S1182" s="303" t="s">
        <v>35</v>
      </c>
      <c r="T1182" s="304" t="s">
        <v>35</v>
      </c>
      <c r="U1182" s="304" t="s">
        <v>35</v>
      </c>
      <c r="V1182" s="297">
        <v>2167.5</v>
      </c>
      <c r="W1182" s="298">
        <v>17440</v>
      </c>
      <c r="X1182" s="298">
        <v>1071</v>
      </c>
    </row>
    <row r="1183" spans="1:24" x14ac:dyDescent="0.35">
      <c r="A1183" s="294">
        <v>2013</v>
      </c>
      <c r="B1183" s="295">
        <v>12390</v>
      </c>
      <c r="C1183" s="296" t="s">
        <v>1008</v>
      </c>
      <c r="D1183" s="294" t="s">
        <v>22</v>
      </c>
      <c r="E1183" s="296" t="s">
        <v>23</v>
      </c>
      <c r="F1183" s="294" t="s">
        <v>24</v>
      </c>
      <c r="G1183" s="296" t="s">
        <v>187</v>
      </c>
      <c r="H1183" s="296" t="s">
        <v>54</v>
      </c>
      <c r="I1183" s="296" t="s">
        <v>2271</v>
      </c>
      <c r="J1183" s="297">
        <v>483349.3</v>
      </c>
      <c r="K1183" s="298">
        <v>3701218</v>
      </c>
      <c r="L1183" s="298">
        <v>334485</v>
      </c>
      <c r="M1183" s="299">
        <v>93939.6</v>
      </c>
      <c r="N1183" s="300">
        <v>843451</v>
      </c>
      <c r="O1183" s="300">
        <v>38470</v>
      </c>
      <c r="P1183" s="301">
        <v>10475.700000000001</v>
      </c>
      <c r="Q1183" s="302">
        <v>129792</v>
      </c>
      <c r="R1183" s="302">
        <v>90</v>
      </c>
      <c r="S1183" s="303">
        <v>0</v>
      </c>
      <c r="T1183" s="304">
        <v>0</v>
      </c>
      <c r="U1183" s="304">
        <v>0</v>
      </c>
      <c r="V1183" s="297">
        <v>587764.6</v>
      </c>
      <c r="W1183" s="298">
        <v>4674461</v>
      </c>
      <c r="X1183" s="298">
        <v>373045</v>
      </c>
    </row>
    <row r="1184" spans="1:24" x14ac:dyDescent="0.35">
      <c r="A1184" s="294">
        <v>2013</v>
      </c>
      <c r="B1184" s="295">
        <v>12390</v>
      </c>
      <c r="C1184" s="296" t="s">
        <v>1008</v>
      </c>
      <c r="D1184" s="294" t="s">
        <v>132</v>
      </c>
      <c r="E1184" s="296" t="s">
        <v>133</v>
      </c>
      <c r="F1184" s="294" t="s">
        <v>24</v>
      </c>
      <c r="G1184" s="296" t="s">
        <v>187</v>
      </c>
      <c r="H1184" s="296" t="s">
        <v>54</v>
      </c>
      <c r="I1184" s="296" t="s">
        <v>2271</v>
      </c>
      <c r="J1184" s="297">
        <v>81471.199999999997</v>
      </c>
      <c r="K1184" s="298">
        <v>1851935</v>
      </c>
      <c r="L1184" s="298">
        <v>153489</v>
      </c>
      <c r="M1184" s="299">
        <v>47247.5</v>
      </c>
      <c r="N1184" s="300">
        <v>2118900</v>
      </c>
      <c r="O1184" s="300">
        <v>27277</v>
      </c>
      <c r="P1184" s="301">
        <v>35539.5</v>
      </c>
      <c r="Q1184" s="302">
        <v>5198518</v>
      </c>
      <c r="R1184" s="302">
        <v>785</v>
      </c>
      <c r="S1184" s="303">
        <v>0</v>
      </c>
      <c r="T1184" s="304">
        <v>0</v>
      </c>
      <c r="U1184" s="304">
        <v>0</v>
      </c>
      <c r="V1184" s="297">
        <v>164258.20000000001</v>
      </c>
      <c r="W1184" s="298">
        <v>9169353</v>
      </c>
      <c r="X1184" s="298">
        <v>181551</v>
      </c>
    </row>
    <row r="1185" spans="1:24" x14ac:dyDescent="0.35">
      <c r="A1185" s="294">
        <v>2013</v>
      </c>
      <c r="B1185" s="295">
        <v>12395</v>
      </c>
      <c r="C1185" s="296" t="s">
        <v>1009</v>
      </c>
      <c r="D1185" s="294" t="s">
        <v>22</v>
      </c>
      <c r="E1185" s="296" t="s">
        <v>23</v>
      </c>
      <c r="F1185" s="294" t="s">
        <v>24</v>
      </c>
      <c r="G1185" s="296" t="s">
        <v>34</v>
      </c>
      <c r="H1185" s="296" t="s">
        <v>31</v>
      </c>
      <c r="I1185" s="296" t="s">
        <v>2270</v>
      </c>
      <c r="J1185" s="297">
        <v>16895.5</v>
      </c>
      <c r="K1185" s="298">
        <v>120532</v>
      </c>
      <c r="L1185" s="298">
        <v>9013</v>
      </c>
      <c r="M1185" s="299">
        <v>3028.2</v>
      </c>
      <c r="N1185" s="300">
        <v>25129</v>
      </c>
      <c r="O1185" s="300">
        <v>547</v>
      </c>
      <c r="P1185" s="301">
        <v>6764.4</v>
      </c>
      <c r="Q1185" s="302">
        <v>70871</v>
      </c>
      <c r="R1185" s="302">
        <v>1094</v>
      </c>
      <c r="S1185" s="303" t="s">
        <v>35</v>
      </c>
      <c r="T1185" s="304" t="s">
        <v>35</v>
      </c>
      <c r="U1185" s="304" t="s">
        <v>35</v>
      </c>
      <c r="V1185" s="297">
        <v>26688.1</v>
      </c>
      <c r="W1185" s="298">
        <v>216532</v>
      </c>
      <c r="X1185" s="298">
        <v>10654</v>
      </c>
    </row>
    <row r="1186" spans="1:24" x14ac:dyDescent="0.35">
      <c r="A1186" s="294">
        <v>2013</v>
      </c>
      <c r="B1186" s="295">
        <v>12406</v>
      </c>
      <c r="C1186" s="296" t="s">
        <v>1010</v>
      </c>
      <c r="D1186" s="294" t="s">
        <v>22</v>
      </c>
      <c r="E1186" s="296" t="s">
        <v>23</v>
      </c>
      <c r="F1186" s="294" t="s">
        <v>24</v>
      </c>
      <c r="G1186" s="296" t="s">
        <v>71</v>
      </c>
      <c r="H1186" s="296" t="s">
        <v>31</v>
      </c>
      <c r="I1186" s="296" t="s">
        <v>2270</v>
      </c>
      <c r="J1186" s="297">
        <v>9614</v>
      </c>
      <c r="K1186" s="298">
        <v>79098</v>
      </c>
      <c r="L1186" s="298">
        <v>5586</v>
      </c>
      <c r="M1186" s="299">
        <v>2008</v>
      </c>
      <c r="N1186" s="300">
        <v>20199</v>
      </c>
      <c r="O1186" s="300">
        <v>283</v>
      </c>
      <c r="P1186" s="301">
        <v>2630</v>
      </c>
      <c r="Q1186" s="302">
        <v>30101</v>
      </c>
      <c r="R1186" s="302">
        <v>10</v>
      </c>
      <c r="S1186" s="303" t="s">
        <v>35</v>
      </c>
      <c r="T1186" s="304" t="s">
        <v>35</v>
      </c>
      <c r="U1186" s="304" t="s">
        <v>35</v>
      </c>
      <c r="V1186" s="297">
        <v>14252</v>
      </c>
      <c r="W1186" s="298">
        <v>129398</v>
      </c>
      <c r="X1186" s="298">
        <v>5879</v>
      </c>
    </row>
    <row r="1187" spans="1:24" x14ac:dyDescent="0.35">
      <c r="A1187" s="294">
        <v>2013</v>
      </c>
      <c r="B1187" s="295">
        <v>12408</v>
      </c>
      <c r="C1187" s="296" t="s">
        <v>1011</v>
      </c>
      <c r="D1187" s="294" t="s">
        <v>22</v>
      </c>
      <c r="E1187" s="296" t="s">
        <v>23</v>
      </c>
      <c r="F1187" s="294" t="s">
        <v>24</v>
      </c>
      <c r="G1187" s="296" t="s">
        <v>76</v>
      </c>
      <c r="H1187" s="296" t="s">
        <v>26</v>
      </c>
      <c r="I1187" s="296" t="s">
        <v>2324</v>
      </c>
      <c r="J1187" s="297">
        <v>6750</v>
      </c>
      <c r="K1187" s="298">
        <v>69007</v>
      </c>
      <c r="L1187" s="298">
        <v>5577</v>
      </c>
      <c r="M1187" s="299">
        <v>4428</v>
      </c>
      <c r="N1187" s="300">
        <v>59725</v>
      </c>
      <c r="O1187" s="300">
        <v>1027</v>
      </c>
      <c r="P1187" s="301">
        <v>2232</v>
      </c>
      <c r="Q1187" s="302">
        <v>40040</v>
      </c>
      <c r="R1187" s="302">
        <v>10</v>
      </c>
      <c r="S1187" s="303" t="s">
        <v>35</v>
      </c>
      <c r="T1187" s="304" t="s">
        <v>35</v>
      </c>
      <c r="U1187" s="304" t="s">
        <v>35</v>
      </c>
      <c r="V1187" s="297">
        <v>13410</v>
      </c>
      <c r="W1187" s="298">
        <v>168772</v>
      </c>
      <c r="X1187" s="298">
        <v>6614</v>
      </c>
    </row>
    <row r="1188" spans="1:24" x14ac:dyDescent="0.35">
      <c r="A1188" s="294">
        <v>2013</v>
      </c>
      <c r="B1188" s="295">
        <v>12439</v>
      </c>
      <c r="C1188" s="296" t="s">
        <v>1012</v>
      </c>
      <c r="D1188" s="294" t="s">
        <v>22</v>
      </c>
      <c r="E1188" s="296" t="s">
        <v>23</v>
      </c>
      <c r="F1188" s="294" t="s">
        <v>24</v>
      </c>
      <c r="G1188" s="296" t="s">
        <v>123</v>
      </c>
      <c r="H1188" s="296" t="s">
        <v>31</v>
      </c>
      <c r="I1188" s="296" t="s">
        <v>2304</v>
      </c>
      <c r="J1188" s="297">
        <v>19038</v>
      </c>
      <c r="K1188" s="298">
        <v>239494</v>
      </c>
      <c r="L1188" s="298">
        <v>16224</v>
      </c>
      <c r="M1188" s="299">
        <v>7576</v>
      </c>
      <c r="N1188" s="300">
        <v>112865</v>
      </c>
      <c r="O1188" s="300">
        <v>2077</v>
      </c>
      <c r="P1188" s="301">
        <v>1896</v>
      </c>
      <c r="Q1188" s="302">
        <v>29058</v>
      </c>
      <c r="R1188" s="302">
        <v>3</v>
      </c>
      <c r="S1188" s="303" t="s">
        <v>35</v>
      </c>
      <c r="T1188" s="304" t="s">
        <v>35</v>
      </c>
      <c r="U1188" s="304" t="s">
        <v>35</v>
      </c>
      <c r="V1188" s="297">
        <v>28510</v>
      </c>
      <c r="W1188" s="298">
        <v>381417</v>
      </c>
      <c r="X1188" s="298">
        <v>18304</v>
      </c>
    </row>
    <row r="1189" spans="1:24" x14ac:dyDescent="0.35">
      <c r="A1189" s="294">
        <v>2013</v>
      </c>
      <c r="B1189" s="295">
        <v>12450</v>
      </c>
      <c r="C1189" s="296" t="s">
        <v>1013</v>
      </c>
      <c r="D1189" s="294" t="s">
        <v>22</v>
      </c>
      <c r="E1189" s="296" t="s">
        <v>23</v>
      </c>
      <c r="F1189" s="294" t="s">
        <v>24</v>
      </c>
      <c r="G1189" s="296" t="s">
        <v>83</v>
      </c>
      <c r="H1189" s="296" t="s">
        <v>31</v>
      </c>
      <c r="I1189" s="296" t="s">
        <v>2270</v>
      </c>
      <c r="J1189" s="297">
        <v>23601</v>
      </c>
      <c r="K1189" s="298">
        <v>196709</v>
      </c>
      <c r="L1189" s="298">
        <v>10794</v>
      </c>
      <c r="M1189" s="299">
        <v>5705</v>
      </c>
      <c r="N1189" s="300">
        <v>61167</v>
      </c>
      <c r="O1189" s="300">
        <v>490</v>
      </c>
      <c r="P1189" s="301">
        <v>12447</v>
      </c>
      <c r="Q1189" s="302">
        <v>184120</v>
      </c>
      <c r="R1189" s="302">
        <v>19</v>
      </c>
      <c r="S1189" s="303" t="s">
        <v>35</v>
      </c>
      <c r="T1189" s="304" t="s">
        <v>35</v>
      </c>
      <c r="U1189" s="304" t="s">
        <v>35</v>
      </c>
      <c r="V1189" s="297">
        <v>41753</v>
      </c>
      <c r="W1189" s="298">
        <v>441996</v>
      </c>
      <c r="X1189" s="298">
        <v>11303</v>
      </c>
    </row>
    <row r="1190" spans="1:24" x14ac:dyDescent="0.35">
      <c r="A1190" s="294">
        <v>2013</v>
      </c>
      <c r="B1190" s="295">
        <v>12452</v>
      </c>
      <c r="C1190" s="296" t="s">
        <v>1014</v>
      </c>
      <c r="D1190" s="294" t="s">
        <v>22</v>
      </c>
      <c r="E1190" s="296" t="s">
        <v>23</v>
      </c>
      <c r="F1190" s="294" t="s">
        <v>24</v>
      </c>
      <c r="G1190" s="296" t="s">
        <v>94</v>
      </c>
      <c r="H1190" s="296" t="s">
        <v>31</v>
      </c>
      <c r="I1190" s="296" t="s">
        <v>2285</v>
      </c>
      <c r="J1190" s="297">
        <v>41005.800000000003</v>
      </c>
      <c r="K1190" s="298">
        <v>343763</v>
      </c>
      <c r="L1190" s="298">
        <v>22885</v>
      </c>
      <c r="M1190" s="299">
        <v>11683</v>
      </c>
      <c r="N1190" s="300">
        <v>103646</v>
      </c>
      <c r="O1190" s="300">
        <v>2988</v>
      </c>
      <c r="P1190" s="301">
        <v>5485</v>
      </c>
      <c r="Q1190" s="302">
        <v>64642</v>
      </c>
      <c r="R1190" s="302">
        <v>6</v>
      </c>
      <c r="S1190" s="303" t="s">
        <v>35</v>
      </c>
      <c r="T1190" s="304" t="s">
        <v>35</v>
      </c>
      <c r="U1190" s="304" t="s">
        <v>35</v>
      </c>
      <c r="V1190" s="297">
        <v>58173.8</v>
      </c>
      <c r="W1190" s="298">
        <v>512051</v>
      </c>
      <c r="X1190" s="298">
        <v>25879</v>
      </c>
    </row>
    <row r="1191" spans="1:24" x14ac:dyDescent="0.35">
      <c r="A1191" s="294">
        <v>2013</v>
      </c>
      <c r="B1191" s="295">
        <v>12462</v>
      </c>
      <c r="C1191" s="296" t="s">
        <v>1015</v>
      </c>
      <c r="D1191" s="294" t="s">
        <v>22</v>
      </c>
      <c r="E1191" s="296" t="s">
        <v>23</v>
      </c>
      <c r="F1191" s="294" t="s">
        <v>24</v>
      </c>
      <c r="G1191" s="296" t="s">
        <v>51</v>
      </c>
      <c r="H1191" s="296" t="s">
        <v>31</v>
      </c>
      <c r="I1191" s="296" t="s">
        <v>51</v>
      </c>
      <c r="J1191" s="297">
        <v>80801.3</v>
      </c>
      <c r="K1191" s="298">
        <v>670706</v>
      </c>
      <c r="L1191" s="298">
        <v>46022</v>
      </c>
      <c r="M1191" s="299">
        <v>27797</v>
      </c>
      <c r="N1191" s="300">
        <v>249463</v>
      </c>
      <c r="O1191" s="300">
        <v>6824</v>
      </c>
      <c r="P1191" s="301">
        <v>2991.3</v>
      </c>
      <c r="Q1191" s="302">
        <v>35446</v>
      </c>
      <c r="R1191" s="302">
        <v>8</v>
      </c>
      <c r="S1191" s="303" t="s">
        <v>35</v>
      </c>
      <c r="T1191" s="304" t="s">
        <v>35</v>
      </c>
      <c r="U1191" s="304" t="s">
        <v>35</v>
      </c>
      <c r="V1191" s="297">
        <v>111589.6</v>
      </c>
      <c r="W1191" s="298">
        <v>955615</v>
      </c>
      <c r="X1191" s="298">
        <v>52854</v>
      </c>
    </row>
    <row r="1192" spans="1:24" x14ac:dyDescent="0.35">
      <c r="A1192" s="294">
        <v>2013</v>
      </c>
      <c r="B1192" s="295">
        <v>12463</v>
      </c>
      <c r="C1192" s="296" t="s">
        <v>1016</v>
      </c>
      <c r="D1192" s="294" t="s">
        <v>22</v>
      </c>
      <c r="E1192" s="296" t="s">
        <v>23</v>
      </c>
      <c r="F1192" s="294" t="s">
        <v>24</v>
      </c>
      <c r="G1192" s="296" t="s">
        <v>169</v>
      </c>
      <c r="H1192" s="296" t="s">
        <v>31</v>
      </c>
      <c r="I1192" s="296" t="s">
        <v>2375</v>
      </c>
      <c r="J1192" s="297">
        <v>2224.6</v>
      </c>
      <c r="K1192" s="298">
        <v>14501</v>
      </c>
      <c r="L1192" s="298">
        <v>1033</v>
      </c>
      <c r="M1192" s="299">
        <v>509.2</v>
      </c>
      <c r="N1192" s="300">
        <v>3781</v>
      </c>
      <c r="O1192" s="300">
        <v>209</v>
      </c>
      <c r="P1192" s="301">
        <v>1381.9</v>
      </c>
      <c r="Q1192" s="302">
        <v>9286</v>
      </c>
      <c r="R1192" s="302">
        <v>734</v>
      </c>
      <c r="S1192" s="303">
        <v>0</v>
      </c>
      <c r="T1192" s="304">
        <v>0</v>
      </c>
      <c r="U1192" s="304">
        <v>0</v>
      </c>
      <c r="V1192" s="297">
        <v>4115.7</v>
      </c>
      <c r="W1192" s="298">
        <v>27568</v>
      </c>
      <c r="X1192" s="298">
        <v>1976</v>
      </c>
    </row>
    <row r="1193" spans="1:24" x14ac:dyDescent="0.35">
      <c r="A1193" s="294">
        <v>2013</v>
      </c>
      <c r="B1193" s="295">
        <v>12469</v>
      </c>
      <c r="C1193" s="296" t="s">
        <v>2410</v>
      </c>
      <c r="D1193" s="294" t="s">
        <v>22</v>
      </c>
      <c r="E1193" s="296" t="s">
        <v>23</v>
      </c>
      <c r="F1193" s="294" t="s">
        <v>24</v>
      </c>
      <c r="G1193" s="296" t="s">
        <v>173</v>
      </c>
      <c r="H1193" s="296" t="s">
        <v>114</v>
      </c>
      <c r="I1193" s="296" t="s">
        <v>2306</v>
      </c>
      <c r="J1193" s="297" t="s">
        <v>35</v>
      </c>
      <c r="K1193" s="298" t="s">
        <v>35</v>
      </c>
      <c r="L1193" s="298" t="s">
        <v>35</v>
      </c>
      <c r="M1193" s="299" t="s">
        <v>35</v>
      </c>
      <c r="N1193" s="300" t="s">
        <v>35</v>
      </c>
      <c r="O1193" s="300" t="s">
        <v>35</v>
      </c>
      <c r="P1193" s="301" t="s">
        <v>35</v>
      </c>
      <c r="Q1193" s="302" t="s">
        <v>35</v>
      </c>
      <c r="R1193" s="302" t="s">
        <v>35</v>
      </c>
      <c r="S1193" s="303" t="s">
        <v>35</v>
      </c>
      <c r="T1193" s="304" t="s">
        <v>35</v>
      </c>
      <c r="U1193" s="304" t="s">
        <v>35</v>
      </c>
      <c r="V1193" s="297">
        <v>0</v>
      </c>
      <c r="W1193" s="298">
        <v>0</v>
      </c>
      <c r="X1193" s="298">
        <v>0</v>
      </c>
    </row>
    <row r="1194" spans="1:24" x14ac:dyDescent="0.35">
      <c r="A1194" s="294">
        <v>2013</v>
      </c>
      <c r="B1194" s="295">
        <v>12470</v>
      </c>
      <c r="C1194" s="296" t="s">
        <v>1017</v>
      </c>
      <c r="D1194" s="294" t="s">
        <v>22</v>
      </c>
      <c r="E1194" s="296" t="s">
        <v>23</v>
      </c>
      <c r="F1194" s="294" t="s">
        <v>24</v>
      </c>
      <c r="G1194" s="296" t="s">
        <v>100</v>
      </c>
      <c r="H1194" s="296" t="s">
        <v>31</v>
      </c>
      <c r="I1194" s="296" t="s">
        <v>2269</v>
      </c>
      <c r="J1194" s="297">
        <v>282184</v>
      </c>
      <c r="K1194" s="298">
        <v>2944247</v>
      </c>
      <c r="L1194" s="298">
        <v>169848</v>
      </c>
      <c r="M1194" s="299">
        <v>192172</v>
      </c>
      <c r="N1194" s="300">
        <v>1950880</v>
      </c>
      <c r="O1194" s="300">
        <v>25266</v>
      </c>
      <c r="P1194" s="301">
        <v>32323</v>
      </c>
      <c r="Q1194" s="302">
        <v>503678</v>
      </c>
      <c r="R1194" s="302">
        <v>18</v>
      </c>
      <c r="S1194" s="303">
        <v>0</v>
      </c>
      <c r="T1194" s="304">
        <v>0</v>
      </c>
      <c r="U1194" s="304">
        <v>0</v>
      </c>
      <c r="V1194" s="297">
        <v>506679</v>
      </c>
      <c r="W1194" s="298">
        <v>5398805</v>
      </c>
      <c r="X1194" s="298">
        <v>195132</v>
      </c>
    </row>
    <row r="1195" spans="1:24" x14ac:dyDescent="0.35">
      <c r="A1195" s="294">
        <v>2013</v>
      </c>
      <c r="B1195" s="295">
        <v>12472</v>
      </c>
      <c r="C1195" s="296" t="s">
        <v>1018</v>
      </c>
      <c r="D1195" s="294" t="s">
        <v>22</v>
      </c>
      <c r="E1195" s="296" t="s">
        <v>23</v>
      </c>
      <c r="F1195" s="294" t="s">
        <v>24</v>
      </c>
      <c r="G1195" s="296" t="s">
        <v>46</v>
      </c>
      <c r="H1195" s="296" t="s">
        <v>31</v>
      </c>
      <c r="I1195" s="296" t="s">
        <v>2274</v>
      </c>
      <c r="J1195" s="297">
        <v>8963</v>
      </c>
      <c r="K1195" s="298">
        <v>74877</v>
      </c>
      <c r="L1195" s="298">
        <v>5124</v>
      </c>
      <c r="M1195" s="299">
        <v>4062</v>
      </c>
      <c r="N1195" s="300">
        <v>29693</v>
      </c>
      <c r="O1195" s="300">
        <v>1688</v>
      </c>
      <c r="P1195" s="301">
        <v>2606</v>
      </c>
      <c r="Q1195" s="302">
        <v>18938</v>
      </c>
      <c r="R1195" s="302">
        <v>1033</v>
      </c>
      <c r="S1195" s="303" t="s">
        <v>35</v>
      </c>
      <c r="T1195" s="304" t="s">
        <v>35</v>
      </c>
      <c r="U1195" s="304" t="s">
        <v>35</v>
      </c>
      <c r="V1195" s="297">
        <v>15631</v>
      </c>
      <c r="W1195" s="298">
        <v>123508</v>
      </c>
      <c r="X1195" s="298">
        <v>7845</v>
      </c>
    </row>
    <row r="1196" spans="1:24" x14ac:dyDescent="0.35">
      <c r="A1196" s="294">
        <v>2013</v>
      </c>
      <c r="B1196" s="295">
        <v>12473</v>
      </c>
      <c r="C1196" s="296" t="s">
        <v>1019</v>
      </c>
      <c r="D1196" s="294" t="s">
        <v>22</v>
      </c>
      <c r="E1196" s="296" t="s">
        <v>23</v>
      </c>
      <c r="F1196" s="294" t="s">
        <v>24</v>
      </c>
      <c r="G1196" s="296" t="s">
        <v>173</v>
      </c>
      <c r="H1196" s="296" t="s">
        <v>26</v>
      </c>
      <c r="I1196" s="296" t="s">
        <v>2306</v>
      </c>
      <c r="J1196" s="297">
        <v>14196</v>
      </c>
      <c r="K1196" s="298">
        <v>123823</v>
      </c>
      <c r="L1196" s="298">
        <v>13805</v>
      </c>
      <c r="M1196" s="299">
        <v>11896</v>
      </c>
      <c r="N1196" s="300">
        <v>104148</v>
      </c>
      <c r="O1196" s="300">
        <v>2402</v>
      </c>
      <c r="P1196" s="301">
        <v>3289</v>
      </c>
      <c r="Q1196" s="302">
        <v>35086</v>
      </c>
      <c r="R1196" s="302">
        <v>15</v>
      </c>
      <c r="S1196" s="303" t="s">
        <v>35</v>
      </c>
      <c r="T1196" s="304" t="s">
        <v>35</v>
      </c>
      <c r="U1196" s="304" t="s">
        <v>35</v>
      </c>
      <c r="V1196" s="297">
        <v>29381</v>
      </c>
      <c r="W1196" s="298">
        <v>263057</v>
      </c>
      <c r="X1196" s="298">
        <v>16222</v>
      </c>
    </row>
    <row r="1197" spans="1:24" x14ac:dyDescent="0.35">
      <c r="A1197" s="294">
        <v>2013</v>
      </c>
      <c r="B1197" s="295">
        <v>12477</v>
      </c>
      <c r="C1197" s="296" t="s">
        <v>1020</v>
      </c>
      <c r="D1197" s="294" t="s">
        <v>22</v>
      </c>
      <c r="E1197" s="296" t="s">
        <v>23</v>
      </c>
      <c r="F1197" s="294" t="s">
        <v>24</v>
      </c>
      <c r="G1197" s="296" t="s">
        <v>173</v>
      </c>
      <c r="H1197" s="296" t="s">
        <v>26</v>
      </c>
      <c r="I1197" s="296" t="s">
        <v>2306</v>
      </c>
      <c r="J1197" s="297">
        <v>5167</v>
      </c>
      <c r="K1197" s="298">
        <v>38002</v>
      </c>
      <c r="L1197" s="298">
        <v>3054</v>
      </c>
      <c r="M1197" s="299">
        <v>3371</v>
      </c>
      <c r="N1197" s="300">
        <v>22432</v>
      </c>
      <c r="O1197" s="300">
        <v>528</v>
      </c>
      <c r="P1197" s="301">
        <v>5152</v>
      </c>
      <c r="Q1197" s="302">
        <v>36290</v>
      </c>
      <c r="R1197" s="302">
        <v>15</v>
      </c>
      <c r="S1197" s="303" t="s">
        <v>35</v>
      </c>
      <c r="T1197" s="304" t="s">
        <v>35</v>
      </c>
      <c r="U1197" s="304" t="s">
        <v>35</v>
      </c>
      <c r="V1197" s="297">
        <v>13690</v>
      </c>
      <c r="W1197" s="298">
        <v>96724</v>
      </c>
      <c r="X1197" s="298">
        <v>3597</v>
      </c>
    </row>
    <row r="1198" spans="1:24" x14ac:dyDescent="0.35">
      <c r="A1198" s="294">
        <v>2013</v>
      </c>
      <c r="B1198" s="295">
        <v>12478</v>
      </c>
      <c r="C1198" s="296" t="s">
        <v>1021</v>
      </c>
      <c r="D1198" s="294" t="s">
        <v>22</v>
      </c>
      <c r="E1198" s="296" t="s">
        <v>23</v>
      </c>
      <c r="F1198" s="294" t="s">
        <v>24</v>
      </c>
      <c r="G1198" s="296" t="s">
        <v>186</v>
      </c>
      <c r="H1198" s="296" t="s">
        <v>26</v>
      </c>
      <c r="I1198" s="296" t="s">
        <v>2271</v>
      </c>
      <c r="J1198" s="297">
        <v>10920</v>
      </c>
      <c r="K1198" s="298">
        <v>77482</v>
      </c>
      <c r="L1198" s="298">
        <v>6742</v>
      </c>
      <c r="M1198" s="299">
        <v>874</v>
      </c>
      <c r="N1198" s="300">
        <v>5768</v>
      </c>
      <c r="O1198" s="300">
        <v>524</v>
      </c>
      <c r="P1198" s="301">
        <v>9861</v>
      </c>
      <c r="Q1198" s="302">
        <v>115364</v>
      </c>
      <c r="R1198" s="302">
        <v>275</v>
      </c>
      <c r="S1198" s="303" t="s">
        <v>35</v>
      </c>
      <c r="T1198" s="304" t="s">
        <v>35</v>
      </c>
      <c r="U1198" s="304" t="s">
        <v>35</v>
      </c>
      <c r="V1198" s="297">
        <v>21655</v>
      </c>
      <c r="W1198" s="298">
        <v>198614</v>
      </c>
      <c r="X1198" s="298">
        <v>7541</v>
      </c>
    </row>
    <row r="1199" spans="1:24" x14ac:dyDescent="0.35">
      <c r="A1199" s="294">
        <v>2013</v>
      </c>
      <c r="B1199" s="295">
        <v>12492</v>
      </c>
      <c r="C1199" s="296" t="s">
        <v>1022</v>
      </c>
      <c r="D1199" s="294" t="s">
        <v>22</v>
      </c>
      <c r="E1199" s="296" t="s">
        <v>23</v>
      </c>
      <c r="F1199" s="294" t="s">
        <v>24</v>
      </c>
      <c r="G1199" s="296" t="s">
        <v>79</v>
      </c>
      <c r="H1199" s="296" t="s">
        <v>114</v>
      </c>
      <c r="I1199" s="296" t="s">
        <v>2270</v>
      </c>
      <c r="J1199" s="297" t="s">
        <v>35</v>
      </c>
      <c r="K1199" s="298" t="s">
        <v>35</v>
      </c>
      <c r="L1199" s="298" t="s">
        <v>35</v>
      </c>
      <c r="M1199" s="299" t="s">
        <v>35</v>
      </c>
      <c r="N1199" s="300" t="s">
        <v>35</v>
      </c>
      <c r="O1199" s="300" t="s">
        <v>35</v>
      </c>
      <c r="P1199" s="301">
        <v>23745</v>
      </c>
      <c r="Q1199" s="302">
        <v>434387</v>
      </c>
      <c r="R1199" s="302">
        <v>1</v>
      </c>
      <c r="S1199" s="303" t="s">
        <v>35</v>
      </c>
      <c r="T1199" s="304" t="s">
        <v>35</v>
      </c>
      <c r="U1199" s="304" t="s">
        <v>35</v>
      </c>
      <c r="V1199" s="297">
        <v>23745</v>
      </c>
      <c r="W1199" s="298">
        <v>434387</v>
      </c>
      <c r="X1199" s="298">
        <v>1</v>
      </c>
    </row>
    <row r="1200" spans="1:24" x14ac:dyDescent="0.35">
      <c r="A1200" s="294">
        <v>2013</v>
      </c>
      <c r="B1200" s="295">
        <v>12515</v>
      </c>
      <c r="C1200" s="296" t="s">
        <v>1023</v>
      </c>
      <c r="D1200" s="294" t="s">
        <v>22</v>
      </c>
      <c r="E1200" s="296" t="s">
        <v>23</v>
      </c>
      <c r="F1200" s="294" t="s">
        <v>24</v>
      </c>
      <c r="G1200" s="296" t="s">
        <v>44</v>
      </c>
      <c r="H1200" s="296" t="s">
        <v>31</v>
      </c>
      <c r="I1200" s="296" t="s">
        <v>2271</v>
      </c>
      <c r="J1200" s="297">
        <v>21495</v>
      </c>
      <c r="K1200" s="298">
        <v>175600</v>
      </c>
      <c r="L1200" s="298">
        <v>10315</v>
      </c>
      <c r="M1200" s="299">
        <v>4039</v>
      </c>
      <c r="N1200" s="300">
        <v>40584</v>
      </c>
      <c r="O1200" s="300">
        <v>210</v>
      </c>
      <c r="P1200" s="301">
        <v>2404</v>
      </c>
      <c r="Q1200" s="302">
        <v>27921</v>
      </c>
      <c r="R1200" s="302">
        <v>5</v>
      </c>
      <c r="S1200" s="303">
        <v>0</v>
      </c>
      <c r="T1200" s="304">
        <v>0</v>
      </c>
      <c r="U1200" s="304">
        <v>0</v>
      </c>
      <c r="V1200" s="297">
        <v>27938</v>
      </c>
      <c r="W1200" s="298">
        <v>244105</v>
      </c>
      <c r="X1200" s="298">
        <v>10530</v>
      </c>
    </row>
    <row r="1201" spans="1:24" x14ac:dyDescent="0.35">
      <c r="A1201" s="294">
        <v>2013</v>
      </c>
      <c r="B1201" s="295">
        <v>12524</v>
      </c>
      <c r="C1201" s="296" t="s">
        <v>1024</v>
      </c>
      <c r="D1201" s="294" t="s">
        <v>22</v>
      </c>
      <c r="E1201" s="296" t="s">
        <v>23</v>
      </c>
      <c r="F1201" s="294" t="s">
        <v>24</v>
      </c>
      <c r="G1201" s="296" t="s">
        <v>75</v>
      </c>
      <c r="H1201" s="296" t="s">
        <v>31</v>
      </c>
      <c r="I1201" s="296" t="s">
        <v>2300</v>
      </c>
      <c r="J1201" s="297">
        <v>36638.6</v>
      </c>
      <c r="K1201" s="298">
        <v>320197</v>
      </c>
      <c r="L1201" s="298">
        <v>29951</v>
      </c>
      <c r="M1201" s="299">
        <v>40351.5</v>
      </c>
      <c r="N1201" s="300">
        <v>365898</v>
      </c>
      <c r="O1201" s="300">
        <v>13063</v>
      </c>
      <c r="P1201" s="301">
        <v>67877.899999999994</v>
      </c>
      <c r="Q1201" s="302">
        <v>779447</v>
      </c>
      <c r="R1201" s="302">
        <v>6960</v>
      </c>
      <c r="S1201" s="303">
        <v>0</v>
      </c>
      <c r="T1201" s="304">
        <v>0</v>
      </c>
      <c r="U1201" s="304">
        <v>0</v>
      </c>
      <c r="V1201" s="297">
        <v>144868</v>
      </c>
      <c r="W1201" s="298">
        <v>1465542</v>
      </c>
      <c r="X1201" s="298">
        <v>49974</v>
      </c>
    </row>
    <row r="1202" spans="1:24" x14ac:dyDescent="0.35">
      <c r="A1202" s="294">
        <v>2013</v>
      </c>
      <c r="B1202" s="295">
        <v>12532</v>
      </c>
      <c r="C1202" s="296" t="s">
        <v>1025</v>
      </c>
      <c r="D1202" s="294" t="s">
        <v>22</v>
      </c>
      <c r="E1202" s="296" t="s">
        <v>23</v>
      </c>
      <c r="F1202" s="294" t="s">
        <v>24</v>
      </c>
      <c r="G1202" s="296" t="s">
        <v>100</v>
      </c>
      <c r="H1202" s="296" t="s">
        <v>26</v>
      </c>
      <c r="I1202" s="296" t="s">
        <v>2269</v>
      </c>
      <c r="J1202" s="297">
        <v>10167</v>
      </c>
      <c r="K1202" s="298">
        <v>104363</v>
      </c>
      <c r="L1202" s="298">
        <v>6671</v>
      </c>
      <c r="M1202" s="299">
        <v>6080</v>
      </c>
      <c r="N1202" s="300">
        <v>61217</v>
      </c>
      <c r="O1202" s="300">
        <v>1341</v>
      </c>
      <c r="P1202" s="301">
        <v>2423</v>
      </c>
      <c r="Q1202" s="302">
        <v>30029</v>
      </c>
      <c r="R1202" s="302">
        <v>4</v>
      </c>
      <c r="S1202" s="303">
        <v>0</v>
      </c>
      <c r="T1202" s="304">
        <v>0</v>
      </c>
      <c r="U1202" s="304">
        <v>0</v>
      </c>
      <c r="V1202" s="297">
        <v>18670</v>
      </c>
      <c r="W1202" s="298">
        <v>195609</v>
      </c>
      <c r="X1202" s="298">
        <v>8016</v>
      </c>
    </row>
    <row r="1203" spans="1:24" x14ac:dyDescent="0.35">
      <c r="A1203" s="294">
        <v>2013</v>
      </c>
      <c r="B1203" s="295">
        <v>12539</v>
      </c>
      <c r="C1203" s="296" t="s">
        <v>1026</v>
      </c>
      <c r="D1203" s="294" t="s">
        <v>22</v>
      </c>
      <c r="E1203" s="296" t="s">
        <v>23</v>
      </c>
      <c r="F1203" s="294" t="s">
        <v>24</v>
      </c>
      <c r="G1203" s="296" t="s">
        <v>86</v>
      </c>
      <c r="H1203" s="296" t="s">
        <v>31</v>
      </c>
      <c r="I1203" s="296" t="s">
        <v>2308</v>
      </c>
      <c r="J1203" s="297">
        <v>4013.4</v>
      </c>
      <c r="K1203" s="298">
        <v>35745</v>
      </c>
      <c r="L1203" s="298">
        <v>3168</v>
      </c>
      <c r="M1203" s="299">
        <v>4003.5</v>
      </c>
      <c r="N1203" s="300">
        <v>41609</v>
      </c>
      <c r="O1203" s="300">
        <v>1147</v>
      </c>
      <c r="P1203" s="301">
        <v>19955.8</v>
      </c>
      <c r="Q1203" s="302">
        <v>163606</v>
      </c>
      <c r="R1203" s="302">
        <v>2016</v>
      </c>
      <c r="S1203" s="303">
        <v>0</v>
      </c>
      <c r="T1203" s="304">
        <v>0</v>
      </c>
      <c r="U1203" s="304">
        <v>0</v>
      </c>
      <c r="V1203" s="297">
        <v>27972.7</v>
      </c>
      <c r="W1203" s="298">
        <v>240960</v>
      </c>
      <c r="X1203" s="298">
        <v>6331</v>
      </c>
    </row>
    <row r="1204" spans="1:24" x14ac:dyDescent="0.35">
      <c r="A1204" s="294">
        <v>2013</v>
      </c>
      <c r="B1204" s="295">
        <v>12540</v>
      </c>
      <c r="C1204" s="296" t="s">
        <v>1027</v>
      </c>
      <c r="D1204" s="294" t="s">
        <v>22</v>
      </c>
      <c r="E1204" s="296" t="s">
        <v>23</v>
      </c>
      <c r="F1204" s="294" t="s">
        <v>24</v>
      </c>
      <c r="G1204" s="296" t="s">
        <v>186</v>
      </c>
      <c r="H1204" s="296" t="s">
        <v>26</v>
      </c>
      <c r="I1204" s="296" t="s">
        <v>2271</v>
      </c>
      <c r="J1204" s="297">
        <v>9052</v>
      </c>
      <c r="K1204" s="298">
        <v>64816</v>
      </c>
      <c r="L1204" s="298">
        <v>5680</v>
      </c>
      <c r="M1204" s="299">
        <v>7393</v>
      </c>
      <c r="N1204" s="300">
        <v>58009</v>
      </c>
      <c r="O1204" s="300">
        <v>1279</v>
      </c>
      <c r="P1204" s="301">
        <v>8648</v>
      </c>
      <c r="Q1204" s="302">
        <v>86659</v>
      </c>
      <c r="R1204" s="302">
        <v>16</v>
      </c>
      <c r="S1204" s="303" t="s">
        <v>35</v>
      </c>
      <c r="T1204" s="304" t="s">
        <v>35</v>
      </c>
      <c r="U1204" s="304" t="s">
        <v>35</v>
      </c>
      <c r="V1204" s="297">
        <v>25093</v>
      </c>
      <c r="W1204" s="298">
        <v>209484</v>
      </c>
      <c r="X1204" s="298">
        <v>6975</v>
      </c>
    </row>
    <row r="1205" spans="1:24" x14ac:dyDescent="0.35">
      <c r="A1205" s="294">
        <v>2013</v>
      </c>
      <c r="B1205" s="295">
        <v>12541</v>
      </c>
      <c r="C1205" s="296" t="s">
        <v>1028</v>
      </c>
      <c r="D1205" s="294" t="s">
        <v>22</v>
      </c>
      <c r="E1205" s="296" t="s">
        <v>23</v>
      </c>
      <c r="F1205" s="294" t="s">
        <v>24</v>
      </c>
      <c r="G1205" s="296" t="s">
        <v>83</v>
      </c>
      <c r="H1205" s="296" t="s">
        <v>26</v>
      </c>
      <c r="I1205" s="296" t="s">
        <v>2275</v>
      </c>
      <c r="J1205" s="297">
        <v>1413</v>
      </c>
      <c r="K1205" s="298">
        <v>15277</v>
      </c>
      <c r="L1205" s="298">
        <v>1217</v>
      </c>
      <c r="M1205" s="299">
        <v>612</v>
      </c>
      <c r="N1205" s="300">
        <v>5941</v>
      </c>
      <c r="O1205" s="300">
        <v>302</v>
      </c>
      <c r="P1205" s="301">
        <v>616</v>
      </c>
      <c r="Q1205" s="302">
        <v>8753</v>
      </c>
      <c r="R1205" s="302">
        <v>30</v>
      </c>
      <c r="S1205" s="303" t="s">
        <v>35</v>
      </c>
      <c r="T1205" s="304" t="s">
        <v>35</v>
      </c>
      <c r="U1205" s="304" t="s">
        <v>35</v>
      </c>
      <c r="V1205" s="297">
        <v>2641</v>
      </c>
      <c r="W1205" s="298">
        <v>29971</v>
      </c>
      <c r="X1205" s="298">
        <v>1549</v>
      </c>
    </row>
    <row r="1206" spans="1:24" x14ac:dyDescent="0.35">
      <c r="A1206" s="294">
        <v>2013</v>
      </c>
      <c r="B1206" s="295">
        <v>12546</v>
      </c>
      <c r="C1206" s="296" t="s">
        <v>1029</v>
      </c>
      <c r="D1206" s="294" t="s">
        <v>22</v>
      </c>
      <c r="E1206" s="296" t="s">
        <v>23</v>
      </c>
      <c r="F1206" s="294" t="s">
        <v>24</v>
      </c>
      <c r="G1206" s="296" t="s">
        <v>48</v>
      </c>
      <c r="H1206" s="296" t="s">
        <v>31</v>
      </c>
      <c r="I1206" s="296" t="s">
        <v>2270</v>
      </c>
      <c r="J1206" s="297">
        <v>15762</v>
      </c>
      <c r="K1206" s="298">
        <v>123560</v>
      </c>
      <c r="L1206" s="298">
        <v>13569</v>
      </c>
      <c r="M1206" s="299">
        <v>4435</v>
      </c>
      <c r="N1206" s="300">
        <v>45029</v>
      </c>
      <c r="O1206" s="300">
        <v>1138</v>
      </c>
      <c r="P1206" s="301">
        <v>3201</v>
      </c>
      <c r="Q1206" s="302">
        <v>32913</v>
      </c>
      <c r="R1206" s="302">
        <v>107</v>
      </c>
      <c r="S1206" s="303" t="s">
        <v>35</v>
      </c>
      <c r="T1206" s="304" t="s">
        <v>35</v>
      </c>
      <c r="U1206" s="304" t="s">
        <v>35</v>
      </c>
      <c r="V1206" s="297">
        <v>23398</v>
      </c>
      <c r="W1206" s="298">
        <v>201502</v>
      </c>
      <c r="X1206" s="298">
        <v>14814</v>
      </c>
    </row>
    <row r="1207" spans="1:24" x14ac:dyDescent="0.35">
      <c r="A1207" s="294">
        <v>2013</v>
      </c>
      <c r="B1207" s="295">
        <v>12580</v>
      </c>
      <c r="C1207" s="296" t="s">
        <v>1030</v>
      </c>
      <c r="D1207" s="294" t="s">
        <v>22</v>
      </c>
      <c r="E1207" s="296" t="s">
        <v>23</v>
      </c>
      <c r="F1207" s="294" t="s">
        <v>24</v>
      </c>
      <c r="G1207" s="296" t="s">
        <v>164</v>
      </c>
      <c r="H1207" s="296" t="s">
        <v>26</v>
      </c>
      <c r="I1207" s="296" t="s">
        <v>2275</v>
      </c>
      <c r="J1207" s="297">
        <v>1043</v>
      </c>
      <c r="K1207" s="298">
        <v>13464</v>
      </c>
      <c r="L1207" s="298">
        <v>785</v>
      </c>
      <c r="M1207" s="299">
        <v>942</v>
      </c>
      <c r="N1207" s="300">
        <v>11639</v>
      </c>
      <c r="O1207" s="300">
        <v>220</v>
      </c>
      <c r="P1207" s="301">
        <v>0</v>
      </c>
      <c r="Q1207" s="302">
        <v>0</v>
      </c>
      <c r="R1207" s="302">
        <v>0</v>
      </c>
      <c r="S1207" s="303" t="s">
        <v>35</v>
      </c>
      <c r="T1207" s="304" t="s">
        <v>35</v>
      </c>
      <c r="U1207" s="304" t="s">
        <v>35</v>
      </c>
      <c r="V1207" s="297">
        <v>1985</v>
      </c>
      <c r="W1207" s="298">
        <v>25103</v>
      </c>
      <c r="X1207" s="298">
        <v>1005</v>
      </c>
    </row>
    <row r="1208" spans="1:24" x14ac:dyDescent="0.35">
      <c r="A1208" s="294">
        <v>2013</v>
      </c>
      <c r="B1208" s="295">
        <v>12615</v>
      </c>
      <c r="C1208" s="296" t="s">
        <v>1031</v>
      </c>
      <c r="D1208" s="294" t="s">
        <v>22</v>
      </c>
      <c r="E1208" s="296" t="s">
        <v>23</v>
      </c>
      <c r="F1208" s="294" t="s">
        <v>24</v>
      </c>
      <c r="G1208" s="296" t="s">
        <v>123</v>
      </c>
      <c r="H1208" s="296" t="s">
        <v>26</v>
      </c>
      <c r="I1208" s="296" t="s">
        <v>2304</v>
      </c>
      <c r="J1208" s="297">
        <v>3646</v>
      </c>
      <c r="K1208" s="298">
        <v>60393</v>
      </c>
      <c r="L1208" s="298">
        <v>3491</v>
      </c>
      <c r="M1208" s="299">
        <v>821</v>
      </c>
      <c r="N1208" s="300">
        <v>14397</v>
      </c>
      <c r="O1208" s="300">
        <v>493</v>
      </c>
      <c r="P1208" s="301">
        <v>1853</v>
      </c>
      <c r="Q1208" s="302">
        <v>32825</v>
      </c>
      <c r="R1208" s="302">
        <v>343</v>
      </c>
      <c r="S1208" s="303" t="s">
        <v>35</v>
      </c>
      <c r="T1208" s="304" t="s">
        <v>35</v>
      </c>
      <c r="U1208" s="304" t="s">
        <v>35</v>
      </c>
      <c r="V1208" s="297">
        <v>6320</v>
      </c>
      <c r="W1208" s="298">
        <v>107615</v>
      </c>
      <c r="X1208" s="298">
        <v>4327</v>
      </c>
    </row>
    <row r="1209" spans="1:24" x14ac:dyDescent="0.35">
      <c r="A1209" s="294">
        <v>2013</v>
      </c>
      <c r="B1209" s="295">
        <v>12625</v>
      </c>
      <c r="C1209" s="296" t="s">
        <v>1032</v>
      </c>
      <c r="D1209" s="294" t="s">
        <v>22</v>
      </c>
      <c r="E1209" s="296" t="s">
        <v>23</v>
      </c>
      <c r="F1209" s="294" t="s">
        <v>24</v>
      </c>
      <c r="G1209" s="296" t="s">
        <v>28</v>
      </c>
      <c r="H1209" s="296" t="s">
        <v>26</v>
      </c>
      <c r="I1209" s="296" t="s">
        <v>2270</v>
      </c>
      <c r="J1209" s="297">
        <v>7196</v>
      </c>
      <c r="K1209" s="298">
        <v>65199</v>
      </c>
      <c r="L1209" s="298">
        <v>5348</v>
      </c>
      <c r="M1209" s="299">
        <v>6309</v>
      </c>
      <c r="N1209" s="300">
        <v>51371</v>
      </c>
      <c r="O1209" s="300">
        <v>1130</v>
      </c>
      <c r="P1209" s="301">
        <v>3224</v>
      </c>
      <c r="Q1209" s="302">
        <v>30891</v>
      </c>
      <c r="R1209" s="302">
        <v>37</v>
      </c>
      <c r="S1209" s="303" t="s">
        <v>35</v>
      </c>
      <c r="T1209" s="304" t="s">
        <v>35</v>
      </c>
      <c r="U1209" s="304" t="s">
        <v>35</v>
      </c>
      <c r="V1209" s="297">
        <v>16729</v>
      </c>
      <c r="W1209" s="298">
        <v>147461</v>
      </c>
      <c r="X1209" s="298">
        <v>6515</v>
      </c>
    </row>
    <row r="1210" spans="1:24" x14ac:dyDescent="0.35">
      <c r="A1210" s="294">
        <v>2013</v>
      </c>
      <c r="B1210" s="295">
        <v>12626</v>
      </c>
      <c r="C1210" s="296" t="s">
        <v>1033</v>
      </c>
      <c r="D1210" s="294" t="s">
        <v>22</v>
      </c>
      <c r="E1210" s="296" t="s">
        <v>23</v>
      </c>
      <c r="F1210" s="294" t="s">
        <v>24</v>
      </c>
      <c r="G1210" s="296" t="s">
        <v>86</v>
      </c>
      <c r="H1210" s="296" t="s">
        <v>26</v>
      </c>
      <c r="I1210" s="296" t="s">
        <v>2283</v>
      </c>
      <c r="J1210" s="297">
        <v>1948.9</v>
      </c>
      <c r="K1210" s="298">
        <v>15222</v>
      </c>
      <c r="L1210" s="298">
        <v>1313</v>
      </c>
      <c r="M1210" s="299">
        <v>1379.5</v>
      </c>
      <c r="N1210" s="300">
        <v>13261</v>
      </c>
      <c r="O1210" s="300">
        <v>246</v>
      </c>
      <c r="P1210" s="301" t="s">
        <v>35</v>
      </c>
      <c r="Q1210" s="302" t="s">
        <v>35</v>
      </c>
      <c r="R1210" s="302" t="s">
        <v>35</v>
      </c>
      <c r="S1210" s="303" t="s">
        <v>35</v>
      </c>
      <c r="T1210" s="304" t="s">
        <v>35</v>
      </c>
      <c r="U1210" s="304" t="s">
        <v>35</v>
      </c>
      <c r="V1210" s="297">
        <v>3328.4</v>
      </c>
      <c r="W1210" s="298">
        <v>28483</v>
      </c>
      <c r="X1210" s="298">
        <v>1559</v>
      </c>
    </row>
    <row r="1211" spans="1:24" x14ac:dyDescent="0.35">
      <c r="A1211" s="294">
        <v>2013</v>
      </c>
      <c r="B1211" s="295">
        <v>12642</v>
      </c>
      <c r="C1211" s="296" t="s">
        <v>1034</v>
      </c>
      <c r="D1211" s="294" t="s">
        <v>22</v>
      </c>
      <c r="E1211" s="296" t="s">
        <v>23</v>
      </c>
      <c r="F1211" s="294" t="s">
        <v>24</v>
      </c>
      <c r="G1211" s="296" t="s">
        <v>83</v>
      </c>
      <c r="H1211" s="296" t="s">
        <v>31</v>
      </c>
      <c r="I1211" s="296" t="s">
        <v>2270</v>
      </c>
      <c r="J1211" s="297">
        <v>15441.4</v>
      </c>
      <c r="K1211" s="298">
        <v>131870</v>
      </c>
      <c r="L1211" s="298">
        <v>9942</v>
      </c>
      <c r="M1211" s="299">
        <v>15481.5</v>
      </c>
      <c r="N1211" s="300">
        <v>147608</v>
      </c>
      <c r="O1211" s="300">
        <v>5582</v>
      </c>
      <c r="P1211" s="301" t="s">
        <v>35</v>
      </c>
      <c r="Q1211" s="302" t="s">
        <v>35</v>
      </c>
      <c r="R1211" s="302" t="s">
        <v>35</v>
      </c>
      <c r="S1211" s="303" t="s">
        <v>35</v>
      </c>
      <c r="T1211" s="304" t="s">
        <v>35</v>
      </c>
      <c r="U1211" s="304" t="s">
        <v>35</v>
      </c>
      <c r="V1211" s="297">
        <v>30922.9</v>
      </c>
      <c r="W1211" s="298">
        <v>279478</v>
      </c>
      <c r="X1211" s="298">
        <v>15524</v>
      </c>
    </row>
    <row r="1212" spans="1:24" x14ac:dyDescent="0.35">
      <c r="A1212" s="294">
        <v>2013</v>
      </c>
      <c r="B1212" s="295">
        <v>12647</v>
      </c>
      <c r="C1212" s="296" t="s">
        <v>1035</v>
      </c>
      <c r="D1212" s="294" t="s">
        <v>22</v>
      </c>
      <c r="E1212" s="296" t="s">
        <v>23</v>
      </c>
      <c r="F1212" s="294" t="s">
        <v>24</v>
      </c>
      <c r="G1212" s="296" t="s">
        <v>48</v>
      </c>
      <c r="H1212" s="296" t="s">
        <v>54</v>
      </c>
      <c r="I1212" s="296" t="s">
        <v>2270</v>
      </c>
      <c r="J1212" s="297">
        <v>100503.3</v>
      </c>
      <c r="K1212" s="298">
        <v>1086481</v>
      </c>
      <c r="L1212" s="298">
        <v>121314</v>
      </c>
      <c r="M1212" s="299">
        <v>109856.2</v>
      </c>
      <c r="N1212" s="300">
        <v>1324342</v>
      </c>
      <c r="O1212" s="300">
        <v>22459</v>
      </c>
      <c r="P1212" s="301">
        <v>370024.6</v>
      </c>
      <c r="Q1212" s="302">
        <v>6873993</v>
      </c>
      <c r="R1212" s="302">
        <v>402</v>
      </c>
      <c r="S1212" s="303" t="s">
        <v>35</v>
      </c>
      <c r="T1212" s="304" t="s">
        <v>35</v>
      </c>
      <c r="U1212" s="304" t="s">
        <v>35</v>
      </c>
      <c r="V1212" s="297">
        <v>580384.1</v>
      </c>
      <c r="W1212" s="298">
        <v>9284816</v>
      </c>
      <c r="X1212" s="298">
        <v>144175</v>
      </c>
    </row>
    <row r="1213" spans="1:24" x14ac:dyDescent="0.35">
      <c r="A1213" s="294">
        <v>2013</v>
      </c>
      <c r="B1213" s="295">
        <v>12651</v>
      </c>
      <c r="C1213" s="296" t="s">
        <v>1036</v>
      </c>
      <c r="D1213" s="294" t="s">
        <v>22</v>
      </c>
      <c r="E1213" s="296" t="s">
        <v>23</v>
      </c>
      <c r="F1213" s="294" t="s">
        <v>24</v>
      </c>
      <c r="G1213" s="296" t="s">
        <v>48</v>
      </c>
      <c r="H1213" s="296" t="s">
        <v>31</v>
      </c>
      <c r="I1213" s="296" t="s">
        <v>2270</v>
      </c>
      <c r="J1213" s="297">
        <v>47754</v>
      </c>
      <c r="K1213" s="298">
        <v>439196</v>
      </c>
      <c r="L1213" s="298">
        <v>32842</v>
      </c>
      <c r="M1213" s="299">
        <v>25432</v>
      </c>
      <c r="N1213" s="300">
        <v>311144</v>
      </c>
      <c r="O1213" s="300">
        <v>3405</v>
      </c>
      <c r="P1213" s="301" t="s">
        <v>35</v>
      </c>
      <c r="Q1213" s="302" t="s">
        <v>35</v>
      </c>
      <c r="R1213" s="302" t="s">
        <v>35</v>
      </c>
      <c r="S1213" s="303" t="s">
        <v>35</v>
      </c>
      <c r="T1213" s="304" t="s">
        <v>35</v>
      </c>
      <c r="U1213" s="304" t="s">
        <v>35</v>
      </c>
      <c r="V1213" s="297">
        <v>73186</v>
      </c>
      <c r="W1213" s="298">
        <v>750340</v>
      </c>
      <c r="X1213" s="298">
        <v>36247</v>
      </c>
    </row>
    <row r="1214" spans="1:24" x14ac:dyDescent="0.35">
      <c r="A1214" s="294">
        <v>2013</v>
      </c>
      <c r="B1214" s="295">
        <v>12660</v>
      </c>
      <c r="C1214" s="296" t="s">
        <v>1037</v>
      </c>
      <c r="D1214" s="294" t="s">
        <v>22</v>
      </c>
      <c r="E1214" s="296" t="s">
        <v>23</v>
      </c>
      <c r="F1214" s="294" t="s">
        <v>24</v>
      </c>
      <c r="G1214" s="296" t="s">
        <v>44</v>
      </c>
      <c r="H1214" s="296" t="s">
        <v>26</v>
      </c>
      <c r="I1214" s="296" t="s">
        <v>2271</v>
      </c>
      <c r="J1214" s="297">
        <v>1329</v>
      </c>
      <c r="K1214" s="298">
        <v>14662</v>
      </c>
      <c r="L1214" s="298">
        <v>1224</v>
      </c>
      <c r="M1214" s="299">
        <v>1016</v>
      </c>
      <c r="N1214" s="300">
        <v>10989</v>
      </c>
      <c r="O1214" s="300">
        <v>153</v>
      </c>
      <c r="P1214" s="301">
        <v>6421</v>
      </c>
      <c r="Q1214" s="302">
        <v>88563</v>
      </c>
      <c r="R1214" s="302">
        <v>40</v>
      </c>
      <c r="S1214" s="303" t="s">
        <v>35</v>
      </c>
      <c r="T1214" s="304" t="s">
        <v>35</v>
      </c>
      <c r="U1214" s="304" t="s">
        <v>35</v>
      </c>
      <c r="V1214" s="297">
        <v>8766</v>
      </c>
      <c r="W1214" s="298">
        <v>114214</v>
      </c>
      <c r="X1214" s="298">
        <v>1417</v>
      </c>
    </row>
    <row r="1215" spans="1:24" x14ac:dyDescent="0.35">
      <c r="A1215" s="294">
        <v>2013</v>
      </c>
      <c r="B1215" s="295">
        <v>12674</v>
      </c>
      <c r="C1215" s="296" t="s">
        <v>1038</v>
      </c>
      <c r="D1215" s="294" t="s">
        <v>22</v>
      </c>
      <c r="E1215" s="296" t="s">
        <v>23</v>
      </c>
      <c r="F1215" s="294" t="s">
        <v>24</v>
      </c>
      <c r="G1215" s="296" t="s">
        <v>71</v>
      </c>
      <c r="H1215" s="296" t="s">
        <v>26</v>
      </c>
      <c r="I1215" s="296" t="s">
        <v>2271</v>
      </c>
      <c r="J1215" s="297">
        <v>16260.2</v>
      </c>
      <c r="K1215" s="298">
        <v>185913</v>
      </c>
      <c r="L1215" s="298">
        <v>23506</v>
      </c>
      <c r="M1215" s="299">
        <v>29510.6</v>
      </c>
      <c r="N1215" s="300">
        <v>409809</v>
      </c>
      <c r="O1215" s="300">
        <v>3707</v>
      </c>
      <c r="P1215" s="301" t="s">
        <v>35</v>
      </c>
      <c r="Q1215" s="302" t="s">
        <v>35</v>
      </c>
      <c r="R1215" s="302" t="s">
        <v>35</v>
      </c>
      <c r="S1215" s="303" t="s">
        <v>35</v>
      </c>
      <c r="T1215" s="304" t="s">
        <v>35</v>
      </c>
      <c r="U1215" s="304" t="s">
        <v>35</v>
      </c>
      <c r="V1215" s="297">
        <v>45770.8</v>
      </c>
      <c r="W1215" s="298">
        <v>595722</v>
      </c>
      <c r="X1215" s="298">
        <v>27213</v>
      </c>
    </row>
    <row r="1216" spans="1:24" x14ac:dyDescent="0.35">
      <c r="A1216" s="294">
        <v>2013</v>
      </c>
      <c r="B1216" s="295">
        <v>12681</v>
      </c>
      <c r="C1216" s="296" t="s">
        <v>1039</v>
      </c>
      <c r="D1216" s="294" t="s">
        <v>22</v>
      </c>
      <c r="E1216" s="296" t="s">
        <v>23</v>
      </c>
      <c r="F1216" s="294" t="s">
        <v>24</v>
      </c>
      <c r="G1216" s="296" t="s">
        <v>118</v>
      </c>
      <c r="H1216" s="296" t="s">
        <v>31</v>
      </c>
      <c r="I1216" s="296" t="s">
        <v>2270</v>
      </c>
      <c r="J1216" s="297">
        <v>4599</v>
      </c>
      <c r="K1216" s="298">
        <v>62338</v>
      </c>
      <c r="L1216" s="298">
        <v>3387</v>
      </c>
      <c r="M1216" s="299">
        <v>1623</v>
      </c>
      <c r="N1216" s="300">
        <v>21912</v>
      </c>
      <c r="O1216" s="300">
        <v>672</v>
      </c>
      <c r="P1216" s="301">
        <v>149785</v>
      </c>
      <c r="Q1216" s="302">
        <v>3248169</v>
      </c>
      <c r="R1216" s="302">
        <v>671</v>
      </c>
      <c r="S1216" s="303" t="s">
        <v>35</v>
      </c>
      <c r="T1216" s="304" t="s">
        <v>35</v>
      </c>
      <c r="U1216" s="304" t="s">
        <v>35</v>
      </c>
      <c r="V1216" s="297">
        <v>156007</v>
      </c>
      <c r="W1216" s="298">
        <v>3332419</v>
      </c>
      <c r="X1216" s="298">
        <v>4730</v>
      </c>
    </row>
    <row r="1217" spans="1:24" x14ac:dyDescent="0.35">
      <c r="A1217" s="294">
        <v>2013</v>
      </c>
      <c r="B1217" s="295">
        <v>12685</v>
      </c>
      <c r="C1217" s="296" t="s">
        <v>1040</v>
      </c>
      <c r="D1217" s="294" t="s">
        <v>22</v>
      </c>
      <c r="E1217" s="296" t="s">
        <v>23</v>
      </c>
      <c r="F1217" s="294" t="s">
        <v>24</v>
      </c>
      <c r="G1217" s="296" t="s">
        <v>25</v>
      </c>
      <c r="H1217" s="296" t="s">
        <v>54</v>
      </c>
      <c r="I1217" s="296" t="s">
        <v>2270</v>
      </c>
      <c r="J1217" s="297">
        <v>526617.9</v>
      </c>
      <c r="K1217" s="298">
        <v>5629032</v>
      </c>
      <c r="L1217" s="298">
        <v>369928</v>
      </c>
      <c r="M1217" s="299">
        <v>474207.1</v>
      </c>
      <c r="N1217" s="300">
        <v>5224792</v>
      </c>
      <c r="O1217" s="300">
        <v>67521</v>
      </c>
      <c r="P1217" s="301">
        <v>155741.6</v>
      </c>
      <c r="Q1217" s="302">
        <v>2265144</v>
      </c>
      <c r="R1217" s="302">
        <v>3629</v>
      </c>
      <c r="S1217" s="303">
        <v>0</v>
      </c>
      <c r="T1217" s="304">
        <v>0</v>
      </c>
      <c r="U1217" s="304">
        <v>0</v>
      </c>
      <c r="V1217" s="297">
        <v>1156566.6000000001</v>
      </c>
      <c r="W1217" s="298">
        <v>13118968</v>
      </c>
      <c r="X1217" s="298">
        <v>441078</v>
      </c>
    </row>
    <row r="1218" spans="1:24" x14ac:dyDescent="0.35">
      <c r="A1218" s="294">
        <v>2013</v>
      </c>
      <c r="B1218" s="295">
        <v>12686</v>
      </c>
      <c r="C1218" s="296" t="s">
        <v>1041</v>
      </c>
      <c r="D1218" s="294" t="s">
        <v>22</v>
      </c>
      <c r="E1218" s="296" t="s">
        <v>23</v>
      </c>
      <c r="F1218" s="294" t="s">
        <v>24</v>
      </c>
      <c r="G1218" s="296" t="s">
        <v>25</v>
      </c>
      <c r="H1218" s="296" t="s">
        <v>54</v>
      </c>
      <c r="I1218" s="296" t="s">
        <v>2274</v>
      </c>
      <c r="J1218" s="297">
        <v>271301</v>
      </c>
      <c r="K1218" s="298">
        <v>2087704</v>
      </c>
      <c r="L1218" s="298">
        <v>152608</v>
      </c>
      <c r="M1218" s="299">
        <v>303217</v>
      </c>
      <c r="N1218" s="300">
        <v>2905087</v>
      </c>
      <c r="O1218" s="300">
        <v>33317</v>
      </c>
      <c r="P1218" s="301">
        <v>317194</v>
      </c>
      <c r="Q1218" s="302">
        <v>4738714</v>
      </c>
      <c r="R1218" s="302">
        <v>481</v>
      </c>
      <c r="S1218" s="303">
        <v>0</v>
      </c>
      <c r="T1218" s="304">
        <v>0</v>
      </c>
      <c r="U1218" s="304">
        <v>0</v>
      </c>
      <c r="V1218" s="297">
        <v>891712</v>
      </c>
      <c r="W1218" s="298">
        <v>9731505</v>
      </c>
      <c r="X1218" s="298">
        <v>186406</v>
      </c>
    </row>
    <row r="1219" spans="1:24" x14ac:dyDescent="0.35">
      <c r="A1219" s="294">
        <v>2013</v>
      </c>
      <c r="B1219" s="295">
        <v>12687</v>
      </c>
      <c r="C1219" s="296" t="s">
        <v>1042</v>
      </c>
      <c r="D1219" s="294" t="s">
        <v>22</v>
      </c>
      <c r="E1219" s="296" t="s">
        <v>23</v>
      </c>
      <c r="F1219" s="294" t="s">
        <v>24</v>
      </c>
      <c r="G1219" s="296" t="s">
        <v>60</v>
      </c>
      <c r="H1219" s="296" t="s">
        <v>114</v>
      </c>
      <c r="I1219" s="296" t="s">
        <v>2278</v>
      </c>
      <c r="J1219" s="297" t="s">
        <v>35</v>
      </c>
      <c r="K1219" s="298" t="s">
        <v>35</v>
      </c>
      <c r="L1219" s="298" t="s">
        <v>35</v>
      </c>
      <c r="M1219" s="299" t="s">
        <v>35</v>
      </c>
      <c r="N1219" s="300" t="s">
        <v>35</v>
      </c>
      <c r="O1219" s="300" t="s">
        <v>35</v>
      </c>
      <c r="P1219" s="301">
        <v>5318</v>
      </c>
      <c r="Q1219" s="302">
        <v>118213</v>
      </c>
      <c r="R1219" s="302">
        <v>1</v>
      </c>
      <c r="S1219" s="303" t="s">
        <v>35</v>
      </c>
      <c r="T1219" s="304" t="s">
        <v>35</v>
      </c>
      <c r="U1219" s="304" t="s">
        <v>35</v>
      </c>
      <c r="V1219" s="297">
        <v>5318</v>
      </c>
      <c r="W1219" s="298">
        <v>118213</v>
      </c>
      <c r="X1219" s="298">
        <v>1</v>
      </c>
    </row>
    <row r="1220" spans="1:24" x14ac:dyDescent="0.35">
      <c r="A1220" s="294">
        <v>2013</v>
      </c>
      <c r="B1220" s="295">
        <v>12692</v>
      </c>
      <c r="C1220" s="296" t="s">
        <v>1043</v>
      </c>
      <c r="D1220" s="294" t="s">
        <v>22</v>
      </c>
      <c r="E1220" s="296" t="s">
        <v>23</v>
      </c>
      <c r="F1220" s="294" t="s">
        <v>24</v>
      </c>
      <c r="G1220" s="296" t="s">
        <v>198</v>
      </c>
      <c r="H1220" s="296" t="s">
        <v>31</v>
      </c>
      <c r="I1220" s="296" t="s">
        <v>2304</v>
      </c>
      <c r="J1220" s="297">
        <v>48.6</v>
      </c>
      <c r="K1220" s="298">
        <v>457</v>
      </c>
      <c r="L1220" s="298">
        <v>37</v>
      </c>
      <c r="M1220" s="299">
        <v>75.900000000000006</v>
      </c>
      <c r="N1220" s="300">
        <v>869</v>
      </c>
      <c r="O1220" s="300">
        <v>20</v>
      </c>
      <c r="P1220" s="301">
        <v>0</v>
      </c>
      <c r="Q1220" s="302">
        <v>0</v>
      </c>
      <c r="R1220" s="302">
        <v>0</v>
      </c>
      <c r="S1220" s="303">
        <v>0</v>
      </c>
      <c r="T1220" s="304">
        <v>0</v>
      </c>
      <c r="U1220" s="304">
        <v>0</v>
      </c>
      <c r="V1220" s="297">
        <v>124.5</v>
      </c>
      <c r="W1220" s="298">
        <v>1326</v>
      </c>
      <c r="X1220" s="298">
        <v>57</v>
      </c>
    </row>
    <row r="1221" spans="1:24" x14ac:dyDescent="0.35">
      <c r="A1221" s="294">
        <v>2013</v>
      </c>
      <c r="B1221" s="295">
        <v>12692</v>
      </c>
      <c r="C1221" s="296" t="s">
        <v>1043</v>
      </c>
      <c r="D1221" s="294" t="s">
        <v>22</v>
      </c>
      <c r="E1221" s="296" t="s">
        <v>23</v>
      </c>
      <c r="F1221" s="294" t="s">
        <v>24</v>
      </c>
      <c r="G1221" s="296" t="s">
        <v>169</v>
      </c>
      <c r="H1221" s="296" t="s">
        <v>31</v>
      </c>
      <c r="I1221" s="296" t="s">
        <v>2304</v>
      </c>
      <c r="J1221" s="297">
        <v>14168.2</v>
      </c>
      <c r="K1221" s="298">
        <v>152409</v>
      </c>
      <c r="L1221" s="298">
        <v>12555</v>
      </c>
      <c r="M1221" s="299">
        <v>3504</v>
      </c>
      <c r="N1221" s="300">
        <v>40959</v>
      </c>
      <c r="O1221" s="300">
        <v>1291</v>
      </c>
      <c r="P1221" s="301">
        <v>1410</v>
      </c>
      <c r="Q1221" s="302">
        <v>20173</v>
      </c>
      <c r="R1221" s="302">
        <v>277</v>
      </c>
      <c r="S1221" s="303">
        <v>0</v>
      </c>
      <c r="T1221" s="304">
        <v>0</v>
      </c>
      <c r="U1221" s="304">
        <v>0</v>
      </c>
      <c r="V1221" s="297">
        <v>19082.2</v>
      </c>
      <c r="W1221" s="298">
        <v>213541</v>
      </c>
      <c r="X1221" s="298">
        <v>14123</v>
      </c>
    </row>
    <row r="1222" spans="1:24" ht="27.75" x14ac:dyDescent="0.35">
      <c r="A1222" s="294">
        <v>2013</v>
      </c>
      <c r="B1222" s="295">
        <v>12698</v>
      </c>
      <c r="C1222" s="296" t="s">
        <v>1044</v>
      </c>
      <c r="D1222" s="294" t="s">
        <v>22</v>
      </c>
      <c r="E1222" s="296" t="s">
        <v>23</v>
      </c>
      <c r="F1222" s="294" t="s">
        <v>24</v>
      </c>
      <c r="G1222" s="296" t="s">
        <v>127</v>
      </c>
      <c r="H1222" s="296" t="s">
        <v>54</v>
      </c>
      <c r="I1222" s="296" t="s">
        <v>2382</v>
      </c>
      <c r="J1222" s="297">
        <v>392420.7</v>
      </c>
      <c r="K1222" s="298">
        <v>3570925</v>
      </c>
      <c r="L1222" s="298">
        <v>275861</v>
      </c>
      <c r="M1222" s="299">
        <v>280760.90000000002</v>
      </c>
      <c r="N1222" s="300">
        <v>3261355</v>
      </c>
      <c r="O1222" s="300">
        <v>38806</v>
      </c>
      <c r="P1222" s="301">
        <v>88344.1</v>
      </c>
      <c r="Q1222" s="302">
        <v>1347501</v>
      </c>
      <c r="R1222" s="302">
        <v>240</v>
      </c>
      <c r="S1222" s="303">
        <v>0</v>
      </c>
      <c r="T1222" s="304">
        <v>0</v>
      </c>
      <c r="U1222" s="304">
        <v>0</v>
      </c>
      <c r="V1222" s="297">
        <v>761525.7</v>
      </c>
      <c r="W1222" s="298">
        <v>8179781</v>
      </c>
      <c r="X1222" s="298">
        <v>314907</v>
      </c>
    </row>
    <row r="1223" spans="1:24" x14ac:dyDescent="0.35">
      <c r="A1223" s="294">
        <v>2013</v>
      </c>
      <c r="B1223" s="295">
        <v>12700</v>
      </c>
      <c r="C1223" s="296" t="s">
        <v>1045</v>
      </c>
      <c r="D1223" s="294" t="s">
        <v>22</v>
      </c>
      <c r="E1223" s="296" t="s">
        <v>23</v>
      </c>
      <c r="F1223" s="294" t="s">
        <v>24</v>
      </c>
      <c r="G1223" s="296" t="s">
        <v>127</v>
      </c>
      <c r="H1223" s="296" t="s">
        <v>31</v>
      </c>
      <c r="I1223" s="296" t="s">
        <v>2296</v>
      </c>
      <c r="J1223" s="297">
        <v>6534</v>
      </c>
      <c r="K1223" s="298">
        <v>64118</v>
      </c>
      <c r="L1223" s="298">
        <v>4721</v>
      </c>
      <c r="M1223" s="299">
        <v>2955</v>
      </c>
      <c r="N1223" s="300">
        <v>32628</v>
      </c>
      <c r="O1223" s="300">
        <v>526</v>
      </c>
      <c r="P1223" s="301">
        <v>9271</v>
      </c>
      <c r="Q1223" s="302">
        <v>180761</v>
      </c>
      <c r="R1223" s="302">
        <v>4</v>
      </c>
      <c r="S1223" s="303" t="s">
        <v>35</v>
      </c>
      <c r="T1223" s="304" t="s">
        <v>35</v>
      </c>
      <c r="U1223" s="304" t="s">
        <v>35</v>
      </c>
      <c r="V1223" s="297">
        <v>18760</v>
      </c>
      <c r="W1223" s="298">
        <v>277507</v>
      </c>
      <c r="X1223" s="298">
        <v>5251</v>
      </c>
    </row>
    <row r="1224" spans="1:24" x14ac:dyDescent="0.35">
      <c r="A1224" s="294">
        <v>2013</v>
      </c>
      <c r="B1224" s="295">
        <v>12706</v>
      </c>
      <c r="C1224" s="296" t="s">
        <v>1046</v>
      </c>
      <c r="D1224" s="294" t="s">
        <v>22</v>
      </c>
      <c r="E1224" s="296" t="s">
        <v>23</v>
      </c>
      <c r="F1224" s="294" t="s">
        <v>24</v>
      </c>
      <c r="G1224" s="296" t="s">
        <v>46</v>
      </c>
      <c r="H1224" s="296" t="s">
        <v>31</v>
      </c>
      <c r="I1224" s="296" t="s">
        <v>2274</v>
      </c>
      <c r="J1224" s="297">
        <v>38846.300000000003</v>
      </c>
      <c r="K1224" s="298">
        <v>300854</v>
      </c>
      <c r="L1224" s="298">
        <v>21168</v>
      </c>
      <c r="M1224" s="299">
        <v>14917.5</v>
      </c>
      <c r="N1224" s="300">
        <v>119725</v>
      </c>
      <c r="O1224" s="300">
        <v>3828</v>
      </c>
      <c r="P1224" s="301" t="s">
        <v>35</v>
      </c>
      <c r="Q1224" s="302" t="s">
        <v>35</v>
      </c>
      <c r="R1224" s="302" t="s">
        <v>35</v>
      </c>
      <c r="S1224" s="303" t="s">
        <v>35</v>
      </c>
      <c r="T1224" s="304" t="s">
        <v>35</v>
      </c>
      <c r="U1224" s="304" t="s">
        <v>35</v>
      </c>
      <c r="V1224" s="297">
        <v>53763.8</v>
      </c>
      <c r="W1224" s="298">
        <v>420579</v>
      </c>
      <c r="X1224" s="298">
        <v>24996</v>
      </c>
    </row>
    <row r="1225" spans="1:24" x14ac:dyDescent="0.35">
      <c r="A1225" s="294">
        <v>2013</v>
      </c>
      <c r="B1225" s="295">
        <v>12744</v>
      </c>
      <c r="C1225" s="296" t="s">
        <v>1047</v>
      </c>
      <c r="D1225" s="294" t="s">
        <v>22</v>
      </c>
      <c r="E1225" s="296" t="s">
        <v>23</v>
      </c>
      <c r="F1225" s="294" t="s">
        <v>24</v>
      </c>
      <c r="G1225" s="296" t="s">
        <v>92</v>
      </c>
      <c r="H1225" s="296" t="s">
        <v>31</v>
      </c>
      <c r="I1225" s="296" t="s">
        <v>2329</v>
      </c>
      <c r="J1225" s="297">
        <v>5656</v>
      </c>
      <c r="K1225" s="298">
        <v>99298</v>
      </c>
      <c r="L1225" s="298">
        <v>8323</v>
      </c>
      <c r="M1225" s="299">
        <v>6432</v>
      </c>
      <c r="N1225" s="300">
        <v>115016</v>
      </c>
      <c r="O1225" s="300">
        <v>1642</v>
      </c>
      <c r="P1225" s="301" t="s">
        <v>35</v>
      </c>
      <c r="Q1225" s="302" t="s">
        <v>35</v>
      </c>
      <c r="R1225" s="302" t="s">
        <v>35</v>
      </c>
      <c r="S1225" s="303" t="s">
        <v>35</v>
      </c>
      <c r="T1225" s="304" t="s">
        <v>35</v>
      </c>
      <c r="U1225" s="304" t="s">
        <v>35</v>
      </c>
      <c r="V1225" s="297">
        <v>12088</v>
      </c>
      <c r="W1225" s="298">
        <v>214314</v>
      </c>
      <c r="X1225" s="298">
        <v>9965</v>
      </c>
    </row>
    <row r="1226" spans="1:24" x14ac:dyDescent="0.35">
      <c r="A1226" s="294">
        <v>2013</v>
      </c>
      <c r="B1226" s="295">
        <v>12745</v>
      </c>
      <c r="C1226" s="296" t="s">
        <v>1048</v>
      </c>
      <c r="D1226" s="294" t="s">
        <v>22</v>
      </c>
      <c r="E1226" s="296" t="s">
        <v>23</v>
      </c>
      <c r="F1226" s="294" t="s">
        <v>24</v>
      </c>
      <c r="G1226" s="296" t="s">
        <v>60</v>
      </c>
      <c r="H1226" s="296" t="s">
        <v>179</v>
      </c>
      <c r="I1226" s="296" t="s">
        <v>2278</v>
      </c>
      <c r="J1226" s="297">
        <v>152669</v>
      </c>
      <c r="K1226" s="298">
        <v>862767</v>
      </c>
      <c r="L1226" s="298">
        <v>95197</v>
      </c>
      <c r="M1226" s="299">
        <v>120217</v>
      </c>
      <c r="N1226" s="300">
        <v>855621</v>
      </c>
      <c r="O1226" s="300">
        <v>20336</v>
      </c>
      <c r="P1226" s="301">
        <v>78308</v>
      </c>
      <c r="Q1226" s="302">
        <v>781090</v>
      </c>
      <c r="R1226" s="302">
        <v>159</v>
      </c>
      <c r="S1226" s="303">
        <v>0</v>
      </c>
      <c r="T1226" s="304">
        <v>0</v>
      </c>
      <c r="U1226" s="304">
        <v>0</v>
      </c>
      <c r="V1226" s="297">
        <v>351194</v>
      </c>
      <c r="W1226" s="298">
        <v>2499478</v>
      </c>
      <c r="X1226" s="298">
        <v>115692</v>
      </c>
    </row>
    <row r="1227" spans="1:24" x14ac:dyDescent="0.35">
      <c r="A1227" s="294">
        <v>2013</v>
      </c>
      <c r="B1227" s="295">
        <v>12782</v>
      </c>
      <c r="C1227" s="296" t="s">
        <v>1049</v>
      </c>
      <c r="D1227" s="294" t="s">
        <v>22</v>
      </c>
      <c r="E1227" s="296" t="s">
        <v>23</v>
      </c>
      <c r="F1227" s="294" t="s">
        <v>24</v>
      </c>
      <c r="G1227" s="296" t="s">
        <v>127</v>
      </c>
      <c r="H1227" s="296" t="s">
        <v>26</v>
      </c>
      <c r="I1227" s="296" t="s">
        <v>2321</v>
      </c>
      <c r="J1227" s="297">
        <v>4389</v>
      </c>
      <c r="K1227" s="298">
        <v>44796</v>
      </c>
      <c r="L1227" s="298">
        <v>3889</v>
      </c>
      <c r="M1227" s="299">
        <v>4697.7</v>
      </c>
      <c r="N1227" s="300">
        <v>55325</v>
      </c>
      <c r="O1227" s="300">
        <v>726</v>
      </c>
      <c r="P1227" s="301">
        <v>9692</v>
      </c>
      <c r="Q1227" s="302">
        <v>117184</v>
      </c>
      <c r="R1227" s="302">
        <v>41</v>
      </c>
      <c r="S1227" s="303" t="s">
        <v>35</v>
      </c>
      <c r="T1227" s="304" t="s">
        <v>35</v>
      </c>
      <c r="U1227" s="304" t="s">
        <v>35</v>
      </c>
      <c r="V1227" s="297">
        <v>18778.7</v>
      </c>
      <c r="W1227" s="298">
        <v>217305</v>
      </c>
      <c r="X1227" s="298">
        <v>4656</v>
      </c>
    </row>
    <row r="1228" spans="1:24" x14ac:dyDescent="0.35">
      <c r="A1228" s="294">
        <v>2013</v>
      </c>
      <c r="B1228" s="295">
        <v>12789</v>
      </c>
      <c r="C1228" s="296" t="s">
        <v>1050</v>
      </c>
      <c r="D1228" s="294" t="s">
        <v>22</v>
      </c>
      <c r="E1228" s="296" t="s">
        <v>23</v>
      </c>
      <c r="F1228" s="294" t="s">
        <v>24</v>
      </c>
      <c r="G1228" s="296" t="s">
        <v>123</v>
      </c>
      <c r="H1228" s="296" t="s">
        <v>26</v>
      </c>
      <c r="I1228" s="296" t="s">
        <v>2304</v>
      </c>
      <c r="J1228" s="297">
        <v>3803.4</v>
      </c>
      <c r="K1228" s="298">
        <v>46406</v>
      </c>
      <c r="L1228" s="298">
        <v>4025</v>
      </c>
      <c r="M1228" s="299">
        <v>333.3</v>
      </c>
      <c r="N1228" s="300">
        <v>4055</v>
      </c>
      <c r="O1228" s="300">
        <v>218</v>
      </c>
      <c r="P1228" s="301">
        <v>1713</v>
      </c>
      <c r="Q1228" s="302">
        <v>22578</v>
      </c>
      <c r="R1228" s="302">
        <v>63</v>
      </c>
      <c r="S1228" s="303" t="s">
        <v>35</v>
      </c>
      <c r="T1228" s="304" t="s">
        <v>35</v>
      </c>
      <c r="U1228" s="304" t="s">
        <v>35</v>
      </c>
      <c r="V1228" s="297">
        <v>5849.7</v>
      </c>
      <c r="W1228" s="298">
        <v>73039</v>
      </c>
      <c r="X1228" s="298">
        <v>4306</v>
      </c>
    </row>
    <row r="1229" spans="1:24" x14ac:dyDescent="0.35">
      <c r="A1229" s="294">
        <v>2013</v>
      </c>
      <c r="B1229" s="295">
        <v>12796</v>
      </c>
      <c r="C1229" s="296" t="s">
        <v>1051</v>
      </c>
      <c r="D1229" s="294" t="s">
        <v>22</v>
      </c>
      <c r="E1229" s="296" t="s">
        <v>23</v>
      </c>
      <c r="F1229" s="294" t="s">
        <v>24</v>
      </c>
      <c r="G1229" s="296" t="s">
        <v>112</v>
      </c>
      <c r="H1229" s="296" t="s">
        <v>54</v>
      </c>
      <c r="I1229" s="296" t="s">
        <v>2271</v>
      </c>
      <c r="J1229" s="297">
        <v>349208.3</v>
      </c>
      <c r="K1229" s="298">
        <v>3604310</v>
      </c>
      <c r="L1229" s="298">
        <v>331037</v>
      </c>
      <c r="M1229" s="299">
        <v>217086.1</v>
      </c>
      <c r="N1229" s="300">
        <v>2752010</v>
      </c>
      <c r="O1229" s="300">
        <v>48210</v>
      </c>
      <c r="P1229" s="301">
        <v>265908.90000000002</v>
      </c>
      <c r="Q1229" s="302">
        <v>4452343</v>
      </c>
      <c r="R1229" s="302">
        <v>7650</v>
      </c>
      <c r="S1229" s="303">
        <v>345.6</v>
      </c>
      <c r="T1229" s="304">
        <v>3982</v>
      </c>
      <c r="U1229" s="304">
        <v>1</v>
      </c>
      <c r="V1229" s="297">
        <v>832548.9</v>
      </c>
      <c r="W1229" s="298">
        <v>10812645</v>
      </c>
      <c r="X1229" s="298">
        <v>386898</v>
      </c>
    </row>
    <row r="1230" spans="1:24" x14ac:dyDescent="0.35">
      <c r="A1230" s="294">
        <v>2013</v>
      </c>
      <c r="B1230" s="295">
        <v>12800</v>
      </c>
      <c r="C1230" s="296" t="s">
        <v>1052</v>
      </c>
      <c r="D1230" s="294" t="s">
        <v>22</v>
      </c>
      <c r="E1230" s="296" t="s">
        <v>23</v>
      </c>
      <c r="F1230" s="294" t="s">
        <v>24</v>
      </c>
      <c r="G1230" s="296" t="s">
        <v>46</v>
      </c>
      <c r="H1230" s="296" t="s">
        <v>26</v>
      </c>
      <c r="I1230" s="296" t="s">
        <v>2274</v>
      </c>
      <c r="J1230" s="297">
        <v>7196</v>
      </c>
      <c r="K1230" s="298">
        <v>68679</v>
      </c>
      <c r="L1230" s="298">
        <v>5250</v>
      </c>
      <c r="M1230" s="299">
        <v>7635</v>
      </c>
      <c r="N1230" s="300">
        <v>67528</v>
      </c>
      <c r="O1230" s="300">
        <v>866</v>
      </c>
      <c r="P1230" s="301">
        <v>611</v>
      </c>
      <c r="Q1230" s="302">
        <v>8221</v>
      </c>
      <c r="R1230" s="302">
        <v>1</v>
      </c>
      <c r="S1230" s="303" t="s">
        <v>35</v>
      </c>
      <c r="T1230" s="304" t="s">
        <v>35</v>
      </c>
      <c r="U1230" s="304" t="s">
        <v>35</v>
      </c>
      <c r="V1230" s="297">
        <v>15442</v>
      </c>
      <c r="W1230" s="298">
        <v>144428</v>
      </c>
      <c r="X1230" s="298">
        <v>6117</v>
      </c>
    </row>
    <row r="1231" spans="1:24" x14ac:dyDescent="0.35">
      <c r="A1231" s="294">
        <v>2013</v>
      </c>
      <c r="B1231" s="295">
        <v>12801</v>
      </c>
      <c r="C1231" s="296" t="s">
        <v>1053</v>
      </c>
      <c r="D1231" s="294" t="s">
        <v>22</v>
      </c>
      <c r="E1231" s="296" t="s">
        <v>23</v>
      </c>
      <c r="F1231" s="294" t="s">
        <v>24</v>
      </c>
      <c r="G1231" s="296" t="s">
        <v>67</v>
      </c>
      <c r="H1231" s="296" t="s">
        <v>26</v>
      </c>
      <c r="I1231" s="296" t="s">
        <v>2280</v>
      </c>
      <c r="J1231" s="297">
        <v>12588.9</v>
      </c>
      <c r="K1231" s="298">
        <v>99184</v>
      </c>
      <c r="L1231" s="298">
        <v>8453</v>
      </c>
      <c r="M1231" s="299">
        <v>17634.599999999999</v>
      </c>
      <c r="N1231" s="300">
        <v>157964</v>
      </c>
      <c r="O1231" s="300">
        <v>1898</v>
      </c>
      <c r="P1231" s="301">
        <v>23010</v>
      </c>
      <c r="Q1231" s="302">
        <v>379512</v>
      </c>
      <c r="R1231" s="302">
        <v>124</v>
      </c>
      <c r="S1231" s="303" t="s">
        <v>35</v>
      </c>
      <c r="T1231" s="304" t="s">
        <v>35</v>
      </c>
      <c r="U1231" s="304" t="s">
        <v>35</v>
      </c>
      <c r="V1231" s="297">
        <v>53233.5</v>
      </c>
      <c r="W1231" s="298">
        <v>636660</v>
      </c>
      <c r="X1231" s="298">
        <v>10475</v>
      </c>
    </row>
    <row r="1232" spans="1:24" x14ac:dyDescent="0.35">
      <c r="A1232" s="294">
        <v>2013</v>
      </c>
      <c r="B1232" s="295">
        <v>12803</v>
      </c>
      <c r="C1232" s="296" t="s">
        <v>1054</v>
      </c>
      <c r="D1232" s="294" t="s">
        <v>22</v>
      </c>
      <c r="E1232" s="296" t="s">
        <v>23</v>
      </c>
      <c r="F1232" s="294" t="s">
        <v>24</v>
      </c>
      <c r="G1232" s="296" t="s">
        <v>34</v>
      </c>
      <c r="H1232" s="296" t="s">
        <v>31</v>
      </c>
      <c r="I1232" s="296" t="s">
        <v>2270</v>
      </c>
      <c r="J1232" s="297">
        <v>13341</v>
      </c>
      <c r="K1232" s="298">
        <v>101758</v>
      </c>
      <c r="L1232" s="298">
        <v>7041</v>
      </c>
      <c r="M1232" s="299">
        <v>1335</v>
      </c>
      <c r="N1232" s="300">
        <v>11548</v>
      </c>
      <c r="O1232" s="300">
        <v>120</v>
      </c>
      <c r="P1232" s="301">
        <v>67</v>
      </c>
      <c r="Q1232" s="302">
        <v>204</v>
      </c>
      <c r="R1232" s="302">
        <v>25</v>
      </c>
      <c r="S1232" s="303" t="s">
        <v>35</v>
      </c>
      <c r="T1232" s="304" t="s">
        <v>35</v>
      </c>
      <c r="U1232" s="304" t="s">
        <v>35</v>
      </c>
      <c r="V1232" s="297">
        <v>14743</v>
      </c>
      <c r="W1232" s="298">
        <v>113510</v>
      </c>
      <c r="X1232" s="298">
        <v>7186</v>
      </c>
    </row>
    <row r="1233" spans="1:24" x14ac:dyDescent="0.35">
      <c r="A1233" s="294">
        <v>2013</v>
      </c>
      <c r="B1233" s="295">
        <v>12825</v>
      </c>
      <c r="C1233" s="296" t="s">
        <v>1055</v>
      </c>
      <c r="D1233" s="294" t="s">
        <v>22</v>
      </c>
      <c r="E1233" s="296" t="s">
        <v>23</v>
      </c>
      <c r="F1233" s="294" t="s">
        <v>24</v>
      </c>
      <c r="G1233" s="296" t="s">
        <v>169</v>
      </c>
      <c r="H1233" s="296" t="s">
        <v>54</v>
      </c>
      <c r="I1233" s="296" t="s">
        <v>2311</v>
      </c>
      <c r="J1233" s="297">
        <v>269816.2</v>
      </c>
      <c r="K1233" s="298">
        <v>2409714</v>
      </c>
      <c r="L1233" s="298">
        <v>276171</v>
      </c>
      <c r="M1233" s="299">
        <v>329804.3</v>
      </c>
      <c r="N1233" s="300">
        <v>3095129</v>
      </c>
      <c r="O1233" s="300">
        <v>66070</v>
      </c>
      <c r="P1233" s="301">
        <v>39351.300000000003</v>
      </c>
      <c r="Q1233" s="302">
        <v>459652</v>
      </c>
      <c r="R1233" s="302">
        <v>1555</v>
      </c>
      <c r="S1233" s="303" t="s">
        <v>35</v>
      </c>
      <c r="T1233" s="304" t="s">
        <v>35</v>
      </c>
      <c r="U1233" s="304" t="s">
        <v>35</v>
      </c>
      <c r="V1233" s="297">
        <v>638971.80000000005</v>
      </c>
      <c r="W1233" s="298">
        <v>5964495</v>
      </c>
      <c r="X1233" s="298">
        <v>343796</v>
      </c>
    </row>
    <row r="1234" spans="1:24" x14ac:dyDescent="0.35">
      <c r="A1234" s="294">
        <v>2013</v>
      </c>
      <c r="B1234" s="295">
        <v>12825</v>
      </c>
      <c r="C1234" s="296" t="s">
        <v>1055</v>
      </c>
      <c r="D1234" s="294" t="s">
        <v>22</v>
      </c>
      <c r="E1234" s="296" t="s">
        <v>23</v>
      </c>
      <c r="F1234" s="294" t="s">
        <v>24</v>
      </c>
      <c r="G1234" s="296" t="s">
        <v>165</v>
      </c>
      <c r="H1234" s="296" t="s">
        <v>54</v>
      </c>
      <c r="I1234" s="296" t="s">
        <v>2311</v>
      </c>
      <c r="J1234" s="297">
        <v>178.2</v>
      </c>
      <c r="K1234" s="298">
        <v>1582</v>
      </c>
      <c r="L1234" s="298">
        <v>178</v>
      </c>
      <c r="M1234" s="299">
        <v>3552.6</v>
      </c>
      <c r="N1234" s="300">
        <v>23896</v>
      </c>
      <c r="O1234" s="300">
        <v>325</v>
      </c>
      <c r="P1234" s="301" t="s">
        <v>35</v>
      </c>
      <c r="Q1234" s="302" t="s">
        <v>35</v>
      </c>
      <c r="R1234" s="302" t="s">
        <v>35</v>
      </c>
      <c r="S1234" s="303" t="s">
        <v>35</v>
      </c>
      <c r="T1234" s="304" t="s">
        <v>35</v>
      </c>
      <c r="U1234" s="304" t="s">
        <v>35</v>
      </c>
      <c r="V1234" s="297">
        <v>3730.8</v>
      </c>
      <c r="W1234" s="298">
        <v>25478</v>
      </c>
      <c r="X1234" s="298">
        <v>503</v>
      </c>
    </row>
    <row r="1235" spans="1:24" x14ac:dyDescent="0.35">
      <c r="A1235" s="294">
        <v>2013</v>
      </c>
      <c r="B1235" s="295">
        <v>12825</v>
      </c>
      <c r="C1235" s="296" t="s">
        <v>1055</v>
      </c>
      <c r="D1235" s="294" t="s">
        <v>132</v>
      </c>
      <c r="E1235" s="296" t="s">
        <v>133</v>
      </c>
      <c r="F1235" s="294" t="s">
        <v>24</v>
      </c>
      <c r="G1235" s="296" t="s">
        <v>169</v>
      </c>
      <c r="H1235" s="296" t="s">
        <v>54</v>
      </c>
      <c r="I1235" s="296" t="s">
        <v>2311</v>
      </c>
      <c r="J1235" s="297">
        <v>1</v>
      </c>
      <c r="K1235" s="298">
        <v>23</v>
      </c>
      <c r="L1235" s="298">
        <v>4</v>
      </c>
      <c r="M1235" s="299">
        <v>3230.1</v>
      </c>
      <c r="N1235" s="300">
        <v>137098</v>
      </c>
      <c r="O1235" s="300">
        <v>407</v>
      </c>
      <c r="P1235" s="301">
        <v>12456.1</v>
      </c>
      <c r="Q1235" s="302">
        <v>2559964</v>
      </c>
      <c r="R1235" s="302">
        <v>38</v>
      </c>
      <c r="S1235" s="303" t="s">
        <v>35</v>
      </c>
      <c r="T1235" s="304" t="s">
        <v>35</v>
      </c>
      <c r="U1235" s="304" t="s">
        <v>35</v>
      </c>
      <c r="V1235" s="297">
        <v>15687.2</v>
      </c>
      <c r="W1235" s="298">
        <v>2697085</v>
      </c>
      <c r="X1235" s="298">
        <v>449</v>
      </c>
    </row>
    <row r="1236" spans="1:24" x14ac:dyDescent="0.35">
      <c r="A1236" s="294">
        <v>2013</v>
      </c>
      <c r="B1236" s="295">
        <v>12839</v>
      </c>
      <c r="C1236" s="296" t="s">
        <v>1056</v>
      </c>
      <c r="D1236" s="294" t="s">
        <v>22</v>
      </c>
      <c r="E1236" s="296" t="s">
        <v>23</v>
      </c>
      <c r="F1236" s="294" t="s">
        <v>24</v>
      </c>
      <c r="G1236" s="296" t="s">
        <v>83</v>
      </c>
      <c r="H1236" s="296" t="s">
        <v>26</v>
      </c>
      <c r="I1236" s="296" t="s">
        <v>2270</v>
      </c>
      <c r="J1236" s="297">
        <v>732.7</v>
      </c>
      <c r="K1236" s="298">
        <v>7061</v>
      </c>
      <c r="L1236" s="298">
        <v>688</v>
      </c>
      <c r="M1236" s="299">
        <v>941.9</v>
      </c>
      <c r="N1236" s="300">
        <v>9510</v>
      </c>
      <c r="O1236" s="300">
        <v>187</v>
      </c>
      <c r="P1236" s="301">
        <v>987.4</v>
      </c>
      <c r="Q1236" s="302">
        <v>13445</v>
      </c>
      <c r="R1236" s="302">
        <v>1</v>
      </c>
      <c r="S1236" s="303" t="s">
        <v>35</v>
      </c>
      <c r="T1236" s="304" t="s">
        <v>35</v>
      </c>
      <c r="U1236" s="304" t="s">
        <v>35</v>
      </c>
      <c r="V1236" s="297">
        <v>2662</v>
      </c>
      <c r="W1236" s="298">
        <v>30016</v>
      </c>
      <c r="X1236" s="298">
        <v>876</v>
      </c>
    </row>
    <row r="1237" spans="1:24" x14ac:dyDescent="0.35">
      <c r="A1237" s="294">
        <v>2013</v>
      </c>
      <c r="B1237" s="295">
        <v>12850</v>
      </c>
      <c r="C1237" s="296" t="s">
        <v>2411</v>
      </c>
      <c r="D1237" s="294" t="s">
        <v>22</v>
      </c>
      <c r="E1237" s="296" t="s">
        <v>23</v>
      </c>
      <c r="F1237" s="294" t="s">
        <v>24</v>
      </c>
      <c r="G1237" s="296" t="s">
        <v>60</v>
      </c>
      <c r="H1237" s="296" t="s">
        <v>114</v>
      </c>
      <c r="I1237" s="296" t="s">
        <v>2278</v>
      </c>
      <c r="J1237" s="297" t="s">
        <v>35</v>
      </c>
      <c r="K1237" s="298" t="s">
        <v>35</v>
      </c>
      <c r="L1237" s="298" t="s">
        <v>35</v>
      </c>
      <c r="M1237" s="299" t="s">
        <v>35</v>
      </c>
      <c r="N1237" s="300" t="s">
        <v>35</v>
      </c>
      <c r="O1237" s="300" t="s">
        <v>35</v>
      </c>
      <c r="P1237" s="301">
        <v>102</v>
      </c>
      <c r="Q1237" s="302" t="s">
        <v>35</v>
      </c>
      <c r="R1237" s="302" t="s">
        <v>35</v>
      </c>
      <c r="S1237" s="303" t="s">
        <v>35</v>
      </c>
      <c r="T1237" s="304" t="s">
        <v>35</v>
      </c>
      <c r="U1237" s="304" t="s">
        <v>35</v>
      </c>
      <c r="V1237" s="297">
        <v>102</v>
      </c>
      <c r="W1237" s="298">
        <v>0</v>
      </c>
      <c r="X1237" s="298">
        <v>0</v>
      </c>
    </row>
    <row r="1238" spans="1:24" x14ac:dyDescent="0.35">
      <c r="A1238" s="294">
        <v>2013</v>
      </c>
      <c r="B1238" s="295">
        <v>12860</v>
      </c>
      <c r="C1238" s="296" t="s">
        <v>1057</v>
      </c>
      <c r="D1238" s="294" t="s">
        <v>22</v>
      </c>
      <c r="E1238" s="296" t="s">
        <v>23</v>
      </c>
      <c r="F1238" s="294" t="s">
        <v>24</v>
      </c>
      <c r="G1238" s="296" t="s">
        <v>125</v>
      </c>
      <c r="H1238" s="296" t="s">
        <v>31</v>
      </c>
      <c r="I1238" s="296" t="s">
        <v>2308</v>
      </c>
      <c r="J1238" s="297">
        <v>8097</v>
      </c>
      <c r="K1238" s="298">
        <v>59619</v>
      </c>
      <c r="L1238" s="298">
        <v>4785</v>
      </c>
      <c r="M1238" s="299">
        <v>8614</v>
      </c>
      <c r="N1238" s="300">
        <v>83552</v>
      </c>
      <c r="O1238" s="300">
        <v>1419</v>
      </c>
      <c r="P1238" s="301">
        <v>8813</v>
      </c>
      <c r="Q1238" s="302">
        <v>67366</v>
      </c>
      <c r="R1238" s="302">
        <v>1490</v>
      </c>
      <c r="S1238" s="303" t="s">
        <v>35</v>
      </c>
      <c r="T1238" s="304" t="s">
        <v>35</v>
      </c>
      <c r="U1238" s="304" t="s">
        <v>35</v>
      </c>
      <c r="V1238" s="297">
        <v>25524</v>
      </c>
      <c r="W1238" s="298">
        <v>210537</v>
      </c>
      <c r="X1238" s="298">
        <v>7694</v>
      </c>
    </row>
    <row r="1239" spans="1:24" x14ac:dyDescent="0.35">
      <c r="A1239" s="294">
        <v>2013</v>
      </c>
      <c r="B1239" s="295">
        <v>12866</v>
      </c>
      <c r="C1239" s="296" t="s">
        <v>1058</v>
      </c>
      <c r="D1239" s="294" t="s">
        <v>22</v>
      </c>
      <c r="E1239" s="296" t="s">
        <v>23</v>
      </c>
      <c r="F1239" s="294" t="s">
        <v>24</v>
      </c>
      <c r="G1239" s="296" t="s">
        <v>125</v>
      </c>
      <c r="H1239" s="296" t="s">
        <v>31</v>
      </c>
      <c r="I1239" s="296" t="s">
        <v>2308</v>
      </c>
      <c r="J1239" s="297">
        <v>1125.8</v>
      </c>
      <c r="K1239" s="298">
        <v>17629</v>
      </c>
      <c r="L1239" s="298">
        <v>1603</v>
      </c>
      <c r="M1239" s="299">
        <v>2187.6</v>
      </c>
      <c r="N1239" s="300">
        <v>29970</v>
      </c>
      <c r="O1239" s="300">
        <v>754</v>
      </c>
      <c r="P1239" s="301">
        <v>30217.8</v>
      </c>
      <c r="Q1239" s="302">
        <v>483053</v>
      </c>
      <c r="R1239" s="302">
        <v>12</v>
      </c>
      <c r="S1239" s="303" t="s">
        <v>35</v>
      </c>
      <c r="T1239" s="304" t="s">
        <v>35</v>
      </c>
      <c r="U1239" s="304" t="s">
        <v>35</v>
      </c>
      <c r="V1239" s="297">
        <v>33531.199999999997</v>
      </c>
      <c r="W1239" s="298">
        <v>530652</v>
      </c>
      <c r="X1239" s="298">
        <v>2369</v>
      </c>
    </row>
    <row r="1240" spans="1:24" x14ac:dyDescent="0.35">
      <c r="A1240" s="294">
        <v>2013</v>
      </c>
      <c r="B1240" s="295">
        <v>12866</v>
      </c>
      <c r="C1240" s="296" t="s">
        <v>1058</v>
      </c>
      <c r="D1240" s="294" t="s">
        <v>22</v>
      </c>
      <c r="E1240" s="296" t="s">
        <v>23</v>
      </c>
      <c r="F1240" s="294" t="s">
        <v>24</v>
      </c>
      <c r="G1240" s="296" t="s">
        <v>223</v>
      </c>
      <c r="H1240" s="296" t="s">
        <v>31</v>
      </c>
      <c r="I1240" s="296" t="s">
        <v>2308</v>
      </c>
      <c r="J1240" s="297">
        <v>9351.7000000000007</v>
      </c>
      <c r="K1240" s="298">
        <v>148429</v>
      </c>
      <c r="L1240" s="298">
        <v>12231</v>
      </c>
      <c r="M1240" s="299">
        <v>21856.6</v>
      </c>
      <c r="N1240" s="300">
        <v>311904</v>
      </c>
      <c r="O1240" s="300">
        <v>4046</v>
      </c>
      <c r="P1240" s="301">
        <v>3559.3</v>
      </c>
      <c r="Q1240" s="302">
        <v>54577</v>
      </c>
      <c r="R1240" s="302">
        <v>8</v>
      </c>
      <c r="S1240" s="303" t="s">
        <v>35</v>
      </c>
      <c r="T1240" s="304" t="s">
        <v>35</v>
      </c>
      <c r="U1240" s="304" t="s">
        <v>35</v>
      </c>
      <c r="V1240" s="297">
        <v>34767.599999999999</v>
      </c>
      <c r="W1240" s="298">
        <v>514910</v>
      </c>
      <c r="X1240" s="298">
        <v>16285</v>
      </c>
    </row>
    <row r="1241" spans="1:24" x14ac:dyDescent="0.35">
      <c r="A1241" s="294">
        <v>2013</v>
      </c>
      <c r="B1241" s="295">
        <v>12894</v>
      </c>
      <c r="C1241" s="296" t="s">
        <v>1059</v>
      </c>
      <c r="D1241" s="294" t="s">
        <v>22</v>
      </c>
      <c r="E1241" s="296" t="s">
        <v>23</v>
      </c>
      <c r="F1241" s="294" t="s">
        <v>24</v>
      </c>
      <c r="G1241" s="296" t="s">
        <v>48</v>
      </c>
      <c r="H1241" s="296" t="s">
        <v>26</v>
      </c>
      <c r="I1241" s="296" t="s">
        <v>2275</v>
      </c>
      <c r="J1241" s="297">
        <v>16003.7</v>
      </c>
      <c r="K1241" s="298">
        <v>171860</v>
      </c>
      <c r="L1241" s="298">
        <v>15208</v>
      </c>
      <c r="M1241" s="299">
        <v>4009.3</v>
      </c>
      <c r="N1241" s="300">
        <v>37578</v>
      </c>
      <c r="O1241" s="300">
        <v>1775</v>
      </c>
      <c r="P1241" s="301">
        <v>16529.5</v>
      </c>
      <c r="Q1241" s="302">
        <v>232966</v>
      </c>
      <c r="R1241" s="302">
        <v>202</v>
      </c>
      <c r="S1241" s="303" t="s">
        <v>35</v>
      </c>
      <c r="T1241" s="304" t="s">
        <v>35</v>
      </c>
      <c r="U1241" s="304" t="s">
        <v>35</v>
      </c>
      <c r="V1241" s="297">
        <v>36542.5</v>
      </c>
      <c r="W1241" s="298">
        <v>442404</v>
      </c>
      <c r="X1241" s="298">
        <v>17185</v>
      </c>
    </row>
    <row r="1242" spans="1:24" x14ac:dyDescent="0.35">
      <c r="A1242" s="294">
        <v>2013</v>
      </c>
      <c r="B1242" s="295">
        <v>12897</v>
      </c>
      <c r="C1242" s="296" t="s">
        <v>1060</v>
      </c>
      <c r="D1242" s="294" t="s">
        <v>22</v>
      </c>
      <c r="E1242" s="296" t="s">
        <v>23</v>
      </c>
      <c r="F1242" s="294" t="s">
        <v>24</v>
      </c>
      <c r="G1242" s="296" t="s">
        <v>48</v>
      </c>
      <c r="H1242" s="296" t="s">
        <v>26</v>
      </c>
      <c r="I1242" s="296" t="s">
        <v>2270</v>
      </c>
      <c r="J1242" s="297">
        <v>544</v>
      </c>
      <c r="K1242" s="298">
        <v>6672</v>
      </c>
      <c r="L1242" s="298">
        <v>768</v>
      </c>
      <c r="M1242" s="299">
        <v>2838</v>
      </c>
      <c r="N1242" s="300">
        <v>27513</v>
      </c>
      <c r="O1242" s="300">
        <v>295</v>
      </c>
      <c r="P1242" s="301" t="s">
        <v>35</v>
      </c>
      <c r="Q1242" s="302" t="s">
        <v>35</v>
      </c>
      <c r="R1242" s="302" t="s">
        <v>35</v>
      </c>
      <c r="S1242" s="303" t="s">
        <v>35</v>
      </c>
      <c r="T1242" s="304" t="s">
        <v>35</v>
      </c>
      <c r="U1242" s="304" t="s">
        <v>35</v>
      </c>
      <c r="V1242" s="297">
        <v>3382</v>
      </c>
      <c r="W1242" s="298">
        <v>34185</v>
      </c>
      <c r="X1242" s="298">
        <v>1063</v>
      </c>
    </row>
    <row r="1243" spans="1:24" x14ac:dyDescent="0.35">
      <c r="A1243" s="294">
        <v>2013</v>
      </c>
      <c r="B1243" s="295">
        <v>12899</v>
      </c>
      <c r="C1243" s="296" t="s">
        <v>1061</v>
      </c>
      <c r="D1243" s="294" t="s">
        <v>22</v>
      </c>
      <c r="E1243" s="296" t="s">
        <v>23</v>
      </c>
      <c r="F1243" s="294" t="s">
        <v>24</v>
      </c>
      <c r="G1243" s="296" t="s">
        <v>163</v>
      </c>
      <c r="H1243" s="296" t="s">
        <v>31</v>
      </c>
      <c r="I1243" s="296" t="s">
        <v>2275</v>
      </c>
      <c r="J1243" s="297">
        <v>12202.4</v>
      </c>
      <c r="K1243" s="298">
        <v>86345</v>
      </c>
      <c r="L1243" s="298">
        <v>6884</v>
      </c>
      <c r="M1243" s="299">
        <v>7360.1</v>
      </c>
      <c r="N1243" s="300">
        <v>60056</v>
      </c>
      <c r="O1243" s="300">
        <v>1015</v>
      </c>
      <c r="P1243" s="301">
        <v>732.8</v>
      </c>
      <c r="Q1243" s="302">
        <v>8989</v>
      </c>
      <c r="R1243" s="302">
        <v>1</v>
      </c>
      <c r="S1243" s="303" t="s">
        <v>35</v>
      </c>
      <c r="T1243" s="304" t="s">
        <v>35</v>
      </c>
      <c r="U1243" s="304" t="s">
        <v>35</v>
      </c>
      <c r="V1243" s="297">
        <v>20295.3</v>
      </c>
      <c r="W1243" s="298">
        <v>155390</v>
      </c>
      <c r="X1243" s="298">
        <v>7900</v>
      </c>
    </row>
    <row r="1244" spans="1:24" x14ac:dyDescent="0.35">
      <c r="A1244" s="294">
        <v>2013</v>
      </c>
      <c r="B1244" s="295">
        <v>12900</v>
      </c>
      <c r="C1244" s="296" t="s">
        <v>1062</v>
      </c>
      <c r="D1244" s="294" t="s">
        <v>22</v>
      </c>
      <c r="E1244" s="296" t="s">
        <v>23</v>
      </c>
      <c r="F1244" s="294" t="s">
        <v>24</v>
      </c>
      <c r="G1244" s="296" t="s">
        <v>48</v>
      </c>
      <c r="H1244" s="296" t="s">
        <v>26</v>
      </c>
      <c r="I1244" s="296" t="s">
        <v>2270</v>
      </c>
      <c r="J1244" s="297">
        <v>1202</v>
      </c>
      <c r="K1244" s="298">
        <v>11415</v>
      </c>
      <c r="L1244" s="298">
        <v>1552</v>
      </c>
      <c r="M1244" s="299">
        <v>1829</v>
      </c>
      <c r="N1244" s="300">
        <v>20440</v>
      </c>
      <c r="O1244" s="300">
        <v>264</v>
      </c>
      <c r="P1244" s="301">
        <v>1917</v>
      </c>
      <c r="Q1244" s="302">
        <v>24549</v>
      </c>
      <c r="R1244" s="302">
        <v>5</v>
      </c>
      <c r="S1244" s="303">
        <v>0</v>
      </c>
      <c r="T1244" s="304">
        <v>0</v>
      </c>
      <c r="U1244" s="304">
        <v>0</v>
      </c>
      <c r="V1244" s="297">
        <v>4948</v>
      </c>
      <c r="W1244" s="298">
        <v>56404</v>
      </c>
      <c r="X1244" s="298">
        <v>1821</v>
      </c>
    </row>
    <row r="1245" spans="1:24" x14ac:dyDescent="0.35">
      <c r="A1245" s="294">
        <v>2013</v>
      </c>
      <c r="B1245" s="295">
        <v>12901</v>
      </c>
      <c r="C1245" s="296" t="s">
        <v>1063</v>
      </c>
      <c r="D1245" s="294" t="s">
        <v>22</v>
      </c>
      <c r="E1245" s="296" t="s">
        <v>23</v>
      </c>
      <c r="F1245" s="294" t="s">
        <v>24</v>
      </c>
      <c r="G1245" s="296" t="s">
        <v>312</v>
      </c>
      <c r="H1245" s="296" t="s">
        <v>31</v>
      </c>
      <c r="I1245" s="296" t="s">
        <v>2326</v>
      </c>
      <c r="J1245" s="297">
        <v>9173.5</v>
      </c>
      <c r="K1245" s="298">
        <v>56304</v>
      </c>
      <c r="L1245" s="298">
        <v>10574</v>
      </c>
      <c r="M1245" s="299">
        <v>1834.3</v>
      </c>
      <c r="N1245" s="300">
        <v>12931</v>
      </c>
      <c r="O1245" s="300">
        <v>279</v>
      </c>
      <c r="P1245" s="301">
        <v>255.8</v>
      </c>
      <c r="Q1245" s="302">
        <v>2129</v>
      </c>
      <c r="R1245" s="302">
        <v>1</v>
      </c>
      <c r="S1245" s="303" t="s">
        <v>35</v>
      </c>
      <c r="T1245" s="304" t="s">
        <v>35</v>
      </c>
      <c r="U1245" s="304" t="s">
        <v>35</v>
      </c>
      <c r="V1245" s="297">
        <v>11263.6</v>
      </c>
      <c r="W1245" s="298">
        <v>71364</v>
      </c>
      <c r="X1245" s="298">
        <v>10854</v>
      </c>
    </row>
    <row r="1246" spans="1:24" x14ac:dyDescent="0.35">
      <c r="A1246" s="294">
        <v>2013</v>
      </c>
      <c r="B1246" s="295">
        <v>12915</v>
      </c>
      <c r="C1246" s="296" t="s">
        <v>1064</v>
      </c>
      <c r="D1246" s="294" t="s">
        <v>22</v>
      </c>
      <c r="E1246" s="296" t="s">
        <v>23</v>
      </c>
      <c r="F1246" s="294" t="s">
        <v>24</v>
      </c>
      <c r="G1246" s="296" t="s">
        <v>164</v>
      </c>
      <c r="H1246" s="296" t="s">
        <v>31</v>
      </c>
      <c r="I1246" s="296" t="s">
        <v>2275</v>
      </c>
      <c r="J1246" s="297">
        <v>7462</v>
      </c>
      <c r="K1246" s="298">
        <v>60530</v>
      </c>
      <c r="L1246" s="298">
        <v>5969</v>
      </c>
      <c r="M1246" s="299">
        <v>3598</v>
      </c>
      <c r="N1246" s="300">
        <v>39296</v>
      </c>
      <c r="O1246" s="300">
        <v>822</v>
      </c>
      <c r="P1246" s="301" t="s">
        <v>35</v>
      </c>
      <c r="Q1246" s="302" t="s">
        <v>35</v>
      </c>
      <c r="R1246" s="302" t="s">
        <v>35</v>
      </c>
      <c r="S1246" s="303" t="s">
        <v>35</v>
      </c>
      <c r="T1246" s="304" t="s">
        <v>35</v>
      </c>
      <c r="U1246" s="304" t="s">
        <v>35</v>
      </c>
      <c r="V1246" s="297">
        <v>11060</v>
      </c>
      <c r="W1246" s="298">
        <v>99826</v>
      </c>
      <c r="X1246" s="298">
        <v>6791</v>
      </c>
    </row>
    <row r="1247" spans="1:24" x14ac:dyDescent="0.35">
      <c r="A1247" s="294">
        <v>2013</v>
      </c>
      <c r="B1247" s="295">
        <v>12919</v>
      </c>
      <c r="C1247" s="296" t="s">
        <v>1065</v>
      </c>
      <c r="D1247" s="294" t="s">
        <v>22</v>
      </c>
      <c r="E1247" s="296" t="s">
        <v>23</v>
      </c>
      <c r="F1247" s="294" t="s">
        <v>24</v>
      </c>
      <c r="G1247" s="296" t="s">
        <v>53</v>
      </c>
      <c r="H1247" s="296" t="s">
        <v>54</v>
      </c>
      <c r="I1247" s="296" t="s">
        <v>2290</v>
      </c>
      <c r="J1247" s="297">
        <v>1479.4</v>
      </c>
      <c r="K1247" s="298">
        <v>16553</v>
      </c>
      <c r="L1247" s="298">
        <v>2203</v>
      </c>
      <c r="M1247" s="299">
        <v>1380</v>
      </c>
      <c r="N1247" s="300">
        <v>16965</v>
      </c>
      <c r="O1247" s="300">
        <v>293</v>
      </c>
      <c r="P1247" s="301">
        <v>77394.399999999994</v>
      </c>
      <c r="Q1247" s="302">
        <v>1769950</v>
      </c>
      <c r="R1247" s="302">
        <v>2</v>
      </c>
      <c r="S1247" s="303">
        <v>0</v>
      </c>
      <c r="T1247" s="304">
        <v>0</v>
      </c>
      <c r="U1247" s="304">
        <v>0</v>
      </c>
      <c r="V1247" s="297">
        <v>80253.8</v>
      </c>
      <c r="W1247" s="298">
        <v>1803468</v>
      </c>
      <c r="X1247" s="298">
        <v>2498</v>
      </c>
    </row>
    <row r="1248" spans="1:24" x14ac:dyDescent="0.35">
      <c r="A1248" s="294">
        <v>2013</v>
      </c>
      <c r="B1248" s="295">
        <v>12927</v>
      </c>
      <c r="C1248" s="296" t="s">
        <v>1066</v>
      </c>
      <c r="D1248" s="294" t="s">
        <v>22</v>
      </c>
      <c r="E1248" s="296" t="s">
        <v>23</v>
      </c>
      <c r="F1248" s="294" t="s">
        <v>24</v>
      </c>
      <c r="G1248" s="296" t="s">
        <v>28</v>
      </c>
      <c r="H1248" s="296" t="s">
        <v>26</v>
      </c>
      <c r="I1248" s="296" t="s">
        <v>2270</v>
      </c>
      <c r="J1248" s="297">
        <v>7089</v>
      </c>
      <c r="K1248" s="298">
        <v>74126</v>
      </c>
      <c r="L1248" s="298">
        <v>5010</v>
      </c>
      <c r="M1248" s="299">
        <v>9037</v>
      </c>
      <c r="N1248" s="300">
        <v>100352</v>
      </c>
      <c r="O1248" s="300">
        <v>1297</v>
      </c>
      <c r="P1248" s="301" t="s">
        <v>35</v>
      </c>
      <c r="Q1248" s="302" t="s">
        <v>35</v>
      </c>
      <c r="R1248" s="302" t="s">
        <v>35</v>
      </c>
      <c r="S1248" s="303" t="s">
        <v>35</v>
      </c>
      <c r="T1248" s="304" t="s">
        <v>35</v>
      </c>
      <c r="U1248" s="304" t="s">
        <v>35</v>
      </c>
      <c r="V1248" s="297">
        <v>16126</v>
      </c>
      <c r="W1248" s="298">
        <v>174478</v>
      </c>
      <c r="X1248" s="298">
        <v>6307</v>
      </c>
    </row>
    <row r="1249" spans="1:24" x14ac:dyDescent="0.35">
      <c r="A1249" s="294">
        <v>2013</v>
      </c>
      <c r="B1249" s="295">
        <v>12929</v>
      </c>
      <c r="C1249" s="296" t="s">
        <v>1067</v>
      </c>
      <c r="D1249" s="294" t="s">
        <v>22</v>
      </c>
      <c r="E1249" s="296" t="s">
        <v>23</v>
      </c>
      <c r="F1249" s="294" t="s">
        <v>24</v>
      </c>
      <c r="G1249" s="296" t="s">
        <v>71</v>
      </c>
      <c r="H1249" s="296" t="s">
        <v>31</v>
      </c>
      <c r="I1249" s="296" t="s">
        <v>2270</v>
      </c>
      <c r="J1249" s="297">
        <v>61298.1</v>
      </c>
      <c r="K1249" s="298">
        <v>451094</v>
      </c>
      <c r="L1249" s="298">
        <v>33220</v>
      </c>
      <c r="M1249" s="299">
        <v>5284.8</v>
      </c>
      <c r="N1249" s="300">
        <v>51765</v>
      </c>
      <c r="O1249" s="300">
        <v>316</v>
      </c>
      <c r="P1249" s="301">
        <v>2870.5</v>
      </c>
      <c r="Q1249" s="302">
        <v>33153</v>
      </c>
      <c r="R1249" s="302">
        <v>6</v>
      </c>
      <c r="S1249" s="303" t="s">
        <v>35</v>
      </c>
      <c r="T1249" s="304" t="s">
        <v>35</v>
      </c>
      <c r="U1249" s="304" t="s">
        <v>35</v>
      </c>
      <c r="V1249" s="297">
        <v>69453.399999999994</v>
      </c>
      <c r="W1249" s="298">
        <v>536012</v>
      </c>
      <c r="X1249" s="298">
        <v>33542</v>
      </c>
    </row>
    <row r="1250" spans="1:24" x14ac:dyDescent="0.35">
      <c r="A1250" s="294">
        <v>2013</v>
      </c>
      <c r="B1250" s="295">
        <v>12944</v>
      </c>
      <c r="C1250" s="296" t="s">
        <v>1068</v>
      </c>
      <c r="D1250" s="294" t="s">
        <v>22</v>
      </c>
      <c r="E1250" s="296" t="s">
        <v>23</v>
      </c>
      <c r="F1250" s="294" t="s">
        <v>24</v>
      </c>
      <c r="G1250" s="296" t="s">
        <v>67</v>
      </c>
      <c r="H1250" s="296" t="s">
        <v>26</v>
      </c>
      <c r="I1250" s="296" t="s">
        <v>2280</v>
      </c>
      <c r="J1250" s="297">
        <v>8897</v>
      </c>
      <c r="K1250" s="298">
        <v>69194</v>
      </c>
      <c r="L1250" s="298">
        <v>6453</v>
      </c>
      <c r="M1250" s="299">
        <v>11622</v>
      </c>
      <c r="N1250" s="300">
        <v>113187</v>
      </c>
      <c r="O1250" s="300">
        <v>1693</v>
      </c>
      <c r="P1250" s="301">
        <v>12376</v>
      </c>
      <c r="Q1250" s="302">
        <v>173774</v>
      </c>
      <c r="R1250" s="302">
        <v>38</v>
      </c>
      <c r="S1250" s="303" t="s">
        <v>35</v>
      </c>
      <c r="T1250" s="304" t="s">
        <v>35</v>
      </c>
      <c r="U1250" s="304" t="s">
        <v>35</v>
      </c>
      <c r="V1250" s="297">
        <v>32895</v>
      </c>
      <c r="W1250" s="298">
        <v>356155</v>
      </c>
      <c r="X1250" s="298">
        <v>8184</v>
      </c>
    </row>
    <row r="1251" spans="1:24" x14ac:dyDescent="0.35">
      <c r="A1251" s="294">
        <v>2013</v>
      </c>
      <c r="B1251" s="295">
        <v>12988</v>
      </c>
      <c r="C1251" s="296" t="s">
        <v>1069</v>
      </c>
      <c r="D1251" s="294" t="s">
        <v>22</v>
      </c>
      <c r="E1251" s="296" t="s">
        <v>23</v>
      </c>
      <c r="F1251" s="294" t="s">
        <v>24</v>
      </c>
      <c r="G1251" s="296" t="s">
        <v>100</v>
      </c>
      <c r="H1251" s="296" t="s">
        <v>26</v>
      </c>
      <c r="I1251" s="296" t="s">
        <v>2269</v>
      </c>
      <c r="J1251" s="297">
        <v>16222</v>
      </c>
      <c r="K1251" s="298">
        <v>162209</v>
      </c>
      <c r="L1251" s="298">
        <v>11728</v>
      </c>
      <c r="M1251" s="299">
        <v>29092</v>
      </c>
      <c r="N1251" s="300">
        <v>306355</v>
      </c>
      <c r="O1251" s="300">
        <v>2647</v>
      </c>
      <c r="P1251" s="301">
        <v>27213</v>
      </c>
      <c r="Q1251" s="302">
        <v>415589</v>
      </c>
      <c r="R1251" s="302">
        <v>27</v>
      </c>
      <c r="S1251" s="303">
        <v>0</v>
      </c>
      <c r="T1251" s="304">
        <v>0</v>
      </c>
      <c r="U1251" s="304">
        <v>0</v>
      </c>
      <c r="V1251" s="297">
        <v>72527</v>
      </c>
      <c r="W1251" s="298">
        <v>884153</v>
      </c>
      <c r="X1251" s="298">
        <v>14402</v>
      </c>
    </row>
    <row r="1252" spans="1:24" x14ac:dyDescent="0.35">
      <c r="A1252" s="294">
        <v>2013</v>
      </c>
      <c r="B1252" s="295">
        <v>12989</v>
      </c>
      <c r="C1252" s="296" t="s">
        <v>2412</v>
      </c>
      <c r="D1252" s="294" t="s">
        <v>22</v>
      </c>
      <c r="E1252" s="296" t="s">
        <v>23</v>
      </c>
      <c r="F1252" s="294" t="s">
        <v>24</v>
      </c>
      <c r="G1252" s="296" t="s">
        <v>256</v>
      </c>
      <c r="H1252" s="296" t="s">
        <v>26</v>
      </c>
      <c r="I1252" s="296" t="s">
        <v>2306</v>
      </c>
      <c r="J1252" s="297">
        <v>3303</v>
      </c>
      <c r="K1252" s="298">
        <v>20906</v>
      </c>
      <c r="L1252" s="298">
        <v>3355</v>
      </c>
      <c r="M1252" s="299">
        <v>2752</v>
      </c>
      <c r="N1252" s="300">
        <v>16861</v>
      </c>
      <c r="O1252" s="300">
        <v>585</v>
      </c>
      <c r="P1252" s="301">
        <v>987</v>
      </c>
      <c r="Q1252" s="302">
        <v>6897</v>
      </c>
      <c r="R1252" s="302">
        <v>3</v>
      </c>
      <c r="S1252" s="303" t="s">
        <v>35</v>
      </c>
      <c r="T1252" s="304" t="s">
        <v>35</v>
      </c>
      <c r="U1252" s="304" t="s">
        <v>35</v>
      </c>
      <c r="V1252" s="297">
        <v>7042</v>
      </c>
      <c r="W1252" s="298">
        <v>44664</v>
      </c>
      <c r="X1252" s="298">
        <v>3943</v>
      </c>
    </row>
    <row r="1253" spans="1:24" x14ac:dyDescent="0.35">
      <c r="A1253" s="294">
        <v>2013</v>
      </c>
      <c r="B1253" s="295">
        <v>12990</v>
      </c>
      <c r="C1253" s="296" t="s">
        <v>1070</v>
      </c>
      <c r="D1253" s="294" t="s">
        <v>22</v>
      </c>
      <c r="E1253" s="296" t="s">
        <v>23</v>
      </c>
      <c r="F1253" s="294" t="s">
        <v>24</v>
      </c>
      <c r="G1253" s="296" t="s">
        <v>44</v>
      </c>
      <c r="H1253" s="296" t="s">
        <v>31</v>
      </c>
      <c r="I1253" s="296" t="s">
        <v>2271</v>
      </c>
      <c r="J1253" s="297">
        <v>28079</v>
      </c>
      <c r="K1253" s="298">
        <v>236805</v>
      </c>
      <c r="L1253" s="298">
        <v>14365</v>
      </c>
      <c r="M1253" s="299">
        <v>5570</v>
      </c>
      <c r="N1253" s="300">
        <v>42722</v>
      </c>
      <c r="O1253" s="300">
        <v>2136</v>
      </c>
      <c r="P1253" s="301">
        <v>7664</v>
      </c>
      <c r="Q1253" s="302">
        <v>83223</v>
      </c>
      <c r="R1253" s="302">
        <v>13</v>
      </c>
      <c r="S1253" s="303" t="s">
        <v>35</v>
      </c>
      <c r="T1253" s="304" t="s">
        <v>35</v>
      </c>
      <c r="U1253" s="304" t="s">
        <v>35</v>
      </c>
      <c r="V1253" s="297">
        <v>41313</v>
      </c>
      <c r="W1253" s="298">
        <v>362750</v>
      </c>
      <c r="X1253" s="298">
        <v>16514</v>
      </c>
    </row>
    <row r="1254" spans="1:24" x14ac:dyDescent="0.35">
      <c r="A1254" s="294">
        <v>2013</v>
      </c>
      <c r="B1254" s="295">
        <v>13026</v>
      </c>
      <c r="C1254" s="296" t="s">
        <v>1071</v>
      </c>
      <c r="D1254" s="294" t="s">
        <v>22</v>
      </c>
      <c r="E1254" s="296" t="s">
        <v>23</v>
      </c>
      <c r="F1254" s="294" t="s">
        <v>24</v>
      </c>
      <c r="G1254" s="296" t="s">
        <v>46</v>
      </c>
      <c r="H1254" s="296" t="s">
        <v>26</v>
      </c>
      <c r="I1254" s="296" t="s">
        <v>2274</v>
      </c>
      <c r="J1254" s="297">
        <v>10008.1</v>
      </c>
      <c r="K1254" s="298">
        <v>78134</v>
      </c>
      <c r="L1254" s="298">
        <v>5710</v>
      </c>
      <c r="M1254" s="299">
        <v>9158.1</v>
      </c>
      <c r="N1254" s="300">
        <v>81260</v>
      </c>
      <c r="O1254" s="300">
        <v>944</v>
      </c>
      <c r="P1254" s="301">
        <v>2006.3</v>
      </c>
      <c r="Q1254" s="302">
        <v>23736</v>
      </c>
      <c r="R1254" s="302">
        <v>11</v>
      </c>
      <c r="S1254" s="303" t="s">
        <v>35</v>
      </c>
      <c r="T1254" s="304" t="s">
        <v>35</v>
      </c>
      <c r="U1254" s="304" t="s">
        <v>35</v>
      </c>
      <c r="V1254" s="297">
        <v>21172.5</v>
      </c>
      <c r="W1254" s="298">
        <v>183130</v>
      </c>
      <c r="X1254" s="298">
        <v>6665</v>
      </c>
    </row>
    <row r="1255" spans="1:24" x14ac:dyDescent="0.35">
      <c r="A1255" s="294">
        <v>2013</v>
      </c>
      <c r="B1255" s="295">
        <v>13027</v>
      </c>
      <c r="C1255" s="296" t="s">
        <v>1072</v>
      </c>
      <c r="D1255" s="294" t="s">
        <v>22</v>
      </c>
      <c r="E1255" s="296" t="s">
        <v>23</v>
      </c>
      <c r="F1255" s="294" t="s">
        <v>24</v>
      </c>
      <c r="G1255" s="296" t="s">
        <v>67</v>
      </c>
      <c r="H1255" s="296" t="s">
        <v>31</v>
      </c>
      <c r="I1255" s="296" t="s">
        <v>2269</v>
      </c>
      <c r="J1255" s="297">
        <v>15328</v>
      </c>
      <c r="K1255" s="298">
        <v>152439</v>
      </c>
      <c r="L1255" s="298">
        <v>12479</v>
      </c>
      <c r="M1255" s="299">
        <v>7788</v>
      </c>
      <c r="N1255" s="300">
        <v>71294</v>
      </c>
      <c r="O1255" s="300">
        <v>2641</v>
      </c>
      <c r="P1255" s="301">
        <v>5683</v>
      </c>
      <c r="Q1255" s="302">
        <v>101645</v>
      </c>
      <c r="R1255" s="302">
        <v>3</v>
      </c>
      <c r="S1255" s="303" t="s">
        <v>35</v>
      </c>
      <c r="T1255" s="304" t="s">
        <v>35</v>
      </c>
      <c r="U1255" s="304" t="s">
        <v>35</v>
      </c>
      <c r="V1255" s="297">
        <v>28799</v>
      </c>
      <c r="W1255" s="298">
        <v>325378</v>
      </c>
      <c r="X1255" s="298">
        <v>15123</v>
      </c>
    </row>
    <row r="1256" spans="1:24" x14ac:dyDescent="0.35">
      <c r="A1256" s="294">
        <v>2013</v>
      </c>
      <c r="B1256" s="295">
        <v>13027</v>
      </c>
      <c r="C1256" s="296" t="s">
        <v>1072</v>
      </c>
      <c r="D1256" s="294" t="s">
        <v>22</v>
      </c>
      <c r="E1256" s="296" t="s">
        <v>23</v>
      </c>
      <c r="F1256" s="294" t="s">
        <v>24</v>
      </c>
      <c r="G1256" s="296" t="s">
        <v>100</v>
      </c>
      <c r="H1256" s="296" t="s">
        <v>31</v>
      </c>
      <c r="I1256" s="296" t="s">
        <v>2269</v>
      </c>
      <c r="J1256" s="297">
        <v>17125</v>
      </c>
      <c r="K1256" s="298">
        <v>167411</v>
      </c>
      <c r="L1256" s="298">
        <v>15431</v>
      </c>
      <c r="M1256" s="299">
        <v>10717</v>
      </c>
      <c r="N1256" s="300">
        <v>98389</v>
      </c>
      <c r="O1256" s="300">
        <v>2909</v>
      </c>
      <c r="P1256" s="301">
        <v>0</v>
      </c>
      <c r="Q1256" s="302">
        <v>0</v>
      </c>
      <c r="R1256" s="302">
        <v>0</v>
      </c>
      <c r="S1256" s="303" t="s">
        <v>35</v>
      </c>
      <c r="T1256" s="304" t="s">
        <v>35</v>
      </c>
      <c r="U1256" s="304" t="s">
        <v>35</v>
      </c>
      <c r="V1256" s="297">
        <v>27842</v>
      </c>
      <c r="W1256" s="298">
        <v>265800</v>
      </c>
      <c r="X1256" s="298">
        <v>18340</v>
      </c>
    </row>
    <row r="1257" spans="1:24" x14ac:dyDescent="0.35">
      <c r="A1257" s="294">
        <v>2013</v>
      </c>
      <c r="B1257" s="295">
        <v>13029</v>
      </c>
      <c r="C1257" s="296" t="s">
        <v>2413</v>
      </c>
      <c r="D1257" s="294" t="s">
        <v>22</v>
      </c>
      <c r="E1257" s="296" t="s">
        <v>23</v>
      </c>
      <c r="F1257" s="294" t="s">
        <v>24</v>
      </c>
      <c r="G1257" s="296" t="s">
        <v>75</v>
      </c>
      <c r="H1257" s="296" t="s">
        <v>26</v>
      </c>
      <c r="I1257" s="296" t="s">
        <v>2300</v>
      </c>
      <c r="J1257" s="297">
        <v>824.3</v>
      </c>
      <c r="K1257" s="298">
        <v>8062</v>
      </c>
      <c r="L1257" s="298">
        <v>782</v>
      </c>
      <c r="M1257" s="299">
        <v>315.39999999999998</v>
      </c>
      <c r="N1257" s="300">
        <v>2856</v>
      </c>
      <c r="O1257" s="300">
        <v>107</v>
      </c>
      <c r="P1257" s="301">
        <v>1341.2</v>
      </c>
      <c r="Q1257" s="302">
        <v>17610</v>
      </c>
      <c r="R1257" s="302">
        <v>30</v>
      </c>
      <c r="S1257" s="303" t="s">
        <v>35</v>
      </c>
      <c r="T1257" s="304" t="s">
        <v>35</v>
      </c>
      <c r="U1257" s="304" t="s">
        <v>35</v>
      </c>
      <c r="V1257" s="297">
        <v>2480.9</v>
      </c>
      <c r="W1257" s="298">
        <v>28528</v>
      </c>
      <c r="X1257" s="298">
        <v>919</v>
      </c>
    </row>
    <row r="1258" spans="1:24" x14ac:dyDescent="0.35">
      <c r="A1258" s="294">
        <v>2013</v>
      </c>
      <c r="B1258" s="295">
        <v>13032</v>
      </c>
      <c r="C1258" s="296" t="s">
        <v>1073</v>
      </c>
      <c r="D1258" s="294" t="s">
        <v>22</v>
      </c>
      <c r="E1258" s="296" t="s">
        <v>23</v>
      </c>
      <c r="F1258" s="294" t="s">
        <v>24</v>
      </c>
      <c r="G1258" s="296" t="s">
        <v>34</v>
      </c>
      <c r="H1258" s="296" t="s">
        <v>54</v>
      </c>
      <c r="I1258" s="296" t="s">
        <v>2270</v>
      </c>
      <c r="J1258" s="297">
        <v>6387</v>
      </c>
      <c r="K1258" s="298">
        <v>49509</v>
      </c>
      <c r="L1258" s="298">
        <v>4440</v>
      </c>
      <c r="M1258" s="299">
        <v>2086.4</v>
      </c>
      <c r="N1258" s="300">
        <v>15829</v>
      </c>
      <c r="O1258" s="300">
        <v>820</v>
      </c>
      <c r="P1258" s="301">
        <v>3374.9</v>
      </c>
      <c r="Q1258" s="302">
        <v>30513</v>
      </c>
      <c r="R1258" s="302">
        <v>100</v>
      </c>
      <c r="S1258" s="303">
        <v>0</v>
      </c>
      <c r="T1258" s="304">
        <v>0</v>
      </c>
      <c r="U1258" s="304">
        <v>0</v>
      </c>
      <c r="V1258" s="297">
        <v>11848.3</v>
      </c>
      <c r="W1258" s="298">
        <v>95851</v>
      </c>
      <c r="X1258" s="298">
        <v>5360</v>
      </c>
    </row>
    <row r="1259" spans="1:24" x14ac:dyDescent="0.35">
      <c r="A1259" s="294">
        <v>2013</v>
      </c>
      <c r="B1259" s="295">
        <v>13036</v>
      </c>
      <c r="C1259" s="296" t="s">
        <v>1074</v>
      </c>
      <c r="D1259" s="294" t="s">
        <v>22</v>
      </c>
      <c r="E1259" s="296" t="s">
        <v>23</v>
      </c>
      <c r="F1259" s="294" t="s">
        <v>24</v>
      </c>
      <c r="G1259" s="296" t="s">
        <v>37</v>
      </c>
      <c r="H1259" s="296" t="s">
        <v>26</v>
      </c>
      <c r="I1259" s="296" t="s">
        <v>2270</v>
      </c>
      <c r="J1259" s="297">
        <v>3198.8</v>
      </c>
      <c r="K1259" s="298">
        <v>27395</v>
      </c>
      <c r="L1259" s="298">
        <v>3173</v>
      </c>
      <c r="M1259" s="299">
        <v>2889.5</v>
      </c>
      <c r="N1259" s="300">
        <v>25188</v>
      </c>
      <c r="O1259" s="300">
        <v>508</v>
      </c>
      <c r="P1259" s="301">
        <v>0</v>
      </c>
      <c r="Q1259" s="302">
        <v>0</v>
      </c>
      <c r="R1259" s="302">
        <v>0</v>
      </c>
      <c r="S1259" s="303">
        <v>0</v>
      </c>
      <c r="T1259" s="304">
        <v>0</v>
      </c>
      <c r="U1259" s="304">
        <v>0</v>
      </c>
      <c r="V1259" s="297">
        <v>6088.3</v>
      </c>
      <c r="W1259" s="298">
        <v>52583</v>
      </c>
      <c r="X1259" s="298">
        <v>3681</v>
      </c>
    </row>
    <row r="1260" spans="1:24" x14ac:dyDescent="0.35">
      <c r="A1260" s="294">
        <v>2013</v>
      </c>
      <c r="B1260" s="295">
        <v>13038</v>
      </c>
      <c r="C1260" s="296" t="s">
        <v>1075</v>
      </c>
      <c r="D1260" s="294" t="s">
        <v>22</v>
      </c>
      <c r="E1260" s="296" t="s">
        <v>23</v>
      </c>
      <c r="F1260" s="294" t="s">
        <v>24</v>
      </c>
      <c r="G1260" s="296" t="s">
        <v>83</v>
      </c>
      <c r="H1260" s="296" t="s">
        <v>26</v>
      </c>
      <c r="I1260" s="296" t="s">
        <v>2270</v>
      </c>
      <c r="J1260" s="297">
        <v>3400</v>
      </c>
      <c r="K1260" s="298">
        <v>25485</v>
      </c>
      <c r="L1260" s="298">
        <v>3232</v>
      </c>
      <c r="M1260" s="299">
        <v>5166</v>
      </c>
      <c r="N1260" s="300">
        <v>45491</v>
      </c>
      <c r="O1260" s="300">
        <v>785</v>
      </c>
      <c r="P1260" s="301" t="s">
        <v>35</v>
      </c>
      <c r="Q1260" s="302" t="s">
        <v>35</v>
      </c>
      <c r="R1260" s="302" t="s">
        <v>35</v>
      </c>
      <c r="S1260" s="303" t="s">
        <v>35</v>
      </c>
      <c r="T1260" s="304" t="s">
        <v>35</v>
      </c>
      <c r="U1260" s="304" t="s">
        <v>35</v>
      </c>
      <c r="V1260" s="297">
        <v>8566</v>
      </c>
      <c r="W1260" s="298">
        <v>70976</v>
      </c>
      <c r="X1260" s="298">
        <v>4017</v>
      </c>
    </row>
    <row r="1261" spans="1:24" x14ac:dyDescent="0.35">
      <c r="A1261" s="294">
        <v>2013</v>
      </c>
      <c r="B1261" s="295">
        <v>13039</v>
      </c>
      <c r="C1261" s="296" t="s">
        <v>1076</v>
      </c>
      <c r="D1261" s="294" t="s">
        <v>22</v>
      </c>
      <c r="E1261" s="296" t="s">
        <v>23</v>
      </c>
      <c r="F1261" s="294" t="s">
        <v>24</v>
      </c>
      <c r="G1261" s="296" t="s">
        <v>100</v>
      </c>
      <c r="H1261" s="296" t="s">
        <v>26</v>
      </c>
      <c r="I1261" s="296" t="s">
        <v>2269</v>
      </c>
      <c r="J1261" s="297">
        <v>5272</v>
      </c>
      <c r="K1261" s="298">
        <v>47150</v>
      </c>
      <c r="L1261" s="298">
        <v>3141</v>
      </c>
      <c r="M1261" s="299">
        <v>3969</v>
      </c>
      <c r="N1261" s="300">
        <v>33966</v>
      </c>
      <c r="O1261" s="300">
        <v>736</v>
      </c>
      <c r="P1261" s="301">
        <v>2645</v>
      </c>
      <c r="Q1261" s="302">
        <v>33499</v>
      </c>
      <c r="R1261" s="302">
        <v>4</v>
      </c>
      <c r="S1261" s="303">
        <v>0</v>
      </c>
      <c r="T1261" s="304">
        <v>0</v>
      </c>
      <c r="U1261" s="304">
        <v>0</v>
      </c>
      <c r="V1261" s="297">
        <v>11886</v>
      </c>
      <c r="W1261" s="298">
        <v>114615</v>
      </c>
      <c r="X1261" s="298">
        <v>3881</v>
      </c>
    </row>
    <row r="1262" spans="1:24" x14ac:dyDescent="0.35">
      <c r="A1262" s="294">
        <v>2013</v>
      </c>
      <c r="B1262" s="295">
        <v>13040</v>
      </c>
      <c r="C1262" s="296" t="s">
        <v>1077</v>
      </c>
      <c r="D1262" s="294" t="s">
        <v>22</v>
      </c>
      <c r="E1262" s="296" t="s">
        <v>23</v>
      </c>
      <c r="F1262" s="294" t="s">
        <v>24</v>
      </c>
      <c r="G1262" s="296" t="s">
        <v>127</v>
      </c>
      <c r="H1262" s="296" t="s">
        <v>26</v>
      </c>
      <c r="I1262" s="296" t="s">
        <v>2321</v>
      </c>
      <c r="J1262" s="297">
        <v>1869</v>
      </c>
      <c r="K1262" s="298">
        <v>18452</v>
      </c>
      <c r="L1262" s="298">
        <v>1890</v>
      </c>
      <c r="M1262" s="299">
        <v>2336</v>
      </c>
      <c r="N1262" s="300">
        <v>23841</v>
      </c>
      <c r="O1262" s="300">
        <v>319</v>
      </c>
      <c r="P1262" s="301">
        <v>2148</v>
      </c>
      <c r="Q1262" s="302">
        <v>24324</v>
      </c>
      <c r="R1262" s="302">
        <v>13</v>
      </c>
      <c r="S1262" s="303" t="s">
        <v>35</v>
      </c>
      <c r="T1262" s="304" t="s">
        <v>35</v>
      </c>
      <c r="U1262" s="304" t="s">
        <v>35</v>
      </c>
      <c r="V1262" s="297">
        <v>6353</v>
      </c>
      <c r="W1262" s="298">
        <v>66617</v>
      </c>
      <c r="X1262" s="298">
        <v>2222</v>
      </c>
    </row>
    <row r="1263" spans="1:24" x14ac:dyDescent="0.35">
      <c r="A1263" s="294">
        <v>2013</v>
      </c>
      <c r="B1263" s="295">
        <v>13050</v>
      </c>
      <c r="C1263" s="296" t="s">
        <v>1078</v>
      </c>
      <c r="D1263" s="294" t="s">
        <v>22</v>
      </c>
      <c r="E1263" s="296" t="s">
        <v>23</v>
      </c>
      <c r="F1263" s="294" t="s">
        <v>24</v>
      </c>
      <c r="G1263" s="296" t="s">
        <v>125</v>
      </c>
      <c r="H1263" s="296" t="s">
        <v>31</v>
      </c>
      <c r="I1263" s="296" t="s">
        <v>2308</v>
      </c>
      <c r="J1263" s="297">
        <v>19390</v>
      </c>
      <c r="K1263" s="298">
        <v>141693</v>
      </c>
      <c r="L1263" s="298">
        <v>16490</v>
      </c>
      <c r="M1263" s="299">
        <v>12974</v>
      </c>
      <c r="N1263" s="300">
        <v>133725</v>
      </c>
      <c r="O1263" s="300">
        <v>3213</v>
      </c>
      <c r="P1263" s="301">
        <v>2595</v>
      </c>
      <c r="Q1263" s="302">
        <v>29030</v>
      </c>
      <c r="R1263" s="302">
        <v>14</v>
      </c>
      <c r="S1263" s="303" t="s">
        <v>35</v>
      </c>
      <c r="T1263" s="304" t="s">
        <v>35</v>
      </c>
      <c r="U1263" s="304" t="s">
        <v>35</v>
      </c>
      <c r="V1263" s="297">
        <v>34959</v>
      </c>
      <c r="W1263" s="298">
        <v>304448</v>
      </c>
      <c r="X1263" s="298">
        <v>19717</v>
      </c>
    </row>
    <row r="1264" spans="1:24" x14ac:dyDescent="0.35">
      <c r="A1264" s="294">
        <v>2013</v>
      </c>
      <c r="B1264" s="295">
        <v>13058</v>
      </c>
      <c r="C1264" s="296" t="s">
        <v>1079</v>
      </c>
      <c r="D1264" s="294" t="s">
        <v>22</v>
      </c>
      <c r="E1264" s="296" t="s">
        <v>23</v>
      </c>
      <c r="F1264" s="294" t="s">
        <v>24</v>
      </c>
      <c r="G1264" s="296" t="s">
        <v>125</v>
      </c>
      <c r="H1264" s="296" t="s">
        <v>31</v>
      </c>
      <c r="I1264" s="296" t="s">
        <v>2308</v>
      </c>
      <c r="J1264" s="297">
        <v>65216.2</v>
      </c>
      <c r="K1264" s="298">
        <v>475054</v>
      </c>
      <c r="L1264" s="298">
        <v>42868</v>
      </c>
      <c r="M1264" s="299">
        <v>18826.5</v>
      </c>
      <c r="N1264" s="300">
        <v>174572</v>
      </c>
      <c r="O1264" s="300">
        <v>3609</v>
      </c>
      <c r="P1264" s="301">
        <v>9476.5</v>
      </c>
      <c r="Q1264" s="302">
        <v>114895</v>
      </c>
      <c r="R1264" s="302">
        <v>15</v>
      </c>
      <c r="S1264" s="303" t="s">
        <v>35</v>
      </c>
      <c r="T1264" s="304" t="s">
        <v>35</v>
      </c>
      <c r="U1264" s="304" t="s">
        <v>35</v>
      </c>
      <c r="V1264" s="297">
        <v>93519.2</v>
      </c>
      <c r="W1264" s="298">
        <v>764521</v>
      </c>
      <c r="X1264" s="298">
        <v>46492</v>
      </c>
    </row>
    <row r="1265" spans="1:24" x14ac:dyDescent="0.35">
      <c r="A1265" s="294">
        <v>2013</v>
      </c>
      <c r="B1265" s="295">
        <v>13073</v>
      </c>
      <c r="C1265" s="296" t="s">
        <v>1080</v>
      </c>
      <c r="D1265" s="294" t="s">
        <v>22</v>
      </c>
      <c r="E1265" s="296" t="s">
        <v>23</v>
      </c>
      <c r="F1265" s="294" t="s">
        <v>24</v>
      </c>
      <c r="G1265" s="296" t="s">
        <v>221</v>
      </c>
      <c r="H1265" s="296" t="s">
        <v>31</v>
      </c>
      <c r="I1265" s="296" t="s">
        <v>2340</v>
      </c>
      <c r="J1265" s="297">
        <v>5413.8</v>
      </c>
      <c r="K1265" s="298">
        <v>78456</v>
      </c>
      <c r="L1265" s="298">
        <v>5003</v>
      </c>
      <c r="M1265" s="299">
        <v>2913.3</v>
      </c>
      <c r="N1265" s="300">
        <v>36806</v>
      </c>
      <c r="O1265" s="300">
        <v>1609</v>
      </c>
      <c r="P1265" s="301">
        <v>24739.5</v>
      </c>
      <c r="Q1265" s="302">
        <v>414228</v>
      </c>
      <c r="R1265" s="302">
        <v>419</v>
      </c>
      <c r="S1265" s="303">
        <v>0</v>
      </c>
      <c r="T1265" s="304">
        <v>0</v>
      </c>
      <c r="U1265" s="304">
        <v>0</v>
      </c>
      <c r="V1265" s="297">
        <v>33066.6</v>
      </c>
      <c r="W1265" s="298">
        <v>529490</v>
      </c>
      <c r="X1265" s="298">
        <v>7031</v>
      </c>
    </row>
    <row r="1266" spans="1:24" x14ac:dyDescent="0.35">
      <c r="A1266" s="294">
        <v>2013</v>
      </c>
      <c r="B1266" s="295">
        <v>13073</v>
      </c>
      <c r="C1266" s="296" t="s">
        <v>1080</v>
      </c>
      <c r="D1266" s="294" t="s">
        <v>22</v>
      </c>
      <c r="E1266" s="296" t="s">
        <v>23</v>
      </c>
      <c r="F1266" s="294" t="s">
        <v>24</v>
      </c>
      <c r="G1266" s="296" t="s">
        <v>223</v>
      </c>
      <c r="H1266" s="296" t="s">
        <v>31</v>
      </c>
      <c r="I1266" s="296" t="s">
        <v>2340</v>
      </c>
      <c r="J1266" s="297">
        <v>160.1</v>
      </c>
      <c r="K1266" s="298">
        <v>2093</v>
      </c>
      <c r="L1266" s="298">
        <v>209</v>
      </c>
      <c r="M1266" s="299">
        <v>170.6</v>
      </c>
      <c r="N1266" s="300">
        <v>2080</v>
      </c>
      <c r="O1266" s="300">
        <v>119</v>
      </c>
      <c r="P1266" s="301">
        <v>411.8</v>
      </c>
      <c r="Q1266" s="302">
        <v>6851</v>
      </c>
      <c r="R1266" s="302">
        <v>47</v>
      </c>
      <c r="S1266" s="303">
        <v>0</v>
      </c>
      <c r="T1266" s="304">
        <v>0</v>
      </c>
      <c r="U1266" s="304">
        <v>0</v>
      </c>
      <c r="V1266" s="297">
        <v>742.5</v>
      </c>
      <c r="W1266" s="298">
        <v>11024</v>
      </c>
      <c r="X1266" s="298">
        <v>375</v>
      </c>
    </row>
    <row r="1267" spans="1:24" x14ac:dyDescent="0.35">
      <c r="A1267" s="294">
        <v>2013</v>
      </c>
      <c r="B1267" s="295">
        <v>13095</v>
      </c>
      <c r="C1267" s="296" t="s">
        <v>1081</v>
      </c>
      <c r="D1267" s="294" t="s">
        <v>22</v>
      </c>
      <c r="E1267" s="296" t="s">
        <v>23</v>
      </c>
      <c r="F1267" s="294" t="s">
        <v>24</v>
      </c>
      <c r="G1267" s="296" t="s">
        <v>75</v>
      </c>
      <c r="H1267" s="296" t="s">
        <v>26</v>
      </c>
      <c r="I1267" s="296" t="s">
        <v>2300</v>
      </c>
      <c r="J1267" s="297">
        <v>2664</v>
      </c>
      <c r="K1267" s="298">
        <v>24404</v>
      </c>
      <c r="L1267" s="298">
        <v>2291</v>
      </c>
      <c r="M1267" s="299">
        <v>1561</v>
      </c>
      <c r="N1267" s="300">
        <v>14867</v>
      </c>
      <c r="O1267" s="300">
        <v>346</v>
      </c>
      <c r="P1267" s="301">
        <v>0</v>
      </c>
      <c r="Q1267" s="302">
        <v>0</v>
      </c>
      <c r="R1267" s="302">
        <v>0</v>
      </c>
      <c r="S1267" s="303">
        <v>0</v>
      </c>
      <c r="T1267" s="304">
        <v>0</v>
      </c>
      <c r="U1267" s="304">
        <v>0</v>
      </c>
      <c r="V1267" s="297">
        <v>4225</v>
      </c>
      <c r="W1267" s="298">
        <v>39271</v>
      </c>
      <c r="X1267" s="298">
        <v>2637</v>
      </c>
    </row>
    <row r="1268" spans="1:24" x14ac:dyDescent="0.35">
      <c r="A1268" s="294">
        <v>2013</v>
      </c>
      <c r="B1268" s="295">
        <v>13119</v>
      </c>
      <c r="C1268" s="296" t="s">
        <v>1082</v>
      </c>
      <c r="D1268" s="294" t="s">
        <v>22</v>
      </c>
      <c r="E1268" s="296" t="s">
        <v>23</v>
      </c>
      <c r="F1268" s="294" t="s">
        <v>24</v>
      </c>
      <c r="G1268" s="296" t="s">
        <v>100</v>
      </c>
      <c r="H1268" s="296" t="s">
        <v>26</v>
      </c>
      <c r="I1268" s="296" t="s">
        <v>2269</v>
      </c>
      <c r="J1268" s="297">
        <v>68289</v>
      </c>
      <c r="K1268" s="298">
        <v>684488</v>
      </c>
      <c r="L1268" s="298">
        <v>47858</v>
      </c>
      <c r="M1268" s="299">
        <v>71658</v>
      </c>
      <c r="N1268" s="300">
        <v>748067</v>
      </c>
      <c r="O1268" s="300">
        <v>6698</v>
      </c>
      <c r="P1268" s="301">
        <v>13168</v>
      </c>
      <c r="Q1268" s="302">
        <v>197624</v>
      </c>
      <c r="R1268" s="302">
        <v>9</v>
      </c>
      <c r="S1268" s="303">
        <v>0</v>
      </c>
      <c r="T1268" s="304">
        <v>0</v>
      </c>
      <c r="U1268" s="304">
        <v>0</v>
      </c>
      <c r="V1268" s="297">
        <v>153115</v>
      </c>
      <c r="W1268" s="298">
        <v>1630179</v>
      </c>
      <c r="X1268" s="298">
        <v>54565</v>
      </c>
    </row>
    <row r="1269" spans="1:24" x14ac:dyDescent="0.35">
      <c r="A1269" s="294">
        <v>2013</v>
      </c>
      <c r="B1269" s="295">
        <v>13137</v>
      </c>
      <c r="C1269" s="296" t="s">
        <v>1083</v>
      </c>
      <c r="D1269" s="294" t="s">
        <v>22</v>
      </c>
      <c r="E1269" s="296" t="s">
        <v>23</v>
      </c>
      <c r="F1269" s="294" t="s">
        <v>24</v>
      </c>
      <c r="G1269" s="296" t="s">
        <v>223</v>
      </c>
      <c r="H1269" s="296" t="s">
        <v>26</v>
      </c>
      <c r="I1269" s="296" t="s">
        <v>2309</v>
      </c>
      <c r="J1269" s="297">
        <v>11023.7</v>
      </c>
      <c r="K1269" s="298">
        <v>119606</v>
      </c>
      <c r="L1269" s="298">
        <v>14400</v>
      </c>
      <c r="M1269" s="299">
        <v>20830.099999999999</v>
      </c>
      <c r="N1269" s="300">
        <v>250917</v>
      </c>
      <c r="O1269" s="300">
        <v>3147</v>
      </c>
      <c r="P1269" s="301">
        <v>2651.3</v>
      </c>
      <c r="Q1269" s="302">
        <v>42533</v>
      </c>
      <c r="R1269" s="302">
        <v>1</v>
      </c>
      <c r="S1269" s="303" t="s">
        <v>35</v>
      </c>
      <c r="T1269" s="304" t="s">
        <v>35</v>
      </c>
      <c r="U1269" s="304" t="s">
        <v>35</v>
      </c>
      <c r="V1269" s="297">
        <v>34505.1</v>
      </c>
      <c r="W1269" s="298">
        <v>413056</v>
      </c>
      <c r="X1269" s="298">
        <v>17548</v>
      </c>
    </row>
    <row r="1270" spans="1:24" x14ac:dyDescent="0.35">
      <c r="A1270" s="294">
        <v>2013</v>
      </c>
      <c r="B1270" s="295">
        <v>13138</v>
      </c>
      <c r="C1270" s="296" t="s">
        <v>1084</v>
      </c>
      <c r="D1270" s="294" t="s">
        <v>22</v>
      </c>
      <c r="E1270" s="296" t="s">
        <v>23</v>
      </c>
      <c r="F1270" s="294" t="s">
        <v>24</v>
      </c>
      <c r="G1270" s="296" t="s">
        <v>106</v>
      </c>
      <c r="H1270" s="296" t="s">
        <v>26</v>
      </c>
      <c r="I1270" s="296" t="s">
        <v>2269</v>
      </c>
      <c r="J1270" s="297">
        <v>7245</v>
      </c>
      <c r="K1270" s="298">
        <v>69388</v>
      </c>
      <c r="L1270" s="298">
        <v>6234</v>
      </c>
      <c r="M1270" s="299">
        <v>14259</v>
      </c>
      <c r="N1270" s="300">
        <v>154789</v>
      </c>
      <c r="O1270" s="300">
        <v>1617</v>
      </c>
      <c r="P1270" s="301">
        <v>4535</v>
      </c>
      <c r="Q1270" s="302">
        <v>71282</v>
      </c>
      <c r="R1270" s="302">
        <v>3</v>
      </c>
      <c r="S1270" s="303">
        <v>0</v>
      </c>
      <c r="T1270" s="304">
        <v>0</v>
      </c>
      <c r="U1270" s="304">
        <v>0</v>
      </c>
      <c r="V1270" s="297">
        <v>26039</v>
      </c>
      <c r="W1270" s="298">
        <v>295459</v>
      </c>
      <c r="X1270" s="298">
        <v>7854</v>
      </c>
    </row>
    <row r="1271" spans="1:24" ht="27.75" x14ac:dyDescent="0.35">
      <c r="A1271" s="294">
        <v>2013</v>
      </c>
      <c r="B1271" s="295">
        <v>13143</v>
      </c>
      <c r="C1271" s="296" t="s">
        <v>1085</v>
      </c>
      <c r="D1271" s="294" t="s">
        <v>22</v>
      </c>
      <c r="E1271" s="296" t="s">
        <v>23</v>
      </c>
      <c r="F1271" s="294" t="s">
        <v>24</v>
      </c>
      <c r="G1271" s="296" t="s">
        <v>83</v>
      </c>
      <c r="H1271" s="296" t="s">
        <v>26</v>
      </c>
      <c r="I1271" s="296" t="s">
        <v>2270</v>
      </c>
      <c r="J1271" s="297">
        <v>9858.1</v>
      </c>
      <c r="K1271" s="298">
        <v>105275</v>
      </c>
      <c r="L1271" s="298">
        <v>9731</v>
      </c>
      <c r="M1271" s="299">
        <v>10761.3</v>
      </c>
      <c r="N1271" s="300">
        <v>160821</v>
      </c>
      <c r="O1271" s="300">
        <v>1545</v>
      </c>
      <c r="P1271" s="301">
        <v>27697.4</v>
      </c>
      <c r="Q1271" s="302">
        <v>569122</v>
      </c>
      <c r="R1271" s="302">
        <v>12</v>
      </c>
      <c r="S1271" s="303" t="s">
        <v>35</v>
      </c>
      <c r="T1271" s="304" t="s">
        <v>35</v>
      </c>
      <c r="U1271" s="304" t="s">
        <v>35</v>
      </c>
      <c r="V1271" s="297">
        <v>48316.800000000003</v>
      </c>
      <c r="W1271" s="298">
        <v>835218</v>
      </c>
      <c r="X1271" s="298">
        <v>11288</v>
      </c>
    </row>
    <row r="1272" spans="1:24" x14ac:dyDescent="0.35">
      <c r="A1272" s="294">
        <v>2013</v>
      </c>
      <c r="B1272" s="295">
        <v>13144</v>
      </c>
      <c r="C1272" s="296" t="s">
        <v>1086</v>
      </c>
      <c r="D1272" s="294" t="s">
        <v>22</v>
      </c>
      <c r="E1272" s="296" t="s">
        <v>23</v>
      </c>
      <c r="F1272" s="294" t="s">
        <v>24</v>
      </c>
      <c r="G1272" s="296" t="s">
        <v>56</v>
      </c>
      <c r="H1272" s="296" t="s">
        <v>26</v>
      </c>
      <c r="I1272" s="296" t="s">
        <v>2269</v>
      </c>
      <c r="J1272" s="297">
        <v>9064</v>
      </c>
      <c r="K1272" s="298">
        <v>95072</v>
      </c>
      <c r="L1272" s="298">
        <v>6009</v>
      </c>
      <c r="M1272" s="299">
        <v>12347</v>
      </c>
      <c r="N1272" s="300">
        <v>120225</v>
      </c>
      <c r="O1272" s="300">
        <v>1529</v>
      </c>
      <c r="P1272" s="301">
        <v>5225</v>
      </c>
      <c r="Q1272" s="302">
        <v>78768</v>
      </c>
      <c r="R1272" s="302">
        <v>5</v>
      </c>
      <c r="S1272" s="303">
        <v>0</v>
      </c>
      <c r="T1272" s="304">
        <v>0</v>
      </c>
      <c r="U1272" s="304">
        <v>0</v>
      </c>
      <c r="V1272" s="297">
        <v>26636</v>
      </c>
      <c r="W1272" s="298">
        <v>294065</v>
      </c>
      <c r="X1272" s="298">
        <v>7543</v>
      </c>
    </row>
    <row r="1273" spans="1:24" x14ac:dyDescent="0.35">
      <c r="A1273" s="294">
        <v>2013</v>
      </c>
      <c r="B1273" s="295">
        <v>13145</v>
      </c>
      <c r="C1273" s="296" t="s">
        <v>2414</v>
      </c>
      <c r="D1273" s="294" t="s">
        <v>22</v>
      </c>
      <c r="E1273" s="296" t="s">
        <v>23</v>
      </c>
      <c r="F1273" s="294" t="s">
        <v>24</v>
      </c>
      <c r="G1273" s="296" t="s">
        <v>37</v>
      </c>
      <c r="H1273" s="296" t="s">
        <v>26</v>
      </c>
      <c r="I1273" s="296" t="s">
        <v>2270</v>
      </c>
      <c r="J1273" s="297">
        <v>760.9</v>
      </c>
      <c r="K1273" s="298">
        <v>7147</v>
      </c>
      <c r="L1273" s="298">
        <v>887</v>
      </c>
      <c r="M1273" s="299">
        <v>994.8</v>
      </c>
      <c r="N1273" s="300">
        <v>9451</v>
      </c>
      <c r="O1273" s="300">
        <v>206</v>
      </c>
      <c r="P1273" s="301">
        <v>2824.7</v>
      </c>
      <c r="Q1273" s="302">
        <v>36490</v>
      </c>
      <c r="R1273" s="302">
        <v>2</v>
      </c>
      <c r="S1273" s="303">
        <v>0</v>
      </c>
      <c r="T1273" s="304">
        <v>0</v>
      </c>
      <c r="U1273" s="304">
        <v>0</v>
      </c>
      <c r="V1273" s="297">
        <v>4580.3999999999996</v>
      </c>
      <c r="W1273" s="298">
        <v>53088</v>
      </c>
      <c r="X1273" s="298">
        <v>1095</v>
      </c>
    </row>
    <row r="1274" spans="1:24" x14ac:dyDescent="0.35">
      <c r="A1274" s="294">
        <v>2013</v>
      </c>
      <c r="B1274" s="295">
        <v>13196</v>
      </c>
      <c r="C1274" s="296" t="s">
        <v>1087</v>
      </c>
      <c r="D1274" s="294" t="s">
        <v>22</v>
      </c>
      <c r="E1274" s="296" t="s">
        <v>23</v>
      </c>
      <c r="F1274" s="294" t="s">
        <v>24</v>
      </c>
      <c r="G1274" s="296" t="s">
        <v>163</v>
      </c>
      <c r="H1274" s="296" t="s">
        <v>31</v>
      </c>
      <c r="I1274" s="296" t="s">
        <v>2270</v>
      </c>
      <c r="J1274" s="297">
        <v>20934</v>
      </c>
      <c r="K1274" s="298">
        <v>236262</v>
      </c>
      <c r="L1274" s="298">
        <v>9920</v>
      </c>
      <c r="M1274" s="299">
        <v>6728</v>
      </c>
      <c r="N1274" s="300">
        <v>75306</v>
      </c>
      <c r="O1274" s="300">
        <v>1324</v>
      </c>
      <c r="P1274" s="301">
        <v>6729</v>
      </c>
      <c r="Q1274" s="302">
        <v>93016</v>
      </c>
      <c r="R1274" s="302">
        <v>145</v>
      </c>
      <c r="S1274" s="303">
        <v>0</v>
      </c>
      <c r="T1274" s="304">
        <v>0</v>
      </c>
      <c r="U1274" s="304">
        <v>0</v>
      </c>
      <c r="V1274" s="297">
        <v>34391</v>
      </c>
      <c r="W1274" s="298">
        <v>404584</v>
      </c>
      <c r="X1274" s="298">
        <v>11389</v>
      </c>
    </row>
    <row r="1275" spans="1:24" x14ac:dyDescent="0.35">
      <c r="A1275" s="294">
        <v>2013</v>
      </c>
      <c r="B1275" s="295">
        <v>13206</v>
      </c>
      <c r="C1275" s="296" t="s">
        <v>1088</v>
      </c>
      <c r="D1275" s="294" t="s">
        <v>22</v>
      </c>
      <c r="E1275" s="296" t="s">
        <v>23</v>
      </c>
      <c r="F1275" s="294" t="s">
        <v>24</v>
      </c>
      <c r="G1275" s="296" t="s">
        <v>173</v>
      </c>
      <c r="H1275" s="296" t="s">
        <v>54</v>
      </c>
      <c r="I1275" s="296" t="s">
        <v>2306</v>
      </c>
      <c r="J1275" s="297">
        <v>14984.1</v>
      </c>
      <c r="K1275" s="298">
        <v>99801</v>
      </c>
      <c r="L1275" s="298">
        <v>11239</v>
      </c>
      <c r="M1275" s="299">
        <v>4127.2</v>
      </c>
      <c r="N1275" s="300">
        <v>27940</v>
      </c>
      <c r="O1275" s="300">
        <v>1314</v>
      </c>
      <c r="P1275" s="301">
        <v>60.6</v>
      </c>
      <c r="Q1275" s="302">
        <v>489</v>
      </c>
      <c r="R1275" s="302">
        <v>3</v>
      </c>
      <c r="S1275" s="303" t="s">
        <v>35</v>
      </c>
      <c r="T1275" s="304" t="s">
        <v>35</v>
      </c>
      <c r="U1275" s="304" t="s">
        <v>35</v>
      </c>
      <c r="V1275" s="297">
        <v>19171.900000000001</v>
      </c>
      <c r="W1275" s="298">
        <v>128230</v>
      </c>
      <c r="X1275" s="298">
        <v>12556</v>
      </c>
    </row>
    <row r="1276" spans="1:24" x14ac:dyDescent="0.35">
      <c r="A1276" s="294">
        <v>2013</v>
      </c>
      <c r="B1276" s="295">
        <v>13206</v>
      </c>
      <c r="C1276" s="296" t="s">
        <v>1088</v>
      </c>
      <c r="D1276" s="294" t="s">
        <v>132</v>
      </c>
      <c r="E1276" s="296" t="s">
        <v>133</v>
      </c>
      <c r="F1276" s="294" t="s">
        <v>24</v>
      </c>
      <c r="G1276" s="296" t="s">
        <v>173</v>
      </c>
      <c r="H1276" s="296" t="s">
        <v>54</v>
      </c>
      <c r="I1276" s="296" t="s">
        <v>2306</v>
      </c>
      <c r="J1276" s="297">
        <v>122.1</v>
      </c>
      <c r="K1276" s="298">
        <v>1546</v>
      </c>
      <c r="L1276" s="298">
        <v>148</v>
      </c>
      <c r="M1276" s="299">
        <v>1470.5</v>
      </c>
      <c r="N1276" s="300">
        <v>20994</v>
      </c>
      <c r="O1276" s="300">
        <v>196</v>
      </c>
      <c r="P1276" s="301">
        <v>24.5</v>
      </c>
      <c r="Q1276" s="302">
        <v>443</v>
      </c>
      <c r="R1276" s="302">
        <v>1</v>
      </c>
      <c r="S1276" s="303" t="s">
        <v>35</v>
      </c>
      <c r="T1276" s="304" t="s">
        <v>35</v>
      </c>
      <c r="U1276" s="304" t="s">
        <v>35</v>
      </c>
      <c r="V1276" s="297">
        <v>1617.1</v>
      </c>
      <c r="W1276" s="298">
        <v>22983</v>
      </c>
      <c r="X1276" s="298">
        <v>345</v>
      </c>
    </row>
    <row r="1277" spans="1:24" x14ac:dyDescent="0.35">
      <c r="A1277" s="294">
        <v>2013</v>
      </c>
      <c r="B1277" s="295">
        <v>13208</v>
      </c>
      <c r="C1277" s="296" t="s">
        <v>1089</v>
      </c>
      <c r="D1277" s="294" t="s">
        <v>22</v>
      </c>
      <c r="E1277" s="296" t="s">
        <v>23</v>
      </c>
      <c r="F1277" s="294" t="s">
        <v>24</v>
      </c>
      <c r="G1277" s="296" t="s">
        <v>34</v>
      </c>
      <c r="H1277" s="296" t="s">
        <v>26</v>
      </c>
      <c r="I1277" s="296" t="s">
        <v>2271</v>
      </c>
      <c r="J1277" s="297">
        <v>56233.599999999999</v>
      </c>
      <c r="K1277" s="298">
        <v>526181</v>
      </c>
      <c r="L1277" s="298">
        <v>51758</v>
      </c>
      <c r="M1277" s="299">
        <v>57366.6</v>
      </c>
      <c r="N1277" s="300">
        <v>600942</v>
      </c>
      <c r="O1277" s="300">
        <v>6108</v>
      </c>
      <c r="P1277" s="301">
        <v>18156</v>
      </c>
      <c r="Q1277" s="302">
        <v>234630</v>
      </c>
      <c r="R1277" s="302">
        <v>10</v>
      </c>
      <c r="S1277" s="303" t="s">
        <v>35</v>
      </c>
      <c r="T1277" s="304" t="s">
        <v>35</v>
      </c>
      <c r="U1277" s="304" t="s">
        <v>35</v>
      </c>
      <c r="V1277" s="297">
        <v>131756.20000000001</v>
      </c>
      <c r="W1277" s="298">
        <v>1361753</v>
      </c>
      <c r="X1277" s="298">
        <v>57876</v>
      </c>
    </row>
    <row r="1278" spans="1:24" x14ac:dyDescent="0.35">
      <c r="A1278" s="294">
        <v>2013</v>
      </c>
      <c r="B1278" s="295">
        <v>13209</v>
      </c>
      <c r="C1278" s="296" t="s">
        <v>1090</v>
      </c>
      <c r="D1278" s="294" t="s">
        <v>22</v>
      </c>
      <c r="E1278" s="296" t="s">
        <v>23</v>
      </c>
      <c r="F1278" s="294" t="s">
        <v>24</v>
      </c>
      <c r="G1278" s="296" t="s">
        <v>44</v>
      </c>
      <c r="H1278" s="296" t="s">
        <v>26</v>
      </c>
      <c r="I1278" s="296" t="s">
        <v>2271</v>
      </c>
      <c r="J1278" s="297">
        <v>5300.7</v>
      </c>
      <c r="K1278" s="298">
        <v>48359</v>
      </c>
      <c r="L1278" s="298">
        <v>5115</v>
      </c>
      <c r="M1278" s="299">
        <v>3878.6</v>
      </c>
      <c r="N1278" s="300">
        <v>33671</v>
      </c>
      <c r="O1278" s="300">
        <v>737</v>
      </c>
      <c r="P1278" s="301">
        <v>6399</v>
      </c>
      <c r="Q1278" s="302">
        <v>71859</v>
      </c>
      <c r="R1278" s="302">
        <v>34</v>
      </c>
      <c r="S1278" s="303">
        <v>0</v>
      </c>
      <c r="T1278" s="304">
        <v>0</v>
      </c>
      <c r="U1278" s="304">
        <v>0</v>
      </c>
      <c r="V1278" s="297">
        <v>15578.3</v>
      </c>
      <c r="W1278" s="298">
        <v>153889</v>
      </c>
      <c r="X1278" s="298">
        <v>5886</v>
      </c>
    </row>
    <row r="1279" spans="1:24" x14ac:dyDescent="0.35">
      <c r="A1279" s="294">
        <v>2013</v>
      </c>
      <c r="B1279" s="295">
        <v>13214</v>
      </c>
      <c r="C1279" s="296" t="s">
        <v>1091</v>
      </c>
      <c r="D1279" s="294" t="s">
        <v>22</v>
      </c>
      <c r="E1279" s="296" t="s">
        <v>23</v>
      </c>
      <c r="F1279" s="294" t="s">
        <v>24</v>
      </c>
      <c r="G1279" s="296" t="s">
        <v>208</v>
      </c>
      <c r="H1279" s="296" t="s">
        <v>54</v>
      </c>
      <c r="I1279" s="296" t="s">
        <v>2306</v>
      </c>
      <c r="J1279" s="297">
        <v>461690.5</v>
      </c>
      <c r="K1279" s="298">
        <v>3048123</v>
      </c>
      <c r="L1279" s="298">
        <v>423574</v>
      </c>
      <c r="M1279" s="299">
        <v>236841</v>
      </c>
      <c r="N1279" s="300">
        <v>1796626</v>
      </c>
      <c r="O1279" s="300">
        <v>47353</v>
      </c>
      <c r="P1279" s="301">
        <v>28830.799999999999</v>
      </c>
      <c r="Q1279" s="302">
        <v>228638</v>
      </c>
      <c r="R1279" s="302">
        <v>1477</v>
      </c>
      <c r="S1279" s="303" t="s">
        <v>35</v>
      </c>
      <c r="T1279" s="304" t="s">
        <v>35</v>
      </c>
      <c r="U1279" s="304" t="s">
        <v>35</v>
      </c>
      <c r="V1279" s="297">
        <v>727362.3</v>
      </c>
      <c r="W1279" s="298">
        <v>5073387</v>
      </c>
      <c r="X1279" s="298">
        <v>472404</v>
      </c>
    </row>
    <row r="1280" spans="1:24" x14ac:dyDescent="0.35">
      <c r="A1280" s="294">
        <v>2013</v>
      </c>
      <c r="B1280" s="295">
        <v>13214</v>
      </c>
      <c r="C1280" s="296" t="s">
        <v>1091</v>
      </c>
      <c r="D1280" s="294" t="s">
        <v>132</v>
      </c>
      <c r="E1280" s="296" t="s">
        <v>133</v>
      </c>
      <c r="F1280" s="294" t="s">
        <v>24</v>
      </c>
      <c r="G1280" s="296" t="s">
        <v>208</v>
      </c>
      <c r="H1280" s="296" t="s">
        <v>54</v>
      </c>
      <c r="I1280" s="296" t="s">
        <v>2306</v>
      </c>
      <c r="J1280" s="297">
        <v>6080.7</v>
      </c>
      <c r="K1280" s="298">
        <v>79970</v>
      </c>
      <c r="L1280" s="298">
        <v>9185</v>
      </c>
      <c r="M1280" s="299">
        <v>100522.4</v>
      </c>
      <c r="N1280" s="300">
        <v>1860083</v>
      </c>
      <c r="O1280" s="300">
        <v>9977</v>
      </c>
      <c r="P1280" s="301">
        <v>28181.200000000001</v>
      </c>
      <c r="Q1280" s="302">
        <v>672487</v>
      </c>
      <c r="R1280" s="302">
        <v>374</v>
      </c>
      <c r="S1280" s="303">
        <v>1815.3</v>
      </c>
      <c r="T1280" s="304">
        <v>26424</v>
      </c>
      <c r="U1280" s="304">
        <v>1</v>
      </c>
      <c r="V1280" s="297">
        <v>136599.6</v>
      </c>
      <c r="W1280" s="298">
        <v>2638964</v>
      </c>
      <c r="X1280" s="298">
        <v>19537</v>
      </c>
    </row>
    <row r="1281" spans="1:24" x14ac:dyDescent="0.35">
      <c r="A1281" s="294">
        <v>2013</v>
      </c>
      <c r="B1281" s="295">
        <v>13216</v>
      </c>
      <c r="C1281" s="296" t="s">
        <v>1092</v>
      </c>
      <c r="D1281" s="294" t="s">
        <v>22</v>
      </c>
      <c r="E1281" s="296" t="s">
        <v>23</v>
      </c>
      <c r="F1281" s="294" t="s">
        <v>24</v>
      </c>
      <c r="G1281" s="296" t="s">
        <v>100</v>
      </c>
      <c r="H1281" s="296" t="s">
        <v>26</v>
      </c>
      <c r="I1281" s="296" t="s">
        <v>2269</v>
      </c>
      <c r="J1281" s="297">
        <v>484025</v>
      </c>
      <c r="K1281" s="298">
        <v>4668568</v>
      </c>
      <c r="L1281" s="298">
        <v>326508</v>
      </c>
      <c r="M1281" s="299">
        <v>592167</v>
      </c>
      <c r="N1281" s="300">
        <v>6044539</v>
      </c>
      <c r="O1281" s="300">
        <v>41687</v>
      </c>
      <c r="P1281" s="301">
        <v>66596</v>
      </c>
      <c r="Q1281" s="302">
        <v>990631</v>
      </c>
      <c r="R1281" s="302">
        <v>51</v>
      </c>
      <c r="S1281" s="303">
        <v>0</v>
      </c>
      <c r="T1281" s="304">
        <v>0</v>
      </c>
      <c r="U1281" s="304">
        <v>0</v>
      </c>
      <c r="V1281" s="297">
        <v>1142788</v>
      </c>
      <c r="W1281" s="298">
        <v>11703738</v>
      </c>
      <c r="X1281" s="298">
        <v>368246</v>
      </c>
    </row>
    <row r="1282" spans="1:24" x14ac:dyDescent="0.35">
      <c r="A1282" s="294">
        <v>2013</v>
      </c>
      <c r="B1282" s="295">
        <v>13227</v>
      </c>
      <c r="C1282" s="296" t="s">
        <v>1093</v>
      </c>
      <c r="D1282" s="294" t="s">
        <v>22</v>
      </c>
      <c r="E1282" s="296" t="s">
        <v>23</v>
      </c>
      <c r="F1282" s="294" t="s">
        <v>24</v>
      </c>
      <c r="G1282" s="296" t="s">
        <v>25</v>
      </c>
      <c r="H1282" s="296" t="s">
        <v>31</v>
      </c>
      <c r="I1282" s="296" t="s">
        <v>2269</v>
      </c>
      <c r="J1282" s="297">
        <v>18673</v>
      </c>
      <c r="K1282" s="298">
        <v>181444</v>
      </c>
      <c r="L1282" s="298">
        <v>12440</v>
      </c>
      <c r="M1282" s="299">
        <v>11699</v>
      </c>
      <c r="N1282" s="300">
        <v>102663</v>
      </c>
      <c r="O1282" s="300">
        <v>3373</v>
      </c>
      <c r="P1282" s="301">
        <v>2964</v>
      </c>
      <c r="Q1282" s="302">
        <v>32421</v>
      </c>
      <c r="R1282" s="302">
        <v>4</v>
      </c>
      <c r="S1282" s="303">
        <v>0</v>
      </c>
      <c r="T1282" s="304">
        <v>0</v>
      </c>
      <c r="U1282" s="304">
        <v>0</v>
      </c>
      <c r="V1282" s="297">
        <v>33336</v>
      </c>
      <c r="W1282" s="298">
        <v>316528</v>
      </c>
      <c r="X1282" s="298">
        <v>15817</v>
      </c>
    </row>
    <row r="1283" spans="1:24" x14ac:dyDescent="0.35">
      <c r="A1283" s="294">
        <v>2013</v>
      </c>
      <c r="B1283" s="295">
        <v>13228</v>
      </c>
      <c r="C1283" s="296" t="s">
        <v>1094</v>
      </c>
      <c r="D1283" s="294" t="s">
        <v>22</v>
      </c>
      <c r="E1283" s="296" t="s">
        <v>23</v>
      </c>
      <c r="F1283" s="294" t="s">
        <v>24</v>
      </c>
      <c r="G1283" s="296" t="s">
        <v>28</v>
      </c>
      <c r="H1283" s="296" t="s">
        <v>26</v>
      </c>
      <c r="I1283" s="296" t="s">
        <v>2270</v>
      </c>
      <c r="J1283" s="297">
        <v>10010.4</v>
      </c>
      <c r="K1283" s="298">
        <v>92648</v>
      </c>
      <c r="L1283" s="298">
        <v>7397</v>
      </c>
      <c r="M1283" s="299">
        <v>12205.2</v>
      </c>
      <c r="N1283" s="300">
        <v>107415</v>
      </c>
      <c r="O1283" s="300">
        <v>1190</v>
      </c>
      <c r="P1283" s="301">
        <v>5533.7</v>
      </c>
      <c r="Q1283" s="302">
        <v>80611</v>
      </c>
      <c r="R1283" s="302">
        <v>5</v>
      </c>
      <c r="S1283" s="303">
        <v>0</v>
      </c>
      <c r="T1283" s="304">
        <v>0</v>
      </c>
      <c r="U1283" s="304">
        <v>0</v>
      </c>
      <c r="V1283" s="297">
        <v>27749.3</v>
      </c>
      <c r="W1283" s="298">
        <v>280674</v>
      </c>
      <c r="X1283" s="298">
        <v>8592</v>
      </c>
    </row>
    <row r="1284" spans="1:24" x14ac:dyDescent="0.35">
      <c r="A1284" s="294">
        <v>2013</v>
      </c>
      <c r="B1284" s="295">
        <v>13233</v>
      </c>
      <c r="C1284" s="296" t="s">
        <v>1095</v>
      </c>
      <c r="D1284" s="294" t="s">
        <v>22</v>
      </c>
      <c r="E1284" s="296" t="s">
        <v>23</v>
      </c>
      <c r="F1284" s="294" t="s">
        <v>24</v>
      </c>
      <c r="G1284" s="296" t="s">
        <v>86</v>
      </c>
      <c r="H1284" s="296" t="s">
        <v>26</v>
      </c>
      <c r="I1284" s="296" t="s">
        <v>2283</v>
      </c>
      <c r="J1284" s="297">
        <v>983</v>
      </c>
      <c r="K1284" s="298">
        <v>10181</v>
      </c>
      <c r="L1284" s="298">
        <v>861</v>
      </c>
      <c r="M1284" s="299">
        <v>822</v>
      </c>
      <c r="N1284" s="300">
        <v>10414</v>
      </c>
      <c r="O1284" s="300">
        <v>273</v>
      </c>
      <c r="P1284" s="301" t="s">
        <v>35</v>
      </c>
      <c r="Q1284" s="302" t="s">
        <v>35</v>
      </c>
      <c r="R1284" s="302" t="s">
        <v>35</v>
      </c>
      <c r="S1284" s="303" t="s">
        <v>35</v>
      </c>
      <c r="T1284" s="304" t="s">
        <v>35</v>
      </c>
      <c r="U1284" s="304" t="s">
        <v>35</v>
      </c>
      <c r="V1284" s="297">
        <v>1805</v>
      </c>
      <c r="W1284" s="298">
        <v>20595</v>
      </c>
      <c r="X1284" s="298">
        <v>1134</v>
      </c>
    </row>
    <row r="1285" spans="1:24" x14ac:dyDescent="0.35">
      <c r="A1285" s="294">
        <v>2013</v>
      </c>
      <c r="B1285" s="295">
        <v>13292</v>
      </c>
      <c r="C1285" s="296" t="s">
        <v>1096</v>
      </c>
      <c r="D1285" s="294" t="s">
        <v>22</v>
      </c>
      <c r="E1285" s="296" t="s">
        <v>23</v>
      </c>
      <c r="F1285" s="294" t="s">
        <v>24</v>
      </c>
      <c r="G1285" s="296" t="s">
        <v>34</v>
      </c>
      <c r="H1285" s="296" t="s">
        <v>31</v>
      </c>
      <c r="I1285" s="296" t="s">
        <v>2270</v>
      </c>
      <c r="J1285" s="297">
        <v>29202.6</v>
      </c>
      <c r="K1285" s="298">
        <v>257381</v>
      </c>
      <c r="L1285" s="298">
        <v>17370</v>
      </c>
      <c r="M1285" s="299">
        <v>2808.9</v>
      </c>
      <c r="N1285" s="300">
        <v>25691</v>
      </c>
      <c r="O1285" s="300">
        <v>1605</v>
      </c>
      <c r="P1285" s="301">
        <v>6966.6</v>
      </c>
      <c r="Q1285" s="302">
        <v>72520</v>
      </c>
      <c r="R1285" s="302">
        <v>423</v>
      </c>
      <c r="S1285" s="303" t="s">
        <v>35</v>
      </c>
      <c r="T1285" s="304" t="s">
        <v>35</v>
      </c>
      <c r="U1285" s="304" t="s">
        <v>35</v>
      </c>
      <c r="V1285" s="297">
        <v>38978.1</v>
      </c>
      <c r="W1285" s="298">
        <v>355592</v>
      </c>
      <c r="X1285" s="298">
        <v>19398</v>
      </c>
    </row>
    <row r="1286" spans="1:24" x14ac:dyDescent="0.35">
      <c r="A1286" s="294">
        <v>2013</v>
      </c>
      <c r="B1286" s="295">
        <v>13314</v>
      </c>
      <c r="C1286" s="296" t="s">
        <v>1097</v>
      </c>
      <c r="D1286" s="294" t="s">
        <v>22</v>
      </c>
      <c r="E1286" s="296" t="s">
        <v>23</v>
      </c>
      <c r="F1286" s="294" t="s">
        <v>24</v>
      </c>
      <c r="G1286" s="296" t="s">
        <v>53</v>
      </c>
      <c r="H1286" s="296" t="s">
        <v>16</v>
      </c>
      <c r="I1286" s="296" t="s">
        <v>2309</v>
      </c>
      <c r="J1286" s="297">
        <v>15599</v>
      </c>
      <c r="K1286" s="298">
        <v>157452</v>
      </c>
      <c r="L1286" s="298">
        <v>28422</v>
      </c>
      <c r="M1286" s="299">
        <v>23033</v>
      </c>
      <c r="N1286" s="300">
        <v>193685</v>
      </c>
      <c r="O1286" s="300">
        <v>3342</v>
      </c>
      <c r="P1286" s="301">
        <v>15709</v>
      </c>
      <c r="Q1286" s="302">
        <v>180993</v>
      </c>
      <c r="R1286" s="302">
        <v>3</v>
      </c>
      <c r="S1286" s="303" t="s">
        <v>35</v>
      </c>
      <c r="T1286" s="304" t="s">
        <v>35</v>
      </c>
      <c r="U1286" s="304" t="s">
        <v>35</v>
      </c>
      <c r="V1286" s="297">
        <v>54341</v>
      </c>
      <c r="W1286" s="298">
        <v>532130</v>
      </c>
      <c r="X1286" s="298">
        <v>31767</v>
      </c>
    </row>
    <row r="1287" spans="1:24" x14ac:dyDescent="0.35">
      <c r="A1287" s="294">
        <v>2013</v>
      </c>
      <c r="B1287" s="295">
        <v>13314</v>
      </c>
      <c r="C1287" s="296" t="s">
        <v>1097</v>
      </c>
      <c r="D1287" s="294" t="s">
        <v>22</v>
      </c>
      <c r="E1287" s="296" t="s">
        <v>23</v>
      </c>
      <c r="F1287" s="294" t="s">
        <v>24</v>
      </c>
      <c r="G1287" s="296" t="s">
        <v>312</v>
      </c>
      <c r="H1287" s="296" t="s">
        <v>16</v>
      </c>
      <c r="I1287" s="296" t="s">
        <v>2309</v>
      </c>
      <c r="J1287" s="297">
        <v>4529</v>
      </c>
      <c r="K1287" s="298">
        <v>46496</v>
      </c>
      <c r="L1287" s="298">
        <v>8117</v>
      </c>
      <c r="M1287" s="299">
        <v>7190</v>
      </c>
      <c r="N1287" s="300">
        <v>64738</v>
      </c>
      <c r="O1287" s="300">
        <v>807</v>
      </c>
      <c r="P1287" s="301">
        <v>576</v>
      </c>
      <c r="Q1287" s="302">
        <v>3000</v>
      </c>
      <c r="R1287" s="302">
        <v>150</v>
      </c>
      <c r="S1287" s="303" t="s">
        <v>35</v>
      </c>
      <c r="T1287" s="304" t="s">
        <v>35</v>
      </c>
      <c r="U1287" s="304" t="s">
        <v>35</v>
      </c>
      <c r="V1287" s="297">
        <v>12295</v>
      </c>
      <c r="W1287" s="298">
        <v>114234</v>
      </c>
      <c r="X1287" s="298">
        <v>9074</v>
      </c>
    </row>
    <row r="1288" spans="1:24" x14ac:dyDescent="0.35">
      <c r="A1288" s="294">
        <v>2013</v>
      </c>
      <c r="B1288" s="295">
        <v>13314</v>
      </c>
      <c r="C1288" s="296" t="s">
        <v>1097</v>
      </c>
      <c r="D1288" s="294" t="s">
        <v>22</v>
      </c>
      <c r="E1288" s="296" t="s">
        <v>23</v>
      </c>
      <c r="F1288" s="294" t="s">
        <v>24</v>
      </c>
      <c r="G1288" s="296" t="s">
        <v>223</v>
      </c>
      <c r="H1288" s="296" t="s">
        <v>16</v>
      </c>
      <c r="I1288" s="296" t="s">
        <v>2309</v>
      </c>
      <c r="J1288" s="297">
        <v>411</v>
      </c>
      <c r="K1288" s="298">
        <v>4245</v>
      </c>
      <c r="L1288" s="298">
        <v>641</v>
      </c>
      <c r="M1288" s="299">
        <v>742</v>
      </c>
      <c r="N1288" s="300">
        <v>6507</v>
      </c>
      <c r="O1288" s="300">
        <v>86</v>
      </c>
      <c r="P1288" s="301" t="s">
        <v>35</v>
      </c>
      <c r="Q1288" s="302" t="s">
        <v>35</v>
      </c>
      <c r="R1288" s="302" t="s">
        <v>35</v>
      </c>
      <c r="S1288" s="303" t="s">
        <v>35</v>
      </c>
      <c r="T1288" s="304" t="s">
        <v>35</v>
      </c>
      <c r="U1288" s="304" t="s">
        <v>35</v>
      </c>
      <c r="V1288" s="297">
        <v>1153</v>
      </c>
      <c r="W1288" s="298">
        <v>10752</v>
      </c>
      <c r="X1288" s="298">
        <v>727</v>
      </c>
    </row>
    <row r="1289" spans="1:24" x14ac:dyDescent="0.35">
      <c r="A1289" s="294">
        <v>2013</v>
      </c>
      <c r="B1289" s="295">
        <v>13318</v>
      </c>
      <c r="C1289" s="296" t="s">
        <v>1098</v>
      </c>
      <c r="D1289" s="294" t="s">
        <v>22</v>
      </c>
      <c r="E1289" s="296" t="s">
        <v>23</v>
      </c>
      <c r="F1289" s="294" t="s">
        <v>24</v>
      </c>
      <c r="G1289" s="296" t="s">
        <v>53</v>
      </c>
      <c r="H1289" s="296" t="s">
        <v>31</v>
      </c>
      <c r="I1289" s="296" t="s">
        <v>2326</v>
      </c>
      <c r="J1289" s="297">
        <v>31879</v>
      </c>
      <c r="K1289" s="298">
        <v>227030</v>
      </c>
      <c r="L1289" s="298">
        <v>34975</v>
      </c>
      <c r="M1289" s="299">
        <v>16216.7</v>
      </c>
      <c r="N1289" s="300">
        <v>138240</v>
      </c>
      <c r="O1289" s="300">
        <v>3615</v>
      </c>
      <c r="P1289" s="301">
        <v>2481.6</v>
      </c>
      <c r="Q1289" s="302">
        <v>24370</v>
      </c>
      <c r="R1289" s="302">
        <v>95</v>
      </c>
      <c r="S1289" s="303" t="s">
        <v>35</v>
      </c>
      <c r="T1289" s="304" t="s">
        <v>35</v>
      </c>
      <c r="U1289" s="304" t="s">
        <v>35</v>
      </c>
      <c r="V1289" s="297">
        <v>50577.3</v>
      </c>
      <c r="W1289" s="298">
        <v>389640</v>
      </c>
      <c r="X1289" s="298">
        <v>38685</v>
      </c>
    </row>
    <row r="1290" spans="1:24" x14ac:dyDescent="0.35">
      <c r="A1290" s="294">
        <v>2013</v>
      </c>
      <c r="B1290" s="295">
        <v>13318</v>
      </c>
      <c r="C1290" s="296" t="s">
        <v>1098</v>
      </c>
      <c r="D1290" s="294" t="s">
        <v>22</v>
      </c>
      <c r="E1290" s="296" t="s">
        <v>23</v>
      </c>
      <c r="F1290" s="294" t="s">
        <v>24</v>
      </c>
      <c r="G1290" s="296" t="s">
        <v>312</v>
      </c>
      <c r="H1290" s="296" t="s">
        <v>31</v>
      </c>
      <c r="I1290" s="296" t="s">
        <v>2326</v>
      </c>
      <c r="J1290" s="297">
        <v>1002.6</v>
      </c>
      <c r="K1290" s="298">
        <v>6776</v>
      </c>
      <c r="L1290" s="298">
        <v>1340</v>
      </c>
      <c r="M1290" s="299">
        <v>451.2</v>
      </c>
      <c r="N1290" s="300">
        <v>3310</v>
      </c>
      <c r="O1290" s="300">
        <v>215</v>
      </c>
      <c r="P1290" s="301">
        <v>8.1</v>
      </c>
      <c r="Q1290" s="302">
        <v>62</v>
      </c>
      <c r="R1290" s="302">
        <v>1</v>
      </c>
      <c r="S1290" s="303" t="s">
        <v>35</v>
      </c>
      <c r="T1290" s="304" t="s">
        <v>35</v>
      </c>
      <c r="U1290" s="304" t="s">
        <v>35</v>
      </c>
      <c r="V1290" s="297">
        <v>1461.9</v>
      </c>
      <c r="W1290" s="298">
        <v>10148</v>
      </c>
      <c r="X1290" s="298">
        <v>1556</v>
      </c>
    </row>
    <row r="1291" spans="1:24" x14ac:dyDescent="0.35">
      <c r="A1291" s="294">
        <v>2013</v>
      </c>
      <c r="B1291" s="295">
        <v>13332</v>
      </c>
      <c r="C1291" s="296" t="s">
        <v>1099</v>
      </c>
      <c r="D1291" s="294" t="s">
        <v>22</v>
      </c>
      <c r="E1291" s="296" t="s">
        <v>23</v>
      </c>
      <c r="F1291" s="294" t="s">
        <v>24</v>
      </c>
      <c r="G1291" s="296" t="s">
        <v>94</v>
      </c>
      <c r="H1291" s="296" t="s">
        <v>31</v>
      </c>
      <c r="I1291" s="296" t="s">
        <v>2285</v>
      </c>
      <c r="J1291" s="297">
        <v>23376</v>
      </c>
      <c r="K1291" s="298">
        <v>225312</v>
      </c>
      <c r="L1291" s="298">
        <v>14055</v>
      </c>
      <c r="M1291" s="299">
        <v>3290</v>
      </c>
      <c r="N1291" s="300">
        <v>33170</v>
      </c>
      <c r="O1291" s="300">
        <v>1184</v>
      </c>
      <c r="P1291" s="301">
        <v>18572</v>
      </c>
      <c r="Q1291" s="302">
        <v>402131</v>
      </c>
      <c r="R1291" s="302">
        <v>10</v>
      </c>
      <c r="S1291" s="303" t="s">
        <v>35</v>
      </c>
      <c r="T1291" s="304" t="s">
        <v>35</v>
      </c>
      <c r="U1291" s="304" t="s">
        <v>35</v>
      </c>
      <c r="V1291" s="297">
        <v>45238</v>
      </c>
      <c r="W1291" s="298">
        <v>660613</v>
      </c>
      <c r="X1291" s="298">
        <v>15249</v>
      </c>
    </row>
    <row r="1292" spans="1:24" x14ac:dyDescent="0.35">
      <c r="A1292" s="294">
        <v>2013</v>
      </c>
      <c r="B1292" s="295">
        <v>13334</v>
      </c>
      <c r="C1292" s="296" t="s">
        <v>1100</v>
      </c>
      <c r="D1292" s="294" t="s">
        <v>22</v>
      </c>
      <c r="E1292" s="296" t="s">
        <v>23</v>
      </c>
      <c r="F1292" s="294" t="s">
        <v>24</v>
      </c>
      <c r="G1292" s="296" t="s">
        <v>86</v>
      </c>
      <c r="H1292" s="296" t="s">
        <v>26</v>
      </c>
      <c r="I1292" s="296" t="s">
        <v>2299</v>
      </c>
      <c r="J1292" s="297">
        <v>5754</v>
      </c>
      <c r="K1292" s="298">
        <v>54600</v>
      </c>
      <c r="L1292" s="298">
        <v>4744</v>
      </c>
      <c r="M1292" s="299">
        <v>3288</v>
      </c>
      <c r="N1292" s="300">
        <v>30128</v>
      </c>
      <c r="O1292" s="300">
        <v>900</v>
      </c>
      <c r="P1292" s="301">
        <v>6135</v>
      </c>
      <c r="Q1292" s="302">
        <v>69122</v>
      </c>
      <c r="R1292" s="302">
        <v>32</v>
      </c>
      <c r="S1292" s="303" t="s">
        <v>35</v>
      </c>
      <c r="T1292" s="304" t="s">
        <v>35</v>
      </c>
      <c r="U1292" s="304" t="s">
        <v>35</v>
      </c>
      <c r="V1292" s="297">
        <v>15177</v>
      </c>
      <c r="W1292" s="298">
        <v>153850</v>
      </c>
      <c r="X1292" s="298">
        <v>5676</v>
      </c>
    </row>
    <row r="1293" spans="1:24" x14ac:dyDescent="0.35">
      <c r="A1293" s="294">
        <v>2013</v>
      </c>
      <c r="B1293" s="295">
        <v>13337</v>
      </c>
      <c r="C1293" s="296" t="s">
        <v>1101</v>
      </c>
      <c r="D1293" s="294" t="s">
        <v>22</v>
      </c>
      <c r="E1293" s="296" t="s">
        <v>23</v>
      </c>
      <c r="F1293" s="294" t="s">
        <v>24</v>
      </c>
      <c r="G1293" s="296" t="s">
        <v>86</v>
      </c>
      <c r="H1293" s="296" t="s">
        <v>179</v>
      </c>
      <c r="I1293" s="296" t="s">
        <v>2283</v>
      </c>
      <c r="J1293" s="297">
        <v>105197</v>
      </c>
      <c r="K1293" s="298">
        <v>845775</v>
      </c>
      <c r="L1293" s="298">
        <v>69457</v>
      </c>
      <c r="M1293" s="299">
        <v>107615</v>
      </c>
      <c r="N1293" s="300">
        <v>1109885</v>
      </c>
      <c r="O1293" s="300">
        <v>18013</v>
      </c>
      <c r="P1293" s="301">
        <v>78282</v>
      </c>
      <c r="Q1293" s="302">
        <v>1261153</v>
      </c>
      <c r="R1293" s="302">
        <v>835</v>
      </c>
      <c r="S1293" s="303" t="s">
        <v>35</v>
      </c>
      <c r="T1293" s="304" t="s">
        <v>35</v>
      </c>
      <c r="U1293" s="304" t="s">
        <v>35</v>
      </c>
      <c r="V1293" s="297">
        <v>291094</v>
      </c>
      <c r="W1293" s="298">
        <v>3216813</v>
      </c>
      <c r="X1293" s="298">
        <v>88305</v>
      </c>
    </row>
    <row r="1294" spans="1:24" x14ac:dyDescent="0.35">
      <c r="A1294" s="294">
        <v>2013</v>
      </c>
      <c r="B1294" s="295">
        <v>13337</v>
      </c>
      <c r="C1294" s="296" t="s">
        <v>1101</v>
      </c>
      <c r="D1294" s="294" t="s">
        <v>22</v>
      </c>
      <c r="E1294" s="296" t="s">
        <v>23</v>
      </c>
      <c r="F1294" s="294" t="s">
        <v>24</v>
      </c>
      <c r="G1294" s="296" t="s">
        <v>164</v>
      </c>
      <c r="H1294" s="296" t="s">
        <v>179</v>
      </c>
      <c r="I1294" s="296" t="s">
        <v>2283</v>
      </c>
      <c r="J1294" s="297">
        <v>1676</v>
      </c>
      <c r="K1294" s="298">
        <v>17103</v>
      </c>
      <c r="L1294" s="298">
        <v>1074</v>
      </c>
      <c r="M1294" s="299">
        <v>1469</v>
      </c>
      <c r="N1294" s="300">
        <v>19406</v>
      </c>
      <c r="O1294" s="300">
        <v>225</v>
      </c>
      <c r="P1294" s="301" t="s">
        <v>35</v>
      </c>
      <c r="Q1294" s="302" t="s">
        <v>35</v>
      </c>
      <c r="R1294" s="302" t="s">
        <v>35</v>
      </c>
      <c r="S1294" s="303" t="s">
        <v>35</v>
      </c>
      <c r="T1294" s="304" t="s">
        <v>35</v>
      </c>
      <c r="U1294" s="304" t="s">
        <v>35</v>
      </c>
      <c r="V1294" s="297">
        <v>3145</v>
      </c>
      <c r="W1294" s="298">
        <v>36509</v>
      </c>
      <c r="X1294" s="298">
        <v>1299</v>
      </c>
    </row>
    <row r="1295" spans="1:24" x14ac:dyDescent="0.35">
      <c r="A1295" s="294">
        <v>2013</v>
      </c>
      <c r="B1295" s="295">
        <v>13352</v>
      </c>
      <c r="C1295" s="296" t="s">
        <v>1102</v>
      </c>
      <c r="D1295" s="294" t="s">
        <v>22</v>
      </c>
      <c r="E1295" s="296" t="s">
        <v>23</v>
      </c>
      <c r="F1295" s="294" t="s">
        <v>24</v>
      </c>
      <c r="G1295" s="296" t="s">
        <v>79</v>
      </c>
      <c r="H1295" s="296" t="s">
        <v>26</v>
      </c>
      <c r="I1295" s="296" t="s">
        <v>2270</v>
      </c>
      <c r="J1295" s="297">
        <v>1848</v>
      </c>
      <c r="K1295" s="298">
        <v>11641</v>
      </c>
      <c r="L1295" s="298">
        <v>2015</v>
      </c>
      <c r="M1295" s="299">
        <v>1326</v>
      </c>
      <c r="N1295" s="300">
        <v>11396</v>
      </c>
      <c r="O1295" s="300">
        <v>240</v>
      </c>
      <c r="P1295" s="301">
        <v>0</v>
      </c>
      <c r="Q1295" s="302">
        <v>0</v>
      </c>
      <c r="R1295" s="302">
        <v>0</v>
      </c>
      <c r="S1295" s="303">
        <v>0</v>
      </c>
      <c r="T1295" s="304">
        <v>0</v>
      </c>
      <c r="U1295" s="304">
        <v>0</v>
      </c>
      <c r="V1295" s="297">
        <v>3174</v>
      </c>
      <c r="W1295" s="298">
        <v>23037</v>
      </c>
      <c r="X1295" s="298">
        <v>2255</v>
      </c>
    </row>
    <row r="1296" spans="1:24" x14ac:dyDescent="0.35">
      <c r="A1296" s="294">
        <v>2013</v>
      </c>
      <c r="B1296" s="295">
        <v>13374</v>
      </c>
      <c r="C1296" s="296" t="s">
        <v>1103</v>
      </c>
      <c r="D1296" s="294" t="s">
        <v>39</v>
      </c>
      <c r="E1296" s="296" t="s">
        <v>40</v>
      </c>
      <c r="F1296" s="294" t="s">
        <v>24</v>
      </c>
      <c r="G1296" s="296" t="s">
        <v>60</v>
      </c>
      <c r="H1296" s="296" t="s">
        <v>42</v>
      </c>
      <c r="I1296" s="296" t="s">
        <v>2278</v>
      </c>
      <c r="J1296" s="297">
        <v>0</v>
      </c>
      <c r="K1296" s="298">
        <v>0</v>
      </c>
      <c r="L1296" s="298">
        <v>0</v>
      </c>
      <c r="M1296" s="299">
        <v>192787</v>
      </c>
      <c r="N1296" s="300">
        <v>3186395</v>
      </c>
      <c r="O1296" s="300">
        <v>316</v>
      </c>
      <c r="P1296" s="301">
        <v>138433</v>
      </c>
      <c r="Q1296" s="302">
        <v>2375083</v>
      </c>
      <c r="R1296" s="302">
        <v>41</v>
      </c>
      <c r="S1296" s="303">
        <v>0</v>
      </c>
      <c r="T1296" s="304">
        <v>0</v>
      </c>
      <c r="U1296" s="304">
        <v>0</v>
      </c>
      <c r="V1296" s="297">
        <v>331220</v>
      </c>
      <c r="W1296" s="298">
        <v>5561478</v>
      </c>
      <c r="X1296" s="298">
        <v>357</v>
      </c>
    </row>
    <row r="1297" spans="1:24" x14ac:dyDescent="0.35">
      <c r="A1297" s="294">
        <v>2013</v>
      </c>
      <c r="B1297" s="295">
        <v>13374</v>
      </c>
      <c r="C1297" s="296" t="s">
        <v>1103</v>
      </c>
      <c r="D1297" s="294" t="s">
        <v>39</v>
      </c>
      <c r="E1297" s="296" t="s">
        <v>40</v>
      </c>
      <c r="F1297" s="294" t="s">
        <v>24</v>
      </c>
      <c r="G1297" s="296" t="s">
        <v>228</v>
      </c>
      <c r="H1297" s="296" t="s">
        <v>42</v>
      </c>
      <c r="I1297" s="296" t="s">
        <v>2306</v>
      </c>
      <c r="J1297" s="297">
        <v>0</v>
      </c>
      <c r="K1297" s="298">
        <v>0</v>
      </c>
      <c r="L1297" s="298">
        <v>0</v>
      </c>
      <c r="M1297" s="299">
        <v>125966</v>
      </c>
      <c r="N1297" s="300">
        <v>1599037</v>
      </c>
      <c r="O1297" s="300">
        <v>1235</v>
      </c>
      <c r="P1297" s="301">
        <v>66902</v>
      </c>
      <c r="Q1297" s="302">
        <v>872190</v>
      </c>
      <c r="R1297" s="302">
        <v>392</v>
      </c>
      <c r="S1297" s="303">
        <v>722</v>
      </c>
      <c r="T1297" s="304">
        <v>9619</v>
      </c>
      <c r="U1297" s="304">
        <v>2</v>
      </c>
      <c r="V1297" s="297">
        <v>193590</v>
      </c>
      <c r="W1297" s="298">
        <v>2480846</v>
      </c>
      <c r="X1297" s="298">
        <v>1629</v>
      </c>
    </row>
    <row r="1298" spans="1:24" x14ac:dyDescent="0.35">
      <c r="A1298" s="294">
        <v>2013</v>
      </c>
      <c r="B1298" s="295">
        <v>13374</v>
      </c>
      <c r="C1298" s="296" t="s">
        <v>1103</v>
      </c>
      <c r="D1298" s="294" t="s">
        <v>39</v>
      </c>
      <c r="E1298" s="296" t="s">
        <v>40</v>
      </c>
      <c r="F1298" s="294" t="s">
        <v>24</v>
      </c>
      <c r="G1298" s="296" t="s">
        <v>413</v>
      </c>
      <c r="H1298" s="296" t="s">
        <v>42</v>
      </c>
      <c r="I1298" s="296" t="s">
        <v>2271</v>
      </c>
      <c r="J1298" s="297">
        <v>3596</v>
      </c>
      <c r="K1298" s="298">
        <v>39514</v>
      </c>
      <c r="L1298" s="298">
        <v>4254</v>
      </c>
      <c r="M1298" s="299">
        <v>291245</v>
      </c>
      <c r="N1298" s="300">
        <v>3611363</v>
      </c>
      <c r="O1298" s="300">
        <v>546</v>
      </c>
      <c r="P1298" s="301">
        <v>427</v>
      </c>
      <c r="Q1298" s="302">
        <v>6403</v>
      </c>
      <c r="R1298" s="302">
        <v>1</v>
      </c>
      <c r="S1298" s="303">
        <v>0</v>
      </c>
      <c r="T1298" s="304">
        <v>0</v>
      </c>
      <c r="U1298" s="304">
        <v>0</v>
      </c>
      <c r="V1298" s="297">
        <v>295268</v>
      </c>
      <c r="W1298" s="298">
        <v>3657280</v>
      </c>
      <c r="X1298" s="298">
        <v>4801</v>
      </c>
    </row>
    <row r="1299" spans="1:24" x14ac:dyDescent="0.35">
      <c r="A1299" s="294">
        <v>2013</v>
      </c>
      <c r="B1299" s="295">
        <v>13374</v>
      </c>
      <c r="C1299" s="296" t="s">
        <v>1103</v>
      </c>
      <c r="D1299" s="294" t="s">
        <v>39</v>
      </c>
      <c r="E1299" s="296" t="s">
        <v>40</v>
      </c>
      <c r="F1299" s="294" t="s">
        <v>24</v>
      </c>
      <c r="G1299" s="296" t="s">
        <v>186</v>
      </c>
      <c r="H1299" s="296" t="s">
        <v>42</v>
      </c>
      <c r="I1299" s="296" t="s">
        <v>2271</v>
      </c>
      <c r="J1299" s="297">
        <v>0</v>
      </c>
      <c r="K1299" s="298">
        <v>0</v>
      </c>
      <c r="L1299" s="298">
        <v>0</v>
      </c>
      <c r="M1299" s="299">
        <v>32857</v>
      </c>
      <c r="N1299" s="300">
        <v>443918</v>
      </c>
      <c r="O1299" s="300">
        <v>117</v>
      </c>
      <c r="P1299" s="301">
        <v>10880</v>
      </c>
      <c r="Q1299" s="302">
        <v>143351</v>
      </c>
      <c r="R1299" s="302">
        <v>20</v>
      </c>
      <c r="S1299" s="303">
        <v>0</v>
      </c>
      <c r="T1299" s="304">
        <v>0</v>
      </c>
      <c r="U1299" s="304">
        <v>0</v>
      </c>
      <c r="V1299" s="297">
        <v>43737</v>
      </c>
      <c r="W1299" s="298">
        <v>587269</v>
      </c>
      <c r="X1299" s="298">
        <v>137</v>
      </c>
    </row>
    <row r="1300" spans="1:24" x14ac:dyDescent="0.35">
      <c r="A1300" s="294">
        <v>2013</v>
      </c>
      <c r="B1300" s="295">
        <v>13374</v>
      </c>
      <c r="C1300" s="296" t="s">
        <v>1103</v>
      </c>
      <c r="D1300" s="294" t="s">
        <v>39</v>
      </c>
      <c r="E1300" s="296" t="s">
        <v>40</v>
      </c>
      <c r="F1300" s="294" t="s">
        <v>24</v>
      </c>
      <c r="G1300" s="296" t="s">
        <v>34</v>
      </c>
      <c r="H1300" s="296" t="s">
        <v>42</v>
      </c>
      <c r="I1300" s="296" t="s">
        <v>2270</v>
      </c>
      <c r="J1300" s="297">
        <v>47792</v>
      </c>
      <c r="K1300" s="298">
        <v>869767</v>
      </c>
      <c r="L1300" s="298">
        <v>94650</v>
      </c>
      <c r="M1300" s="299">
        <v>668487</v>
      </c>
      <c r="N1300" s="300">
        <v>12641305</v>
      </c>
      <c r="O1300" s="300">
        <v>4545</v>
      </c>
      <c r="P1300" s="301">
        <v>254849</v>
      </c>
      <c r="Q1300" s="302">
        <v>5509689</v>
      </c>
      <c r="R1300" s="302">
        <v>716</v>
      </c>
      <c r="S1300" s="303">
        <v>29072</v>
      </c>
      <c r="T1300" s="304">
        <v>708539</v>
      </c>
      <c r="U1300" s="304">
        <v>3</v>
      </c>
      <c r="V1300" s="297">
        <v>1000200</v>
      </c>
      <c r="W1300" s="298">
        <v>19729300</v>
      </c>
      <c r="X1300" s="298">
        <v>99914</v>
      </c>
    </row>
    <row r="1301" spans="1:24" x14ac:dyDescent="0.35">
      <c r="A1301" s="294">
        <v>2013</v>
      </c>
      <c r="B1301" s="295">
        <v>13374</v>
      </c>
      <c r="C1301" s="296" t="s">
        <v>1103</v>
      </c>
      <c r="D1301" s="294" t="s">
        <v>39</v>
      </c>
      <c r="E1301" s="296" t="s">
        <v>40</v>
      </c>
      <c r="F1301" s="294" t="s">
        <v>24</v>
      </c>
      <c r="G1301" s="296" t="s">
        <v>173</v>
      </c>
      <c r="H1301" s="296" t="s">
        <v>42</v>
      </c>
      <c r="I1301" s="296" t="s">
        <v>2306</v>
      </c>
      <c r="J1301" s="297">
        <v>0</v>
      </c>
      <c r="K1301" s="298">
        <v>0</v>
      </c>
      <c r="L1301" s="298">
        <v>0</v>
      </c>
      <c r="M1301" s="299">
        <v>215474</v>
      </c>
      <c r="N1301" s="300">
        <v>2819962</v>
      </c>
      <c r="O1301" s="300">
        <v>1383</v>
      </c>
      <c r="P1301" s="301">
        <v>86207</v>
      </c>
      <c r="Q1301" s="302">
        <v>1166339</v>
      </c>
      <c r="R1301" s="302">
        <v>279</v>
      </c>
      <c r="S1301" s="303">
        <v>303</v>
      </c>
      <c r="T1301" s="304">
        <v>4880</v>
      </c>
      <c r="U1301" s="304">
        <v>1</v>
      </c>
      <c r="V1301" s="297">
        <v>301984</v>
      </c>
      <c r="W1301" s="298">
        <v>3991181</v>
      </c>
      <c r="X1301" s="298">
        <v>1663</v>
      </c>
    </row>
    <row r="1302" spans="1:24" x14ac:dyDescent="0.35">
      <c r="A1302" s="294">
        <v>2013</v>
      </c>
      <c r="B1302" s="295">
        <v>13374</v>
      </c>
      <c r="C1302" s="296" t="s">
        <v>1103</v>
      </c>
      <c r="D1302" s="294" t="s">
        <v>39</v>
      </c>
      <c r="E1302" s="296" t="s">
        <v>40</v>
      </c>
      <c r="F1302" s="294" t="s">
        <v>24</v>
      </c>
      <c r="G1302" s="296" t="s">
        <v>30</v>
      </c>
      <c r="H1302" s="296" t="s">
        <v>42</v>
      </c>
      <c r="I1302" s="296" t="s">
        <v>2271</v>
      </c>
      <c r="J1302" s="297">
        <v>0</v>
      </c>
      <c r="K1302" s="298">
        <v>0</v>
      </c>
      <c r="L1302" s="298">
        <v>0</v>
      </c>
      <c r="M1302" s="299">
        <v>296631</v>
      </c>
      <c r="N1302" s="300">
        <v>3692011</v>
      </c>
      <c r="O1302" s="300">
        <v>1920</v>
      </c>
      <c r="P1302" s="301">
        <v>66107</v>
      </c>
      <c r="Q1302" s="302">
        <v>857925</v>
      </c>
      <c r="R1302" s="302">
        <v>83</v>
      </c>
      <c r="S1302" s="303">
        <v>12539</v>
      </c>
      <c r="T1302" s="304">
        <v>145114</v>
      </c>
      <c r="U1302" s="304">
        <v>2</v>
      </c>
      <c r="V1302" s="297">
        <v>375277</v>
      </c>
      <c r="W1302" s="298">
        <v>4695050</v>
      </c>
      <c r="X1302" s="298">
        <v>2005</v>
      </c>
    </row>
    <row r="1303" spans="1:24" x14ac:dyDescent="0.35">
      <c r="A1303" s="294">
        <v>2013</v>
      </c>
      <c r="B1303" s="295">
        <v>13374</v>
      </c>
      <c r="C1303" s="296" t="s">
        <v>1103</v>
      </c>
      <c r="D1303" s="294" t="s">
        <v>39</v>
      </c>
      <c r="E1303" s="296" t="s">
        <v>40</v>
      </c>
      <c r="F1303" s="294" t="s">
        <v>24</v>
      </c>
      <c r="G1303" s="296" t="s">
        <v>150</v>
      </c>
      <c r="H1303" s="296" t="s">
        <v>42</v>
      </c>
      <c r="I1303" s="296" t="s">
        <v>2306</v>
      </c>
      <c r="J1303" s="297">
        <v>0</v>
      </c>
      <c r="K1303" s="298">
        <v>0</v>
      </c>
      <c r="L1303" s="298">
        <v>0</v>
      </c>
      <c r="M1303" s="299">
        <v>48485</v>
      </c>
      <c r="N1303" s="300">
        <v>693049</v>
      </c>
      <c r="O1303" s="300">
        <v>458</v>
      </c>
      <c r="P1303" s="301">
        <v>27093</v>
      </c>
      <c r="Q1303" s="302">
        <v>467354</v>
      </c>
      <c r="R1303" s="302">
        <v>40</v>
      </c>
      <c r="S1303" s="303">
        <v>0</v>
      </c>
      <c r="T1303" s="304">
        <v>0</v>
      </c>
      <c r="U1303" s="304">
        <v>0</v>
      </c>
      <c r="V1303" s="297">
        <v>75578</v>
      </c>
      <c r="W1303" s="298">
        <v>1160403</v>
      </c>
      <c r="X1303" s="298">
        <v>498</v>
      </c>
    </row>
    <row r="1304" spans="1:24" x14ac:dyDescent="0.35">
      <c r="A1304" s="294">
        <v>2013</v>
      </c>
      <c r="B1304" s="295">
        <v>13374</v>
      </c>
      <c r="C1304" s="296" t="s">
        <v>1103</v>
      </c>
      <c r="D1304" s="294" t="s">
        <v>39</v>
      </c>
      <c r="E1304" s="296" t="s">
        <v>40</v>
      </c>
      <c r="F1304" s="294" t="s">
        <v>24</v>
      </c>
      <c r="G1304" s="296" t="s">
        <v>79</v>
      </c>
      <c r="H1304" s="296" t="s">
        <v>42</v>
      </c>
      <c r="I1304" s="296" t="s">
        <v>2270</v>
      </c>
      <c r="J1304" s="297">
        <v>0</v>
      </c>
      <c r="K1304" s="298">
        <v>0</v>
      </c>
      <c r="L1304" s="298">
        <v>0</v>
      </c>
      <c r="M1304" s="299">
        <v>67800</v>
      </c>
      <c r="N1304" s="300">
        <v>1207575</v>
      </c>
      <c r="O1304" s="300">
        <v>280</v>
      </c>
      <c r="P1304" s="301">
        <v>30991</v>
      </c>
      <c r="Q1304" s="302">
        <v>578724</v>
      </c>
      <c r="R1304" s="302">
        <v>103</v>
      </c>
      <c r="S1304" s="303">
        <v>0</v>
      </c>
      <c r="T1304" s="304">
        <v>0</v>
      </c>
      <c r="U1304" s="304">
        <v>0</v>
      </c>
      <c r="V1304" s="297">
        <v>98791</v>
      </c>
      <c r="W1304" s="298">
        <v>1786299</v>
      </c>
      <c r="X1304" s="298">
        <v>383</v>
      </c>
    </row>
    <row r="1305" spans="1:24" x14ac:dyDescent="0.35">
      <c r="A1305" s="294">
        <v>2013</v>
      </c>
      <c r="B1305" s="295">
        <v>13374</v>
      </c>
      <c r="C1305" s="296" t="s">
        <v>1103</v>
      </c>
      <c r="D1305" s="294" t="s">
        <v>39</v>
      </c>
      <c r="E1305" s="296" t="s">
        <v>40</v>
      </c>
      <c r="F1305" s="294" t="s">
        <v>24</v>
      </c>
      <c r="G1305" s="296" t="s">
        <v>414</v>
      </c>
      <c r="H1305" s="296" t="s">
        <v>42</v>
      </c>
      <c r="I1305" s="296" t="s">
        <v>2306</v>
      </c>
      <c r="J1305" s="297">
        <v>0</v>
      </c>
      <c r="K1305" s="298">
        <v>0</v>
      </c>
      <c r="L1305" s="298">
        <v>0</v>
      </c>
      <c r="M1305" s="299">
        <v>40263</v>
      </c>
      <c r="N1305" s="300">
        <v>577347</v>
      </c>
      <c r="O1305" s="300">
        <v>246</v>
      </c>
      <c r="P1305" s="301">
        <v>26032</v>
      </c>
      <c r="Q1305" s="302">
        <v>401359</v>
      </c>
      <c r="R1305" s="302">
        <v>54</v>
      </c>
      <c r="S1305" s="303">
        <v>0</v>
      </c>
      <c r="T1305" s="304">
        <v>0</v>
      </c>
      <c r="U1305" s="304">
        <v>0</v>
      </c>
      <c r="V1305" s="297">
        <v>66295</v>
      </c>
      <c r="W1305" s="298">
        <v>978706</v>
      </c>
      <c r="X1305" s="298">
        <v>300</v>
      </c>
    </row>
    <row r="1306" spans="1:24" x14ac:dyDescent="0.35">
      <c r="A1306" s="294">
        <v>2013</v>
      </c>
      <c r="B1306" s="295">
        <v>13374</v>
      </c>
      <c r="C1306" s="296" t="s">
        <v>1103</v>
      </c>
      <c r="D1306" s="294" t="s">
        <v>39</v>
      </c>
      <c r="E1306" s="296" t="s">
        <v>40</v>
      </c>
      <c r="F1306" s="294" t="s">
        <v>24</v>
      </c>
      <c r="G1306" s="296" t="s">
        <v>131</v>
      </c>
      <c r="H1306" s="296" t="s">
        <v>42</v>
      </c>
      <c r="I1306" s="296" t="s">
        <v>2271</v>
      </c>
      <c r="J1306" s="297">
        <v>19800</v>
      </c>
      <c r="K1306" s="298">
        <v>183554</v>
      </c>
      <c r="L1306" s="298">
        <v>22695</v>
      </c>
      <c r="M1306" s="299">
        <v>283796</v>
      </c>
      <c r="N1306" s="300">
        <v>3460337</v>
      </c>
      <c r="O1306" s="300">
        <v>1170</v>
      </c>
      <c r="P1306" s="301">
        <v>52619</v>
      </c>
      <c r="Q1306" s="302">
        <v>680584</v>
      </c>
      <c r="R1306" s="302">
        <v>76</v>
      </c>
      <c r="S1306" s="303">
        <v>1828</v>
      </c>
      <c r="T1306" s="304">
        <v>21647</v>
      </c>
      <c r="U1306" s="304">
        <v>1</v>
      </c>
      <c r="V1306" s="297">
        <v>358043</v>
      </c>
      <c r="W1306" s="298">
        <v>4346122</v>
      </c>
      <c r="X1306" s="298">
        <v>23942</v>
      </c>
    </row>
    <row r="1307" spans="1:24" x14ac:dyDescent="0.35">
      <c r="A1307" s="294">
        <v>2013</v>
      </c>
      <c r="B1307" s="295">
        <v>13374</v>
      </c>
      <c r="C1307" s="296" t="s">
        <v>1103</v>
      </c>
      <c r="D1307" s="294" t="s">
        <v>39</v>
      </c>
      <c r="E1307" s="296" t="s">
        <v>40</v>
      </c>
      <c r="F1307" s="294" t="s">
        <v>24</v>
      </c>
      <c r="G1307" s="296" t="s">
        <v>41</v>
      </c>
      <c r="H1307" s="296" t="s">
        <v>42</v>
      </c>
      <c r="I1307" s="296" t="s">
        <v>2272</v>
      </c>
      <c r="J1307" s="297">
        <v>0</v>
      </c>
      <c r="K1307" s="298">
        <v>0</v>
      </c>
      <c r="L1307" s="298">
        <v>0</v>
      </c>
      <c r="M1307" s="299">
        <v>264284</v>
      </c>
      <c r="N1307" s="300">
        <v>3848882</v>
      </c>
      <c r="O1307" s="300">
        <v>742</v>
      </c>
      <c r="P1307" s="301">
        <v>72909</v>
      </c>
      <c r="Q1307" s="302">
        <v>1333762</v>
      </c>
      <c r="R1307" s="302">
        <v>82</v>
      </c>
      <c r="S1307" s="303">
        <v>6358</v>
      </c>
      <c r="T1307" s="304">
        <v>81897</v>
      </c>
      <c r="U1307" s="304">
        <v>2</v>
      </c>
      <c r="V1307" s="297">
        <v>343551</v>
      </c>
      <c r="W1307" s="298">
        <v>5264541</v>
      </c>
      <c r="X1307" s="298">
        <v>826</v>
      </c>
    </row>
    <row r="1308" spans="1:24" x14ac:dyDescent="0.35">
      <c r="A1308" s="294">
        <v>2013</v>
      </c>
      <c r="B1308" s="295">
        <v>13374</v>
      </c>
      <c r="C1308" s="296" t="s">
        <v>1103</v>
      </c>
      <c r="D1308" s="294" t="s">
        <v>39</v>
      </c>
      <c r="E1308" s="296" t="s">
        <v>40</v>
      </c>
      <c r="F1308" s="294" t="s">
        <v>24</v>
      </c>
      <c r="G1308" s="296" t="s">
        <v>44</v>
      </c>
      <c r="H1308" s="296" t="s">
        <v>42</v>
      </c>
      <c r="I1308" s="296" t="s">
        <v>2271</v>
      </c>
      <c r="J1308" s="297">
        <v>6267</v>
      </c>
      <c r="K1308" s="298">
        <v>107364</v>
      </c>
      <c r="L1308" s="298">
        <v>11983</v>
      </c>
      <c r="M1308" s="299">
        <v>107696</v>
      </c>
      <c r="N1308" s="300">
        <v>2224705</v>
      </c>
      <c r="O1308" s="300">
        <v>806</v>
      </c>
      <c r="P1308" s="301">
        <v>97503</v>
      </c>
      <c r="Q1308" s="302">
        <v>2235783</v>
      </c>
      <c r="R1308" s="302">
        <v>100</v>
      </c>
      <c r="S1308" s="303">
        <v>1726</v>
      </c>
      <c r="T1308" s="304">
        <v>40555</v>
      </c>
      <c r="U1308" s="304">
        <v>1</v>
      </c>
      <c r="V1308" s="297">
        <v>213192</v>
      </c>
      <c r="W1308" s="298">
        <v>4608407</v>
      </c>
      <c r="X1308" s="298">
        <v>12890</v>
      </c>
    </row>
    <row r="1309" spans="1:24" x14ac:dyDescent="0.35">
      <c r="A1309" s="294">
        <v>2013</v>
      </c>
      <c r="B1309" s="295">
        <v>13374</v>
      </c>
      <c r="C1309" s="296" t="s">
        <v>1103</v>
      </c>
      <c r="D1309" s="294" t="s">
        <v>39</v>
      </c>
      <c r="E1309" s="296" t="s">
        <v>40</v>
      </c>
      <c r="F1309" s="294" t="s">
        <v>24</v>
      </c>
      <c r="G1309" s="296" t="s">
        <v>123</v>
      </c>
      <c r="H1309" s="296" t="s">
        <v>42</v>
      </c>
      <c r="I1309" s="296" t="s">
        <v>2294</v>
      </c>
      <c r="J1309" s="297" t="s">
        <v>35</v>
      </c>
      <c r="K1309" s="298" t="s">
        <v>35</v>
      </c>
      <c r="L1309" s="298" t="s">
        <v>35</v>
      </c>
      <c r="M1309" s="299">
        <v>0</v>
      </c>
      <c r="N1309" s="300">
        <v>0</v>
      </c>
      <c r="O1309" s="300">
        <v>0</v>
      </c>
      <c r="P1309" s="301" t="s">
        <v>35</v>
      </c>
      <c r="Q1309" s="302" t="s">
        <v>35</v>
      </c>
      <c r="R1309" s="302" t="s">
        <v>35</v>
      </c>
      <c r="S1309" s="303" t="s">
        <v>35</v>
      </c>
      <c r="T1309" s="304" t="s">
        <v>35</v>
      </c>
      <c r="U1309" s="304" t="s">
        <v>35</v>
      </c>
      <c r="V1309" s="297">
        <v>0</v>
      </c>
      <c r="W1309" s="298">
        <v>0</v>
      </c>
      <c r="X1309" s="298">
        <v>0</v>
      </c>
    </row>
    <row r="1310" spans="1:24" x14ac:dyDescent="0.35">
      <c r="A1310" s="294">
        <v>2013</v>
      </c>
      <c r="B1310" s="295">
        <v>13374</v>
      </c>
      <c r="C1310" s="296" t="s">
        <v>1103</v>
      </c>
      <c r="D1310" s="294" t="s">
        <v>39</v>
      </c>
      <c r="E1310" s="296" t="s">
        <v>40</v>
      </c>
      <c r="F1310" s="294" t="s">
        <v>24</v>
      </c>
      <c r="G1310" s="296" t="s">
        <v>187</v>
      </c>
      <c r="H1310" s="296" t="s">
        <v>42</v>
      </c>
      <c r="I1310" s="296" t="s">
        <v>2271</v>
      </c>
      <c r="J1310" s="297">
        <v>13452</v>
      </c>
      <c r="K1310" s="298">
        <v>157301</v>
      </c>
      <c r="L1310" s="298">
        <v>14897</v>
      </c>
      <c r="M1310" s="299">
        <v>720081</v>
      </c>
      <c r="N1310" s="300">
        <v>10731000</v>
      </c>
      <c r="O1310" s="300">
        <v>3173</v>
      </c>
      <c r="P1310" s="301">
        <v>108856</v>
      </c>
      <c r="Q1310" s="302">
        <v>1807009</v>
      </c>
      <c r="R1310" s="302">
        <v>167</v>
      </c>
      <c r="S1310" s="303">
        <v>15552</v>
      </c>
      <c r="T1310" s="304">
        <v>225509</v>
      </c>
      <c r="U1310" s="304">
        <v>4</v>
      </c>
      <c r="V1310" s="297">
        <v>857941</v>
      </c>
      <c r="W1310" s="298">
        <v>12920819</v>
      </c>
      <c r="X1310" s="298">
        <v>18241</v>
      </c>
    </row>
    <row r="1311" spans="1:24" x14ac:dyDescent="0.35">
      <c r="A1311" s="294">
        <v>2013</v>
      </c>
      <c r="B1311" s="295">
        <v>13374</v>
      </c>
      <c r="C1311" s="296" t="s">
        <v>1103</v>
      </c>
      <c r="D1311" s="294" t="s">
        <v>39</v>
      </c>
      <c r="E1311" s="296" t="s">
        <v>40</v>
      </c>
      <c r="F1311" s="294" t="s">
        <v>24</v>
      </c>
      <c r="G1311" s="296" t="s">
        <v>208</v>
      </c>
      <c r="H1311" s="296" t="s">
        <v>42</v>
      </c>
      <c r="I1311" s="296" t="s">
        <v>2306</v>
      </c>
      <c r="J1311" s="297">
        <v>0</v>
      </c>
      <c r="K1311" s="298">
        <v>0</v>
      </c>
      <c r="L1311" s="298">
        <v>0</v>
      </c>
      <c r="M1311" s="299">
        <v>23562</v>
      </c>
      <c r="N1311" s="300">
        <v>329321</v>
      </c>
      <c r="O1311" s="300">
        <v>228</v>
      </c>
      <c r="P1311" s="301">
        <v>12207</v>
      </c>
      <c r="Q1311" s="302">
        <v>170467</v>
      </c>
      <c r="R1311" s="302">
        <v>30</v>
      </c>
      <c r="S1311" s="303">
        <v>0</v>
      </c>
      <c r="T1311" s="304">
        <v>0</v>
      </c>
      <c r="U1311" s="304">
        <v>0</v>
      </c>
      <c r="V1311" s="297">
        <v>35769</v>
      </c>
      <c r="W1311" s="298">
        <v>499788</v>
      </c>
      <c r="X1311" s="298">
        <v>258</v>
      </c>
    </row>
    <row r="1312" spans="1:24" x14ac:dyDescent="0.35">
      <c r="A1312" s="294">
        <v>2013</v>
      </c>
      <c r="B1312" s="295">
        <v>13374</v>
      </c>
      <c r="C1312" s="296" t="s">
        <v>1103</v>
      </c>
      <c r="D1312" s="294" t="s">
        <v>93</v>
      </c>
      <c r="E1312" s="296" t="s">
        <v>23</v>
      </c>
      <c r="F1312" s="294" t="s">
        <v>24</v>
      </c>
      <c r="G1312" s="296" t="s">
        <v>94</v>
      </c>
      <c r="H1312" s="296" t="s">
        <v>42</v>
      </c>
      <c r="I1312" s="296" t="s">
        <v>2285</v>
      </c>
      <c r="J1312" s="297">
        <v>0</v>
      </c>
      <c r="K1312" s="298">
        <v>0</v>
      </c>
      <c r="L1312" s="298">
        <v>0</v>
      </c>
      <c r="M1312" s="299">
        <v>333965</v>
      </c>
      <c r="N1312" s="300">
        <v>5508995</v>
      </c>
      <c r="O1312" s="300">
        <v>1620</v>
      </c>
      <c r="P1312" s="301">
        <v>160188</v>
      </c>
      <c r="Q1312" s="302">
        <v>3128395</v>
      </c>
      <c r="R1312" s="302">
        <v>402</v>
      </c>
      <c r="S1312" s="303">
        <v>0</v>
      </c>
      <c r="T1312" s="304">
        <v>0</v>
      </c>
      <c r="U1312" s="304">
        <v>0</v>
      </c>
      <c r="V1312" s="297">
        <v>494153</v>
      </c>
      <c r="W1312" s="298">
        <v>8637390</v>
      </c>
      <c r="X1312" s="298">
        <v>2022</v>
      </c>
    </row>
    <row r="1313" spans="1:24" x14ac:dyDescent="0.35">
      <c r="A1313" s="294">
        <v>2013</v>
      </c>
      <c r="B1313" s="295">
        <v>13380</v>
      </c>
      <c r="C1313" s="296" t="s">
        <v>1104</v>
      </c>
      <c r="D1313" s="294" t="s">
        <v>22</v>
      </c>
      <c r="E1313" s="296" t="s">
        <v>23</v>
      </c>
      <c r="F1313" s="294" t="s">
        <v>24</v>
      </c>
      <c r="G1313" s="296" t="s">
        <v>75</v>
      </c>
      <c r="H1313" s="296" t="s">
        <v>26</v>
      </c>
      <c r="I1313" s="296" t="s">
        <v>2300</v>
      </c>
      <c r="J1313" s="297">
        <v>1205</v>
      </c>
      <c r="K1313" s="298">
        <v>11900</v>
      </c>
      <c r="L1313" s="298">
        <v>1262</v>
      </c>
      <c r="M1313" s="299">
        <v>385</v>
      </c>
      <c r="N1313" s="300">
        <v>3815</v>
      </c>
      <c r="O1313" s="300">
        <v>275</v>
      </c>
      <c r="P1313" s="301">
        <v>2161.4</v>
      </c>
      <c r="Q1313" s="302">
        <v>22221</v>
      </c>
      <c r="R1313" s="302">
        <v>89</v>
      </c>
      <c r="S1313" s="303" t="s">
        <v>35</v>
      </c>
      <c r="T1313" s="304" t="s">
        <v>35</v>
      </c>
      <c r="U1313" s="304" t="s">
        <v>35</v>
      </c>
      <c r="V1313" s="297">
        <v>3751.4</v>
      </c>
      <c r="W1313" s="298">
        <v>37936</v>
      </c>
      <c r="X1313" s="298">
        <v>1626</v>
      </c>
    </row>
    <row r="1314" spans="1:24" x14ac:dyDescent="0.35">
      <c r="A1314" s="294">
        <v>2013</v>
      </c>
      <c r="B1314" s="295">
        <v>13386</v>
      </c>
      <c r="C1314" s="296" t="s">
        <v>1105</v>
      </c>
      <c r="D1314" s="294" t="s">
        <v>22</v>
      </c>
      <c r="E1314" s="296" t="s">
        <v>23</v>
      </c>
      <c r="F1314" s="294" t="s">
        <v>24</v>
      </c>
      <c r="G1314" s="296" t="s">
        <v>75</v>
      </c>
      <c r="H1314" s="296" t="s">
        <v>31</v>
      </c>
      <c r="I1314" s="296" t="s">
        <v>2300</v>
      </c>
      <c r="J1314" s="297">
        <v>4714.6000000000004</v>
      </c>
      <c r="K1314" s="298">
        <v>37615</v>
      </c>
      <c r="L1314" s="298">
        <v>3082</v>
      </c>
      <c r="M1314" s="299">
        <v>1025.5999999999999</v>
      </c>
      <c r="N1314" s="300">
        <v>7636</v>
      </c>
      <c r="O1314" s="300">
        <v>257</v>
      </c>
      <c r="P1314" s="301">
        <v>7.2</v>
      </c>
      <c r="Q1314" s="302">
        <v>26</v>
      </c>
      <c r="R1314" s="302">
        <v>10</v>
      </c>
      <c r="S1314" s="303" t="s">
        <v>35</v>
      </c>
      <c r="T1314" s="304" t="s">
        <v>35</v>
      </c>
      <c r="U1314" s="304" t="s">
        <v>35</v>
      </c>
      <c r="V1314" s="297">
        <v>5747.4</v>
      </c>
      <c r="W1314" s="298">
        <v>45277</v>
      </c>
      <c r="X1314" s="298">
        <v>3349</v>
      </c>
    </row>
    <row r="1315" spans="1:24" x14ac:dyDescent="0.35">
      <c r="A1315" s="294">
        <v>2013</v>
      </c>
      <c r="B1315" s="295">
        <v>13407</v>
      </c>
      <c r="C1315" s="296" t="s">
        <v>1106</v>
      </c>
      <c r="D1315" s="294" t="s">
        <v>22</v>
      </c>
      <c r="E1315" s="296" t="s">
        <v>23</v>
      </c>
      <c r="F1315" s="294" t="s">
        <v>24</v>
      </c>
      <c r="G1315" s="296" t="s">
        <v>221</v>
      </c>
      <c r="H1315" s="296" t="s">
        <v>54</v>
      </c>
      <c r="I1315" s="296" t="s">
        <v>2337</v>
      </c>
      <c r="J1315" s="297">
        <v>1099714</v>
      </c>
      <c r="K1315" s="298">
        <v>9012407</v>
      </c>
      <c r="L1315" s="298">
        <v>757698</v>
      </c>
      <c r="M1315" s="299">
        <v>422050</v>
      </c>
      <c r="N1315" s="300">
        <v>4576328</v>
      </c>
      <c r="O1315" s="300">
        <v>102970</v>
      </c>
      <c r="P1315" s="301">
        <v>585046</v>
      </c>
      <c r="Q1315" s="302">
        <v>7587394</v>
      </c>
      <c r="R1315" s="302">
        <v>1608</v>
      </c>
      <c r="S1315" s="303">
        <v>701</v>
      </c>
      <c r="T1315" s="304">
        <v>8276</v>
      </c>
      <c r="U1315" s="304">
        <v>1</v>
      </c>
      <c r="V1315" s="297">
        <v>2107511</v>
      </c>
      <c r="W1315" s="298">
        <v>21184405</v>
      </c>
      <c r="X1315" s="298">
        <v>862277</v>
      </c>
    </row>
    <row r="1316" spans="1:24" x14ac:dyDescent="0.35">
      <c r="A1316" s="294">
        <v>2013</v>
      </c>
      <c r="B1316" s="295">
        <v>13407</v>
      </c>
      <c r="C1316" s="296" t="s">
        <v>1106</v>
      </c>
      <c r="D1316" s="294" t="s">
        <v>132</v>
      </c>
      <c r="E1316" s="296" t="s">
        <v>133</v>
      </c>
      <c r="F1316" s="294" t="s">
        <v>24</v>
      </c>
      <c r="G1316" s="296" t="s">
        <v>221</v>
      </c>
      <c r="H1316" s="296" t="s">
        <v>54</v>
      </c>
      <c r="I1316" s="296" t="s">
        <v>2337</v>
      </c>
      <c r="J1316" s="297" t="s">
        <v>35</v>
      </c>
      <c r="K1316" s="298" t="s">
        <v>35</v>
      </c>
      <c r="L1316" s="298" t="s">
        <v>35</v>
      </c>
      <c r="M1316" s="299">
        <v>2733</v>
      </c>
      <c r="N1316" s="300">
        <v>378436</v>
      </c>
      <c r="O1316" s="300">
        <v>5</v>
      </c>
      <c r="P1316" s="301" t="s">
        <v>35</v>
      </c>
      <c r="Q1316" s="302" t="s">
        <v>35</v>
      </c>
      <c r="R1316" s="302" t="s">
        <v>35</v>
      </c>
      <c r="S1316" s="303" t="s">
        <v>35</v>
      </c>
      <c r="T1316" s="304" t="s">
        <v>35</v>
      </c>
      <c r="U1316" s="304" t="s">
        <v>35</v>
      </c>
      <c r="V1316" s="297">
        <v>2733</v>
      </c>
      <c r="W1316" s="298">
        <v>378436</v>
      </c>
      <c r="X1316" s="298">
        <v>5</v>
      </c>
    </row>
    <row r="1317" spans="1:24" x14ac:dyDescent="0.35">
      <c r="A1317" s="294">
        <v>2013</v>
      </c>
      <c r="B1317" s="295">
        <v>13412</v>
      </c>
      <c r="C1317" s="296" t="s">
        <v>1107</v>
      </c>
      <c r="D1317" s="294" t="s">
        <v>22</v>
      </c>
      <c r="E1317" s="296" t="s">
        <v>23</v>
      </c>
      <c r="F1317" s="294" t="s">
        <v>24</v>
      </c>
      <c r="G1317" s="296" t="s">
        <v>25</v>
      </c>
      <c r="H1317" s="296" t="s">
        <v>26</v>
      </c>
      <c r="I1317" s="296" t="s">
        <v>2269</v>
      </c>
      <c r="J1317" s="297">
        <v>11130</v>
      </c>
      <c r="K1317" s="298">
        <v>115746</v>
      </c>
      <c r="L1317" s="298">
        <v>7871</v>
      </c>
      <c r="M1317" s="299">
        <v>10940</v>
      </c>
      <c r="N1317" s="300">
        <v>106599</v>
      </c>
      <c r="O1317" s="300">
        <v>2753</v>
      </c>
      <c r="P1317" s="301">
        <v>6483</v>
      </c>
      <c r="Q1317" s="302">
        <v>107750</v>
      </c>
      <c r="R1317" s="302">
        <v>4</v>
      </c>
      <c r="S1317" s="303">
        <v>0</v>
      </c>
      <c r="T1317" s="304">
        <v>0</v>
      </c>
      <c r="U1317" s="304">
        <v>0</v>
      </c>
      <c r="V1317" s="297">
        <v>28553</v>
      </c>
      <c r="W1317" s="298">
        <v>330095</v>
      </c>
      <c r="X1317" s="298">
        <v>10628</v>
      </c>
    </row>
    <row r="1318" spans="1:24" x14ac:dyDescent="0.35">
      <c r="A1318" s="294">
        <v>2013</v>
      </c>
      <c r="B1318" s="295">
        <v>13416</v>
      </c>
      <c r="C1318" s="296" t="s">
        <v>1108</v>
      </c>
      <c r="D1318" s="294" t="s">
        <v>22</v>
      </c>
      <c r="E1318" s="296" t="s">
        <v>23</v>
      </c>
      <c r="F1318" s="294" t="s">
        <v>24</v>
      </c>
      <c r="G1318" s="296" t="s">
        <v>67</v>
      </c>
      <c r="H1318" s="296" t="s">
        <v>26</v>
      </c>
      <c r="I1318" s="296" t="s">
        <v>2291</v>
      </c>
      <c r="J1318" s="297">
        <v>30217</v>
      </c>
      <c r="K1318" s="298">
        <v>229503</v>
      </c>
      <c r="L1318" s="298">
        <v>18490</v>
      </c>
      <c r="M1318" s="299">
        <v>25506</v>
      </c>
      <c r="N1318" s="300">
        <v>190332</v>
      </c>
      <c r="O1318" s="300">
        <v>3325</v>
      </c>
      <c r="P1318" s="301">
        <v>2003</v>
      </c>
      <c r="Q1318" s="302">
        <v>23802</v>
      </c>
      <c r="R1318" s="302">
        <v>7</v>
      </c>
      <c r="S1318" s="303" t="s">
        <v>35</v>
      </c>
      <c r="T1318" s="304" t="s">
        <v>35</v>
      </c>
      <c r="U1318" s="304" t="s">
        <v>35</v>
      </c>
      <c r="V1318" s="297">
        <v>57726</v>
      </c>
      <c r="W1318" s="298">
        <v>443637</v>
      </c>
      <c r="X1318" s="298">
        <v>21822</v>
      </c>
    </row>
    <row r="1319" spans="1:24" x14ac:dyDescent="0.35">
      <c r="A1319" s="294">
        <v>2013</v>
      </c>
      <c r="B1319" s="295">
        <v>13418</v>
      </c>
      <c r="C1319" s="296" t="s">
        <v>1109</v>
      </c>
      <c r="D1319" s="294" t="s">
        <v>22</v>
      </c>
      <c r="E1319" s="296" t="s">
        <v>23</v>
      </c>
      <c r="F1319" s="294" t="s">
        <v>24</v>
      </c>
      <c r="G1319" s="296" t="s">
        <v>94</v>
      </c>
      <c r="H1319" s="296" t="s">
        <v>26</v>
      </c>
      <c r="I1319" s="296" t="s">
        <v>2285</v>
      </c>
      <c r="J1319" s="297">
        <v>32036.799999999999</v>
      </c>
      <c r="K1319" s="298">
        <v>418758</v>
      </c>
      <c r="L1319" s="298">
        <v>27041</v>
      </c>
      <c r="M1319" s="299">
        <v>25590.7</v>
      </c>
      <c r="N1319" s="300">
        <v>375791</v>
      </c>
      <c r="O1319" s="300">
        <v>5214</v>
      </c>
      <c r="P1319" s="301">
        <v>28442</v>
      </c>
      <c r="Q1319" s="302">
        <v>545048</v>
      </c>
      <c r="R1319" s="302">
        <v>14</v>
      </c>
      <c r="S1319" s="303" t="s">
        <v>35</v>
      </c>
      <c r="T1319" s="304" t="s">
        <v>35</v>
      </c>
      <c r="U1319" s="304" t="s">
        <v>35</v>
      </c>
      <c r="V1319" s="297">
        <v>86069.5</v>
      </c>
      <c r="W1319" s="298">
        <v>1339597</v>
      </c>
      <c r="X1319" s="298">
        <v>32269</v>
      </c>
    </row>
    <row r="1320" spans="1:24" x14ac:dyDescent="0.35">
      <c r="A1320" s="294">
        <v>2013</v>
      </c>
      <c r="B1320" s="295">
        <v>13424</v>
      </c>
      <c r="C1320" s="296" t="s">
        <v>1110</v>
      </c>
      <c r="D1320" s="294" t="s">
        <v>22</v>
      </c>
      <c r="E1320" s="296" t="s">
        <v>23</v>
      </c>
      <c r="F1320" s="294" t="s">
        <v>24</v>
      </c>
      <c r="G1320" s="296" t="s">
        <v>186</v>
      </c>
      <c r="H1320" s="296" t="s">
        <v>26</v>
      </c>
      <c r="I1320" s="296" t="s">
        <v>2271</v>
      </c>
      <c r="J1320" s="297">
        <v>2849</v>
      </c>
      <c r="K1320" s="298">
        <v>21341</v>
      </c>
      <c r="L1320" s="298">
        <v>2344</v>
      </c>
      <c r="M1320" s="299">
        <v>6588</v>
      </c>
      <c r="N1320" s="300">
        <v>57144</v>
      </c>
      <c r="O1320" s="300">
        <v>328</v>
      </c>
      <c r="P1320" s="301" t="s">
        <v>35</v>
      </c>
      <c r="Q1320" s="302" t="s">
        <v>35</v>
      </c>
      <c r="R1320" s="302" t="s">
        <v>35</v>
      </c>
      <c r="S1320" s="303" t="s">
        <v>35</v>
      </c>
      <c r="T1320" s="304" t="s">
        <v>35</v>
      </c>
      <c r="U1320" s="304" t="s">
        <v>35</v>
      </c>
      <c r="V1320" s="297">
        <v>9437</v>
      </c>
      <c r="W1320" s="298">
        <v>78485</v>
      </c>
      <c r="X1320" s="298">
        <v>2672</v>
      </c>
    </row>
    <row r="1321" spans="1:24" x14ac:dyDescent="0.35">
      <c r="A1321" s="294">
        <v>2013</v>
      </c>
      <c r="B1321" s="295">
        <v>13437</v>
      </c>
      <c r="C1321" s="296" t="s">
        <v>1111</v>
      </c>
      <c r="D1321" s="294" t="s">
        <v>22</v>
      </c>
      <c r="E1321" s="296" t="s">
        <v>23</v>
      </c>
      <c r="F1321" s="294" t="s">
        <v>24</v>
      </c>
      <c r="G1321" s="296" t="s">
        <v>100</v>
      </c>
      <c r="H1321" s="296" t="s">
        <v>26</v>
      </c>
      <c r="I1321" s="296" t="s">
        <v>2269</v>
      </c>
      <c r="J1321" s="297">
        <v>1842</v>
      </c>
      <c r="K1321" s="298">
        <v>20418</v>
      </c>
      <c r="L1321" s="298">
        <v>1426</v>
      </c>
      <c r="M1321" s="299">
        <v>1643</v>
      </c>
      <c r="N1321" s="300">
        <v>16976</v>
      </c>
      <c r="O1321" s="300">
        <v>329</v>
      </c>
      <c r="P1321" s="301">
        <v>5705</v>
      </c>
      <c r="Q1321" s="302">
        <v>80807</v>
      </c>
      <c r="R1321" s="302">
        <v>4</v>
      </c>
      <c r="S1321" s="303">
        <v>0</v>
      </c>
      <c r="T1321" s="304">
        <v>0</v>
      </c>
      <c r="U1321" s="304">
        <v>0</v>
      </c>
      <c r="V1321" s="297">
        <v>9190</v>
      </c>
      <c r="W1321" s="298">
        <v>118201</v>
      </c>
      <c r="X1321" s="298">
        <v>1759</v>
      </c>
    </row>
    <row r="1322" spans="1:24" x14ac:dyDescent="0.35">
      <c r="A1322" s="294">
        <v>2013</v>
      </c>
      <c r="B1322" s="295">
        <v>13438</v>
      </c>
      <c r="C1322" s="296" t="s">
        <v>2415</v>
      </c>
      <c r="D1322" s="294" t="s">
        <v>22</v>
      </c>
      <c r="E1322" s="296" t="s">
        <v>23</v>
      </c>
      <c r="F1322" s="294" t="s">
        <v>24</v>
      </c>
      <c r="G1322" s="296" t="s">
        <v>37</v>
      </c>
      <c r="H1322" s="296" t="s">
        <v>26</v>
      </c>
      <c r="I1322" s="296" t="s">
        <v>2270</v>
      </c>
      <c r="J1322" s="297">
        <v>1005.6</v>
      </c>
      <c r="K1322" s="298">
        <v>7821</v>
      </c>
      <c r="L1322" s="298">
        <v>999</v>
      </c>
      <c r="M1322" s="299">
        <v>1707</v>
      </c>
      <c r="N1322" s="300">
        <v>16153</v>
      </c>
      <c r="O1322" s="300">
        <v>193</v>
      </c>
      <c r="P1322" s="301">
        <v>0</v>
      </c>
      <c r="Q1322" s="302">
        <v>0</v>
      </c>
      <c r="R1322" s="302">
        <v>0</v>
      </c>
      <c r="S1322" s="303">
        <v>0</v>
      </c>
      <c r="T1322" s="304">
        <v>0</v>
      </c>
      <c r="U1322" s="304">
        <v>0</v>
      </c>
      <c r="V1322" s="297">
        <v>2712.6</v>
      </c>
      <c r="W1322" s="298">
        <v>23974</v>
      </c>
      <c r="X1322" s="298">
        <v>1192</v>
      </c>
    </row>
    <row r="1323" spans="1:24" x14ac:dyDescent="0.35">
      <c r="A1323" s="294">
        <v>2013</v>
      </c>
      <c r="B1323" s="295">
        <v>13441</v>
      </c>
      <c r="C1323" s="296" t="s">
        <v>1112</v>
      </c>
      <c r="D1323" s="294" t="s">
        <v>22</v>
      </c>
      <c r="E1323" s="296" t="s">
        <v>23</v>
      </c>
      <c r="F1323" s="294" t="s">
        <v>24</v>
      </c>
      <c r="G1323" s="296" t="s">
        <v>414</v>
      </c>
      <c r="H1323" s="296" t="s">
        <v>31</v>
      </c>
      <c r="I1323" s="296" t="s">
        <v>2306</v>
      </c>
      <c r="J1323" s="297">
        <v>79858</v>
      </c>
      <c r="K1323" s="298">
        <v>462130</v>
      </c>
      <c r="L1323" s="298">
        <v>68447</v>
      </c>
      <c r="M1323" s="299">
        <v>25782</v>
      </c>
      <c r="N1323" s="300">
        <v>164257</v>
      </c>
      <c r="O1323" s="300">
        <v>9428</v>
      </c>
      <c r="P1323" s="301">
        <v>3440</v>
      </c>
      <c r="Q1323" s="302">
        <v>30742</v>
      </c>
      <c r="R1323" s="302">
        <v>5</v>
      </c>
      <c r="S1323" s="303">
        <v>0</v>
      </c>
      <c r="T1323" s="304">
        <v>0</v>
      </c>
      <c r="U1323" s="304">
        <v>0</v>
      </c>
      <c r="V1323" s="297">
        <v>109080</v>
      </c>
      <c r="W1323" s="298">
        <v>657129</v>
      </c>
      <c r="X1323" s="298">
        <v>77880</v>
      </c>
    </row>
    <row r="1324" spans="1:24" x14ac:dyDescent="0.35">
      <c r="A1324" s="294">
        <v>2013</v>
      </c>
      <c r="B1324" s="295">
        <v>13441</v>
      </c>
      <c r="C1324" s="296" t="s">
        <v>1112</v>
      </c>
      <c r="D1324" s="294" t="s">
        <v>132</v>
      </c>
      <c r="E1324" s="296" t="s">
        <v>133</v>
      </c>
      <c r="F1324" s="294" t="s">
        <v>24</v>
      </c>
      <c r="G1324" s="296" t="s">
        <v>414</v>
      </c>
      <c r="H1324" s="296" t="s">
        <v>31</v>
      </c>
      <c r="I1324" s="296" t="s">
        <v>2306</v>
      </c>
      <c r="J1324" s="297">
        <v>221</v>
      </c>
      <c r="K1324" s="298">
        <v>2334</v>
      </c>
      <c r="L1324" s="298">
        <v>243</v>
      </c>
      <c r="M1324" s="299">
        <v>5610</v>
      </c>
      <c r="N1324" s="300">
        <v>78253</v>
      </c>
      <c r="O1324" s="300">
        <v>930</v>
      </c>
      <c r="P1324" s="301">
        <v>1759</v>
      </c>
      <c r="Q1324" s="302">
        <v>29167</v>
      </c>
      <c r="R1324" s="302">
        <v>5</v>
      </c>
      <c r="S1324" s="303">
        <v>0</v>
      </c>
      <c r="T1324" s="304">
        <v>0</v>
      </c>
      <c r="U1324" s="304">
        <v>0</v>
      </c>
      <c r="V1324" s="297">
        <v>7590</v>
      </c>
      <c r="W1324" s="298">
        <v>109754</v>
      </c>
      <c r="X1324" s="298">
        <v>1178</v>
      </c>
    </row>
    <row r="1325" spans="1:24" x14ac:dyDescent="0.35">
      <c r="A1325" s="294">
        <v>2013</v>
      </c>
      <c r="B1325" s="295">
        <v>13444</v>
      </c>
      <c r="C1325" s="296" t="s">
        <v>1113</v>
      </c>
      <c r="D1325" s="294" t="s">
        <v>22</v>
      </c>
      <c r="E1325" s="296" t="s">
        <v>23</v>
      </c>
      <c r="F1325" s="294" t="s">
        <v>24</v>
      </c>
      <c r="G1325" s="296" t="s">
        <v>83</v>
      </c>
      <c r="H1325" s="296" t="s">
        <v>26</v>
      </c>
      <c r="I1325" s="296" t="s">
        <v>2270</v>
      </c>
      <c r="J1325" s="297">
        <v>1167</v>
      </c>
      <c r="K1325" s="298">
        <v>14552</v>
      </c>
      <c r="L1325" s="298">
        <v>1691</v>
      </c>
      <c r="M1325" s="299">
        <v>1099</v>
      </c>
      <c r="N1325" s="300">
        <v>13236</v>
      </c>
      <c r="O1325" s="300">
        <v>800</v>
      </c>
      <c r="P1325" s="301">
        <v>1835</v>
      </c>
      <c r="Q1325" s="302">
        <v>27260</v>
      </c>
      <c r="R1325" s="302">
        <v>23</v>
      </c>
      <c r="S1325" s="303" t="s">
        <v>35</v>
      </c>
      <c r="T1325" s="304" t="s">
        <v>35</v>
      </c>
      <c r="U1325" s="304" t="s">
        <v>35</v>
      </c>
      <c r="V1325" s="297">
        <v>4101</v>
      </c>
      <c r="W1325" s="298">
        <v>55048</v>
      </c>
      <c r="X1325" s="298">
        <v>2514</v>
      </c>
    </row>
    <row r="1326" spans="1:24" x14ac:dyDescent="0.35">
      <c r="A1326" s="294">
        <v>2013</v>
      </c>
      <c r="B1326" s="295">
        <v>13448</v>
      </c>
      <c r="C1326" s="296" t="s">
        <v>2416</v>
      </c>
      <c r="D1326" s="294" t="s">
        <v>22</v>
      </c>
      <c r="E1326" s="296" t="s">
        <v>23</v>
      </c>
      <c r="F1326" s="294" t="s">
        <v>24</v>
      </c>
      <c r="G1326" s="296" t="s">
        <v>37</v>
      </c>
      <c r="H1326" s="296" t="s">
        <v>26</v>
      </c>
      <c r="I1326" s="296" t="s">
        <v>2270</v>
      </c>
      <c r="J1326" s="297">
        <v>2431.1999999999998</v>
      </c>
      <c r="K1326" s="298">
        <v>19098</v>
      </c>
      <c r="L1326" s="298">
        <v>2188</v>
      </c>
      <c r="M1326" s="299">
        <v>2748.5</v>
      </c>
      <c r="N1326" s="300">
        <v>24087</v>
      </c>
      <c r="O1326" s="300">
        <v>431</v>
      </c>
      <c r="P1326" s="301">
        <v>0</v>
      </c>
      <c r="Q1326" s="302">
        <v>0</v>
      </c>
      <c r="R1326" s="302">
        <v>0</v>
      </c>
      <c r="S1326" s="303">
        <v>0</v>
      </c>
      <c r="T1326" s="304">
        <v>0</v>
      </c>
      <c r="U1326" s="304">
        <v>0</v>
      </c>
      <c r="V1326" s="297">
        <v>5179.7</v>
      </c>
      <c r="W1326" s="298">
        <v>43185</v>
      </c>
      <c r="X1326" s="298">
        <v>2619</v>
      </c>
    </row>
    <row r="1327" spans="1:24" x14ac:dyDescent="0.35">
      <c r="A1327" s="294">
        <v>2013</v>
      </c>
      <c r="B1327" s="295">
        <v>13467</v>
      </c>
      <c r="C1327" s="296" t="s">
        <v>1114</v>
      </c>
      <c r="D1327" s="294" t="s">
        <v>22</v>
      </c>
      <c r="E1327" s="296" t="s">
        <v>23</v>
      </c>
      <c r="F1327" s="294" t="s">
        <v>24</v>
      </c>
      <c r="G1327" s="296" t="s">
        <v>37</v>
      </c>
      <c r="H1327" s="296" t="s">
        <v>26</v>
      </c>
      <c r="I1327" s="296" t="s">
        <v>2270</v>
      </c>
      <c r="J1327" s="297">
        <v>3051.4</v>
      </c>
      <c r="K1327" s="298">
        <v>26595</v>
      </c>
      <c r="L1327" s="298">
        <v>3261</v>
      </c>
      <c r="M1327" s="299">
        <v>4189.5</v>
      </c>
      <c r="N1327" s="300">
        <v>42131</v>
      </c>
      <c r="O1327" s="300">
        <v>533</v>
      </c>
      <c r="P1327" s="301">
        <v>8726.4</v>
      </c>
      <c r="Q1327" s="302">
        <v>110393</v>
      </c>
      <c r="R1327" s="302">
        <v>5</v>
      </c>
      <c r="S1327" s="303">
        <v>0</v>
      </c>
      <c r="T1327" s="304">
        <v>0</v>
      </c>
      <c r="U1327" s="304">
        <v>0</v>
      </c>
      <c r="V1327" s="297">
        <v>15967.3</v>
      </c>
      <c r="W1327" s="298">
        <v>179119</v>
      </c>
      <c r="X1327" s="298">
        <v>3799</v>
      </c>
    </row>
    <row r="1328" spans="1:24" x14ac:dyDescent="0.35">
      <c r="A1328" s="294">
        <v>2013</v>
      </c>
      <c r="B1328" s="295">
        <v>13478</v>
      </c>
      <c r="C1328" s="296" t="s">
        <v>1115</v>
      </c>
      <c r="D1328" s="294" t="s">
        <v>22</v>
      </c>
      <c r="E1328" s="296" t="s">
        <v>23</v>
      </c>
      <c r="F1328" s="294" t="s">
        <v>24</v>
      </c>
      <c r="G1328" s="296" t="s">
        <v>28</v>
      </c>
      <c r="H1328" s="296" t="s">
        <v>54</v>
      </c>
      <c r="I1328" s="296" t="s">
        <v>2270</v>
      </c>
      <c r="J1328" s="297">
        <v>197380.7</v>
      </c>
      <c r="K1328" s="298">
        <v>1869807</v>
      </c>
      <c r="L1328" s="298">
        <v>148943</v>
      </c>
      <c r="M1328" s="299">
        <v>248228.6</v>
      </c>
      <c r="N1328" s="300">
        <v>2745351</v>
      </c>
      <c r="O1328" s="300">
        <v>16070</v>
      </c>
      <c r="P1328" s="301">
        <v>34916.199999999997</v>
      </c>
      <c r="Q1328" s="302">
        <v>481245</v>
      </c>
      <c r="R1328" s="302">
        <v>2124</v>
      </c>
      <c r="S1328" s="303">
        <v>1072.0999999999999</v>
      </c>
      <c r="T1328" s="304">
        <v>11343</v>
      </c>
      <c r="U1328" s="304">
        <v>1</v>
      </c>
      <c r="V1328" s="297">
        <v>481597.6</v>
      </c>
      <c r="W1328" s="298">
        <v>5107746</v>
      </c>
      <c r="X1328" s="298">
        <v>167138</v>
      </c>
    </row>
    <row r="1329" spans="1:24" x14ac:dyDescent="0.35">
      <c r="A1329" s="294">
        <v>2013</v>
      </c>
      <c r="B1329" s="295">
        <v>13480</v>
      </c>
      <c r="C1329" s="296" t="s">
        <v>1116</v>
      </c>
      <c r="D1329" s="294" t="s">
        <v>22</v>
      </c>
      <c r="E1329" s="296" t="s">
        <v>23</v>
      </c>
      <c r="F1329" s="294" t="s">
        <v>24</v>
      </c>
      <c r="G1329" s="296" t="s">
        <v>48</v>
      </c>
      <c r="H1329" s="296" t="s">
        <v>26</v>
      </c>
      <c r="I1329" s="296" t="s">
        <v>2270</v>
      </c>
      <c r="J1329" s="297">
        <v>2029</v>
      </c>
      <c r="K1329" s="298">
        <v>18271</v>
      </c>
      <c r="L1329" s="298">
        <v>2220</v>
      </c>
      <c r="M1329" s="299">
        <v>924</v>
      </c>
      <c r="N1329" s="300">
        <v>8989</v>
      </c>
      <c r="O1329" s="300">
        <v>283</v>
      </c>
      <c r="P1329" s="301">
        <v>3115</v>
      </c>
      <c r="Q1329" s="302">
        <v>36960</v>
      </c>
      <c r="R1329" s="302">
        <v>35</v>
      </c>
      <c r="S1329" s="303">
        <v>0</v>
      </c>
      <c r="T1329" s="304">
        <v>0</v>
      </c>
      <c r="U1329" s="304">
        <v>0</v>
      </c>
      <c r="V1329" s="297">
        <v>6068</v>
      </c>
      <c r="W1329" s="298">
        <v>64220</v>
      </c>
      <c r="X1329" s="298">
        <v>2538</v>
      </c>
    </row>
    <row r="1330" spans="1:24" x14ac:dyDescent="0.35">
      <c r="A1330" s="294">
        <v>2013</v>
      </c>
      <c r="B1330" s="295">
        <v>13481</v>
      </c>
      <c r="C1330" s="296" t="s">
        <v>1117</v>
      </c>
      <c r="D1330" s="294" t="s">
        <v>22</v>
      </c>
      <c r="E1330" s="296" t="s">
        <v>23</v>
      </c>
      <c r="F1330" s="294" t="s">
        <v>24</v>
      </c>
      <c r="G1330" s="296" t="s">
        <v>37</v>
      </c>
      <c r="H1330" s="296" t="s">
        <v>26</v>
      </c>
      <c r="I1330" s="296" t="s">
        <v>2270</v>
      </c>
      <c r="J1330" s="297">
        <v>3716.1</v>
      </c>
      <c r="K1330" s="298">
        <v>33300</v>
      </c>
      <c r="L1330" s="298">
        <v>3663</v>
      </c>
      <c r="M1330" s="299">
        <v>5649.8</v>
      </c>
      <c r="N1330" s="300">
        <v>55391</v>
      </c>
      <c r="O1330" s="300">
        <v>648</v>
      </c>
      <c r="P1330" s="301">
        <v>277</v>
      </c>
      <c r="Q1330" s="302">
        <v>2600</v>
      </c>
      <c r="R1330" s="302">
        <v>1</v>
      </c>
      <c r="S1330" s="303">
        <v>0</v>
      </c>
      <c r="T1330" s="304">
        <v>0</v>
      </c>
      <c r="U1330" s="304">
        <v>0</v>
      </c>
      <c r="V1330" s="297">
        <v>9642.9</v>
      </c>
      <c r="W1330" s="298">
        <v>91291</v>
      </c>
      <c r="X1330" s="298">
        <v>4312</v>
      </c>
    </row>
    <row r="1331" spans="1:24" x14ac:dyDescent="0.35">
      <c r="A1331" s="294">
        <v>2013</v>
      </c>
      <c r="B1331" s="295">
        <v>13482</v>
      </c>
      <c r="C1331" s="296" t="s">
        <v>1118</v>
      </c>
      <c r="D1331" s="294" t="s">
        <v>22</v>
      </c>
      <c r="E1331" s="296" t="s">
        <v>23</v>
      </c>
      <c r="F1331" s="294" t="s">
        <v>24</v>
      </c>
      <c r="G1331" s="296" t="s">
        <v>67</v>
      </c>
      <c r="H1331" s="296" t="s">
        <v>16</v>
      </c>
      <c r="I1331" s="296" t="s">
        <v>2280</v>
      </c>
      <c r="J1331" s="297">
        <v>5666</v>
      </c>
      <c r="K1331" s="298">
        <v>52830</v>
      </c>
      <c r="L1331" s="298">
        <v>5911</v>
      </c>
      <c r="M1331" s="299">
        <v>14643</v>
      </c>
      <c r="N1331" s="300">
        <v>163993</v>
      </c>
      <c r="O1331" s="300">
        <v>1838</v>
      </c>
      <c r="P1331" s="301">
        <v>16</v>
      </c>
      <c r="Q1331" s="302">
        <v>175</v>
      </c>
      <c r="R1331" s="302">
        <v>2</v>
      </c>
      <c r="S1331" s="303" t="s">
        <v>35</v>
      </c>
      <c r="T1331" s="304" t="s">
        <v>35</v>
      </c>
      <c r="U1331" s="304" t="s">
        <v>35</v>
      </c>
      <c r="V1331" s="297">
        <v>20325</v>
      </c>
      <c r="W1331" s="298">
        <v>216998</v>
      </c>
      <c r="X1331" s="298">
        <v>7751</v>
      </c>
    </row>
    <row r="1332" spans="1:24" x14ac:dyDescent="0.35">
      <c r="A1332" s="294">
        <v>2013</v>
      </c>
      <c r="B1332" s="295">
        <v>13485</v>
      </c>
      <c r="C1332" s="296" t="s">
        <v>1119</v>
      </c>
      <c r="D1332" s="294" t="s">
        <v>22</v>
      </c>
      <c r="E1332" s="296" t="s">
        <v>23</v>
      </c>
      <c r="F1332" s="294" t="s">
        <v>24</v>
      </c>
      <c r="G1332" s="296" t="s">
        <v>58</v>
      </c>
      <c r="H1332" s="296" t="s">
        <v>26</v>
      </c>
      <c r="I1332" s="296" t="s">
        <v>2417</v>
      </c>
      <c r="J1332" s="297">
        <v>25678</v>
      </c>
      <c r="K1332" s="298">
        <v>233394</v>
      </c>
      <c r="L1332" s="298">
        <v>22666</v>
      </c>
      <c r="M1332" s="299">
        <v>5477</v>
      </c>
      <c r="N1332" s="300">
        <v>56735</v>
      </c>
      <c r="O1332" s="300">
        <v>3090</v>
      </c>
      <c r="P1332" s="301">
        <v>8061</v>
      </c>
      <c r="Q1332" s="302">
        <v>75382</v>
      </c>
      <c r="R1332" s="302">
        <v>113</v>
      </c>
      <c r="S1332" s="303" t="s">
        <v>35</v>
      </c>
      <c r="T1332" s="304" t="s">
        <v>35</v>
      </c>
      <c r="U1332" s="304" t="s">
        <v>35</v>
      </c>
      <c r="V1332" s="297">
        <v>39216</v>
      </c>
      <c r="W1332" s="298">
        <v>365511</v>
      </c>
      <c r="X1332" s="298">
        <v>25869</v>
      </c>
    </row>
    <row r="1333" spans="1:24" x14ac:dyDescent="0.35">
      <c r="A1333" s="294">
        <v>2013</v>
      </c>
      <c r="B1333" s="295">
        <v>13488</v>
      </c>
      <c r="C1333" s="296" t="s">
        <v>1120</v>
      </c>
      <c r="D1333" s="294" t="s">
        <v>22</v>
      </c>
      <c r="E1333" s="296" t="s">
        <v>23</v>
      </c>
      <c r="F1333" s="294" t="s">
        <v>24</v>
      </c>
      <c r="G1333" s="296" t="s">
        <v>48</v>
      </c>
      <c r="H1333" s="296" t="s">
        <v>26</v>
      </c>
      <c r="I1333" s="296" t="s">
        <v>2270</v>
      </c>
      <c r="J1333" s="297">
        <v>6323</v>
      </c>
      <c r="K1333" s="298">
        <v>45847</v>
      </c>
      <c r="L1333" s="298">
        <v>6017</v>
      </c>
      <c r="M1333" s="299">
        <v>7801</v>
      </c>
      <c r="N1333" s="300">
        <v>66940</v>
      </c>
      <c r="O1333" s="300">
        <v>1076</v>
      </c>
      <c r="P1333" s="301">
        <v>7486</v>
      </c>
      <c r="Q1333" s="302">
        <v>74271</v>
      </c>
      <c r="R1333" s="302">
        <v>10</v>
      </c>
      <c r="S1333" s="303" t="s">
        <v>35</v>
      </c>
      <c r="T1333" s="304" t="s">
        <v>35</v>
      </c>
      <c r="U1333" s="304" t="s">
        <v>35</v>
      </c>
      <c r="V1333" s="297">
        <v>21610</v>
      </c>
      <c r="W1333" s="298">
        <v>187058</v>
      </c>
      <c r="X1333" s="298">
        <v>7103</v>
      </c>
    </row>
    <row r="1334" spans="1:24" x14ac:dyDescent="0.35">
      <c r="A1334" s="294">
        <v>2013</v>
      </c>
      <c r="B1334" s="295">
        <v>13511</v>
      </c>
      <c r="C1334" s="296" t="s">
        <v>1121</v>
      </c>
      <c r="D1334" s="294" t="s">
        <v>22</v>
      </c>
      <c r="E1334" s="296" t="s">
        <v>23</v>
      </c>
      <c r="F1334" s="294" t="s">
        <v>24</v>
      </c>
      <c r="G1334" s="296" t="s">
        <v>41</v>
      </c>
      <c r="H1334" s="296" t="s">
        <v>54</v>
      </c>
      <c r="I1334" s="296" t="s">
        <v>2272</v>
      </c>
      <c r="J1334" s="297">
        <v>577900.69999999995</v>
      </c>
      <c r="K1334" s="298">
        <v>4949765</v>
      </c>
      <c r="L1334" s="298">
        <v>574429</v>
      </c>
      <c r="M1334" s="299">
        <v>165617</v>
      </c>
      <c r="N1334" s="300">
        <v>1438211</v>
      </c>
      <c r="O1334" s="300">
        <v>69136</v>
      </c>
      <c r="P1334" s="301">
        <v>19322.3</v>
      </c>
      <c r="Q1334" s="302">
        <v>323235</v>
      </c>
      <c r="R1334" s="302">
        <v>758</v>
      </c>
      <c r="S1334" s="303">
        <v>3314</v>
      </c>
      <c r="T1334" s="304">
        <v>39492</v>
      </c>
      <c r="U1334" s="304">
        <v>1</v>
      </c>
      <c r="V1334" s="297">
        <v>766154</v>
      </c>
      <c r="W1334" s="298">
        <v>6750703</v>
      </c>
      <c r="X1334" s="298">
        <v>644324</v>
      </c>
    </row>
    <row r="1335" spans="1:24" x14ac:dyDescent="0.35">
      <c r="A1335" s="294">
        <v>2013</v>
      </c>
      <c r="B1335" s="295">
        <v>13511</v>
      </c>
      <c r="C1335" s="296" t="s">
        <v>1121</v>
      </c>
      <c r="D1335" s="294" t="s">
        <v>132</v>
      </c>
      <c r="E1335" s="296" t="s">
        <v>133</v>
      </c>
      <c r="F1335" s="294" t="s">
        <v>24</v>
      </c>
      <c r="G1335" s="296" t="s">
        <v>41</v>
      </c>
      <c r="H1335" s="296" t="s">
        <v>54</v>
      </c>
      <c r="I1335" s="296" t="s">
        <v>2272</v>
      </c>
      <c r="J1335" s="297">
        <v>94041.3</v>
      </c>
      <c r="K1335" s="298">
        <v>1801854</v>
      </c>
      <c r="L1335" s="298">
        <v>187235</v>
      </c>
      <c r="M1335" s="299">
        <v>145946.1</v>
      </c>
      <c r="N1335" s="300">
        <v>4310118</v>
      </c>
      <c r="O1335" s="300">
        <v>48703</v>
      </c>
      <c r="P1335" s="301">
        <v>41286</v>
      </c>
      <c r="Q1335" s="302">
        <v>2634005</v>
      </c>
      <c r="R1335" s="302">
        <v>1397</v>
      </c>
      <c r="S1335" s="303">
        <v>0</v>
      </c>
      <c r="T1335" s="304">
        <v>0</v>
      </c>
      <c r="U1335" s="304">
        <v>0</v>
      </c>
      <c r="V1335" s="297">
        <v>281273.40000000002</v>
      </c>
      <c r="W1335" s="298">
        <v>8745977</v>
      </c>
      <c r="X1335" s="298">
        <v>237335</v>
      </c>
    </row>
    <row r="1336" spans="1:24" x14ac:dyDescent="0.35">
      <c r="A1336" s="294">
        <v>2013</v>
      </c>
      <c r="B1336" s="295">
        <v>13519</v>
      </c>
      <c r="C1336" s="296" t="s">
        <v>1122</v>
      </c>
      <c r="D1336" s="294" t="s">
        <v>22</v>
      </c>
      <c r="E1336" s="296" t="s">
        <v>23</v>
      </c>
      <c r="F1336" s="294" t="s">
        <v>24</v>
      </c>
      <c r="G1336" s="296" t="s">
        <v>186</v>
      </c>
      <c r="H1336" s="296" t="s">
        <v>26</v>
      </c>
      <c r="I1336" s="296" t="s">
        <v>2271</v>
      </c>
      <c r="J1336" s="297">
        <v>13710</v>
      </c>
      <c r="K1336" s="298">
        <v>90374</v>
      </c>
      <c r="L1336" s="298">
        <v>10033</v>
      </c>
      <c r="M1336" s="299">
        <v>10439</v>
      </c>
      <c r="N1336" s="300">
        <v>76291</v>
      </c>
      <c r="O1336" s="300">
        <v>1429</v>
      </c>
      <c r="P1336" s="301">
        <v>26469</v>
      </c>
      <c r="Q1336" s="302">
        <v>235355</v>
      </c>
      <c r="R1336" s="302">
        <v>52</v>
      </c>
      <c r="S1336" s="303">
        <v>0</v>
      </c>
      <c r="T1336" s="304">
        <v>0</v>
      </c>
      <c r="U1336" s="304">
        <v>0</v>
      </c>
      <c r="V1336" s="297">
        <v>50618</v>
      </c>
      <c r="W1336" s="298">
        <v>402020</v>
      </c>
      <c r="X1336" s="298">
        <v>11514</v>
      </c>
    </row>
    <row r="1337" spans="1:24" x14ac:dyDescent="0.35">
      <c r="A1337" s="294">
        <v>2013</v>
      </c>
      <c r="B1337" s="295">
        <v>13520</v>
      </c>
      <c r="C1337" s="296" t="s">
        <v>1123</v>
      </c>
      <c r="D1337" s="294" t="s">
        <v>22</v>
      </c>
      <c r="E1337" s="296" t="s">
        <v>23</v>
      </c>
      <c r="F1337" s="294" t="s">
        <v>24</v>
      </c>
      <c r="G1337" s="296" t="s">
        <v>127</v>
      </c>
      <c r="H1337" s="296" t="s">
        <v>31</v>
      </c>
      <c r="I1337" s="296" t="s">
        <v>2296</v>
      </c>
      <c r="J1337" s="297">
        <v>28955</v>
      </c>
      <c r="K1337" s="298">
        <v>268791</v>
      </c>
      <c r="L1337" s="298">
        <v>16935</v>
      </c>
      <c r="M1337" s="299">
        <v>4209</v>
      </c>
      <c r="N1337" s="300">
        <v>41968</v>
      </c>
      <c r="O1337" s="300">
        <v>141</v>
      </c>
      <c r="P1337" s="301">
        <v>4647</v>
      </c>
      <c r="Q1337" s="302">
        <v>75333</v>
      </c>
      <c r="R1337" s="302">
        <v>4</v>
      </c>
      <c r="S1337" s="303" t="s">
        <v>35</v>
      </c>
      <c r="T1337" s="304" t="s">
        <v>35</v>
      </c>
      <c r="U1337" s="304" t="s">
        <v>35</v>
      </c>
      <c r="V1337" s="297">
        <v>37811</v>
      </c>
      <c r="W1337" s="298">
        <v>386092</v>
      </c>
      <c r="X1337" s="298">
        <v>17080</v>
      </c>
    </row>
    <row r="1338" spans="1:24" x14ac:dyDescent="0.35">
      <c r="A1338" s="294">
        <v>2013</v>
      </c>
      <c r="B1338" s="295">
        <v>13523</v>
      </c>
      <c r="C1338" s="296" t="s">
        <v>1124</v>
      </c>
      <c r="D1338" s="294" t="s">
        <v>22</v>
      </c>
      <c r="E1338" s="296" t="s">
        <v>23</v>
      </c>
      <c r="F1338" s="294" t="s">
        <v>24</v>
      </c>
      <c r="G1338" s="296" t="s">
        <v>51</v>
      </c>
      <c r="H1338" s="296" t="s">
        <v>26</v>
      </c>
      <c r="I1338" s="296" t="s">
        <v>2280</v>
      </c>
      <c r="J1338" s="297">
        <v>5569.7</v>
      </c>
      <c r="K1338" s="298">
        <v>45671</v>
      </c>
      <c r="L1338" s="298">
        <v>4064</v>
      </c>
      <c r="M1338" s="299">
        <v>7663.7</v>
      </c>
      <c r="N1338" s="300">
        <v>67362</v>
      </c>
      <c r="O1338" s="300">
        <v>863</v>
      </c>
      <c r="P1338" s="301">
        <v>8177</v>
      </c>
      <c r="Q1338" s="302">
        <v>91844</v>
      </c>
      <c r="R1338" s="302">
        <v>11</v>
      </c>
      <c r="S1338" s="303" t="s">
        <v>35</v>
      </c>
      <c r="T1338" s="304" t="s">
        <v>35</v>
      </c>
      <c r="U1338" s="304" t="s">
        <v>35</v>
      </c>
      <c r="V1338" s="297">
        <v>21410.400000000001</v>
      </c>
      <c r="W1338" s="298">
        <v>204877</v>
      </c>
      <c r="X1338" s="298">
        <v>4938</v>
      </c>
    </row>
    <row r="1339" spans="1:24" x14ac:dyDescent="0.35">
      <c r="A1339" s="294">
        <v>2013</v>
      </c>
      <c r="B1339" s="295">
        <v>13524</v>
      </c>
      <c r="C1339" s="296" t="s">
        <v>1125</v>
      </c>
      <c r="D1339" s="294" t="s">
        <v>22</v>
      </c>
      <c r="E1339" s="296" t="s">
        <v>23</v>
      </c>
      <c r="F1339" s="294" t="s">
        <v>24</v>
      </c>
      <c r="G1339" s="296" t="s">
        <v>51</v>
      </c>
      <c r="H1339" s="296" t="s">
        <v>31</v>
      </c>
      <c r="I1339" s="296" t="s">
        <v>51</v>
      </c>
      <c r="J1339" s="297">
        <v>19992</v>
      </c>
      <c r="K1339" s="298">
        <v>153138</v>
      </c>
      <c r="L1339" s="298">
        <v>11341</v>
      </c>
      <c r="M1339" s="299">
        <v>3248</v>
      </c>
      <c r="N1339" s="300">
        <v>25718</v>
      </c>
      <c r="O1339" s="300">
        <v>668</v>
      </c>
      <c r="P1339" s="301">
        <v>7342</v>
      </c>
      <c r="Q1339" s="302">
        <v>83390</v>
      </c>
      <c r="R1339" s="302">
        <v>16</v>
      </c>
      <c r="S1339" s="303" t="s">
        <v>35</v>
      </c>
      <c r="T1339" s="304" t="s">
        <v>35</v>
      </c>
      <c r="U1339" s="304" t="s">
        <v>35</v>
      </c>
      <c r="V1339" s="297">
        <v>30582</v>
      </c>
      <c r="W1339" s="298">
        <v>262246</v>
      </c>
      <c r="X1339" s="298">
        <v>12025</v>
      </c>
    </row>
    <row r="1340" spans="1:24" x14ac:dyDescent="0.35">
      <c r="A1340" s="294">
        <v>2013</v>
      </c>
      <c r="B1340" s="295">
        <v>13547</v>
      </c>
      <c r="C1340" s="296" t="s">
        <v>1126</v>
      </c>
      <c r="D1340" s="294" t="s">
        <v>22</v>
      </c>
      <c r="E1340" s="296" t="s">
        <v>23</v>
      </c>
      <c r="F1340" s="294" t="s">
        <v>24</v>
      </c>
      <c r="G1340" s="296" t="s">
        <v>46</v>
      </c>
      <c r="H1340" s="296" t="s">
        <v>26</v>
      </c>
      <c r="I1340" s="296" t="s">
        <v>2274</v>
      </c>
      <c r="J1340" s="297">
        <v>8916</v>
      </c>
      <c r="K1340" s="298">
        <v>79370</v>
      </c>
      <c r="L1340" s="298">
        <v>7661</v>
      </c>
      <c r="M1340" s="299">
        <v>16339</v>
      </c>
      <c r="N1340" s="300">
        <v>154709</v>
      </c>
      <c r="O1340" s="300">
        <v>1734</v>
      </c>
      <c r="P1340" s="301">
        <v>6828</v>
      </c>
      <c r="Q1340" s="302">
        <v>88979</v>
      </c>
      <c r="R1340" s="302">
        <v>1</v>
      </c>
      <c r="S1340" s="303" t="s">
        <v>35</v>
      </c>
      <c r="T1340" s="304" t="s">
        <v>35</v>
      </c>
      <c r="U1340" s="304" t="s">
        <v>35</v>
      </c>
      <c r="V1340" s="297">
        <v>32083</v>
      </c>
      <c r="W1340" s="298">
        <v>323058</v>
      </c>
      <c r="X1340" s="298">
        <v>9396</v>
      </c>
    </row>
    <row r="1341" spans="1:24" x14ac:dyDescent="0.35">
      <c r="A1341" s="294">
        <v>2013</v>
      </c>
      <c r="B1341" s="295">
        <v>13550</v>
      </c>
      <c r="C1341" s="296" t="s">
        <v>1127</v>
      </c>
      <c r="D1341" s="294" t="s">
        <v>22</v>
      </c>
      <c r="E1341" s="296" t="s">
        <v>23</v>
      </c>
      <c r="F1341" s="294" t="s">
        <v>24</v>
      </c>
      <c r="G1341" s="296" t="s">
        <v>100</v>
      </c>
      <c r="H1341" s="296" t="s">
        <v>26</v>
      </c>
      <c r="I1341" s="296" t="s">
        <v>2269</v>
      </c>
      <c r="J1341" s="297">
        <v>24500</v>
      </c>
      <c r="K1341" s="298">
        <v>248842</v>
      </c>
      <c r="L1341" s="298">
        <v>17962</v>
      </c>
      <c r="M1341" s="299">
        <v>14057</v>
      </c>
      <c r="N1341" s="300">
        <v>139590</v>
      </c>
      <c r="O1341" s="300">
        <v>3700</v>
      </c>
      <c r="P1341" s="301">
        <v>10292</v>
      </c>
      <c r="Q1341" s="302">
        <v>155809</v>
      </c>
      <c r="R1341" s="302">
        <v>8</v>
      </c>
      <c r="S1341" s="303">
        <v>0</v>
      </c>
      <c r="T1341" s="304">
        <v>0</v>
      </c>
      <c r="U1341" s="304">
        <v>0</v>
      </c>
      <c r="V1341" s="297">
        <v>48849</v>
      </c>
      <c r="W1341" s="298">
        <v>544241</v>
      </c>
      <c r="X1341" s="298">
        <v>21670</v>
      </c>
    </row>
    <row r="1342" spans="1:24" x14ac:dyDescent="0.35">
      <c r="A1342" s="294">
        <v>2013</v>
      </c>
      <c r="B1342" s="295">
        <v>13561</v>
      </c>
      <c r="C1342" s="296" t="s">
        <v>1128</v>
      </c>
      <c r="D1342" s="294" t="s">
        <v>22</v>
      </c>
      <c r="E1342" s="296" t="s">
        <v>23</v>
      </c>
      <c r="F1342" s="294" t="s">
        <v>24</v>
      </c>
      <c r="G1342" s="296" t="s">
        <v>67</v>
      </c>
      <c r="H1342" s="296" t="s">
        <v>26</v>
      </c>
      <c r="I1342" s="296" t="s">
        <v>2280</v>
      </c>
      <c r="J1342" s="297">
        <v>5795.2</v>
      </c>
      <c r="K1342" s="298">
        <v>47113</v>
      </c>
      <c r="L1342" s="298">
        <v>3962</v>
      </c>
      <c r="M1342" s="299">
        <v>4353.5</v>
      </c>
      <c r="N1342" s="300">
        <v>46731</v>
      </c>
      <c r="O1342" s="300">
        <v>467</v>
      </c>
      <c r="P1342" s="301">
        <v>4225.6000000000004</v>
      </c>
      <c r="Q1342" s="302">
        <v>54063</v>
      </c>
      <c r="R1342" s="302">
        <v>66</v>
      </c>
      <c r="S1342" s="303" t="s">
        <v>35</v>
      </c>
      <c r="T1342" s="304" t="s">
        <v>35</v>
      </c>
      <c r="U1342" s="304" t="s">
        <v>35</v>
      </c>
      <c r="V1342" s="297">
        <v>14374.3</v>
      </c>
      <c r="W1342" s="298">
        <v>147907</v>
      </c>
      <c r="X1342" s="298">
        <v>4495</v>
      </c>
    </row>
    <row r="1343" spans="1:24" x14ac:dyDescent="0.35">
      <c r="A1343" s="294">
        <v>2013</v>
      </c>
      <c r="B1343" s="295">
        <v>13570</v>
      </c>
      <c r="C1343" s="296" t="s">
        <v>1129</v>
      </c>
      <c r="D1343" s="294" t="s">
        <v>22</v>
      </c>
      <c r="E1343" s="296" t="s">
        <v>23</v>
      </c>
      <c r="F1343" s="294" t="s">
        <v>24</v>
      </c>
      <c r="G1343" s="296" t="s">
        <v>75</v>
      </c>
      <c r="H1343" s="296" t="s">
        <v>31</v>
      </c>
      <c r="I1343" s="296" t="s">
        <v>2282</v>
      </c>
      <c r="J1343" s="297">
        <v>4029</v>
      </c>
      <c r="K1343" s="298">
        <v>24182</v>
      </c>
      <c r="L1343" s="298">
        <v>2760</v>
      </c>
      <c r="M1343" s="299">
        <v>6347</v>
      </c>
      <c r="N1343" s="300">
        <v>42391</v>
      </c>
      <c r="O1343" s="300">
        <v>1270</v>
      </c>
      <c r="P1343" s="301">
        <v>1516</v>
      </c>
      <c r="Q1343" s="302">
        <v>20360</v>
      </c>
      <c r="R1343" s="302">
        <v>2</v>
      </c>
      <c r="S1343" s="303" t="s">
        <v>35</v>
      </c>
      <c r="T1343" s="304" t="s">
        <v>35</v>
      </c>
      <c r="U1343" s="304" t="s">
        <v>35</v>
      </c>
      <c r="V1343" s="297">
        <v>11892</v>
      </c>
      <c r="W1343" s="298">
        <v>86933</v>
      </c>
      <c r="X1343" s="298">
        <v>4032</v>
      </c>
    </row>
    <row r="1344" spans="1:24" x14ac:dyDescent="0.35">
      <c r="A1344" s="294">
        <v>2013</v>
      </c>
      <c r="B1344" s="295">
        <v>13573</v>
      </c>
      <c r="C1344" s="296" t="s">
        <v>1130</v>
      </c>
      <c r="D1344" s="294" t="s">
        <v>22</v>
      </c>
      <c r="E1344" s="296" t="s">
        <v>23</v>
      </c>
      <c r="F1344" s="294" t="s">
        <v>24</v>
      </c>
      <c r="G1344" s="296" t="s">
        <v>41</v>
      </c>
      <c r="H1344" s="296" t="s">
        <v>54</v>
      </c>
      <c r="I1344" s="296" t="s">
        <v>2272</v>
      </c>
      <c r="J1344" s="297">
        <v>1278130.5</v>
      </c>
      <c r="K1344" s="298">
        <v>9012097</v>
      </c>
      <c r="L1344" s="298">
        <v>1165012</v>
      </c>
      <c r="M1344" s="299">
        <v>396685.5</v>
      </c>
      <c r="N1344" s="300">
        <v>3289630</v>
      </c>
      <c r="O1344" s="300">
        <v>97955</v>
      </c>
      <c r="P1344" s="301">
        <v>87922</v>
      </c>
      <c r="Q1344" s="302">
        <v>1084851</v>
      </c>
      <c r="R1344" s="302">
        <v>630</v>
      </c>
      <c r="S1344" s="303" t="s">
        <v>35</v>
      </c>
      <c r="T1344" s="304" t="s">
        <v>35</v>
      </c>
      <c r="U1344" s="304" t="s">
        <v>35</v>
      </c>
      <c r="V1344" s="297">
        <v>1762738</v>
      </c>
      <c r="W1344" s="298">
        <v>13386578</v>
      </c>
      <c r="X1344" s="298">
        <v>1263597</v>
      </c>
    </row>
    <row r="1345" spans="1:24" x14ac:dyDescent="0.35">
      <c r="A1345" s="294">
        <v>2013</v>
      </c>
      <c r="B1345" s="295">
        <v>13573</v>
      </c>
      <c r="C1345" s="296" t="s">
        <v>1130</v>
      </c>
      <c r="D1345" s="294" t="s">
        <v>132</v>
      </c>
      <c r="E1345" s="296" t="s">
        <v>133</v>
      </c>
      <c r="F1345" s="294" t="s">
        <v>24</v>
      </c>
      <c r="G1345" s="296" t="s">
        <v>41</v>
      </c>
      <c r="H1345" s="296" t="s">
        <v>54</v>
      </c>
      <c r="I1345" s="296" t="s">
        <v>2272</v>
      </c>
      <c r="J1345" s="297">
        <v>203221.8</v>
      </c>
      <c r="K1345" s="298">
        <v>2702425</v>
      </c>
      <c r="L1345" s="298">
        <v>301568</v>
      </c>
      <c r="M1345" s="299">
        <v>375511.7</v>
      </c>
      <c r="N1345" s="300">
        <v>9316457</v>
      </c>
      <c r="O1345" s="300">
        <v>71720</v>
      </c>
      <c r="P1345" s="301">
        <v>149984</v>
      </c>
      <c r="Q1345" s="302">
        <v>8551922</v>
      </c>
      <c r="R1345" s="302">
        <v>1026</v>
      </c>
      <c r="S1345" s="303" t="s">
        <v>35</v>
      </c>
      <c r="T1345" s="304" t="s">
        <v>35</v>
      </c>
      <c r="U1345" s="304" t="s">
        <v>35</v>
      </c>
      <c r="V1345" s="297">
        <v>728717.5</v>
      </c>
      <c r="W1345" s="298">
        <v>20570804</v>
      </c>
      <c r="X1345" s="298">
        <v>374314</v>
      </c>
    </row>
    <row r="1346" spans="1:24" x14ac:dyDescent="0.35">
      <c r="A1346" s="294">
        <v>2013</v>
      </c>
      <c r="B1346" s="295">
        <v>13577</v>
      </c>
      <c r="C1346" s="296" t="s">
        <v>1131</v>
      </c>
      <c r="D1346" s="294" t="s">
        <v>22</v>
      </c>
      <c r="E1346" s="296" t="s">
        <v>23</v>
      </c>
      <c r="F1346" s="294" t="s">
        <v>24</v>
      </c>
      <c r="G1346" s="296" t="s">
        <v>106</v>
      </c>
      <c r="H1346" s="296" t="s">
        <v>26</v>
      </c>
      <c r="I1346" s="296" t="s">
        <v>2289</v>
      </c>
      <c r="J1346" s="297">
        <v>6442</v>
      </c>
      <c r="K1346" s="298">
        <v>82264</v>
      </c>
      <c r="L1346" s="298">
        <v>6072</v>
      </c>
      <c r="M1346" s="299">
        <v>2344</v>
      </c>
      <c r="N1346" s="300">
        <v>28303</v>
      </c>
      <c r="O1346" s="300">
        <v>514</v>
      </c>
      <c r="P1346" s="301">
        <v>5960</v>
      </c>
      <c r="Q1346" s="302">
        <v>89243</v>
      </c>
      <c r="R1346" s="302">
        <v>8</v>
      </c>
      <c r="S1346" s="303" t="s">
        <v>35</v>
      </c>
      <c r="T1346" s="304" t="s">
        <v>35</v>
      </c>
      <c r="U1346" s="304" t="s">
        <v>35</v>
      </c>
      <c r="V1346" s="297">
        <v>14746</v>
      </c>
      <c r="W1346" s="298">
        <v>199810</v>
      </c>
      <c r="X1346" s="298">
        <v>6594</v>
      </c>
    </row>
    <row r="1347" spans="1:24" x14ac:dyDescent="0.35">
      <c r="A1347" s="294">
        <v>2013</v>
      </c>
      <c r="B1347" s="295">
        <v>13587</v>
      </c>
      <c r="C1347" s="296" t="s">
        <v>1132</v>
      </c>
      <c r="D1347" s="294" t="s">
        <v>22</v>
      </c>
      <c r="E1347" s="296" t="s">
        <v>23</v>
      </c>
      <c r="F1347" s="294" t="s">
        <v>24</v>
      </c>
      <c r="G1347" s="296" t="s">
        <v>41</v>
      </c>
      <c r="H1347" s="296" t="s">
        <v>114</v>
      </c>
      <c r="I1347" s="296" t="s">
        <v>2272</v>
      </c>
      <c r="J1347" s="297" t="s">
        <v>35</v>
      </c>
      <c r="K1347" s="298" t="s">
        <v>35</v>
      </c>
      <c r="L1347" s="298" t="s">
        <v>35</v>
      </c>
      <c r="M1347" s="299" t="s">
        <v>35</v>
      </c>
      <c r="N1347" s="300" t="s">
        <v>35</v>
      </c>
      <c r="O1347" s="300" t="s">
        <v>35</v>
      </c>
      <c r="P1347" s="301">
        <v>23895</v>
      </c>
      <c r="Q1347" s="302">
        <v>230341</v>
      </c>
      <c r="R1347" s="302">
        <v>1</v>
      </c>
      <c r="S1347" s="303" t="s">
        <v>35</v>
      </c>
      <c r="T1347" s="304" t="s">
        <v>35</v>
      </c>
      <c r="U1347" s="304" t="s">
        <v>35</v>
      </c>
      <c r="V1347" s="297">
        <v>23895</v>
      </c>
      <c r="W1347" s="298">
        <v>230341</v>
      </c>
      <c r="X1347" s="298">
        <v>1</v>
      </c>
    </row>
    <row r="1348" spans="1:24" x14ac:dyDescent="0.35">
      <c r="A1348" s="294">
        <v>2013</v>
      </c>
      <c r="B1348" s="295">
        <v>13602</v>
      </c>
      <c r="C1348" s="296" t="s">
        <v>1133</v>
      </c>
      <c r="D1348" s="294" t="s">
        <v>22</v>
      </c>
      <c r="E1348" s="296" t="s">
        <v>23</v>
      </c>
      <c r="F1348" s="294" t="s">
        <v>24</v>
      </c>
      <c r="G1348" s="296" t="s">
        <v>44</v>
      </c>
      <c r="H1348" s="296" t="s">
        <v>26</v>
      </c>
      <c r="I1348" s="296" t="s">
        <v>2271</v>
      </c>
      <c r="J1348" s="297">
        <v>9726.6</v>
      </c>
      <c r="K1348" s="298">
        <v>91198</v>
      </c>
      <c r="L1348" s="298">
        <v>11761</v>
      </c>
      <c r="M1348" s="299">
        <v>12796.7</v>
      </c>
      <c r="N1348" s="300">
        <v>105808</v>
      </c>
      <c r="O1348" s="300">
        <v>920</v>
      </c>
      <c r="P1348" s="301">
        <v>5548</v>
      </c>
      <c r="Q1348" s="302">
        <v>58217</v>
      </c>
      <c r="R1348" s="302">
        <v>14</v>
      </c>
      <c r="S1348" s="303" t="s">
        <v>35</v>
      </c>
      <c r="T1348" s="304" t="s">
        <v>35</v>
      </c>
      <c r="U1348" s="304" t="s">
        <v>35</v>
      </c>
      <c r="V1348" s="297">
        <v>28071.3</v>
      </c>
      <c r="W1348" s="298">
        <v>255223</v>
      </c>
      <c r="X1348" s="298">
        <v>12695</v>
      </c>
    </row>
    <row r="1349" spans="1:24" x14ac:dyDescent="0.35">
      <c r="A1349" s="294">
        <v>2013</v>
      </c>
      <c r="B1349" s="295">
        <v>13604</v>
      </c>
      <c r="C1349" s="296" t="s">
        <v>1134</v>
      </c>
      <c r="D1349" s="294" t="s">
        <v>22</v>
      </c>
      <c r="E1349" s="296" t="s">
        <v>23</v>
      </c>
      <c r="F1349" s="294" t="s">
        <v>24</v>
      </c>
      <c r="G1349" s="296" t="s">
        <v>79</v>
      </c>
      <c r="H1349" s="296" t="s">
        <v>26</v>
      </c>
      <c r="I1349" s="296" t="s">
        <v>2271</v>
      </c>
      <c r="J1349" s="297">
        <v>5232</v>
      </c>
      <c r="K1349" s="298">
        <v>51937</v>
      </c>
      <c r="L1349" s="298">
        <v>6303</v>
      </c>
      <c r="M1349" s="299">
        <v>4537.1000000000004</v>
      </c>
      <c r="N1349" s="300">
        <v>42436</v>
      </c>
      <c r="O1349" s="300">
        <v>1160</v>
      </c>
      <c r="P1349" s="301">
        <v>2932.3</v>
      </c>
      <c r="Q1349" s="302">
        <v>36529</v>
      </c>
      <c r="R1349" s="302">
        <v>19</v>
      </c>
      <c r="S1349" s="303" t="s">
        <v>35</v>
      </c>
      <c r="T1349" s="304" t="s">
        <v>35</v>
      </c>
      <c r="U1349" s="304" t="s">
        <v>35</v>
      </c>
      <c r="V1349" s="297">
        <v>12701.4</v>
      </c>
      <c r="W1349" s="298">
        <v>130902</v>
      </c>
      <c r="X1349" s="298">
        <v>7482</v>
      </c>
    </row>
    <row r="1350" spans="1:24" x14ac:dyDescent="0.35">
      <c r="A1350" s="294">
        <v>2013</v>
      </c>
      <c r="B1350" s="295">
        <v>13610</v>
      </c>
      <c r="C1350" s="296" t="s">
        <v>1135</v>
      </c>
      <c r="D1350" s="294" t="s">
        <v>22</v>
      </c>
      <c r="E1350" s="296" t="s">
        <v>23</v>
      </c>
      <c r="F1350" s="294" t="s">
        <v>24</v>
      </c>
      <c r="G1350" s="296" t="s">
        <v>86</v>
      </c>
      <c r="H1350" s="296" t="s">
        <v>31</v>
      </c>
      <c r="I1350" s="296" t="s">
        <v>2283</v>
      </c>
      <c r="J1350" s="297">
        <v>5761</v>
      </c>
      <c r="K1350" s="298">
        <v>50605</v>
      </c>
      <c r="L1350" s="298">
        <v>4677</v>
      </c>
      <c r="M1350" s="299">
        <v>138</v>
      </c>
      <c r="N1350" s="300">
        <v>1130</v>
      </c>
      <c r="O1350" s="300">
        <v>78</v>
      </c>
      <c r="P1350" s="301">
        <v>7673</v>
      </c>
      <c r="Q1350" s="302">
        <v>68271</v>
      </c>
      <c r="R1350" s="302">
        <v>1132</v>
      </c>
      <c r="S1350" s="303" t="s">
        <v>35</v>
      </c>
      <c r="T1350" s="304" t="s">
        <v>35</v>
      </c>
      <c r="U1350" s="304" t="s">
        <v>35</v>
      </c>
      <c r="V1350" s="297">
        <v>13572</v>
      </c>
      <c r="W1350" s="298">
        <v>120006</v>
      </c>
      <c r="X1350" s="298">
        <v>5887</v>
      </c>
    </row>
    <row r="1351" spans="1:24" x14ac:dyDescent="0.35">
      <c r="A1351" s="294">
        <v>2013</v>
      </c>
      <c r="B1351" s="295">
        <v>13640</v>
      </c>
      <c r="C1351" s="296" t="s">
        <v>1136</v>
      </c>
      <c r="D1351" s="294" t="s">
        <v>22</v>
      </c>
      <c r="E1351" s="296" t="s">
        <v>23</v>
      </c>
      <c r="F1351" s="294" t="s">
        <v>24</v>
      </c>
      <c r="G1351" s="296" t="s">
        <v>32</v>
      </c>
      <c r="H1351" s="296" t="s">
        <v>31</v>
      </c>
      <c r="I1351" s="296" t="s">
        <v>2271</v>
      </c>
      <c r="J1351" s="297">
        <v>239404</v>
      </c>
      <c r="K1351" s="298">
        <v>2106386</v>
      </c>
      <c r="L1351" s="298">
        <v>142061</v>
      </c>
      <c r="M1351" s="299">
        <v>91117</v>
      </c>
      <c r="N1351" s="300">
        <v>888599</v>
      </c>
      <c r="O1351" s="300">
        <v>11718</v>
      </c>
      <c r="P1351" s="301">
        <v>57660</v>
      </c>
      <c r="Q1351" s="302">
        <v>867831</v>
      </c>
      <c r="R1351" s="302">
        <v>113</v>
      </c>
      <c r="S1351" s="303">
        <v>0</v>
      </c>
      <c r="T1351" s="304">
        <v>0</v>
      </c>
      <c r="U1351" s="304">
        <v>0</v>
      </c>
      <c r="V1351" s="297">
        <v>388181</v>
      </c>
      <c r="W1351" s="298">
        <v>3862816</v>
      </c>
      <c r="X1351" s="298">
        <v>153892</v>
      </c>
    </row>
    <row r="1352" spans="1:24" x14ac:dyDescent="0.35">
      <c r="A1352" s="294">
        <v>2013</v>
      </c>
      <c r="B1352" s="295">
        <v>13642</v>
      </c>
      <c r="C1352" s="296" t="s">
        <v>1137</v>
      </c>
      <c r="D1352" s="294" t="s">
        <v>22</v>
      </c>
      <c r="E1352" s="296" t="s">
        <v>23</v>
      </c>
      <c r="F1352" s="294" t="s">
        <v>24</v>
      </c>
      <c r="G1352" s="296" t="s">
        <v>62</v>
      </c>
      <c r="H1352" s="296" t="s">
        <v>26</v>
      </c>
      <c r="I1352" s="296" t="s">
        <v>2279</v>
      </c>
      <c r="J1352" s="297">
        <v>3579</v>
      </c>
      <c r="K1352" s="298">
        <v>9494</v>
      </c>
      <c r="L1352" s="298">
        <v>1707</v>
      </c>
      <c r="M1352" s="299">
        <v>7906</v>
      </c>
      <c r="N1352" s="300">
        <v>22347</v>
      </c>
      <c r="O1352" s="300">
        <v>411</v>
      </c>
      <c r="P1352" s="301" t="s">
        <v>35</v>
      </c>
      <c r="Q1352" s="302" t="s">
        <v>35</v>
      </c>
      <c r="R1352" s="302" t="s">
        <v>35</v>
      </c>
      <c r="S1352" s="303" t="s">
        <v>35</v>
      </c>
      <c r="T1352" s="304" t="s">
        <v>35</v>
      </c>
      <c r="U1352" s="304" t="s">
        <v>35</v>
      </c>
      <c r="V1352" s="297">
        <v>11485</v>
      </c>
      <c r="W1352" s="298">
        <v>31841</v>
      </c>
      <c r="X1352" s="298">
        <v>2118</v>
      </c>
    </row>
    <row r="1353" spans="1:24" x14ac:dyDescent="0.35">
      <c r="A1353" s="294">
        <v>2013</v>
      </c>
      <c r="B1353" s="295">
        <v>13646</v>
      </c>
      <c r="C1353" s="296" t="s">
        <v>1138</v>
      </c>
      <c r="D1353" s="294" t="s">
        <v>22</v>
      </c>
      <c r="E1353" s="296" t="s">
        <v>23</v>
      </c>
      <c r="F1353" s="294" t="s">
        <v>24</v>
      </c>
      <c r="G1353" s="296" t="s">
        <v>46</v>
      </c>
      <c r="H1353" s="296" t="s">
        <v>26</v>
      </c>
      <c r="I1353" s="296" t="s">
        <v>2274</v>
      </c>
      <c r="J1353" s="297">
        <v>3510</v>
      </c>
      <c r="K1353" s="298">
        <v>37035</v>
      </c>
      <c r="L1353" s="298">
        <v>3575</v>
      </c>
      <c r="M1353" s="299">
        <v>5266</v>
      </c>
      <c r="N1353" s="300">
        <v>60425</v>
      </c>
      <c r="O1353" s="300">
        <v>750</v>
      </c>
      <c r="P1353" s="301" t="s">
        <v>35</v>
      </c>
      <c r="Q1353" s="302" t="s">
        <v>35</v>
      </c>
      <c r="R1353" s="302" t="s">
        <v>35</v>
      </c>
      <c r="S1353" s="303" t="s">
        <v>35</v>
      </c>
      <c r="T1353" s="304" t="s">
        <v>35</v>
      </c>
      <c r="U1353" s="304" t="s">
        <v>35</v>
      </c>
      <c r="V1353" s="297">
        <v>8776</v>
      </c>
      <c r="W1353" s="298">
        <v>97460</v>
      </c>
      <c r="X1353" s="298">
        <v>4325</v>
      </c>
    </row>
    <row r="1354" spans="1:24" x14ac:dyDescent="0.35">
      <c r="A1354" s="294">
        <v>2013</v>
      </c>
      <c r="B1354" s="295">
        <v>13647</v>
      </c>
      <c r="C1354" s="296" t="s">
        <v>1139</v>
      </c>
      <c r="D1354" s="294" t="s">
        <v>22</v>
      </c>
      <c r="E1354" s="296" t="s">
        <v>23</v>
      </c>
      <c r="F1354" s="294" t="s">
        <v>24</v>
      </c>
      <c r="G1354" s="296" t="s">
        <v>71</v>
      </c>
      <c r="H1354" s="296" t="s">
        <v>31</v>
      </c>
      <c r="I1354" s="296" t="s">
        <v>2271</v>
      </c>
      <c r="J1354" s="297">
        <v>15987.8</v>
      </c>
      <c r="K1354" s="298">
        <v>134577</v>
      </c>
      <c r="L1354" s="298">
        <v>10348</v>
      </c>
      <c r="M1354" s="299">
        <v>7925.5</v>
      </c>
      <c r="N1354" s="300">
        <v>78878</v>
      </c>
      <c r="O1354" s="300">
        <v>601</v>
      </c>
      <c r="P1354" s="301" t="s">
        <v>35</v>
      </c>
      <c r="Q1354" s="302" t="s">
        <v>35</v>
      </c>
      <c r="R1354" s="302" t="s">
        <v>35</v>
      </c>
      <c r="S1354" s="303" t="s">
        <v>35</v>
      </c>
      <c r="T1354" s="304" t="s">
        <v>35</v>
      </c>
      <c r="U1354" s="304" t="s">
        <v>35</v>
      </c>
      <c r="V1354" s="297">
        <v>23913.3</v>
      </c>
      <c r="W1354" s="298">
        <v>213455</v>
      </c>
      <c r="X1354" s="298">
        <v>10949</v>
      </c>
    </row>
    <row r="1355" spans="1:24" x14ac:dyDescent="0.35">
      <c r="A1355" s="294">
        <v>2013</v>
      </c>
      <c r="B1355" s="295">
        <v>13651</v>
      </c>
      <c r="C1355" s="296" t="s">
        <v>1140</v>
      </c>
      <c r="D1355" s="294" t="s">
        <v>22</v>
      </c>
      <c r="E1355" s="296" t="s">
        <v>23</v>
      </c>
      <c r="F1355" s="294" t="s">
        <v>24</v>
      </c>
      <c r="G1355" s="296" t="s">
        <v>106</v>
      </c>
      <c r="H1355" s="296" t="s">
        <v>31</v>
      </c>
      <c r="I1355" s="296" t="s">
        <v>2271</v>
      </c>
      <c r="J1355" s="297">
        <v>51650.1</v>
      </c>
      <c r="K1355" s="298">
        <v>491336</v>
      </c>
      <c r="L1355" s="298">
        <v>32186</v>
      </c>
      <c r="M1355" s="299">
        <v>10737</v>
      </c>
      <c r="N1355" s="300">
        <v>109990</v>
      </c>
      <c r="O1355" s="300">
        <v>1924</v>
      </c>
      <c r="P1355" s="301">
        <v>10702</v>
      </c>
      <c r="Q1355" s="302">
        <v>171577</v>
      </c>
      <c r="R1355" s="302">
        <v>2</v>
      </c>
      <c r="S1355" s="303" t="s">
        <v>35</v>
      </c>
      <c r="T1355" s="304" t="s">
        <v>35</v>
      </c>
      <c r="U1355" s="304" t="s">
        <v>35</v>
      </c>
      <c r="V1355" s="297">
        <v>73089.100000000006</v>
      </c>
      <c r="W1355" s="298">
        <v>772903</v>
      </c>
      <c r="X1355" s="298">
        <v>34112</v>
      </c>
    </row>
    <row r="1356" spans="1:24" x14ac:dyDescent="0.35">
      <c r="A1356" s="294">
        <v>2013</v>
      </c>
      <c r="B1356" s="295">
        <v>13664</v>
      </c>
      <c r="C1356" s="296" t="s">
        <v>1141</v>
      </c>
      <c r="D1356" s="294" t="s">
        <v>22</v>
      </c>
      <c r="E1356" s="296" t="s">
        <v>23</v>
      </c>
      <c r="F1356" s="294" t="s">
        <v>24</v>
      </c>
      <c r="G1356" s="296" t="s">
        <v>86</v>
      </c>
      <c r="H1356" s="296" t="s">
        <v>179</v>
      </c>
      <c r="I1356" s="296" t="s">
        <v>2283</v>
      </c>
      <c r="J1356" s="297">
        <v>23891.7</v>
      </c>
      <c r="K1356" s="298">
        <v>254587</v>
      </c>
      <c r="L1356" s="298">
        <v>12906</v>
      </c>
      <c r="M1356" s="299">
        <v>7107.7</v>
      </c>
      <c r="N1356" s="300">
        <v>64854</v>
      </c>
      <c r="O1356" s="300">
        <v>3790</v>
      </c>
      <c r="P1356" s="301">
        <v>34869.300000000003</v>
      </c>
      <c r="Q1356" s="302">
        <v>486716</v>
      </c>
      <c r="R1356" s="302">
        <v>1748</v>
      </c>
      <c r="S1356" s="303" t="s">
        <v>35</v>
      </c>
      <c r="T1356" s="304" t="s">
        <v>35</v>
      </c>
      <c r="U1356" s="304" t="s">
        <v>35</v>
      </c>
      <c r="V1356" s="297">
        <v>65868.7</v>
      </c>
      <c r="W1356" s="298">
        <v>806157</v>
      </c>
      <c r="X1356" s="298">
        <v>18444</v>
      </c>
    </row>
    <row r="1357" spans="1:24" x14ac:dyDescent="0.35">
      <c r="A1357" s="294">
        <v>2013</v>
      </c>
      <c r="B1357" s="295">
        <v>13669</v>
      </c>
      <c r="C1357" s="296" t="s">
        <v>1142</v>
      </c>
      <c r="D1357" s="294" t="s">
        <v>22</v>
      </c>
      <c r="E1357" s="296" t="s">
        <v>23</v>
      </c>
      <c r="F1357" s="294" t="s">
        <v>24</v>
      </c>
      <c r="G1357" s="296" t="s">
        <v>56</v>
      </c>
      <c r="H1357" s="296" t="s">
        <v>31</v>
      </c>
      <c r="I1357" s="296" t="s">
        <v>2269</v>
      </c>
      <c r="J1357" s="297">
        <v>20647</v>
      </c>
      <c r="K1357" s="298">
        <v>202345</v>
      </c>
      <c r="L1357" s="298">
        <v>13228</v>
      </c>
      <c r="M1357" s="299">
        <v>10543</v>
      </c>
      <c r="N1357" s="300">
        <v>91289</v>
      </c>
      <c r="O1357" s="300">
        <v>4845</v>
      </c>
      <c r="P1357" s="301">
        <v>2141</v>
      </c>
      <c r="Q1357" s="302">
        <v>24752</v>
      </c>
      <c r="R1357" s="302">
        <v>2</v>
      </c>
      <c r="S1357" s="303">
        <v>0</v>
      </c>
      <c r="T1357" s="304">
        <v>0</v>
      </c>
      <c r="U1357" s="304">
        <v>0</v>
      </c>
      <c r="V1357" s="297">
        <v>33331</v>
      </c>
      <c r="W1357" s="298">
        <v>318386</v>
      </c>
      <c r="X1357" s="298">
        <v>18075</v>
      </c>
    </row>
    <row r="1358" spans="1:24" x14ac:dyDescent="0.35">
      <c r="A1358" s="294">
        <v>2013</v>
      </c>
      <c r="B1358" s="295">
        <v>13675</v>
      </c>
      <c r="C1358" s="296" t="s">
        <v>1143</v>
      </c>
      <c r="D1358" s="294" t="s">
        <v>22</v>
      </c>
      <c r="E1358" s="296" t="s">
        <v>23</v>
      </c>
      <c r="F1358" s="294" t="s">
        <v>24</v>
      </c>
      <c r="G1358" s="296" t="s">
        <v>83</v>
      </c>
      <c r="H1358" s="296" t="s">
        <v>31</v>
      </c>
      <c r="I1358" s="296" t="s">
        <v>2275</v>
      </c>
      <c r="J1358" s="297">
        <v>8545.9</v>
      </c>
      <c r="K1358" s="298">
        <v>68313</v>
      </c>
      <c r="L1358" s="298">
        <v>3480</v>
      </c>
      <c r="M1358" s="299">
        <v>1804.7</v>
      </c>
      <c r="N1358" s="300">
        <v>18555</v>
      </c>
      <c r="O1358" s="300">
        <v>218</v>
      </c>
      <c r="P1358" s="301">
        <v>6333.9</v>
      </c>
      <c r="Q1358" s="302">
        <v>92884</v>
      </c>
      <c r="R1358" s="302">
        <v>4</v>
      </c>
      <c r="S1358" s="303">
        <v>0</v>
      </c>
      <c r="T1358" s="304">
        <v>0</v>
      </c>
      <c r="U1358" s="304">
        <v>0</v>
      </c>
      <c r="V1358" s="297">
        <v>16684.5</v>
      </c>
      <c r="W1358" s="298">
        <v>179752</v>
      </c>
      <c r="X1358" s="298">
        <v>3702</v>
      </c>
    </row>
    <row r="1359" spans="1:24" x14ac:dyDescent="0.35">
      <c r="A1359" s="294">
        <v>2013</v>
      </c>
      <c r="B1359" s="295">
        <v>13676</v>
      </c>
      <c r="C1359" s="296" t="s">
        <v>1144</v>
      </c>
      <c r="D1359" s="294" t="s">
        <v>22</v>
      </c>
      <c r="E1359" s="296" t="s">
        <v>23</v>
      </c>
      <c r="F1359" s="294" t="s">
        <v>24</v>
      </c>
      <c r="G1359" s="296" t="s">
        <v>118</v>
      </c>
      <c r="H1359" s="296" t="s">
        <v>31</v>
      </c>
      <c r="I1359" s="296" t="s">
        <v>2270</v>
      </c>
      <c r="J1359" s="297">
        <v>46159.6</v>
      </c>
      <c r="K1359" s="298">
        <v>407645</v>
      </c>
      <c r="L1359" s="298">
        <v>33536</v>
      </c>
      <c r="M1359" s="299">
        <v>9756.5</v>
      </c>
      <c r="N1359" s="300">
        <v>97215</v>
      </c>
      <c r="O1359" s="300">
        <v>2669</v>
      </c>
      <c r="P1359" s="301">
        <v>7007.3</v>
      </c>
      <c r="Q1359" s="302">
        <v>93496</v>
      </c>
      <c r="R1359" s="302">
        <v>8</v>
      </c>
      <c r="S1359" s="303" t="s">
        <v>35</v>
      </c>
      <c r="T1359" s="304" t="s">
        <v>35</v>
      </c>
      <c r="U1359" s="304" t="s">
        <v>35</v>
      </c>
      <c r="V1359" s="297">
        <v>62923.4</v>
      </c>
      <c r="W1359" s="298">
        <v>598356</v>
      </c>
      <c r="X1359" s="298">
        <v>36213</v>
      </c>
    </row>
    <row r="1360" spans="1:24" x14ac:dyDescent="0.35">
      <c r="A1360" s="294">
        <v>2013</v>
      </c>
      <c r="B1360" s="295">
        <v>13679</v>
      </c>
      <c r="C1360" s="296" t="s">
        <v>1145</v>
      </c>
      <c r="D1360" s="294" t="s">
        <v>22</v>
      </c>
      <c r="E1360" s="296" t="s">
        <v>23</v>
      </c>
      <c r="F1360" s="294" t="s">
        <v>24</v>
      </c>
      <c r="G1360" s="296" t="s">
        <v>173</v>
      </c>
      <c r="H1360" s="296" t="s">
        <v>26</v>
      </c>
      <c r="I1360" s="296" t="s">
        <v>2306</v>
      </c>
      <c r="J1360" s="297">
        <v>14930</v>
      </c>
      <c r="K1360" s="298">
        <v>113589</v>
      </c>
      <c r="L1360" s="298">
        <v>11931</v>
      </c>
      <c r="M1360" s="299">
        <v>4700</v>
      </c>
      <c r="N1360" s="300">
        <v>34631</v>
      </c>
      <c r="O1360" s="300">
        <v>1963</v>
      </c>
      <c r="P1360" s="301">
        <v>10790</v>
      </c>
      <c r="Q1360" s="302">
        <v>85402</v>
      </c>
      <c r="R1360" s="302">
        <v>128</v>
      </c>
      <c r="S1360" s="303" t="s">
        <v>35</v>
      </c>
      <c r="T1360" s="304" t="s">
        <v>35</v>
      </c>
      <c r="U1360" s="304" t="s">
        <v>35</v>
      </c>
      <c r="V1360" s="297">
        <v>30420</v>
      </c>
      <c r="W1360" s="298">
        <v>233622</v>
      </c>
      <c r="X1360" s="298">
        <v>14022</v>
      </c>
    </row>
    <row r="1361" spans="1:24" x14ac:dyDescent="0.35">
      <c r="A1361" s="294">
        <v>2013</v>
      </c>
      <c r="B1361" s="295">
        <v>13684</v>
      </c>
      <c r="C1361" s="296" t="s">
        <v>1146</v>
      </c>
      <c r="D1361" s="294" t="s">
        <v>22</v>
      </c>
      <c r="E1361" s="296" t="s">
        <v>23</v>
      </c>
      <c r="F1361" s="294" t="s">
        <v>24</v>
      </c>
      <c r="G1361" s="296" t="s">
        <v>83</v>
      </c>
      <c r="H1361" s="296" t="s">
        <v>31</v>
      </c>
      <c r="I1361" s="296" t="s">
        <v>2270</v>
      </c>
      <c r="J1361" s="297">
        <v>17.600000000000001</v>
      </c>
      <c r="K1361" s="298">
        <v>155</v>
      </c>
      <c r="L1361" s="298">
        <v>10</v>
      </c>
      <c r="M1361" s="299">
        <v>6.6</v>
      </c>
      <c r="N1361" s="300">
        <v>61</v>
      </c>
      <c r="O1361" s="300">
        <v>2</v>
      </c>
      <c r="P1361" s="301" t="s">
        <v>35</v>
      </c>
      <c r="Q1361" s="302" t="s">
        <v>35</v>
      </c>
      <c r="R1361" s="302" t="s">
        <v>35</v>
      </c>
      <c r="S1361" s="303" t="s">
        <v>35</v>
      </c>
      <c r="T1361" s="304" t="s">
        <v>35</v>
      </c>
      <c r="U1361" s="304" t="s">
        <v>35</v>
      </c>
      <c r="V1361" s="297">
        <v>24.2</v>
      </c>
      <c r="W1361" s="298">
        <v>216</v>
      </c>
      <c r="X1361" s="298">
        <v>12</v>
      </c>
    </row>
    <row r="1362" spans="1:24" x14ac:dyDescent="0.35">
      <c r="A1362" s="294">
        <v>2013</v>
      </c>
      <c r="B1362" s="295">
        <v>13684</v>
      </c>
      <c r="C1362" s="296" t="s">
        <v>1146</v>
      </c>
      <c r="D1362" s="294" t="s">
        <v>22</v>
      </c>
      <c r="E1362" s="296" t="s">
        <v>23</v>
      </c>
      <c r="F1362" s="294" t="s">
        <v>24</v>
      </c>
      <c r="G1362" s="296" t="s">
        <v>48</v>
      </c>
      <c r="H1362" s="296" t="s">
        <v>31</v>
      </c>
      <c r="I1362" s="296" t="s">
        <v>2270</v>
      </c>
      <c r="J1362" s="297">
        <v>10770.2</v>
      </c>
      <c r="K1362" s="298">
        <v>99091</v>
      </c>
      <c r="L1362" s="298">
        <v>4792</v>
      </c>
      <c r="M1362" s="299">
        <v>4735.7</v>
      </c>
      <c r="N1362" s="300">
        <v>64592</v>
      </c>
      <c r="O1362" s="300">
        <v>285</v>
      </c>
      <c r="P1362" s="301">
        <v>24</v>
      </c>
      <c r="Q1362" s="302">
        <v>272</v>
      </c>
      <c r="R1362" s="302">
        <v>1</v>
      </c>
      <c r="S1362" s="303" t="s">
        <v>35</v>
      </c>
      <c r="T1362" s="304" t="s">
        <v>35</v>
      </c>
      <c r="U1362" s="304" t="s">
        <v>35</v>
      </c>
      <c r="V1362" s="297">
        <v>15529.9</v>
      </c>
      <c r="W1362" s="298">
        <v>163955</v>
      </c>
      <c r="X1362" s="298">
        <v>5078</v>
      </c>
    </row>
    <row r="1363" spans="1:24" x14ac:dyDescent="0.35">
      <c r="A1363" s="294">
        <v>2013</v>
      </c>
      <c r="B1363" s="295">
        <v>13690</v>
      </c>
      <c r="C1363" s="296" t="s">
        <v>1147</v>
      </c>
      <c r="D1363" s="294" t="s">
        <v>22</v>
      </c>
      <c r="E1363" s="296" t="s">
        <v>23</v>
      </c>
      <c r="F1363" s="294" t="s">
        <v>24</v>
      </c>
      <c r="G1363" s="296" t="s">
        <v>127</v>
      </c>
      <c r="H1363" s="296" t="s">
        <v>31</v>
      </c>
      <c r="I1363" s="296" t="s">
        <v>2296</v>
      </c>
      <c r="J1363" s="297">
        <v>6123</v>
      </c>
      <c r="K1363" s="298">
        <v>49625</v>
      </c>
      <c r="L1363" s="298">
        <v>4333</v>
      </c>
      <c r="M1363" s="299">
        <v>7942</v>
      </c>
      <c r="N1363" s="300">
        <v>112251</v>
      </c>
      <c r="O1363" s="300">
        <v>417</v>
      </c>
      <c r="P1363" s="301" t="s">
        <v>35</v>
      </c>
      <c r="Q1363" s="302" t="s">
        <v>35</v>
      </c>
      <c r="R1363" s="302" t="s">
        <v>35</v>
      </c>
      <c r="S1363" s="303" t="s">
        <v>35</v>
      </c>
      <c r="T1363" s="304" t="s">
        <v>35</v>
      </c>
      <c r="U1363" s="304" t="s">
        <v>35</v>
      </c>
      <c r="V1363" s="297">
        <v>14065</v>
      </c>
      <c r="W1363" s="298">
        <v>161876</v>
      </c>
      <c r="X1363" s="298">
        <v>4750</v>
      </c>
    </row>
    <row r="1364" spans="1:24" x14ac:dyDescent="0.35">
      <c r="A1364" s="294">
        <v>2013</v>
      </c>
      <c r="B1364" s="295">
        <v>13693</v>
      </c>
      <c r="C1364" s="296" t="s">
        <v>1148</v>
      </c>
      <c r="D1364" s="294" t="s">
        <v>22</v>
      </c>
      <c r="E1364" s="296" t="s">
        <v>23</v>
      </c>
      <c r="F1364" s="294" t="s">
        <v>24</v>
      </c>
      <c r="G1364" s="296" t="s">
        <v>44</v>
      </c>
      <c r="H1364" s="296" t="s">
        <v>31</v>
      </c>
      <c r="I1364" s="296" t="s">
        <v>2271</v>
      </c>
      <c r="J1364" s="297">
        <v>15452</v>
      </c>
      <c r="K1364" s="298">
        <v>128061</v>
      </c>
      <c r="L1364" s="298">
        <v>8496</v>
      </c>
      <c r="M1364" s="299">
        <v>3914</v>
      </c>
      <c r="N1364" s="300">
        <v>33279</v>
      </c>
      <c r="O1364" s="300">
        <v>1164</v>
      </c>
      <c r="P1364" s="301">
        <v>5783</v>
      </c>
      <c r="Q1364" s="302">
        <v>77941</v>
      </c>
      <c r="R1364" s="302">
        <v>12</v>
      </c>
      <c r="S1364" s="303" t="s">
        <v>35</v>
      </c>
      <c r="T1364" s="304" t="s">
        <v>35</v>
      </c>
      <c r="U1364" s="304" t="s">
        <v>35</v>
      </c>
      <c r="V1364" s="297">
        <v>25149</v>
      </c>
      <c r="W1364" s="298">
        <v>239281</v>
      </c>
      <c r="X1364" s="298">
        <v>9672</v>
      </c>
    </row>
    <row r="1365" spans="1:24" x14ac:dyDescent="0.35">
      <c r="A1365" s="294">
        <v>2013</v>
      </c>
      <c r="B1365" s="295">
        <v>13694</v>
      </c>
      <c r="C1365" s="296" t="s">
        <v>1148</v>
      </c>
      <c r="D1365" s="294" t="s">
        <v>22</v>
      </c>
      <c r="E1365" s="296" t="s">
        <v>23</v>
      </c>
      <c r="F1365" s="294" t="s">
        <v>24</v>
      </c>
      <c r="G1365" s="296" t="s">
        <v>163</v>
      </c>
      <c r="H1365" s="296" t="s">
        <v>31</v>
      </c>
      <c r="I1365" s="296" t="s">
        <v>2270</v>
      </c>
      <c r="J1365" s="297">
        <v>11053.8</v>
      </c>
      <c r="K1365" s="298">
        <v>139257</v>
      </c>
      <c r="L1365" s="298">
        <v>6038</v>
      </c>
      <c r="M1365" s="299">
        <v>11552.9</v>
      </c>
      <c r="N1365" s="300">
        <v>116994</v>
      </c>
      <c r="O1365" s="300">
        <v>1576</v>
      </c>
      <c r="P1365" s="301">
        <v>85.7</v>
      </c>
      <c r="Q1365" s="302">
        <v>523</v>
      </c>
      <c r="R1365" s="302">
        <v>2</v>
      </c>
      <c r="S1365" s="303">
        <v>0</v>
      </c>
      <c r="T1365" s="304">
        <v>0</v>
      </c>
      <c r="U1365" s="304">
        <v>0</v>
      </c>
      <c r="V1365" s="297">
        <v>22692.400000000001</v>
      </c>
      <c r="W1365" s="298">
        <v>256774</v>
      </c>
      <c r="X1365" s="298">
        <v>7616</v>
      </c>
    </row>
    <row r="1366" spans="1:24" x14ac:dyDescent="0.35">
      <c r="A1366" s="294">
        <v>2013</v>
      </c>
      <c r="B1366" s="295">
        <v>13697</v>
      </c>
      <c r="C1366" s="296" t="s">
        <v>1149</v>
      </c>
      <c r="D1366" s="294" t="s">
        <v>22</v>
      </c>
      <c r="E1366" s="296" t="s">
        <v>23</v>
      </c>
      <c r="F1366" s="294" t="s">
        <v>24</v>
      </c>
      <c r="G1366" s="296" t="s">
        <v>37</v>
      </c>
      <c r="H1366" s="296" t="s">
        <v>54</v>
      </c>
      <c r="I1366" s="296" t="s">
        <v>2270</v>
      </c>
      <c r="J1366" s="297">
        <v>3569.8</v>
      </c>
      <c r="K1366" s="298">
        <v>23138</v>
      </c>
      <c r="L1366" s="298">
        <v>4525</v>
      </c>
      <c r="M1366" s="299">
        <v>1073.8</v>
      </c>
      <c r="N1366" s="300">
        <v>7757</v>
      </c>
      <c r="O1366" s="300">
        <v>432</v>
      </c>
      <c r="P1366" s="301">
        <v>210.3</v>
      </c>
      <c r="Q1366" s="302">
        <v>2232</v>
      </c>
      <c r="R1366" s="302">
        <v>4</v>
      </c>
      <c r="S1366" s="303">
        <v>0</v>
      </c>
      <c r="T1366" s="304">
        <v>0</v>
      </c>
      <c r="U1366" s="304">
        <v>0</v>
      </c>
      <c r="V1366" s="297">
        <v>4853.8999999999996</v>
      </c>
      <c r="W1366" s="298">
        <v>33127</v>
      </c>
      <c r="X1366" s="298">
        <v>4961</v>
      </c>
    </row>
    <row r="1367" spans="1:24" x14ac:dyDescent="0.35">
      <c r="A1367" s="294">
        <v>2013</v>
      </c>
      <c r="B1367" s="295">
        <v>13698</v>
      </c>
      <c r="C1367" s="296" t="s">
        <v>1150</v>
      </c>
      <c r="D1367" s="294" t="s">
        <v>22</v>
      </c>
      <c r="E1367" s="296" t="s">
        <v>23</v>
      </c>
      <c r="F1367" s="294" t="s">
        <v>24</v>
      </c>
      <c r="G1367" s="296" t="s">
        <v>86</v>
      </c>
      <c r="H1367" s="296" t="s">
        <v>179</v>
      </c>
      <c r="I1367" s="296" t="s">
        <v>2283</v>
      </c>
      <c r="J1367" s="297">
        <v>5250.6</v>
      </c>
      <c r="K1367" s="298">
        <v>46150</v>
      </c>
      <c r="L1367" s="298">
        <v>3528</v>
      </c>
      <c r="M1367" s="299">
        <v>2731.9</v>
      </c>
      <c r="N1367" s="300">
        <v>28053</v>
      </c>
      <c r="O1367" s="300">
        <v>952</v>
      </c>
      <c r="P1367" s="301">
        <v>6235.4</v>
      </c>
      <c r="Q1367" s="302">
        <v>46899</v>
      </c>
      <c r="R1367" s="302">
        <v>1025</v>
      </c>
      <c r="S1367" s="303" t="s">
        <v>35</v>
      </c>
      <c r="T1367" s="304" t="s">
        <v>35</v>
      </c>
      <c r="U1367" s="304" t="s">
        <v>35</v>
      </c>
      <c r="V1367" s="297">
        <v>14217.9</v>
      </c>
      <c r="W1367" s="298">
        <v>121102</v>
      </c>
      <c r="X1367" s="298">
        <v>5505</v>
      </c>
    </row>
    <row r="1368" spans="1:24" x14ac:dyDescent="0.35">
      <c r="A1368" s="294">
        <v>2013</v>
      </c>
      <c r="B1368" s="295">
        <v>13700</v>
      </c>
      <c r="C1368" s="296" t="s">
        <v>1151</v>
      </c>
      <c r="D1368" s="294" t="s">
        <v>22</v>
      </c>
      <c r="E1368" s="296" t="s">
        <v>23</v>
      </c>
      <c r="F1368" s="294" t="s">
        <v>24</v>
      </c>
      <c r="G1368" s="296" t="s">
        <v>48</v>
      </c>
      <c r="H1368" s="296" t="s">
        <v>31</v>
      </c>
      <c r="I1368" s="296" t="s">
        <v>2270</v>
      </c>
      <c r="J1368" s="297">
        <v>6356</v>
      </c>
      <c r="K1368" s="298">
        <v>42731</v>
      </c>
      <c r="L1368" s="298">
        <v>4964</v>
      </c>
      <c r="M1368" s="299">
        <v>1158</v>
      </c>
      <c r="N1368" s="300">
        <v>9296</v>
      </c>
      <c r="O1368" s="300">
        <v>364</v>
      </c>
      <c r="P1368" s="301">
        <v>0</v>
      </c>
      <c r="Q1368" s="302">
        <v>0</v>
      </c>
      <c r="R1368" s="302">
        <v>0</v>
      </c>
      <c r="S1368" s="303" t="s">
        <v>35</v>
      </c>
      <c r="T1368" s="304" t="s">
        <v>35</v>
      </c>
      <c r="U1368" s="304" t="s">
        <v>35</v>
      </c>
      <c r="V1368" s="297">
        <v>7514</v>
      </c>
      <c r="W1368" s="298">
        <v>52027</v>
      </c>
      <c r="X1368" s="298">
        <v>5328</v>
      </c>
    </row>
    <row r="1369" spans="1:24" x14ac:dyDescent="0.35">
      <c r="A1369" s="294">
        <v>2013</v>
      </c>
      <c r="B1369" s="295">
        <v>13704</v>
      </c>
      <c r="C1369" s="296" t="s">
        <v>1152</v>
      </c>
      <c r="D1369" s="294" t="s">
        <v>22</v>
      </c>
      <c r="E1369" s="296" t="s">
        <v>23</v>
      </c>
      <c r="F1369" s="294" t="s">
        <v>24</v>
      </c>
      <c r="G1369" s="296" t="s">
        <v>44</v>
      </c>
      <c r="H1369" s="296" t="s">
        <v>31</v>
      </c>
      <c r="I1369" s="296" t="s">
        <v>2271</v>
      </c>
      <c r="J1369" s="297">
        <v>10468</v>
      </c>
      <c r="K1369" s="298">
        <v>81705</v>
      </c>
      <c r="L1369" s="298">
        <v>5532</v>
      </c>
      <c r="M1369" s="299">
        <v>2140</v>
      </c>
      <c r="N1369" s="300">
        <v>18818</v>
      </c>
      <c r="O1369" s="300">
        <v>327</v>
      </c>
      <c r="P1369" s="301">
        <v>880</v>
      </c>
      <c r="Q1369" s="302">
        <v>9018</v>
      </c>
      <c r="R1369" s="302">
        <v>5</v>
      </c>
      <c r="S1369" s="303" t="s">
        <v>35</v>
      </c>
      <c r="T1369" s="304" t="s">
        <v>35</v>
      </c>
      <c r="U1369" s="304" t="s">
        <v>35</v>
      </c>
      <c r="V1369" s="297">
        <v>13488</v>
      </c>
      <c r="W1369" s="298">
        <v>109541</v>
      </c>
      <c r="X1369" s="298">
        <v>5864</v>
      </c>
    </row>
    <row r="1370" spans="1:24" x14ac:dyDescent="0.35">
      <c r="A1370" s="294">
        <v>2013</v>
      </c>
      <c r="B1370" s="295">
        <v>13716</v>
      </c>
      <c r="C1370" s="296" t="s">
        <v>1153</v>
      </c>
      <c r="D1370" s="294" t="s">
        <v>22</v>
      </c>
      <c r="E1370" s="296" t="s">
        <v>23</v>
      </c>
      <c r="F1370" s="294" t="s">
        <v>24</v>
      </c>
      <c r="G1370" s="296" t="s">
        <v>46</v>
      </c>
      <c r="H1370" s="296" t="s">
        <v>31</v>
      </c>
      <c r="I1370" s="296" t="s">
        <v>2269</v>
      </c>
      <c r="J1370" s="297">
        <v>140157</v>
      </c>
      <c r="K1370" s="298">
        <v>1412232</v>
      </c>
      <c r="L1370" s="298">
        <v>83702</v>
      </c>
      <c r="M1370" s="299">
        <v>62794</v>
      </c>
      <c r="N1370" s="300">
        <v>630772</v>
      </c>
      <c r="O1370" s="300">
        <v>14484</v>
      </c>
      <c r="P1370" s="301">
        <v>25174</v>
      </c>
      <c r="Q1370" s="302">
        <v>372816</v>
      </c>
      <c r="R1370" s="302">
        <v>26</v>
      </c>
      <c r="S1370" s="303">
        <v>0</v>
      </c>
      <c r="T1370" s="304">
        <v>0</v>
      </c>
      <c r="U1370" s="304">
        <v>0</v>
      </c>
      <c r="V1370" s="297">
        <v>228125</v>
      </c>
      <c r="W1370" s="298">
        <v>2415820</v>
      </c>
      <c r="X1370" s="298">
        <v>98212</v>
      </c>
    </row>
    <row r="1371" spans="1:24" x14ac:dyDescent="0.35">
      <c r="A1371" s="294">
        <v>2013</v>
      </c>
      <c r="B1371" s="295">
        <v>13718</v>
      </c>
      <c r="C1371" s="296" t="s">
        <v>1154</v>
      </c>
      <c r="D1371" s="294" t="s">
        <v>22</v>
      </c>
      <c r="E1371" s="296" t="s">
        <v>23</v>
      </c>
      <c r="F1371" s="294" t="s">
        <v>24</v>
      </c>
      <c r="G1371" s="296" t="s">
        <v>118</v>
      </c>
      <c r="H1371" s="296" t="s">
        <v>26</v>
      </c>
      <c r="I1371" s="296" t="s">
        <v>2270</v>
      </c>
      <c r="J1371" s="297">
        <v>41988</v>
      </c>
      <c r="K1371" s="298">
        <v>380572</v>
      </c>
      <c r="L1371" s="298">
        <v>33393</v>
      </c>
      <c r="M1371" s="299">
        <v>27689</v>
      </c>
      <c r="N1371" s="300">
        <v>262141</v>
      </c>
      <c r="O1371" s="300">
        <v>4807</v>
      </c>
      <c r="P1371" s="301">
        <v>23511</v>
      </c>
      <c r="Q1371" s="302">
        <v>265213</v>
      </c>
      <c r="R1371" s="302">
        <v>172</v>
      </c>
      <c r="S1371" s="303">
        <v>38</v>
      </c>
      <c r="T1371" s="304">
        <v>314</v>
      </c>
      <c r="U1371" s="304">
        <v>1</v>
      </c>
      <c r="V1371" s="297">
        <v>93226</v>
      </c>
      <c r="W1371" s="298">
        <v>908240</v>
      </c>
      <c r="X1371" s="298">
        <v>38373</v>
      </c>
    </row>
    <row r="1372" spans="1:24" x14ac:dyDescent="0.35">
      <c r="A1372" s="294">
        <v>2013</v>
      </c>
      <c r="B1372" s="295">
        <v>13725</v>
      </c>
      <c r="C1372" s="296" t="s">
        <v>1155</v>
      </c>
      <c r="D1372" s="294" t="s">
        <v>22</v>
      </c>
      <c r="E1372" s="296" t="s">
        <v>23</v>
      </c>
      <c r="F1372" s="294" t="s">
        <v>24</v>
      </c>
      <c r="G1372" s="296" t="s">
        <v>86</v>
      </c>
      <c r="H1372" s="296" t="s">
        <v>26</v>
      </c>
      <c r="I1372" s="296" t="s">
        <v>2283</v>
      </c>
      <c r="J1372" s="297">
        <v>11407</v>
      </c>
      <c r="K1372" s="298">
        <v>124447</v>
      </c>
      <c r="L1372" s="298">
        <v>10849</v>
      </c>
      <c r="M1372" s="299">
        <v>14832</v>
      </c>
      <c r="N1372" s="300">
        <v>184238</v>
      </c>
      <c r="O1372" s="300">
        <v>1789</v>
      </c>
      <c r="P1372" s="301" t="s">
        <v>35</v>
      </c>
      <c r="Q1372" s="302" t="s">
        <v>35</v>
      </c>
      <c r="R1372" s="302" t="s">
        <v>35</v>
      </c>
      <c r="S1372" s="303" t="s">
        <v>35</v>
      </c>
      <c r="T1372" s="304" t="s">
        <v>35</v>
      </c>
      <c r="U1372" s="304" t="s">
        <v>35</v>
      </c>
      <c r="V1372" s="297">
        <v>26239</v>
      </c>
      <c r="W1372" s="298">
        <v>308685</v>
      </c>
      <c r="X1372" s="298">
        <v>12638</v>
      </c>
    </row>
    <row r="1373" spans="1:24" x14ac:dyDescent="0.35">
      <c r="A1373" s="294">
        <v>2013</v>
      </c>
      <c r="B1373" s="295">
        <v>13730</v>
      </c>
      <c r="C1373" s="296" t="s">
        <v>1156</v>
      </c>
      <c r="D1373" s="294" t="s">
        <v>22</v>
      </c>
      <c r="E1373" s="296" t="s">
        <v>23</v>
      </c>
      <c r="F1373" s="294" t="s">
        <v>24</v>
      </c>
      <c r="G1373" s="296" t="s">
        <v>48</v>
      </c>
      <c r="H1373" s="296" t="s">
        <v>26</v>
      </c>
      <c r="I1373" s="296" t="s">
        <v>2270</v>
      </c>
      <c r="J1373" s="297">
        <v>5257</v>
      </c>
      <c r="K1373" s="298">
        <v>41389</v>
      </c>
      <c r="L1373" s="298">
        <v>5671</v>
      </c>
      <c r="M1373" s="299">
        <v>3330</v>
      </c>
      <c r="N1373" s="300">
        <v>29729</v>
      </c>
      <c r="O1373" s="300">
        <v>802</v>
      </c>
      <c r="P1373" s="301" t="s">
        <v>35</v>
      </c>
      <c r="Q1373" s="302" t="s">
        <v>35</v>
      </c>
      <c r="R1373" s="302" t="s">
        <v>35</v>
      </c>
      <c r="S1373" s="303" t="s">
        <v>35</v>
      </c>
      <c r="T1373" s="304" t="s">
        <v>35</v>
      </c>
      <c r="U1373" s="304" t="s">
        <v>35</v>
      </c>
      <c r="V1373" s="297">
        <v>8587</v>
      </c>
      <c r="W1373" s="298">
        <v>71118</v>
      </c>
      <c r="X1373" s="298">
        <v>6473</v>
      </c>
    </row>
    <row r="1374" spans="1:24" x14ac:dyDescent="0.35">
      <c r="A1374" s="294">
        <v>2013</v>
      </c>
      <c r="B1374" s="295">
        <v>13731</v>
      </c>
      <c r="C1374" s="296" t="s">
        <v>1157</v>
      </c>
      <c r="D1374" s="294" t="s">
        <v>22</v>
      </c>
      <c r="E1374" s="296" t="s">
        <v>23</v>
      </c>
      <c r="F1374" s="294" t="s">
        <v>24</v>
      </c>
      <c r="G1374" s="296" t="s">
        <v>48</v>
      </c>
      <c r="H1374" s="296" t="s">
        <v>31</v>
      </c>
      <c r="I1374" s="296" t="s">
        <v>2270</v>
      </c>
      <c r="J1374" s="297">
        <v>10063</v>
      </c>
      <c r="K1374" s="298">
        <v>80859</v>
      </c>
      <c r="L1374" s="298">
        <v>5819</v>
      </c>
      <c r="M1374" s="299">
        <v>3818</v>
      </c>
      <c r="N1374" s="300">
        <v>35536</v>
      </c>
      <c r="O1374" s="300">
        <v>579</v>
      </c>
      <c r="P1374" s="301" t="s">
        <v>35</v>
      </c>
      <c r="Q1374" s="302" t="s">
        <v>35</v>
      </c>
      <c r="R1374" s="302" t="s">
        <v>35</v>
      </c>
      <c r="S1374" s="303" t="s">
        <v>35</v>
      </c>
      <c r="T1374" s="304" t="s">
        <v>35</v>
      </c>
      <c r="U1374" s="304" t="s">
        <v>35</v>
      </c>
      <c r="V1374" s="297">
        <v>13881</v>
      </c>
      <c r="W1374" s="298">
        <v>116395</v>
      </c>
      <c r="X1374" s="298">
        <v>6398</v>
      </c>
    </row>
    <row r="1375" spans="1:24" x14ac:dyDescent="0.35">
      <c r="A1375" s="294">
        <v>2013</v>
      </c>
      <c r="B1375" s="295">
        <v>13734</v>
      </c>
      <c r="C1375" s="296" t="s">
        <v>1158</v>
      </c>
      <c r="D1375" s="294" t="s">
        <v>22</v>
      </c>
      <c r="E1375" s="296" t="s">
        <v>23</v>
      </c>
      <c r="F1375" s="294" t="s">
        <v>24</v>
      </c>
      <c r="G1375" s="296" t="s">
        <v>76</v>
      </c>
      <c r="H1375" s="296" t="s">
        <v>31</v>
      </c>
      <c r="I1375" s="296" t="s">
        <v>2324</v>
      </c>
      <c r="J1375" s="297">
        <v>50428</v>
      </c>
      <c r="K1375" s="298">
        <v>467734</v>
      </c>
      <c r="L1375" s="298">
        <v>34616</v>
      </c>
      <c r="M1375" s="299">
        <v>13175</v>
      </c>
      <c r="N1375" s="300">
        <v>123876</v>
      </c>
      <c r="O1375" s="300">
        <v>3699</v>
      </c>
      <c r="P1375" s="301">
        <v>2692</v>
      </c>
      <c r="Q1375" s="302">
        <v>38017</v>
      </c>
      <c r="R1375" s="302">
        <v>13</v>
      </c>
      <c r="S1375" s="303" t="s">
        <v>35</v>
      </c>
      <c r="T1375" s="304" t="s">
        <v>35</v>
      </c>
      <c r="U1375" s="304" t="s">
        <v>35</v>
      </c>
      <c r="V1375" s="297">
        <v>66295</v>
      </c>
      <c r="W1375" s="298">
        <v>629627</v>
      </c>
      <c r="X1375" s="298">
        <v>38328</v>
      </c>
    </row>
    <row r="1376" spans="1:24" x14ac:dyDescent="0.35">
      <c r="A1376" s="294">
        <v>2013</v>
      </c>
      <c r="B1376" s="295">
        <v>13735</v>
      </c>
      <c r="C1376" s="296" t="s">
        <v>1159</v>
      </c>
      <c r="D1376" s="294" t="s">
        <v>22</v>
      </c>
      <c r="E1376" s="296" t="s">
        <v>23</v>
      </c>
      <c r="F1376" s="294" t="s">
        <v>24</v>
      </c>
      <c r="G1376" s="296" t="s">
        <v>25</v>
      </c>
      <c r="H1376" s="296" t="s">
        <v>31</v>
      </c>
      <c r="I1376" s="296" t="s">
        <v>2269</v>
      </c>
      <c r="J1376" s="297">
        <v>40639</v>
      </c>
      <c r="K1376" s="298">
        <v>416399</v>
      </c>
      <c r="L1376" s="298">
        <v>23931</v>
      </c>
      <c r="M1376" s="299">
        <v>37426</v>
      </c>
      <c r="N1376" s="300">
        <v>366423</v>
      </c>
      <c r="O1376" s="300">
        <v>4821</v>
      </c>
      <c r="P1376" s="301">
        <v>11478</v>
      </c>
      <c r="Q1376" s="302">
        <v>184738</v>
      </c>
      <c r="R1376" s="302">
        <v>9</v>
      </c>
      <c r="S1376" s="303">
        <v>0</v>
      </c>
      <c r="T1376" s="304">
        <v>0</v>
      </c>
      <c r="U1376" s="304">
        <v>0</v>
      </c>
      <c r="V1376" s="297">
        <v>89543</v>
      </c>
      <c r="W1376" s="298">
        <v>967560</v>
      </c>
      <c r="X1376" s="298">
        <v>28761</v>
      </c>
    </row>
    <row r="1377" spans="1:24" x14ac:dyDescent="0.35">
      <c r="A1377" s="294">
        <v>2013</v>
      </c>
      <c r="B1377" s="295">
        <v>13739</v>
      </c>
      <c r="C1377" s="296" t="s">
        <v>1160</v>
      </c>
      <c r="D1377" s="294" t="s">
        <v>22</v>
      </c>
      <c r="E1377" s="296" t="s">
        <v>23</v>
      </c>
      <c r="F1377" s="294" t="s">
        <v>24</v>
      </c>
      <c r="G1377" s="296" t="s">
        <v>86</v>
      </c>
      <c r="H1377" s="296" t="s">
        <v>179</v>
      </c>
      <c r="I1377" s="296" t="s">
        <v>2283</v>
      </c>
      <c r="J1377" s="297">
        <v>11545</v>
      </c>
      <c r="K1377" s="298">
        <v>121043</v>
      </c>
      <c r="L1377" s="298">
        <v>6697</v>
      </c>
      <c r="M1377" s="299">
        <v>8524</v>
      </c>
      <c r="N1377" s="300">
        <v>125085</v>
      </c>
      <c r="O1377" s="300">
        <v>926</v>
      </c>
      <c r="P1377" s="301">
        <v>2744</v>
      </c>
      <c r="Q1377" s="302">
        <v>21324</v>
      </c>
      <c r="R1377" s="302">
        <v>641</v>
      </c>
      <c r="S1377" s="303" t="s">
        <v>35</v>
      </c>
      <c r="T1377" s="304" t="s">
        <v>35</v>
      </c>
      <c r="U1377" s="304" t="s">
        <v>35</v>
      </c>
      <c r="V1377" s="297">
        <v>22813</v>
      </c>
      <c r="W1377" s="298">
        <v>267452</v>
      </c>
      <c r="X1377" s="298">
        <v>8264</v>
      </c>
    </row>
    <row r="1378" spans="1:24" x14ac:dyDescent="0.35">
      <c r="A1378" s="294">
        <v>2013</v>
      </c>
      <c r="B1378" s="295">
        <v>13750</v>
      </c>
      <c r="C1378" s="296" t="s">
        <v>1161</v>
      </c>
      <c r="D1378" s="294" t="s">
        <v>22</v>
      </c>
      <c r="E1378" s="296" t="s">
        <v>23</v>
      </c>
      <c r="F1378" s="294" t="s">
        <v>24</v>
      </c>
      <c r="G1378" s="296" t="s">
        <v>164</v>
      </c>
      <c r="H1378" s="296" t="s">
        <v>31</v>
      </c>
      <c r="I1378" s="296" t="s">
        <v>2275</v>
      </c>
      <c r="J1378" s="297">
        <v>13003</v>
      </c>
      <c r="K1378" s="298">
        <v>145363</v>
      </c>
      <c r="L1378" s="298">
        <v>5231</v>
      </c>
      <c r="M1378" s="299">
        <v>4030.4</v>
      </c>
      <c r="N1378" s="300">
        <v>46543</v>
      </c>
      <c r="O1378" s="300">
        <v>656</v>
      </c>
      <c r="P1378" s="301">
        <v>8897</v>
      </c>
      <c r="Q1378" s="302">
        <v>116819</v>
      </c>
      <c r="R1378" s="302">
        <v>199</v>
      </c>
      <c r="S1378" s="303">
        <v>0</v>
      </c>
      <c r="T1378" s="304">
        <v>0</v>
      </c>
      <c r="U1378" s="304">
        <v>0</v>
      </c>
      <c r="V1378" s="297">
        <v>25930.400000000001</v>
      </c>
      <c r="W1378" s="298">
        <v>308725</v>
      </c>
      <c r="X1378" s="298">
        <v>6086</v>
      </c>
    </row>
    <row r="1379" spans="1:24" x14ac:dyDescent="0.35">
      <c r="A1379" s="294">
        <v>2013</v>
      </c>
      <c r="B1379" s="295">
        <v>13756</v>
      </c>
      <c r="C1379" s="296" t="s">
        <v>1162</v>
      </c>
      <c r="D1379" s="294" t="s">
        <v>22</v>
      </c>
      <c r="E1379" s="296" t="s">
        <v>23</v>
      </c>
      <c r="F1379" s="294" t="s">
        <v>24</v>
      </c>
      <c r="G1379" s="296" t="s">
        <v>71</v>
      </c>
      <c r="H1379" s="296" t="s">
        <v>54</v>
      </c>
      <c r="I1379" s="296" t="s">
        <v>2270</v>
      </c>
      <c r="J1379" s="297">
        <v>426641.3</v>
      </c>
      <c r="K1379" s="298">
        <v>3444738</v>
      </c>
      <c r="L1379" s="298">
        <v>401455</v>
      </c>
      <c r="M1379" s="299">
        <v>445233.3</v>
      </c>
      <c r="N1379" s="300">
        <v>3992698</v>
      </c>
      <c r="O1379" s="300">
        <v>54913</v>
      </c>
      <c r="P1379" s="301">
        <v>632674.1</v>
      </c>
      <c r="Q1379" s="302">
        <v>9339677</v>
      </c>
      <c r="R1379" s="302">
        <v>2384</v>
      </c>
      <c r="S1379" s="303">
        <v>2095.5</v>
      </c>
      <c r="T1379" s="304">
        <v>21222</v>
      </c>
      <c r="U1379" s="304">
        <v>1</v>
      </c>
      <c r="V1379" s="297">
        <v>1506644.2</v>
      </c>
      <c r="W1379" s="298">
        <v>16798335</v>
      </c>
      <c r="X1379" s="298">
        <v>458753</v>
      </c>
    </row>
    <row r="1380" spans="1:24" x14ac:dyDescent="0.35">
      <c r="A1380" s="294">
        <v>2013</v>
      </c>
      <c r="B1380" s="295">
        <v>13757</v>
      </c>
      <c r="C1380" s="296" t="s">
        <v>1163</v>
      </c>
      <c r="D1380" s="294" t="s">
        <v>22</v>
      </c>
      <c r="E1380" s="296" t="s">
        <v>23</v>
      </c>
      <c r="F1380" s="294" t="s">
        <v>24</v>
      </c>
      <c r="G1380" s="296" t="s">
        <v>94</v>
      </c>
      <c r="H1380" s="296" t="s">
        <v>31</v>
      </c>
      <c r="I1380" s="296" t="s">
        <v>2303</v>
      </c>
      <c r="J1380" s="297">
        <v>4312</v>
      </c>
      <c r="K1380" s="298">
        <v>35717</v>
      </c>
      <c r="L1380" s="298">
        <v>2965</v>
      </c>
      <c r="M1380" s="299">
        <v>22132</v>
      </c>
      <c r="N1380" s="300">
        <v>223593</v>
      </c>
      <c r="O1380" s="300">
        <v>3553</v>
      </c>
      <c r="P1380" s="301">
        <v>5850</v>
      </c>
      <c r="Q1380" s="302">
        <v>74773</v>
      </c>
      <c r="R1380" s="302">
        <v>27</v>
      </c>
      <c r="S1380" s="303" t="s">
        <v>35</v>
      </c>
      <c r="T1380" s="304" t="s">
        <v>35</v>
      </c>
      <c r="U1380" s="304" t="s">
        <v>35</v>
      </c>
      <c r="V1380" s="297">
        <v>32294</v>
      </c>
      <c r="W1380" s="298">
        <v>334083</v>
      </c>
      <c r="X1380" s="298">
        <v>6545</v>
      </c>
    </row>
    <row r="1381" spans="1:24" x14ac:dyDescent="0.35">
      <c r="A1381" s="294">
        <v>2013</v>
      </c>
      <c r="B1381" s="295">
        <v>13758</v>
      </c>
      <c r="C1381" s="296" t="s">
        <v>1164</v>
      </c>
      <c r="D1381" s="294" t="s">
        <v>22</v>
      </c>
      <c r="E1381" s="296" t="s">
        <v>23</v>
      </c>
      <c r="F1381" s="294" t="s">
        <v>24</v>
      </c>
      <c r="G1381" s="296" t="s">
        <v>198</v>
      </c>
      <c r="H1381" s="296" t="s">
        <v>31</v>
      </c>
      <c r="I1381" s="296" t="s">
        <v>2304</v>
      </c>
      <c r="J1381" s="297">
        <v>16235.6</v>
      </c>
      <c r="K1381" s="298">
        <v>173853</v>
      </c>
      <c r="L1381" s="298">
        <v>13823</v>
      </c>
      <c r="M1381" s="299">
        <v>3151.8</v>
      </c>
      <c r="N1381" s="300">
        <v>36177</v>
      </c>
      <c r="O1381" s="300">
        <v>766</v>
      </c>
      <c r="P1381" s="301">
        <v>695</v>
      </c>
      <c r="Q1381" s="302">
        <v>19688</v>
      </c>
      <c r="R1381" s="302">
        <v>4</v>
      </c>
      <c r="S1381" s="303" t="s">
        <v>35</v>
      </c>
      <c r="T1381" s="304" t="s">
        <v>35</v>
      </c>
      <c r="U1381" s="304" t="s">
        <v>35</v>
      </c>
      <c r="V1381" s="297">
        <v>20082.400000000001</v>
      </c>
      <c r="W1381" s="298">
        <v>229718</v>
      </c>
      <c r="X1381" s="298">
        <v>14593</v>
      </c>
    </row>
    <row r="1382" spans="1:24" x14ac:dyDescent="0.35">
      <c r="A1382" s="294">
        <v>2013</v>
      </c>
      <c r="B1382" s="295">
        <v>13758</v>
      </c>
      <c r="C1382" s="296" t="s">
        <v>1164</v>
      </c>
      <c r="D1382" s="294" t="s">
        <v>22</v>
      </c>
      <c r="E1382" s="296" t="s">
        <v>23</v>
      </c>
      <c r="F1382" s="294" t="s">
        <v>24</v>
      </c>
      <c r="G1382" s="296" t="s">
        <v>169</v>
      </c>
      <c r="H1382" s="296" t="s">
        <v>31</v>
      </c>
      <c r="I1382" s="296" t="s">
        <v>2304</v>
      </c>
      <c r="J1382" s="297">
        <v>4053</v>
      </c>
      <c r="K1382" s="298">
        <v>42605</v>
      </c>
      <c r="L1382" s="298">
        <v>3739</v>
      </c>
      <c r="M1382" s="299">
        <v>616.6</v>
      </c>
      <c r="N1382" s="300">
        <v>6912</v>
      </c>
      <c r="O1382" s="300">
        <v>255</v>
      </c>
      <c r="P1382" s="301">
        <v>647.5</v>
      </c>
      <c r="Q1382" s="302">
        <v>8504</v>
      </c>
      <c r="R1382" s="302">
        <v>5</v>
      </c>
      <c r="S1382" s="303" t="s">
        <v>35</v>
      </c>
      <c r="T1382" s="304" t="s">
        <v>35</v>
      </c>
      <c r="U1382" s="304" t="s">
        <v>35</v>
      </c>
      <c r="V1382" s="297">
        <v>5317.1</v>
      </c>
      <c r="W1382" s="298">
        <v>58021</v>
      </c>
      <c r="X1382" s="298">
        <v>3999</v>
      </c>
    </row>
    <row r="1383" spans="1:24" x14ac:dyDescent="0.35">
      <c r="A1383" s="294">
        <v>2013</v>
      </c>
      <c r="B1383" s="295">
        <v>13758</v>
      </c>
      <c r="C1383" s="296" t="s">
        <v>1164</v>
      </c>
      <c r="D1383" s="294" t="s">
        <v>22</v>
      </c>
      <c r="E1383" s="296" t="s">
        <v>23</v>
      </c>
      <c r="F1383" s="294" t="s">
        <v>24</v>
      </c>
      <c r="G1383" s="296" t="s">
        <v>92</v>
      </c>
      <c r="H1383" s="296" t="s">
        <v>31</v>
      </c>
      <c r="I1383" s="296" t="s">
        <v>2304</v>
      </c>
      <c r="J1383" s="297">
        <v>11.6</v>
      </c>
      <c r="K1383" s="298">
        <v>115</v>
      </c>
      <c r="L1383" s="298">
        <v>14</v>
      </c>
      <c r="M1383" s="299" t="s">
        <v>35</v>
      </c>
      <c r="N1383" s="300" t="s">
        <v>35</v>
      </c>
      <c r="O1383" s="300" t="s">
        <v>35</v>
      </c>
      <c r="P1383" s="301" t="s">
        <v>35</v>
      </c>
      <c r="Q1383" s="302" t="s">
        <v>35</v>
      </c>
      <c r="R1383" s="302" t="s">
        <v>35</v>
      </c>
      <c r="S1383" s="303" t="s">
        <v>35</v>
      </c>
      <c r="T1383" s="304" t="s">
        <v>35</v>
      </c>
      <c r="U1383" s="304" t="s">
        <v>35</v>
      </c>
      <c r="V1383" s="297">
        <v>11.6</v>
      </c>
      <c r="W1383" s="298">
        <v>115</v>
      </c>
      <c r="X1383" s="298">
        <v>14</v>
      </c>
    </row>
    <row r="1384" spans="1:24" x14ac:dyDescent="0.35">
      <c r="A1384" s="294">
        <v>2013</v>
      </c>
      <c r="B1384" s="295">
        <v>13762</v>
      </c>
      <c r="C1384" s="296" t="s">
        <v>1165</v>
      </c>
      <c r="D1384" s="294" t="s">
        <v>22</v>
      </c>
      <c r="E1384" s="296" t="s">
        <v>23</v>
      </c>
      <c r="F1384" s="294" t="s">
        <v>24</v>
      </c>
      <c r="G1384" s="296" t="s">
        <v>32</v>
      </c>
      <c r="H1384" s="296" t="s">
        <v>31</v>
      </c>
      <c r="I1384" s="296" t="s">
        <v>2271</v>
      </c>
      <c r="J1384" s="297">
        <v>28331</v>
      </c>
      <c r="K1384" s="298">
        <v>221934</v>
      </c>
      <c r="L1384" s="298">
        <v>16330</v>
      </c>
      <c r="M1384" s="299">
        <v>5062</v>
      </c>
      <c r="N1384" s="300">
        <v>39700</v>
      </c>
      <c r="O1384" s="300">
        <v>2374</v>
      </c>
      <c r="P1384" s="301" t="s">
        <v>35</v>
      </c>
      <c r="Q1384" s="302" t="s">
        <v>35</v>
      </c>
      <c r="R1384" s="302" t="s">
        <v>35</v>
      </c>
      <c r="S1384" s="303" t="s">
        <v>35</v>
      </c>
      <c r="T1384" s="304" t="s">
        <v>35</v>
      </c>
      <c r="U1384" s="304" t="s">
        <v>35</v>
      </c>
      <c r="V1384" s="297">
        <v>33393</v>
      </c>
      <c r="W1384" s="298">
        <v>261634</v>
      </c>
      <c r="X1384" s="298">
        <v>18704</v>
      </c>
    </row>
    <row r="1385" spans="1:24" x14ac:dyDescent="0.35">
      <c r="A1385" s="294">
        <v>2013</v>
      </c>
      <c r="B1385" s="295">
        <v>13780</v>
      </c>
      <c r="C1385" s="296" t="s">
        <v>1166</v>
      </c>
      <c r="D1385" s="294" t="s">
        <v>22</v>
      </c>
      <c r="E1385" s="296" t="s">
        <v>23</v>
      </c>
      <c r="F1385" s="294" t="s">
        <v>24</v>
      </c>
      <c r="G1385" s="296" t="s">
        <v>79</v>
      </c>
      <c r="H1385" s="296" t="s">
        <v>54</v>
      </c>
      <c r="I1385" s="296" t="s">
        <v>2270</v>
      </c>
      <c r="J1385" s="297">
        <v>6249.6</v>
      </c>
      <c r="K1385" s="298">
        <v>56893</v>
      </c>
      <c r="L1385" s="298">
        <v>7723</v>
      </c>
      <c r="M1385" s="299">
        <v>5386.3</v>
      </c>
      <c r="N1385" s="300">
        <v>54909</v>
      </c>
      <c r="O1385" s="300">
        <v>1318</v>
      </c>
      <c r="P1385" s="301">
        <v>1970.8</v>
      </c>
      <c r="Q1385" s="302">
        <v>28183</v>
      </c>
      <c r="R1385" s="302">
        <v>2</v>
      </c>
      <c r="S1385" s="303" t="s">
        <v>35</v>
      </c>
      <c r="T1385" s="304" t="s">
        <v>35</v>
      </c>
      <c r="U1385" s="304" t="s">
        <v>35</v>
      </c>
      <c r="V1385" s="297">
        <v>13606.7</v>
      </c>
      <c r="W1385" s="298">
        <v>139985</v>
      </c>
      <c r="X1385" s="298">
        <v>9043</v>
      </c>
    </row>
    <row r="1386" spans="1:24" x14ac:dyDescent="0.35">
      <c r="A1386" s="294">
        <v>2013</v>
      </c>
      <c r="B1386" s="295">
        <v>13780</v>
      </c>
      <c r="C1386" s="296" t="s">
        <v>1166</v>
      </c>
      <c r="D1386" s="294" t="s">
        <v>22</v>
      </c>
      <c r="E1386" s="296" t="s">
        <v>23</v>
      </c>
      <c r="F1386" s="294" t="s">
        <v>24</v>
      </c>
      <c r="G1386" s="296" t="s">
        <v>37</v>
      </c>
      <c r="H1386" s="296" t="s">
        <v>54</v>
      </c>
      <c r="I1386" s="296" t="s">
        <v>2270</v>
      </c>
      <c r="J1386" s="297">
        <v>240831.5</v>
      </c>
      <c r="K1386" s="298">
        <v>1932694</v>
      </c>
      <c r="L1386" s="298">
        <v>203690</v>
      </c>
      <c r="M1386" s="299">
        <v>268758.59999999998</v>
      </c>
      <c r="N1386" s="300">
        <v>2828908</v>
      </c>
      <c r="O1386" s="300">
        <v>38303</v>
      </c>
      <c r="P1386" s="301">
        <v>123173.8</v>
      </c>
      <c r="Q1386" s="302">
        <v>1669744</v>
      </c>
      <c r="R1386" s="302">
        <v>106</v>
      </c>
      <c r="S1386" s="303" t="s">
        <v>35</v>
      </c>
      <c r="T1386" s="304" t="s">
        <v>35</v>
      </c>
      <c r="U1386" s="304" t="s">
        <v>35</v>
      </c>
      <c r="V1386" s="297">
        <v>632763.9</v>
      </c>
      <c r="W1386" s="298">
        <v>6431346</v>
      </c>
      <c r="X1386" s="298">
        <v>242099</v>
      </c>
    </row>
    <row r="1387" spans="1:24" x14ac:dyDescent="0.35">
      <c r="A1387" s="294">
        <v>2013</v>
      </c>
      <c r="B1387" s="295">
        <v>13781</v>
      </c>
      <c r="C1387" s="296" t="s">
        <v>1167</v>
      </c>
      <c r="D1387" s="294" t="s">
        <v>22</v>
      </c>
      <c r="E1387" s="296" t="s">
        <v>23</v>
      </c>
      <c r="F1387" s="294" t="s">
        <v>24</v>
      </c>
      <c r="G1387" s="296" t="s">
        <v>48</v>
      </c>
      <c r="H1387" s="296" t="s">
        <v>54</v>
      </c>
      <c r="I1387" s="296" t="s">
        <v>2270</v>
      </c>
      <c r="J1387" s="297">
        <v>1131334</v>
      </c>
      <c r="K1387" s="298">
        <v>8933573</v>
      </c>
      <c r="L1387" s="298">
        <v>1105153</v>
      </c>
      <c r="M1387" s="299">
        <v>1335538</v>
      </c>
      <c r="N1387" s="300">
        <v>13704440</v>
      </c>
      <c r="O1387" s="300">
        <v>135278</v>
      </c>
      <c r="P1387" s="301">
        <v>637954</v>
      </c>
      <c r="Q1387" s="302">
        <v>8293190</v>
      </c>
      <c r="R1387" s="302">
        <v>456</v>
      </c>
      <c r="S1387" s="303">
        <v>1870</v>
      </c>
      <c r="T1387" s="304">
        <v>19102</v>
      </c>
      <c r="U1387" s="304">
        <v>1</v>
      </c>
      <c r="V1387" s="297">
        <v>3106696</v>
      </c>
      <c r="W1387" s="298">
        <v>30950305</v>
      </c>
      <c r="X1387" s="298">
        <v>1240888</v>
      </c>
    </row>
    <row r="1388" spans="1:24" x14ac:dyDescent="0.35">
      <c r="A1388" s="294">
        <v>2013</v>
      </c>
      <c r="B1388" s="295">
        <v>13781</v>
      </c>
      <c r="C1388" s="296" t="s">
        <v>1167</v>
      </c>
      <c r="D1388" s="294" t="s">
        <v>22</v>
      </c>
      <c r="E1388" s="296" t="s">
        <v>23</v>
      </c>
      <c r="F1388" s="294" t="s">
        <v>24</v>
      </c>
      <c r="G1388" s="296" t="s">
        <v>163</v>
      </c>
      <c r="H1388" s="296" t="s">
        <v>54</v>
      </c>
      <c r="I1388" s="296" t="s">
        <v>2270</v>
      </c>
      <c r="J1388" s="297">
        <v>80904</v>
      </c>
      <c r="K1388" s="298">
        <v>827062</v>
      </c>
      <c r="L1388" s="298">
        <v>77621</v>
      </c>
      <c r="M1388" s="299">
        <v>99421</v>
      </c>
      <c r="N1388" s="300">
        <v>1138952</v>
      </c>
      <c r="O1388" s="300">
        <v>12584</v>
      </c>
      <c r="P1388" s="301">
        <v>23563</v>
      </c>
      <c r="Q1388" s="302">
        <v>335530</v>
      </c>
      <c r="R1388" s="302">
        <v>21</v>
      </c>
      <c r="S1388" s="303" t="s">
        <v>35</v>
      </c>
      <c r="T1388" s="304" t="s">
        <v>35</v>
      </c>
      <c r="U1388" s="304" t="s">
        <v>35</v>
      </c>
      <c r="V1388" s="297">
        <v>203888</v>
      </c>
      <c r="W1388" s="298">
        <v>2301544</v>
      </c>
      <c r="X1388" s="298">
        <v>90226</v>
      </c>
    </row>
    <row r="1389" spans="1:24" x14ac:dyDescent="0.35">
      <c r="A1389" s="294">
        <v>2013</v>
      </c>
      <c r="B1389" s="295">
        <v>13781</v>
      </c>
      <c r="C1389" s="296" t="s">
        <v>1167</v>
      </c>
      <c r="D1389" s="294" t="s">
        <v>22</v>
      </c>
      <c r="E1389" s="296" t="s">
        <v>23</v>
      </c>
      <c r="F1389" s="294" t="s">
        <v>24</v>
      </c>
      <c r="G1389" s="296" t="s">
        <v>164</v>
      </c>
      <c r="H1389" s="296" t="s">
        <v>54</v>
      </c>
      <c r="I1389" s="296" t="s">
        <v>2270</v>
      </c>
      <c r="J1389" s="297">
        <v>84141</v>
      </c>
      <c r="K1389" s="298">
        <v>725505</v>
      </c>
      <c r="L1389" s="298">
        <v>75108</v>
      </c>
      <c r="M1389" s="299">
        <v>89983</v>
      </c>
      <c r="N1389" s="300">
        <v>980503</v>
      </c>
      <c r="O1389" s="300">
        <v>11251</v>
      </c>
      <c r="P1389" s="301">
        <v>25454</v>
      </c>
      <c r="Q1389" s="302">
        <v>334718</v>
      </c>
      <c r="R1389" s="302">
        <v>19</v>
      </c>
      <c r="S1389" s="303" t="s">
        <v>35</v>
      </c>
      <c r="T1389" s="304" t="s">
        <v>35</v>
      </c>
      <c r="U1389" s="304" t="s">
        <v>35</v>
      </c>
      <c r="V1389" s="297">
        <v>199578</v>
      </c>
      <c r="W1389" s="298">
        <v>2040726</v>
      </c>
      <c r="X1389" s="298">
        <v>86378</v>
      </c>
    </row>
    <row r="1390" spans="1:24" x14ac:dyDescent="0.35">
      <c r="A1390" s="294">
        <v>2013</v>
      </c>
      <c r="B1390" s="295">
        <v>13783</v>
      </c>
      <c r="C1390" s="296" t="s">
        <v>1168</v>
      </c>
      <c r="D1390" s="294" t="s">
        <v>22</v>
      </c>
      <c r="E1390" s="296" t="s">
        <v>23</v>
      </c>
      <c r="F1390" s="294" t="s">
        <v>24</v>
      </c>
      <c r="G1390" s="296" t="s">
        <v>28</v>
      </c>
      <c r="H1390" s="296" t="s">
        <v>31</v>
      </c>
      <c r="I1390" s="296" t="s">
        <v>2270</v>
      </c>
      <c r="J1390" s="297">
        <v>17738</v>
      </c>
      <c r="K1390" s="298">
        <v>195188</v>
      </c>
      <c r="L1390" s="298">
        <v>11421</v>
      </c>
      <c r="M1390" s="299">
        <v>3021</v>
      </c>
      <c r="N1390" s="300">
        <v>24769</v>
      </c>
      <c r="O1390" s="300">
        <v>2895</v>
      </c>
      <c r="P1390" s="301">
        <v>5371</v>
      </c>
      <c r="Q1390" s="302">
        <v>54813</v>
      </c>
      <c r="R1390" s="302">
        <v>2321</v>
      </c>
      <c r="S1390" s="303">
        <v>0</v>
      </c>
      <c r="T1390" s="304">
        <v>0</v>
      </c>
      <c r="U1390" s="304">
        <v>0</v>
      </c>
      <c r="V1390" s="297">
        <v>26130</v>
      </c>
      <c r="W1390" s="298">
        <v>274770</v>
      </c>
      <c r="X1390" s="298">
        <v>16637</v>
      </c>
    </row>
    <row r="1391" spans="1:24" x14ac:dyDescent="0.35">
      <c r="A1391" s="294">
        <v>2013</v>
      </c>
      <c r="B1391" s="295">
        <v>13788</v>
      </c>
      <c r="C1391" s="296" t="s">
        <v>1169</v>
      </c>
      <c r="D1391" s="294" t="s">
        <v>22</v>
      </c>
      <c r="E1391" s="296" t="s">
        <v>23</v>
      </c>
      <c r="F1391" s="294" t="s">
        <v>24</v>
      </c>
      <c r="G1391" s="296" t="s">
        <v>123</v>
      </c>
      <c r="H1391" s="296" t="s">
        <v>179</v>
      </c>
      <c r="I1391" s="296" t="s">
        <v>2304</v>
      </c>
      <c r="J1391" s="297">
        <v>8641.7999999999993</v>
      </c>
      <c r="K1391" s="298">
        <v>143716</v>
      </c>
      <c r="L1391" s="298">
        <v>9166</v>
      </c>
      <c r="M1391" s="299">
        <v>1250.9000000000001</v>
      </c>
      <c r="N1391" s="300">
        <v>18911</v>
      </c>
      <c r="O1391" s="300">
        <v>437</v>
      </c>
      <c r="P1391" s="301">
        <v>16359.7</v>
      </c>
      <c r="Q1391" s="302">
        <v>385095</v>
      </c>
      <c r="R1391" s="302">
        <v>226</v>
      </c>
      <c r="S1391" s="303" t="s">
        <v>35</v>
      </c>
      <c r="T1391" s="304" t="s">
        <v>35</v>
      </c>
      <c r="U1391" s="304" t="s">
        <v>35</v>
      </c>
      <c r="V1391" s="297">
        <v>26252.400000000001</v>
      </c>
      <c r="W1391" s="298">
        <v>547722</v>
      </c>
      <c r="X1391" s="298">
        <v>9829</v>
      </c>
    </row>
    <row r="1392" spans="1:24" x14ac:dyDescent="0.35">
      <c r="A1392" s="294">
        <v>2013</v>
      </c>
      <c r="B1392" s="295">
        <v>13789</v>
      </c>
      <c r="C1392" s="296" t="s">
        <v>1170</v>
      </c>
      <c r="D1392" s="294" t="s">
        <v>22</v>
      </c>
      <c r="E1392" s="296" t="s">
        <v>23</v>
      </c>
      <c r="F1392" s="294" t="s">
        <v>24</v>
      </c>
      <c r="G1392" s="296" t="s">
        <v>256</v>
      </c>
      <c r="H1392" s="296" t="s">
        <v>26</v>
      </c>
      <c r="I1392" s="296" t="s">
        <v>2306</v>
      </c>
      <c r="J1392" s="297">
        <v>1478.9</v>
      </c>
      <c r="K1392" s="298">
        <v>10654</v>
      </c>
      <c r="L1392" s="298">
        <v>1625</v>
      </c>
      <c r="M1392" s="299">
        <v>668.1</v>
      </c>
      <c r="N1392" s="300">
        <v>4461</v>
      </c>
      <c r="O1392" s="300">
        <v>227</v>
      </c>
      <c r="P1392" s="301">
        <v>1845.1</v>
      </c>
      <c r="Q1392" s="302">
        <v>14219</v>
      </c>
      <c r="R1392" s="302">
        <v>18</v>
      </c>
      <c r="S1392" s="303" t="s">
        <v>35</v>
      </c>
      <c r="T1392" s="304" t="s">
        <v>35</v>
      </c>
      <c r="U1392" s="304" t="s">
        <v>35</v>
      </c>
      <c r="V1392" s="297">
        <v>3992.1</v>
      </c>
      <c r="W1392" s="298">
        <v>29334</v>
      </c>
      <c r="X1392" s="298">
        <v>1870</v>
      </c>
    </row>
    <row r="1393" spans="1:24" x14ac:dyDescent="0.35">
      <c r="A1393" s="294">
        <v>2013</v>
      </c>
      <c r="B1393" s="295">
        <v>13799</v>
      </c>
      <c r="C1393" s="296" t="s">
        <v>1171</v>
      </c>
      <c r="D1393" s="294" t="s">
        <v>22</v>
      </c>
      <c r="E1393" s="296" t="s">
        <v>23</v>
      </c>
      <c r="F1393" s="294" t="s">
        <v>24</v>
      </c>
      <c r="G1393" s="296" t="s">
        <v>75</v>
      </c>
      <c r="H1393" s="296" t="s">
        <v>31</v>
      </c>
      <c r="I1393" s="296" t="s">
        <v>2313</v>
      </c>
      <c r="J1393" s="297">
        <v>16508.900000000001</v>
      </c>
      <c r="K1393" s="298">
        <v>141010</v>
      </c>
      <c r="L1393" s="298">
        <v>14181</v>
      </c>
      <c r="M1393" s="299">
        <v>17105</v>
      </c>
      <c r="N1393" s="300">
        <v>141487</v>
      </c>
      <c r="O1393" s="300">
        <v>8671</v>
      </c>
      <c r="P1393" s="301">
        <v>17174.599999999999</v>
      </c>
      <c r="Q1393" s="302">
        <v>160564</v>
      </c>
      <c r="R1393" s="302">
        <v>2054</v>
      </c>
      <c r="S1393" s="303" t="s">
        <v>35</v>
      </c>
      <c r="T1393" s="304" t="s">
        <v>35</v>
      </c>
      <c r="U1393" s="304" t="s">
        <v>35</v>
      </c>
      <c r="V1393" s="297">
        <v>50788.5</v>
      </c>
      <c r="W1393" s="298">
        <v>443061</v>
      </c>
      <c r="X1393" s="298">
        <v>24906</v>
      </c>
    </row>
    <row r="1394" spans="1:24" x14ac:dyDescent="0.35">
      <c r="A1394" s="294">
        <v>2013</v>
      </c>
      <c r="B1394" s="295">
        <v>13805</v>
      </c>
      <c r="C1394" s="296" t="s">
        <v>1172</v>
      </c>
      <c r="D1394" s="294" t="s">
        <v>22</v>
      </c>
      <c r="E1394" s="296" t="s">
        <v>23</v>
      </c>
      <c r="F1394" s="294" t="s">
        <v>24</v>
      </c>
      <c r="G1394" s="296" t="s">
        <v>86</v>
      </c>
      <c r="H1394" s="296" t="s">
        <v>179</v>
      </c>
      <c r="I1394" s="296" t="s">
        <v>2308</v>
      </c>
      <c r="J1394" s="297">
        <v>3583</v>
      </c>
      <c r="K1394" s="298">
        <v>22350</v>
      </c>
      <c r="L1394" s="298">
        <v>1414</v>
      </c>
      <c r="M1394" s="299">
        <v>1570</v>
      </c>
      <c r="N1394" s="300">
        <v>9931</v>
      </c>
      <c r="O1394" s="300">
        <v>1262</v>
      </c>
      <c r="P1394" s="301">
        <v>7133</v>
      </c>
      <c r="Q1394" s="302">
        <v>54475</v>
      </c>
      <c r="R1394" s="302">
        <v>663</v>
      </c>
      <c r="S1394" s="303" t="s">
        <v>35</v>
      </c>
      <c r="T1394" s="304" t="s">
        <v>35</v>
      </c>
      <c r="U1394" s="304" t="s">
        <v>35</v>
      </c>
      <c r="V1394" s="297">
        <v>12286</v>
      </c>
      <c r="W1394" s="298">
        <v>86756</v>
      </c>
      <c r="X1394" s="298">
        <v>3339</v>
      </c>
    </row>
    <row r="1395" spans="1:24" x14ac:dyDescent="0.35">
      <c r="A1395" s="294">
        <v>2013</v>
      </c>
      <c r="B1395" s="295">
        <v>13807</v>
      </c>
      <c r="C1395" s="296" t="s">
        <v>1173</v>
      </c>
      <c r="D1395" s="294" t="s">
        <v>22</v>
      </c>
      <c r="E1395" s="296" t="s">
        <v>23</v>
      </c>
      <c r="F1395" s="294" t="s">
        <v>24</v>
      </c>
      <c r="G1395" s="296" t="s">
        <v>76</v>
      </c>
      <c r="H1395" s="296" t="s">
        <v>31</v>
      </c>
      <c r="I1395" s="296" t="s">
        <v>2282</v>
      </c>
      <c r="J1395" s="297">
        <v>13673</v>
      </c>
      <c r="K1395" s="298">
        <v>106328</v>
      </c>
      <c r="L1395" s="298">
        <v>9341</v>
      </c>
      <c r="M1395" s="299">
        <v>12318</v>
      </c>
      <c r="N1395" s="300">
        <v>119511</v>
      </c>
      <c r="O1395" s="300">
        <v>2344</v>
      </c>
      <c r="P1395" s="301">
        <v>6316</v>
      </c>
      <c r="Q1395" s="302">
        <v>124502</v>
      </c>
      <c r="R1395" s="302">
        <v>9</v>
      </c>
      <c r="S1395" s="303" t="s">
        <v>35</v>
      </c>
      <c r="T1395" s="304" t="s">
        <v>35</v>
      </c>
      <c r="U1395" s="304" t="s">
        <v>35</v>
      </c>
      <c r="V1395" s="297">
        <v>32307</v>
      </c>
      <c r="W1395" s="298">
        <v>350341</v>
      </c>
      <c r="X1395" s="298">
        <v>11694</v>
      </c>
    </row>
    <row r="1396" spans="1:24" x14ac:dyDescent="0.35">
      <c r="A1396" s="294">
        <v>2013</v>
      </c>
      <c r="B1396" s="295">
        <v>13809</v>
      </c>
      <c r="C1396" s="296" t="s">
        <v>1174</v>
      </c>
      <c r="D1396" s="294" t="s">
        <v>22</v>
      </c>
      <c r="E1396" s="296" t="s">
        <v>23</v>
      </c>
      <c r="F1396" s="294" t="s">
        <v>24</v>
      </c>
      <c r="G1396" s="296" t="s">
        <v>164</v>
      </c>
      <c r="H1396" s="296" t="s">
        <v>54</v>
      </c>
      <c r="I1396" s="296" t="s">
        <v>2275</v>
      </c>
      <c r="J1396" s="297">
        <v>48574</v>
      </c>
      <c r="K1396" s="298">
        <v>579570</v>
      </c>
      <c r="L1396" s="298">
        <v>49297</v>
      </c>
      <c r="M1396" s="299">
        <v>54936</v>
      </c>
      <c r="N1396" s="300">
        <v>690191</v>
      </c>
      <c r="O1396" s="300">
        <v>12428</v>
      </c>
      <c r="P1396" s="301">
        <v>16822</v>
      </c>
      <c r="Q1396" s="302">
        <v>294335</v>
      </c>
      <c r="R1396" s="302">
        <v>61</v>
      </c>
      <c r="S1396" s="303" t="s">
        <v>35</v>
      </c>
      <c r="T1396" s="304" t="s">
        <v>35</v>
      </c>
      <c r="U1396" s="304" t="s">
        <v>35</v>
      </c>
      <c r="V1396" s="297">
        <v>120332</v>
      </c>
      <c r="W1396" s="298">
        <v>1564096</v>
      </c>
      <c r="X1396" s="298">
        <v>61786</v>
      </c>
    </row>
    <row r="1397" spans="1:24" x14ac:dyDescent="0.35">
      <c r="A1397" s="294">
        <v>2013</v>
      </c>
      <c r="B1397" s="295">
        <v>13815</v>
      </c>
      <c r="C1397" s="296" t="s">
        <v>1175</v>
      </c>
      <c r="D1397" s="294" t="s">
        <v>22</v>
      </c>
      <c r="E1397" s="296" t="s">
        <v>23</v>
      </c>
      <c r="F1397" s="294" t="s">
        <v>24</v>
      </c>
      <c r="G1397" s="296" t="s">
        <v>48</v>
      </c>
      <c r="H1397" s="296" t="s">
        <v>54</v>
      </c>
      <c r="I1397" s="296" t="s">
        <v>2270</v>
      </c>
      <c r="J1397" s="297">
        <v>53</v>
      </c>
      <c r="K1397" s="298">
        <v>366</v>
      </c>
      <c r="L1397" s="298">
        <v>61</v>
      </c>
      <c r="M1397" s="299">
        <v>27</v>
      </c>
      <c r="N1397" s="300">
        <v>190</v>
      </c>
      <c r="O1397" s="300">
        <v>24</v>
      </c>
      <c r="P1397" s="301" t="s">
        <v>35</v>
      </c>
      <c r="Q1397" s="302" t="s">
        <v>35</v>
      </c>
      <c r="R1397" s="302" t="s">
        <v>35</v>
      </c>
      <c r="S1397" s="303" t="s">
        <v>35</v>
      </c>
      <c r="T1397" s="304" t="s">
        <v>35</v>
      </c>
      <c r="U1397" s="304" t="s">
        <v>35</v>
      </c>
      <c r="V1397" s="297">
        <v>80</v>
      </c>
      <c r="W1397" s="298">
        <v>556</v>
      </c>
      <c r="X1397" s="298">
        <v>85</v>
      </c>
    </row>
    <row r="1398" spans="1:24" x14ac:dyDescent="0.35">
      <c r="A1398" s="294">
        <v>2013</v>
      </c>
      <c r="B1398" s="295">
        <v>13815</v>
      </c>
      <c r="C1398" s="296" t="s">
        <v>1175</v>
      </c>
      <c r="D1398" s="294" t="s">
        <v>22</v>
      </c>
      <c r="E1398" s="296" t="s">
        <v>23</v>
      </c>
      <c r="F1398" s="294" t="s">
        <v>24</v>
      </c>
      <c r="G1398" s="296" t="s">
        <v>37</v>
      </c>
      <c r="H1398" s="296" t="s">
        <v>54</v>
      </c>
      <c r="I1398" s="296" t="s">
        <v>2270</v>
      </c>
      <c r="J1398" s="297">
        <v>11022</v>
      </c>
      <c r="K1398" s="298">
        <v>79719</v>
      </c>
      <c r="L1398" s="298">
        <v>9786</v>
      </c>
      <c r="M1398" s="299">
        <v>5681</v>
      </c>
      <c r="N1398" s="300">
        <v>48316</v>
      </c>
      <c r="O1398" s="300">
        <v>1462</v>
      </c>
      <c r="P1398" s="301">
        <v>3901</v>
      </c>
      <c r="Q1398" s="302">
        <v>45092</v>
      </c>
      <c r="R1398" s="302">
        <v>28</v>
      </c>
      <c r="S1398" s="303" t="s">
        <v>35</v>
      </c>
      <c r="T1398" s="304" t="s">
        <v>35</v>
      </c>
      <c r="U1398" s="304" t="s">
        <v>35</v>
      </c>
      <c r="V1398" s="297">
        <v>20604</v>
      </c>
      <c r="W1398" s="298">
        <v>173127</v>
      </c>
      <c r="X1398" s="298">
        <v>11276</v>
      </c>
    </row>
    <row r="1399" spans="1:24" x14ac:dyDescent="0.35">
      <c r="A1399" s="294">
        <v>2013</v>
      </c>
      <c r="B1399" s="295">
        <v>13825</v>
      </c>
      <c r="C1399" s="296" t="s">
        <v>1176</v>
      </c>
      <c r="D1399" s="294" t="s">
        <v>22</v>
      </c>
      <c r="E1399" s="296" t="s">
        <v>23</v>
      </c>
      <c r="F1399" s="294" t="s">
        <v>24</v>
      </c>
      <c r="G1399" s="296" t="s">
        <v>228</v>
      </c>
      <c r="H1399" s="296" t="s">
        <v>26</v>
      </c>
      <c r="I1399" s="296" t="s">
        <v>2306</v>
      </c>
      <c r="J1399" s="297">
        <v>4517</v>
      </c>
      <c r="K1399" s="298">
        <v>27217</v>
      </c>
      <c r="L1399" s="298">
        <v>2935</v>
      </c>
      <c r="M1399" s="299">
        <v>4556</v>
      </c>
      <c r="N1399" s="300">
        <v>26037</v>
      </c>
      <c r="O1399" s="300">
        <v>847</v>
      </c>
      <c r="P1399" s="301">
        <v>1118</v>
      </c>
      <c r="Q1399" s="302">
        <v>6518</v>
      </c>
      <c r="R1399" s="302">
        <v>39</v>
      </c>
      <c r="S1399" s="303" t="s">
        <v>35</v>
      </c>
      <c r="T1399" s="304" t="s">
        <v>35</v>
      </c>
      <c r="U1399" s="304" t="s">
        <v>35</v>
      </c>
      <c r="V1399" s="297">
        <v>10191</v>
      </c>
      <c r="W1399" s="298">
        <v>59772</v>
      </c>
      <c r="X1399" s="298">
        <v>3821</v>
      </c>
    </row>
    <row r="1400" spans="1:24" x14ac:dyDescent="0.35">
      <c r="A1400" s="294">
        <v>2013</v>
      </c>
      <c r="B1400" s="295">
        <v>13826</v>
      </c>
      <c r="C1400" s="296" t="s">
        <v>1177</v>
      </c>
      <c r="D1400" s="294" t="s">
        <v>22</v>
      </c>
      <c r="E1400" s="296" t="s">
        <v>23</v>
      </c>
      <c r="F1400" s="294" t="s">
        <v>24</v>
      </c>
      <c r="G1400" s="296" t="s">
        <v>79</v>
      </c>
      <c r="H1400" s="296" t="s">
        <v>26</v>
      </c>
      <c r="I1400" s="296" t="s">
        <v>2270</v>
      </c>
      <c r="J1400" s="297">
        <v>2232</v>
      </c>
      <c r="K1400" s="298">
        <v>16654</v>
      </c>
      <c r="L1400" s="298">
        <v>1829</v>
      </c>
      <c r="M1400" s="299">
        <v>1508</v>
      </c>
      <c r="N1400" s="300">
        <v>12262</v>
      </c>
      <c r="O1400" s="300">
        <v>263</v>
      </c>
      <c r="P1400" s="301">
        <v>0</v>
      </c>
      <c r="Q1400" s="302">
        <v>0</v>
      </c>
      <c r="R1400" s="302">
        <v>0</v>
      </c>
      <c r="S1400" s="303">
        <v>0</v>
      </c>
      <c r="T1400" s="304">
        <v>0</v>
      </c>
      <c r="U1400" s="304">
        <v>0</v>
      </c>
      <c r="V1400" s="297">
        <v>3740</v>
      </c>
      <c r="W1400" s="298">
        <v>28916</v>
      </c>
      <c r="X1400" s="298">
        <v>2092</v>
      </c>
    </row>
    <row r="1401" spans="1:24" x14ac:dyDescent="0.35">
      <c r="A1401" s="294">
        <v>2013</v>
      </c>
      <c r="B1401" s="295">
        <v>13830</v>
      </c>
      <c r="C1401" s="296" t="s">
        <v>1178</v>
      </c>
      <c r="D1401" s="294" t="s">
        <v>93</v>
      </c>
      <c r="E1401" s="296" t="s">
        <v>23</v>
      </c>
      <c r="F1401" s="294" t="s">
        <v>24</v>
      </c>
      <c r="G1401" s="296" t="s">
        <v>94</v>
      </c>
      <c r="H1401" s="296" t="s">
        <v>31</v>
      </c>
      <c r="I1401" s="296" t="s">
        <v>2285</v>
      </c>
      <c r="J1401" s="297">
        <v>70266.3</v>
      </c>
      <c r="K1401" s="298">
        <v>513941</v>
      </c>
      <c r="L1401" s="298">
        <v>34452</v>
      </c>
      <c r="M1401" s="299">
        <v>20110.5</v>
      </c>
      <c r="N1401" s="300">
        <v>139008</v>
      </c>
      <c r="O1401" s="300">
        <v>5904</v>
      </c>
      <c r="P1401" s="301">
        <v>812.6</v>
      </c>
      <c r="Q1401" s="302">
        <v>9943</v>
      </c>
      <c r="R1401" s="302">
        <v>7</v>
      </c>
      <c r="S1401" s="303">
        <v>0</v>
      </c>
      <c r="T1401" s="304">
        <v>0</v>
      </c>
      <c r="U1401" s="304">
        <v>0</v>
      </c>
      <c r="V1401" s="297">
        <v>91189.4</v>
      </c>
      <c r="W1401" s="298">
        <v>662892</v>
      </c>
      <c r="X1401" s="298">
        <v>40363</v>
      </c>
    </row>
    <row r="1402" spans="1:24" x14ac:dyDescent="0.35">
      <c r="A1402" s="294">
        <v>2013</v>
      </c>
      <c r="B1402" s="295">
        <v>13831</v>
      </c>
      <c r="C1402" s="296" t="s">
        <v>1179</v>
      </c>
      <c r="D1402" s="294" t="s">
        <v>22</v>
      </c>
      <c r="E1402" s="296" t="s">
        <v>23</v>
      </c>
      <c r="F1402" s="294" t="s">
        <v>24</v>
      </c>
      <c r="G1402" s="296" t="s">
        <v>228</v>
      </c>
      <c r="H1402" s="296" t="s">
        <v>26</v>
      </c>
      <c r="I1402" s="296" t="s">
        <v>2306</v>
      </c>
      <c r="J1402" s="297">
        <v>20690.2</v>
      </c>
      <c r="K1402" s="298">
        <v>127393</v>
      </c>
      <c r="L1402" s="298">
        <v>17429</v>
      </c>
      <c r="M1402" s="299">
        <v>23205.5</v>
      </c>
      <c r="N1402" s="300">
        <v>169053</v>
      </c>
      <c r="O1402" s="300">
        <v>2570</v>
      </c>
      <c r="P1402" s="301">
        <v>4478.1000000000004</v>
      </c>
      <c r="Q1402" s="302">
        <v>34540</v>
      </c>
      <c r="R1402" s="302">
        <v>15</v>
      </c>
      <c r="S1402" s="303" t="s">
        <v>35</v>
      </c>
      <c r="T1402" s="304" t="s">
        <v>35</v>
      </c>
      <c r="U1402" s="304" t="s">
        <v>35</v>
      </c>
      <c r="V1402" s="297">
        <v>48373.8</v>
      </c>
      <c r="W1402" s="298">
        <v>330986</v>
      </c>
      <c r="X1402" s="298">
        <v>20014</v>
      </c>
    </row>
    <row r="1403" spans="1:24" x14ac:dyDescent="0.35">
      <c r="A1403" s="294">
        <v>2013</v>
      </c>
      <c r="B1403" s="295">
        <v>13838</v>
      </c>
      <c r="C1403" s="296" t="s">
        <v>1180</v>
      </c>
      <c r="D1403" s="294" t="s">
        <v>22</v>
      </c>
      <c r="E1403" s="296" t="s">
        <v>23</v>
      </c>
      <c r="F1403" s="294" t="s">
        <v>24</v>
      </c>
      <c r="G1403" s="296" t="s">
        <v>76</v>
      </c>
      <c r="H1403" s="296" t="s">
        <v>31</v>
      </c>
      <c r="I1403" s="296" t="s">
        <v>2282</v>
      </c>
      <c r="J1403" s="297">
        <v>7746</v>
      </c>
      <c r="K1403" s="298">
        <v>65948</v>
      </c>
      <c r="L1403" s="298">
        <v>5341</v>
      </c>
      <c r="M1403" s="299">
        <v>2498</v>
      </c>
      <c r="N1403" s="300">
        <v>21136</v>
      </c>
      <c r="O1403" s="300">
        <v>1157</v>
      </c>
      <c r="P1403" s="301">
        <v>11579</v>
      </c>
      <c r="Q1403" s="302">
        <v>173205</v>
      </c>
      <c r="R1403" s="302">
        <v>300</v>
      </c>
      <c r="S1403" s="303" t="s">
        <v>35</v>
      </c>
      <c r="T1403" s="304" t="s">
        <v>35</v>
      </c>
      <c r="U1403" s="304" t="s">
        <v>35</v>
      </c>
      <c r="V1403" s="297">
        <v>21823</v>
      </c>
      <c r="W1403" s="298">
        <v>260289</v>
      </c>
      <c r="X1403" s="298">
        <v>6798</v>
      </c>
    </row>
    <row r="1404" spans="1:24" x14ac:dyDescent="0.35">
      <c r="A1404" s="294">
        <v>2013</v>
      </c>
      <c r="B1404" s="295">
        <v>13839</v>
      </c>
      <c r="C1404" s="296" t="s">
        <v>1181</v>
      </c>
      <c r="D1404" s="294" t="s">
        <v>22</v>
      </c>
      <c r="E1404" s="296" t="s">
        <v>23</v>
      </c>
      <c r="F1404" s="294" t="s">
        <v>24</v>
      </c>
      <c r="G1404" s="296" t="s">
        <v>173</v>
      </c>
      <c r="H1404" s="296" t="s">
        <v>26</v>
      </c>
      <c r="I1404" s="296" t="s">
        <v>2306</v>
      </c>
      <c r="J1404" s="297">
        <v>12188.1</v>
      </c>
      <c r="K1404" s="298">
        <v>88296</v>
      </c>
      <c r="L1404" s="298">
        <v>13214</v>
      </c>
      <c r="M1404" s="299">
        <v>18476.2</v>
      </c>
      <c r="N1404" s="300">
        <v>107525</v>
      </c>
      <c r="O1404" s="300">
        <v>2149</v>
      </c>
      <c r="P1404" s="301">
        <v>15619</v>
      </c>
      <c r="Q1404" s="302">
        <v>116045</v>
      </c>
      <c r="R1404" s="302">
        <v>53</v>
      </c>
      <c r="S1404" s="303" t="s">
        <v>35</v>
      </c>
      <c r="T1404" s="304" t="s">
        <v>35</v>
      </c>
      <c r="U1404" s="304" t="s">
        <v>35</v>
      </c>
      <c r="V1404" s="297">
        <v>46283.3</v>
      </c>
      <c r="W1404" s="298">
        <v>311866</v>
      </c>
      <c r="X1404" s="298">
        <v>15416</v>
      </c>
    </row>
    <row r="1405" spans="1:24" x14ac:dyDescent="0.35">
      <c r="A1405" s="294">
        <v>2013</v>
      </c>
      <c r="B1405" s="295">
        <v>13853</v>
      </c>
      <c r="C1405" s="296" t="s">
        <v>1182</v>
      </c>
      <c r="D1405" s="294" t="s">
        <v>22</v>
      </c>
      <c r="E1405" s="296" t="s">
        <v>23</v>
      </c>
      <c r="F1405" s="294" t="s">
        <v>24</v>
      </c>
      <c r="G1405" s="296" t="s">
        <v>164</v>
      </c>
      <c r="H1405" s="296" t="s">
        <v>31</v>
      </c>
      <c r="I1405" s="296" t="s">
        <v>2275</v>
      </c>
      <c r="J1405" s="297">
        <v>3552.6</v>
      </c>
      <c r="K1405" s="298">
        <v>41012</v>
      </c>
      <c r="L1405" s="298">
        <v>2215</v>
      </c>
      <c r="M1405" s="299">
        <v>2513.1</v>
      </c>
      <c r="N1405" s="300">
        <v>29266</v>
      </c>
      <c r="O1405" s="300">
        <v>526</v>
      </c>
      <c r="P1405" s="301">
        <v>1267.5999999999999</v>
      </c>
      <c r="Q1405" s="302">
        <v>15252</v>
      </c>
      <c r="R1405" s="302">
        <v>212</v>
      </c>
      <c r="S1405" s="303" t="s">
        <v>35</v>
      </c>
      <c r="T1405" s="304" t="s">
        <v>35</v>
      </c>
      <c r="U1405" s="304" t="s">
        <v>35</v>
      </c>
      <c r="V1405" s="297">
        <v>7333.3</v>
      </c>
      <c r="W1405" s="298">
        <v>85530</v>
      </c>
      <c r="X1405" s="298">
        <v>2953</v>
      </c>
    </row>
    <row r="1406" spans="1:24" x14ac:dyDescent="0.35">
      <c r="A1406" s="294">
        <v>2013</v>
      </c>
      <c r="B1406" s="295">
        <v>13933</v>
      </c>
      <c r="C1406" s="296" t="s">
        <v>1183</v>
      </c>
      <c r="D1406" s="294" t="s">
        <v>22</v>
      </c>
      <c r="E1406" s="296" t="s">
        <v>23</v>
      </c>
      <c r="F1406" s="294" t="s">
        <v>24</v>
      </c>
      <c r="G1406" s="296" t="s">
        <v>100</v>
      </c>
      <c r="H1406" s="296" t="s">
        <v>26</v>
      </c>
      <c r="I1406" s="296" t="s">
        <v>2269</v>
      </c>
      <c r="J1406" s="297">
        <v>15348</v>
      </c>
      <c r="K1406" s="298">
        <v>143776</v>
      </c>
      <c r="L1406" s="298">
        <v>12765</v>
      </c>
      <c r="M1406" s="299">
        <v>32210</v>
      </c>
      <c r="N1406" s="300">
        <v>328389</v>
      </c>
      <c r="O1406" s="300">
        <v>2063</v>
      </c>
      <c r="P1406" s="301">
        <v>1308</v>
      </c>
      <c r="Q1406" s="302">
        <v>16230</v>
      </c>
      <c r="R1406" s="302">
        <v>2</v>
      </c>
      <c r="S1406" s="303">
        <v>0</v>
      </c>
      <c r="T1406" s="304">
        <v>0</v>
      </c>
      <c r="U1406" s="304">
        <v>0</v>
      </c>
      <c r="V1406" s="297">
        <v>48866</v>
      </c>
      <c r="W1406" s="298">
        <v>488395</v>
      </c>
      <c r="X1406" s="298">
        <v>14830</v>
      </c>
    </row>
    <row r="1407" spans="1:24" x14ac:dyDescent="0.35">
      <c r="A1407" s="294">
        <v>2013</v>
      </c>
      <c r="B1407" s="295">
        <v>13934</v>
      </c>
      <c r="C1407" s="296" t="s">
        <v>1184</v>
      </c>
      <c r="D1407" s="294" t="s">
        <v>22</v>
      </c>
      <c r="E1407" s="296" t="s">
        <v>23</v>
      </c>
      <c r="F1407" s="294" t="s">
        <v>24</v>
      </c>
      <c r="G1407" s="296" t="s">
        <v>46</v>
      </c>
      <c r="H1407" s="296" t="s">
        <v>31</v>
      </c>
      <c r="I1407" s="296" t="s">
        <v>2274</v>
      </c>
      <c r="J1407" s="297">
        <v>15437</v>
      </c>
      <c r="K1407" s="298">
        <v>127498</v>
      </c>
      <c r="L1407" s="298">
        <v>10770</v>
      </c>
      <c r="M1407" s="299">
        <v>3154</v>
      </c>
      <c r="N1407" s="300">
        <v>28748</v>
      </c>
      <c r="O1407" s="300">
        <v>688</v>
      </c>
      <c r="P1407" s="301">
        <v>1744</v>
      </c>
      <c r="Q1407" s="302">
        <v>20547</v>
      </c>
      <c r="R1407" s="302">
        <v>483</v>
      </c>
      <c r="S1407" s="303" t="s">
        <v>35</v>
      </c>
      <c r="T1407" s="304" t="s">
        <v>35</v>
      </c>
      <c r="U1407" s="304" t="s">
        <v>35</v>
      </c>
      <c r="V1407" s="297">
        <v>20335</v>
      </c>
      <c r="W1407" s="298">
        <v>176793</v>
      </c>
      <c r="X1407" s="298">
        <v>11941</v>
      </c>
    </row>
    <row r="1408" spans="1:24" x14ac:dyDescent="0.35">
      <c r="A1408" s="294">
        <v>2013</v>
      </c>
      <c r="B1408" s="295">
        <v>13936</v>
      </c>
      <c r="C1408" s="296" t="s">
        <v>1185</v>
      </c>
      <c r="D1408" s="294" t="s">
        <v>22</v>
      </c>
      <c r="E1408" s="296" t="s">
        <v>23</v>
      </c>
      <c r="F1408" s="294" t="s">
        <v>24</v>
      </c>
      <c r="G1408" s="296" t="s">
        <v>37</v>
      </c>
      <c r="H1408" s="296" t="s">
        <v>31</v>
      </c>
      <c r="I1408" s="296" t="s">
        <v>2270</v>
      </c>
      <c r="J1408" s="297">
        <v>20365</v>
      </c>
      <c r="K1408" s="298">
        <v>146742</v>
      </c>
      <c r="L1408" s="298">
        <v>14714</v>
      </c>
      <c r="M1408" s="299">
        <v>6216</v>
      </c>
      <c r="N1408" s="300">
        <v>51089</v>
      </c>
      <c r="O1408" s="300">
        <v>1437</v>
      </c>
      <c r="P1408" s="301">
        <v>7790</v>
      </c>
      <c r="Q1408" s="302">
        <v>99599</v>
      </c>
      <c r="R1408" s="302">
        <v>27</v>
      </c>
      <c r="S1408" s="303" t="s">
        <v>35</v>
      </c>
      <c r="T1408" s="304" t="s">
        <v>35</v>
      </c>
      <c r="U1408" s="304" t="s">
        <v>35</v>
      </c>
      <c r="V1408" s="297">
        <v>34371</v>
      </c>
      <c r="W1408" s="298">
        <v>297430</v>
      </c>
      <c r="X1408" s="298">
        <v>16178</v>
      </c>
    </row>
    <row r="1409" spans="1:24" x14ac:dyDescent="0.35">
      <c r="A1409" s="294">
        <v>2013</v>
      </c>
      <c r="B1409" s="295">
        <v>13949</v>
      </c>
      <c r="C1409" s="296" t="s">
        <v>1186</v>
      </c>
      <c r="D1409" s="294" t="s">
        <v>22</v>
      </c>
      <c r="E1409" s="296" t="s">
        <v>23</v>
      </c>
      <c r="F1409" s="294" t="s">
        <v>24</v>
      </c>
      <c r="G1409" s="296" t="s">
        <v>44</v>
      </c>
      <c r="H1409" s="296" t="s">
        <v>26</v>
      </c>
      <c r="I1409" s="296" t="s">
        <v>2271</v>
      </c>
      <c r="J1409" s="297">
        <v>2083</v>
      </c>
      <c r="K1409" s="298">
        <v>20196</v>
      </c>
      <c r="L1409" s="298">
        <v>2730</v>
      </c>
      <c r="M1409" s="299">
        <v>7121</v>
      </c>
      <c r="N1409" s="300">
        <v>77368</v>
      </c>
      <c r="O1409" s="300">
        <v>374</v>
      </c>
      <c r="P1409" s="301" t="s">
        <v>35</v>
      </c>
      <c r="Q1409" s="302" t="s">
        <v>35</v>
      </c>
      <c r="R1409" s="302" t="s">
        <v>35</v>
      </c>
      <c r="S1409" s="303" t="s">
        <v>35</v>
      </c>
      <c r="T1409" s="304" t="s">
        <v>35</v>
      </c>
      <c r="U1409" s="304" t="s">
        <v>35</v>
      </c>
      <c r="V1409" s="297">
        <v>9204</v>
      </c>
      <c r="W1409" s="298">
        <v>97564</v>
      </c>
      <c r="X1409" s="298">
        <v>3104</v>
      </c>
    </row>
    <row r="1410" spans="1:24" x14ac:dyDescent="0.35">
      <c r="A1410" s="294">
        <v>2013</v>
      </c>
      <c r="B1410" s="295">
        <v>13955</v>
      </c>
      <c r="C1410" s="296" t="s">
        <v>1187</v>
      </c>
      <c r="D1410" s="294" t="s">
        <v>22</v>
      </c>
      <c r="E1410" s="296" t="s">
        <v>23</v>
      </c>
      <c r="F1410" s="294" t="s">
        <v>24</v>
      </c>
      <c r="G1410" s="296" t="s">
        <v>58</v>
      </c>
      <c r="H1410" s="296" t="s">
        <v>26</v>
      </c>
      <c r="I1410" s="296" t="s">
        <v>2365</v>
      </c>
      <c r="J1410" s="297">
        <v>44640.1</v>
      </c>
      <c r="K1410" s="298">
        <v>478339</v>
      </c>
      <c r="L1410" s="298">
        <v>40252</v>
      </c>
      <c r="M1410" s="299">
        <v>17063.099999999999</v>
      </c>
      <c r="N1410" s="300">
        <v>184699</v>
      </c>
      <c r="O1410" s="300">
        <v>9599</v>
      </c>
      <c r="P1410" s="301">
        <v>41837.4</v>
      </c>
      <c r="Q1410" s="302">
        <v>533601</v>
      </c>
      <c r="R1410" s="302">
        <v>937</v>
      </c>
      <c r="S1410" s="303" t="s">
        <v>35</v>
      </c>
      <c r="T1410" s="304" t="s">
        <v>35</v>
      </c>
      <c r="U1410" s="304" t="s">
        <v>35</v>
      </c>
      <c r="V1410" s="297">
        <v>103540.6</v>
      </c>
      <c r="W1410" s="298">
        <v>1196639</v>
      </c>
      <c r="X1410" s="298">
        <v>50788</v>
      </c>
    </row>
    <row r="1411" spans="1:24" x14ac:dyDescent="0.35">
      <c r="A1411" s="294">
        <v>2013</v>
      </c>
      <c r="B1411" s="295">
        <v>13962</v>
      </c>
      <c r="C1411" s="296" t="s">
        <v>1188</v>
      </c>
      <c r="D1411" s="294" t="s">
        <v>22</v>
      </c>
      <c r="E1411" s="296" t="s">
        <v>23</v>
      </c>
      <c r="F1411" s="294" t="s">
        <v>24</v>
      </c>
      <c r="G1411" s="296" t="s">
        <v>46</v>
      </c>
      <c r="H1411" s="296" t="s">
        <v>31</v>
      </c>
      <c r="I1411" s="296" t="s">
        <v>2274</v>
      </c>
      <c r="J1411" s="297">
        <v>17293.2</v>
      </c>
      <c r="K1411" s="298">
        <v>143178</v>
      </c>
      <c r="L1411" s="298">
        <v>10614</v>
      </c>
      <c r="M1411" s="299">
        <v>3626.3</v>
      </c>
      <c r="N1411" s="300">
        <v>27205</v>
      </c>
      <c r="O1411" s="300">
        <v>1979</v>
      </c>
      <c r="P1411" s="301">
        <v>9548.2999999999993</v>
      </c>
      <c r="Q1411" s="302">
        <v>157375</v>
      </c>
      <c r="R1411" s="302">
        <v>10</v>
      </c>
      <c r="S1411" s="303" t="s">
        <v>35</v>
      </c>
      <c r="T1411" s="304" t="s">
        <v>35</v>
      </c>
      <c r="U1411" s="304" t="s">
        <v>35</v>
      </c>
      <c r="V1411" s="297">
        <v>30467.8</v>
      </c>
      <c r="W1411" s="298">
        <v>327758</v>
      </c>
      <c r="X1411" s="298">
        <v>12603</v>
      </c>
    </row>
    <row r="1412" spans="1:24" x14ac:dyDescent="0.35">
      <c r="A1412" s="294">
        <v>2013</v>
      </c>
      <c r="B1412" s="295">
        <v>13963</v>
      </c>
      <c r="C1412" s="296" t="s">
        <v>1189</v>
      </c>
      <c r="D1412" s="294" t="s">
        <v>22</v>
      </c>
      <c r="E1412" s="296" t="s">
        <v>23</v>
      </c>
      <c r="F1412" s="294" t="s">
        <v>24</v>
      </c>
      <c r="G1412" s="296" t="s">
        <v>37</v>
      </c>
      <c r="H1412" s="296" t="s">
        <v>26</v>
      </c>
      <c r="I1412" s="296" t="s">
        <v>2270</v>
      </c>
      <c r="J1412" s="297">
        <v>8301.6</v>
      </c>
      <c r="K1412" s="298">
        <v>72123</v>
      </c>
      <c r="L1412" s="298">
        <v>8040</v>
      </c>
      <c r="M1412" s="299">
        <v>12501.2</v>
      </c>
      <c r="N1412" s="300">
        <v>124522</v>
      </c>
      <c r="O1412" s="300">
        <v>1296</v>
      </c>
      <c r="P1412" s="301">
        <v>3091.6</v>
      </c>
      <c r="Q1412" s="302">
        <v>34440</v>
      </c>
      <c r="R1412" s="302">
        <v>5</v>
      </c>
      <c r="S1412" s="303">
        <v>0</v>
      </c>
      <c r="T1412" s="304">
        <v>0</v>
      </c>
      <c r="U1412" s="304">
        <v>0</v>
      </c>
      <c r="V1412" s="297">
        <v>23894.400000000001</v>
      </c>
      <c r="W1412" s="298">
        <v>231085</v>
      </c>
      <c r="X1412" s="298">
        <v>9341</v>
      </c>
    </row>
    <row r="1413" spans="1:24" x14ac:dyDescent="0.35">
      <c r="A1413" s="294">
        <v>2013</v>
      </c>
      <c r="B1413" s="295">
        <v>13964</v>
      </c>
      <c r="C1413" s="296" t="s">
        <v>1190</v>
      </c>
      <c r="D1413" s="294" t="s">
        <v>22</v>
      </c>
      <c r="E1413" s="296" t="s">
        <v>23</v>
      </c>
      <c r="F1413" s="294" t="s">
        <v>24</v>
      </c>
      <c r="G1413" s="296" t="s">
        <v>37</v>
      </c>
      <c r="H1413" s="296" t="s">
        <v>31</v>
      </c>
      <c r="I1413" s="296" t="s">
        <v>2270</v>
      </c>
      <c r="J1413" s="297">
        <v>13329.1</v>
      </c>
      <c r="K1413" s="298">
        <v>95676</v>
      </c>
      <c r="L1413" s="298">
        <v>9299</v>
      </c>
      <c r="M1413" s="299">
        <v>1187.5999999999999</v>
      </c>
      <c r="N1413" s="300">
        <v>9301</v>
      </c>
      <c r="O1413" s="300">
        <v>285</v>
      </c>
      <c r="P1413" s="301">
        <v>675.4</v>
      </c>
      <c r="Q1413" s="302">
        <v>7206</v>
      </c>
      <c r="R1413" s="302">
        <v>14</v>
      </c>
      <c r="S1413" s="303" t="s">
        <v>35</v>
      </c>
      <c r="T1413" s="304" t="s">
        <v>35</v>
      </c>
      <c r="U1413" s="304" t="s">
        <v>35</v>
      </c>
      <c r="V1413" s="297">
        <v>15192.1</v>
      </c>
      <c r="W1413" s="298">
        <v>112183</v>
      </c>
      <c r="X1413" s="298">
        <v>9598</v>
      </c>
    </row>
    <row r="1414" spans="1:24" x14ac:dyDescent="0.35">
      <c r="A1414" s="294">
        <v>2013</v>
      </c>
      <c r="B1414" s="295">
        <v>13965</v>
      </c>
      <c r="C1414" s="296" t="s">
        <v>1191</v>
      </c>
      <c r="D1414" s="294" t="s">
        <v>22</v>
      </c>
      <c r="E1414" s="296" t="s">
        <v>23</v>
      </c>
      <c r="F1414" s="294" t="s">
        <v>24</v>
      </c>
      <c r="G1414" s="296" t="s">
        <v>37</v>
      </c>
      <c r="H1414" s="296" t="s">
        <v>26</v>
      </c>
      <c r="I1414" s="296" t="s">
        <v>2270</v>
      </c>
      <c r="J1414" s="297">
        <v>1319.6</v>
      </c>
      <c r="K1414" s="298">
        <v>9630</v>
      </c>
      <c r="L1414" s="298">
        <v>1328</v>
      </c>
      <c r="M1414" s="299">
        <v>2002.1</v>
      </c>
      <c r="N1414" s="300">
        <v>17073</v>
      </c>
      <c r="O1414" s="300">
        <v>258</v>
      </c>
      <c r="P1414" s="301">
        <v>0</v>
      </c>
      <c r="Q1414" s="302">
        <v>0</v>
      </c>
      <c r="R1414" s="302">
        <v>0</v>
      </c>
      <c r="S1414" s="303">
        <v>0</v>
      </c>
      <c r="T1414" s="304">
        <v>0</v>
      </c>
      <c r="U1414" s="304">
        <v>0</v>
      </c>
      <c r="V1414" s="297">
        <v>3321.7</v>
      </c>
      <c r="W1414" s="298">
        <v>26703</v>
      </c>
      <c r="X1414" s="298">
        <v>1586</v>
      </c>
    </row>
    <row r="1415" spans="1:24" x14ac:dyDescent="0.35">
      <c r="A1415" s="294">
        <v>2013</v>
      </c>
      <c r="B1415" s="295">
        <v>13998</v>
      </c>
      <c r="C1415" s="296" t="s">
        <v>1192</v>
      </c>
      <c r="D1415" s="294" t="s">
        <v>22</v>
      </c>
      <c r="E1415" s="296" t="s">
        <v>23</v>
      </c>
      <c r="F1415" s="294" t="s">
        <v>24</v>
      </c>
      <c r="G1415" s="296" t="s">
        <v>44</v>
      </c>
      <c r="H1415" s="296" t="s">
        <v>54</v>
      </c>
      <c r="I1415" s="296" t="s">
        <v>2271</v>
      </c>
      <c r="J1415" s="297">
        <v>322121.90000000002</v>
      </c>
      <c r="K1415" s="298">
        <v>2838900</v>
      </c>
      <c r="L1415" s="298">
        <v>272327</v>
      </c>
      <c r="M1415" s="299">
        <v>84945.5</v>
      </c>
      <c r="N1415" s="300">
        <v>756866</v>
      </c>
      <c r="O1415" s="300">
        <v>24933</v>
      </c>
      <c r="P1415" s="301">
        <v>94194.7</v>
      </c>
      <c r="Q1415" s="302">
        <v>1593820</v>
      </c>
      <c r="R1415" s="302">
        <v>319</v>
      </c>
      <c r="S1415" s="303">
        <v>0</v>
      </c>
      <c r="T1415" s="304">
        <v>0</v>
      </c>
      <c r="U1415" s="304">
        <v>0</v>
      </c>
      <c r="V1415" s="297">
        <v>501262.1</v>
      </c>
      <c r="W1415" s="298">
        <v>5189586</v>
      </c>
      <c r="X1415" s="298">
        <v>297579</v>
      </c>
    </row>
    <row r="1416" spans="1:24" x14ac:dyDescent="0.35">
      <c r="A1416" s="294">
        <v>2013</v>
      </c>
      <c r="B1416" s="295">
        <v>13998</v>
      </c>
      <c r="C1416" s="296" t="s">
        <v>1192</v>
      </c>
      <c r="D1416" s="294" t="s">
        <v>132</v>
      </c>
      <c r="E1416" s="296" t="s">
        <v>133</v>
      </c>
      <c r="F1416" s="294" t="s">
        <v>24</v>
      </c>
      <c r="G1416" s="296" t="s">
        <v>44</v>
      </c>
      <c r="H1416" s="296" t="s">
        <v>54</v>
      </c>
      <c r="I1416" s="296" t="s">
        <v>2271</v>
      </c>
      <c r="J1416" s="297">
        <v>327801</v>
      </c>
      <c r="K1416" s="298">
        <v>6436199</v>
      </c>
      <c r="L1416" s="298">
        <v>647017</v>
      </c>
      <c r="M1416" s="299">
        <v>236510</v>
      </c>
      <c r="N1416" s="300">
        <v>6008225</v>
      </c>
      <c r="O1416" s="300">
        <v>87086</v>
      </c>
      <c r="P1416" s="301">
        <v>84090.2</v>
      </c>
      <c r="Q1416" s="302">
        <v>6670495</v>
      </c>
      <c r="R1416" s="302">
        <v>1094</v>
      </c>
      <c r="S1416" s="303">
        <v>0</v>
      </c>
      <c r="T1416" s="304">
        <v>0</v>
      </c>
      <c r="U1416" s="304">
        <v>0</v>
      </c>
      <c r="V1416" s="297">
        <v>648401.19999999995</v>
      </c>
      <c r="W1416" s="298">
        <v>19114919</v>
      </c>
      <c r="X1416" s="298">
        <v>735197</v>
      </c>
    </row>
    <row r="1417" spans="1:24" x14ac:dyDescent="0.35">
      <c r="A1417" s="294">
        <v>2013</v>
      </c>
      <c r="B1417" s="295">
        <v>14006</v>
      </c>
      <c r="C1417" s="296" t="s">
        <v>1193</v>
      </c>
      <c r="D1417" s="294" t="s">
        <v>22</v>
      </c>
      <c r="E1417" s="296" t="s">
        <v>23</v>
      </c>
      <c r="F1417" s="294" t="s">
        <v>24</v>
      </c>
      <c r="G1417" s="296" t="s">
        <v>44</v>
      </c>
      <c r="H1417" s="296" t="s">
        <v>54</v>
      </c>
      <c r="I1417" s="296" t="s">
        <v>2271</v>
      </c>
      <c r="J1417" s="297">
        <v>1447794.3</v>
      </c>
      <c r="K1417" s="298">
        <v>10834999</v>
      </c>
      <c r="L1417" s="298">
        <v>962784</v>
      </c>
      <c r="M1417" s="299">
        <v>435870.5</v>
      </c>
      <c r="N1417" s="300">
        <v>3492174</v>
      </c>
      <c r="O1417" s="300">
        <v>104961</v>
      </c>
      <c r="P1417" s="301">
        <v>266863.8</v>
      </c>
      <c r="Q1417" s="302">
        <v>4815442</v>
      </c>
      <c r="R1417" s="302">
        <v>5614</v>
      </c>
      <c r="S1417" s="303">
        <v>0</v>
      </c>
      <c r="T1417" s="304">
        <v>0</v>
      </c>
      <c r="U1417" s="304">
        <v>0</v>
      </c>
      <c r="V1417" s="297">
        <v>2150528.6</v>
      </c>
      <c r="W1417" s="298">
        <v>19142615</v>
      </c>
      <c r="X1417" s="298">
        <v>1073359</v>
      </c>
    </row>
    <row r="1418" spans="1:24" x14ac:dyDescent="0.35">
      <c r="A1418" s="294">
        <v>2013</v>
      </c>
      <c r="B1418" s="295">
        <v>14006</v>
      </c>
      <c r="C1418" s="296" t="s">
        <v>1193</v>
      </c>
      <c r="D1418" s="294" t="s">
        <v>132</v>
      </c>
      <c r="E1418" s="296" t="s">
        <v>133</v>
      </c>
      <c r="F1418" s="294" t="s">
        <v>24</v>
      </c>
      <c r="G1418" s="296" t="s">
        <v>44</v>
      </c>
      <c r="H1418" s="296" t="s">
        <v>54</v>
      </c>
      <c r="I1418" s="296" t="s">
        <v>2271</v>
      </c>
      <c r="J1418" s="297">
        <v>215040.4</v>
      </c>
      <c r="K1418" s="298">
        <v>3651432</v>
      </c>
      <c r="L1418" s="298">
        <v>310818</v>
      </c>
      <c r="M1418" s="299">
        <v>337182.5</v>
      </c>
      <c r="N1418" s="300">
        <v>10820461</v>
      </c>
      <c r="O1418" s="300">
        <v>72243</v>
      </c>
      <c r="P1418" s="301">
        <v>202491.7</v>
      </c>
      <c r="Q1418" s="302">
        <v>11100113</v>
      </c>
      <c r="R1418" s="302">
        <v>4560</v>
      </c>
      <c r="S1418" s="303">
        <v>0</v>
      </c>
      <c r="T1418" s="304">
        <v>0</v>
      </c>
      <c r="U1418" s="304">
        <v>0</v>
      </c>
      <c r="V1418" s="297">
        <v>754714.6</v>
      </c>
      <c r="W1418" s="298">
        <v>25572006</v>
      </c>
      <c r="X1418" s="298">
        <v>387621</v>
      </c>
    </row>
    <row r="1419" spans="1:24" x14ac:dyDescent="0.35">
      <c r="A1419" s="294">
        <v>2013</v>
      </c>
      <c r="B1419" s="295">
        <v>14012</v>
      </c>
      <c r="C1419" s="296" t="s">
        <v>1194</v>
      </c>
      <c r="D1419" s="294" t="s">
        <v>22</v>
      </c>
      <c r="E1419" s="296" t="s">
        <v>23</v>
      </c>
      <c r="F1419" s="294" t="s">
        <v>24</v>
      </c>
      <c r="G1419" s="296" t="s">
        <v>92</v>
      </c>
      <c r="H1419" s="296" t="s">
        <v>31</v>
      </c>
      <c r="I1419" s="296" t="s">
        <v>2304</v>
      </c>
      <c r="J1419" s="297">
        <v>6195</v>
      </c>
      <c r="K1419" s="298">
        <v>76741</v>
      </c>
      <c r="L1419" s="298">
        <v>4073</v>
      </c>
      <c r="M1419" s="299">
        <v>318</v>
      </c>
      <c r="N1419" s="300">
        <v>4197</v>
      </c>
      <c r="O1419" s="300">
        <v>115</v>
      </c>
      <c r="P1419" s="301">
        <v>6</v>
      </c>
      <c r="Q1419" s="302">
        <v>54</v>
      </c>
      <c r="R1419" s="302">
        <v>12</v>
      </c>
      <c r="S1419" s="303" t="s">
        <v>35</v>
      </c>
      <c r="T1419" s="304" t="s">
        <v>35</v>
      </c>
      <c r="U1419" s="304" t="s">
        <v>35</v>
      </c>
      <c r="V1419" s="297">
        <v>6519</v>
      </c>
      <c r="W1419" s="298">
        <v>80992</v>
      </c>
      <c r="X1419" s="298">
        <v>4200</v>
      </c>
    </row>
    <row r="1420" spans="1:24" x14ac:dyDescent="0.35">
      <c r="A1420" s="294">
        <v>2013</v>
      </c>
      <c r="B1420" s="295">
        <v>14015</v>
      </c>
      <c r="C1420" s="296" t="s">
        <v>1195</v>
      </c>
      <c r="D1420" s="294" t="s">
        <v>22</v>
      </c>
      <c r="E1420" s="296" t="s">
        <v>23</v>
      </c>
      <c r="F1420" s="294" t="s">
        <v>24</v>
      </c>
      <c r="G1420" s="296" t="s">
        <v>44</v>
      </c>
      <c r="H1420" s="296" t="s">
        <v>54</v>
      </c>
      <c r="I1420" s="296" t="s">
        <v>2418</v>
      </c>
      <c r="J1420" s="297" t="s">
        <v>35</v>
      </c>
      <c r="K1420" s="298" t="s">
        <v>35</v>
      </c>
      <c r="L1420" s="298" t="s">
        <v>35</v>
      </c>
      <c r="M1420" s="299" t="s">
        <v>35</v>
      </c>
      <c r="N1420" s="300" t="s">
        <v>35</v>
      </c>
      <c r="O1420" s="300" t="s">
        <v>35</v>
      </c>
      <c r="P1420" s="301">
        <v>9282</v>
      </c>
      <c r="Q1420" s="302">
        <v>195470</v>
      </c>
      <c r="R1420" s="302">
        <v>1</v>
      </c>
      <c r="S1420" s="303" t="s">
        <v>35</v>
      </c>
      <c r="T1420" s="304" t="s">
        <v>35</v>
      </c>
      <c r="U1420" s="304" t="s">
        <v>35</v>
      </c>
      <c r="V1420" s="297">
        <v>9282</v>
      </c>
      <c r="W1420" s="298">
        <v>195470</v>
      </c>
      <c r="X1420" s="298">
        <v>1</v>
      </c>
    </row>
    <row r="1421" spans="1:24" x14ac:dyDescent="0.35">
      <c r="A1421" s="294">
        <v>2013</v>
      </c>
      <c r="B1421" s="295">
        <v>14055</v>
      </c>
      <c r="C1421" s="296" t="s">
        <v>1196</v>
      </c>
      <c r="D1421" s="294" t="s">
        <v>22</v>
      </c>
      <c r="E1421" s="296" t="s">
        <v>23</v>
      </c>
      <c r="F1421" s="294" t="s">
        <v>24</v>
      </c>
      <c r="G1421" s="296" t="s">
        <v>92</v>
      </c>
      <c r="H1421" s="296" t="s">
        <v>179</v>
      </c>
      <c r="I1421" s="296" t="s">
        <v>2348</v>
      </c>
      <c r="J1421" s="297">
        <v>21328.1</v>
      </c>
      <c r="K1421" s="298">
        <v>293420</v>
      </c>
      <c r="L1421" s="298">
        <v>16990</v>
      </c>
      <c r="M1421" s="299">
        <v>17185.400000000001</v>
      </c>
      <c r="N1421" s="300">
        <v>275247</v>
      </c>
      <c r="O1421" s="300">
        <v>3753</v>
      </c>
      <c r="P1421" s="301">
        <v>1347.8</v>
      </c>
      <c r="Q1421" s="302">
        <v>23518</v>
      </c>
      <c r="R1421" s="302">
        <v>3</v>
      </c>
      <c r="S1421" s="303" t="s">
        <v>35</v>
      </c>
      <c r="T1421" s="304" t="s">
        <v>35</v>
      </c>
      <c r="U1421" s="304" t="s">
        <v>35</v>
      </c>
      <c r="V1421" s="297">
        <v>39861.300000000003</v>
      </c>
      <c r="W1421" s="298">
        <v>592185</v>
      </c>
      <c r="X1421" s="298">
        <v>20746</v>
      </c>
    </row>
    <row r="1422" spans="1:24" x14ac:dyDescent="0.35">
      <c r="A1422" s="294">
        <v>2013</v>
      </c>
      <c r="B1422" s="295">
        <v>14062</v>
      </c>
      <c r="C1422" s="296" t="s">
        <v>1197</v>
      </c>
      <c r="D1422" s="294" t="s">
        <v>22</v>
      </c>
      <c r="E1422" s="296" t="s">
        <v>23</v>
      </c>
      <c r="F1422" s="294" t="s">
        <v>24</v>
      </c>
      <c r="G1422" s="296" t="s">
        <v>76</v>
      </c>
      <c r="H1422" s="296" t="s">
        <v>31</v>
      </c>
      <c r="I1422" s="296" t="s">
        <v>2282</v>
      </c>
      <c r="J1422" s="297">
        <v>87018</v>
      </c>
      <c r="K1422" s="298">
        <v>736264</v>
      </c>
      <c r="L1422" s="298">
        <v>46475</v>
      </c>
      <c r="M1422" s="299">
        <v>28224</v>
      </c>
      <c r="N1422" s="300">
        <v>253081</v>
      </c>
      <c r="O1422" s="300">
        <v>4169</v>
      </c>
      <c r="P1422" s="301">
        <v>9114</v>
      </c>
      <c r="Q1422" s="302">
        <v>123011</v>
      </c>
      <c r="R1422" s="302">
        <v>50</v>
      </c>
      <c r="S1422" s="303" t="s">
        <v>35</v>
      </c>
      <c r="T1422" s="304" t="s">
        <v>35</v>
      </c>
      <c r="U1422" s="304" t="s">
        <v>35</v>
      </c>
      <c r="V1422" s="297">
        <v>124356</v>
      </c>
      <c r="W1422" s="298">
        <v>1112356</v>
      </c>
      <c r="X1422" s="298">
        <v>50694</v>
      </c>
    </row>
    <row r="1423" spans="1:24" x14ac:dyDescent="0.35">
      <c r="A1423" s="294">
        <v>2013</v>
      </c>
      <c r="B1423" s="295">
        <v>14063</v>
      </c>
      <c r="C1423" s="296" t="s">
        <v>1198</v>
      </c>
      <c r="D1423" s="294" t="s">
        <v>22</v>
      </c>
      <c r="E1423" s="296" t="s">
        <v>23</v>
      </c>
      <c r="F1423" s="294" t="s">
        <v>24</v>
      </c>
      <c r="G1423" s="296" t="s">
        <v>118</v>
      </c>
      <c r="H1423" s="296" t="s">
        <v>54</v>
      </c>
      <c r="I1423" s="296" t="s">
        <v>2331</v>
      </c>
      <c r="J1423" s="297">
        <v>58588</v>
      </c>
      <c r="K1423" s="298">
        <v>753400</v>
      </c>
      <c r="L1423" s="298">
        <v>54717</v>
      </c>
      <c r="M1423" s="299">
        <v>61725</v>
      </c>
      <c r="N1423" s="300">
        <v>879602</v>
      </c>
      <c r="O1423" s="300">
        <v>10444</v>
      </c>
      <c r="P1423" s="301">
        <v>56825</v>
      </c>
      <c r="Q1423" s="302">
        <v>1077925</v>
      </c>
      <c r="R1423" s="302">
        <v>401</v>
      </c>
      <c r="S1423" s="303">
        <v>0</v>
      </c>
      <c r="T1423" s="304">
        <v>0</v>
      </c>
      <c r="U1423" s="304">
        <v>0</v>
      </c>
      <c r="V1423" s="297">
        <v>177138</v>
      </c>
      <c r="W1423" s="298">
        <v>2710927</v>
      </c>
      <c r="X1423" s="298">
        <v>65562</v>
      </c>
    </row>
    <row r="1424" spans="1:24" x14ac:dyDescent="0.35">
      <c r="A1424" s="294">
        <v>2013</v>
      </c>
      <c r="B1424" s="295">
        <v>14063</v>
      </c>
      <c r="C1424" s="296" t="s">
        <v>1198</v>
      </c>
      <c r="D1424" s="294" t="s">
        <v>22</v>
      </c>
      <c r="E1424" s="296" t="s">
        <v>23</v>
      </c>
      <c r="F1424" s="294" t="s">
        <v>24</v>
      </c>
      <c r="G1424" s="296" t="s">
        <v>76</v>
      </c>
      <c r="H1424" s="296" t="s">
        <v>54</v>
      </c>
      <c r="I1424" s="296" t="s">
        <v>2331</v>
      </c>
      <c r="J1424" s="297">
        <v>842358</v>
      </c>
      <c r="K1424" s="298">
        <v>8668433</v>
      </c>
      <c r="L1424" s="298">
        <v>632362</v>
      </c>
      <c r="M1424" s="299">
        <v>706219</v>
      </c>
      <c r="N1424" s="300">
        <v>9357636</v>
      </c>
      <c r="O1424" s="300">
        <v>95946</v>
      </c>
      <c r="P1424" s="301">
        <v>339546</v>
      </c>
      <c r="Q1424" s="302">
        <v>6176943</v>
      </c>
      <c r="R1424" s="302">
        <v>8964</v>
      </c>
      <c r="S1424" s="303">
        <v>0</v>
      </c>
      <c r="T1424" s="304">
        <v>0</v>
      </c>
      <c r="U1424" s="304">
        <v>0</v>
      </c>
      <c r="V1424" s="297">
        <v>1888123</v>
      </c>
      <c r="W1424" s="298">
        <v>24203012</v>
      </c>
      <c r="X1424" s="298">
        <v>737272</v>
      </c>
    </row>
    <row r="1425" spans="1:24" x14ac:dyDescent="0.35">
      <c r="A1425" s="294">
        <v>2013</v>
      </c>
      <c r="B1425" s="295">
        <v>14074</v>
      </c>
      <c r="C1425" s="296" t="s">
        <v>1199</v>
      </c>
      <c r="D1425" s="294" t="s">
        <v>22</v>
      </c>
      <c r="E1425" s="296" t="s">
        <v>23</v>
      </c>
      <c r="F1425" s="294" t="s">
        <v>24</v>
      </c>
      <c r="G1425" s="296" t="s">
        <v>92</v>
      </c>
      <c r="H1425" s="296" t="s">
        <v>31</v>
      </c>
      <c r="I1425" s="296" t="s">
        <v>2304</v>
      </c>
      <c r="J1425" s="297">
        <v>3712</v>
      </c>
      <c r="K1425" s="298">
        <v>36553</v>
      </c>
      <c r="L1425" s="298">
        <v>3051</v>
      </c>
      <c r="M1425" s="299">
        <v>1233</v>
      </c>
      <c r="N1425" s="300">
        <v>18436</v>
      </c>
      <c r="O1425" s="300">
        <v>520</v>
      </c>
      <c r="P1425" s="301" t="s">
        <v>35</v>
      </c>
      <c r="Q1425" s="302" t="s">
        <v>35</v>
      </c>
      <c r="R1425" s="302" t="s">
        <v>35</v>
      </c>
      <c r="S1425" s="303" t="s">
        <v>35</v>
      </c>
      <c r="T1425" s="304" t="s">
        <v>35</v>
      </c>
      <c r="U1425" s="304" t="s">
        <v>35</v>
      </c>
      <c r="V1425" s="297">
        <v>4945</v>
      </c>
      <c r="W1425" s="298">
        <v>54989</v>
      </c>
      <c r="X1425" s="298">
        <v>3571</v>
      </c>
    </row>
    <row r="1426" spans="1:24" x14ac:dyDescent="0.35">
      <c r="A1426" s="294">
        <v>2013</v>
      </c>
      <c r="B1426" s="295">
        <v>14078</v>
      </c>
      <c r="C1426" s="296" t="s">
        <v>1200</v>
      </c>
      <c r="D1426" s="294" t="s">
        <v>22</v>
      </c>
      <c r="E1426" s="296" t="s">
        <v>23</v>
      </c>
      <c r="F1426" s="294" t="s">
        <v>24</v>
      </c>
      <c r="G1426" s="296" t="s">
        <v>25</v>
      </c>
      <c r="H1426" s="296" t="s">
        <v>26</v>
      </c>
      <c r="I1426" s="296" t="s">
        <v>2269</v>
      </c>
      <c r="J1426" s="297">
        <v>6669</v>
      </c>
      <c r="K1426" s="298">
        <v>62389</v>
      </c>
      <c r="L1426" s="298">
        <v>4167</v>
      </c>
      <c r="M1426" s="299">
        <v>3692</v>
      </c>
      <c r="N1426" s="300">
        <v>30692</v>
      </c>
      <c r="O1426" s="300">
        <v>1048</v>
      </c>
      <c r="P1426" s="301">
        <v>0</v>
      </c>
      <c r="Q1426" s="302">
        <v>0</v>
      </c>
      <c r="R1426" s="302">
        <v>0</v>
      </c>
      <c r="S1426" s="303">
        <v>0</v>
      </c>
      <c r="T1426" s="304">
        <v>0</v>
      </c>
      <c r="U1426" s="304">
        <v>0</v>
      </c>
      <c r="V1426" s="297">
        <v>10361</v>
      </c>
      <c r="W1426" s="298">
        <v>93081</v>
      </c>
      <c r="X1426" s="298">
        <v>5215</v>
      </c>
    </row>
    <row r="1427" spans="1:24" x14ac:dyDescent="0.35">
      <c r="A1427" s="294">
        <v>2013</v>
      </c>
      <c r="B1427" s="295">
        <v>14107</v>
      </c>
      <c r="C1427" s="296" t="s">
        <v>1201</v>
      </c>
      <c r="D1427" s="294" t="s">
        <v>22</v>
      </c>
      <c r="E1427" s="296" t="s">
        <v>23</v>
      </c>
      <c r="F1427" s="294" t="s">
        <v>24</v>
      </c>
      <c r="G1427" s="296" t="s">
        <v>48</v>
      </c>
      <c r="H1427" s="296" t="s">
        <v>26</v>
      </c>
      <c r="I1427" s="296" t="s">
        <v>2270</v>
      </c>
      <c r="J1427" s="297">
        <v>1002</v>
      </c>
      <c r="K1427" s="298">
        <v>11980</v>
      </c>
      <c r="L1427" s="298">
        <v>1050</v>
      </c>
      <c r="M1427" s="299">
        <v>290</v>
      </c>
      <c r="N1427" s="300">
        <v>3110</v>
      </c>
      <c r="O1427" s="300">
        <v>151</v>
      </c>
      <c r="P1427" s="301">
        <v>1202</v>
      </c>
      <c r="Q1427" s="302">
        <v>13686</v>
      </c>
      <c r="R1427" s="302">
        <v>65</v>
      </c>
      <c r="S1427" s="303" t="s">
        <v>35</v>
      </c>
      <c r="T1427" s="304" t="s">
        <v>35</v>
      </c>
      <c r="U1427" s="304" t="s">
        <v>35</v>
      </c>
      <c r="V1427" s="297">
        <v>2494</v>
      </c>
      <c r="W1427" s="298">
        <v>28776</v>
      </c>
      <c r="X1427" s="298">
        <v>1266</v>
      </c>
    </row>
    <row r="1428" spans="1:24" x14ac:dyDescent="0.35">
      <c r="A1428" s="294">
        <v>2013</v>
      </c>
      <c r="B1428" s="295">
        <v>14109</v>
      </c>
      <c r="C1428" s="296" t="s">
        <v>1202</v>
      </c>
      <c r="D1428" s="294" t="s">
        <v>22</v>
      </c>
      <c r="E1428" s="296" t="s">
        <v>23</v>
      </c>
      <c r="F1428" s="294" t="s">
        <v>24</v>
      </c>
      <c r="G1428" s="296" t="s">
        <v>123</v>
      </c>
      <c r="H1428" s="296" t="s">
        <v>31</v>
      </c>
      <c r="I1428" s="296" t="s">
        <v>2304</v>
      </c>
      <c r="J1428" s="297">
        <v>25967</v>
      </c>
      <c r="K1428" s="298">
        <v>294515</v>
      </c>
      <c r="L1428" s="298">
        <v>24784</v>
      </c>
      <c r="M1428" s="299">
        <v>17130.599999999999</v>
      </c>
      <c r="N1428" s="300">
        <v>255688</v>
      </c>
      <c r="O1428" s="300">
        <v>5325</v>
      </c>
      <c r="P1428" s="301">
        <v>5726</v>
      </c>
      <c r="Q1428" s="302">
        <v>111142</v>
      </c>
      <c r="R1428" s="302">
        <v>10</v>
      </c>
      <c r="S1428" s="303" t="s">
        <v>35</v>
      </c>
      <c r="T1428" s="304" t="s">
        <v>35</v>
      </c>
      <c r="U1428" s="304" t="s">
        <v>35</v>
      </c>
      <c r="V1428" s="297">
        <v>48823.6</v>
      </c>
      <c r="W1428" s="298">
        <v>661345</v>
      </c>
      <c r="X1428" s="298">
        <v>30119</v>
      </c>
    </row>
    <row r="1429" spans="1:24" x14ac:dyDescent="0.35">
      <c r="A1429" s="294">
        <v>2013</v>
      </c>
      <c r="B1429" s="295">
        <v>14127</v>
      </c>
      <c r="C1429" s="296" t="s">
        <v>1203</v>
      </c>
      <c r="D1429" s="294" t="s">
        <v>22</v>
      </c>
      <c r="E1429" s="296" t="s">
        <v>23</v>
      </c>
      <c r="F1429" s="294" t="s">
        <v>24</v>
      </c>
      <c r="G1429" s="296" t="s">
        <v>86</v>
      </c>
      <c r="H1429" s="296" t="s">
        <v>179</v>
      </c>
      <c r="I1429" s="296" t="s">
        <v>2299</v>
      </c>
      <c r="J1429" s="297">
        <v>387785</v>
      </c>
      <c r="K1429" s="298">
        <v>3629597</v>
      </c>
      <c r="L1429" s="298">
        <v>311921</v>
      </c>
      <c r="M1429" s="299">
        <v>307725</v>
      </c>
      <c r="N1429" s="300">
        <v>3574255</v>
      </c>
      <c r="O1429" s="300">
        <v>44220</v>
      </c>
      <c r="P1429" s="301">
        <v>214612</v>
      </c>
      <c r="Q1429" s="302">
        <v>3598127</v>
      </c>
      <c r="R1429" s="302">
        <v>193</v>
      </c>
      <c r="S1429" s="303">
        <v>0</v>
      </c>
      <c r="T1429" s="304">
        <v>0</v>
      </c>
      <c r="U1429" s="304">
        <v>0</v>
      </c>
      <c r="V1429" s="297">
        <v>910122</v>
      </c>
      <c r="W1429" s="298">
        <v>10801979</v>
      </c>
      <c r="X1429" s="298">
        <v>356334</v>
      </c>
    </row>
    <row r="1430" spans="1:24" x14ac:dyDescent="0.35">
      <c r="A1430" s="294">
        <v>2013</v>
      </c>
      <c r="B1430" s="295">
        <v>14132</v>
      </c>
      <c r="C1430" s="296" t="s">
        <v>1204</v>
      </c>
      <c r="D1430" s="294" t="s">
        <v>22</v>
      </c>
      <c r="E1430" s="296" t="s">
        <v>23</v>
      </c>
      <c r="F1430" s="294" t="s">
        <v>24</v>
      </c>
      <c r="G1430" s="296" t="s">
        <v>83</v>
      </c>
      <c r="H1430" s="296" t="s">
        <v>26</v>
      </c>
      <c r="I1430" s="296" t="s">
        <v>2270</v>
      </c>
      <c r="J1430" s="297">
        <v>1517.7</v>
      </c>
      <c r="K1430" s="298">
        <v>16602</v>
      </c>
      <c r="L1430" s="298">
        <v>1322</v>
      </c>
      <c r="M1430" s="299">
        <v>1292.5</v>
      </c>
      <c r="N1430" s="300">
        <v>16246</v>
      </c>
      <c r="O1430" s="300">
        <v>234</v>
      </c>
      <c r="P1430" s="301" t="s">
        <v>35</v>
      </c>
      <c r="Q1430" s="302" t="s">
        <v>35</v>
      </c>
      <c r="R1430" s="302" t="s">
        <v>35</v>
      </c>
      <c r="S1430" s="303" t="s">
        <v>35</v>
      </c>
      <c r="T1430" s="304" t="s">
        <v>35</v>
      </c>
      <c r="U1430" s="304" t="s">
        <v>35</v>
      </c>
      <c r="V1430" s="297">
        <v>2810.2</v>
      </c>
      <c r="W1430" s="298">
        <v>32848</v>
      </c>
      <c r="X1430" s="298">
        <v>1556</v>
      </c>
    </row>
    <row r="1431" spans="1:24" x14ac:dyDescent="0.35">
      <c r="A1431" s="294">
        <v>2013</v>
      </c>
      <c r="B1431" s="295">
        <v>14146</v>
      </c>
      <c r="C1431" s="296" t="s">
        <v>1205</v>
      </c>
      <c r="D1431" s="294" t="s">
        <v>22</v>
      </c>
      <c r="E1431" s="296" t="s">
        <v>23</v>
      </c>
      <c r="F1431" s="294" t="s">
        <v>24</v>
      </c>
      <c r="G1431" s="296" t="s">
        <v>56</v>
      </c>
      <c r="H1431" s="296" t="s">
        <v>26</v>
      </c>
      <c r="I1431" s="296" t="s">
        <v>2274</v>
      </c>
      <c r="J1431" s="297">
        <v>12119</v>
      </c>
      <c r="K1431" s="298">
        <v>129301</v>
      </c>
      <c r="L1431" s="298">
        <v>10064</v>
      </c>
      <c r="M1431" s="299">
        <v>16153</v>
      </c>
      <c r="N1431" s="300">
        <v>170624</v>
      </c>
      <c r="O1431" s="300">
        <v>1905</v>
      </c>
      <c r="P1431" s="301">
        <v>5619</v>
      </c>
      <c r="Q1431" s="302">
        <v>79030</v>
      </c>
      <c r="R1431" s="302">
        <v>7</v>
      </c>
      <c r="S1431" s="303">
        <v>0</v>
      </c>
      <c r="T1431" s="304">
        <v>0</v>
      </c>
      <c r="U1431" s="304">
        <v>0</v>
      </c>
      <c r="V1431" s="297">
        <v>33891</v>
      </c>
      <c r="W1431" s="298">
        <v>378955</v>
      </c>
      <c r="X1431" s="298">
        <v>11976</v>
      </c>
    </row>
    <row r="1432" spans="1:24" x14ac:dyDescent="0.35">
      <c r="A1432" s="294">
        <v>2013</v>
      </c>
      <c r="B1432" s="295">
        <v>14154</v>
      </c>
      <c r="C1432" s="296" t="s">
        <v>1206</v>
      </c>
      <c r="D1432" s="294" t="s">
        <v>22</v>
      </c>
      <c r="E1432" s="296" t="s">
        <v>23</v>
      </c>
      <c r="F1432" s="294" t="s">
        <v>24</v>
      </c>
      <c r="G1432" s="296" t="s">
        <v>41</v>
      </c>
      <c r="H1432" s="296" t="s">
        <v>54</v>
      </c>
      <c r="I1432" s="296" t="s">
        <v>2272</v>
      </c>
      <c r="J1432" s="297">
        <v>180395.6</v>
      </c>
      <c r="K1432" s="298">
        <v>927165</v>
      </c>
      <c r="L1432" s="298">
        <v>117183</v>
      </c>
      <c r="M1432" s="299">
        <v>83459.5</v>
      </c>
      <c r="N1432" s="300">
        <v>571385</v>
      </c>
      <c r="O1432" s="300">
        <v>16935</v>
      </c>
      <c r="P1432" s="301">
        <v>7236.1</v>
      </c>
      <c r="Q1432" s="302">
        <v>90127</v>
      </c>
      <c r="R1432" s="302">
        <v>47</v>
      </c>
      <c r="S1432" s="303">
        <v>0</v>
      </c>
      <c r="T1432" s="304">
        <v>0</v>
      </c>
      <c r="U1432" s="304">
        <v>0</v>
      </c>
      <c r="V1432" s="297">
        <v>271091.20000000001</v>
      </c>
      <c r="W1432" s="298">
        <v>1588677</v>
      </c>
      <c r="X1432" s="298">
        <v>134165</v>
      </c>
    </row>
    <row r="1433" spans="1:24" x14ac:dyDescent="0.35">
      <c r="A1433" s="294">
        <v>2013</v>
      </c>
      <c r="B1433" s="295">
        <v>14154</v>
      </c>
      <c r="C1433" s="296" t="s">
        <v>1206</v>
      </c>
      <c r="D1433" s="294" t="s">
        <v>132</v>
      </c>
      <c r="E1433" s="296" t="s">
        <v>133</v>
      </c>
      <c r="F1433" s="294" t="s">
        <v>24</v>
      </c>
      <c r="G1433" s="296" t="s">
        <v>41</v>
      </c>
      <c r="H1433" s="296" t="s">
        <v>54</v>
      </c>
      <c r="I1433" s="296" t="s">
        <v>2272</v>
      </c>
      <c r="J1433" s="297">
        <v>71781.899999999994</v>
      </c>
      <c r="K1433" s="298">
        <v>750477</v>
      </c>
      <c r="L1433" s="298">
        <v>78084</v>
      </c>
      <c r="M1433" s="299">
        <v>75831.899999999994</v>
      </c>
      <c r="N1433" s="300">
        <v>1356647</v>
      </c>
      <c r="O1433" s="300">
        <v>14154</v>
      </c>
      <c r="P1433" s="301">
        <v>9151.7999999999993</v>
      </c>
      <c r="Q1433" s="302">
        <v>307406</v>
      </c>
      <c r="R1433" s="302">
        <v>43</v>
      </c>
      <c r="S1433" s="303">
        <v>0</v>
      </c>
      <c r="T1433" s="304">
        <v>0</v>
      </c>
      <c r="U1433" s="304">
        <v>0</v>
      </c>
      <c r="V1433" s="297">
        <v>156765.6</v>
      </c>
      <c r="W1433" s="298">
        <v>2414530</v>
      </c>
      <c r="X1433" s="298">
        <v>92281</v>
      </c>
    </row>
    <row r="1434" spans="1:24" x14ac:dyDescent="0.35">
      <c r="A1434" s="294">
        <v>2013</v>
      </c>
      <c r="B1434" s="295">
        <v>14159</v>
      </c>
      <c r="C1434" s="296" t="s">
        <v>1207</v>
      </c>
      <c r="D1434" s="294" t="s">
        <v>22</v>
      </c>
      <c r="E1434" s="296" t="s">
        <v>23</v>
      </c>
      <c r="F1434" s="294" t="s">
        <v>24</v>
      </c>
      <c r="G1434" s="296" t="s">
        <v>83</v>
      </c>
      <c r="H1434" s="296" t="s">
        <v>26</v>
      </c>
      <c r="I1434" s="296" t="s">
        <v>2270</v>
      </c>
      <c r="J1434" s="297">
        <v>2235</v>
      </c>
      <c r="K1434" s="298">
        <v>24272</v>
      </c>
      <c r="L1434" s="298">
        <v>1908</v>
      </c>
      <c r="M1434" s="299">
        <v>968</v>
      </c>
      <c r="N1434" s="300">
        <v>10488</v>
      </c>
      <c r="O1434" s="300">
        <v>288</v>
      </c>
      <c r="P1434" s="301">
        <v>3709</v>
      </c>
      <c r="Q1434" s="302">
        <v>41942</v>
      </c>
      <c r="R1434" s="302">
        <v>83</v>
      </c>
      <c r="S1434" s="303" t="s">
        <v>35</v>
      </c>
      <c r="T1434" s="304" t="s">
        <v>35</v>
      </c>
      <c r="U1434" s="304" t="s">
        <v>35</v>
      </c>
      <c r="V1434" s="297">
        <v>6912</v>
      </c>
      <c r="W1434" s="298">
        <v>76702</v>
      </c>
      <c r="X1434" s="298">
        <v>2279</v>
      </c>
    </row>
    <row r="1435" spans="1:24" x14ac:dyDescent="0.35">
      <c r="A1435" s="294">
        <v>2013</v>
      </c>
      <c r="B1435" s="295">
        <v>14160</v>
      </c>
      <c r="C1435" s="296" t="s">
        <v>1208</v>
      </c>
      <c r="D1435" s="294" t="s">
        <v>22</v>
      </c>
      <c r="E1435" s="296" t="s">
        <v>23</v>
      </c>
      <c r="F1435" s="294" t="s">
        <v>24</v>
      </c>
      <c r="G1435" s="296" t="s">
        <v>71</v>
      </c>
      <c r="H1435" s="296" t="s">
        <v>31</v>
      </c>
      <c r="I1435" s="296" t="s">
        <v>2270</v>
      </c>
      <c r="J1435" s="297">
        <v>13698</v>
      </c>
      <c r="K1435" s="298">
        <v>100840</v>
      </c>
      <c r="L1435" s="298">
        <v>7723</v>
      </c>
      <c r="M1435" s="299">
        <v>1506</v>
      </c>
      <c r="N1435" s="300">
        <v>12628</v>
      </c>
      <c r="O1435" s="300">
        <v>70</v>
      </c>
      <c r="P1435" s="301">
        <v>0</v>
      </c>
      <c r="Q1435" s="302">
        <v>0</v>
      </c>
      <c r="R1435" s="302">
        <v>0</v>
      </c>
      <c r="S1435" s="303" t="s">
        <v>35</v>
      </c>
      <c r="T1435" s="304" t="s">
        <v>35</v>
      </c>
      <c r="U1435" s="304" t="s">
        <v>35</v>
      </c>
      <c r="V1435" s="297">
        <v>15204</v>
      </c>
      <c r="W1435" s="298">
        <v>113468</v>
      </c>
      <c r="X1435" s="298">
        <v>7793</v>
      </c>
    </row>
    <row r="1436" spans="1:24" x14ac:dyDescent="0.35">
      <c r="A1436" s="294">
        <v>2013</v>
      </c>
      <c r="B1436" s="295">
        <v>14164</v>
      </c>
      <c r="C1436" s="296" t="s">
        <v>1209</v>
      </c>
      <c r="D1436" s="294" t="s">
        <v>22</v>
      </c>
      <c r="E1436" s="296" t="s">
        <v>23</v>
      </c>
      <c r="F1436" s="294" t="s">
        <v>24</v>
      </c>
      <c r="G1436" s="296" t="s">
        <v>51</v>
      </c>
      <c r="H1436" s="296" t="s">
        <v>26</v>
      </c>
      <c r="I1436" s="296" t="s">
        <v>2419</v>
      </c>
      <c r="J1436" s="297">
        <v>28224</v>
      </c>
      <c r="K1436" s="298">
        <v>277800</v>
      </c>
      <c r="L1436" s="298">
        <v>20483</v>
      </c>
      <c r="M1436" s="299">
        <v>7308</v>
      </c>
      <c r="N1436" s="300">
        <v>70300</v>
      </c>
      <c r="O1436" s="300">
        <v>3410</v>
      </c>
      <c r="P1436" s="301">
        <v>38649</v>
      </c>
      <c r="Q1436" s="302">
        <v>493900</v>
      </c>
      <c r="R1436" s="302">
        <v>366</v>
      </c>
      <c r="S1436" s="303" t="s">
        <v>35</v>
      </c>
      <c r="T1436" s="304" t="s">
        <v>35</v>
      </c>
      <c r="U1436" s="304" t="s">
        <v>35</v>
      </c>
      <c r="V1436" s="297">
        <v>74181</v>
      </c>
      <c r="W1436" s="298">
        <v>842000</v>
      </c>
      <c r="X1436" s="298">
        <v>24259</v>
      </c>
    </row>
    <row r="1437" spans="1:24" x14ac:dyDescent="0.35">
      <c r="A1437" s="294">
        <v>2013</v>
      </c>
      <c r="B1437" s="295">
        <v>14170</v>
      </c>
      <c r="C1437" s="296" t="s">
        <v>1210</v>
      </c>
      <c r="D1437" s="294" t="s">
        <v>22</v>
      </c>
      <c r="E1437" s="296" t="s">
        <v>23</v>
      </c>
      <c r="F1437" s="294" t="s">
        <v>24</v>
      </c>
      <c r="G1437" s="296" t="s">
        <v>92</v>
      </c>
      <c r="H1437" s="296" t="s">
        <v>31</v>
      </c>
      <c r="I1437" s="296" t="s">
        <v>2304</v>
      </c>
      <c r="J1437" s="297">
        <v>15707</v>
      </c>
      <c r="K1437" s="298">
        <v>148604</v>
      </c>
      <c r="L1437" s="298">
        <v>12801</v>
      </c>
      <c r="M1437" s="299">
        <v>5496</v>
      </c>
      <c r="N1437" s="300">
        <v>57957</v>
      </c>
      <c r="O1437" s="300">
        <v>1934</v>
      </c>
      <c r="P1437" s="301" t="s">
        <v>35</v>
      </c>
      <c r="Q1437" s="302" t="s">
        <v>35</v>
      </c>
      <c r="R1437" s="302" t="s">
        <v>35</v>
      </c>
      <c r="S1437" s="303" t="s">
        <v>35</v>
      </c>
      <c r="T1437" s="304" t="s">
        <v>35</v>
      </c>
      <c r="U1437" s="304" t="s">
        <v>35</v>
      </c>
      <c r="V1437" s="297">
        <v>21203</v>
      </c>
      <c r="W1437" s="298">
        <v>206561</v>
      </c>
      <c r="X1437" s="298">
        <v>14735</v>
      </c>
    </row>
    <row r="1438" spans="1:24" x14ac:dyDescent="0.35">
      <c r="A1438" s="294">
        <v>2013</v>
      </c>
      <c r="B1438" s="295">
        <v>14172</v>
      </c>
      <c r="C1438" s="296" t="s">
        <v>1211</v>
      </c>
      <c r="D1438" s="294" t="s">
        <v>22</v>
      </c>
      <c r="E1438" s="296" t="s">
        <v>23</v>
      </c>
      <c r="F1438" s="294" t="s">
        <v>24</v>
      </c>
      <c r="G1438" s="296" t="s">
        <v>86</v>
      </c>
      <c r="H1438" s="296" t="s">
        <v>26</v>
      </c>
      <c r="I1438" s="296" t="s">
        <v>2283</v>
      </c>
      <c r="J1438" s="297">
        <v>1465</v>
      </c>
      <c r="K1438" s="298">
        <v>17235</v>
      </c>
      <c r="L1438" s="298">
        <v>1129</v>
      </c>
      <c r="M1438" s="299">
        <v>1804</v>
      </c>
      <c r="N1438" s="300">
        <v>18174</v>
      </c>
      <c r="O1438" s="300">
        <v>315</v>
      </c>
      <c r="P1438" s="301" t="s">
        <v>35</v>
      </c>
      <c r="Q1438" s="302" t="s">
        <v>35</v>
      </c>
      <c r="R1438" s="302" t="s">
        <v>35</v>
      </c>
      <c r="S1438" s="303" t="s">
        <v>35</v>
      </c>
      <c r="T1438" s="304" t="s">
        <v>35</v>
      </c>
      <c r="U1438" s="304" t="s">
        <v>35</v>
      </c>
      <c r="V1438" s="297">
        <v>3269</v>
      </c>
      <c r="W1438" s="298">
        <v>35409</v>
      </c>
      <c r="X1438" s="298">
        <v>1444</v>
      </c>
    </row>
    <row r="1439" spans="1:24" x14ac:dyDescent="0.35">
      <c r="A1439" s="294">
        <v>2013</v>
      </c>
      <c r="B1439" s="295">
        <v>14175</v>
      </c>
      <c r="C1439" s="296" t="s">
        <v>1212</v>
      </c>
      <c r="D1439" s="294" t="s">
        <v>22</v>
      </c>
      <c r="E1439" s="296" t="s">
        <v>23</v>
      </c>
      <c r="F1439" s="294" t="s">
        <v>24</v>
      </c>
      <c r="G1439" s="296" t="s">
        <v>51</v>
      </c>
      <c r="H1439" s="296" t="s">
        <v>31</v>
      </c>
      <c r="I1439" s="296" t="s">
        <v>51</v>
      </c>
      <c r="J1439" s="297">
        <v>34116</v>
      </c>
      <c r="K1439" s="298">
        <v>226957</v>
      </c>
      <c r="L1439" s="298">
        <v>17216</v>
      </c>
      <c r="M1439" s="299">
        <v>6201</v>
      </c>
      <c r="N1439" s="300">
        <v>54333</v>
      </c>
      <c r="O1439" s="300">
        <v>471</v>
      </c>
      <c r="P1439" s="301">
        <v>426</v>
      </c>
      <c r="Q1439" s="302">
        <v>2716</v>
      </c>
      <c r="R1439" s="302">
        <v>173</v>
      </c>
      <c r="S1439" s="303" t="s">
        <v>35</v>
      </c>
      <c r="T1439" s="304" t="s">
        <v>35</v>
      </c>
      <c r="U1439" s="304" t="s">
        <v>35</v>
      </c>
      <c r="V1439" s="297">
        <v>40743</v>
      </c>
      <c r="W1439" s="298">
        <v>284006</v>
      </c>
      <c r="X1439" s="298">
        <v>17860</v>
      </c>
    </row>
    <row r="1440" spans="1:24" x14ac:dyDescent="0.35">
      <c r="A1440" s="294">
        <v>2013</v>
      </c>
      <c r="B1440" s="295">
        <v>14178</v>
      </c>
      <c r="C1440" s="296" t="s">
        <v>1213</v>
      </c>
      <c r="D1440" s="294" t="s">
        <v>22</v>
      </c>
      <c r="E1440" s="296" t="s">
        <v>23</v>
      </c>
      <c r="F1440" s="294" t="s">
        <v>24</v>
      </c>
      <c r="G1440" s="296" t="s">
        <v>48</v>
      </c>
      <c r="H1440" s="296" t="s">
        <v>31</v>
      </c>
      <c r="I1440" s="296" t="s">
        <v>2270</v>
      </c>
      <c r="J1440" s="297">
        <v>8306</v>
      </c>
      <c r="K1440" s="298">
        <v>81223</v>
      </c>
      <c r="L1440" s="298">
        <v>3425</v>
      </c>
      <c r="M1440" s="299">
        <v>1133</v>
      </c>
      <c r="N1440" s="300">
        <v>9698</v>
      </c>
      <c r="O1440" s="300">
        <v>236</v>
      </c>
      <c r="P1440" s="301">
        <v>2346</v>
      </c>
      <c r="Q1440" s="302">
        <v>31023</v>
      </c>
      <c r="R1440" s="302">
        <v>47</v>
      </c>
      <c r="S1440" s="303" t="s">
        <v>35</v>
      </c>
      <c r="T1440" s="304" t="s">
        <v>35</v>
      </c>
      <c r="U1440" s="304" t="s">
        <v>35</v>
      </c>
      <c r="V1440" s="297">
        <v>11785</v>
      </c>
      <c r="W1440" s="298">
        <v>121944</v>
      </c>
      <c r="X1440" s="298">
        <v>3708</v>
      </c>
    </row>
    <row r="1441" spans="1:24" x14ac:dyDescent="0.35">
      <c r="A1441" s="294">
        <v>2013</v>
      </c>
      <c r="B1441" s="295">
        <v>14192</v>
      </c>
      <c r="C1441" s="296" t="s">
        <v>1214</v>
      </c>
      <c r="D1441" s="294" t="s">
        <v>22</v>
      </c>
      <c r="E1441" s="296" t="s">
        <v>23</v>
      </c>
      <c r="F1441" s="294" t="s">
        <v>24</v>
      </c>
      <c r="G1441" s="296" t="s">
        <v>127</v>
      </c>
      <c r="H1441" s="296" t="s">
        <v>31</v>
      </c>
      <c r="I1441" s="296" t="s">
        <v>2296</v>
      </c>
      <c r="J1441" s="297">
        <v>27322</v>
      </c>
      <c r="K1441" s="298">
        <v>253114</v>
      </c>
      <c r="L1441" s="298">
        <v>14962</v>
      </c>
      <c r="M1441" s="299">
        <v>2497</v>
      </c>
      <c r="N1441" s="300">
        <v>24975</v>
      </c>
      <c r="O1441" s="300">
        <v>817</v>
      </c>
      <c r="P1441" s="301" t="s">
        <v>35</v>
      </c>
      <c r="Q1441" s="302" t="s">
        <v>35</v>
      </c>
      <c r="R1441" s="302" t="s">
        <v>35</v>
      </c>
      <c r="S1441" s="303" t="s">
        <v>35</v>
      </c>
      <c r="T1441" s="304" t="s">
        <v>35</v>
      </c>
      <c r="U1441" s="304" t="s">
        <v>35</v>
      </c>
      <c r="V1441" s="297">
        <v>29819</v>
      </c>
      <c r="W1441" s="298">
        <v>278089</v>
      </c>
      <c r="X1441" s="298">
        <v>15779</v>
      </c>
    </row>
    <row r="1442" spans="1:24" x14ac:dyDescent="0.35">
      <c r="A1442" s="294">
        <v>2013</v>
      </c>
      <c r="B1442" s="295">
        <v>14194</v>
      </c>
      <c r="C1442" s="296" t="s">
        <v>1215</v>
      </c>
      <c r="D1442" s="294" t="s">
        <v>22</v>
      </c>
      <c r="E1442" s="296" t="s">
        <v>23</v>
      </c>
      <c r="F1442" s="294" t="s">
        <v>24</v>
      </c>
      <c r="G1442" s="296" t="s">
        <v>44</v>
      </c>
      <c r="H1442" s="296" t="s">
        <v>26</v>
      </c>
      <c r="I1442" s="296" t="s">
        <v>2271</v>
      </c>
      <c r="J1442" s="297">
        <v>7606</v>
      </c>
      <c r="K1442" s="298">
        <v>75401</v>
      </c>
      <c r="L1442" s="298">
        <v>6351</v>
      </c>
      <c r="M1442" s="299">
        <v>7834</v>
      </c>
      <c r="N1442" s="300">
        <v>76486</v>
      </c>
      <c r="O1442" s="300">
        <v>860</v>
      </c>
      <c r="P1442" s="301">
        <v>12375</v>
      </c>
      <c r="Q1442" s="302">
        <v>144711</v>
      </c>
      <c r="R1442" s="302">
        <v>17</v>
      </c>
      <c r="S1442" s="303" t="s">
        <v>35</v>
      </c>
      <c r="T1442" s="304" t="s">
        <v>35</v>
      </c>
      <c r="U1442" s="304" t="s">
        <v>35</v>
      </c>
      <c r="V1442" s="297">
        <v>27815</v>
      </c>
      <c r="W1442" s="298">
        <v>296598</v>
      </c>
      <c r="X1442" s="298">
        <v>7228</v>
      </c>
    </row>
    <row r="1443" spans="1:24" x14ac:dyDescent="0.35">
      <c r="A1443" s="294">
        <v>2013</v>
      </c>
      <c r="B1443" s="295">
        <v>14199</v>
      </c>
      <c r="C1443" s="296" t="s">
        <v>1216</v>
      </c>
      <c r="D1443" s="294" t="s">
        <v>22</v>
      </c>
      <c r="E1443" s="296" t="s">
        <v>23</v>
      </c>
      <c r="F1443" s="294" t="s">
        <v>24</v>
      </c>
      <c r="G1443" s="296" t="s">
        <v>75</v>
      </c>
      <c r="H1443" s="296" t="s">
        <v>26</v>
      </c>
      <c r="I1443" s="296" t="s">
        <v>2300</v>
      </c>
      <c r="J1443" s="297">
        <v>1760</v>
      </c>
      <c r="K1443" s="298">
        <v>11836</v>
      </c>
      <c r="L1443" s="298">
        <v>1289</v>
      </c>
      <c r="M1443" s="299">
        <v>1328</v>
      </c>
      <c r="N1443" s="300">
        <v>10052</v>
      </c>
      <c r="O1443" s="300">
        <v>289</v>
      </c>
      <c r="P1443" s="301">
        <v>878</v>
      </c>
      <c r="Q1443" s="302">
        <v>10534</v>
      </c>
      <c r="R1443" s="302">
        <v>1</v>
      </c>
      <c r="S1443" s="303" t="s">
        <v>35</v>
      </c>
      <c r="T1443" s="304" t="s">
        <v>35</v>
      </c>
      <c r="U1443" s="304" t="s">
        <v>35</v>
      </c>
      <c r="V1443" s="297">
        <v>3966</v>
      </c>
      <c r="W1443" s="298">
        <v>32422</v>
      </c>
      <c r="X1443" s="298">
        <v>1579</v>
      </c>
    </row>
    <row r="1444" spans="1:24" x14ac:dyDescent="0.35">
      <c r="A1444" s="294">
        <v>2013</v>
      </c>
      <c r="B1444" s="295">
        <v>14201</v>
      </c>
      <c r="C1444" s="296" t="s">
        <v>1217</v>
      </c>
      <c r="D1444" s="294" t="s">
        <v>22</v>
      </c>
      <c r="E1444" s="296" t="s">
        <v>23</v>
      </c>
      <c r="F1444" s="294" t="s">
        <v>24</v>
      </c>
      <c r="G1444" s="296" t="s">
        <v>83</v>
      </c>
      <c r="H1444" s="296" t="s">
        <v>26</v>
      </c>
      <c r="I1444" s="296" t="s">
        <v>2270</v>
      </c>
      <c r="J1444" s="297">
        <v>1631.8</v>
      </c>
      <c r="K1444" s="298">
        <v>15189</v>
      </c>
      <c r="L1444" s="298">
        <v>1822</v>
      </c>
      <c r="M1444" s="299">
        <v>3493.4</v>
      </c>
      <c r="N1444" s="300">
        <v>36221</v>
      </c>
      <c r="O1444" s="300">
        <v>530</v>
      </c>
      <c r="P1444" s="301" t="s">
        <v>35</v>
      </c>
      <c r="Q1444" s="302" t="s">
        <v>35</v>
      </c>
      <c r="R1444" s="302" t="s">
        <v>35</v>
      </c>
      <c r="S1444" s="303" t="s">
        <v>35</v>
      </c>
      <c r="T1444" s="304" t="s">
        <v>35</v>
      </c>
      <c r="U1444" s="304" t="s">
        <v>35</v>
      </c>
      <c r="V1444" s="297">
        <v>5125.2</v>
      </c>
      <c r="W1444" s="298">
        <v>51410</v>
      </c>
      <c r="X1444" s="298">
        <v>2352</v>
      </c>
    </row>
    <row r="1445" spans="1:24" x14ac:dyDescent="0.35">
      <c r="A1445" s="294">
        <v>2013</v>
      </c>
      <c r="B1445" s="295">
        <v>14202</v>
      </c>
      <c r="C1445" s="296" t="s">
        <v>1218</v>
      </c>
      <c r="D1445" s="294" t="s">
        <v>22</v>
      </c>
      <c r="E1445" s="296" t="s">
        <v>23</v>
      </c>
      <c r="F1445" s="294" t="s">
        <v>24</v>
      </c>
      <c r="G1445" s="296" t="s">
        <v>83</v>
      </c>
      <c r="H1445" s="296" t="s">
        <v>31</v>
      </c>
      <c r="I1445" s="296" t="s">
        <v>2275</v>
      </c>
      <c r="J1445" s="297">
        <v>2720</v>
      </c>
      <c r="K1445" s="298">
        <v>31438</v>
      </c>
      <c r="L1445" s="298">
        <v>1062</v>
      </c>
      <c r="M1445" s="299">
        <v>967.3</v>
      </c>
      <c r="N1445" s="300">
        <v>12057</v>
      </c>
      <c r="O1445" s="300">
        <v>108</v>
      </c>
      <c r="P1445" s="301">
        <v>1752.9</v>
      </c>
      <c r="Q1445" s="302">
        <v>21655</v>
      </c>
      <c r="R1445" s="302">
        <v>2</v>
      </c>
      <c r="S1445" s="303" t="s">
        <v>35</v>
      </c>
      <c r="T1445" s="304" t="s">
        <v>35</v>
      </c>
      <c r="U1445" s="304" t="s">
        <v>35</v>
      </c>
      <c r="V1445" s="297">
        <v>5440.2</v>
      </c>
      <c r="W1445" s="298">
        <v>65150</v>
      </c>
      <c r="X1445" s="298">
        <v>1172</v>
      </c>
    </row>
    <row r="1446" spans="1:24" x14ac:dyDescent="0.35">
      <c r="A1446" s="294">
        <v>2013</v>
      </c>
      <c r="B1446" s="295">
        <v>14203</v>
      </c>
      <c r="C1446" s="296" t="s">
        <v>1219</v>
      </c>
      <c r="D1446" s="294" t="s">
        <v>22</v>
      </c>
      <c r="E1446" s="296" t="s">
        <v>23</v>
      </c>
      <c r="F1446" s="294" t="s">
        <v>24</v>
      </c>
      <c r="G1446" s="296" t="s">
        <v>75</v>
      </c>
      <c r="H1446" s="296" t="s">
        <v>26</v>
      </c>
      <c r="I1446" s="296" t="s">
        <v>2302</v>
      </c>
      <c r="J1446" s="297">
        <v>2117</v>
      </c>
      <c r="K1446" s="298">
        <v>17524</v>
      </c>
      <c r="L1446" s="298">
        <v>1866</v>
      </c>
      <c r="M1446" s="299">
        <v>1384</v>
      </c>
      <c r="N1446" s="300">
        <v>11854</v>
      </c>
      <c r="O1446" s="300">
        <v>214</v>
      </c>
      <c r="P1446" s="301">
        <v>12</v>
      </c>
      <c r="Q1446" s="302">
        <v>92</v>
      </c>
      <c r="R1446" s="302">
        <v>1</v>
      </c>
      <c r="S1446" s="303" t="s">
        <v>35</v>
      </c>
      <c r="T1446" s="304" t="s">
        <v>35</v>
      </c>
      <c r="U1446" s="304" t="s">
        <v>35</v>
      </c>
      <c r="V1446" s="297">
        <v>3513</v>
      </c>
      <c r="W1446" s="298">
        <v>29470</v>
      </c>
      <c r="X1446" s="298">
        <v>2081</v>
      </c>
    </row>
    <row r="1447" spans="1:24" x14ac:dyDescent="0.35">
      <c r="A1447" s="294">
        <v>2013</v>
      </c>
      <c r="B1447" s="295">
        <v>14216</v>
      </c>
      <c r="C1447" s="296" t="s">
        <v>1220</v>
      </c>
      <c r="D1447" s="294" t="s">
        <v>22</v>
      </c>
      <c r="E1447" s="296" t="s">
        <v>23</v>
      </c>
      <c r="F1447" s="294" t="s">
        <v>24</v>
      </c>
      <c r="G1447" s="296" t="s">
        <v>118</v>
      </c>
      <c r="H1447" s="296" t="s">
        <v>26</v>
      </c>
      <c r="I1447" s="296" t="s">
        <v>2270</v>
      </c>
      <c r="J1447" s="297">
        <v>4781</v>
      </c>
      <c r="K1447" s="298">
        <v>39277</v>
      </c>
      <c r="L1447" s="298">
        <v>2975</v>
      </c>
      <c r="M1447" s="299">
        <v>2561</v>
      </c>
      <c r="N1447" s="300">
        <v>19639</v>
      </c>
      <c r="O1447" s="300">
        <v>548</v>
      </c>
      <c r="P1447" s="301">
        <v>9732</v>
      </c>
      <c r="Q1447" s="302">
        <v>92151</v>
      </c>
      <c r="R1447" s="302">
        <v>19</v>
      </c>
      <c r="S1447" s="303" t="s">
        <v>35</v>
      </c>
      <c r="T1447" s="304" t="s">
        <v>35</v>
      </c>
      <c r="U1447" s="304" t="s">
        <v>35</v>
      </c>
      <c r="V1447" s="297">
        <v>17074</v>
      </c>
      <c r="W1447" s="298">
        <v>151067</v>
      </c>
      <c r="X1447" s="298">
        <v>3542</v>
      </c>
    </row>
    <row r="1448" spans="1:24" x14ac:dyDescent="0.35">
      <c r="A1448" s="294">
        <v>2013</v>
      </c>
      <c r="B1448" s="295">
        <v>14224</v>
      </c>
      <c r="C1448" s="296" t="s">
        <v>1221</v>
      </c>
      <c r="D1448" s="294" t="s">
        <v>22</v>
      </c>
      <c r="E1448" s="296" t="s">
        <v>23</v>
      </c>
      <c r="F1448" s="294" t="s">
        <v>24</v>
      </c>
      <c r="G1448" s="296" t="s">
        <v>312</v>
      </c>
      <c r="H1448" s="296" t="s">
        <v>31</v>
      </c>
      <c r="I1448" s="296" t="s">
        <v>2326</v>
      </c>
      <c r="J1448" s="297">
        <v>16505</v>
      </c>
      <c r="K1448" s="298">
        <v>104553</v>
      </c>
      <c r="L1448" s="298">
        <v>15743</v>
      </c>
      <c r="M1448" s="299">
        <v>12314</v>
      </c>
      <c r="N1448" s="300">
        <v>88000</v>
      </c>
      <c r="O1448" s="300">
        <v>3162</v>
      </c>
      <c r="P1448" s="301">
        <v>0</v>
      </c>
      <c r="Q1448" s="302">
        <v>0</v>
      </c>
      <c r="R1448" s="302" t="s">
        <v>35</v>
      </c>
      <c r="S1448" s="303">
        <v>0</v>
      </c>
      <c r="T1448" s="304">
        <v>0</v>
      </c>
      <c r="U1448" s="304" t="s">
        <v>35</v>
      </c>
      <c r="V1448" s="297">
        <v>28819</v>
      </c>
      <c r="W1448" s="298">
        <v>192553</v>
      </c>
      <c r="X1448" s="298">
        <v>18905</v>
      </c>
    </row>
    <row r="1449" spans="1:24" x14ac:dyDescent="0.35">
      <c r="A1449" s="294">
        <v>2013</v>
      </c>
      <c r="B1449" s="295">
        <v>14229</v>
      </c>
      <c r="C1449" s="296" t="s">
        <v>1222</v>
      </c>
      <c r="D1449" s="294" t="s">
        <v>22</v>
      </c>
      <c r="E1449" s="296" t="s">
        <v>23</v>
      </c>
      <c r="F1449" s="294" t="s">
        <v>24</v>
      </c>
      <c r="G1449" s="296" t="s">
        <v>75</v>
      </c>
      <c r="H1449" s="296" t="s">
        <v>26</v>
      </c>
      <c r="I1449" s="296" t="s">
        <v>2302</v>
      </c>
      <c r="J1449" s="297">
        <v>7562</v>
      </c>
      <c r="K1449" s="298">
        <v>65185</v>
      </c>
      <c r="L1449" s="298">
        <v>5710</v>
      </c>
      <c r="M1449" s="299">
        <v>1325</v>
      </c>
      <c r="N1449" s="300">
        <v>16063</v>
      </c>
      <c r="O1449" s="300">
        <v>432</v>
      </c>
      <c r="P1449" s="301">
        <v>6173</v>
      </c>
      <c r="Q1449" s="302">
        <v>63924</v>
      </c>
      <c r="R1449" s="302">
        <v>108</v>
      </c>
      <c r="S1449" s="303" t="s">
        <v>35</v>
      </c>
      <c r="T1449" s="304" t="s">
        <v>35</v>
      </c>
      <c r="U1449" s="304" t="s">
        <v>35</v>
      </c>
      <c r="V1449" s="297">
        <v>15060</v>
      </c>
      <c r="W1449" s="298">
        <v>145172</v>
      </c>
      <c r="X1449" s="298">
        <v>6250</v>
      </c>
    </row>
    <row r="1450" spans="1:24" x14ac:dyDescent="0.35">
      <c r="A1450" s="294">
        <v>2013</v>
      </c>
      <c r="B1450" s="295">
        <v>14232</v>
      </c>
      <c r="C1450" s="296" t="s">
        <v>1223</v>
      </c>
      <c r="D1450" s="294" t="s">
        <v>22</v>
      </c>
      <c r="E1450" s="296" t="s">
        <v>23</v>
      </c>
      <c r="F1450" s="294" t="s">
        <v>24</v>
      </c>
      <c r="G1450" s="296" t="s">
        <v>48</v>
      </c>
      <c r="H1450" s="296" t="s">
        <v>54</v>
      </c>
      <c r="I1450" s="296" t="s">
        <v>2270</v>
      </c>
      <c r="J1450" s="297">
        <v>51012.4</v>
      </c>
      <c r="K1450" s="298">
        <v>592819</v>
      </c>
      <c r="L1450" s="298">
        <v>47699</v>
      </c>
      <c r="M1450" s="299">
        <v>79467.5</v>
      </c>
      <c r="N1450" s="300">
        <v>1104604</v>
      </c>
      <c r="O1450" s="300">
        <v>12139</v>
      </c>
      <c r="P1450" s="301">
        <v>25955.5</v>
      </c>
      <c r="Q1450" s="302">
        <v>484528</v>
      </c>
      <c r="R1450" s="302">
        <v>11</v>
      </c>
      <c r="S1450" s="303" t="s">
        <v>35</v>
      </c>
      <c r="T1450" s="304" t="s">
        <v>35</v>
      </c>
      <c r="U1450" s="304" t="s">
        <v>35</v>
      </c>
      <c r="V1450" s="297">
        <v>156435.4</v>
      </c>
      <c r="W1450" s="298">
        <v>2181951</v>
      </c>
      <c r="X1450" s="298">
        <v>59849</v>
      </c>
    </row>
    <row r="1451" spans="1:24" x14ac:dyDescent="0.35">
      <c r="A1451" s="294">
        <v>2013</v>
      </c>
      <c r="B1451" s="295">
        <v>14232</v>
      </c>
      <c r="C1451" s="296" t="s">
        <v>1223</v>
      </c>
      <c r="D1451" s="294" t="s">
        <v>22</v>
      </c>
      <c r="E1451" s="296" t="s">
        <v>23</v>
      </c>
      <c r="F1451" s="294" t="s">
        <v>24</v>
      </c>
      <c r="G1451" s="296" t="s">
        <v>163</v>
      </c>
      <c r="H1451" s="296" t="s">
        <v>54</v>
      </c>
      <c r="I1451" s="296" t="s">
        <v>2270</v>
      </c>
      <c r="J1451" s="297">
        <v>52102.9</v>
      </c>
      <c r="K1451" s="298">
        <v>660100</v>
      </c>
      <c r="L1451" s="298">
        <v>44910</v>
      </c>
      <c r="M1451" s="299">
        <v>82227.199999999997</v>
      </c>
      <c r="N1451" s="300">
        <v>1152297</v>
      </c>
      <c r="O1451" s="300">
        <v>12789</v>
      </c>
      <c r="P1451" s="301">
        <v>4666.7</v>
      </c>
      <c r="Q1451" s="302">
        <v>74074</v>
      </c>
      <c r="R1451" s="302">
        <v>2</v>
      </c>
      <c r="S1451" s="303" t="s">
        <v>35</v>
      </c>
      <c r="T1451" s="304" t="s">
        <v>35</v>
      </c>
      <c r="U1451" s="304" t="s">
        <v>35</v>
      </c>
      <c r="V1451" s="297">
        <v>138996.79999999999</v>
      </c>
      <c r="W1451" s="298">
        <v>1886471</v>
      </c>
      <c r="X1451" s="298">
        <v>57701</v>
      </c>
    </row>
    <row r="1452" spans="1:24" x14ac:dyDescent="0.35">
      <c r="A1452" s="294">
        <v>2013</v>
      </c>
      <c r="B1452" s="295">
        <v>14232</v>
      </c>
      <c r="C1452" s="296" t="s">
        <v>1223</v>
      </c>
      <c r="D1452" s="294" t="s">
        <v>22</v>
      </c>
      <c r="E1452" s="296" t="s">
        <v>23</v>
      </c>
      <c r="F1452" s="294" t="s">
        <v>24</v>
      </c>
      <c r="G1452" s="296" t="s">
        <v>164</v>
      </c>
      <c r="H1452" s="296" t="s">
        <v>54</v>
      </c>
      <c r="I1452" s="296" t="s">
        <v>2270</v>
      </c>
      <c r="J1452" s="297">
        <v>10319</v>
      </c>
      <c r="K1452" s="298">
        <v>125941</v>
      </c>
      <c r="L1452" s="298">
        <v>8648</v>
      </c>
      <c r="M1452" s="299">
        <v>16799.7</v>
      </c>
      <c r="N1452" s="300">
        <v>259746</v>
      </c>
      <c r="O1452" s="300">
        <v>2772</v>
      </c>
      <c r="P1452" s="301">
        <v>2042.1</v>
      </c>
      <c r="Q1452" s="302">
        <v>33432</v>
      </c>
      <c r="R1452" s="302">
        <v>1</v>
      </c>
      <c r="S1452" s="303" t="s">
        <v>35</v>
      </c>
      <c r="T1452" s="304" t="s">
        <v>35</v>
      </c>
      <c r="U1452" s="304" t="s">
        <v>35</v>
      </c>
      <c r="V1452" s="297">
        <v>29160.799999999999</v>
      </c>
      <c r="W1452" s="298">
        <v>419119</v>
      </c>
      <c r="X1452" s="298">
        <v>11421</v>
      </c>
    </row>
    <row r="1453" spans="1:24" x14ac:dyDescent="0.35">
      <c r="A1453" s="294">
        <v>2013</v>
      </c>
      <c r="B1453" s="295">
        <v>14238</v>
      </c>
      <c r="C1453" s="296" t="s">
        <v>1224</v>
      </c>
      <c r="D1453" s="294" t="s">
        <v>22</v>
      </c>
      <c r="E1453" s="296" t="s">
        <v>23</v>
      </c>
      <c r="F1453" s="294" t="s">
        <v>24</v>
      </c>
      <c r="G1453" s="296" t="s">
        <v>118</v>
      </c>
      <c r="H1453" s="296" t="s">
        <v>31</v>
      </c>
      <c r="I1453" s="296" t="s">
        <v>2270</v>
      </c>
      <c r="J1453" s="297">
        <v>11743</v>
      </c>
      <c r="K1453" s="298">
        <v>105405</v>
      </c>
      <c r="L1453" s="298">
        <v>8717</v>
      </c>
      <c r="M1453" s="299">
        <v>6354</v>
      </c>
      <c r="N1453" s="300">
        <v>69113</v>
      </c>
      <c r="O1453" s="300">
        <v>858</v>
      </c>
      <c r="P1453" s="301">
        <v>4429</v>
      </c>
      <c r="Q1453" s="302">
        <v>59038</v>
      </c>
      <c r="R1453" s="302">
        <v>8</v>
      </c>
      <c r="S1453" s="303" t="s">
        <v>35</v>
      </c>
      <c r="T1453" s="304" t="s">
        <v>35</v>
      </c>
      <c r="U1453" s="304" t="s">
        <v>35</v>
      </c>
      <c r="V1453" s="297">
        <v>22526</v>
      </c>
      <c r="W1453" s="298">
        <v>233556</v>
      </c>
      <c r="X1453" s="298">
        <v>9583</v>
      </c>
    </row>
    <row r="1454" spans="1:24" x14ac:dyDescent="0.35">
      <c r="A1454" s="294">
        <v>2013</v>
      </c>
      <c r="B1454" s="295">
        <v>14243</v>
      </c>
      <c r="C1454" s="296" t="s">
        <v>2420</v>
      </c>
      <c r="D1454" s="294" t="s">
        <v>22</v>
      </c>
      <c r="E1454" s="296" t="s">
        <v>23</v>
      </c>
      <c r="F1454" s="294" t="s">
        <v>24</v>
      </c>
      <c r="G1454" s="296" t="s">
        <v>123</v>
      </c>
      <c r="H1454" s="296" t="s">
        <v>114</v>
      </c>
      <c r="I1454" s="296" t="s">
        <v>2389</v>
      </c>
      <c r="J1454" s="297" t="s">
        <v>35</v>
      </c>
      <c r="K1454" s="298" t="s">
        <v>35</v>
      </c>
      <c r="L1454" s="298" t="s">
        <v>35</v>
      </c>
      <c r="M1454" s="299">
        <v>58368</v>
      </c>
      <c r="N1454" s="300">
        <v>58368</v>
      </c>
      <c r="O1454" s="300">
        <v>1</v>
      </c>
      <c r="P1454" s="301" t="s">
        <v>35</v>
      </c>
      <c r="Q1454" s="302" t="s">
        <v>35</v>
      </c>
      <c r="R1454" s="302" t="s">
        <v>35</v>
      </c>
      <c r="S1454" s="303" t="s">
        <v>35</v>
      </c>
      <c r="T1454" s="304" t="s">
        <v>35</v>
      </c>
      <c r="U1454" s="304" t="s">
        <v>35</v>
      </c>
      <c r="V1454" s="297">
        <v>58368</v>
      </c>
      <c r="W1454" s="298">
        <v>58368</v>
      </c>
      <c r="X1454" s="298">
        <v>1</v>
      </c>
    </row>
    <row r="1455" spans="1:24" x14ac:dyDescent="0.35">
      <c r="A1455" s="294">
        <v>2013</v>
      </c>
      <c r="B1455" s="295">
        <v>14245</v>
      </c>
      <c r="C1455" s="296" t="s">
        <v>1225</v>
      </c>
      <c r="D1455" s="294" t="s">
        <v>22</v>
      </c>
      <c r="E1455" s="296" t="s">
        <v>23</v>
      </c>
      <c r="F1455" s="294" t="s">
        <v>24</v>
      </c>
      <c r="G1455" s="296" t="s">
        <v>221</v>
      </c>
      <c r="H1455" s="296" t="s">
        <v>179</v>
      </c>
      <c r="I1455" s="296" t="s">
        <v>2337</v>
      </c>
      <c r="J1455" s="297">
        <v>17592</v>
      </c>
      <c r="K1455" s="298">
        <v>162320</v>
      </c>
      <c r="L1455" s="298">
        <v>11637</v>
      </c>
      <c r="M1455" s="299">
        <v>15146</v>
      </c>
      <c r="N1455" s="300">
        <v>157734</v>
      </c>
      <c r="O1455" s="300">
        <v>2318</v>
      </c>
      <c r="P1455" s="301">
        <v>3039</v>
      </c>
      <c r="Q1455" s="302">
        <v>31432</v>
      </c>
      <c r="R1455" s="302">
        <v>259</v>
      </c>
      <c r="S1455" s="303" t="s">
        <v>35</v>
      </c>
      <c r="T1455" s="304" t="s">
        <v>35</v>
      </c>
      <c r="U1455" s="304" t="s">
        <v>35</v>
      </c>
      <c r="V1455" s="297">
        <v>35777</v>
      </c>
      <c r="W1455" s="298">
        <v>351486</v>
      </c>
      <c r="X1455" s="298">
        <v>14214</v>
      </c>
    </row>
    <row r="1456" spans="1:24" x14ac:dyDescent="0.35">
      <c r="A1456" s="294">
        <v>2013</v>
      </c>
      <c r="B1456" s="295">
        <v>14246</v>
      </c>
      <c r="C1456" s="296" t="s">
        <v>2421</v>
      </c>
      <c r="D1456" s="294" t="s">
        <v>22</v>
      </c>
      <c r="E1456" s="296" t="s">
        <v>23</v>
      </c>
      <c r="F1456" s="294" t="s">
        <v>24</v>
      </c>
      <c r="G1456" s="296" t="s">
        <v>48</v>
      </c>
      <c r="H1456" s="296" t="s">
        <v>26</v>
      </c>
      <c r="I1456" s="296" t="s">
        <v>2270</v>
      </c>
      <c r="J1456" s="297">
        <v>9713</v>
      </c>
      <c r="K1456" s="298">
        <v>84335</v>
      </c>
      <c r="L1456" s="298">
        <v>10563</v>
      </c>
      <c r="M1456" s="299">
        <v>9082</v>
      </c>
      <c r="N1456" s="300">
        <v>97366</v>
      </c>
      <c r="O1456" s="300">
        <v>1130</v>
      </c>
      <c r="P1456" s="301">
        <v>12682</v>
      </c>
      <c r="Q1456" s="302">
        <v>160797</v>
      </c>
      <c r="R1456" s="302">
        <v>74</v>
      </c>
      <c r="S1456" s="303">
        <v>0</v>
      </c>
      <c r="T1456" s="304">
        <v>0</v>
      </c>
      <c r="U1456" s="304">
        <v>0</v>
      </c>
      <c r="V1456" s="297">
        <v>31477</v>
      </c>
      <c r="W1456" s="298">
        <v>342498</v>
      </c>
      <c r="X1456" s="298">
        <v>11767</v>
      </c>
    </row>
    <row r="1457" spans="1:24" x14ac:dyDescent="0.35">
      <c r="A1457" s="294">
        <v>2013</v>
      </c>
      <c r="B1457" s="295">
        <v>14251</v>
      </c>
      <c r="C1457" s="296" t="s">
        <v>1226</v>
      </c>
      <c r="D1457" s="294" t="s">
        <v>22</v>
      </c>
      <c r="E1457" s="296" t="s">
        <v>23</v>
      </c>
      <c r="F1457" s="294" t="s">
        <v>24</v>
      </c>
      <c r="G1457" s="296" t="s">
        <v>106</v>
      </c>
      <c r="H1457" s="296" t="s">
        <v>31</v>
      </c>
      <c r="I1457" s="296" t="s">
        <v>2271</v>
      </c>
      <c r="J1457" s="297">
        <v>79439</v>
      </c>
      <c r="K1457" s="298">
        <v>736495</v>
      </c>
      <c r="L1457" s="298">
        <v>55444</v>
      </c>
      <c r="M1457" s="299">
        <v>23525</v>
      </c>
      <c r="N1457" s="300">
        <v>269575</v>
      </c>
      <c r="O1457" s="300">
        <v>2590</v>
      </c>
      <c r="P1457" s="301">
        <v>65802</v>
      </c>
      <c r="Q1457" s="302">
        <v>1219443</v>
      </c>
      <c r="R1457" s="302">
        <v>23</v>
      </c>
      <c r="S1457" s="303" t="s">
        <v>35</v>
      </c>
      <c r="T1457" s="304" t="s">
        <v>35</v>
      </c>
      <c r="U1457" s="304" t="s">
        <v>35</v>
      </c>
      <c r="V1457" s="297">
        <v>168766</v>
      </c>
      <c r="W1457" s="298">
        <v>2225513</v>
      </c>
      <c r="X1457" s="298">
        <v>58057</v>
      </c>
    </row>
    <row r="1458" spans="1:24" x14ac:dyDescent="0.35">
      <c r="A1458" s="294">
        <v>2013</v>
      </c>
      <c r="B1458" s="295">
        <v>14265</v>
      </c>
      <c r="C1458" s="296" t="s">
        <v>1227</v>
      </c>
      <c r="D1458" s="294" t="s">
        <v>22</v>
      </c>
      <c r="E1458" s="296" t="s">
        <v>23</v>
      </c>
      <c r="F1458" s="294" t="s">
        <v>24</v>
      </c>
      <c r="G1458" s="296" t="s">
        <v>60</v>
      </c>
      <c r="H1458" s="296" t="s">
        <v>114</v>
      </c>
      <c r="I1458" s="296" t="s">
        <v>2278</v>
      </c>
      <c r="J1458" s="297" t="s">
        <v>35</v>
      </c>
      <c r="K1458" s="298" t="s">
        <v>35</v>
      </c>
      <c r="L1458" s="298" t="s">
        <v>35</v>
      </c>
      <c r="M1458" s="299">
        <v>1920</v>
      </c>
      <c r="N1458" s="300">
        <v>16296</v>
      </c>
      <c r="O1458" s="300">
        <v>1</v>
      </c>
      <c r="P1458" s="301" t="s">
        <v>35</v>
      </c>
      <c r="Q1458" s="302" t="s">
        <v>35</v>
      </c>
      <c r="R1458" s="302" t="s">
        <v>35</v>
      </c>
      <c r="S1458" s="303" t="s">
        <v>35</v>
      </c>
      <c r="T1458" s="304" t="s">
        <v>35</v>
      </c>
      <c r="U1458" s="304" t="s">
        <v>35</v>
      </c>
      <c r="V1458" s="297">
        <v>1920</v>
      </c>
      <c r="W1458" s="298">
        <v>16296</v>
      </c>
      <c r="X1458" s="298">
        <v>1</v>
      </c>
    </row>
    <row r="1459" spans="1:24" x14ac:dyDescent="0.35">
      <c r="A1459" s="294">
        <v>2013</v>
      </c>
      <c r="B1459" s="295">
        <v>14268</v>
      </c>
      <c r="C1459" s="296" t="s">
        <v>1228</v>
      </c>
      <c r="D1459" s="294" t="s">
        <v>22</v>
      </c>
      <c r="E1459" s="296" t="s">
        <v>23</v>
      </c>
      <c r="F1459" s="294" t="s">
        <v>24</v>
      </c>
      <c r="G1459" s="296" t="s">
        <v>106</v>
      </c>
      <c r="H1459" s="296" t="s">
        <v>26</v>
      </c>
      <c r="I1459" s="296" t="s">
        <v>2289</v>
      </c>
      <c r="J1459" s="297">
        <v>23781.8</v>
      </c>
      <c r="K1459" s="298">
        <v>231012</v>
      </c>
      <c r="L1459" s="298">
        <v>22887</v>
      </c>
      <c r="M1459" s="299">
        <v>7501.9</v>
      </c>
      <c r="N1459" s="300">
        <v>95613</v>
      </c>
      <c r="O1459" s="300">
        <v>2431</v>
      </c>
      <c r="P1459" s="301">
        <v>42574.7</v>
      </c>
      <c r="Q1459" s="302">
        <v>558891</v>
      </c>
      <c r="R1459" s="302">
        <v>596</v>
      </c>
      <c r="S1459" s="303" t="s">
        <v>35</v>
      </c>
      <c r="T1459" s="304" t="s">
        <v>35</v>
      </c>
      <c r="U1459" s="304" t="s">
        <v>35</v>
      </c>
      <c r="V1459" s="297">
        <v>73858.399999999994</v>
      </c>
      <c r="W1459" s="298">
        <v>885516</v>
      </c>
      <c r="X1459" s="298">
        <v>25914</v>
      </c>
    </row>
    <row r="1460" spans="1:24" x14ac:dyDescent="0.35">
      <c r="A1460" s="294">
        <v>2013</v>
      </c>
      <c r="B1460" s="295">
        <v>14275</v>
      </c>
      <c r="C1460" s="296" t="s">
        <v>1229</v>
      </c>
      <c r="D1460" s="294" t="s">
        <v>22</v>
      </c>
      <c r="E1460" s="296" t="s">
        <v>23</v>
      </c>
      <c r="F1460" s="294" t="s">
        <v>24</v>
      </c>
      <c r="G1460" s="296" t="s">
        <v>25</v>
      </c>
      <c r="H1460" s="296" t="s">
        <v>26</v>
      </c>
      <c r="I1460" s="296" t="s">
        <v>2269</v>
      </c>
      <c r="J1460" s="297">
        <v>7991</v>
      </c>
      <c r="K1460" s="298">
        <v>78790</v>
      </c>
      <c r="L1460" s="298">
        <v>6450</v>
      </c>
      <c r="M1460" s="299">
        <v>13898</v>
      </c>
      <c r="N1460" s="300">
        <v>136770</v>
      </c>
      <c r="O1460" s="300">
        <v>2451</v>
      </c>
      <c r="P1460" s="301">
        <v>0</v>
      </c>
      <c r="Q1460" s="302">
        <v>0</v>
      </c>
      <c r="R1460" s="302">
        <v>0</v>
      </c>
      <c r="S1460" s="303">
        <v>0</v>
      </c>
      <c r="T1460" s="304">
        <v>0</v>
      </c>
      <c r="U1460" s="304">
        <v>0</v>
      </c>
      <c r="V1460" s="297">
        <v>21889</v>
      </c>
      <c r="W1460" s="298">
        <v>215560</v>
      </c>
      <c r="X1460" s="298">
        <v>8901</v>
      </c>
    </row>
    <row r="1461" spans="1:24" x14ac:dyDescent="0.35">
      <c r="A1461" s="294">
        <v>2013</v>
      </c>
      <c r="B1461" s="295">
        <v>14285</v>
      </c>
      <c r="C1461" s="296" t="s">
        <v>1230</v>
      </c>
      <c r="D1461" s="294" t="s">
        <v>22</v>
      </c>
      <c r="E1461" s="296" t="s">
        <v>23</v>
      </c>
      <c r="F1461" s="294" t="s">
        <v>24</v>
      </c>
      <c r="G1461" s="296" t="s">
        <v>127</v>
      </c>
      <c r="H1461" s="296" t="s">
        <v>31</v>
      </c>
      <c r="I1461" s="296" t="s">
        <v>2296</v>
      </c>
      <c r="J1461" s="297">
        <v>49894</v>
      </c>
      <c r="K1461" s="298">
        <v>538939</v>
      </c>
      <c r="L1461" s="298">
        <v>32595</v>
      </c>
      <c r="M1461" s="299">
        <v>14723</v>
      </c>
      <c r="N1461" s="300">
        <v>143074</v>
      </c>
      <c r="O1461" s="300">
        <v>6885</v>
      </c>
      <c r="P1461" s="301">
        <v>1859</v>
      </c>
      <c r="Q1461" s="302">
        <v>25588</v>
      </c>
      <c r="R1461" s="302">
        <v>13</v>
      </c>
      <c r="S1461" s="303" t="s">
        <v>35</v>
      </c>
      <c r="T1461" s="304" t="s">
        <v>35</v>
      </c>
      <c r="U1461" s="304" t="s">
        <v>35</v>
      </c>
      <c r="V1461" s="297">
        <v>66476</v>
      </c>
      <c r="W1461" s="298">
        <v>707601</v>
      </c>
      <c r="X1461" s="298">
        <v>39493</v>
      </c>
    </row>
    <row r="1462" spans="1:24" x14ac:dyDescent="0.35">
      <c r="A1462" s="294">
        <v>2013</v>
      </c>
      <c r="B1462" s="295">
        <v>14288</v>
      </c>
      <c r="C1462" s="296" t="s">
        <v>1231</v>
      </c>
      <c r="D1462" s="294" t="s">
        <v>22</v>
      </c>
      <c r="E1462" s="296" t="s">
        <v>23</v>
      </c>
      <c r="F1462" s="294" t="s">
        <v>24</v>
      </c>
      <c r="G1462" s="296" t="s">
        <v>127</v>
      </c>
      <c r="H1462" s="296" t="s">
        <v>31</v>
      </c>
      <c r="I1462" s="296" t="s">
        <v>2296</v>
      </c>
      <c r="J1462" s="297">
        <v>43394.9</v>
      </c>
      <c r="K1462" s="298">
        <v>400829</v>
      </c>
      <c r="L1462" s="298">
        <v>29342</v>
      </c>
      <c r="M1462" s="299">
        <v>7883.8</v>
      </c>
      <c r="N1462" s="300">
        <v>79059</v>
      </c>
      <c r="O1462" s="300">
        <v>2397</v>
      </c>
      <c r="P1462" s="301">
        <v>789.8</v>
      </c>
      <c r="Q1462" s="302">
        <v>10363</v>
      </c>
      <c r="R1462" s="302">
        <v>1</v>
      </c>
      <c r="S1462" s="303" t="s">
        <v>35</v>
      </c>
      <c r="T1462" s="304" t="s">
        <v>35</v>
      </c>
      <c r="U1462" s="304" t="s">
        <v>35</v>
      </c>
      <c r="V1462" s="297">
        <v>52068.5</v>
      </c>
      <c r="W1462" s="298">
        <v>490251</v>
      </c>
      <c r="X1462" s="298">
        <v>31740</v>
      </c>
    </row>
    <row r="1463" spans="1:24" x14ac:dyDescent="0.35">
      <c r="A1463" s="294">
        <v>2013</v>
      </c>
      <c r="B1463" s="295">
        <v>14289</v>
      </c>
      <c r="C1463" s="296" t="s">
        <v>1232</v>
      </c>
      <c r="D1463" s="294" t="s">
        <v>22</v>
      </c>
      <c r="E1463" s="296" t="s">
        <v>23</v>
      </c>
      <c r="F1463" s="294" t="s">
        <v>24</v>
      </c>
      <c r="G1463" s="296" t="s">
        <v>118</v>
      </c>
      <c r="H1463" s="296" t="s">
        <v>31</v>
      </c>
      <c r="I1463" s="296" t="s">
        <v>2292</v>
      </c>
      <c r="J1463" s="297">
        <v>67050</v>
      </c>
      <c r="K1463" s="298">
        <v>725167</v>
      </c>
      <c r="L1463" s="298">
        <v>53464</v>
      </c>
      <c r="M1463" s="299">
        <v>25026</v>
      </c>
      <c r="N1463" s="300">
        <v>287938</v>
      </c>
      <c r="O1463" s="300">
        <v>3654</v>
      </c>
      <c r="P1463" s="301">
        <v>5143</v>
      </c>
      <c r="Q1463" s="302">
        <v>84433</v>
      </c>
      <c r="R1463" s="302">
        <v>11</v>
      </c>
      <c r="S1463" s="303">
        <v>0</v>
      </c>
      <c r="T1463" s="304">
        <v>0</v>
      </c>
      <c r="U1463" s="304">
        <v>0</v>
      </c>
      <c r="V1463" s="297">
        <v>97219</v>
      </c>
      <c r="W1463" s="298">
        <v>1097538</v>
      </c>
      <c r="X1463" s="298">
        <v>57129</v>
      </c>
    </row>
    <row r="1464" spans="1:24" x14ac:dyDescent="0.35">
      <c r="A1464" s="294">
        <v>2013</v>
      </c>
      <c r="B1464" s="295">
        <v>14289</v>
      </c>
      <c r="C1464" s="296" t="s">
        <v>1232</v>
      </c>
      <c r="D1464" s="294" t="s">
        <v>22</v>
      </c>
      <c r="E1464" s="296" t="s">
        <v>23</v>
      </c>
      <c r="F1464" s="294" t="s">
        <v>24</v>
      </c>
      <c r="G1464" s="296" t="s">
        <v>76</v>
      </c>
      <c r="H1464" s="296" t="s">
        <v>31</v>
      </c>
      <c r="I1464" s="296" t="s">
        <v>2292</v>
      </c>
      <c r="J1464" s="297">
        <v>14300</v>
      </c>
      <c r="K1464" s="298">
        <v>139579</v>
      </c>
      <c r="L1464" s="298">
        <v>10997</v>
      </c>
      <c r="M1464" s="299">
        <v>3810</v>
      </c>
      <c r="N1464" s="300">
        <v>39146</v>
      </c>
      <c r="O1464" s="300">
        <v>779</v>
      </c>
      <c r="P1464" s="301">
        <v>2084</v>
      </c>
      <c r="Q1464" s="302">
        <v>25756</v>
      </c>
      <c r="R1464" s="302">
        <v>3</v>
      </c>
      <c r="S1464" s="303">
        <v>0</v>
      </c>
      <c r="T1464" s="304">
        <v>0</v>
      </c>
      <c r="U1464" s="304">
        <v>0</v>
      </c>
      <c r="V1464" s="297">
        <v>20194</v>
      </c>
      <c r="W1464" s="298">
        <v>204481</v>
      </c>
      <c r="X1464" s="298">
        <v>11779</v>
      </c>
    </row>
    <row r="1465" spans="1:24" x14ac:dyDescent="0.35">
      <c r="A1465" s="294">
        <v>2013</v>
      </c>
      <c r="B1465" s="295">
        <v>14324</v>
      </c>
      <c r="C1465" s="296" t="s">
        <v>1233</v>
      </c>
      <c r="D1465" s="294" t="s">
        <v>22</v>
      </c>
      <c r="E1465" s="296" t="s">
        <v>23</v>
      </c>
      <c r="F1465" s="294" t="s">
        <v>24</v>
      </c>
      <c r="G1465" s="296" t="s">
        <v>92</v>
      </c>
      <c r="H1465" s="296" t="s">
        <v>179</v>
      </c>
      <c r="I1465" s="296" t="s">
        <v>2304</v>
      </c>
      <c r="J1465" s="297">
        <v>13774.7</v>
      </c>
      <c r="K1465" s="298">
        <v>176853</v>
      </c>
      <c r="L1465" s="298">
        <v>14978</v>
      </c>
      <c r="M1465" s="299">
        <v>6917.8</v>
      </c>
      <c r="N1465" s="300">
        <v>83785</v>
      </c>
      <c r="O1465" s="300">
        <v>2258</v>
      </c>
      <c r="P1465" s="301">
        <v>1212.5</v>
      </c>
      <c r="Q1465" s="302">
        <v>24433</v>
      </c>
      <c r="R1465" s="302">
        <v>2</v>
      </c>
      <c r="S1465" s="303" t="s">
        <v>35</v>
      </c>
      <c r="T1465" s="304" t="s">
        <v>35</v>
      </c>
      <c r="U1465" s="304" t="s">
        <v>35</v>
      </c>
      <c r="V1465" s="297">
        <v>21905</v>
      </c>
      <c r="W1465" s="298">
        <v>285071</v>
      </c>
      <c r="X1465" s="298">
        <v>17238</v>
      </c>
    </row>
    <row r="1466" spans="1:24" x14ac:dyDescent="0.35">
      <c r="A1466" s="294">
        <v>2013</v>
      </c>
      <c r="B1466" s="295">
        <v>14328</v>
      </c>
      <c r="C1466" s="296" t="s">
        <v>1234</v>
      </c>
      <c r="D1466" s="294" t="s">
        <v>22</v>
      </c>
      <c r="E1466" s="296" t="s">
        <v>23</v>
      </c>
      <c r="F1466" s="294" t="s">
        <v>24</v>
      </c>
      <c r="G1466" s="296" t="s">
        <v>60</v>
      </c>
      <c r="H1466" s="296" t="s">
        <v>54</v>
      </c>
      <c r="I1466" s="296" t="s">
        <v>2278</v>
      </c>
      <c r="J1466" s="297">
        <v>5166296</v>
      </c>
      <c r="K1466" s="298">
        <v>30552342</v>
      </c>
      <c r="L1466" s="298">
        <v>4695373</v>
      </c>
      <c r="M1466" s="299">
        <v>5889240</v>
      </c>
      <c r="N1466" s="300">
        <v>36055810</v>
      </c>
      <c r="O1466" s="300">
        <v>657850</v>
      </c>
      <c r="P1466" s="301">
        <v>1197902</v>
      </c>
      <c r="Q1466" s="302">
        <v>9781848</v>
      </c>
      <c r="R1466" s="302">
        <v>1042</v>
      </c>
      <c r="S1466" s="303">
        <v>0</v>
      </c>
      <c r="T1466" s="304">
        <v>0</v>
      </c>
      <c r="U1466" s="304">
        <v>0</v>
      </c>
      <c r="V1466" s="297">
        <v>12253438</v>
      </c>
      <c r="W1466" s="298">
        <v>76390000</v>
      </c>
      <c r="X1466" s="298">
        <v>5354265</v>
      </c>
    </row>
    <row r="1467" spans="1:24" x14ac:dyDescent="0.35">
      <c r="A1467" s="294">
        <v>2013</v>
      </c>
      <c r="B1467" s="295">
        <v>14328</v>
      </c>
      <c r="C1467" s="296" t="s">
        <v>1234</v>
      </c>
      <c r="D1467" s="294" t="s">
        <v>132</v>
      </c>
      <c r="E1467" s="296" t="s">
        <v>133</v>
      </c>
      <c r="F1467" s="294" t="s">
        <v>24</v>
      </c>
      <c r="G1467" s="296" t="s">
        <v>60</v>
      </c>
      <c r="H1467" s="296" t="s">
        <v>54</v>
      </c>
      <c r="I1467" s="296" t="s">
        <v>2278</v>
      </c>
      <c r="J1467" s="297">
        <v>62034</v>
      </c>
      <c r="K1467" s="298">
        <v>559286</v>
      </c>
      <c r="L1467" s="298">
        <v>96854</v>
      </c>
      <c r="M1467" s="299">
        <v>304869</v>
      </c>
      <c r="N1467" s="300">
        <v>4650061</v>
      </c>
      <c r="O1467" s="300">
        <v>20440</v>
      </c>
      <c r="P1467" s="301">
        <v>221297</v>
      </c>
      <c r="Q1467" s="302">
        <v>5213818</v>
      </c>
      <c r="R1467" s="302">
        <v>334</v>
      </c>
      <c r="S1467" s="303">
        <v>3317</v>
      </c>
      <c r="T1467" s="304">
        <v>358340</v>
      </c>
      <c r="U1467" s="304">
        <v>1</v>
      </c>
      <c r="V1467" s="297">
        <v>591517</v>
      </c>
      <c r="W1467" s="298">
        <v>10781505</v>
      </c>
      <c r="X1467" s="298">
        <v>117629</v>
      </c>
    </row>
    <row r="1468" spans="1:24" x14ac:dyDescent="0.35">
      <c r="A1468" s="294">
        <v>2013</v>
      </c>
      <c r="B1468" s="295">
        <v>14354</v>
      </c>
      <c r="C1468" s="296" t="s">
        <v>1235</v>
      </c>
      <c r="D1468" s="294" t="s">
        <v>22</v>
      </c>
      <c r="E1468" s="296" t="s">
        <v>23</v>
      </c>
      <c r="F1468" s="294" t="s">
        <v>24</v>
      </c>
      <c r="G1468" s="296" t="s">
        <v>60</v>
      </c>
      <c r="H1468" s="296" t="s">
        <v>54</v>
      </c>
      <c r="I1468" s="296" t="s">
        <v>2294</v>
      </c>
      <c r="J1468" s="297">
        <v>52515</v>
      </c>
      <c r="K1468" s="298">
        <v>390347</v>
      </c>
      <c r="L1468" s="298">
        <v>35380</v>
      </c>
      <c r="M1468" s="299">
        <v>32959.4</v>
      </c>
      <c r="N1468" s="300">
        <v>260176</v>
      </c>
      <c r="O1468" s="300">
        <v>7431</v>
      </c>
      <c r="P1468" s="301">
        <v>16968.599999999999</v>
      </c>
      <c r="Q1468" s="302">
        <v>144311</v>
      </c>
      <c r="R1468" s="302">
        <v>1947</v>
      </c>
      <c r="S1468" s="303" t="s">
        <v>35</v>
      </c>
      <c r="T1468" s="304" t="s">
        <v>35</v>
      </c>
      <c r="U1468" s="304" t="s">
        <v>35</v>
      </c>
      <c r="V1468" s="297">
        <v>102443</v>
      </c>
      <c r="W1468" s="298">
        <v>794834</v>
      </c>
      <c r="X1468" s="298">
        <v>44758</v>
      </c>
    </row>
    <row r="1469" spans="1:24" x14ac:dyDescent="0.35">
      <c r="A1469" s="294">
        <v>2013</v>
      </c>
      <c r="B1469" s="295">
        <v>14354</v>
      </c>
      <c r="C1469" s="296" t="s">
        <v>1235</v>
      </c>
      <c r="D1469" s="294" t="s">
        <v>22</v>
      </c>
      <c r="E1469" s="296" t="s">
        <v>23</v>
      </c>
      <c r="F1469" s="294" t="s">
        <v>24</v>
      </c>
      <c r="G1469" s="296" t="s">
        <v>198</v>
      </c>
      <c r="H1469" s="296" t="s">
        <v>54</v>
      </c>
      <c r="I1469" s="296" t="s">
        <v>2309</v>
      </c>
      <c r="J1469" s="297">
        <v>77907</v>
      </c>
      <c r="K1469" s="298">
        <v>718090</v>
      </c>
      <c r="L1469" s="298">
        <v>58730</v>
      </c>
      <c r="M1469" s="299">
        <v>40069.800000000003</v>
      </c>
      <c r="N1469" s="300">
        <v>440163</v>
      </c>
      <c r="O1469" s="300">
        <v>8486</v>
      </c>
      <c r="P1469" s="301">
        <v>171403.2</v>
      </c>
      <c r="Q1469" s="302">
        <v>2463393</v>
      </c>
      <c r="R1469" s="302">
        <v>5570</v>
      </c>
      <c r="S1469" s="303" t="s">
        <v>35</v>
      </c>
      <c r="T1469" s="304" t="s">
        <v>35</v>
      </c>
      <c r="U1469" s="304" t="s">
        <v>35</v>
      </c>
      <c r="V1469" s="297">
        <v>289380</v>
      </c>
      <c r="W1469" s="298">
        <v>3621646</v>
      </c>
      <c r="X1469" s="298">
        <v>72786</v>
      </c>
    </row>
    <row r="1470" spans="1:24" x14ac:dyDescent="0.35">
      <c r="A1470" s="294">
        <v>2013</v>
      </c>
      <c r="B1470" s="295">
        <v>14354</v>
      </c>
      <c r="C1470" s="296" t="s">
        <v>1235</v>
      </c>
      <c r="D1470" s="294" t="s">
        <v>22</v>
      </c>
      <c r="E1470" s="296" t="s">
        <v>23</v>
      </c>
      <c r="F1470" s="294" t="s">
        <v>24</v>
      </c>
      <c r="G1470" s="296" t="s">
        <v>123</v>
      </c>
      <c r="H1470" s="296" t="s">
        <v>54</v>
      </c>
      <c r="I1470" s="296" t="s">
        <v>2294</v>
      </c>
      <c r="J1470" s="297">
        <v>598590.30000000005</v>
      </c>
      <c r="K1470" s="298">
        <v>5534975</v>
      </c>
      <c r="L1470" s="298">
        <v>477056</v>
      </c>
      <c r="M1470" s="299">
        <v>448934.7</v>
      </c>
      <c r="N1470" s="300">
        <v>5115094</v>
      </c>
      <c r="O1470" s="300">
        <v>74069</v>
      </c>
      <c r="P1470" s="301">
        <v>172936.2</v>
      </c>
      <c r="Q1470" s="302">
        <v>2424852</v>
      </c>
      <c r="R1470" s="302">
        <v>9543</v>
      </c>
      <c r="S1470" s="303">
        <v>1335.6</v>
      </c>
      <c r="T1470" s="304">
        <v>14655</v>
      </c>
      <c r="U1470" s="304">
        <v>1</v>
      </c>
      <c r="V1470" s="297">
        <v>1221796.8</v>
      </c>
      <c r="W1470" s="298">
        <v>13089576</v>
      </c>
      <c r="X1470" s="298">
        <v>560669</v>
      </c>
    </row>
    <row r="1471" spans="1:24" x14ac:dyDescent="0.35">
      <c r="A1471" s="294">
        <v>2013</v>
      </c>
      <c r="B1471" s="295">
        <v>14354</v>
      </c>
      <c r="C1471" s="296" t="s">
        <v>1235</v>
      </c>
      <c r="D1471" s="294" t="s">
        <v>22</v>
      </c>
      <c r="E1471" s="296" t="s">
        <v>23</v>
      </c>
      <c r="F1471" s="294" t="s">
        <v>24</v>
      </c>
      <c r="G1471" s="296" t="s">
        <v>223</v>
      </c>
      <c r="H1471" s="296" t="s">
        <v>54</v>
      </c>
      <c r="I1471" s="296" t="s">
        <v>2309</v>
      </c>
      <c r="J1471" s="297">
        <v>758356.8</v>
      </c>
      <c r="K1471" s="298">
        <v>6976758</v>
      </c>
      <c r="L1471" s="298">
        <v>733917</v>
      </c>
      <c r="M1471" s="299">
        <v>715106.8</v>
      </c>
      <c r="N1471" s="300">
        <v>8556034</v>
      </c>
      <c r="O1471" s="300">
        <v>80929</v>
      </c>
      <c r="P1471" s="301">
        <v>513289.7</v>
      </c>
      <c r="Q1471" s="302">
        <v>8923492</v>
      </c>
      <c r="R1471" s="302">
        <v>8027</v>
      </c>
      <c r="S1471" s="303">
        <v>5779.1</v>
      </c>
      <c r="T1471" s="304">
        <v>54111</v>
      </c>
      <c r="U1471" s="304">
        <v>1</v>
      </c>
      <c r="V1471" s="297">
        <v>1992532.4</v>
      </c>
      <c r="W1471" s="298">
        <v>24510395</v>
      </c>
      <c r="X1471" s="298">
        <v>822874</v>
      </c>
    </row>
    <row r="1472" spans="1:24" x14ac:dyDescent="0.35">
      <c r="A1472" s="294">
        <v>2013</v>
      </c>
      <c r="B1472" s="295">
        <v>14354</v>
      </c>
      <c r="C1472" s="296" t="s">
        <v>1235</v>
      </c>
      <c r="D1472" s="294" t="s">
        <v>22</v>
      </c>
      <c r="E1472" s="296" t="s">
        <v>23</v>
      </c>
      <c r="F1472" s="294" t="s">
        <v>24</v>
      </c>
      <c r="G1472" s="296" t="s">
        <v>92</v>
      </c>
      <c r="H1472" s="296" t="s">
        <v>54</v>
      </c>
      <c r="I1472" s="296" t="s">
        <v>2294</v>
      </c>
      <c r="J1472" s="297">
        <v>135532.4</v>
      </c>
      <c r="K1472" s="298">
        <v>1626261</v>
      </c>
      <c r="L1472" s="298">
        <v>104928</v>
      </c>
      <c r="M1472" s="299">
        <v>116702.6</v>
      </c>
      <c r="N1472" s="300">
        <v>1512762</v>
      </c>
      <c r="O1472" s="300">
        <v>17204</v>
      </c>
      <c r="P1472" s="301">
        <v>61610.7</v>
      </c>
      <c r="Q1472" s="302">
        <v>953665</v>
      </c>
      <c r="R1472" s="302">
        <v>5732</v>
      </c>
      <c r="S1472" s="303" t="s">
        <v>35</v>
      </c>
      <c r="T1472" s="304" t="s">
        <v>35</v>
      </c>
      <c r="U1472" s="304" t="s">
        <v>35</v>
      </c>
      <c r="V1472" s="297">
        <v>313845.7</v>
      </c>
      <c r="W1472" s="298">
        <v>4092688</v>
      </c>
      <c r="X1472" s="298">
        <v>127864</v>
      </c>
    </row>
    <row r="1473" spans="1:24" x14ac:dyDescent="0.35">
      <c r="A1473" s="294">
        <v>2013</v>
      </c>
      <c r="B1473" s="295">
        <v>14354</v>
      </c>
      <c r="C1473" s="296" t="s">
        <v>1235</v>
      </c>
      <c r="D1473" s="294" t="s">
        <v>22</v>
      </c>
      <c r="E1473" s="296" t="s">
        <v>23</v>
      </c>
      <c r="F1473" s="294" t="s">
        <v>24</v>
      </c>
      <c r="G1473" s="296" t="s">
        <v>165</v>
      </c>
      <c r="H1473" s="296" t="s">
        <v>54</v>
      </c>
      <c r="I1473" s="296" t="s">
        <v>2309</v>
      </c>
      <c r="J1473" s="297">
        <v>115679.4</v>
      </c>
      <c r="K1473" s="298">
        <v>1092932</v>
      </c>
      <c r="L1473" s="298">
        <v>112162</v>
      </c>
      <c r="M1473" s="299">
        <v>130195.9</v>
      </c>
      <c r="N1473" s="300">
        <v>1538409</v>
      </c>
      <c r="O1473" s="300">
        <v>23060</v>
      </c>
      <c r="P1473" s="301">
        <v>425857.2</v>
      </c>
      <c r="Q1473" s="302">
        <v>6922393</v>
      </c>
      <c r="R1473" s="302">
        <v>2735</v>
      </c>
      <c r="S1473" s="303" t="s">
        <v>35</v>
      </c>
      <c r="T1473" s="304" t="s">
        <v>35</v>
      </c>
      <c r="U1473" s="304" t="s">
        <v>35</v>
      </c>
      <c r="V1473" s="297">
        <v>671732.5</v>
      </c>
      <c r="W1473" s="298">
        <v>9553734</v>
      </c>
      <c r="X1473" s="298">
        <v>137957</v>
      </c>
    </row>
    <row r="1474" spans="1:24" x14ac:dyDescent="0.35">
      <c r="A1474" s="294">
        <v>2013</v>
      </c>
      <c r="B1474" s="295">
        <v>14354</v>
      </c>
      <c r="C1474" s="296" t="s">
        <v>1235</v>
      </c>
      <c r="D1474" s="294" t="s">
        <v>132</v>
      </c>
      <c r="E1474" s="296" t="s">
        <v>133</v>
      </c>
      <c r="F1474" s="294" t="s">
        <v>24</v>
      </c>
      <c r="G1474" s="296" t="s">
        <v>123</v>
      </c>
      <c r="H1474" s="296" t="s">
        <v>54</v>
      </c>
      <c r="I1474" s="296" t="s">
        <v>2294</v>
      </c>
      <c r="J1474" s="297">
        <v>0</v>
      </c>
      <c r="K1474" s="298">
        <v>0</v>
      </c>
      <c r="L1474" s="298">
        <v>0</v>
      </c>
      <c r="M1474" s="299">
        <v>5646.6</v>
      </c>
      <c r="N1474" s="300">
        <v>147684</v>
      </c>
      <c r="O1474" s="300">
        <v>68</v>
      </c>
      <c r="P1474" s="301">
        <v>1746.9</v>
      </c>
      <c r="Q1474" s="302">
        <v>57658</v>
      </c>
      <c r="R1474" s="302">
        <v>6</v>
      </c>
      <c r="S1474" s="303">
        <v>0</v>
      </c>
      <c r="T1474" s="304">
        <v>0</v>
      </c>
      <c r="U1474" s="304">
        <v>0</v>
      </c>
      <c r="V1474" s="297">
        <v>7393.5</v>
      </c>
      <c r="W1474" s="298">
        <v>205342</v>
      </c>
      <c r="X1474" s="298">
        <v>74</v>
      </c>
    </row>
    <row r="1475" spans="1:24" x14ac:dyDescent="0.35">
      <c r="A1475" s="294">
        <v>2013</v>
      </c>
      <c r="B1475" s="295">
        <v>14371</v>
      </c>
      <c r="C1475" s="296" t="s">
        <v>1236</v>
      </c>
      <c r="D1475" s="294" t="s">
        <v>22</v>
      </c>
      <c r="E1475" s="296" t="s">
        <v>23</v>
      </c>
      <c r="F1475" s="294" t="s">
        <v>24</v>
      </c>
      <c r="G1475" s="296" t="s">
        <v>106</v>
      </c>
      <c r="H1475" s="296" t="s">
        <v>26</v>
      </c>
      <c r="I1475" s="296" t="s">
        <v>2269</v>
      </c>
      <c r="J1475" s="297">
        <v>25942</v>
      </c>
      <c r="K1475" s="298">
        <v>235600</v>
      </c>
      <c r="L1475" s="298">
        <v>18612</v>
      </c>
      <c r="M1475" s="299">
        <v>37800</v>
      </c>
      <c r="N1475" s="300">
        <v>340375</v>
      </c>
      <c r="O1475" s="300">
        <v>3760</v>
      </c>
      <c r="P1475" s="301">
        <v>1662</v>
      </c>
      <c r="Q1475" s="302">
        <v>19597</v>
      </c>
      <c r="R1475" s="302">
        <v>2</v>
      </c>
      <c r="S1475" s="303" t="s">
        <v>35</v>
      </c>
      <c r="T1475" s="304" t="s">
        <v>35</v>
      </c>
      <c r="U1475" s="304" t="s">
        <v>35</v>
      </c>
      <c r="V1475" s="297">
        <v>65404</v>
      </c>
      <c r="W1475" s="298">
        <v>595572</v>
      </c>
      <c r="X1475" s="298">
        <v>22374</v>
      </c>
    </row>
    <row r="1476" spans="1:24" x14ac:dyDescent="0.35">
      <c r="A1476" s="294">
        <v>2013</v>
      </c>
      <c r="B1476" s="295">
        <v>14373</v>
      </c>
      <c r="C1476" s="296" t="s">
        <v>1237</v>
      </c>
      <c r="D1476" s="294" t="s">
        <v>22</v>
      </c>
      <c r="E1476" s="296" t="s">
        <v>23</v>
      </c>
      <c r="F1476" s="294" t="s">
        <v>24</v>
      </c>
      <c r="G1476" s="296" t="s">
        <v>53</v>
      </c>
      <c r="H1476" s="296" t="s">
        <v>26</v>
      </c>
      <c r="I1476" s="296" t="s">
        <v>2290</v>
      </c>
      <c r="J1476" s="297">
        <v>3366.6</v>
      </c>
      <c r="K1476" s="298">
        <v>43476</v>
      </c>
      <c r="L1476" s="298">
        <v>3549</v>
      </c>
      <c r="M1476" s="299">
        <v>5432.3</v>
      </c>
      <c r="N1476" s="300">
        <v>64855</v>
      </c>
      <c r="O1476" s="300">
        <v>991</v>
      </c>
      <c r="P1476" s="301" t="s">
        <v>35</v>
      </c>
      <c r="Q1476" s="302" t="s">
        <v>35</v>
      </c>
      <c r="R1476" s="302" t="s">
        <v>35</v>
      </c>
      <c r="S1476" s="303" t="s">
        <v>35</v>
      </c>
      <c r="T1476" s="304" t="s">
        <v>35</v>
      </c>
      <c r="U1476" s="304" t="s">
        <v>35</v>
      </c>
      <c r="V1476" s="297">
        <v>8798.9</v>
      </c>
      <c r="W1476" s="298">
        <v>108331</v>
      </c>
      <c r="X1476" s="298">
        <v>4540</v>
      </c>
    </row>
    <row r="1477" spans="1:24" x14ac:dyDescent="0.35">
      <c r="A1477" s="294">
        <v>2013</v>
      </c>
      <c r="B1477" s="295">
        <v>14381</v>
      </c>
      <c r="C1477" s="296" t="s">
        <v>1238</v>
      </c>
      <c r="D1477" s="294" t="s">
        <v>22</v>
      </c>
      <c r="E1477" s="296" t="s">
        <v>23</v>
      </c>
      <c r="F1477" s="294" t="s">
        <v>24</v>
      </c>
      <c r="G1477" s="296" t="s">
        <v>44</v>
      </c>
      <c r="H1477" s="296" t="s">
        <v>26</v>
      </c>
      <c r="I1477" s="296" t="s">
        <v>2271</v>
      </c>
      <c r="J1477" s="297">
        <v>9444.7000000000007</v>
      </c>
      <c r="K1477" s="298">
        <v>82730</v>
      </c>
      <c r="L1477" s="298">
        <v>10260</v>
      </c>
      <c r="M1477" s="299">
        <v>10192.200000000001</v>
      </c>
      <c r="N1477" s="300">
        <v>91767</v>
      </c>
      <c r="O1477" s="300">
        <v>1861</v>
      </c>
      <c r="P1477" s="301">
        <v>3969.3</v>
      </c>
      <c r="Q1477" s="302">
        <v>47456</v>
      </c>
      <c r="R1477" s="302">
        <v>6</v>
      </c>
      <c r="S1477" s="303" t="s">
        <v>35</v>
      </c>
      <c r="T1477" s="304" t="s">
        <v>35</v>
      </c>
      <c r="U1477" s="304" t="s">
        <v>35</v>
      </c>
      <c r="V1477" s="297">
        <v>23606.2</v>
      </c>
      <c r="W1477" s="298">
        <v>221953</v>
      </c>
      <c r="X1477" s="298">
        <v>12127</v>
      </c>
    </row>
    <row r="1478" spans="1:24" x14ac:dyDescent="0.35">
      <c r="A1478" s="294">
        <v>2013</v>
      </c>
      <c r="B1478" s="295">
        <v>14398</v>
      </c>
      <c r="C1478" s="296" t="s">
        <v>1239</v>
      </c>
      <c r="D1478" s="294" t="s">
        <v>22</v>
      </c>
      <c r="E1478" s="296" t="s">
        <v>23</v>
      </c>
      <c r="F1478" s="294" t="s">
        <v>24</v>
      </c>
      <c r="G1478" s="296" t="s">
        <v>51</v>
      </c>
      <c r="H1478" s="296" t="s">
        <v>31</v>
      </c>
      <c r="I1478" s="296" t="s">
        <v>51</v>
      </c>
      <c r="J1478" s="297">
        <v>100661</v>
      </c>
      <c r="K1478" s="298">
        <v>859133</v>
      </c>
      <c r="L1478" s="298">
        <v>58689</v>
      </c>
      <c r="M1478" s="299">
        <v>49931</v>
      </c>
      <c r="N1478" s="300">
        <v>445325</v>
      </c>
      <c r="O1478" s="300">
        <v>9900</v>
      </c>
      <c r="P1478" s="301">
        <v>7783</v>
      </c>
      <c r="Q1478" s="302">
        <v>88786</v>
      </c>
      <c r="R1478" s="302">
        <v>25</v>
      </c>
      <c r="S1478" s="303" t="s">
        <v>35</v>
      </c>
      <c r="T1478" s="304" t="s">
        <v>35</v>
      </c>
      <c r="U1478" s="304" t="s">
        <v>35</v>
      </c>
      <c r="V1478" s="297">
        <v>158375</v>
      </c>
      <c r="W1478" s="298">
        <v>1393244</v>
      </c>
      <c r="X1478" s="298">
        <v>68614</v>
      </c>
    </row>
    <row r="1479" spans="1:24" x14ac:dyDescent="0.35">
      <c r="A1479" s="294">
        <v>2013</v>
      </c>
      <c r="B1479" s="295">
        <v>14401</v>
      </c>
      <c r="C1479" s="296" t="s">
        <v>1240</v>
      </c>
      <c r="D1479" s="294" t="s">
        <v>22</v>
      </c>
      <c r="E1479" s="296" t="s">
        <v>23</v>
      </c>
      <c r="F1479" s="294" t="s">
        <v>24</v>
      </c>
      <c r="G1479" s="296" t="s">
        <v>60</v>
      </c>
      <c r="H1479" s="296" t="s">
        <v>26</v>
      </c>
      <c r="I1479" s="296" t="s">
        <v>2278</v>
      </c>
      <c r="J1479" s="297">
        <v>19658</v>
      </c>
      <c r="K1479" s="298">
        <v>157835</v>
      </c>
      <c r="L1479" s="298">
        <v>25438</v>
      </c>
      <c r="M1479" s="299">
        <v>68047</v>
      </c>
      <c r="N1479" s="300">
        <v>576182</v>
      </c>
      <c r="O1479" s="300">
        <v>3719</v>
      </c>
      <c r="P1479" s="301">
        <v>23755</v>
      </c>
      <c r="Q1479" s="302">
        <v>219218</v>
      </c>
      <c r="R1479" s="302">
        <v>131</v>
      </c>
      <c r="S1479" s="303" t="s">
        <v>35</v>
      </c>
      <c r="T1479" s="304" t="s">
        <v>35</v>
      </c>
      <c r="U1479" s="304" t="s">
        <v>35</v>
      </c>
      <c r="V1479" s="297">
        <v>111460</v>
      </c>
      <c r="W1479" s="298">
        <v>953235</v>
      </c>
      <c r="X1479" s="298">
        <v>29288</v>
      </c>
    </row>
    <row r="1480" spans="1:24" x14ac:dyDescent="0.35">
      <c r="A1480" s="294">
        <v>2013</v>
      </c>
      <c r="B1480" s="295">
        <v>14405</v>
      </c>
      <c r="C1480" s="296" t="s">
        <v>1241</v>
      </c>
      <c r="D1480" s="294" t="s">
        <v>22</v>
      </c>
      <c r="E1480" s="296" t="s">
        <v>23</v>
      </c>
      <c r="F1480" s="294" t="s">
        <v>24</v>
      </c>
      <c r="G1480" s="296" t="s">
        <v>131</v>
      </c>
      <c r="H1480" s="296" t="s">
        <v>114</v>
      </c>
      <c r="I1480" s="296" t="s">
        <v>2271</v>
      </c>
      <c r="J1480" s="297" t="s">
        <v>35</v>
      </c>
      <c r="K1480" s="298" t="s">
        <v>35</v>
      </c>
      <c r="L1480" s="298" t="s">
        <v>35</v>
      </c>
      <c r="M1480" s="299">
        <v>357</v>
      </c>
      <c r="N1480" s="300">
        <v>2850</v>
      </c>
      <c r="O1480" s="300">
        <v>1</v>
      </c>
      <c r="P1480" s="301" t="s">
        <v>35</v>
      </c>
      <c r="Q1480" s="302" t="s">
        <v>35</v>
      </c>
      <c r="R1480" s="302" t="s">
        <v>35</v>
      </c>
      <c r="S1480" s="303" t="s">
        <v>35</v>
      </c>
      <c r="T1480" s="304" t="s">
        <v>35</v>
      </c>
      <c r="U1480" s="304" t="s">
        <v>35</v>
      </c>
      <c r="V1480" s="297">
        <v>357</v>
      </c>
      <c r="W1480" s="298">
        <v>2850</v>
      </c>
      <c r="X1480" s="298">
        <v>1</v>
      </c>
    </row>
    <row r="1481" spans="1:24" x14ac:dyDescent="0.35">
      <c r="A1481" s="294">
        <v>2013</v>
      </c>
      <c r="B1481" s="295">
        <v>14405</v>
      </c>
      <c r="C1481" s="296" t="s">
        <v>1241</v>
      </c>
      <c r="D1481" s="294" t="s">
        <v>39</v>
      </c>
      <c r="E1481" s="296" t="s">
        <v>40</v>
      </c>
      <c r="F1481" s="294" t="s">
        <v>24</v>
      </c>
      <c r="G1481" s="296" t="s">
        <v>413</v>
      </c>
      <c r="H1481" s="296" t="s">
        <v>42</v>
      </c>
      <c r="I1481" s="296" t="s">
        <v>2271</v>
      </c>
      <c r="J1481" s="297">
        <v>0</v>
      </c>
      <c r="K1481" s="298">
        <v>0</v>
      </c>
      <c r="L1481" s="298">
        <v>0</v>
      </c>
      <c r="M1481" s="299">
        <v>24173</v>
      </c>
      <c r="N1481" s="300">
        <v>209583</v>
      </c>
      <c r="O1481" s="300">
        <v>767</v>
      </c>
      <c r="P1481" s="301">
        <v>0</v>
      </c>
      <c r="Q1481" s="302">
        <v>0</v>
      </c>
      <c r="R1481" s="302">
        <v>0</v>
      </c>
      <c r="S1481" s="303">
        <v>0</v>
      </c>
      <c r="T1481" s="304">
        <v>0</v>
      </c>
      <c r="U1481" s="304">
        <v>0</v>
      </c>
      <c r="V1481" s="297">
        <v>24173</v>
      </c>
      <c r="W1481" s="298">
        <v>209583</v>
      </c>
      <c r="X1481" s="298">
        <v>767</v>
      </c>
    </row>
    <row r="1482" spans="1:24" x14ac:dyDescent="0.35">
      <c r="A1482" s="294">
        <v>2013</v>
      </c>
      <c r="B1482" s="295">
        <v>14405</v>
      </c>
      <c r="C1482" s="296" t="s">
        <v>1241</v>
      </c>
      <c r="D1482" s="294" t="s">
        <v>39</v>
      </c>
      <c r="E1482" s="296" t="s">
        <v>40</v>
      </c>
      <c r="F1482" s="294" t="s">
        <v>24</v>
      </c>
      <c r="G1482" s="296" t="s">
        <v>186</v>
      </c>
      <c r="H1482" s="296" t="s">
        <v>42</v>
      </c>
      <c r="I1482" s="296" t="s">
        <v>2271</v>
      </c>
      <c r="J1482" s="297">
        <v>0</v>
      </c>
      <c r="K1482" s="298">
        <v>0</v>
      </c>
      <c r="L1482" s="298">
        <v>0</v>
      </c>
      <c r="M1482" s="299">
        <v>220</v>
      </c>
      <c r="N1482" s="300">
        <v>1861</v>
      </c>
      <c r="O1482" s="300">
        <v>18</v>
      </c>
      <c r="P1482" s="301">
        <v>0</v>
      </c>
      <c r="Q1482" s="302">
        <v>0</v>
      </c>
      <c r="R1482" s="302">
        <v>0</v>
      </c>
      <c r="S1482" s="303">
        <v>0</v>
      </c>
      <c r="T1482" s="304">
        <v>0</v>
      </c>
      <c r="U1482" s="304">
        <v>0</v>
      </c>
      <c r="V1482" s="297">
        <v>220</v>
      </c>
      <c r="W1482" s="298">
        <v>1861</v>
      </c>
      <c r="X1482" s="298">
        <v>18</v>
      </c>
    </row>
    <row r="1483" spans="1:24" x14ac:dyDescent="0.35">
      <c r="A1483" s="294">
        <v>2013</v>
      </c>
      <c r="B1483" s="295">
        <v>14405</v>
      </c>
      <c r="C1483" s="296" t="s">
        <v>1241</v>
      </c>
      <c r="D1483" s="294" t="s">
        <v>39</v>
      </c>
      <c r="E1483" s="296" t="s">
        <v>40</v>
      </c>
      <c r="F1483" s="294" t="s">
        <v>24</v>
      </c>
      <c r="G1483" s="296" t="s">
        <v>34</v>
      </c>
      <c r="H1483" s="296" t="s">
        <v>42</v>
      </c>
      <c r="I1483" s="296" t="s">
        <v>2271</v>
      </c>
      <c r="J1483" s="297">
        <v>0</v>
      </c>
      <c r="K1483" s="298">
        <v>0</v>
      </c>
      <c r="L1483" s="298">
        <v>0</v>
      </c>
      <c r="M1483" s="299">
        <v>2529</v>
      </c>
      <c r="N1483" s="300">
        <v>33561</v>
      </c>
      <c r="O1483" s="300">
        <v>24</v>
      </c>
      <c r="P1483" s="301">
        <v>0</v>
      </c>
      <c r="Q1483" s="302">
        <v>0</v>
      </c>
      <c r="R1483" s="302">
        <v>0</v>
      </c>
      <c r="S1483" s="303">
        <v>0</v>
      </c>
      <c r="T1483" s="304">
        <v>0</v>
      </c>
      <c r="U1483" s="304">
        <v>0</v>
      </c>
      <c r="V1483" s="297">
        <v>2529</v>
      </c>
      <c r="W1483" s="298">
        <v>33561</v>
      </c>
      <c r="X1483" s="298">
        <v>24</v>
      </c>
    </row>
    <row r="1484" spans="1:24" x14ac:dyDescent="0.35">
      <c r="A1484" s="294">
        <v>2013</v>
      </c>
      <c r="B1484" s="295">
        <v>14405</v>
      </c>
      <c r="C1484" s="296" t="s">
        <v>1241</v>
      </c>
      <c r="D1484" s="294" t="s">
        <v>39</v>
      </c>
      <c r="E1484" s="296" t="s">
        <v>40</v>
      </c>
      <c r="F1484" s="294" t="s">
        <v>24</v>
      </c>
      <c r="G1484" s="296" t="s">
        <v>173</v>
      </c>
      <c r="H1484" s="296" t="s">
        <v>42</v>
      </c>
      <c r="I1484" s="296" t="s">
        <v>2306</v>
      </c>
      <c r="J1484" s="297">
        <v>0</v>
      </c>
      <c r="K1484" s="298">
        <v>0</v>
      </c>
      <c r="L1484" s="298">
        <v>0</v>
      </c>
      <c r="M1484" s="299">
        <v>1058</v>
      </c>
      <c r="N1484" s="300">
        <v>8985</v>
      </c>
      <c r="O1484" s="300">
        <v>31</v>
      </c>
      <c r="P1484" s="301">
        <v>0</v>
      </c>
      <c r="Q1484" s="302">
        <v>0</v>
      </c>
      <c r="R1484" s="302">
        <v>0</v>
      </c>
      <c r="S1484" s="303">
        <v>0</v>
      </c>
      <c r="T1484" s="304">
        <v>0</v>
      </c>
      <c r="U1484" s="304">
        <v>0</v>
      </c>
      <c r="V1484" s="297">
        <v>1058</v>
      </c>
      <c r="W1484" s="298">
        <v>8985</v>
      </c>
      <c r="X1484" s="298">
        <v>31</v>
      </c>
    </row>
    <row r="1485" spans="1:24" x14ac:dyDescent="0.35">
      <c r="A1485" s="294">
        <v>2013</v>
      </c>
      <c r="B1485" s="295">
        <v>14405</v>
      </c>
      <c r="C1485" s="296" t="s">
        <v>1241</v>
      </c>
      <c r="D1485" s="294" t="s">
        <v>39</v>
      </c>
      <c r="E1485" s="296" t="s">
        <v>40</v>
      </c>
      <c r="F1485" s="294" t="s">
        <v>24</v>
      </c>
      <c r="G1485" s="296" t="s">
        <v>30</v>
      </c>
      <c r="H1485" s="296" t="s">
        <v>42</v>
      </c>
      <c r="I1485" s="296" t="s">
        <v>2271</v>
      </c>
      <c r="J1485" s="297">
        <v>0</v>
      </c>
      <c r="K1485" s="298">
        <v>0</v>
      </c>
      <c r="L1485" s="298">
        <v>0</v>
      </c>
      <c r="M1485" s="299">
        <v>15095</v>
      </c>
      <c r="N1485" s="300">
        <v>128824</v>
      </c>
      <c r="O1485" s="300">
        <v>1458</v>
      </c>
      <c r="P1485" s="301">
        <v>0</v>
      </c>
      <c r="Q1485" s="302">
        <v>0</v>
      </c>
      <c r="R1485" s="302">
        <v>0</v>
      </c>
      <c r="S1485" s="303">
        <v>0</v>
      </c>
      <c r="T1485" s="304">
        <v>0</v>
      </c>
      <c r="U1485" s="304">
        <v>0</v>
      </c>
      <c r="V1485" s="297">
        <v>15095</v>
      </c>
      <c r="W1485" s="298">
        <v>128824</v>
      </c>
      <c r="X1485" s="298">
        <v>1458</v>
      </c>
    </row>
    <row r="1486" spans="1:24" x14ac:dyDescent="0.35">
      <c r="A1486" s="294">
        <v>2013</v>
      </c>
      <c r="B1486" s="295">
        <v>14405</v>
      </c>
      <c r="C1486" s="296" t="s">
        <v>1241</v>
      </c>
      <c r="D1486" s="294" t="s">
        <v>39</v>
      </c>
      <c r="E1486" s="296" t="s">
        <v>40</v>
      </c>
      <c r="F1486" s="294" t="s">
        <v>24</v>
      </c>
      <c r="G1486" s="296" t="s">
        <v>131</v>
      </c>
      <c r="H1486" s="296" t="s">
        <v>42</v>
      </c>
      <c r="I1486" s="296" t="s">
        <v>2271</v>
      </c>
      <c r="J1486" s="297">
        <v>0</v>
      </c>
      <c r="K1486" s="298">
        <v>0</v>
      </c>
      <c r="L1486" s="298">
        <v>0</v>
      </c>
      <c r="M1486" s="299">
        <v>10904</v>
      </c>
      <c r="N1486" s="300">
        <v>84365</v>
      </c>
      <c r="O1486" s="300">
        <v>89</v>
      </c>
      <c r="P1486" s="301">
        <v>0</v>
      </c>
      <c r="Q1486" s="302">
        <v>0</v>
      </c>
      <c r="R1486" s="302">
        <v>0</v>
      </c>
      <c r="S1486" s="303">
        <v>0</v>
      </c>
      <c r="T1486" s="304">
        <v>0</v>
      </c>
      <c r="U1486" s="304">
        <v>0</v>
      </c>
      <c r="V1486" s="297">
        <v>10904</v>
      </c>
      <c r="W1486" s="298">
        <v>84365</v>
      </c>
      <c r="X1486" s="298">
        <v>89</v>
      </c>
    </row>
    <row r="1487" spans="1:24" x14ac:dyDescent="0.35">
      <c r="A1487" s="294">
        <v>2013</v>
      </c>
      <c r="B1487" s="295">
        <v>14405</v>
      </c>
      <c r="C1487" s="296" t="s">
        <v>1241</v>
      </c>
      <c r="D1487" s="294" t="s">
        <v>39</v>
      </c>
      <c r="E1487" s="296" t="s">
        <v>40</v>
      </c>
      <c r="F1487" s="294" t="s">
        <v>24</v>
      </c>
      <c r="G1487" s="296" t="s">
        <v>41</v>
      </c>
      <c r="H1487" s="296" t="s">
        <v>42</v>
      </c>
      <c r="I1487" s="296" t="s">
        <v>2272</v>
      </c>
      <c r="J1487" s="297">
        <v>0</v>
      </c>
      <c r="K1487" s="298">
        <v>0</v>
      </c>
      <c r="L1487" s="298">
        <v>0</v>
      </c>
      <c r="M1487" s="299">
        <v>2742</v>
      </c>
      <c r="N1487" s="300">
        <v>26242</v>
      </c>
      <c r="O1487" s="300">
        <v>23</v>
      </c>
      <c r="P1487" s="301">
        <v>0</v>
      </c>
      <c r="Q1487" s="302">
        <v>0</v>
      </c>
      <c r="R1487" s="302">
        <v>0</v>
      </c>
      <c r="S1487" s="303">
        <v>0</v>
      </c>
      <c r="T1487" s="304">
        <v>0</v>
      </c>
      <c r="U1487" s="304">
        <v>0</v>
      </c>
      <c r="V1487" s="297">
        <v>2742</v>
      </c>
      <c r="W1487" s="298">
        <v>26242</v>
      </c>
      <c r="X1487" s="298">
        <v>23</v>
      </c>
    </row>
    <row r="1488" spans="1:24" x14ac:dyDescent="0.35">
      <c r="A1488" s="294">
        <v>2013</v>
      </c>
      <c r="B1488" s="295">
        <v>14405</v>
      </c>
      <c r="C1488" s="296" t="s">
        <v>1241</v>
      </c>
      <c r="D1488" s="294" t="s">
        <v>39</v>
      </c>
      <c r="E1488" s="296" t="s">
        <v>40</v>
      </c>
      <c r="F1488" s="294" t="s">
        <v>24</v>
      </c>
      <c r="G1488" s="296" t="s">
        <v>187</v>
      </c>
      <c r="H1488" s="296" t="s">
        <v>42</v>
      </c>
      <c r="I1488" s="296" t="s">
        <v>2271</v>
      </c>
      <c r="J1488" s="297" t="s">
        <v>35</v>
      </c>
      <c r="K1488" s="298" t="s">
        <v>35</v>
      </c>
      <c r="L1488" s="298" t="s">
        <v>35</v>
      </c>
      <c r="M1488" s="299">
        <v>0</v>
      </c>
      <c r="N1488" s="300">
        <v>0</v>
      </c>
      <c r="O1488" s="300">
        <v>0</v>
      </c>
      <c r="P1488" s="301" t="s">
        <v>35</v>
      </c>
      <c r="Q1488" s="302" t="s">
        <v>35</v>
      </c>
      <c r="R1488" s="302" t="s">
        <v>35</v>
      </c>
      <c r="S1488" s="303" t="s">
        <v>35</v>
      </c>
      <c r="T1488" s="304" t="s">
        <v>35</v>
      </c>
      <c r="U1488" s="304" t="s">
        <v>35</v>
      </c>
      <c r="V1488" s="297">
        <v>0</v>
      </c>
      <c r="W1488" s="298">
        <v>0</v>
      </c>
      <c r="X1488" s="298">
        <v>0</v>
      </c>
    </row>
    <row r="1489" spans="1:24" x14ac:dyDescent="0.35">
      <c r="A1489" s="294">
        <v>2013</v>
      </c>
      <c r="B1489" s="295">
        <v>14405</v>
      </c>
      <c r="C1489" s="296" t="s">
        <v>1241</v>
      </c>
      <c r="D1489" s="294" t="s">
        <v>93</v>
      </c>
      <c r="E1489" s="296" t="s">
        <v>23</v>
      </c>
      <c r="F1489" s="294" t="s">
        <v>24</v>
      </c>
      <c r="G1489" s="296" t="s">
        <v>94</v>
      </c>
      <c r="H1489" s="296" t="s">
        <v>42</v>
      </c>
      <c r="I1489" s="296" t="s">
        <v>2285</v>
      </c>
      <c r="J1489" s="297">
        <v>0</v>
      </c>
      <c r="K1489" s="298">
        <v>0</v>
      </c>
      <c r="L1489" s="298">
        <v>0</v>
      </c>
      <c r="M1489" s="299">
        <v>1097</v>
      </c>
      <c r="N1489" s="300">
        <v>10048</v>
      </c>
      <c r="O1489" s="300">
        <v>31</v>
      </c>
      <c r="P1489" s="301">
        <v>0</v>
      </c>
      <c r="Q1489" s="302">
        <v>0</v>
      </c>
      <c r="R1489" s="302">
        <v>0</v>
      </c>
      <c r="S1489" s="303">
        <v>0</v>
      </c>
      <c r="T1489" s="304">
        <v>0</v>
      </c>
      <c r="U1489" s="304">
        <v>0</v>
      </c>
      <c r="V1489" s="297">
        <v>1097</v>
      </c>
      <c r="W1489" s="298">
        <v>10048</v>
      </c>
      <c r="X1489" s="298">
        <v>31</v>
      </c>
    </row>
    <row r="1490" spans="1:24" x14ac:dyDescent="0.35">
      <c r="A1490" s="294">
        <v>2013</v>
      </c>
      <c r="B1490" s="295">
        <v>14424</v>
      </c>
      <c r="C1490" s="296" t="s">
        <v>1242</v>
      </c>
      <c r="D1490" s="294" t="s">
        <v>22</v>
      </c>
      <c r="E1490" s="296" t="s">
        <v>23</v>
      </c>
      <c r="F1490" s="294" t="s">
        <v>24</v>
      </c>
      <c r="G1490" s="296" t="s">
        <v>28</v>
      </c>
      <c r="H1490" s="296" t="s">
        <v>31</v>
      </c>
      <c r="I1490" s="296" t="s">
        <v>2292</v>
      </c>
      <c r="J1490" s="297">
        <v>13045</v>
      </c>
      <c r="K1490" s="298">
        <v>132704</v>
      </c>
      <c r="L1490" s="298">
        <v>8405</v>
      </c>
      <c r="M1490" s="299">
        <v>2196.6</v>
      </c>
      <c r="N1490" s="300">
        <v>21138</v>
      </c>
      <c r="O1490" s="300">
        <v>919</v>
      </c>
      <c r="P1490" s="301">
        <v>1033.5</v>
      </c>
      <c r="Q1490" s="302">
        <v>11800</v>
      </c>
      <c r="R1490" s="302">
        <v>5</v>
      </c>
      <c r="S1490" s="303" t="s">
        <v>35</v>
      </c>
      <c r="T1490" s="304" t="s">
        <v>35</v>
      </c>
      <c r="U1490" s="304" t="s">
        <v>35</v>
      </c>
      <c r="V1490" s="297">
        <v>16275.1</v>
      </c>
      <c r="W1490" s="298">
        <v>165642</v>
      </c>
      <c r="X1490" s="298">
        <v>9329</v>
      </c>
    </row>
    <row r="1491" spans="1:24" x14ac:dyDescent="0.35">
      <c r="A1491" s="294">
        <v>2013</v>
      </c>
      <c r="B1491" s="295">
        <v>14424</v>
      </c>
      <c r="C1491" s="296" t="s">
        <v>1242</v>
      </c>
      <c r="D1491" s="294" t="s">
        <v>22</v>
      </c>
      <c r="E1491" s="296" t="s">
        <v>23</v>
      </c>
      <c r="F1491" s="294" t="s">
        <v>24</v>
      </c>
      <c r="G1491" s="296" t="s">
        <v>94</v>
      </c>
      <c r="H1491" s="296" t="s">
        <v>31</v>
      </c>
      <c r="I1491" s="296" t="s">
        <v>2292</v>
      </c>
      <c r="J1491" s="297">
        <v>12688.2</v>
      </c>
      <c r="K1491" s="298">
        <v>129360</v>
      </c>
      <c r="L1491" s="298">
        <v>8885</v>
      </c>
      <c r="M1491" s="299">
        <v>5266.9</v>
      </c>
      <c r="N1491" s="300">
        <v>51537</v>
      </c>
      <c r="O1491" s="300">
        <v>1752</v>
      </c>
      <c r="P1491" s="301">
        <v>675.2</v>
      </c>
      <c r="Q1491" s="302">
        <v>7309</v>
      </c>
      <c r="R1491" s="302">
        <v>6</v>
      </c>
      <c r="S1491" s="303" t="s">
        <v>35</v>
      </c>
      <c r="T1491" s="304" t="s">
        <v>35</v>
      </c>
      <c r="U1491" s="304" t="s">
        <v>35</v>
      </c>
      <c r="V1491" s="297">
        <v>18630.3</v>
      </c>
      <c r="W1491" s="298">
        <v>188206</v>
      </c>
      <c r="X1491" s="298">
        <v>10643</v>
      </c>
    </row>
    <row r="1492" spans="1:24" x14ac:dyDescent="0.35">
      <c r="A1492" s="294">
        <v>2013</v>
      </c>
      <c r="B1492" s="295">
        <v>14426</v>
      </c>
      <c r="C1492" s="296" t="s">
        <v>1243</v>
      </c>
      <c r="D1492" s="294" t="s">
        <v>22</v>
      </c>
      <c r="E1492" s="296" t="s">
        <v>23</v>
      </c>
      <c r="F1492" s="294" t="s">
        <v>24</v>
      </c>
      <c r="G1492" s="296" t="s">
        <v>86</v>
      </c>
      <c r="H1492" s="296" t="s">
        <v>31</v>
      </c>
      <c r="I1492" s="296" t="s">
        <v>2308</v>
      </c>
      <c r="J1492" s="297">
        <v>3855</v>
      </c>
      <c r="K1492" s="298">
        <v>30502</v>
      </c>
      <c r="L1492" s="298">
        <v>1783</v>
      </c>
      <c r="M1492" s="299">
        <v>1817</v>
      </c>
      <c r="N1492" s="300">
        <v>12274</v>
      </c>
      <c r="O1492" s="300">
        <v>1127</v>
      </c>
      <c r="P1492" s="301">
        <v>7832</v>
      </c>
      <c r="Q1492" s="302">
        <v>56106</v>
      </c>
      <c r="R1492" s="302">
        <v>844</v>
      </c>
      <c r="S1492" s="303" t="s">
        <v>35</v>
      </c>
      <c r="T1492" s="304" t="s">
        <v>35</v>
      </c>
      <c r="U1492" s="304" t="s">
        <v>35</v>
      </c>
      <c r="V1492" s="297">
        <v>13504</v>
      </c>
      <c r="W1492" s="298">
        <v>98882</v>
      </c>
      <c r="X1492" s="298">
        <v>3754</v>
      </c>
    </row>
    <row r="1493" spans="1:24" x14ac:dyDescent="0.35">
      <c r="A1493" s="294">
        <v>2013</v>
      </c>
      <c r="B1493" s="295">
        <v>14446</v>
      </c>
      <c r="C1493" s="296" t="s">
        <v>1244</v>
      </c>
      <c r="D1493" s="294" t="s">
        <v>22</v>
      </c>
      <c r="E1493" s="296" t="s">
        <v>23</v>
      </c>
      <c r="F1493" s="294" t="s">
        <v>24</v>
      </c>
      <c r="G1493" s="296" t="s">
        <v>118</v>
      </c>
      <c r="H1493" s="296" t="s">
        <v>26</v>
      </c>
      <c r="I1493" s="296" t="s">
        <v>2394</v>
      </c>
      <c r="J1493" s="297">
        <v>16003</v>
      </c>
      <c r="K1493" s="298">
        <v>193910</v>
      </c>
      <c r="L1493" s="298">
        <v>11227</v>
      </c>
      <c r="M1493" s="299">
        <v>7275</v>
      </c>
      <c r="N1493" s="300">
        <v>86636</v>
      </c>
      <c r="O1493" s="300">
        <v>1761</v>
      </c>
      <c r="P1493" s="301">
        <v>19191</v>
      </c>
      <c r="Q1493" s="302">
        <v>290590</v>
      </c>
      <c r="R1493" s="302">
        <v>38</v>
      </c>
      <c r="S1493" s="303">
        <v>0</v>
      </c>
      <c r="T1493" s="304">
        <v>0</v>
      </c>
      <c r="U1493" s="304">
        <v>0</v>
      </c>
      <c r="V1493" s="297">
        <v>42469</v>
      </c>
      <c r="W1493" s="298">
        <v>571136</v>
      </c>
      <c r="X1493" s="298">
        <v>13026</v>
      </c>
    </row>
    <row r="1494" spans="1:24" x14ac:dyDescent="0.35">
      <c r="A1494" s="294">
        <v>2013</v>
      </c>
      <c r="B1494" s="295">
        <v>14455</v>
      </c>
      <c r="C1494" s="296" t="s">
        <v>1245</v>
      </c>
      <c r="D1494" s="294" t="s">
        <v>22</v>
      </c>
      <c r="E1494" s="296" t="s">
        <v>23</v>
      </c>
      <c r="F1494" s="294" t="s">
        <v>24</v>
      </c>
      <c r="G1494" s="296" t="s">
        <v>100</v>
      </c>
      <c r="H1494" s="296" t="s">
        <v>26</v>
      </c>
      <c r="I1494" s="296" t="s">
        <v>2269</v>
      </c>
      <c r="J1494" s="297">
        <v>22151</v>
      </c>
      <c r="K1494" s="298">
        <v>233581</v>
      </c>
      <c r="L1494" s="298">
        <v>15397</v>
      </c>
      <c r="M1494" s="299">
        <v>18068</v>
      </c>
      <c r="N1494" s="300">
        <v>176427</v>
      </c>
      <c r="O1494" s="300">
        <v>5470</v>
      </c>
      <c r="P1494" s="301">
        <v>3131</v>
      </c>
      <c r="Q1494" s="302">
        <v>41179</v>
      </c>
      <c r="R1494" s="302">
        <v>4</v>
      </c>
      <c r="S1494" s="303">
        <v>0</v>
      </c>
      <c r="T1494" s="304">
        <v>0</v>
      </c>
      <c r="U1494" s="304">
        <v>0</v>
      </c>
      <c r="V1494" s="297">
        <v>43350</v>
      </c>
      <c r="W1494" s="298">
        <v>451187</v>
      </c>
      <c r="X1494" s="298">
        <v>20871</v>
      </c>
    </row>
    <row r="1495" spans="1:24" x14ac:dyDescent="0.35">
      <c r="A1495" s="294">
        <v>2013</v>
      </c>
      <c r="B1495" s="295">
        <v>14468</v>
      </c>
      <c r="C1495" s="296" t="s">
        <v>1246</v>
      </c>
      <c r="D1495" s="294" t="s">
        <v>22</v>
      </c>
      <c r="E1495" s="296" t="s">
        <v>23</v>
      </c>
      <c r="F1495" s="294" t="s">
        <v>24</v>
      </c>
      <c r="G1495" s="296" t="s">
        <v>48</v>
      </c>
      <c r="H1495" s="296" t="s">
        <v>31</v>
      </c>
      <c r="I1495" s="296" t="s">
        <v>2270</v>
      </c>
      <c r="J1495" s="297">
        <v>26868.2</v>
      </c>
      <c r="K1495" s="298">
        <v>187113</v>
      </c>
      <c r="L1495" s="298">
        <v>14263</v>
      </c>
      <c r="M1495" s="299">
        <v>4724.3999999999996</v>
      </c>
      <c r="N1495" s="300">
        <v>44891</v>
      </c>
      <c r="O1495" s="300">
        <v>420</v>
      </c>
      <c r="P1495" s="301" t="s">
        <v>35</v>
      </c>
      <c r="Q1495" s="302" t="s">
        <v>35</v>
      </c>
      <c r="R1495" s="302" t="s">
        <v>35</v>
      </c>
      <c r="S1495" s="303" t="s">
        <v>35</v>
      </c>
      <c r="T1495" s="304" t="s">
        <v>35</v>
      </c>
      <c r="U1495" s="304" t="s">
        <v>35</v>
      </c>
      <c r="V1495" s="297">
        <v>31592.6</v>
      </c>
      <c r="W1495" s="298">
        <v>232004</v>
      </c>
      <c r="X1495" s="298">
        <v>14683</v>
      </c>
    </row>
    <row r="1496" spans="1:24" x14ac:dyDescent="0.35">
      <c r="A1496" s="294">
        <v>2013</v>
      </c>
      <c r="B1496" s="295">
        <v>14471</v>
      </c>
      <c r="C1496" s="296" t="s">
        <v>1247</v>
      </c>
      <c r="D1496" s="294" t="s">
        <v>22</v>
      </c>
      <c r="E1496" s="296" t="s">
        <v>23</v>
      </c>
      <c r="F1496" s="294" t="s">
        <v>24</v>
      </c>
      <c r="G1496" s="296" t="s">
        <v>71</v>
      </c>
      <c r="H1496" s="296" t="s">
        <v>31</v>
      </c>
      <c r="I1496" s="296" t="s">
        <v>2270</v>
      </c>
      <c r="J1496" s="297">
        <v>20554.099999999999</v>
      </c>
      <c r="K1496" s="298">
        <v>156674</v>
      </c>
      <c r="L1496" s="298">
        <v>12211</v>
      </c>
      <c r="M1496" s="299">
        <v>223.7</v>
      </c>
      <c r="N1496" s="300">
        <v>1513</v>
      </c>
      <c r="O1496" s="300">
        <v>58</v>
      </c>
      <c r="P1496" s="301">
        <v>3338.7</v>
      </c>
      <c r="Q1496" s="302">
        <v>33325</v>
      </c>
      <c r="R1496" s="302">
        <v>61</v>
      </c>
      <c r="S1496" s="303" t="s">
        <v>35</v>
      </c>
      <c r="T1496" s="304" t="s">
        <v>35</v>
      </c>
      <c r="U1496" s="304" t="s">
        <v>35</v>
      </c>
      <c r="V1496" s="297">
        <v>24116.5</v>
      </c>
      <c r="W1496" s="298">
        <v>191512</v>
      </c>
      <c r="X1496" s="298">
        <v>12330</v>
      </c>
    </row>
    <row r="1497" spans="1:24" x14ac:dyDescent="0.35">
      <c r="A1497" s="294">
        <v>2013</v>
      </c>
      <c r="B1497" s="295">
        <v>14500</v>
      </c>
      <c r="C1497" s="296" t="s">
        <v>1248</v>
      </c>
      <c r="D1497" s="294" t="s">
        <v>22</v>
      </c>
      <c r="E1497" s="296" t="s">
        <v>23</v>
      </c>
      <c r="F1497" s="294" t="s">
        <v>24</v>
      </c>
      <c r="G1497" s="296" t="s">
        <v>169</v>
      </c>
      <c r="H1497" s="296" t="s">
        <v>31</v>
      </c>
      <c r="I1497" s="296" t="s">
        <v>2311</v>
      </c>
      <c r="J1497" s="297">
        <v>6721.5</v>
      </c>
      <c r="K1497" s="298">
        <v>69283</v>
      </c>
      <c r="L1497" s="298">
        <v>5228</v>
      </c>
      <c r="M1497" s="299">
        <v>520</v>
      </c>
      <c r="N1497" s="300">
        <v>6961</v>
      </c>
      <c r="O1497" s="300">
        <v>86</v>
      </c>
      <c r="P1497" s="301">
        <v>6638.6</v>
      </c>
      <c r="Q1497" s="302">
        <v>82180</v>
      </c>
      <c r="R1497" s="302">
        <v>302</v>
      </c>
      <c r="S1497" s="303" t="s">
        <v>35</v>
      </c>
      <c r="T1497" s="304" t="s">
        <v>35</v>
      </c>
      <c r="U1497" s="304" t="s">
        <v>35</v>
      </c>
      <c r="V1497" s="297">
        <v>13880.1</v>
      </c>
      <c r="W1497" s="298">
        <v>158424</v>
      </c>
      <c r="X1497" s="298">
        <v>5616</v>
      </c>
    </row>
    <row r="1498" spans="1:24" x14ac:dyDescent="0.35">
      <c r="A1498" s="294">
        <v>2013</v>
      </c>
      <c r="B1498" s="295">
        <v>14505</v>
      </c>
      <c r="C1498" s="296" t="s">
        <v>1249</v>
      </c>
      <c r="D1498" s="294" t="s">
        <v>22</v>
      </c>
      <c r="E1498" s="296" t="s">
        <v>23</v>
      </c>
      <c r="F1498" s="294" t="s">
        <v>24</v>
      </c>
      <c r="G1498" s="296" t="s">
        <v>92</v>
      </c>
      <c r="H1498" s="296" t="s">
        <v>31</v>
      </c>
      <c r="I1498" s="296" t="s">
        <v>2304</v>
      </c>
      <c r="J1498" s="297">
        <v>3391</v>
      </c>
      <c r="K1498" s="298">
        <v>56563</v>
      </c>
      <c r="L1498" s="298">
        <v>3861</v>
      </c>
      <c r="M1498" s="299">
        <v>3336</v>
      </c>
      <c r="N1498" s="300">
        <v>61340</v>
      </c>
      <c r="O1498" s="300">
        <v>582</v>
      </c>
      <c r="P1498" s="301" t="s">
        <v>35</v>
      </c>
      <c r="Q1498" s="302" t="s">
        <v>35</v>
      </c>
      <c r="R1498" s="302" t="s">
        <v>35</v>
      </c>
      <c r="S1498" s="303" t="s">
        <v>35</v>
      </c>
      <c r="T1498" s="304" t="s">
        <v>35</v>
      </c>
      <c r="U1498" s="304" t="s">
        <v>35</v>
      </c>
      <c r="V1498" s="297">
        <v>6727</v>
      </c>
      <c r="W1498" s="298">
        <v>117903</v>
      </c>
      <c r="X1498" s="298">
        <v>4443</v>
      </c>
    </row>
    <row r="1499" spans="1:24" x14ac:dyDescent="0.35">
      <c r="A1499" s="294">
        <v>2013</v>
      </c>
      <c r="B1499" s="295">
        <v>14534</v>
      </c>
      <c r="C1499" s="296" t="s">
        <v>1250</v>
      </c>
      <c r="D1499" s="294" t="s">
        <v>22</v>
      </c>
      <c r="E1499" s="296" t="s">
        <v>23</v>
      </c>
      <c r="F1499" s="294" t="s">
        <v>24</v>
      </c>
      <c r="G1499" s="296" t="s">
        <v>60</v>
      </c>
      <c r="H1499" s="296" t="s">
        <v>26</v>
      </c>
      <c r="I1499" s="296" t="s">
        <v>2278</v>
      </c>
      <c r="J1499" s="297">
        <v>50105.7</v>
      </c>
      <c r="K1499" s="298">
        <v>323165</v>
      </c>
      <c r="L1499" s="298">
        <v>54592</v>
      </c>
      <c r="M1499" s="299">
        <v>108087.4</v>
      </c>
      <c r="N1499" s="300">
        <v>778134</v>
      </c>
      <c r="O1499" s="300">
        <v>8400</v>
      </c>
      <c r="P1499" s="301">
        <v>0</v>
      </c>
      <c r="Q1499" s="302">
        <v>0</v>
      </c>
      <c r="R1499" s="302" t="s">
        <v>35</v>
      </c>
      <c r="S1499" s="303">
        <v>1272.5999999999999</v>
      </c>
      <c r="T1499" s="304">
        <v>9063</v>
      </c>
      <c r="U1499" s="304">
        <v>1</v>
      </c>
      <c r="V1499" s="297">
        <v>159465.70000000001</v>
      </c>
      <c r="W1499" s="298">
        <v>1110362</v>
      </c>
      <c r="X1499" s="298">
        <v>62993</v>
      </c>
    </row>
    <row r="1500" spans="1:24" x14ac:dyDescent="0.35">
      <c r="A1500" s="294">
        <v>2013</v>
      </c>
      <c r="B1500" s="295">
        <v>14537</v>
      </c>
      <c r="C1500" s="296" t="s">
        <v>1251</v>
      </c>
      <c r="D1500" s="294" t="s">
        <v>22</v>
      </c>
      <c r="E1500" s="296" t="s">
        <v>23</v>
      </c>
      <c r="F1500" s="294" t="s">
        <v>24</v>
      </c>
      <c r="G1500" s="296" t="s">
        <v>208</v>
      </c>
      <c r="H1500" s="296" t="s">
        <v>26</v>
      </c>
      <c r="I1500" s="296" t="s">
        <v>2306</v>
      </c>
      <c r="J1500" s="297">
        <v>3981</v>
      </c>
      <c r="K1500" s="298">
        <v>32339</v>
      </c>
      <c r="L1500" s="298">
        <v>4030</v>
      </c>
      <c r="M1500" s="299">
        <v>577</v>
      </c>
      <c r="N1500" s="300">
        <v>3984</v>
      </c>
      <c r="O1500" s="300">
        <v>526</v>
      </c>
      <c r="P1500" s="301">
        <v>2435</v>
      </c>
      <c r="Q1500" s="302">
        <v>21786</v>
      </c>
      <c r="R1500" s="302">
        <v>62</v>
      </c>
      <c r="S1500" s="303">
        <v>0</v>
      </c>
      <c r="T1500" s="304">
        <v>0</v>
      </c>
      <c r="U1500" s="304">
        <v>0</v>
      </c>
      <c r="V1500" s="297">
        <v>6993</v>
      </c>
      <c r="W1500" s="298">
        <v>58109</v>
      </c>
      <c r="X1500" s="298">
        <v>4618</v>
      </c>
    </row>
    <row r="1501" spans="1:24" x14ac:dyDescent="0.35">
      <c r="A1501" s="294">
        <v>2013</v>
      </c>
      <c r="B1501" s="295">
        <v>14557</v>
      </c>
      <c r="C1501" s="296" t="s">
        <v>1252</v>
      </c>
      <c r="D1501" s="294" t="s">
        <v>22</v>
      </c>
      <c r="E1501" s="296" t="s">
        <v>23</v>
      </c>
      <c r="F1501" s="294" t="s">
        <v>24</v>
      </c>
      <c r="G1501" s="296" t="s">
        <v>51</v>
      </c>
      <c r="H1501" s="296" t="s">
        <v>31</v>
      </c>
      <c r="I1501" s="296" t="s">
        <v>51</v>
      </c>
      <c r="J1501" s="297">
        <v>56677</v>
      </c>
      <c r="K1501" s="298">
        <v>425297</v>
      </c>
      <c r="L1501" s="298">
        <v>28570</v>
      </c>
      <c r="M1501" s="299">
        <v>7104</v>
      </c>
      <c r="N1501" s="300">
        <v>54431</v>
      </c>
      <c r="O1501" s="300">
        <v>1632</v>
      </c>
      <c r="P1501" s="301">
        <v>15693</v>
      </c>
      <c r="Q1501" s="302">
        <v>185743</v>
      </c>
      <c r="R1501" s="302">
        <v>49</v>
      </c>
      <c r="S1501" s="303" t="s">
        <v>35</v>
      </c>
      <c r="T1501" s="304" t="s">
        <v>35</v>
      </c>
      <c r="U1501" s="304" t="s">
        <v>35</v>
      </c>
      <c r="V1501" s="297">
        <v>79474</v>
      </c>
      <c r="W1501" s="298">
        <v>665471</v>
      </c>
      <c r="X1501" s="298">
        <v>30251</v>
      </c>
    </row>
    <row r="1502" spans="1:24" x14ac:dyDescent="0.35">
      <c r="A1502" s="294">
        <v>2013</v>
      </c>
      <c r="B1502" s="295">
        <v>14563</v>
      </c>
      <c r="C1502" s="296" t="s">
        <v>1253</v>
      </c>
      <c r="D1502" s="294" t="s">
        <v>22</v>
      </c>
      <c r="E1502" s="296" t="s">
        <v>23</v>
      </c>
      <c r="F1502" s="294" t="s">
        <v>24</v>
      </c>
      <c r="G1502" s="296" t="s">
        <v>25</v>
      </c>
      <c r="H1502" s="296" t="s">
        <v>31</v>
      </c>
      <c r="I1502" s="296" t="s">
        <v>2270</v>
      </c>
      <c r="J1502" s="297">
        <v>84618.3</v>
      </c>
      <c r="K1502" s="298">
        <v>689296</v>
      </c>
      <c r="L1502" s="298">
        <v>45927</v>
      </c>
      <c r="M1502" s="299">
        <v>20228.900000000001</v>
      </c>
      <c r="N1502" s="300">
        <v>192886</v>
      </c>
      <c r="O1502" s="300">
        <v>1628</v>
      </c>
      <c r="P1502" s="301">
        <v>10682.1</v>
      </c>
      <c r="Q1502" s="302">
        <v>124064</v>
      </c>
      <c r="R1502" s="302">
        <v>26</v>
      </c>
      <c r="S1502" s="303" t="s">
        <v>35</v>
      </c>
      <c r="T1502" s="304" t="s">
        <v>35</v>
      </c>
      <c r="U1502" s="304" t="s">
        <v>35</v>
      </c>
      <c r="V1502" s="297">
        <v>115529.3</v>
      </c>
      <c r="W1502" s="298">
        <v>1006246</v>
      </c>
      <c r="X1502" s="298">
        <v>47581</v>
      </c>
    </row>
    <row r="1503" spans="1:24" x14ac:dyDescent="0.35">
      <c r="A1503" s="294">
        <v>2013</v>
      </c>
      <c r="B1503" s="295">
        <v>14582</v>
      </c>
      <c r="C1503" s="296" t="s">
        <v>1254</v>
      </c>
      <c r="D1503" s="294" t="s">
        <v>22</v>
      </c>
      <c r="E1503" s="296" t="s">
        <v>23</v>
      </c>
      <c r="F1503" s="294" t="s">
        <v>24</v>
      </c>
      <c r="G1503" s="296" t="s">
        <v>76</v>
      </c>
      <c r="H1503" s="296" t="s">
        <v>26</v>
      </c>
      <c r="I1503" s="296" t="s">
        <v>2282</v>
      </c>
      <c r="J1503" s="297">
        <v>2193</v>
      </c>
      <c r="K1503" s="298">
        <v>22234</v>
      </c>
      <c r="L1503" s="298">
        <v>1659</v>
      </c>
      <c r="M1503" s="299">
        <v>1462</v>
      </c>
      <c r="N1503" s="300">
        <v>20523</v>
      </c>
      <c r="O1503" s="300">
        <v>418</v>
      </c>
      <c r="P1503" s="301" t="s">
        <v>35</v>
      </c>
      <c r="Q1503" s="302" t="s">
        <v>35</v>
      </c>
      <c r="R1503" s="302" t="s">
        <v>35</v>
      </c>
      <c r="S1503" s="303" t="s">
        <v>35</v>
      </c>
      <c r="T1503" s="304" t="s">
        <v>35</v>
      </c>
      <c r="U1503" s="304" t="s">
        <v>35</v>
      </c>
      <c r="V1503" s="297">
        <v>3655</v>
      </c>
      <c r="W1503" s="298">
        <v>42757</v>
      </c>
      <c r="X1503" s="298">
        <v>2077</v>
      </c>
    </row>
    <row r="1504" spans="1:24" x14ac:dyDescent="0.35">
      <c r="A1504" s="294">
        <v>2013</v>
      </c>
      <c r="B1504" s="295">
        <v>14599</v>
      </c>
      <c r="C1504" s="296" t="s">
        <v>1255</v>
      </c>
      <c r="D1504" s="294" t="s">
        <v>22</v>
      </c>
      <c r="E1504" s="296" t="s">
        <v>23</v>
      </c>
      <c r="F1504" s="294" t="s">
        <v>24</v>
      </c>
      <c r="G1504" s="296" t="s">
        <v>71</v>
      </c>
      <c r="H1504" s="296" t="s">
        <v>31</v>
      </c>
      <c r="I1504" s="296" t="s">
        <v>2271</v>
      </c>
      <c r="J1504" s="297">
        <v>5005</v>
      </c>
      <c r="K1504" s="298">
        <v>45909</v>
      </c>
      <c r="L1504" s="298">
        <v>3239</v>
      </c>
      <c r="M1504" s="299">
        <v>3208</v>
      </c>
      <c r="N1504" s="300">
        <v>30672</v>
      </c>
      <c r="O1504" s="300">
        <v>196</v>
      </c>
      <c r="P1504" s="301">
        <v>1203</v>
      </c>
      <c r="Q1504" s="302">
        <v>14998</v>
      </c>
      <c r="R1504" s="302">
        <v>2</v>
      </c>
      <c r="S1504" s="303">
        <v>0</v>
      </c>
      <c r="T1504" s="304" t="s">
        <v>35</v>
      </c>
      <c r="U1504" s="304" t="s">
        <v>35</v>
      </c>
      <c r="V1504" s="297">
        <v>9416</v>
      </c>
      <c r="W1504" s="298">
        <v>91579</v>
      </c>
      <c r="X1504" s="298">
        <v>3437</v>
      </c>
    </row>
    <row r="1505" spans="1:24" x14ac:dyDescent="0.35">
      <c r="A1505" s="294">
        <v>2013</v>
      </c>
      <c r="B1505" s="295">
        <v>14599</v>
      </c>
      <c r="C1505" s="296" t="s">
        <v>1255</v>
      </c>
      <c r="D1505" s="294" t="s">
        <v>22</v>
      </c>
      <c r="E1505" s="296" t="s">
        <v>23</v>
      </c>
      <c r="F1505" s="294" t="s">
        <v>24</v>
      </c>
      <c r="G1505" s="296" t="s">
        <v>44</v>
      </c>
      <c r="H1505" s="296" t="s">
        <v>31</v>
      </c>
      <c r="I1505" s="296" t="s">
        <v>2271</v>
      </c>
      <c r="J1505" s="297">
        <v>16400</v>
      </c>
      <c r="K1505" s="298">
        <v>156055</v>
      </c>
      <c r="L1505" s="298">
        <v>9095</v>
      </c>
      <c r="M1505" s="299">
        <v>5015</v>
      </c>
      <c r="N1505" s="300">
        <v>46169</v>
      </c>
      <c r="O1505" s="300">
        <v>336</v>
      </c>
      <c r="P1505" s="301">
        <v>3758</v>
      </c>
      <c r="Q1505" s="302">
        <v>47555</v>
      </c>
      <c r="R1505" s="302">
        <v>4</v>
      </c>
      <c r="S1505" s="303">
        <v>0</v>
      </c>
      <c r="T1505" s="304" t="s">
        <v>35</v>
      </c>
      <c r="U1505" s="304" t="s">
        <v>35</v>
      </c>
      <c r="V1505" s="297">
        <v>25173</v>
      </c>
      <c r="W1505" s="298">
        <v>249779</v>
      </c>
      <c r="X1505" s="298">
        <v>9435</v>
      </c>
    </row>
    <row r="1506" spans="1:24" x14ac:dyDescent="0.35">
      <c r="A1506" s="294">
        <v>2013</v>
      </c>
      <c r="B1506" s="295">
        <v>14600</v>
      </c>
      <c r="C1506" s="296" t="s">
        <v>1256</v>
      </c>
      <c r="D1506" s="294" t="s">
        <v>22</v>
      </c>
      <c r="E1506" s="296" t="s">
        <v>23</v>
      </c>
      <c r="F1506" s="294" t="s">
        <v>24</v>
      </c>
      <c r="G1506" s="296" t="s">
        <v>223</v>
      </c>
      <c r="H1506" s="296" t="s">
        <v>26</v>
      </c>
      <c r="I1506" s="296" t="s">
        <v>2309</v>
      </c>
      <c r="J1506" s="297">
        <v>5536</v>
      </c>
      <c r="K1506" s="298">
        <v>46359</v>
      </c>
      <c r="L1506" s="298">
        <v>5490</v>
      </c>
      <c r="M1506" s="299">
        <v>3886</v>
      </c>
      <c r="N1506" s="300">
        <v>40480</v>
      </c>
      <c r="O1506" s="300">
        <v>460</v>
      </c>
      <c r="P1506" s="301">
        <v>2210</v>
      </c>
      <c r="Q1506" s="302">
        <v>26645</v>
      </c>
      <c r="R1506" s="302">
        <v>4</v>
      </c>
      <c r="S1506" s="303" t="s">
        <v>35</v>
      </c>
      <c r="T1506" s="304" t="s">
        <v>35</v>
      </c>
      <c r="U1506" s="304" t="s">
        <v>35</v>
      </c>
      <c r="V1506" s="297">
        <v>11632</v>
      </c>
      <c r="W1506" s="298">
        <v>113484</v>
      </c>
      <c r="X1506" s="298">
        <v>5954</v>
      </c>
    </row>
    <row r="1507" spans="1:24" x14ac:dyDescent="0.35">
      <c r="A1507" s="294">
        <v>2013</v>
      </c>
      <c r="B1507" s="295">
        <v>14602</v>
      </c>
      <c r="C1507" s="296" t="s">
        <v>1257</v>
      </c>
      <c r="D1507" s="294" t="s">
        <v>22</v>
      </c>
      <c r="E1507" s="296" t="s">
        <v>23</v>
      </c>
      <c r="F1507" s="294" t="s">
        <v>24</v>
      </c>
      <c r="G1507" s="296" t="s">
        <v>56</v>
      </c>
      <c r="H1507" s="296" t="s">
        <v>31</v>
      </c>
      <c r="I1507" s="296" t="s">
        <v>2287</v>
      </c>
      <c r="J1507" s="297">
        <v>25243.9</v>
      </c>
      <c r="K1507" s="298">
        <v>203843</v>
      </c>
      <c r="L1507" s="298">
        <v>14469</v>
      </c>
      <c r="M1507" s="299">
        <v>9449.7999999999993</v>
      </c>
      <c r="N1507" s="300">
        <v>71349</v>
      </c>
      <c r="O1507" s="300">
        <v>4154</v>
      </c>
      <c r="P1507" s="301">
        <v>1043.8</v>
      </c>
      <c r="Q1507" s="302">
        <v>10180</v>
      </c>
      <c r="R1507" s="302">
        <v>2</v>
      </c>
      <c r="S1507" s="303" t="s">
        <v>35</v>
      </c>
      <c r="T1507" s="304" t="s">
        <v>35</v>
      </c>
      <c r="U1507" s="304" t="s">
        <v>35</v>
      </c>
      <c r="V1507" s="297">
        <v>35737.5</v>
      </c>
      <c r="W1507" s="298">
        <v>285372</v>
      </c>
      <c r="X1507" s="298">
        <v>18625</v>
      </c>
    </row>
    <row r="1508" spans="1:24" x14ac:dyDescent="0.35">
      <c r="A1508" s="294">
        <v>2013</v>
      </c>
      <c r="B1508" s="295">
        <v>14605</v>
      </c>
      <c r="C1508" s="296" t="s">
        <v>1258</v>
      </c>
      <c r="D1508" s="294" t="s">
        <v>22</v>
      </c>
      <c r="E1508" s="296" t="s">
        <v>23</v>
      </c>
      <c r="F1508" s="294" t="s">
        <v>24</v>
      </c>
      <c r="G1508" s="296" t="s">
        <v>173</v>
      </c>
      <c r="H1508" s="296" t="s">
        <v>26</v>
      </c>
      <c r="I1508" s="296" t="s">
        <v>2306</v>
      </c>
      <c r="J1508" s="297">
        <v>22451.3</v>
      </c>
      <c r="K1508" s="298">
        <v>189124</v>
      </c>
      <c r="L1508" s="298">
        <v>21663</v>
      </c>
      <c r="M1508" s="299">
        <v>4996.6000000000004</v>
      </c>
      <c r="N1508" s="300">
        <v>35583</v>
      </c>
      <c r="O1508" s="300">
        <v>2432</v>
      </c>
      <c r="P1508" s="301">
        <v>35101.4</v>
      </c>
      <c r="Q1508" s="302">
        <v>274374</v>
      </c>
      <c r="R1508" s="302">
        <v>1672</v>
      </c>
      <c r="S1508" s="303" t="s">
        <v>35</v>
      </c>
      <c r="T1508" s="304" t="s">
        <v>35</v>
      </c>
      <c r="U1508" s="304" t="s">
        <v>35</v>
      </c>
      <c r="V1508" s="297">
        <v>62549.3</v>
      </c>
      <c r="W1508" s="298">
        <v>499081</v>
      </c>
      <c r="X1508" s="298">
        <v>25767</v>
      </c>
    </row>
    <row r="1509" spans="1:24" x14ac:dyDescent="0.35">
      <c r="A1509" s="294">
        <v>2013</v>
      </c>
      <c r="B1509" s="295">
        <v>14606</v>
      </c>
      <c r="C1509" s="296" t="s">
        <v>1259</v>
      </c>
      <c r="D1509" s="294" t="s">
        <v>22</v>
      </c>
      <c r="E1509" s="296" t="s">
        <v>23</v>
      </c>
      <c r="F1509" s="294" t="s">
        <v>24</v>
      </c>
      <c r="G1509" s="296" t="s">
        <v>58</v>
      </c>
      <c r="H1509" s="296" t="s">
        <v>31</v>
      </c>
      <c r="I1509" s="296" t="s">
        <v>2325</v>
      </c>
      <c r="J1509" s="297">
        <v>53951.9</v>
      </c>
      <c r="K1509" s="298">
        <v>391709</v>
      </c>
      <c r="L1509" s="298">
        <v>28426</v>
      </c>
      <c r="M1509" s="299">
        <v>25734.9</v>
      </c>
      <c r="N1509" s="300">
        <v>209423</v>
      </c>
      <c r="O1509" s="300">
        <v>6387</v>
      </c>
      <c r="P1509" s="301">
        <v>304.8</v>
      </c>
      <c r="Q1509" s="302">
        <v>1360</v>
      </c>
      <c r="R1509" s="302">
        <v>35</v>
      </c>
      <c r="S1509" s="303" t="s">
        <v>35</v>
      </c>
      <c r="T1509" s="304" t="s">
        <v>35</v>
      </c>
      <c r="U1509" s="304" t="s">
        <v>35</v>
      </c>
      <c r="V1509" s="297">
        <v>79991.600000000006</v>
      </c>
      <c r="W1509" s="298">
        <v>602492</v>
      </c>
      <c r="X1509" s="298">
        <v>34848</v>
      </c>
    </row>
    <row r="1510" spans="1:24" x14ac:dyDescent="0.35">
      <c r="A1510" s="294">
        <v>2013</v>
      </c>
      <c r="B1510" s="295">
        <v>14610</v>
      </c>
      <c r="C1510" s="296" t="s">
        <v>1260</v>
      </c>
      <c r="D1510" s="294" t="s">
        <v>22</v>
      </c>
      <c r="E1510" s="296" t="s">
        <v>23</v>
      </c>
      <c r="F1510" s="294" t="s">
        <v>24</v>
      </c>
      <c r="G1510" s="296" t="s">
        <v>58</v>
      </c>
      <c r="H1510" s="296" t="s">
        <v>26</v>
      </c>
      <c r="I1510" s="296" t="s">
        <v>2365</v>
      </c>
      <c r="J1510" s="297">
        <v>234019.1</v>
      </c>
      <c r="K1510" s="298">
        <v>2266696</v>
      </c>
      <c r="L1510" s="298">
        <v>186552</v>
      </c>
      <c r="M1510" s="299">
        <v>341412.6</v>
      </c>
      <c r="N1510" s="300">
        <v>3758902</v>
      </c>
      <c r="O1510" s="300">
        <v>44233</v>
      </c>
      <c r="P1510" s="301">
        <v>0</v>
      </c>
      <c r="Q1510" s="302">
        <v>0</v>
      </c>
      <c r="R1510" s="302">
        <v>0</v>
      </c>
      <c r="S1510" s="303" t="s">
        <v>35</v>
      </c>
      <c r="T1510" s="304" t="s">
        <v>35</v>
      </c>
      <c r="U1510" s="304" t="s">
        <v>35</v>
      </c>
      <c r="V1510" s="297">
        <v>575431.69999999995</v>
      </c>
      <c r="W1510" s="298">
        <v>6025598</v>
      </c>
      <c r="X1510" s="298">
        <v>230785</v>
      </c>
    </row>
    <row r="1511" spans="1:24" x14ac:dyDescent="0.35">
      <c r="A1511" s="294">
        <v>2013</v>
      </c>
      <c r="B1511" s="295">
        <v>14624</v>
      </c>
      <c r="C1511" s="296" t="s">
        <v>1261</v>
      </c>
      <c r="D1511" s="294" t="s">
        <v>22</v>
      </c>
      <c r="E1511" s="296" t="s">
        <v>23</v>
      </c>
      <c r="F1511" s="294" t="s">
        <v>24</v>
      </c>
      <c r="G1511" s="296" t="s">
        <v>92</v>
      </c>
      <c r="H1511" s="296" t="s">
        <v>179</v>
      </c>
      <c r="I1511" s="296" t="s">
        <v>2422</v>
      </c>
      <c r="J1511" s="297">
        <v>39491</v>
      </c>
      <c r="K1511" s="298">
        <v>778641</v>
      </c>
      <c r="L1511" s="298">
        <v>35680</v>
      </c>
      <c r="M1511" s="299">
        <v>29244</v>
      </c>
      <c r="N1511" s="300">
        <v>754583</v>
      </c>
      <c r="O1511" s="300">
        <v>6594</v>
      </c>
      <c r="P1511" s="301">
        <v>80769</v>
      </c>
      <c r="Q1511" s="302">
        <v>2379374</v>
      </c>
      <c r="R1511" s="302">
        <v>4695</v>
      </c>
      <c r="S1511" s="303" t="s">
        <v>35</v>
      </c>
      <c r="T1511" s="304" t="s">
        <v>35</v>
      </c>
      <c r="U1511" s="304" t="s">
        <v>35</v>
      </c>
      <c r="V1511" s="297">
        <v>149504</v>
      </c>
      <c r="W1511" s="298">
        <v>3912598</v>
      </c>
      <c r="X1511" s="298">
        <v>46969</v>
      </c>
    </row>
    <row r="1512" spans="1:24" x14ac:dyDescent="0.35">
      <c r="A1512" s="294">
        <v>2013</v>
      </c>
      <c r="B1512" s="295">
        <v>14626</v>
      </c>
      <c r="C1512" s="296" t="s">
        <v>1262</v>
      </c>
      <c r="D1512" s="294" t="s">
        <v>22</v>
      </c>
      <c r="E1512" s="296" t="s">
        <v>23</v>
      </c>
      <c r="F1512" s="294" t="s">
        <v>24</v>
      </c>
      <c r="G1512" s="296" t="s">
        <v>94</v>
      </c>
      <c r="H1512" s="296" t="s">
        <v>31</v>
      </c>
      <c r="I1512" s="296" t="s">
        <v>2285</v>
      </c>
      <c r="J1512" s="297">
        <v>419725</v>
      </c>
      <c r="K1512" s="298">
        <v>3571816</v>
      </c>
      <c r="L1512" s="298">
        <v>229278</v>
      </c>
      <c r="M1512" s="299">
        <v>64491</v>
      </c>
      <c r="N1512" s="300">
        <v>591305</v>
      </c>
      <c r="O1512" s="300">
        <v>21101</v>
      </c>
      <c r="P1512" s="301">
        <v>83831</v>
      </c>
      <c r="Q1512" s="302">
        <v>974517</v>
      </c>
      <c r="R1512" s="302">
        <v>991</v>
      </c>
      <c r="S1512" s="303" t="s">
        <v>35</v>
      </c>
      <c r="T1512" s="304" t="s">
        <v>35</v>
      </c>
      <c r="U1512" s="304" t="s">
        <v>35</v>
      </c>
      <c r="V1512" s="297">
        <v>568047</v>
      </c>
      <c r="W1512" s="298">
        <v>5137638</v>
      </c>
      <c r="X1512" s="298">
        <v>251370</v>
      </c>
    </row>
    <row r="1513" spans="1:24" x14ac:dyDescent="0.35">
      <c r="A1513" s="294">
        <v>2013</v>
      </c>
      <c r="B1513" s="295">
        <v>14645</v>
      </c>
      <c r="C1513" s="296" t="s">
        <v>1263</v>
      </c>
      <c r="D1513" s="294" t="s">
        <v>22</v>
      </c>
      <c r="E1513" s="296" t="s">
        <v>23</v>
      </c>
      <c r="F1513" s="294" t="s">
        <v>24</v>
      </c>
      <c r="G1513" s="296" t="s">
        <v>83</v>
      </c>
      <c r="H1513" s="296" t="s">
        <v>26</v>
      </c>
      <c r="I1513" s="296" t="s">
        <v>2270</v>
      </c>
      <c r="J1513" s="297">
        <v>4239.3999999999996</v>
      </c>
      <c r="K1513" s="298">
        <v>38020</v>
      </c>
      <c r="L1513" s="298">
        <v>4060</v>
      </c>
      <c r="M1513" s="299">
        <v>2757.7</v>
      </c>
      <c r="N1513" s="300">
        <v>24918</v>
      </c>
      <c r="O1513" s="300">
        <v>775</v>
      </c>
      <c r="P1513" s="301">
        <v>9496.2999999999993</v>
      </c>
      <c r="Q1513" s="302">
        <v>126474</v>
      </c>
      <c r="R1513" s="302">
        <v>50</v>
      </c>
      <c r="S1513" s="303" t="s">
        <v>35</v>
      </c>
      <c r="T1513" s="304" t="s">
        <v>35</v>
      </c>
      <c r="U1513" s="304" t="s">
        <v>35</v>
      </c>
      <c r="V1513" s="297">
        <v>16493.400000000001</v>
      </c>
      <c r="W1513" s="298">
        <v>189412</v>
      </c>
      <c r="X1513" s="298">
        <v>4885</v>
      </c>
    </row>
    <row r="1514" spans="1:24" x14ac:dyDescent="0.35">
      <c r="A1514" s="294">
        <v>2013</v>
      </c>
      <c r="B1514" s="295">
        <v>14649</v>
      </c>
      <c r="C1514" s="296" t="s">
        <v>1264</v>
      </c>
      <c r="D1514" s="294" t="s">
        <v>22</v>
      </c>
      <c r="E1514" s="296" t="s">
        <v>23</v>
      </c>
      <c r="F1514" s="294" t="s">
        <v>24</v>
      </c>
      <c r="G1514" s="296" t="s">
        <v>46</v>
      </c>
      <c r="H1514" s="296" t="s">
        <v>31</v>
      </c>
      <c r="I1514" s="296" t="s">
        <v>2274</v>
      </c>
      <c r="J1514" s="297">
        <v>25432</v>
      </c>
      <c r="K1514" s="298">
        <v>213857</v>
      </c>
      <c r="L1514" s="298">
        <v>15046</v>
      </c>
      <c r="M1514" s="299">
        <v>2916</v>
      </c>
      <c r="N1514" s="300">
        <v>28102</v>
      </c>
      <c r="O1514" s="300">
        <v>885</v>
      </c>
      <c r="P1514" s="301">
        <v>1586</v>
      </c>
      <c r="Q1514" s="302">
        <v>11048</v>
      </c>
      <c r="R1514" s="302">
        <v>536</v>
      </c>
      <c r="S1514" s="303" t="s">
        <v>35</v>
      </c>
      <c r="T1514" s="304" t="s">
        <v>35</v>
      </c>
      <c r="U1514" s="304" t="s">
        <v>35</v>
      </c>
      <c r="V1514" s="297">
        <v>29934</v>
      </c>
      <c r="W1514" s="298">
        <v>253007</v>
      </c>
      <c r="X1514" s="298">
        <v>16467</v>
      </c>
    </row>
    <row r="1515" spans="1:24" x14ac:dyDescent="0.35">
      <c r="A1515" s="294">
        <v>2013</v>
      </c>
      <c r="B1515" s="295">
        <v>14653</v>
      </c>
      <c r="C1515" s="296" t="s">
        <v>1265</v>
      </c>
      <c r="D1515" s="294" t="s">
        <v>22</v>
      </c>
      <c r="E1515" s="296" t="s">
        <v>23</v>
      </c>
      <c r="F1515" s="294" t="s">
        <v>24</v>
      </c>
      <c r="G1515" s="296" t="s">
        <v>92</v>
      </c>
      <c r="H1515" s="296" t="s">
        <v>179</v>
      </c>
      <c r="I1515" s="296" t="s">
        <v>2329</v>
      </c>
      <c r="J1515" s="297">
        <v>9051</v>
      </c>
      <c r="K1515" s="298">
        <v>143077</v>
      </c>
      <c r="L1515" s="298">
        <v>7912</v>
      </c>
      <c r="M1515" s="299">
        <v>2473</v>
      </c>
      <c r="N1515" s="300">
        <v>50322</v>
      </c>
      <c r="O1515" s="300">
        <v>898</v>
      </c>
      <c r="P1515" s="301">
        <v>32122</v>
      </c>
      <c r="Q1515" s="302">
        <v>808082</v>
      </c>
      <c r="R1515" s="302">
        <v>8</v>
      </c>
      <c r="S1515" s="303" t="s">
        <v>35</v>
      </c>
      <c r="T1515" s="304" t="s">
        <v>35</v>
      </c>
      <c r="U1515" s="304" t="s">
        <v>35</v>
      </c>
      <c r="V1515" s="297">
        <v>43646</v>
      </c>
      <c r="W1515" s="298">
        <v>1001481</v>
      </c>
      <c r="X1515" s="298">
        <v>8818</v>
      </c>
    </row>
    <row r="1516" spans="1:24" x14ac:dyDescent="0.35">
      <c r="A1516" s="294">
        <v>2013</v>
      </c>
      <c r="B1516" s="295">
        <v>14668</v>
      </c>
      <c r="C1516" s="296" t="s">
        <v>1266</v>
      </c>
      <c r="D1516" s="294" t="s">
        <v>22</v>
      </c>
      <c r="E1516" s="296" t="s">
        <v>23</v>
      </c>
      <c r="F1516" s="294" t="s">
        <v>24</v>
      </c>
      <c r="G1516" s="296" t="s">
        <v>92</v>
      </c>
      <c r="H1516" s="296" t="s">
        <v>31</v>
      </c>
      <c r="I1516" s="296" t="s">
        <v>2304</v>
      </c>
      <c r="J1516" s="297">
        <v>42819</v>
      </c>
      <c r="K1516" s="298">
        <v>481210</v>
      </c>
      <c r="L1516" s="298">
        <v>27529</v>
      </c>
      <c r="M1516" s="299">
        <v>7348</v>
      </c>
      <c r="N1516" s="300">
        <v>99388</v>
      </c>
      <c r="O1516" s="300">
        <v>3727</v>
      </c>
      <c r="P1516" s="301" t="s">
        <v>35</v>
      </c>
      <c r="Q1516" s="302" t="s">
        <v>35</v>
      </c>
      <c r="R1516" s="302" t="s">
        <v>35</v>
      </c>
      <c r="S1516" s="303" t="s">
        <v>35</v>
      </c>
      <c r="T1516" s="304" t="s">
        <v>35</v>
      </c>
      <c r="U1516" s="304" t="s">
        <v>35</v>
      </c>
      <c r="V1516" s="297">
        <v>50167</v>
      </c>
      <c r="W1516" s="298">
        <v>580598</v>
      </c>
      <c r="X1516" s="298">
        <v>31256</v>
      </c>
    </row>
    <row r="1517" spans="1:24" x14ac:dyDescent="0.35">
      <c r="A1517" s="294">
        <v>2013</v>
      </c>
      <c r="B1517" s="295">
        <v>14711</v>
      </c>
      <c r="C1517" s="296" t="s">
        <v>1267</v>
      </c>
      <c r="D1517" s="294" t="s">
        <v>22</v>
      </c>
      <c r="E1517" s="296" t="s">
        <v>23</v>
      </c>
      <c r="F1517" s="294" t="s">
        <v>24</v>
      </c>
      <c r="G1517" s="296" t="s">
        <v>41</v>
      </c>
      <c r="H1517" s="296" t="s">
        <v>54</v>
      </c>
      <c r="I1517" s="296" t="s">
        <v>2271</v>
      </c>
      <c r="J1517" s="297">
        <v>3421.9</v>
      </c>
      <c r="K1517" s="298">
        <v>30474</v>
      </c>
      <c r="L1517" s="298">
        <v>2897</v>
      </c>
      <c r="M1517" s="299">
        <v>1467.7</v>
      </c>
      <c r="N1517" s="300">
        <v>14279</v>
      </c>
      <c r="O1517" s="300">
        <v>417</v>
      </c>
      <c r="P1517" s="301">
        <v>860.9</v>
      </c>
      <c r="Q1517" s="302">
        <v>9883</v>
      </c>
      <c r="R1517" s="302">
        <v>10</v>
      </c>
      <c r="S1517" s="303">
        <v>0</v>
      </c>
      <c r="T1517" s="304">
        <v>0</v>
      </c>
      <c r="U1517" s="304">
        <v>0</v>
      </c>
      <c r="V1517" s="297">
        <v>5750.5</v>
      </c>
      <c r="W1517" s="298">
        <v>54636</v>
      </c>
      <c r="X1517" s="298">
        <v>3324</v>
      </c>
    </row>
    <row r="1518" spans="1:24" x14ac:dyDescent="0.35">
      <c r="A1518" s="294">
        <v>2013</v>
      </c>
      <c r="B1518" s="295">
        <v>14711</v>
      </c>
      <c r="C1518" s="296" t="s">
        <v>1267</v>
      </c>
      <c r="D1518" s="294" t="s">
        <v>22</v>
      </c>
      <c r="E1518" s="296" t="s">
        <v>23</v>
      </c>
      <c r="F1518" s="294" t="s">
        <v>24</v>
      </c>
      <c r="G1518" s="296" t="s">
        <v>187</v>
      </c>
      <c r="H1518" s="296" t="s">
        <v>54</v>
      </c>
      <c r="I1518" s="296" t="s">
        <v>2271</v>
      </c>
      <c r="J1518" s="297">
        <v>375315.4</v>
      </c>
      <c r="K1518" s="298">
        <v>2827152</v>
      </c>
      <c r="L1518" s="298">
        <v>333980</v>
      </c>
      <c r="M1518" s="299">
        <v>112424.7</v>
      </c>
      <c r="N1518" s="300">
        <v>1052522</v>
      </c>
      <c r="O1518" s="300">
        <v>48811</v>
      </c>
      <c r="P1518" s="301">
        <v>12860.4</v>
      </c>
      <c r="Q1518" s="302">
        <v>158232</v>
      </c>
      <c r="R1518" s="302">
        <v>104</v>
      </c>
      <c r="S1518" s="303">
        <v>0</v>
      </c>
      <c r="T1518" s="304">
        <v>0</v>
      </c>
      <c r="U1518" s="304">
        <v>0</v>
      </c>
      <c r="V1518" s="297">
        <v>500600.5</v>
      </c>
      <c r="W1518" s="298">
        <v>4037906</v>
      </c>
      <c r="X1518" s="298">
        <v>382895</v>
      </c>
    </row>
    <row r="1519" spans="1:24" x14ac:dyDescent="0.35">
      <c r="A1519" s="294">
        <v>2013</v>
      </c>
      <c r="B1519" s="295">
        <v>14711</v>
      </c>
      <c r="C1519" s="296" t="s">
        <v>1267</v>
      </c>
      <c r="D1519" s="294" t="s">
        <v>132</v>
      </c>
      <c r="E1519" s="296" t="s">
        <v>133</v>
      </c>
      <c r="F1519" s="294" t="s">
        <v>24</v>
      </c>
      <c r="G1519" s="296" t="s">
        <v>41</v>
      </c>
      <c r="H1519" s="296" t="s">
        <v>54</v>
      </c>
      <c r="I1519" s="296" t="s">
        <v>2271</v>
      </c>
      <c r="J1519" s="297">
        <v>169.3</v>
      </c>
      <c r="K1519" s="298">
        <v>3969</v>
      </c>
      <c r="L1519" s="298">
        <v>407</v>
      </c>
      <c r="M1519" s="299">
        <v>39.1</v>
      </c>
      <c r="N1519" s="300">
        <v>1054</v>
      </c>
      <c r="O1519" s="300">
        <v>29</v>
      </c>
      <c r="P1519" s="301">
        <v>0</v>
      </c>
      <c r="Q1519" s="302">
        <v>0</v>
      </c>
      <c r="R1519" s="302">
        <v>0</v>
      </c>
      <c r="S1519" s="303">
        <v>0</v>
      </c>
      <c r="T1519" s="304">
        <v>0</v>
      </c>
      <c r="U1519" s="304">
        <v>0</v>
      </c>
      <c r="V1519" s="297">
        <v>208.4</v>
      </c>
      <c r="W1519" s="298">
        <v>5023</v>
      </c>
      <c r="X1519" s="298">
        <v>436</v>
      </c>
    </row>
    <row r="1520" spans="1:24" x14ac:dyDescent="0.35">
      <c r="A1520" s="294">
        <v>2013</v>
      </c>
      <c r="B1520" s="295">
        <v>14711</v>
      </c>
      <c r="C1520" s="296" t="s">
        <v>1267</v>
      </c>
      <c r="D1520" s="294" t="s">
        <v>132</v>
      </c>
      <c r="E1520" s="296" t="s">
        <v>133</v>
      </c>
      <c r="F1520" s="294" t="s">
        <v>24</v>
      </c>
      <c r="G1520" s="296" t="s">
        <v>187</v>
      </c>
      <c r="H1520" s="296" t="s">
        <v>54</v>
      </c>
      <c r="I1520" s="296" t="s">
        <v>2271</v>
      </c>
      <c r="J1520" s="297">
        <v>89169.7</v>
      </c>
      <c r="K1520" s="298">
        <v>1629284</v>
      </c>
      <c r="L1520" s="298">
        <v>166333</v>
      </c>
      <c r="M1520" s="299">
        <v>63268.1</v>
      </c>
      <c r="N1520" s="300">
        <v>2502013</v>
      </c>
      <c r="O1520" s="300">
        <v>35627</v>
      </c>
      <c r="P1520" s="301">
        <v>56954.6</v>
      </c>
      <c r="Q1520" s="302">
        <v>5563319</v>
      </c>
      <c r="R1520" s="302">
        <v>787</v>
      </c>
      <c r="S1520" s="303">
        <v>0</v>
      </c>
      <c r="T1520" s="304">
        <v>0</v>
      </c>
      <c r="U1520" s="304">
        <v>0</v>
      </c>
      <c r="V1520" s="297">
        <v>209392.4</v>
      </c>
      <c r="W1520" s="298">
        <v>9694616</v>
      </c>
      <c r="X1520" s="298">
        <v>202747</v>
      </c>
    </row>
    <row r="1521" spans="1:24" x14ac:dyDescent="0.35">
      <c r="A1521" s="294">
        <v>2013</v>
      </c>
      <c r="B1521" s="295">
        <v>14712</v>
      </c>
      <c r="C1521" s="296" t="s">
        <v>1268</v>
      </c>
      <c r="D1521" s="294" t="s">
        <v>22</v>
      </c>
      <c r="E1521" s="296" t="s">
        <v>23</v>
      </c>
      <c r="F1521" s="294" t="s">
        <v>24</v>
      </c>
      <c r="G1521" s="296" t="s">
        <v>127</v>
      </c>
      <c r="H1521" s="296" t="s">
        <v>31</v>
      </c>
      <c r="I1521" s="296" t="s">
        <v>2296</v>
      </c>
      <c r="J1521" s="297">
        <v>10606.7</v>
      </c>
      <c r="K1521" s="298">
        <v>92333</v>
      </c>
      <c r="L1521" s="298">
        <v>5872</v>
      </c>
      <c r="M1521" s="299">
        <v>3443.5</v>
      </c>
      <c r="N1521" s="300">
        <v>29135</v>
      </c>
      <c r="O1521" s="300">
        <v>1294</v>
      </c>
      <c r="P1521" s="301">
        <v>5569.5</v>
      </c>
      <c r="Q1521" s="302">
        <v>48080</v>
      </c>
      <c r="R1521" s="302">
        <v>1477</v>
      </c>
      <c r="S1521" s="303">
        <v>0</v>
      </c>
      <c r="T1521" s="304">
        <v>0</v>
      </c>
      <c r="U1521" s="304">
        <v>0</v>
      </c>
      <c r="V1521" s="297">
        <v>19619.7</v>
      </c>
      <c r="W1521" s="298">
        <v>169548</v>
      </c>
      <c r="X1521" s="298">
        <v>8643</v>
      </c>
    </row>
    <row r="1522" spans="1:24" x14ac:dyDescent="0.35">
      <c r="A1522" s="294">
        <v>2013</v>
      </c>
      <c r="B1522" s="295">
        <v>14715</v>
      </c>
      <c r="C1522" s="296" t="s">
        <v>1269</v>
      </c>
      <c r="D1522" s="294" t="s">
        <v>22</v>
      </c>
      <c r="E1522" s="296" t="s">
        <v>23</v>
      </c>
      <c r="F1522" s="294" t="s">
        <v>24</v>
      </c>
      <c r="G1522" s="296" t="s">
        <v>187</v>
      </c>
      <c r="H1522" s="296" t="s">
        <v>54</v>
      </c>
      <c r="I1522" s="296" t="s">
        <v>2271</v>
      </c>
      <c r="J1522" s="297">
        <v>906582</v>
      </c>
      <c r="K1522" s="298">
        <v>7469000</v>
      </c>
      <c r="L1522" s="298">
        <v>706822</v>
      </c>
      <c r="M1522" s="299">
        <v>199916</v>
      </c>
      <c r="N1522" s="300">
        <v>1587178</v>
      </c>
      <c r="O1522" s="300">
        <v>85142</v>
      </c>
      <c r="P1522" s="301">
        <v>12396</v>
      </c>
      <c r="Q1522" s="302">
        <v>98149</v>
      </c>
      <c r="R1522" s="302">
        <v>1398</v>
      </c>
      <c r="S1522" s="303">
        <v>0</v>
      </c>
      <c r="T1522" s="304">
        <v>0</v>
      </c>
      <c r="U1522" s="304">
        <v>0</v>
      </c>
      <c r="V1522" s="297">
        <v>1118894</v>
      </c>
      <c r="W1522" s="298">
        <v>9154327</v>
      </c>
      <c r="X1522" s="298">
        <v>793362</v>
      </c>
    </row>
    <row r="1523" spans="1:24" x14ac:dyDescent="0.35">
      <c r="A1523" s="294">
        <v>2013</v>
      </c>
      <c r="B1523" s="295">
        <v>14715</v>
      </c>
      <c r="C1523" s="296" t="s">
        <v>1269</v>
      </c>
      <c r="D1523" s="294" t="s">
        <v>132</v>
      </c>
      <c r="E1523" s="296" t="s">
        <v>133</v>
      </c>
      <c r="F1523" s="294" t="s">
        <v>24</v>
      </c>
      <c r="G1523" s="296" t="s">
        <v>187</v>
      </c>
      <c r="H1523" s="296" t="s">
        <v>54</v>
      </c>
      <c r="I1523" s="296" t="s">
        <v>2271</v>
      </c>
      <c r="J1523" s="297">
        <v>300605</v>
      </c>
      <c r="K1523" s="298">
        <v>6883819</v>
      </c>
      <c r="L1523" s="298">
        <v>524450</v>
      </c>
      <c r="M1523" s="299">
        <v>184490</v>
      </c>
      <c r="N1523" s="300">
        <v>12519961</v>
      </c>
      <c r="O1523" s="300">
        <v>89807</v>
      </c>
      <c r="P1523" s="301">
        <v>39835</v>
      </c>
      <c r="Q1523" s="302">
        <v>8115482</v>
      </c>
      <c r="R1523" s="302">
        <v>2936</v>
      </c>
      <c r="S1523" s="303">
        <v>576</v>
      </c>
      <c r="T1523" s="304">
        <v>80744</v>
      </c>
      <c r="U1523" s="304">
        <v>1</v>
      </c>
      <c r="V1523" s="297">
        <v>525506</v>
      </c>
      <c r="W1523" s="298">
        <v>27600006</v>
      </c>
      <c r="X1523" s="298">
        <v>617194</v>
      </c>
    </row>
    <row r="1524" spans="1:24" x14ac:dyDescent="0.35">
      <c r="A1524" s="294">
        <v>2013</v>
      </c>
      <c r="B1524" s="295">
        <v>14716</v>
      </c>
      <c r="C1524" s="296" t="s">
        <v>1270</v>
      </c>
      <c r="D1524" s="294" t="s">
        <v>22</v>
      </c>
      <c r="E1524" s="296" t="s">
        <v>23</v>
      </c>
      <c r="F1524" s="294" t="s">
        <v>24</v>
      </c>
      <c r="G1524" s="296" t="s">
        <v>187</v>
      </c>
      <c r="H1524" s="296" t="s">
        <v>54</v>
      </c>
      <c r="I1524" s="296" t="s">
        <v>2271</v>
      </c>
      <c r="J1524" s="297">
        <v>115630.7</v>
      </c>
      <c r="K1524" s="298">
        <v>1128930</v>
      </c>
      <c r="L1524" s="298">
        <v>96114</v>
      </c>
      <c r="M1524" s="299">
        <v>29199.4</v>
      </c>
      <c r="N1524" s="300">
        <v>388569</v>
      </c>
      <c r="O1524" s="300">
        <v>12304</v>
      </c>
      <c r="P1524" s="301">
        <v>1700.9</v>
      </c>
      <c r="Q1524" s="302">
        <v>33042</v>
      </c>
      <c r="R1524" s="302">
        <v>21</v>
      </c>
      <c r="S1524" s="303">
        <v>0</v>
      </c>
      <c r="T1524" s="304">
        <v>0</v>
      </c>
      <c r="U1524" s="304">
        <v>0</v>
      </c>
      <c r="V1524" s="297">
        <v>146531</v>
      </c>
      <c r="W1524" s="298">
        <v>1550541</v>
      </c>
      <c r="X1524" s="298">
        <v>108439</v>
      </c>
    </row>
    <row r="1525" spans="1:24" x14ac:dyDescent="0.35">
      <c r="A1525" s="294">
        <v>2013</v>
      </c>
      <c r="B1525" s="295">
        <v>14716</v>
      </c>
      <c r="C1525" s="296" t="s">
        <v>1270</v>
      </c>
      <c r="D1525" s="294" t="s">
        <v>132</v>
      </c>
      <c r="E1525" s="296" t="s">
        <v>133</v>
      </c>
      <c r="F1525" s="294" t="s">
        <v>24</v>
      </c>
      <c r="G1525" s="296" t="s">
        <v>187</v>
      </c>
      <c r="H1525" s="296" t="s">
        <v>54</v>
      </c>
      <c r="I1525" s="296" t="s">
        <v>2271</v>
      </c>
      <c r="J1525" s="297">
        <v>23100.9</v>
      </c>
      <c r="K1525" s="298">
        <v>575046</v>
      </c>
      <c r="L1525" s="298">
        <v>44946</v>
      </c>
      <c r="M1525" s="299">
        <v>14007.2</v>
      </c>
      <c r="N1525" s="300">
        <v>966226</v>
      </c>
      <c r="O1525" s="300">
        <v>7901</v>
      </c>
      <c r="P1525" s="301">
        <v>4347.5</v>
      </c>
      <c r="Q1525" s="302">
        <v>1475796</v>
      </c>
      <c r="R1525" s="302">
        <v>129</v>
      </c>
      <c r="S1525" s="303">
        <v>0</v>
      </c>
      <c r="T1525" s="304">
        <v>0</v>
      </c>
      <c r="U1525" s="304">
        <v>0</v>
      </c>
      <c r="V1525" s="297">
        <v>41455.599999999999</v>
      </c>
      <c r="W1525" s="298">
        <v>3017068</v>
      </c>
      <c r="X1525" s="298">
        <v>52976</v>
      </c>
    </row>
    <row r="1526" spans="1:24" x14ac:dyDescent="0.35">
      <c r="A1526" s="294">
        <v>2013</v>
      </c>
      <c r="B1526" s="295">
        <v>14717</v>
      </c>
      <c r="C1526" s="296" t="s">
        <v>1271</v>
      </c>
      <c r="D1526" s="294" t="s">
        <v>22</v>
      </c>
      <c r="E1526" s="296" t="s">
        <v>23</v>
      </c>
      <c r="F1526" s="294" t="s">
        <v>24</v>
      </c>
      <c r="G1526" s="296" t="s">
        <v>67</v>
      </c>
      <c r="H1526" s="296" t="s">
        <v>31</v>
      </c>
      <c r="I1526" s="296" t="s">
        <v>2291</v>
      </c>
      <c r="J1526" s="297">
        <v>33388</v>
      </c>
      <c r="K1526" s="298">
        <v>269231</v>
      </c>
      <c r="L1526" s="298">
        <v>19986</v>
      </c>
      <c r="M1526" s="299">
        <v>7164.9</v>
      </c>
      <c r="N1526" s="300">
        <v>74920</v>
      </c>
      <c r="O1526" s="300">
        <v>745</v>
      </c>
      <c r="P1526" s="301">
        <v>911.7</v>
      </c>
      <c r="Q1526" s="302">
        <v>11511</v>
      </c>
      <c r="R1526" s="302">
        <v>4</v>
      </c>
      <c r="S1526" s="303" t="s">
        <v>35</v>
      </c>
      <c r="T1526" s="304" t="s">
        <v>35</v>
      </c>
      <c r="U1526" s="304" t="s">
        <v>35</v>
      </c>
      <c r="V1526" s="297">
        <v>41464.6</v>
      </c>
      <c r="W1526" s="298">
        <v>355662</v>
      </c>
      <c r="X1526" s="298">
        <v>20735</v>
      </c>
    </row>
    <row r="1527" spans="1:24" x14ac:dyDescent="0.35">
      <c r="A1527" s="294">
        <v>2013</v>
      </c>
      <c r="B1527" s="295">
        <v>14724</v>
      </c>
      <c r="C1527" s="296" t="s">
        <v>1272</v>
      </c>
      <c r="D1527" s="294" t="s">
        <v>22</v>
      </c>
      <c r="E1527" s="296" t="s">
        <v>23</v>
      </c>
      <c r="F1527" s="294" t="s">
        <v>24</v>
      </c>
      <c r="G1527" s="296" t="s">
        <v>106</v>
      </c>
      <c r="H1527" s="296" t="s">
        <v>31</v>
      </c>
      <c r="I1527" s="296" t="s">
        <v>2269</v>
      </c>
      <c r="J1527" s="297">
        <v>62917</v>
      </c>
      <c r="K1527" s="298">
        <v>582828</v>
      </c>
      <c r="L1527" s="298">
        <v>40367</v>
      </c>
      <c r="M1527" s="299">
        <v>32984</v>
      </c>
      <c r="N1527" s="300">
        <v>294860</v>
      </c>
      <c r="O1527" s="300">
        <v>6585</v>
      </c>
      <c r="P1527" s="301">
        <v>20444</v>
      </c>
      <c r="Q1527" s="302">
        <v>292011</v>
      </c>
      <c r="R1527" s="302">
        <v>24</v>
      </c>
      <c r="S1527" s="303">
        <v>0</v>
      </c>
      <c r="T1527" s="304">
        <v>0</v>
      </c>
      <c r="U1527" s="304">
        <v>0</v>
      </c>
      <c r="V1527" s="297">
        <v>116345</v>
      </c>
      <c r="W1527" s="298">
        <v>1169699</v>
      </c>
      <c r="X1527" s="298">
        <v>46976</v>
      </c>
    </row>
    <row r="1528" spans="1:24" x14ac:dyDescent="0.35">
      <c r="A1528" s="294">
        <v>2013</v>
      </c>
      <c r="B1528" s="295">
        <v>14775</v>
      </c>
      <c r="C1528" s="296" t="s">
        <v>1273</v>
      </c>
      <c r="D1528" s="294" t="s">
        <v>22</v>
      </c>
      <c r="E1528" s="296" t="s">
        <v>23</v>
      </c>
      <c r="F1528" s="294" t="s">
        <v>24</v>
      </c>
      <c r="G1528" s="296" t="s">
        <v>76</v>
      </c>
      <c r="H1528" s="296" t="s">
        <v>31</v>
      </c>
      <c r="I1528" s="296" t="s">
        <v>2282</v>
      </c>
      <c r="J1528" s="297">
        <v>25884.400000000001</v>
      </c>
      <c r="K1528" s="298">
        <v>232261</v>
      </c>
      <c r="L1528" s="298">
        <v>13431</v>
      </c>
      <c r="M1528" s="299">
        <v>17327.400000000001</v>
      </c>
      <c r="N1528" s="300">
        <v>136563</v>
      </c>
      <c r="O1528" s="300">
        <v>7361</v>
      </c>
      <c r="P1528" s="301">
        <v>8432</v>
      </c>
      <c r="Q1528" s="302">
        <v>131271</v>
      </c>
      <c r="R1528" s="302">
        <v>22</v>
      </c>
      <c r="S1528" s="303" t="s">
        <v>35</v>
      </c>
      <c r="T1528" s="304" t="s">
        <v>35</v>
      </c>
      <c r="U1528" s="304" t="s">
        <v>35</v>
      </c>
      <c r="V1528" s="297">
        <v>51643.8</v>
      </c>
      <c r="W1528" s="298">
        <v>500095</v>
      </c>
      <c r="X1528" s="298">
        <v>20814</v>
      </c>
    </row>
    <row r="1529" spans="1:24" x14ac:dyDescent="0.35">
      <c r="A1529" s="294">
        <v>2013</v>
      </c>
      <c r="B1529" s="295">
        <v>14839</v>
      </c>
      <c r="C1529" s="296" t="s">
        <v>1274</v>
      </c>
      <c r="D1529" s="294" t="s">
        <v>22</v>
      </c>
      <c r="E1529" s="296" t="s">
        <v>23</v>
      </c>
      <c r="F1529" s="294" t="s">
        <v>24</v>
      </c>
      <c r="G1529" s="296" t="s">
        <v>71</v>
      </c>
      <c r="H1529" s="296" t="s">
        <v>26</v>
      </c>
      <c r="I1529" s="296" t="s">
        <v>2270</v>
      </c>
      <c r="J1529" s="297">
        <v>9549</v>
      </c>
      <c r="K1529" s="298">
        <v>90885</v>
      </c>
      <c r="L1529" s="298">
        <v>8911</v>
      </c>
      <c r="M1529" s="299">
        <v>2644</v>
      </c>
      <c r="N1529" s="300">
        <v>26075</v>
      </c>
      <c r="O1529" s="300">
        <v>1279</v>
      </c>
      <c r="P1529" s="301">
        <v>10716</v>
      </c>
      <c r="Q1529" s="302">
        <v>119420</v>
      </c>
      <c r="R1529" s="302">
        <v>135</v>
      </c>
      <c r="S1529" s="303" t="s">
        <v>35</v>
      </c>
      <c r="T1529" s="304" t="s">
        <v>35</v>
      </c>
      <c r="U1529" s="304" t="s">
        <v>35</v>
      </c>
      <c r="V1529" s="297">
        <v>22909</v>
      </c>
      <c r="W1529" s="298">
        <v>236380</v>
      </c>
      <c r="X1529" s="298">
        <v>10325</v>
      </c>
    </row>
    <row r="1530" spans="1:24" x14ac:dyDescent="0.35">
      <c r="A1530" s="294">
        <v>2013</v>
      </c>
      <c r="B1530" s="295">
        <v>14840</v>
      </c>
      <c r="C1530" s="296" t="s">
        <v>1275</v>
      </c>
      <c r="D1530" s="294" t="s">
        <v>22</v>
      </c>
      <c r="E1530" s="296" t="s">
        <v>23</v>
      </c>
      <c r="F1530" s="294" t="s">
        <v>24</v>
      </c>
      <c r="G1530" s="296" t="s">
        <v>34</v>
      </c>
      <c r="H1530" s="296" t="s">
        <v>26</v>
      </c>
      <c r="I1530" s="296" t="s">
        <v>2270</v>
      </c>
      <c r="J1530" s="297">
        <v>4083.3</v>
      </c>
      <c r="K1530" s="298">
        <v>38448</v>
      </c>
      <c r="L1530" s="298">
        <v>4766</v>
      </c>
      <c r="M1530" s="299">
        <v>3888.3</v>
      </c>
      <c r="N1530" s="300">
        <v>37458</v>
      </c>
      <c r="O1530" s="300">
        <v>803</v>
      </c>
      <c r="P1530" s="301">
        <v>15043.3</v>
      </c>
      <c r="Q1530" s="302">
        <v>157787</v>
      </c>
      <c r="R1530" s="302">
        <v>87</v>
      </c>
      <c r="S1530" s="303" t="s">
        <v>35</v>
      </c>
      <c r="T1530" s="304" t="s">
        <v>35</v>
      </c>
      <c r="U1530" s="304" t="s">
        <v>35</v>
      </c>
      <c r="V1530" s="297">
        <v>23014.9</v>
      </c>
      <c r="W1530" s="298">
        <v>233693</v>
      </c>
      <c r="X1530" s="298">
        <v>5656</v>
      </c>
    </row>
    <row r="1531" spans="1:24" x14ac:dyDescent="0.35">
      <c r="A1531" s="294">
        <v>2013</v>
      </c>
      <c r="B1531" s="295">
        <v>14856</v>
      </c>
      <c r="C1531" s="296" t="s">
        <v>1276</v>
      </c>
      <c r="D1531" s="294" t="s">
        <v>22</v>
      </c>
      <c r="E1531" s="296" t="s">
        <v>23</v>
      </c>
      <c r="F1531" s="294" t="s">
        <v>24</v>
      </c>
      <c r="G1531" s="296" t="s">
        <v>62</v>
      </c>
      <c r="H1531" s="296" t="s">
        <v>26</v>
      </c>
      <c r="I1531" s="296" t="s">
        <v>2279</v>
      </c>
      <c r="J1531" s="297">
        <v>1972.9</v>
      </c>
      <c r="K1531" s="298">
        <v>20323</v>
      </c>
      <c r="L1531" s="298">
        <v>1361</v>
      </c>
      <c r="M1531" s="299">
        <v>1026</v>
      </c>
      <c r="N1531" s="300">
        <v>8977</v>
      </c>
      <c r="O1531" s="300">
        <v>684</v>
      </c>
      <c r="P1531" s="301">
        <v>2366.9</v>
      </c>
      <c r="Q1531" s="302">
        <v>21896</v>
      </c>
      <c r="R1531" s="302">
        <v>38</v>
      </c>
      <c r="S1531" s="303" t="s">
        <v>35</v>
      </c>
      <c r="T1531" s="304" t="s">
        <v>35</v>
      </c>
      <c r="U1531" s="304" t="s">
        <v>35</v>
      </c>
      <c r="V1531" s="297">
        <v>5365.8</v>
      </c>
      <c r="W1531" s="298">
        <v>51196</v>
      </c>
      <c r="X1531" s="298">
        <v>2083</v>
      </c>
    </row>
    <row r="1532" spans="1:24" x14ac:dyDescent="0.35">
      <c r="A1532" s="294">
        <v>2013</v>
      </c>
      <c r="B1532" s="295">
        <v>14857</v>
      </c>
      <c r="C1532" s="296" t="s">
        <v>1277</v>
      </c>
      <c r="D1532" s="294" t="s">
        <v>22</v>
      </c>
      <c r="E1532" s="296" t="s">
        <v>23</v>
      </c>
      <c r="F1532" s="294" t="s">
        <v>24</v>
      </c>
      <c r="G1532" s="296" t="s">
        <v>67</v>
      </c>
      <c r="H1532" s="296" t="s">
        <v>31</v>
      </c>
      <c r="I1532" s="296" t="s">
        <v>2291</v>
      </c>
      <c r="J1532" s="297">
        <v>15158</v>
      </c>
      <c r="K1532" s="298">
        <v>118255</v>
      </c>
      <c r="L1532" s="298">
        <v>7301</v>
      </c>
      <c r="M1532" s="299">
        <v>5155</v>
      </c>
      <c r="N1532" s="300">
        <v>47159</v>
      </c>
      <c r="O1532" s="300">
        <v>1326</v>
      </c>
      <c r="P1532" s="301">
        <v>1169</v>
      </c>
      <c r="Q1532" s="302">
        <v>14376</v>
      </c>
      <c r="R1532" s="302">
        <v>3</v>
      </c>
      <c r="S1532" s="303" t="s">
        <v>35</v>
      </c>
      <c r="T1532" s="304" t="s">
        <v>35</v>
      </c>
      <c r="U1532" s="304" t="s">
        <v>35</v>
      </c>
      <c r="V1532" s="297">
        <v>21482</v>
      </c>
      <c r="W1532" s="298">
        <v>179790</v>
      </c>
      <c r="X1532" s="298">
        <v>8630</v>
      </c>
    </row>
    <row r="1533" spans="1:24" x14ac:dyDescent="0.35">
      <c r="A1533" s="294">
        <v>2013</v>
      </c>
      <c r="B1533" s="295">
        <v>14864</v>
      </c>
      <c r="C1533" s="296" t="s">
        <v>1278</v>
      </c>
      <c r="D1533" s="294" t="s">
        <v>22</v>
      </c>
      <c r="E1533" s="296" t="s">
        <v>23</v>
      </c>
      <c r="F1533" s="294" t="s">
        <v>24</v>
      </c>
      <c r="G1533" s="296" t="s">
        <v>118</v>
      </c>
      <c r="H1533" s="296" t="s">
        <v>31</v>
      </c>
      <c r="I1533" s="296" t="s">
        <v>2270</v>
      </c>
      <c r="J1533" s="297">
        <v>23011.1</v>
      </c>
      <c r="K1533" s="298">
        <v>221439</v>
      </c>
      <c r="L1533" s="298">
        <v>17776</v>
      </c>
      <c r="M1533" s="299">
        <v>6682.1</v>
      </c>
      <c r="N1533" s="300">
        <v>69593</v>
      </c>
      <c r="O1533" s="300">
        <v>2042</v>
      </c>
      <c r="P1533" s="301">
        <v>1194.0999999999999</v>
      </c>
      <c r="Q1533" s="302">
        <v>15670</v>
      </c>
      <c r="R1533" s="302">
        <v>11</v>
      </c>
      <c r="S1533" s="303" t="s">
        <v>35</v>
      </c>
      <c r="T1533" s="304" t="s">
        <v>35</v>
      </c>
      <c r="U1533" s="304" t="s">
        <v>35</v>
      </c>
      <c r="V1533" s="297">
        <v>30887.3</v>
      </c>
      <c r="W1533" s="298">
        <v>306702</v>
      </c>
      <c r="X1533" s="298">
        <v>19829</v>
      </c>
    </row>
    <row r="1534" spans="1:24" x14ac:dyDescent="0.35">
      <c r="A1534" s="294">
        <v>2013</v>
      </c>
      <c r="B1534" s="295">
        <v>14867</v>
      </c>
      <c r="C1534" s="296" t="s">
        <v>1279</v>
      </c>
      <c r="D1534" s="294" t="s">
        <v>22</v>
      </c>
      <c r="E1534" s="296" t="s">
        <v>23</v>
      </c>
      <c r="F1534" s="294" t="s">
        <v>24</v>
      </c>
      <c r="G1534" s="296" t="s">
        <v>79</v>
      </c>
      <c r="H1534" s="296" t="s">
        <v>26</v>
      </c>
      <c r="I1534" s="296" t="s">
        <v>2270</v>
      </c>
      <c r="J1534" s="297">
        <v>2597</v>
      </c>
      <c r="K1534" s="298">
        <v>23435</v>
      </c>
      <c r="L1534" s="298">
        <v>4388</v>
      </c>
      <c r="M1534" s="299">
        <v>7899</v>
      </c>
      <c r="N1534" s="300">
        <v>77000</v>
      </c>
      <c r="O1534" s="300">
        <v>917</v>
      </c>
      <c r="P1534" s="301">
        <v>392</v>
      </c>
      <c r="Q1534" s="302">
        <v>3389</v>
      </c>
      <c r="R1534" s="302">
        <v>21</v>
      </c>
      <c r="S1534" s="303">
        <v>0</v>
      </c>
      <c r="T1534" s="304">
        <v>0</v>
      </c>
      <c r="U1534" s="304">
        <v>0</v>
      </c>
      <c r="V1534" s="297">
        <v>10888</v>
      </c>
      <c r="W1534" s="298">
        <v>103824</v>
      </c>
      <c r="X1534" s="298">
        <v>5326</v>
      </c>
    </row>
    <row r="1535" spans="1:24" x14ac:dyDescent="0.35">
      <c r="A1535" s="294">
        <v>2013</v>
      </c>
      <c r="B1535" s="295">
        <v>14932</v>
      </c>
      <c r="C1535" s="296" t="s">
        <v>1280</v>
      </c>
      <c r="D1535" s="294" t="s">
        <v>22</v>
      </c>
      <c r="E1535" s="296" t="s">
        <v>23</v>
      </c>
      <c r="F1535" s="294" t="s">
        <v>24</v>
      </c>
      <c r="G1535" s="296" t="s">
        <v>131</v>
      </c>
      <c r="H1535" s="296" t="s">
        <v>114</v>
      </c>
      <c r="I1535" s="296" t="s">
        <v>2271</v>
      </c>
      <c r="J1535" s="297" t="s">
        <v>35</v>
      </c>
      <c r="K1535" s="298" t="s">
        <v>35</v>
      </c>
      <c r="L1535" s="298" t="s">
        <v>35</v>
      </c>
      <c r="M1535" s="299" t="s">
        <v>35</v>
      </c>
      <c r="N1535" s="300" t="s">
        <v>35</v>
      </c>
      <c r="O1535" s="300" t="s">
        <v>35</v>
      </c>
      <c r="P1535" s="301">
        <v>15333</v>
      </c>
      <c r="Q1535" s="302">
        <v>132288</v>
      </c>
      <c r="R1535" s="302">
        <v>1</v>
      </c>
      <c r="S1535" s="303" t="s">
        <v>35</v>
      </c>
      <c r="T1535" s="304" t="s">
        <v>35</v>
      </c>
      <c r="U1535" s="304" t="s">
        <v>35</v>
      </c>
      <c r="V1535" s="297">
        <v>15333</v>
      </c>
      <c r="W1535" s="298">
        <v>132288</v>
      </c>
      <c r="X1535" s="298">
        <v>1</v>
      </c>
    </row>
    <row r="1536" spans="1:24" x14ac:dyDescent="0.35">
      <c r="A1536" s="294">
        <v>2013</v>
      </c>
      <c r="B1536" s="295">
        <v>14940</v>
      </c>
      <c r="C1536" s="296" t="s">
        <v>1281</v>
      </c>
      <c r="D1536" s="294" t="s">
        <v>22</v>
      </c>
      <c r="E1536" s="296" t="s">
        <v>23</v>
      </c>
      <c r="F1536" s="294" t="s">
        <v>24</v>
      </c>
      <c r="G1536" s="296" t="s">
        <v>187</v>
      </c>
      <c r="H1536" s="296" t="s">
        <v>54</v>
      </c>
      <c r="I1536" s="296" t="s">
        <v>2271</v>
      </c>
      <c r="J1536" s="297">
        <v>1314928.2</v>
      </c>
      <c r="K1536" s="298">
        <v>8841290</v>
      </c>
      <c r="L1536" s="298">
        <v>982151</v>
      </c>
      <c r="M1536" s="299">
        <v>291638.40000000002</v>
      </c>
      <c r="N1536" s="300">
        <v>2395769</v>
      </c>
      <c r="O1536" s="300">
        <v>80600</v>
      </c>
      <c r="P1536" s="301">
        <v>63842.3</v>
      </c>
      <c r="Q1536" s="302">
        <v>761711</v>
      </c>
      <c r="R1536" s="302">
        <v>346</v>
      </c>
      <c r="S1536" s="303" t="s">
        <v>35</v>
      </c>
      <c r="T1536" s="304" t="s">
        <v>35</v>
      </c>
      <c r="U1536" s="304" t="s">
        <v>35</v>
      </c>
      <c r="V1536" s="297">
        <v>1670408.9</v>
      </c>
      <c r="W1536" s="298">
        <v>11998770</v>
      </c>
      <c r="X1536" s="298">
        <v>1063097</v>
      </c>
    </row>
    <row r="1537" spans="1:24" x14ac:dyDescent="0.35">
      <c r="A1537" s="294">
        <v>2013</v>
      </c>
      <c r="B1537" s="295">
        <v>14940</v>
      </c>
      <c r="C1537" s="296" t="s">
        <v>1281</v>
      </c>
      <c r="D1537" s="294" t="s">
        <v>132</v>
      </c>
      <c r="E1537" s="296" t="s">
        <v>133</v>
      </c>
      <c r="F1537" s="294" t="s">
        <v>24</v>
      </c>
      <c r="G1537" s="296" t="s">
        <v>187</v>
      </c>
      <c r="H1537" s="296" t="s">
        <v>54</v>
      </c>
      <c r="I1537" s="296" t="s">
        <v>2271</v>
      </c>
      <c r="J1537" s="297">
        <v>297296.90000000002</v>
      </c>
      <c r="K1537" s="298">
        <v>4505738</v>
      </c>
      <c r="L1537" s="298">
        <v>439161</v>
      </c>
      <c r="M1537" s="299">
        <v>137293.20000000001</v>
      </c>
      <c r="N1537" s="300">
        <v>5896530</v>
      </c>
      <c r="O1537" s="300">
        <v>77904</v>
      </c>
      <c r="P1537" s="301">
        <v>137667.1</v>
      </c>
      <c r="Q1537" s="302">
        <v>14551457</v>
      </c>
      <c r="R1537" s="302">
        <v>2764</v>
      </c>
      <c r="S1537" s="303">
        <v>7536.6</v>
      </c>
      <c r="T1537" s="304">
        <v>733044</v>
      </c>
      <c r="U1537" s="304">
        <v>3</v>
      </c>
      <c r="V1537" s="297">
        <v>579793.80000000005</v>
      </c>
      <c r="W1537" s="298">
        <v>25686769</v>
      </c>
      <c r="X1537" s="298">
        <v>519832</v>
      </c>
    </row>
    <row r="1538" spans="1:24" x14ac:dyDescent="0.35">
      <c r="A1538" s="294">
        <v>2013</v>
      </c>
      <c r="B1538" s="295">
        <v>14947</v>
      </c>
      <c r="C1538" s="296" t="s">
        <v>1282</v>
      </c>
      <c r="D1538" s="294" t="s">
        <v>22</v>
      </c>
      <c r="E1538" s="296" t="s">
        <v>23</v>
      </c>
      <c r="F1538" s="294" t="s">
        <v>24</v>
      </c>
      <c r="G1538" s="296" t="s">
        <v>25</v>
      </c>
      <c r="H1538" s="296" t="s">
        <v>26</v>
      </c>
      <c r="I1538" s="296" t="s">
        <v>2269</v>
      </c>
      <c r="J1538" s="297">
        <v>4052</v>
      </c>
      <c r="K1538" s="298">
        <v>40859</v>
      </c>
      <c r="L1538" s="298">
        <v>2865</v>
      </c>
      <c r="M1538" s="299">
        <v>6218</v>
      </c>
      <c r="N1538" s="300">
        <v>63078</v>
      </c>
      <c r="O1538" s="300">
        <v>1054</v>
      </c>
      <c r="P1538" s="301">
        <v>1556</v>
      </c>
      <c r="Q1538" s="302">
        <v>20162</v>
      </c>
      <c r="R1538" s="302">
        <v>2</v>
      </c>
      <c r="S1538" s="303">
        <v>0</v>
      </c>
      <c r="T1538" s="304">
        <v>0</v>
      </c>
      <c r="U1538" s="304">
        <v>0</v>
      </c>
      <c r="V1538" s="297">
        <v>11826</v>
      </c>
      <c r="W1538" s="298">
        <v>124099</v>
      </c>
      <c r="X1538" s="298">
        <v>3921</v>
      </c>
    </row>
    <row r="1539" spans="1:24" x14ac:dyDescent="0.35">
      <c r="A1539" s="294">
        <v>2013</v>
      </c>
      <c r="B1539" s="295">
        <v>14999</v>
      </c>
      <c r="C1539" s="296" t="s">
        <v>1283</v>
      </c>
      <c r="D1539" s="294" t="s">
        <v>39</v>
      </c>
      <c r="E1539" s="296" t="s">
        <v>40</v>
      </c>
      <c r="F1539" s="294" t="s">
        <v>24</v>
      </c>
      <c r="G1539" s="296" t="s">
        <v>60</v>
      </c>
      <c r="H1539" s="296" t="s">
        <v>42</v>
      </c>
      <c r="I1539" s="296" t="s">
        <v>2278</v>
      </c>
      <c r="J1539" s="297">
        <v>0</v>
      </c>
      <c r="K1539" s="298">
        <v>0</v>
      </c>
      <c r="L1539" s="298">
        <v>0</v>
      </c>
      <c r="M1539" s="299">
        <v>57248.7</v>
      </c>
      <c r="N1539" s="300">
        <v>1013576</v>
      </c>
      <c r="O1539" s="300">
        <v>904</v>
      </c>
      <c r="P1539" s="301">
        <v>29806.9</v>
      </c>
      <c r="Q1539" s="302">
        <v>524649</v>
      </c>
      <c r="R1539" s="302">
        <v>50</v>
      </c>
      <c r="S1539" s="303">
        <v>0</v>
      </c>
      <c r="T1539" s="304">
        <v>0</v>
      </c>
      <c r="U1539" s="304">
        <v>0</v>
      </c>
      <c r="V1539" s="297">
        <v>87055.6</v>
      </c>
      <c r="W1539" s="298">
        <v>1538225</v>
      </c>
      <c r="X1539" s="298">
        <v>954</v>
      </c>
    </row>
    <row r="1540" spans="1:24" x14ac:dyDescent="0.35">
      <c r="A1540" s="294">
        <v>2013</v>
      </c>
      <c r="B1540" s="295">
        <v>15016</v>
      </c>
      <c r="C1540" s="296" t="s">
        <v>1284</v>
      </c>
      <c r="D1540" s="294" t="s">
        <v>22</v>
      </c>
      <c r="E1540" s="296" t="s">
        <v>23</v>
      </c>
      <c r="F1540" s="294" t="s">
        <v>24</v>
      </c>
      <c r="G1540" s="296" t="s">
        <v>100</v>
      </c>
      <c r="H1540" s="296" t="s">
        <v>31</v>
      </c>
      <c r="I1540" s="296" t="s">
        <v>2269</v>
      </c>
      <c r="J1540" s="297">
        <v>25467</v>
      </c>
      <c r="K1540" s="298">
        <v>243384</v>
      </c>
      <c r="L1540" s="298">
        <v>16380</v>
      </c>
      <c r="M1540" s="299">
        <v>13511</v>
      </c>
      <c r="N1540" s="300">
        <v>112990</v>
      </c>
      <c r="O1540" s="300">
        <v>4131</v>
      </c>
      <c r="P1540" s="301">
        <v>1882</v>
      </c>
      <c r="Q1540" s="302">
        <v>20866</v>
      </c>
      <c r="R1540" s="302">
        <v>3</v>
      </c>
      <c r="S1540" s="303">
        <v>0</v>
      </c>
      <c r="T1540" s="304">
        <v>0</v>
      </c>
      <c r="U1540" s="304">
        <v>0</v>
      </c>
      <c r="V1540" s="297">
        <v>40860</v>
      </c>
      <c r="W1540" s="298">
        <v>377240</v>
      </c>
      <c r="X1540" s="298">
        <v>20514</v>
      </c>
    </row>
    <row r="1541" spans="1:24" x14ac:dyDescent="0.35">
      <c r="A1541" s="294">
        <v>2013</v>
      </c>
      <c r="B1541" s="295">
        <v>15023</v>
      </c>
      <c r="C1541" s="296" t="s">
        <v>1285</v>
      </c>
      <c r="D1541" s="294" t="s">
        <v>22</v>
      </c>
      <c r="E1541" s="296" t="s">
        <v>23</v>
      </c>
      <c r="F1541" s="294" t="s">
        <v>24</v>
      </c>
      <c r="G1541" s="296" t="s">
        <v>67</v>
      </c>
      <c r="H1541" s="296" t="s">
        <v>31</v>
      </c>
      <c r="I1541" s="296" t="s">
        <v>2280</v>
      </c>
      <c r="J1541" s="297">
        <v>53483</v>
      </c>
      <c r="K1541" s="298">
        <v>391189</v>
      </c>
      <c r="L1541" s="298">
        <v>27428</v>
      </c>
      <c r="M1541" s="299">
        <v>8048</v>
      </c>
      <c r="N1541" s="300">
        <v>59940</v>
      </c>
      <c r="O1541" s="300">
        <v>3663</v>
      </c>
      <c r="P1541" s="301">
        <v>536</v>
      </c>
      <c r="Q1541" s="302">
        <v>11459</v>
      </c>
      <c r="R1541" s="302">
        <v>1</v>
      </c>
      <c r="S1541" s="303" t="s">
        <v>35</v>
      </c>
      <c r="T1541" s="304" t="s">
        <v>35</v>
      </c>
      <c r="U1541" s="304" t="s">
        <v>35</v>
      </c>
      <c r="V1541" s="297">
        <v>62067</v>
      </c>
      <c r="W1541" s="298">
        <v>462588</v>
      </c>
      <c r="X1541" s="298">
        <v>31092</v>
      </c>
    </row>
    <row r="1542" spans="1:24" x14ac:dyDescent="0.35">
      <c r="A1542" s="294">
        <v>2013</v>
      </c>
      <c r="B1542" s="295">
        <v>15034</v>
      </c>
      <c r="C1542" s="296" t="s">
        <v>1286</v>
      </c>
      <c r="D1542" s="294" t="s">
        <v>22</v>
      </c>
      <c r="E1542" s="296" t="s">
        <v>23</v>
      </c>
      <c r="F1542" s="294" t="s">
        <v>24</v>
      </c>
      <c r="G1542" s="296" t="s">
        <v>37</v>
      </c>
      <c r="H1542" s="296" t="s">
        <v>31</v>
      </c>
      <c r="I1542" s="296" t="s">
        <v>2270</v>
      </c>
      <c r="J1542" s="297">
        <v>15469.7</v>
      </c>
      <c r="K1542" s="298">
        <v>109623</v>
      </c>
      <c r="L1542" s="298">
        <v>7044</v>
      </c>
      <c r="M1542" s="299">
        <v>1469.7</v>
      </c>
      <c r="N1542" s="300">
        <v>12122</v>
      </c>
      <c r="O1542" s="300">
        <v>351</v>
      </c>
      <c r="P1542" s="301">
        <v>105.4</v>
      </c>
      <c r="Q1542" s="302">
        <v>1032</v>
      </c>
      <c r="R1542" s="302">
        <v>11</v>
      </c>
      <c r="S1542" s="303" t="s">
        <v>35</v>
      </c>
      <c r="T1542" s="304" t="s">
        <v>35</v>
      </c>
      <c r="U1542" s="304" t="s">
        <v>35</v>
      </c>
      <c r="V1542" s="297">
        <v>17044.8</v>
      </c>
      <c r="W1542" s="298">
        <v>122777</v>
      </c>
      <c r="X1542" s="298">
        <v>7406</v>
      </c>
    </row>
    <row r="1543" spans="1:24" x14ac:dyDescent="0.35">
      <c r="A1543" s="294">
        <v>2013</v>
      </c>
      <c r="B1543" s="295">
        <v>15039</v>
      </c>
      <c r="C1543" s="296" t="s">
        <v>1287</v>
      </c>
      <c r="D1543" s="294" t="s">
        <v>22</v>
      </c>
      <c r="E1543" s="296" t="s">
        <v>23</v>
      </c>
      <c r="F1543" s="294" t="s">
        <v>24</v>
      </c>
      <c r="G1543" s="296" t="s">
        <v>86</v>
      </c>
      <c r="H1543" s="296" t="s">
        <v>26</v>
      </c>
      <c r="I1543" s="296" t="s">
        <v>2283</v>
      </c>
      <c r="J1543" s="297">
        <v>1050</v>
      </c>
      <c r="K1543" s="298">
        <v>13274</v>
      </c>
      <c r="L1543" s="298">
        <v>976</v>
      </c>
      <c r="M1543" s="299">
        <v>618</v>
      </c>
      <c r="N1543" s="300">
        <v>7564</v>
      </c>
      <c r="O1543" s="300">
        <v>238</v>
      </c>
      <c r="P1543" s="301">
        <v>52</v>
      </c>
      <c r="Q1543" s="302">
        <v>934</v>
      </c>
      <c r="R1543" s="302">
        <v>29</v>
      </c>
      <c r="S1543" s="303" t="s">
        <v>35</v>
      </c>
      <c r="T1543" s="304" t="s">
        <v>35</v>
      </c>
      <c r="U1543" s="304" t="s">
        <v>35</v>
      </c>
      <c r="V1543" s="297">
        <v>1720</v>
      </c>
      <c r="W1543" s="298">
        <v>21772</v>
      </c>
      <c r="X1543" s="298">
        <v>1243</v>
      </c>
    </row>
    <row r="1544" spans="1:24" x14ac:dyDescent="0.35">
      <c r="A1544" s="294">
        <v>2013</v>
      </c>
      <c r="B1544" s="295">
        <v>15040</v>
      </c>
      <c r="C1544" s="296" t="s">
        <v>1288</v>
      </c>
      <c r="D1544" s="294" t="s">
        <v>22</v>
      </c>
      <c r="E1544" s="296" t="s">
        <v>23</v>
      </c>
      <c r="F1544" s="294" t="s">
        <v>24</v>
      </c>
      <c r="G1544" s="296" t="s">
        <v>164</v>
      </c>
      <c r="H1544" s="296" t="s">
        <v>26</v>
      </c>
      <c r="I1544" s="296" t="s">
        <v>2275</v>
      </c>
      <c r="J1544" s="297">
        <v>6345.1</v>
      </c>
      <c r="K1544" s="298">
        <v>72105</v>
      </c>
      <c r="L1544" s="298">
        <v>6037</v>
      </c>
      <c r="M1544" s="299">
        <v>2420.1</v>
      </c>
      <c r="N1544" s="300">
        <v>25361</v>
      </c>
      <c r="O1544" s="300">
        <v>1021</v>
      </c>
      <c r="P1544" s="301">
        <v>5947.8</v>
      </c>
      <c r="Q1544" s="302">
        <v>87438</v>
      </c>
      <c r="R1544" s="302">
        <v>184</v>
      </c>
      <c r="S1544" s="303" t="s">
        <v>35</v>
      </c>
      <c r="T1544" s="304" t="s">
        <v>35</v>
      </c>
      <c r="U1544" s="304" t="s">
        <v>35</v>
      </c>
      <c r="V1544" s="297">
        <v>14713</v>
      </c>
      <c r="W1544" s="298">
        <v>184904</v>
      </c>
      <c r="X1544" s="298">
        <v>7242</v>
      </c>
    </row>
    <row r="1545" spans="1:24" x14ac:dyDescent="0.35">
      <c r="A1545" s="294">
        <v>2013</v>
      </c>
      <c r="B1545" s="295">
        <v>15045</v>
      </c>
      <c r="C1545" s="296" t="s">
        <v>1289</v>
      </c>
      <c r="D1545" s="294" t="s">
        <v>22</v>
      </c>
      <c r="E1545" s="296" t="s">
        <v>23</v>
      </c>
      <c r="F1545" s="294" t="s">
        <v>24</v>
      </c>
      <c r="G1545" s="296" t="s">
        <v>187</v>
      </c>
      <c r="H1545" s="296" t="s">
        <v>54</v>
      </c>
      <c r="I1545" s="296" t="s">
        <v>2272</v>
      </c>
      <c r="J1545" s="297">
        <v>1813.6</v>
      </c>
      <c r="K1545" s="298">
        <v>12082</v>
      </c>
      <c r="L1545" s="298">
        <v>1541</v>
      </c>
      <c r="M1545" s="299">
        <v>2817.4</v>
      </c>
      <c r="N1545" s="300">
        <v>21239</v>
      </c>
      <c r="O1545" s="300">
        <v>502</v>
      </c>
      <c r="P1545" s="301">
        <v>0</v>
      </c>
      <c r="Q1545" s="302">
        <v>0</v>
      </c>
      <c r="R1545" s="302">
        <v>0</v>
      </c>
      <c r="S1545" s="303">
        <v>0</v>
      </c>
      <c r="T1545" s="304">
        <v>0</v>
      </c>
      <c r="U1545" s="304">
        <v>0</v>
      </c>
      <c r="V1545" s="297">
        <v>4631</v>
      </c>
      <c r="W1545" s="298">
        <v>33321</v>
      </c>
      <c r="X1545" s="298">
        <v>2043</v>
      </c>
    </row>
    <row r="1546" spans="1:24" x14ac:dyDescent="0.35">
      <c r="A1546" s="294">
        <v>2013</v>
      </c>
      <c r="B1546" s="295">
        <v>15045</v>
      </c>
      <c r="C1546" s="296" t="s">
        <v>1289</v>
      </c>
      <c r="D1546" s="294" t="s">
        <v>132</v>
      </c>
      <c r="E1546" s="296" t="s">
        <v>133</v>
      </c>
      <c r="F1546" s="294" t="s">
        <v>24</v>
      </c>
      <c r="G1546" s="296" t="s">
        <v>187</v>
      </c>
      <c r="H1546" s="296" t="s">
        <v>54</v>
      </c>
      <c r="I1546" s="296" t="s">
        <v>2272</v>
      </c>
      <c r="J1546" s="297">
        <v>1144.4000000000001</v>
      </c>
      <c r="K1546" s="298">
        <v>18453</v>
      </c>
      <c r="L1546" s="298">
        <v>2123</v>
      </c>
      <c r="M1546" s="299">
        <v>1085.3</v>
      </c>
      <c r="N1546" s="300">
        <v>22923</v>
      </c>
      <c r="O1546" s="300">
        <v>507</v>
      </c>
      <c r="P1546" s="301">
        <v>0</v>
      </c>
      <c r="Q1546" s="302">
        <v>0</v>
      </c>
      <c r="R1546" s="302">
        <v>0</v>
      </c>
      <c r="S1546" s="303">
        <v>0</v>
      </c>
      <c r="T1546" s="304">
        <v>0</v>
      </c>
      <c r="U1546" s="304">
        <v>0</v>
      </c>
      <c r="V1546" s="297">
        <v>2229.6999999999998</v>
      </c>
      <c r="W1546" s="298">
        <v>41376</v>
      </c>
      <c r="X1546" s="298">
        <v>2630</v>
      </c>
    </row>
    <row r="1547" spans="1:24" x14ac:dyDescent="0.35">
      <c r="A1547" s="294">
        <v>2013</v>
      </c>
      <c r="B1547" s="295">
        <v>15048</v>
      </c>
      <c r="C1547" s="296" t="s">
        <v>1290</v>
      </c>
      <c r="D1547" s="294" t="s">
        <v>22</v>
      </c>
      <c r="E1547" s="296" t="s">
        <v>23</v>
      </c>
      <c r="F1547" s="294" t="s">
        <v>24</v>
      </c>
      <c r="G1547" s="296" t="s">
        <v>53</v>
      </c>
      <c r="H1547" s="296" t="s">
        <v>179</v>
      </c>
      <c r="I1547" s="296" t="s">
        <v>2290</v>
      </c>
      <c r="J1547" s="297">
        <v>5374</v>
      </c>
      <c r="K1547" s="298">
        <v>45379</v>
      </c>
      <c r="L1547" s="298">
        <v>3763</v>
      </c>
      <c r="M1547" s="299">
        <v>10734</v>
      </c>
      <c r="N1547" s="300">
        <v>149352</v>
      </c>
      <c r="O1547" s="300">
        <v>939</v>
      </c>
      <c r="P1547" s="301">
        <v>4809</v>
      </c>
      <c r="Q1547" s="302">
        <v>55229</v>
      </c>
      <c r="R1547" s="302">
        <v>18</v>
      </c>
      <c r="S1547" s="303" t="s">
        <v>35</v>
      </c>
      <c r="T1547" s="304" t="s">
        <v>35</v>
      </c>
      <c r="U1547" s="304" t="s">
        <v>35</v>
      </c>
      <c r="V1547" s="297">
        <v>20917</v>
      </c>
      <c r="W1547" s="298">
        <v>249960</v>
      </c>
      <c r="X1547" s="298">
        <v>4720</v>
      </c>
    </row>
    <row r="1548" spans="1:24" x14ac:dyDescent="0.35">
      <c r="A1548" s="294">
        <v>2013</v>
      </c>
      <c r="B1548" s="295">
        <v>15049</v>
      </c>
      <c r="C1548" s="296" t="s">
        <v>1291</v>
      </c>
      <c r="D1548" s="294" t="s">
        <v>22</v>
      </c>
      <c r="E1548" s="296" t="s">
        <v>23</v>
      </c>
      <c r="F1548" s="294" t="s">
        <v>24</v>
      </c>
      <c r="G1548" s="296" t="s">
        <v>53</v>
      </c>
      <c r="H1548" s="296" t="s">
        <v>179</v>
      </c>
      <c r="I1548" s="296" t="s">
        <v>2276</v>
      </c>
      <c r="J1548" s="297">
        <v>1461</v>
      </c>
      <c r="K1548" s="298">
        <v>12925</v>
      </c>
      <c r="L1548" s="298">
        <v>1090</v>
      </c>
      <c r="M1548" s="299">
        <v>1533.7</v>
      </c>
      <c r="N1548" s="300">
        <v>13715</v>
      </c>
      <c r="O1548" s="300">
        <v>182</v>
      </c>
      <c r="P1548" s="301">
        <v>3443</v>
      </c>
      <c r="Q1548" s="302">
        <v>88557</v>
      </c>
      <c r="R1548" s="302">
        <v>330</v>
      </c>
      <c r="S1548" s="303" t="s">
        <v>35</v>
      </c>
      <c r="T1548" s="304" t="s">
        <v>35</v>
      </c>
      <c r="U1548" s="304" t="s">
        <v>35</v>
      </c>
      <c r="V1548" s="297">
        <v>6437.7</v>
      </c>
      <c r="W1548" s="298">
        <v>115197</v>
      </c>
      <c r="X1548" s="298">
        <v>1602</v>
      </c>
    </row>
    <row r="1549" spans="1:24" x14ac:dyDescent="0.35">
      <c r="A1549" s="294">
        <v>2013</v>
      </c>
      <c r="B1549" s="295">
        <v>15054</v>
      </c>
      <c r="C1549" s="296" t="s">
        <v>1292</v>
      </c>
      <c r="D1549" s="294" t="s">
        <v>22</v>
      </c>
      <c r="E1549" s="296" t="s">
        <v>23</v>
      </c>
      <c r="F1549" s="294" t="s">
        <v>24</v>
      </c>
      <c r="G1549" s="296" t="s">
        <v>44</v>
      </c>
      <c r="H1549" s="296" t="s">
        <v>31</v>
      </c>
      <c r="I1549" s="296" t="s">
        <v>2271</v>
      </c>
      <c r="J1549" s="297">
        <v>33751.9</v>
      </c>
      <c r="K1549" s="298">
        <v>251292</v>
      </c>
      <c r="L1549" s="298">
        <v>15601</v>
      </c>
      <c r="M1549" s="299">
        <v>4706</v>
      </c>
      <c r="N1549" s="300">
        <v>39854</v>
      </c>
      <c r="O1549" s="300">
        <v>939</v>
      </c>
      <c r="P1549" s="301">
        <v>22063.8</v>
      </c>
      <c r="Q1549" s="302">
        <v>322014</v>
      </c>
      <c r="R1549" s="302">
        <v>10</v>
      </c>
      <c r="S1549" s="303" t="s">
        <v>35</v>
      </c>
      <c r="T1549" s="304" t="s">
        <v>35</v>
      </c>
      <c r="U1549" s="304" t="s">
        <v>35</v>
      </c>
      <c r="V1549" s="297">
        <v>60521.7</v>
      </c>
      <c r="W1549" s="298">
        <v>613160</v>
      </c>
      <c r="X1549" s="298">
        <v>16550</v>
      </c>
    </row>
    <row r="1550" spans="1:24" x14ac:dyDescent="0.35">
      <c r="A1550" s="294">
        <v>2013</v>
      </c>
      <c r="B1550" s="295">
        <v>15062</v>
      </c>
      <c r="C1550" s="296" t="s">
        <v>1293</v>
      </c>
      <c r="D1550" s="294" t="s">
        <v>22</v>
      </c>
      <c r="E1550" s="296" t="s">
        <v>23</v>
      </c>
      <c r="F1550" s="294" t="s">
        <v>24</v>
      </c>
      <c r="G1550" s="296" t="s">
        <v>67</v>
      </c>
      <c r="H1550" s="296" t="s">
        <v>26</v>
      </c>
      <c r="I1550" s="296" t="s">
        <v>2280</v>
      </c>
      <c r="J1550" s="297">
        <v>2582</v>
      </c>
      <c r="K1550" s="298">
        <v>23504</v>
      </c>
      <c r="L1550" s="298">
        <v>2204</v>
      </c>
      <c r="M1550" s="299">
        <v>8647</v>
      </c>
      <c r="N1550" s="300">
        <v>87080</v>
      </c>
      <c r="O1550" s="300">
        <v>703</v>
      </c>
      <c r="P1550" s="301" t="s">
        <v>35</v>
      </c>
      <c r="Q1550" s="302" t="s">
        <v>35</v>
      </c>
      <c r="R1550" s="302" t="s">
        <v>35</v>
      </c>
      <c r="S1550" s="303" t="s">
        <v>35</v>
      </c>
      <c r="T1550" s="304" t="s">
        <v>35</v>
      </c>
      <c r="U1550" s="304" t="s">
        <v>35</v>
      </c>
      <c r="V1550" s="297">
        <v>11229</v>
      </c>
      <c r="W1550" s="298">
        <v>110584</v>
      </c>
      <c r="X1550" s="298">
        <v>2907</v>
      </c>
    </row>
    <row r="1551" spans="1:24" x14ac:dyDescent="0.35">
      <c r="A1551" s="294">
        <v>2013</v>
      </c>
      <c r="B1551" s="295">
        <v>15073</v>
      </c>
      <c r="C1551" s="296" t="s">
        <v>1294</v>
      </c>
      <c r="D1551" s="294" t="s">
        <v>22</v>
      </c>
      <c r="E1551" s="296" t="s">
        <v>23</v>
      </c>
      <c r="F1551" s="294" t="s">
        <v>24</v>
      </c>
      <c r="G1551" s="296" t="s">
        <v>75</v>
      </c>
      <c r="H1551" s="296" t="s">
        <v>31</v>
      </c>
      <c r="I1551" s="296" t="s">
        <v>2313</v>
      </c>
      <c r="J1551" s="297">
        <v>7667</v>
      </c>
      <c r="K1551" s="298">
        <v>66890</v>
      </c>
      <c r="L1551" s="298">
        <v>5008</v>
      </c>
      <c r="M1551" s="299">
        <v>31621</v>
      </c>
      <c r="N1551" s="300">
        <v>297049</v>
      </c>
      <c r="O1551" s="300">
        <v>11227</v>
      </c>
      <c r="P1551" s="301">
        <v>43664</v>
      </c>
      <c r="Q1551" s="302">
        <v>496175</v>
      </c>
      <c r="R1551" s="302">
        <v>725</v>
      </c>
      <c r="S1551" s="303" t="s">
        <v>35</v>
      </c>
      <c r="T1551" s="304" t="s">
        <v>35</v>
      </c>
      <c r="U1551" s="304" t="s">
        <v>35</v>
      </c>
      <c r="V1551" s="297">
        <v>82952</v>
      </c>
      <c r="W1551" s="298">
        <v>860114</v>
      </c>
      <c r="X1551" s="298">
        <v>16960</v>
      </c>
    </row>
    <row r="1552" spans="1:24" x14ac:dyDescent="0.35">
      <c r="A1552" s="294">
        <v>2013</v>
      </c>
      <c r="B1552" s="295">
        <v>15086</v>
      </c>
      <c r="C1552" s="296" t="s">
        <v>1295</v>
      </c>
      <c r="D1552" s="294" t="s">
        <v>22</v>
      </c>
      <c r="E1552" s="296" t="s">
        <v>23</v>
      </c>
      <c r="F1552" s="294" t="s">
        <v>24</v>
      </c>
      <c r="G1552" s="296" t="s">
        <v>37</v>
      </c>
      <c r="H1552" s="296" t="s">
        <v>54</v>
      </c>
      <c r="I1552" s="296" t="s">
        <v>2270</v>
      </c>
      <c r="J1552" s="297">
        <v>1486</v>
      </c>
      <c r="K1552" s="298">
        <v>11547</v>
      </c>
      <c r="L1552" s="298">
        <v>1985</v>
      </c>
      <c r="M1552" s="299">
        <v>388</v>
      </c>
      <c r="N1552" s="300">
        <v>2800</v>
      </c>
      <c r="O1552" s="300">
        <v>166</v>
      </c>
      <c r="P1552" s="301">
        <v>268</v>
      </c>
      <c r="Q1552" s="302">
        <v>2110</v>
      </c>
      <c r="R1552" s="302">
        <v>23</v>
      </c>
      <c r="S1552" s="303">
        <v>0</v>
      </c>
      <c r="T1552" s="304">
        <v>0</v>
      </c>
      <c r="U1552" s="304">
        <v>0</v>
      </c>
      <c r="V1552" s="297">
        <v>2142</v>
      </c>
      <c r="W1552" s="298">
        <v>16457</v>
      </c>
      <c r="X1552" s="298">
        <v>2174</v>
      </c>
    </row>
    <row r="1553" spans="1:24" x14ac:dyDescent="0.35">
      <c r="A1553" s="294">
        <v>2013</v>
      </c>
      <c r="B1553" s="295">
        <v>15095</v>
      </c>
      <c r="C1553" s="296" t="s">
        <v>1296</v>
      </c>
      <c r="D1553" s="294" t="s">
        <v>22</v>
      </c>
      <c r="E1553" s="296" t="s">
        <v>23</v>
      </c>
      <c r="F1553" s="294" t="s">
        <v>24</v>
      </c>
      <c r="G1553" s="296" t="s">
        <v>44</v>
      </c>
      <c r="H1553" s="296" t="s">
        <v>26</v>
      </c>
      <c r="I1553" s="296" t="s">
        <v>2271</v>
      </c>
      <c r="J1553" s="297">
        <v>8421</v>
      </c>
      <c r="K1553" s="298">
        <v>88325</v>
      </c>
      <c r="L1553" s="298">
        <v>9513</v>
      </c>
      <c r="M1553" s="299">
        <v>7471</v>
      </c>
      <c r="N1553" s="300">
        <v>95667</v>
      </c>
      <c r="O1553" s="300">
        <v>1137</v>
      </c>
      <c r="P1553" s="301">
        <v>7796</v>
      </c>
      <c r="Q1553" s="302">
        <v>121672</v>
      </c>
      <c r="R1553" s="302">
        <v>21</v>
      </c>
      <c r="S1553" s="303" t="s">
        <v>35</v>
      </c>
      <c r="T1553" s="304" t="s">
        <v>35</v>
      </c>
      <c r="U1553" s="304" t="s">
        <v>35</v>
      </c>
      <c r="V1553" s="297">
        <v>23688</v>
      </c>
      <c r="W1553" s="298">
        <v>305664</v>
      </c>
      <c r="X1553" s="298">
        <v>10671</v>
      </c>
    </row>
    <row r="1554" spans="1:24" x14ac:dyDescent="0.35">
      <c r="A1554" s="294">
        <v>2013</v>
      </c>
      <c r="B1554" s="295">
        <v>15138</v>
      </c>
      <c r="C1554" s="296" t="s">
        <v>1297</v>
      </c>
      <c r="D1554" s="294" t="s">
        <v>22</v>
      </c>
      <c r="E1554" s="296" t="s">
        <v>23</v>
      </c>
      <c r="F1554" s="294" t="s">
        <v>24</v>
      </c>
      <c r="G1554" s="296" t="s">
        <v>127</v>
      </c>
      <c r="H1554" s="296" t="s">
        <v>31</v>
      </c>
      <c r="I1554" s="296" t="s">
        <v>2296</v>
      </c>
      <c r="J1554" s="297">
        <v>34437</v>
      </c>
      <c r="K1554" s="298">
        <v>329516</v>
      </c>
      <c r="L1554" s="298">
        <v>20118</v>
      </c>
      <c r="M1554" s="299">
        <v>6112</v>
      </c>
      <c r="N1554" s="300">
        <v>59782</v>
      </c>
      <c r="O1554" s="300">
        <v>2592</v>
      </c>
      <c r="P1554" s="301">
        <v>10842</v>
      </c>
      <c r="Q1554" s="302">
        <v>117617</v>
      </c>
      <c r="R1554" s="302">
        <v>7</v>
      </c>
      <c r="S1554" s="303" t="s">
        <v>35</v>
      </c>
      <c r="T1554" s="304" t="s">
        <v>35</v>
      </c>
      <c r="U1554" s="304" t="s">
        <v>35</v>
      </c>
      <c r="V1554" s="297">
        <v>51391</v>
      </c>
      <c r="W1554" s="298">
        <v>506915</v>
      </c>
      <c r="X1554" s="298">
        <v>22717</v>
      </c>
    </row>
    <row r="1555" spans="1:24" x14ac:dyDescent="0.35">
      <c r="A1555" s="294">
        <v>2013</v>
      </c>
      <c r="B1555" s="295">
        <v>15141</v>
      </c>
      <c r="C1555" s="296" t="s">
        <v>1298</v>
      </c>
      <c r="D1555" s="294" t="s">
        <v>22</v>
      </c>
      <c r="E1555" s="296" t="s">
        <v>23</v>
      </c>
      <c r="F1555" s="294" t="s">
        <v>24</v>
      </c>
      <c r="G1555" s="296" t="s">
        <v>100</v>
      </c>
      <c r="H1555" s="296" t="s">
        <v>31</v>
      </c>
      <c r="I1555" s="296" t="s">
        <v>2269</v>
      </c>
      <c r="J1555" s="297">
        <v>17844</v>
      </c>
      <c r="K1555" s="298">
        <v>159931</v>
      </c>
      <c r="L1555" s="298">
        <v>13736</v>
      </c>
      <c r="M1555" s="299">
        <v>14628</v>
      </c>
      <c r="N1555" s="300">
        <v>129194</v>
      </c>
      <c r="O1555" s="300">
        <v>3317</v>
      </c>
      <c r="P1555" s="301">
        <v>1208</v>
      </c>
      <c r="Q1555" s="302">
        <v>11222</v>
      </c>
      <c r="R1555" s="302">
        <v>2</v>
      </c>
      <c r="S1555" s="303">
        <v>0</v>
      </c>
      <c r="T1555" s="304">
        <v>0</v>
      </c>
      <c r="U1555" s="304">
        <v>0</v>
      </c>
      <c r="V1555" s="297">
        <v>33680</v>
      </c>
      <c r="W1555" s="298">
        <v>300347</v>
      </c>
      <c r="X1555" s="298">
        <v>17055</v>
      </c>
    </row>
    <row r="1556" spans="1:24" x14ac:dyDescent="0.35">
      <c r="A1556" s="294">
        <v>2013</v>
      </c>
      <c r="B1556" s="295">
        <v>15145</v>
      </c>
      <c r="C1556" s="296" t="s">
        <v>1299</v>
      </c>
      <c r="D1556" s="294" t="s">
        <v>22</v>
      </c>
      <c r="E1556" s="296" t="s">
        <v>23</v>
      </c>
      <c r="F1556" s="294" t="s">
        <v>24</v>
      </c>
      <c r="G1556" s="296" t="s">
        <v>41</v>
      </c>
      <c r="H1556" s="296" t="s">
        <v>26</v>
      </c>
      <c r="I1556" s="296" t="s">
        <v>2272</v>
      </c>
      <c r="J1556" s="297">
        <v>7026.1</v>
      </c>
      <c r="K1556" s="298">
        <v>157883</v>
      </c>
      <c r="L1556" s="298">
        <v>8556</v>
      </c>
      <c r="M1556" s="299">
        <v>5281.5</v>
      </c>
      <c r="N1556" s="300">
        <v>119424</v>
      </c>
      <c r="O1556" s="300">
        <v>1671</v>
      </c>
      <c r="P1556" s="301">
        <v>4558.3999999999996</v>
      </c>
      <c r="Q1556" s="302">
        <v>169992</v>
      </c>
      <c r="R1556" s="302">
        <v>5</v>
      </c>
      <c r="S1556" s="303" t="s">
        <v>35</v>
      </c>
      <c r="T1556" s="304" t="s">
        <v>35</v>
      </c>
      <c r="U1556" s="304" t="s">
        <v>35</v>
      </c>
      <c r="V1556" s="297">
        <v>16866</v>
      </c>
      <c r="W1556" s="298">
        <v>447299</v>
      </c>
      <c r="X1556" s="298">
        <v>10232</v>
      </c>
    </row>
    <row r="1557" spans="1:24" x14ac:dyDescent="0.35">
      <c r="A1557" s="294">
        <v>2013</v>
      </c>
      <c r="B1557" s="295">
        <v>15159</v>
      </c>
      <c r="C1557" s="296" t="s">
        <v>1300</v>
      </c>
      <c r="D1557" s="294" t="s">
        <v>22</v>
      </c>
      <c r="E1557" s="296" t="s">
        <v>23</v>
      </c>
      <c r="F1557" s="294" t="s">
        <v>24</v>
      </c>
      <c r="G1557" s="296" t="s">
        <v>37</v>
      </c>
      <c r="H1557" s="296" t="s">
        <v>26</v>
      </c>
      <c r="I1557" s="296" t="s">
        <v>2270</v>
      </c>
      <c r="J1557" s="297">
        <v>7230.6</v>
      </c>
      <c r="K1557" s="298">
        <v>62104</v>
      </c>
      <c r="L1557" s="298">
        <v>6868</v>
      </c>
      <c r="M1557" s="299">
        <v>8393.4</v>
      </c>
      <c r="N1557" s="300">
        <v>83863</v>
      </c>
      <c r="O1557" s="300">
        <v>1112</v>
      </c>
      <c r="P1557" s="301">
        <v>8477.2000000000007</v>
      </c>
      <c r="Q1557" s="302">
        <v>103211</v>
      </c>
      <c r="R1557" s="302">
        <v>8</v>
      </c>
      <c r="S1557" s="303">
        <v>0</v>
      </c>
      <c r="T1557" s="304">
        <v>0</v>
      </c>
      <c r="U1557" s="304">
        <v>0</v>
      </c>
      <c r="V1557" s="297">
        <v>24101.200000000001</v>
      </c>
      <c r="W1557" s="298">
        <v>249178</v>
      </c>
      <c r="X1557" s="298">
        <v>7988</v>
      </c>
    </row>
    <row r="1558" spans="1:24" x14ac:dyDescent="0.35">
      <c r="A1558" s="294">
        <v>2013</v>
      </c>
      <c r="B1558" s="295">
        <v>15175</v>
      </c>
      <c r="C1558" s="296" t="s">
        <v>1301</v>
      </c>
      <c r="D1558" s="294" t="s">
        <v>22</v>
      </c>
      <c r="E1558" s="296" t="s">
        <v>23</v>
      </c>
      <c r="F1558" s="294" t="s">
        <v>24</v>
      </c>
      <c r="G1558" s="296" t="s">
        <v>28</v>
      </c>
      <c r="H1558" s="296" t="s">
        <v>31</v>
      </c>
      <c r="I1558" s="296" t="s">
        <v>2270</v>
      </c>
      <c r="J1558" s="297">
        <v>11964</v>
      </c>
      <c r="K1558" s="298">
        <v>121180</v>
      </c>
      <c r="L1558" s="298">
        <v>8143</v>
      </c>
      <c r="M1558" s="299">
        <v>5754.7</v>
      </c>
      <c r="N1558" s="300">
        <v>56712</v>
      </c>
      <c r="O1558" s="300">
        <v>2287</v>
      </c>
      <c r="P1558" s="301">
        <v>4432.3</v>
      </c>
      <c r="Q1558" s="302">
        <v>64392</v>
      </c>
      <c r="R1558" s="302">
        <v>8</v>
      </c>
      <c r="S1558" s="303">
        <v>0</v>
      </c>
      <c r="T1558" s="304">
        <v>0</v>
      </c>
      <c r="U1558" s="304">
        <v>0</v>
      </c>
      <c r="V1558" s="297">
        <v>22151</v>
      </c>
      <c r="W1558" s="298">
        <v>242284</v>
      </c>
      <c r="X1558" s="298">
        <v>10438</v>
      </c>
    </row>
    <row r="1559" spans="1:24" x14ac:dyDescent="0.35">
      <c r="A1559" s="294">
        <v>2013</v>
      </c>
      <c r="B1559" s="295">
        <v>15188</v>
      </c>
      <c r="C1559" s="296" t="s">
        <v>1302</v>
      </c>
      <c r="D1559" s="294" t="s">
        <v>22</v>
      </c>
      <c r="E1559" s="296" t="s">
        <v>23</v>
      </c>
      <c r="F1559" s="294" t="s">
        <v>24</v>
      </c>
      <c r="G1559" s="296" t="s">
        <v>86</v>
      </c>
      <c r="H1559" s="296" t="s">
        <v>179</v>
      </c>
      <c r="I1559" s="296" t="s">
        <v>2283</v>
      </c>
      <c r="J1559" s="297">
        <v>5046</v>
      </c>
      <c r="K1559" s="298">
        <v>44329</v>
      </c>
      <c r="L1559" s="298">
        <v>2852</v>
      </c>
      <c r="M1559" s="299">
        <v>2538</v>
      </c>
      <c r="N1559" s="300">
        <v>22128</v>
      </c>
      <c r="O1559" s="300">
        <v>542</v>
      </c>
      <c r="P1559" s="301">
        <v>5314</v>
      </c>
      <c r="Q1559" s="302">
        <v>35697</v>
      </c>
      <c r="R1559" s="302">
        <v>1236</v>
      </c>
      <c r="S1559" s="303" t="s">
        <v>35</v>
      </c>
      <c r="T1559" s="304" t="s">
        <v>35</v>
      </c>
      <c r="U1559" s="304" t="s">
        <v>35</v>
      </c>
      <c r="V1559" s="297">
        <v>12898</v>
      </c>
      <c r="W1559" s="298">
        <v>102154</v>
      </c>
      <c r="X1559" s="298">
        <v>4630</v>
      </c>
    </row>
    <row r="1560" spans="1:24" x14ac:dyDescent="0.35">
      <c r="A1560" s="294">
        <v>2013</v>
      </c>
      <c r="B1560" s="295">
        <v>15202</v>
      </c>
      <c r="C1560" s="296" t="s">
        <v>1303</v>
      </c>
      <c r="D1560" s="294" t="s">
        <v>22</v>
      </c>
      <c r="E1560" s="296" t="s">
        <v>23</v>
      </c>
      <c r="F1560" s="294" t="s">
        <v>24</v>
      </c>
      <c r="G1560" s="296" t="s">
        <v>76</v>
      </c>
      <c r="H1560" s="296" t="s">
        <v>26</v>
      </c>
      <c r="I1560" s="296" t="s">
        <v>2331</v>
      </c>
      <c r="J1560" s="297">
        <v>17553</v>
      </c>
      <c r="K1560" s="298">
        <v>160803</v>
      </c>
      <c r="L1560" s="298">
        <v>14785</v>
      </c>
      <c r="M1560" s="299">
        <v>12394</v>
      </c>
      <c r="N1560" s="300">
        <v>116400</v>
      </c>
      <c r="O1560" s="300">
        <v>2014</v>
      </c>
      <c r="P1560" s="301">
        <v>5579</v>
      </c>
      <c r="Q1560" s="302">
        <v>65841</v>
      </c>
      <c r="R1560" s="302">
        <v>23</v>
      </c>
      <c r="S1560" s="303" t="s">
        <v>35</v>
      </c>
      <c r="T1560" s="304" t="s">
        <v>35</v>
      </c>
      <c r="U1560" s="304" t="s">
        <v>35</v>
      </c>
      <c r="V1560" s="297">
        <v>35526</v>
      </c>
      <c r="W1560" s="298">
        <v>343044</v>
      </c>
      <c r="X1560" s="298">
        <v>16822</v>
      </c>
    </row>
    <row r="1561" spans="1:24" x14ac:dyDescent="0.35">
      <c r="A1561" s="294">
        <v>2013</v>
      </c>
      <c r="B1561" s="295">
        <v>15211</v>
      </c>
      <c r="C1561" s="296" t="s">
        <v>1304</v>
      </c>
      <c r="D1561" s="294" t="s">
        <v>22</v>
      </c>
      <c r="E1561" s="296" t="s">
        <v>23</v>
      </c>
      <c r="F1561" s="294" t="s">
        <v>24</v>
      </c>
      <c r="G1561" s="296" t="s">
        <v>25</v>
      </c>
      <c r="H1561" s="296" t="s">
        <v>31</v>
      </c>
      <c r="I1561" s="296" t="s">
        <v>2269</v>
      </c>
      <c r="J1561" s="297">
        <v>24967</v>
      </c>
      <c r="K1561" s="298">
        <v>232411</v>
      </c>
      <c r="L1561" s="298">
        <v>14957</v>
      </c>
      <c r="M1561" s="299">
        <v>14854</v>
      </c>
      <c r="N1561" s="300">
        <v>127347</v>
      </c>
      <c r="O1561" s="300">
        <v>3603</v>
      </c>
      <c r="P1561" s="301">
        <v>3701</v>
      </c>
      <c r="Q1561" s="302">
        <v>49336</v>
      </c>
      <c r="R1561" s="302">
        <v>4</v>
      </c>
      <c r="S1561" s="303">
        <v>0</v>
      </c>
      <c r="T1561" s="304">
        <v>0</v>
      </c>
      <c r="U1561" s="304">
        <v>0</v>
      </c>
      <c r="V1561" s="297">
        <v>43522</v>
      </c>
      <c r="W1561" s="298">
        <v>409094</v>
      </c>
      <c r="X1561" s="298">
        <v>18564</v>
      </c>
    </row>
    <row r="1562" spans="1:24" x14ac:dyDescent="0.35">
      <c r="A1562" s="294">
        <v>2013</v>
      </c>
      <c r="B1562" s="295">
        <v>15229</v>
      </c>
      <c r="C1562" s="296" t="s">
        <v>1305</v>
      </c>
      <c r="D1562" s="294" t="s">
        <v>22</v>
      </c>
      <c r="E1562" s="296" t="s">
        <v>23</v>
      </c>
      <c r="F1562" s="294" t="s">
        <v>24</v>
      </c>
      <c r="G1562" s="296" t="s">
        <v>127</v>
      </c>
      <c r="H1562" s="296" t="s">
        <v>26</v>
      </c>
      <c r="I1562" s="296" t="s">
        <v>2394</v>
      </c>
      <c r="J1562" s="297">
        <v>10474.6</v>
      </c>
      <c r="K1562" s="298">
        <v>123088</v>
      </c>
      <c r="L1562" s="298">
        <v>7807</v>
      </c>
      <c r="M1562" s="299">
        <v>13667.2</v>
      </c>
      <c r="N1562" s="300">
        <v>159175</v>
      </c>
      <c r="O1562" s="300">
        <v>1721</v>
      </c>
      <c r="P1562" s="301">
        <v>5865.3</v>
      </c>
      <c r="Q1562" s="302">
        <v>81163</v>
      </c>
      <c r="R1562" s="302">
        <v>22</v>
      </c>
      <c r="S1562" s="303" t="s">
        <v>35</v>
      </c>
      <c r="T1562" s="304" t="s">
        <v>35</v>
      </c>
      <c r="U1562" s="304" t="s">
        <v>35</v>
      </c>
      <c r="V1562" s="297">
        <v>30007.1</v>
      </c>
      <c r="W1562" s="298">
        <v>363426</v>
      </c>
      <c r="X1562" s="298">
        <v>9550</v>
      </c>
    </row>
    <row r="1563" spans="1:24" x14ac:dyDescent="0.35">
      <c r="A1563" s="294">
        <v>2013</v>
      </c>
      <c r="B1563" s="295">
        <v>15231</v>
      </c>
      <c r="C1563" s="296" t="s">
        <v>1306</v>
      </c>
      <c r="D1563" s="294" t="s">
        <v>22</v>
      </c>
      <c r="E1563" s="296" t="s">
        <v>23</v>
      </c>
      <c r="F1563" s="294" t="s">
        <v>24</v>
      </c>
      <c r="G1563" s="296" t="s">
        <v>92</v>
      </c>
      <c r="H1563" s="296" t="s">
        <v>26</v>
      </c>
      <c r="I1563" s="296" t="s">
        <v>2304</v>
      </c>
      <c r="J1563" s="297">
        <v>9707.7999999999993</v>
      </c>
      <c r="K1563" s="298">
        <v>129003</v>
      </c>
      <c r="L1563" s="298">
        <v>8909</v>
      </c>
      <c r="M1563" s="299">
        <v>7359.2</v>
      </c>
      <c r="N1563" s="300">
        <v>110922</v>
      </c>
      <c r="O1563" s="300">
        <v>1831</v>
      </c>
      <c r="P1563" s="301">
        <v>16803.400000000001</v>
      </c>
      <c r="Q1563" s="302">
        <v>482559</v>
      </c>
      <c r="R1563" s="302">
        <v>5</v>
      </c>
      <c r="S1563" s="303" t="s">
        <v>35</v>
      </c>
      <c r="T1563" s="304" t="s">
        <v>35</v>
      </c>
      <c r="U1563" s="304" t="s">
        <v>35</v>
      </c>
      <c r="V1563" s="297">
        <v>33870.400000000001</v>
      </c>
      <c r="W1563" s="298">
        <v>722484</v>
      </c>
      <c r="X1563" s="298">
        <v>10745</v>
      </c>
    </row>
    <row r="1564" spans="1:24" x14ac:dyDescent="0.35">
      <c r="A1564" s="294">
        <v>2013</v>
      </c>
      <c r="B1564" s="295">
        <v>15248</v>
      </c>
      <c r="C1564" s="296" t="s">
        <v>1307</v>
      </c>
      <c r="D1564" s="294" t="s">
        <v>22</v>
      </c>
      <c r="E1564" s="296" t="s">
        <v>23</v>
      </c>
      <c r="F1564" s="294" t="s">
        <v>24</v>
      </c>
      <c r="G1564" s="296" t="s">
        <v>123</v>
      </c>
      <c r="H1564" s="296" t="s">
        <v>54</v>
      </c>
      <c r="I1564" s="296" t="s">
        <v>2319</v>
      </c>
      <c r="J1564" s="297">
        <v>805594</v>
      </c>
      <c r="K1564" s="298">
        <v>7701768</v>
      </c>
      <c r="L1564" s="298">
        <v>728481</v>
      </c>
      <c r="M1564" s="299">
        <v>584277</v>
      </c>
      <c r="N1564" s="300">
        <v>6816977</v>
      </c>
      <c r="O1564" s="300">
        <v>100852</v>
      </c>
      <c r="P1564" s="301">
        <v>200975</v>
      </c>
      <c r="Q1564" s="302">
        <v>3281460</v>
      </c>
      <c r="R1564" s="302">
        <v>3290</v>
      </c>
      <c r="S1564" s="303">
        <v>660</v>
      </c>
      <c r="T1564" s="304">
        <v>7818</v>
      </c>
      <c r="U1564" s="304">
        <v>3</v>
      </c>
      <c r="V1564" s="297">
        <v>1591506</v>
      </c>
      <c r="W1564" s="298">
        <v>17808023</v>
      </c>
      <c r="X1564" s="298">
        <v>832626</v>
      </c>
    </row>
    <row r="1565" spans="1:24" x14ac:dyDescent="0.35">
      <c r="A1565" s="294">
        <v>2013</v>
      </c>
      <c r="B1565" s="295">
        <v>15248</v>
      </c>
      <c r="C1565" s="296" t="s">
        <v>1307</v>
      </c>
      <c r="D1565" s="294" t="s">
        <v>132</v>
      </c>
      <c r="E1565" s="296" t="s">
        <v>133</v>
      </c>
      <c r="F1565" s="294" t="s">
        <v>24</v>
      </c>
      <c r="G1565" s="296" t="s">
        <v>123</v>
      </c>
      <c r="H1565" s="296" t="s">
        <v>54</v>
      </c>
      <c r="I1565" s="296" t="s">
        <v>2319</v>
      </c>
      <c r="J1565" s="297">
        <v>0</v>
      </c>
      <c r="K1565" s="298">
        <v>0</v>
      </c>
      <c r="L1565" s="298">
        <v>0</v>
      </c>
      <c r="M1565" s="299">
        <v>17407</v>
      </c>
      <c r="N1565" s="300">
        <v>544768</v>
      </c>
      <c r="O1565" s="300">
        <v>462</v>
      </c>
      <c r="P1565" s="301">
        <v>21981</v>
      </c>
      <c r="Q1565" s="302">
        <v>1070058</v>
      </c>
      <c r="R1565" s="302">
        <v>58</v>
      </c>
      <c r="S1565" s="303">
        <v>0</v>
      </c>
      <c r="T1565" s="304">
        <v>0</v>
      </c>
      <c r="U1565" s="304">
        <v>0</v>
      </c>
      <c r="V1565" s="297">
        <v>39388</v>
      </c>
      <c r="W1565" s="298">
        <v>1614826</v>
      </c>
      <c r="X1565" s="298">
        <v>520</v>
      </c>
    </row>
    <row r="1566" spans="1:24" x14ac:dyDescent="0.35">
      <c r="A1566" s="294">
        <v>2013</v>
      </c>
      <c r="B1566" s="295">
        <v>15257</v>
      </c>
      <c r="C1566" s="296" t="s">
        <v>1308</v>
      </c>
      <c r="D1566" s="294" t="s">
        <v>22</v>
      </c>
      <c r="E1566" s="296" t="s">
        <v>23</v>
      </c>
      <c r="F1566" s="294" t="s">
        <v>24</v>
      </c>
      <c r="G1566" s="296" t="s">
        <v>125</v>
      </c>
      <c r="H1566" s="296" t="s">
        <v>31</v>
      </c>
      <c r="I1566" s="296" t="s">
        <v>2308</v>
      </c>
      <c r="J1566" s="297">
        <v>43129</v>
      </c>
      <c r="K1566" s="298">
        <v>371467</v>
      </c>
      <c r="L1566" s="298">
        <v>31397</v>
      </c>
      <c r="M1566" s="299">
        <v>24013</v>
      </c>
      <c r="N1566" s="300">
        <v>211035</v>
      </c>
      <c r="O1566" s="300">
        <v>4555</v>
      </c>
      <c r="P1566" s="301">
        <v>31931</v>
      </c>
      <c r="Q1566" s="302">
        <v>400974</v>
      </c>
      <c r="R1566" s="302">
        <v>676</v>
      </c>
      <c r="S1566" s="303" t="s">
        <v>35</v>
      </c>
      <c r="T1566" s="304" t="s">
        <v>35</v>
      </c>
      <c r="U1566" s="304" t="s">
        <v>35</v>
      </c>
      <c r="V1566" s="297">
        <v>99073</v>
      </c>
      <c r="W1566" s="298">
        <v>983476</v>
      </c>
      <c r="X1566" s="298">
        <v>36628</v>
      </c>
    </row>
    <row r="1567" spans="1:24" x14ac:dyDescent="0.35">
      <c r="A1567" s="294">
        <v>2013</v>
      </c>
      <c r="B1567" s="295">
        <v>15263</v>
      </c>
      <c r="C1567" s="296" t="s">
        <v>1309</v>
      </c>
      <c r="D1567" s="294" t="s">
        <v>22</v>
      </c>
      <c r="E1567" s="296" t="s">
        <v>23</v>
      </c>
      <c r="F1567" s="294" t="s">
        <v>24</v>
      </c>
      <c r="G1567" s="296" t="s">
        <v>30</v>
      </c>
      <c r="H1567" s="296" t="s">
        <v>54</v>
      </c>
      <c r="I1567" s="296" t="s">
        <v>2271</v>
      </c>
      <c r="J1567" s="297">
        <v>272733.40000000002</v>
      </c>
      <c r="K1567" s="298">
        <v>2775192</v>
      </c>
      <c r="L1567" s="298">
        <v>191678</v>
      </c>
      <c r="M1567" s="299">
        <v>68199</v>
      </c>
      <c r="N1567" s="300">
        <v>664586</v>
      </c>
      <c r="O1567" s="300">
        <v>18539</v>
      </c>
      <c r="P1567" s="301">
        <v>20102.3</v>
      </c>
      <c r="Q1567" s="302">
        <v>250066</v>
      </c>
      <c r="R1567" s="302">
        <v>1625</v>
      </c>
      <c r="S1567" s="303">
        <v>0</v>
      </c>
      <c r="T1567" s="304">
        <v>0</v>
      </c>
      <c r="U1567" s="304">
        <v>0</v>
      </c>
      <c r="V1567" s="297">
        <v>361034.7</v>
      </c>
      <c r="W1567" s="298">
        <v>3689844</v>
      </c>
      <c r="X1567" s="298">
        <v>211842</v>
      </c>
    </row>
    <row r="1568" spans="1:24" x14ac:dyDescent="0.35">
      <c r="A1568" s="294">
        <v>2013</v>
      </c>
      <c r="B1568" s="295">
        <v>15263</v>
      </c>
      <c r="C1568" s="296" t="s">
        <v>1309</v>
      </c>
      <c r="D1568" s="294" t="s">
        <v>22</v>
      </c>
      <c r="E1568" s="296" t="s">
        <v>23</v>
      </c>
      <c r="F1568" s="294" t="s">
        <v>24</v>
      </c>
      <c r="G1568" s="296" t="s">
        <v>112</v>
      </c>
      <c r="H1568" s="296" t="s">
        <v>54</v>
      </c>
      <c r="I1568" s="296" t="s">
        <v>2271</v>
      </c>
      <c r="J1568" s="297">
        <v>163659.29999999999</v>
      </c>
      <c r="K1568" s="298">
        <v>1799494</v>
      </c>
      <c r="L1568" s="298">
        <v>117500</v>
      </c>
      <c r="M1568" s="299">
        <v>66317.3</v>
      </c>
      <c r="N1568" s="300">
        <v>857983</v>
      </c>
      <c r="O1568" s="300">
        <v>17009</v>
      </c>
      <c r="P1568" s="301">
        <v>48098.1</v>
      </c>
      <c r="Q1568" s="302">
        <v>821305</v>
      </c>
      <c r="R1568" s="302">
        <v>1990</v>
      </c>
      <c r="S1568" s="303">
        <v>0</v>
      </c>
      <c r="T1568" s="304">
        <v>0</v>
      </c>
      <c r="U1568" s="304">
        <v>0</v>
      </c>
      <c r="V1568" s="297">
        <v>278074.7</v>
      </c>
      <c r="W1568" s="298">
        <v>3478782</v>
      </c>
      <c r="X1568" s="298">
        <v>136499</v>
      </c>
    </row>
    <row r="1569" spans="1:24" x14ac:dyDescent="0.35">
      <c r="A1569" s="294">
        <v>2013</v>
      </c>
      <c r="B1569" s="295">
        <v>15263</v>
      </c>
      <c r="C1569" s="296" t="s">
        <v>1309</v>
      </c>
      <c r="D1569" s="294" t="s">
        <v>132</v>
      </c>
      <c r="E1569" s="296" t="s">
        <v>133</v>
      </c>
      <c r="F1569" s="294" t="s">
        <v>24</v>
      </c>
      <c r="G1569" s="296" t="s">
        <v>30</v>
      </c>
      <c r="H1569" s="296" t="s">
        <v>54</v>
      </c>
      <c r="I1569" s="296" t="s">
        <v>2271</v>
      </c>
      <c r="J1569" s="297">
        <v>17663</v>
      </c>
      <c r="K1569" s="298">
        <v>494444</v>
      </c>
      <c r="L1569" s="298">
        <v>32018</v>
      </c>
      <c r="M1569" s="299">
        <v>35861.800000000003</v>
      </c>
      <c r="N1569" s="300">
        <v>1428953</v>
      </c>
      <c r="O1569" s="300">
        <v>9880</v>
      </c>
      <c r="P1569" s="301">
        <v>20638.2</v>
      </c>
      <c r="Q1569" s="302">
        <v>1373461</v>
      </c>
      <c r="R1569" s="302">
        <v>1234</v>
      </c>
      <c r="S1569" s="303">
        <v>0</v>
      </c>
      <c r="T1569" s="304">
        <v>0</v>
      </c>
      <c r="U1569" s="304">
        <v>0</v>
      </c>
      <c r="V1569" s="297">
        <v>74163</v>
      </c>
      <c r="W1569" s="298">
        <v>3296858</v>
      </c>
      <c r="X1569" s="298">
        <v>43132</v>
      </c>
    </row>
    <row r="1570" spans="1:24" x14ac:dyDescent="0.35">
      <c r="A1570" s="294">
        <v>2013</v>
      </c>
      <c r="B1570" s="295">
        <v>15270</v>
      </c>
      <c r="C1570" s="296" t="s">
        <v>1310</v>
      </c>
      <c r="D1570" s="294" t="s">
        <v>22</v>
      </c>
      <c r="E1570" s="296" t="s">
        <v>23</v>
      </c>
      <c r="F1570" s="294" t="s">
        <v>24</v>
      </c>
      <c r="G1570" s="296" t="s">
        <v>413</v>
      </c>
      <c r="H1570" s="296" t="s">
        <v>54</v>
      </c>
      <c r="I1570" s="296" t="s">
        <v>2271</v>
      </c>
      <c r="J1570" s="297">
        <v>212233.9</v>
      </c>
      <c r="K1570" s="298">
        <v>1693110</v>
      </c>
      <c r="L1570" s="298">
        <v>201567</v>
      </c>
      <c r="M1570" s="299">
        <v>137415</v>
      </c>
      <c r="N1570" s="300">
        <v>1104414</v>
      </c>
      <c r="O1570" s="300">
        <v>17475</v>
      </c>
      <c r="P1570" s="301" t="s">
        <v>35</v>
      </c>
      <c r="Q1570" s="302" t="s">
        <v>35</v>
      </c>
      <c r="R1570" s="302" t="s">
        <v>35</v>
      </c>
      <c r="S1570" s="303" t="s">
        <v>35</v>
      </c>
      <c r="T1570" s="304" t="s">
        <v>35</v>
      </c>
      <c r="U1570" s="304" t="s">
        <v>35</v>
      </c>
      <c r="V1570" s="297">
        <v>349648.9</v>
      </c>
      <c r="W1570" s="298">
        <v>2797524</v>
      </c>
      <c r="X1570" s="298">
        <v>219042</v>
      </c>
    </row>
    <row r="1571" spans="1:24" x14ac:dyDescent="0.35">
      <c r="A1571" s="294">
        <v>2013</v>
      </c>
      <c r="B1571" s="295">
        <v>15270</v>
      </c>
      <c r="C1571" s="296" t="s">
        <v>1310</v>
      </c>
      <c r="D1571" s="294" t="s">
        <v>22</v>
      </c>
      <c r="E1571" s="296" t="s">
        <v>23</v>
      </c>
      <c r="F1571" s="294" t="s">
        <v>24</v>
      </c>
      <c r="G1571" s="296" t="s">
        <v>30</v>
      </c>
      <c r="H1571" s="296" t="s">
        <v>54</v>
      </c>
      <c r="I1571" s="296" t="s">
        <v>2271</v>
      </c>
      <c r="J1571" s="297">
        <v>584086.69999999995</v>
      </c>
      <c r="K1571" s="298">
        <v>4250927</v>
      </c>
      <c r="L1571" s="298">
        <v>361586</v>
      </c>
      <c r="M1571" s="299">
        <v>182909.9</v>
      </c>
      <c r="N1571" s="300">
        <v>1608916</v>
      </c>
      <c r="O1571" s="300">
        <v>26170</v>
      </c>
      <c r="P1571" s="301">
        <v>23.4</v>
      </c>
      <c r="Q1571" s="302">
        <v>285</v>
      </c>
      <c r="R1571" s="302">
        <v>3</v>
      </c>
      <c r="S1571" s="303" t="s">
        <v>35</v>
      </c>
      <c r="T1571" s="304" t="s">
        <v>35</v>
      </c>
      <c r="U1571" s="304" t="s">
        <v>35</v>
      </c>
      <c r="V1571" s="297">
        <v>767020</v>
      </c>
      <c r="W1571" s="298">
        <v>5860128</v>
      </c>
      <c r="X1571" s="298">
        <v>387759</v>
      </c>
    </row>
    <row r="1572" spans="1:24" x14ac:dyDescent="0.35">
      <c r="A1572" s="294">
        <v>2013</v>
      </c>
      <c r="B1572" s="295">
        <v>15270</v>
      </c>
      <c r="C1572" s="296" t="s">
        <v>1310</v>
      </c>
      <c r="D1572" s="294" t="s">
        <v>132</v>
      </c>
      <c r="E1572" s="296" t="s">
        <v>133</v>
      </c>
      <c r="F1572" s="294" t="s">
        <v>24</v>
      </c>
      <c r="G1572" s="296" t="s">
        <v>413</v>
      </c>
      <c r="H1572" s="296" t="s">
        <v>54</v>
      </c>
      <c r="I1572" s="296" t="s">
        <v>2271</v>
      </c>
      <c r="J1572" s="297">
        <v>12164.7</v>
      </c>
      <c r="K1572" s="298">
        <v>340508</v>
      </c>
      <c r="L1572" s="298">
        <v>33755</v>
      </c>
      <c r="M1572" s="299">
        <v>285146.7</v>
      </c>
      <c r="N1572" s="300">
        <v>7394729</v>
      </c>
      <c r="O1572" s="300">
        <v>9055</v>
      </c>
      <c r="P1572" s="301">
        <v>3069.9</v>
      </c>
      <c r="Q1572" s="302">
        <v>227385</v>
      </c>
      <c r="R1572" s="302">
        <v>1</v>
      </c>
      <c r="S1572" s="303">
        <v>9748.2999999999993</v>
      </c>
      <c r="T1572" s="304">
        <v>325373</v>
      </c>
      <c r="U1572" s="304">
        <v>1</v>
      </c>
      <c r="V1572" s="297">
        <v>310129.59999999998</v>
      </c>
      <c r="W1572" s="298">
        <v>8287995</v>
      </c>
      <c r="X1572" s="298">
        <v>42812</v>
      </c>
    </row>
    <row r="1573" spans="1:24" x14ac:dyDescent="0.35">
      <c r="A1573" s="294">
        <v>2013</v>
      </c>
      <c r="B1573" s="295">
        <v>15270</v>
      </c>
      <c r="C1573" s="296" t="s">
        <v>1310</v>
      </c>
      <c r="D1573" s="294" t="s">
        <v>132</v>
      </c>
      <c r="E1573" s="296" t="s">
        <v>133</v>
      </c>
      <c r="F1573" s="294" t="s">
        <v>24</v>
      </c>
      <c r="G1573" s="296" t="s">
        <v>30</v>
      </c>
      <c r="H1573" s="296" t="s">
        <v>54</v>
      </c>
      <c r="I1573" s="296" t="s">
        <v>2271</v>
      </c>
      <c r="J1573" s="297">
        <v>73237</v>
      </c>
      <c r="K1573" s="298">
        <v>1547324</v>
      </c>
      <c r="L1573" s="298">
        <v>124197</v>
      </c>
      <c r="M1573" s="299">
        <v>242117.2</v>
      </c>
      <c r="N1573" s="300">
        <v>6665699</v>
      </c>
      <c r="O1573" s="300">
        <v>21430</v>
      </c>
      <c r="P1573" s="301">
        <v>8280.2000000000007</v>
      </c>
      <c r="Q1573" s="302">
        <v>393761</v>
      </c>
      <c r="R1573" s="302">
        <v>9</v>
      </c>
      <c r="S1573" s="303">
        <v>5731.4</v>
      </c>
      <c r="T1573" s="304">
        <v>248620</v>
      </c>
      <c r="U1573" s="304">
        <v>2</v>
      </c>
      <c r="V1573" s="297">
        <v>329365.8</v>
      </c>
      <c r="W1573" s="298">
        <v>8855404</v>
      </c>
      <c r="X1573" s="298">
        <v>145638</v>
      </c>
    </row>
    <row r="1574" spans="1:24" x14ac:dyDescent="0.35">
      <c r="A1574" s="294">
        <v>2013</v>
      </c>
      <c r="B1574" s="295">
        <v>15291</v>
      </c>
      <c r="C1574" s="296" t="s">
        <v>1311</v>
      </c>
      <c r="D1574" s="294" t="s">
        <v>22</v>
      </c>
      <c r="E1574" s="296" t="s">
        <v>23</v>
      </c>
      <c r="F1574" s="294" t="s">
        <v>24</v>
      </c>
      <c r="G1574" s="296" t="s">
        <v>83</v>
      </c>
      <c r="H1574" s="296" t="s">
        <v>31</v>
      </c>
      <c r="I1574" s="296" t="s">
        <v>2275</v>
      </c>
      <c r="J1574" s="297">
        <v>7455.4</v>
      </c>
      <c r="K1574" s="298">
        <v>63260</v>
      </c>
      <c r="L1574" s="298">
        <v>3649</v>
      </c>
      <c r="M1574" s="299">
        <v>13.7</v>
      </c>
      <c r="N1574" s="300">
        <v>125</v>
      </c>
      <c r="O1574" s="300">
        <v>78</v>
      </c>
      <c r="P1574" s="301">
        <v>15792.3</v>
      </c>
      <c r="Q1574" s="302">
        <v>196033</v>
      </c>
      <c r="R1574" s="302">
        <v>557</v>
      </c>
      <c r="S1574" s="303" t="s">
        <v>35</v>
      </c>
      <c r="T1574" s="304" t="s">
        <v>35</v>
      </c>
      <c r="U1574" s="304" t="s">
        <v>35</v>
      </c>
      <c r="V1574" s="297">
        <v>23261.4</v>
      </c>
      <c r="W1574" s="298">
        <v>259418</v>
      </c>
      <c r="X1574" s="298">
        <v>4284</v>
      </c>
    </row>
    <row r="1575" spans="1:24" x14ac:dyDescent="0.35">
      <c r="A1575" s="294">
        <v>2013</v>
      </c>
      <c r="B1575" s="295">
        <v>15293</v>
      </c>
      <c r="C1575" s="296" t="s">
        <v>1312</v>
      </c>
      <c r="D1575" s="294" t="s">
        <v>22</v>
      </c>
      <c r="E1575" s="296" t="s">
        <v>23</v>
      </c>
      <c r="F1575" s="294" t="s">
        <v>24</v>
      </c>
      <c r="G1575" s="296" t="s">
        <v>100</v>
      </c>
      <c r="H1575" s="296" t="s">
        <v>31</v>
      </c>
      <c r="I1575" s="296" t="s">
        <v>2269</v>
      </c>
      <c r="J1575" s="297">
        <v>25345</v>
      </c>
      <c r="K1575" s="298">
        <v>250027</v>
      </c>
      <c r="L1575" s="298">
        <v>18877</v>
      </c>
      <c r="M1575" s="299">
        <v>14083</v>
      </c>
      <c r="N1575" s="300">
        <v>127725</v>
      </c>
      <c r="O1575" s="300">
        <v>3788</v>
      </c>
      <c r="P1575" s="301">
        <v>2421</v>
      </c>
      <c r="Q1575" s="302">
        <v>29996</v>
      </c>
      <c r="R1575" s="302">
        <v>3</v>
      </c>
      <c r="S1575" s="303">
        <v>0</v>
      </c>
      <c r="T1575" s="304">
        <v>0</v>
      </c>
      <c r="U1575" s="304">
        <v>0</v>
      </c>
      <c r="V1575" s="297">
        <v>41849</v>
      </c>
      <c r="W1575" s="298">
        <v>407748</v>
      </c>
      <c r="X1575" s="298">
        <v>22668</v>
      </c>
    </row>
    <row r="1576" spans="1:24" x14ac:dyDescent="0.35">
      <c r="A1576" s="294">
        <v>2013</v>
      </c>
      <c r="B1576" s="295">
        <v>15293</v>
      </c>
      <c r="C1576" s="296" t="s">
        <v>1312</v>
      </c>
      <c r="D1576" s="294" t="s">
        <v>22</v>
      </c>
      <c r="E1576" s="296" t="s">
        <v>23</v>
      </c>
      <c r="F1576" s="294" t="s">
        <v>24</v>
      </c>
      <c r="G1576" s="296" t="s">
        <v>32</v>
      </c>
      <c r="H1576" s="296" t="s">
        <v>31</v>
      </c>
      <c r="I1576" s="296" t="s">
        <v>2269</v>
      </c>
      <c r="J1576" s="297">
        <v>9523</v>
      </c>
      <c r="K1576" s="298">
        <v>94576</v>
      </c>
      <c r="L1576" s="298">
        <v>6638</v>
      </c>
      <c r="M1576" s="299">
        <v>4151</v>
      </c>
      <c r="N1576" s="300">
        <v>38475</v>
      </c>
      <c r="O1576" s="300">
        <v>1487</v>
      </c>
      <c r="P1576" s="301">
        <v>984</v>
      </c>
      <c r="Q1576" s="302">
        <v>12725</v>
      </c>
      <c r="R1576" s="302">
        <v>1</v>
      </c>
      <c r="S1576" s="303">
        <v>0</v>
      </c>
      <c r="T1576" s="304">
        <v>0</v>
      </c>
      <c r="U1576" s="304">
        <v>0</v>
      </c>
      <c r="V1576" s="297">
        <v>14658</v>
      </c>
      <c r="W1576" s="298">
        <v>145776</v>
      </c>
      <c r="X1576" s="298">
        <v>8126</v>
      </c>
    </row>
    <row r="1577" spans="1:24" x14ac:dyDescent="0.35">
      <c r="A1577" s="294">
        <v>2013</v>
      </c>
      <c r="B1577" s="295">
        <v>15296</v>
      </c>
      <c r="C1577" s="296" t="s">
        <v>1313</v>
      </c>
      <c r="D1577" s="294" t="s">
        <v>39</v>
      </c>
      <c r="E1577" s="296" t="s">
        <v>40</v>
      </c>
      <c r="F1577" s="294" t="s">
        <v>24</v>
      </c>
      <c r="G1577" s="296" t="s">
        <v>41</v>
      </c>
      <c r="H1577" s="296" t="s">
        <v>16</v>
      </c>
      <c r="I1577" s="296" t="s">
        <v>2272</v>
      </c>
      <c r="J1577" s="297" t="s">
        <v>35</v>
      </c>
      <c r="K1577" s="298" t="s">
        <v>35</v>
      </c>
      <c r="L1577" s="298" t="s">
        <v>35</v>
      </c>
      <c r="M1577" s="299">
        <v>702532</v>
      </c>
      <c r="N1577" s="300">
        <v>7797748</v>
      </c>
      <c r="O1577" s="300">
        <v>251</v>
      </c>
      <c r="P1577" s="301">
        <v>237382</v>
      </c>
      <c r="Q1577" s="302">
        <v>7891865</v>
      </c>
      <c r="R1577" s="302">
        <v>402</v>
      </c>
      <c r="S1577" s="303">
        <v>234706</v>
      </c>
      <c r="T1577" s="304">
        <v>2783255</v>
      </c>
      <c r="U1577" s="304">
        <v>3</v>
      </c>
      <c r="V1577" s="297">
        <v>1174620</v>
      </c>
      <c r="W1577" s="298">
        <v>18472868</v>
      </c>
      <c r="X1577" s="298">
        <v>656</v>
      </c>
    </row>
    <row r="1578" spans="1:24" x14ac:dyDescent="0.35">
      <c r="A1578" s="294">
        <v>2013</v>
      </c>
      <c r="B1578" s="295">
        <v>15308</v>
      </c>
      <c r="C1578" s="296" t="s">
        <v>1314</v>
      </c>
      <c r="D1578" s="294" t="s">
        <v>22</v>
      </c>
      <c r="E1578" s="296" t="s">
        <v>23</v>
      </c>
      <c r="F1578" s="294" t="s">
        <v>24</v>
      </c>
      <c r="G1578" s="296" t="s">
        <v>60</v>
      </c>
      <c r="H1578" s="296" t="s">
        <v>31</v>
      </c>
      <c r="I1578" s="296" t="s">
        <v>2278</v>
      </c>
      <c r="J1578" s="297">
        <v>10389</v>
      </c>
      <c r="K1578" s="298">
        <v>58508</v>
      </c>
      <c r="L1578" s="298">
        <v>6552</v>
      </c>
      <c r="M1578" s="299">
        <v>1328</v>
      </c>
      <c r="N1578" s="300">
        <v>13117</v>
      </c>
      <c r="O1578" s="300">
        <v>736</v>
      </c>
      <c r="P1578" s="301">
        <v>11927</v>
      </c>
      <c r="Q1578" s="302">
        <v>79652</v>
      </c>
      <c r="R1578" s="302">
        <v>64</v>
      </c>
      <c r="S1578" s="303">
        <v>0</v>
      </c>
      <c r="T1578" s="304">
        <v>0</v>
      </c>
      <c r="U1578" s="304">
        <v>0</v>
      </c>
      <c r="V1578" s="297">
        <v>23644</v>
      </c>
      <c r="W1578" s="298">
        <v>151277</v>
      </c>
      <c r="X1578" s="298">
        <v>7352</v>
      </c>
    </row>
    <row r="1579" spans="1:24" x14ac:dyDescent="0.35">
      <c r="A1579" s="294">
        <v>2013</v>
      </c>
      <c r="B1579" s="295">
        <v>15308</v>
      </c>
      <c r="C1579" s="296" t="s">
        <v>1314</v>
      </c>
      <c r="D1579" s="294" t="s">
        <v>22</v>
      </c>
      <c r="E1579" s="296" t="s">
        <v>23</v>
      </c>
      <c r="F1579" s="294" t="s">
        <v>24</v>
      </c>
      <c r="G1579" s="296" t="s">
        <v>221</v>
      </c>
      <c r="H1579" s="296" t="s">
        <v>31</v>
      </c>
      <c r="I1579" s="296" t="s">
        <v>2278</v>
      </c>
      <c r="J1579" s="297">
        <v>711</v>
      </c>
      <c r="K1579" s="298">
        <v>4141</v>
      </c>
      <c r="L1579" s="298">
        <v>371</v>
      </c>
      <c r="M1579" s="299">
        <v>13</v>
      </c>
      <c r="N1579" s="300">
        <v>73</v>
      </c>
      <c r="O1579" s="300">
        <v>6</v>
      </c>
      <c r="P1579" s="301">
        <v>1</v>
      </c>
      <c r="Q1579" s="302">
        <v>10</v>
      </c>
      <c r="R1579" s="302">
        <v>1</v>
      </c>
      <c r="S1579" s="303">
        <v>0</v>
      </c>
      <c r="T1579" s="304">
        <v>0</v>
      </c>
      <c r="U1579" s="304">
        <v>0</v>
      </c>
      <c r="V1579" s="297">
        <v>725</v>
      </c>
      <c r="W1579" s="298">
        <v>4224</v>
      </c>
      <c r="X1579" s="298">
        <v>378</v>
      </c>
    </row>
    <row r="1580" spans="1:24" x14ac:dyDescent="0.35">
      <c r="A1580" s="294">
        <v>2013</v>
      </c>
      <c r="B1580" s="295">
        <v>15311</v>
      </c>
      <c r="C1580" s="296" t="s">
        <v>1315</v>
      </c>
      <c r="D1580" s="294" t="s">
        <v>22</v>
      </c>
      <c r="E1580" s="296" t="s">
        <v>23</v>
      </c>
      <c r="F1580" s="294" t="s">
        <v>24</v>
      </c>
      <c r="G1580" s="296" t="s">
        <v>76</v>
      </c>
      <c r="H1580" s="296" t="s">
        <v>26</v>
      </c>
      <c r="I1580" s="296" t="s">
        <v>2282</v>
      </c>
      <c r="J1580" s="297">
        <v>1416.4</v>
      </c>
      <c r="K1580" s="298">
        <v>13850</v>
      </c>
      <c r="L1580" s="298">
        <v>1127</v>
      </c>
      <c r="M1580" s="299">
        <v>504</v>
      </c>
      <c r="N1580" s="300">
        <v>4853</v>
      </c>
      <c r="O1580" s="300">
        <v>163</v>
      </c>
      <c r="P1580" s="301">
        <v>70.7</v>
      </c>
      <c r="Q1580" s="302">
        <v>1002</v>
      </c>
      <c r="R1580" s="302">
        <v>1</v>
      </c>
      <c r="S1580" s="303" t="s">
        <v>35</v>
      </c>
      <c r="T1580" s="304" t="s">
        <v>35</v>
      </c>
      <c r="U1580" s="304" t="s">
        <v>35</v>
      </c>
      <c r="V1580" s="297">
        <v>1991.1</v>
      </c>
      <c r="W1580" s="298">
        <v>19705</v>
      </c>
      <c r="X1580" s="298">
        <v>1291</v>
      </c>
    </row>
    <row r="1581" spans="1:24" x14ac:dyDescent="0.35">
      <c r="A1581" s="294">
        <v>2013</v>
      </c>
      <c r="B1581" s="295">
        <v>15312</v>
      </c>
      <c r="C1581" s="296" t="s">
        <v>2423</v>
      </c>
      <c r="D1581" s="294" t="s">
        <v>22</v>
      </c>
      <c r="E1581" s="296" t="s">
        <v>23</v>
      </c>
      <c r="F1581" s="294" t="s">
        <v>24</v>
      </c>
      <c r="G1581" s="296" t="s">
        <v>37</v>
      </c>
      <c r="H1581" s="296" t="s">
        <v>26</v>
      </c>
      <c r="I1581" s="296" t="s">
        <v>2270</v>
      </c>
      <c r="J1581" s="297">
        <v>1726.8</v>
      </c>
      <c r="K1581" s="298">
        <v>14773</v>
      </c>
      <c r="L1581" s="298">
        <v>1810</v>
      </c>
      <c r="M1581" s="299">
        <v>1803</v>
      </c>
      <c r="N1581" s="300">
        <v>16671</v>
      </c>
      <c r="O1581" s="300">
        <v>278</v>
      </c>
      <c r="P1581" s="301">
        <v>1384</v>
      </c>
      <c r="Q1581" s="302">
        <v>13627</v>
      </c>
      <c r="R1581" s="302">
        <v>1</v>
      </c>
      <c r="S1581" s="303">
        <v>0</v>
      </c>
      <c r="T1581" s="304">
        <v>0</v>
      </c>
      <c r="U1581" s="304">
        <v>0</v>
      </c>
      <c r="V1581" s="297">
        <v>4913.8</v>
      </c>
      <c r="W1581" s="298">
        <v>45071</v>
      </c>
      <c r="X1581" s="298">
        <v>2089</v>
      </c>
    </row>
    <row r="1582" spans="1:24" x14ac:dyDescent="0.35">
      <c r="A1582" s="294">
        <v>2013</v>
      </c>
      <c r="B1582" s="295">
        <v>15321</v>
      </c>
      <c r="C1582" s="296" t="s">
        <v>1316</v>
      </c>
      <c r="D1582" s="294" t="s">
        <v>22</v>
      </c>
      <c r="E1582" s="296" t="s">
        <v>23</v>
      </c>
      <c r="F1582" s="294" t="s">
        <v>24</v>
      </c>
      <c r="G1582" s="296" t="s">
        <v>75</v>
      </c>
      <c r="H1582" s="296" t="s">
        <v>26</v>
      </c>
      <c r="I1582" s="296" t="s">
        <v>2313</v>
      </c>
      <c r="J1582" s="297">
        <v>4088.6</v>
      </c>
      <c r="K1582" s="298">
        <v>31880</v>
      </c>
      <c r="L1582" s="298">
        <v>3362</v>
      </c>
      <c r="M1582" s="299">
        <v>4356.3</v>
      </c>
      <c r="N1582" s="300">
        <v>35930</v>
      </c>
      <c r="O1582" s="300">
        <v>708</v>
      </c>
      <c r="P1582" s="301">
        <v>629.79999999999995</v>
      </c>
      <c r="Q1582" s="302">
        <v>6801</v>
      </c>
      <c r="R1582" s="302">
        <v>9</v>
      </c>
      <c r="S1582" s="303" t="s">
        <v>35</v>
      </c>
      <c r="T1582" s="304" t="s">
        <v>35</v>
      </c>
      <c r="U1582" s="304" t="s">
        <v>35</v>
      </c>
      <c r="V1582" s="297">
        <v>9074.7000000000007</v>
      </c>
      <c r="W1582" s="298">
        <v>74611</v>
      </c>
      <c r="X1582" s="298">
        <v>4079</v>
      </c>
    </row>
    <row r="1583" spans="1:24" x14ac:dyDescent="0.35">
      <c r="A1583" s="294">
        <v>2013</v>
      </c>
      <c r="B1583" s="295">
        <v>15334</v>
      </c>
      <c r="C1583" s="296" t="s">
        <v>1317</v>
      </c>
      <c r="D1583" s="294" t="s">
        <v>22</v>
      </c>
      <c r="E1583" s="296" t="s">
        <v>23</v>
      </c>
      <c r="F1583" s="294" t="s">
        <v>24</v>
      </c>
      <c r="G1583" s="296" t="s">
        <v>25</v>
      </c>
      <c r="H1583" s="296" t="s">
        <v>31</v>
      </c>
      <c r="I1583" s="296" t="s">
        <v>2269</v>
      </c>
      <c r="J1583" s="297">
        <v>14635</v>
      </c>
      <c r="K1583" s="298">
        <v>161437</v>
      </c>
      <c r="L1583" s="298">
        <v>10802</v>
      </c>
      <c r="M1583" s="299">
        <v>11526</v>
      </c>
      <c r="N1583" s="300">
        <v>116794</v>
      </c>
      <c r="O1583" s="300">
        <v>2958</v>
      </c>
      <c r="P1583" s="301">
        <v>5125</v>
      </c>
      <c r="Q1583" s="302">
        <v>68751</v>
      </c>
      <c r="R1583" s="302">
        <v>7</v>
      </c>
      <c r="S1583" s="303">
        <v>0</v>
      </c>
      <c r="T1583" s="304">
        <v>0</v>
      </c>
      <c r="U1583" s="304">
        <v>0</v>
      </c>
      <c r="V1583" s="297">
        <v>31286</v>
      </c>
      <c r="W1583" s="298">
        <v>346982</v>
      </c>
      <c r="X1583" s="298">
        <v>13767</v>
      </c>
    </row>
    <row r="1584" spans="1:24" x14ac:dyDescent="0.35">
      <c r="A1584" s="294">
        <v>2013</v>
      </c>
      <c r="B1584" s="295">
        <v>15340</v>
      </c>
      <c r="C1584" s="296" t="s">
        <v>1318</v>
      </c>
      <c r="D1584" s="294" t="s">
        <v>22</v>
      </c>
      <c r="E1584" s="296" t="s">
        <v>23</v>
      </c>
      <c r="F1584" s="294" t="s">
        <v>24</v>
      </c>
      <c r="G1584" s="296" t="s">
        <v>79</v>
      </c>
      <c r="H1584" s="296" t="s">
        <v>31</v>
      </c>
      <c r="I1584" s="296" t="s">
        <v>2270</v>
      </c>
      <c r="J1584" s="297">
        <v>27534.799999999999</v>
      </c>
      <c r="K1584" s="298">
        <v>167912</v>
      </c>
      <c r="L1584" s="298">
        <v>30895</v>
      </c>
      <c r="M1584" s="299">
        <v>5655.6</v>
      </c>
      <c r="N1584" s="300">
        <v>49676</v>
      </c>
      <c r="O1584" s="300">
        <v>1824</v>
      </c>
      <c r="P1584" s="301">
        <v>2587.6999999999998</v>
      </c>
      <c r="Q1584" s="302">
        <v>21595</v>
      </c>
      <c r="R1584" s="302">
        <v>497</v>
      </c>
      <c r="S1584" s="303" t="s">
        <v>35</v>
      </c>
      <c r="T1584" s="304" t="s">
        <v>35</v>
      </c>
      <c r="U1584" s="304" t="s">
        <v>35</v>
      </c>
      <c r="V1584" s="297">
        <v>35778.1</v>
      </c>
      <c r="W1584" s="298">
        <v>239183</v>
      </c>
      <c r="X1584" s="298">
        <v>33216</v>
      </c>
    </row>
    <row r="1585" spans="1:24" x14ac:dyDescent="0.35">
      <c r="A1585" s="294">
        <v>2013</v>
      </c>
      <c r="B1585" s="295">
        <v>15344</v>
      </c>
      <c r="C1585" s="296" t="s">
        <v>1319</v>
      </c>
      <c r="D1585" s="294" t="s">
        <v>22</v>
      </c>
      <c r="E1585" s="296" t="s">
        <v>23</v>
      </c>
      <c r="F1585" s="294" t="s">
        <v>24</v>
      </c>
      <c r="G1585" s="296" t="s">
        <v>37</v>
      </c>
      <c r="H1585" s="296" t="s">
        <v>31</v>
      </c>
      <c r="I1585" s="296" t="s">
        <v>2270</v>
      </c>
      <c r="J1585" s="297">
        <v>26317</v>
      </c>
      <c r="K1585" s="298">
        <v>182859</v>
      </c>
      <c r="L1585" s="298">
        <v>18604</v>
      </c>
      <c r="M1585" s="299">
        <v>4944</v>
      </c>
      <c r="N1585" s="300">
        <v>46761</v>
      </c>
      <c r="O1585" s="300">
        <v>1366</v>
      </c>
      <c r="P1585" s="301">
        <v>28</v>
      </c>
      <c r="Q1585" s="302">
        <v>220</v>
      </c>
      <c r="R1585" s="302">
        <v>6</v>
      </c>
      <c r="S1585" s="303" t="s">
        <v>35</v>
      </c>
      <c r="T1585" s="304" t="s">
        <v>35</v>
      </c>
      <c r="U1585" s="304" t="s">
        <v>35</v>
      </c>
      <c r="V1585" s="297">
        <v>31289</v>
      </c>
      <c r="W1585" s="298">
        <v>229840</v>
      </c>
      <c r="X1585" s="298">
        <v>19976</v>
      </c>
    </row>
    <row r="1586" spans="1:24" x14ac:dyDescent="0.35">
      <c r="A1586" s="294">
        <v>2013</v>
      </c>
      <c r="B1586" s="295">
        <v>15349</v>
      </c>
      <c r="C1586" s="296" t="s">
        <v>1320</v>
      </c>
      <c r="D1586" s="294" t="s">
        <v>22</v>
      </c>
      <c r="E1586" s="296" t="s">
        <v>23</v>
      </c>
      <c r="F1586" s="294" t="s">
        <v>24</v>
      </c>
      <c r="G1586" s="296" t="s">
        <v>83</v>
      </c>
      <c r="H1586" s="296" t="s">
        <v>26</v>
      </c>
      <c r="I1586" s="296" t="s">
        <v>2270</v>
      </c>
      <c r="J1586" s="297">
        <v>581.29999999999995</v>
      </c>
      <c r="K1586" s="298">
        <v>4000</v>
      </c>
      <c r="L1586" s="298">
        <v>437</v>
      </c>
      <c r="M1586" s="299">
        <v>549.79999999999995</v>
      </c>
      <c r="N1586" s="300">
        <v>3821</v>
      </c>
      <c r="O1586" s="300">
        <v>133</v>
      </c>
      <c r="P1586" s="301">
        <v>0</v>
      </c>
      <c r="Q1586" s="302">
        <v>0</v>
      </c>
      <c r="R1586" s="302">
        <v>0</v>
      </c>
      <c r="S1586" s="303">
        <v>0</v>
      </c>
      <c r="T1586" s="304">
        <v>0</v>
      </c>
      <c r="U1586" s="304">
        <v>0</v>
      </c>
      <c r="V1586" s="297">
        <v>1131.0999999999999</v>
      </c>
      <c r="W1586" s="298">
        <v>7821</v>
      </c>
      <c r="X1586" s="298">
        <v>570</v>
      </c>
    </row>
    <row r="1587" spans="1:24" x14ac:dyDescent="0.35">
      <c r="A1587" s="294">
        <v>2013</v>
      </c>
      <c r="B1587" s="295">
        <v>15356</v>
      </c>
      <c r="C1587" s="296" t="s">
        <v>1321</v>
      </c>
      <c r="D1587" s="294" t="s">
        <v>22</v>
      </c>
      <c r="E1587" s="296" t="s">
        <v>23</v>
      </c>
      <c r="F1587" s="294" t="s">
        <v>24</v>
      </c>
      <c r="G1587" s="296" t="s">
        <v>37</v>
      </c>
      <c r="H1587" s="296" t="s">
        <v>31</v>
      </c>
      <c r="I1587" s="296" t="s">
        <v>2270</v>
      </c>
      <c r="J1587" s="297">
        <v>10777.9</v>
      </c>
      <c r="K1587" s="298">
        <v>57849</v>
      </c>
      <c r="L1587" s="298">
        <v>8696</v>
      </c>
      <c r="M1587" s="299">
        <v>1373</v>
      </c>
      <c r="N1587" s="300">
        <v>10658</v>
      </c>
      <c r="O1587" s="300">
        <v>327</v>
      </c>
      <c r="P1587" s="301" t="s">
        <v>35</v>
      </c>
      <c r="Q1587" s="302" t="s">
        <v>35</v>
      </c>
      <c r="R1587" s="302" t="s">
        <v>35</v>
      </c>
      <c r="S1587" s="303" t="s">
        <v>35</v>
      </c>
      <c r="T1587" s="304" t="s">
        <v>35</v>
      </c>
      <c r="U1587" s="304" t="s">
        <v>35</v>
      </c>
      <c r="V1587" s="297">
        <v>12150.9</v>
      </c>
      <c r="W1587" s="298">
        <v>68507</v>
      </c>
      <c r="X1587" s="298">
        <v>9023</v>
      </c>
    </row>
    <row r="1588" spans="1:24" x14ac:dyDescent="0.35">
      <c r="A1588" s="294">
        <v>2013</v>
      </c>
      <c r="B1588" s="295">
        <v>15386</v>
      </c>
      <c r="C1588" s="296" t="s">
        <v>1322</v>
      </c>
      <c r="D1588" s="294" t="s">
        <v>22</v>
      </c>
      <c r="E1588" s="296" t="s">
        <v>23</v>
      </c>
      <c r="F1588" s="294" t="s">
        <v>24</v>
      </c>
      <c r="G1588" s="296" t="s">
        <v>106</v>
      </c>
      <c r="H1588" s="296" t="s">
        <v>26</v>
      </c>
      <c r="I1588" s="296" t="s">
        <v>2289</v>
      </c>
      <c r="J1588" s="297">
        <v>3973</v>
      </c>
      <c r="K1588" s="298">
        <v>34143</v>
      </c>
      <c r="L1588" s="298">
        <v>3031</v>
      </c>
      <c r="M1588" s="299">
        <v>1745</v>
      </c>
      <c r="N1588" s="300">
        <v>13599</v>
      </c>
      <c r="O1588" s="300">
        <v>796</v>
      </c>
      <c r="P1588" s="301">
        <v>7027</v>
      </c>
      <c r="Q1588" s="302">
        <v>62507</v>
      </c>
      <c r="R1588" s="302">
        <v>67</v>
      </c>
      <c r="S1588" s="303">
        <v>0</v>
      </c>
      <c r="T1588" s="304">
        <v>0</v>
      </c>
      <c r="U1588" s="304">
        <v>0</v>
      </c>
      <c r="V1588" s="297">
        <v>12745</v>
      </c>
      <c r="W1588" s="298">
        <v>110249</v>
      </c>
      <c r="X1588" s="298">
        <v>3894</v>
      </c>
    </row>
    <row r="1589" spans="1:24" x14ac:dyDescent="0.35">
      <c r="A1589" s="294">
        <v>2013</v>
      </c>
      <c r="B1589" s="295">
        <v>15387</v>
      </c>
      <c r="C1589" s="296" t="s">
        <v>1323</v>
      </c>
      <c r="D1589" s="294" t="s">
        <v>22</v>
      </c>
      <c r="E1589" s="296" t="s">
        <v>23</v>
      </c>
      <c r="F1589" s="294" t="s">
        <v>24</v>
      </c>
      <c r="G1589" s="296" t="s">
        <v>48</v>
      </c>
      <c r="H1589" s="296" t="s">
        <v>26</v>
      </c>
      <c r="I1589" s="296" t="s">
        <v>2270</v>
      </c>
      <c r="J1589" s="297">
        <v>2462</v>
      </c>
      <c r="K1589" s="298">
        <v>16115</v>
      </c>
      <c r="L1589" s="298">
        <v>2244</v>
      </c>
      <c r="M1589" s="299">
        <v>843</v>
      </c>
      <c r="N1589" s="300">
        <v>5824</v>
      </c>
      <c r="O1589" s="300">
        <v>322</v>
      </c>
      <c r="P1589" s="301">
        <v>3295</v>
      </c>
      <c r="Q1589" s="302">
        <v>30205</v>
      </c>
      <c r="R1589" s="302">
        <v>41</v>
      </c>
      <c r="S1589" s="303" t="s">
        <v>35</v>
      </c>
      <c r="T1589" s="304" t="s">
        <v>35</v>
      </c>
      <c r="U1589" s="304" t="s">
        <v>35</v>
      </c>
      <c r="V1589" s="297">
        <v>6600</v>
      </c>
      <c r="W1589" s="298">
        <v>52144</v>
      </c>
      <c r="X1589" s="298">
        <v>2607</v>
      </c>
    </row>
    <row r="1590" spans="1:24" x14ac:dyDescent="0.35">
      <c r="A1590" s="294">
        <v>2013</v>
      </c>
      <c r="B1590" s="295">
        <v>15388</v>
      </c>
      <c r="C1590" s="296" t="s">
        <v>1324</v>
      </c>
      <c r="D1590" s="294" t="s">
        <v>22</v>
      </c>
      <c r="E1590" s="296" t="s">
        <v>23</v>
      </c>
      <c r="F1590" s="294" t="s">
        <v>24</v>
      </c>
      <c r="G1590" s="296" t="s">
        <v>34</v>
      </c>
      <c r="H1590" s="296" t="s">
        <v>26</v>
      </c>
      <c r="I1590" s="296" t="s">
        <v>2270</v>
      </c>
      <c r="J1590" s="297">
        <v>3252.5</v>
      </c>
      <c r="K1590" s="298">
        <v>30819</v>
      </c>
      <c r="L1590" s="298">
        <v>3750</v>
      </c>
      <c r="M1590" s="299">
        <v>1974.3</v>
      </c>
      <c r="N1590" s="300">
        <v>16441</v>
      </c>
      <c r="O1590" s="300">
        <v>676</v>
      </c>
      <c r="P1590" s="301">
        <v>4694.3999999999996</v>
      </c>
      <c r="Q1590" s="302">
        <v>52726</v>
      </c>
      <c r="R1590" s="302">
        <v>58</v>
      </c>
      <c r="S1590" s="303" t="s">
        <v>35</v>
      </c>
      <c r="T1590" s="304" t="s">
        <v>35</v>
      </c>
      <c r="U1590" s="304" t="s">
        <v>35</v>
      </c>
      <c r="V1590" s="297">
        <v>9921.2000000000007</v>
      </c>
      <c r="W1590" s="298">
        <v>99986</v>
      </c>
      <c r="X1590" s="298">
        <v>4484</v>
      </c>
    </row>
    <row r="1591" spans="1:24" x14ac:dyDescent="0.35">
      <c r="A1591" s="294">
        <v>2013</v>
      </c>
      <c r="B1591" s="295">
        <v>15410</v>
      </c>
      <c r="C1591" s="296" t="s">
        <v>1325</v>
      </c>
      <c r="D1591" s="294" t="s">
        <v>22</v>
      </c>
      <c r="E1591" s="296" t="s">
        <v>23</v>
      </c>
      <c r="F1591" s="294" t="s">
        <v>24</v>
      </c>
      <c r="G1591" s="296" t="s">
        <v>32</v>
      </c>
      <c r="H1591" s="296" t="s">
        <v>31</v>
      </c>
      <c r="I1591" s="296" t="s">
        <v>2271</v>
      </c>
      <c r="J1591" s="297">
        <v>19043.599999999999</v>
      </c>
      <c r="K1591" s="298">
        <v>171602</v>
      </c>
      <c r="L1591" s="298">
        <v>10091</v>
      </c>
      <c r="M1591" s="299">
        <v>6699</v>
      </c>
      <c r="N1591" s="300">
        <v>63165</v>
      </c>
      <c r="O1591" s="300">
        <v>1278</v>
      </c>
      <c r="P1591" s="301">
        <v>7013.8</v>
      </c>
      <c r="Q1591" s="302">
        <v>79583</v>
      </c>
      <c r="R1591" s="302">
        <v>13</v>
      </c>
      <c r="S1591" s="303">
        <v>0</v>
      </c>
      <c r="T1591" s="304">
        <v>0</v>
      </c>
      <c r="U1591" s="304">
        <v>0</v>
      </c>
      <c r="V1591" s="297">
        <v>32756.400000000001</v>
      </c>
      <c r="W1591" s="298">
        <v>314350</v>
      </c>
      <c r="X1591" s="298">
        <v>11382</v>
      </c>
    </row>
    <row r="1592" spans="1:24" x14ac:dyDescent="0.35">
      <c r="A1592" s="294">
        <v>2013</v>
      </c>
      <c r="B1592" s="295">
        <v>15419</v>
      </c>
      <c r="C1592" s="296" t="s">
        <v>1326</v>
      </c>
      <c r="D1592" s="294" t="s">
        <v>22</v>
      </c>
      <c r="E1592" s="296" t="s">
        <v>23</v>
      </c>
      <c r="F1592" s="294" t="s">
        <v>24</v>
      </c>
      <c r="G1592" s="296" t="s">
        <v>92</v>
      </c>
      <c r="H1592" s="296" t="s">
        <v>179</v>
      </c>
      <c r="I1592" s="296" t="s">
        <v>2304</v>
      </c>
      <c r="J1592" s="297">
        <v>35236.9</v>
      </c>
      <c r="K1592" s="298">
        <v>420030</v>
      </c>
      <c r="L1592" s="298">
        <v>30231</v>
      </c>
      <c r="M1592" s="299">
        <v>13820.8</v>
      </c>
      <c r="N1592" s="300">
        <v>183240</v>
      </c>
      <c r="O1592" s="300">
        <v>2266</v>
      </c>
      <c r="P1592" s="301">
        <v>2753.6</v>
      </c>
      <c r="Q1592" s="302">
        <v>53093</v>
      </c>
      <c r="R1592" s="302">
        <v>1</v>
      </c>
      <c r="S1592" s="303">
        <v>0</v>
      </c>
      <c r="T1592" s="304">
        <v>0</v>
      </c>
      <c r="U1592" s="304">
        <v>0</v>
      </c>
      <c r="V1592" s="297">
        <v>51811.3</v>
      </c>
      <c r="W1592" s="298">
        <v>656363</v>
      </c>
      <c r="X1592" s="298">
        <v>32498</v>
      </c>
    </row>
    <row r="1593" spans="1:24" x14ac:dyDescent="0.35">
      <c r="A1593" s="294">
        <v>2013</v>
      </c>
      <c r="B1593" s="295">
        <v>15444</v>
      </c>
      <c r="C1593" s="296" t="s">
        <v>1327</v>
      </c>
      <c r="D1593" s="294" t="s">
        <v>22</v>
      </c>
      <c r="E1593" s="296" t="s">
        <v>23</v>
      </c>
      <c r="F1593" s="294" t="s">
        <v>24</v>
      </c>
      <c r="G1593" s="296" t="s">
        <v>223</v>
      </c>
      <c r="H1593" s="296" t="s">
        <v>26</v>
      </c>
      <c r="I1593" s="296" t="s">
        <v>2309</v>
      </c>
      <c r="J1593" s="297">
        <v>24320</v>
      </c>
      <c r="K1593" s="298">
        <v>242592</v>
      </c>
      <c r="L1593" s="298">
        <v>31414</v>
      </c>
      <c r="M1593" s="299">
        <v>33956</v>
      </c>
      <c r="N1593" s="300">
        <v>410382</v>
      </c>
      <c r="O1593" s="300">
        <v>4415</v>
      </c>
      <c r="P1593" s="301">
        <v>7765</v>
      </c>
      <c r="Q1593" s="302">
        <v>135753</v>
      </c>
      <c r="R1593" s="302">
        <v>1</v>
      </c>
      <c r="S1593" s="303" t="s">
        <v>35</v>
      </c>
      <c r="T1593" s="304" t="s">
        <v>35</v>
      </c>
      <c r="U1593" s="304" t="s">
        <v>35</v>
      </c>
      <c r="V1593" s="297">
        <v>66041</v>
      </c>
      <c r="W1593" s="298">
        <v>788727</v>
      </c>
      <c r="X1593" s="298">
        <v>35830</v>
      </c>
    </row>
    <row r="1594" spans="1:24" x14ac:dyDescent="0.35">
      <c r="A1594" s="294">
        <v>2013</v>
      </c>
      <c r="B1594" s="295">
        <v>15462</v>
      </c>
      <c r="C1594" s="296" t="s">
        <v>1328</v>
      </c>
      <c r="D1594" s="294" t="s">
        <v>22</v>
      </c>
      <c r="E1594" s="296" t="s">
        <v>23</v>
      </c>
      <c r="F1594" s="294" t="s">
        <v>24</v>
      </c>
      <c r="G1594" s="296" t="s">
        <v>76</v>
      </c>
      <c r="H1594" s="296" t="s">
        <v>26</v>
      </c>
      <c r="I1594" s="296" t="s">
        <v>2324</v>
      </c>
      <c r="J1594" s="297">
        <v>3733</v>
      </c>
      <c r="K1594" s="298">
        <v>45225</v>
      </c>
      <c r="L1594" s="298">
        <v>3805</v>
      </c>
      <c r="M1594" s="299">
        <v>4258</v>
      </c>
      <c r="N1594" s="300">
        <v>52151</v>
      </c>
      <c r="O1594" s="300">
        <v>965</v>
      </c>
      <c r="P1594" s="301">
        <v>0</v>
      </c>
      <c r="Q1594" s="302">
        <v>0</v>
      </c>
      <c r="R1594" s="302">
        <v>0</v>
      </c>
      <c r="S1594" s="303">
        <v>0</v>
      </c>
      <c r="T1594" s="304">
        <v>0</v>
      </c>
      <c r="U1594" s="304">
        <v>0</v>
      </c>
      <c r="V1594" s="297">
        <v>7991</v>
      </c>
      <c r="W1594" s="298">
        <v>97376</v>
      </c>
      <c r="X1594" s="298">
        <v>4770</v>
      </c>
    </row>
    <row r="1595" spans="1:24" x14ac:dyDescent="0.35">
      <c r="A1595" s="294">
        <v>2013</v>
      </c>
      <c r="B1595" s="295">
        <v>15466</v>
      </c>
      <c r="C1595" s="296" t="s">
        <v>1329</v>
      </c>
      <c r="D1595" s="294" t="s">
        <v>22</v>
      </c>
      <c r="E1595" s="296" t="s">
        <v>23</v>
      </c>
      <c r="F1595" s="294" t="s">
        <v>24</v>
      </c>
      <c r="G1595" s="296" t="s">
        <v>125</v>
      </c>
      <c r="H1595" s="296" t="s">
        <v>54</v>
      </c>
      <c r="I1595" s="296" t="s">
        <v>2295</v>
      </c>
      <c r="J1595" s="297">
        <v>1083928</v>
      </c>
      <c r="K1595" s="298">
        <v>9266046</v>
      </c>
      <c r="L1595" s="298">
        <v>1182093</v>
      </c>
      <c r="M1595" s="299">
        <v>1264926</v>
      </c>
      <c r="N1595" s="300">
        <v>12881189</v>
      </c>
      <c r="O1595" s="300">
        <v>209796</v>
      </c>
      <c r="P1595" s="301">
        <v>437556</v>
      </c>
      <c r="Q1595" s="302">
        <v>6652330</v>
      </c>
      <c r="R1595" s="302">
        <v>332</v>
      </c>
      <c r="S1595" s="303">
        <v>6507</v>
      </c>
      <c r="T1595" s="304">
        <v>61664</v>
      </c>
      <c r="U1595" s="304">
        <v>1</v>
      </c>
      <c r="V1595" s="297">
        <v>2792917</v>
      </c>
      <c r="W1595" s="298">
        <v>28861229</v>
      </c>
      <c r="X1595" s="298">
        <v>1392222</v>
      </c>
    </row>
    <row r="1596" spans="1:24" x14ac:dyDescent="0.35">
      <c r="A1596" s="294">
        <v>2013</v>
      </c>
      <c r="B1596" s="295">
        <v>15470</v>
      </c>
      <c r="C1596" s="296" t="s">
        <v>1330</v>
      </c>
      <c r="D1596" s="294" t="s">
        <v>22</v>
      </c>
      <c r="E1596" s="296" t="s">
        <v>23</v>
      </c>
      <c r="F1596" s="294" t="s">
        <v>24</v>
      </c>
      <c r="G1596" s="296" t="s">
        <v>71</v>
      </c>
      <c r="H1596" s="296" t="s">
        <v>54</v>
      </c>
      <c r="I1596" s="296" t="s">
        <v>2270</v>
      </c>
      <c r="J1596" s="297">
        <v>999678</v>
      </c>
      <c r="K1596" s="298">
        <v>9183527</v>
      </c>
      <c r="L1596" s="298">
        <v>688302</v>
      </c>
      <c r="M1596" s="299">
        <v>772499</v>
      </c>
      <c r="N1596" s="300">
        <v>8450462</v>
      </c>
      <c r="O1596" s="300">
        <v>101728</v>
      </c>
      <c r="P1596" s="301">
        <v>755634</v>
      </c>
      <c r="Q1596" s="302">
        <v>10369081</v>
      </c>
      <c r="R1596" s="302">
        <v>2726</v>
      </c>
      <c r="S1596" s="303" t="s">
        <v>35</v>
      </c>
      <c r="T1596" s="304" t="s">
        <v>35</v>
      </c>
      <c r="U1596" s="304" t="s">
        <v>35</v>
      </c>
      <c r="V1596" s="297">
        <v>2527811</v>
      </c>
      <c r="W1596" s="298">
        <v>28003070</v>
      </c>
      <c r="X1596" s="298">
        <v>792756</v>
      </c>
    </row>
    <row r="1597" spans="1:24" x14ac:dyDescent="0.35">
      <c r="A1597" s="294">
        <v>2013</v>
      </c>
      <c r="B1597" s="295">
        <v>15472</v>
      </c>
      <c r="C1597" s="296" t="s">
        <v>1331</v>
      </c>
      <c r="D1597" s="294" t="s">
        <v>22</v>
      </c>
      <c r="E1597" s="296" t="s">
        <v>23</v>
      </c>
      <c r="F1597" s="294" t="s">
        <v>24</v>
      </c>
      <c r="G1597" s="296" t="s">
        <v>414</v>
      </c>
      <c r="H1597" s="296" t="s">
        <v>54</v>
      </c>
      <c r="I1597" s="296" t="s">
        <v>2306</v>
      </c>
      <c r="J1597" s="297">
        <v>439102</v>
      </c>
      <c r="K1597" s="298">
        <v>2488177</v>
      </c>
      <c r="L1597" s="298">
        <v>345974</v>
      </c>
      <c r="M1597" s="299">
        <v>200923</v>
      </c>
      <c r="N1597" s="300">
        <v>1149989</v>
      </c>
      <c r="O1597" s="300">
        <v>52071</v>
      </c>
      <c r="P1597" s="301">
        <v>36269</v>
      </c>
      <c r="Q1597" s="302">
        <v>134193</v>
      </c>
      <c r="R1597" s="302">
        <v>1899</v>
      </c>
      <c r="S1597" s="303">
        <v>0</v>
      </c>
      <c r="T1597" s="304">
        <v>0</v>
      </c>
      <c r="U1597" s="304">
        <v>0</v>
      </c>
      <c r="V1597" s="297">
        <v>676294</v>
      </c>
      <c r="W1597" s="298">
        <v>3772359</v>
      </c>
      <c r="X1597" s="298">
        <v>399944</v>
      </c>
    </row>
    <row r="1598" spans="1:24" x14ac:dyDescent="0.35">
      <c r="A1598" s="294">
        <v>2013</v>
      </c>
      <c r="B1598" s="295">
        <v>15472</v>
      </c>
      <c r="C1598" s="296" t="s">
        <v>1331</v>
      </c>
      <c r="D1598" s="294" t="s">
        <v>132</v>
      </c>
      <c r="E1598" s="296" t="s">
        <v>133</v>
      </c>
      <c r="F1598" s="294" t="s">
        <v>24</v>
      </c>
      <c r="G1598" s="296" t="s">
        <v>414</v>
      </c>
      <c r="H1598" s="296" t="s">
        <v>54</v>
      </c>
      <c r="I1598" s="296" t="s">
        <v>2306</v>
      </c>
      <c r="J1598" s="297">
        <v>44614</v>
      </c>
      <c r="K1598" s="298">
        <v>719343</v>
      </c>
      <c r="L1598" s="298">
        <v>78697</v>
      </c>
      <c r="M1598" s="299">
        <v>92585.9</v>
      </c>
      <c r="N1598" s="300">
        <v>2207093</v>
      </c>
      <c r="O1598" s="300">
        <v>21735</v>
      </c>
      <c r="P1598" s="301">
        <v>34743.1</v>
      </c>
      <c r="Q1598" s="302">
        <v>1239091</v>
      </c>
      <c r="R1598" s="302">
        <v>1039</v>
      </c>
      <c r="S1598" s="303" t="s">
        <v>35</v>
      </c>
      <c r="T1598" s="304" t="s">
        <v>35</v>
      </c>
      <c r="U1598" s="304" t="s">
        <v>35</v>
      </c>
      <c r="V1598" s="297">
        <v>171943</v>
      </c>
      <c r="W1598" s="298">
        <v>4165527</v>
      </c>
      <c r="X1598" s="298">
        <v>101471</v>
      </c>
    </row>
    <row r="1599" spans="1:24" x14ac:dyDescent="0.35">
      <c r="A1599" s="294">
        <v>2013</v>
      </c>
      <c r="B1599" s="295">
        <v>15473</v>
      </c>
      <c r="C1599" s="296" t="s">
        <v>1332</v>
      </c>
      <c r="D1599" s="294" t="s">
        <v>22</v>
      </c>
      <c r="E1599" s="296" t="s">
        <v>23</v>
      </c>
      <c r="F1599" s="294" t="s">
        <v>24</v>
      </c>
      <c r="G1599" s="296" t="s">
        <v>312</v>
      </c>
      <c r="H1599" s="296" t="s">
        <v>54</v>
      </c>
      <c r="I1599" s="296" t="s">
        <v>2326</v>
      </c>
      <c r="J1599" s="297">
        <v>411579</v>
      </c>
      <c r="K1599" s="298">
        <v>3304350</v>
      </c>
      <c r="L1599" s="298">
        <v>451780</v>
      </c>
      <c r="M1599" s="299">
        <v>441366</v>
      </c>
      <c r="N1599" s="300">
        <v>4221142</v>
      </c>
      <c r="O1599" s="300">
        <v>56215</v>
      </c>
      <c r="P1599" s="301">
        <v>107462</v>
      </c>
      <c r="Q1599" s="302">
        <v>1760502</v>
      </c>
      <c r="R1599" s="302">
        <v>253</v>
      </c>
      <c r="S1599" s="303">
        <v>0</v>
      </c>
      <c r="T1599" s="304">
        <v>0</v>
      </c>
      <c r="U1599" s="304">
        <v>0</v>
      </c>
      <c r="V1599" s="297">
        <v>960407</v>
      </c>
      <c r="W1599" s="298">
        <v>9285994</v>
      </c>
      <c r="X1599" s="298">
        <v>508248</v>
      </c>
    </row>
    <row r="1600" spans="1:24" x14ac:dyDescent="0.35">
      <c r="A1600" s="294">
        <v>2013</v>
      </c>
      <c r="B1600" s="295">
        <v>15474</v>
      </c>
      <c r="C1600" s="296" t="s">
        <v>1333</v>
      </c>
      <c r="D1600" s="294" t="s">
        <v>22</v>
      </c>
      <c r="E1600" s="296" t="s">
        <v>23</v>
      </c>
      <c r="F1600" s="294" t="s">
        <v>24</v>
      </c>
      <c r="G1600" s="296" t="s">
        <v>76</v>
      </c>
      <c r="H1600" s="296" t="s">
        <v>54</v>
      </c>
      <c r="I1600" s="296" t="s">
        <v>2292</v>
      </c>
      <c r="J1600" s="297">
        <v>530446.30000000005</v>
      </c>
      <c r="K1600" s="298">
        <v>6289643</v>
      </c>
      <c r="L1600" s="298">
        <v>462395</v>
      </c>
      <c r="M1600" s="299">
        <v>425170.5</v>
      </c>
      <c r="N1600" s="300">
        <v>6309019</v>
      </c>
      <c r="O1600" s="300">
        <v>69208</v>
      </c>
      <c r="P1600" s="301">
        <v>234071.7</v>
      </c>
      <c r="Q1600" s="302">
        <v>5083001</v>
      </c>
      <c r="R1600" s="302">
        <v>6450</v>
      </c>
      <c r="S1600" s="303">
        <v>0</v>
      </c>
      <c r="T1600" s="304">
        <v>0</v>
      </c>
      <c r="U1600" s="304">
        <v>0</v>
      </c>
      <c r="V1600" s="297">
        <v>1189688.5</v>
      </c>
      <c r="W1600" s="298">
        <v>17681663</v>
      </c>
      <c r="X1600" s="298">
        <v>538053</v>
      </c>
    </row>
    <row r="1601" spans="1:24" x14ac:dyDescent="0.35">
      <c r="A1601" s="294">
        <v>2013</v>
      </c>
      <c r="B1601" s="295">
        <v>15477</v>
      </c>
      <c r="C1601" s="296" t="s">
        <v>1334</v>
      </c>
      <c r="D1601" s="294" t="s">
        <v>22</v>
      </c>
      <c r="E1601" s="296" t="s">
        <v>23</v>
      </c>
      <c r="F1601" s="294" t="s">
        <v>24</v>
      </c>
      <c r="G1601" s="296" t="s">
        <v>131</v>
      </c>
      <c r="H1601" s="296" t="s">
        <v>54</v>
      </c>
      <c r="I1601" s="296" t="s">
        <v>2271</v>
      </c>
      <c r="J1601" s="297">
        <v>1891324</v>
      </c>
      <c r="K1601" s="298">
        <v>11493325</v>
      </c>
      <c r="L1601" s="298">
        <v>1638266</v>
      </c>
      <c r="M1601" s="299">
        <v>906181</v>
      </c>
      <c r="N1601" s="300">
        <v>6936055</v>
      </c>
      <c r="O1601" s="300">
        <v>202346</v>
      </c>
      <c r="P1601" s="301">
        <v>46924</v>
      </c>
      <c r="Q1601" s="302">
        <v>763023</v>
      </c>
      <c r="R1601" s="302">
        <v>6142</v>
      </c>
      <c r="S1601" s="303">
        <v>0</v>
      </c>
      <c r="T1601" s="304">
        <v>0</v>
      </c>
      <c r="U1601" s="304">
        <v>0</v>
      </c>
      <c r="V1601" s="297">
        <v>2844429</v>
      </c>
      <c r="W1601" s="298">
        <v>19192403</v>
      </c>
      <c r="X1601" s="298">
        <v>1846754</v>
      </c>
    </row>
    <row r="1602" spans="1:24" x14ac:dyDescent="0.35">
      <c r="A1602" s="294">
        <v>2013</v>
      </c>
      <c r="B1602" s="295">
        <v>15477</v>
      </c>
      <c r="C1602" s="296" t="s">
        <v>1334</v>
      </c>
      <c r="D1602" s="294" t="s">
        <v>132</v>
      </c>
      <c r="E1602" s="296" t="s">
        <v>133</v>
      </c>
      <c r="F1602" s="294" t="s">
        <v>24</v>
      </c>
      <c r="G1602" s="296" t="s">
        <v>131</v>
      </c>
      <c r="H1602" s="296" t="s">
        <v>54</v>
      </c>
      <c r="I1602" s="296" t="s">
        <v>2271</v>
      </c>
      <c r="J1602" s="297">
        <v>96778</v>
      </c>
      <c r="K1602" s="298">
        <v>1996808</v>
      </c>
      <c r="L1602" s="298">
        <v>245057</v>
      </c>
      <c r="M1602" s="299">
        <v>792908</v>
      </c>
      <c r="N1602" s="300">
        <v>16591874</v>
      </c>
      <c r="O1602" s="300">
        <v>72953</v>
      </c>
      <c r="P1602" s="301">
        <v>156600</v>
      </c>
      <c r="Q1602" s="302">
        <v>3300636</v>
      </c>
      <c r="R1602" s="302">
        <v>2745</v>
      </c>
      <c r="S1602" s="303">
        <v>7833</v>
      </c>
      <c r="T1602" s="304">
        <v>204770</v>
      </c>
      <c r="U1602" s="304">
        <v>4</v>
      </c>
      <c r="V1602" s="297">
        <v>1054119</v>
      </c>
      <c r="W1602" s="298">
        <v>22094088</v>
      </c>
      <c r="X1602" s="298">
        <v>320759</v>
      </c>
    </row>
    <row r="1603" spans="1:24" x14ac:dyDescent="0.35">
      <c r="A1603" s="294">
        <v>2013</v>
      </c>
      <c r="B1603" s="295">
        <v>15500</v>
      </c>
      <c r="C1603" s="296" t="s">
        <v>1335</v>
      </c>
      <c r="D1603" s="294" t="s">
        <v>22</v>
      </c>
      <c r="E1603" s="296" t="s">
        <v>23</v>
      </c>
      <c r="F1603" s="294" t="s">
        <v>24</v>
      </c>
      <c r="G1603" s="296" t="s">
        <v>92</v>
      </c>
      <c r="H1603" s="296" t="s">
        <v>54</v>
      </c>
      <c r="I1603" s="296" t="s">
        <v>2284</v>
      </c>
      <c r="J1603" s="297">
        <v>1115693.7</v>
      </c>
      <c r="K1603" s="298">
        <v>10769101</v>
      </c>
      <c r="L1603" s="298">
        <v>956783</v>
      </c>
      <c r="M1603" s="299">
        <v>866192.1</v>
      </c>
      <c r="N1603" s="300">
        <v>9205670</v>
      </c>
      <c r="O1603" s="300">
        <v>125098</v>
      </c>
      <c r="P1603" s="301">
        <v>108433.3</v>
      </c>
      <c r="Q1603" s="302">
        <v>1229556</v>
      </c>
      <c r="R1603" s="302">
        <v>3474</v>
      </c>
      <c r="S1603" s="303">
        <v>351.2</v>
      </c>
      <c r="T1603" s="304">
        <v>4282</v>
      </c>
      <c r="U1603" s="304">
        <v>1</v>
      </c>
      <c r="V1603" s="297">
        <v>2090670.3</v>
      </c>
      <c r="W1603" s="298">
        <v>21208609</v>
      </c>
      <c r="X1603" s="298">
        <v>1085356</v>
      </c>
    </row>
    <row r="1604" spans="1:24" x14ac:dyDescent="0.35">
      <c r="A1604" s="294">
        <v>2013</v>
      </c>
      <c r="B1604" s="295">
        <v>15500</v>
      </c>
      <c r="C1604" s="296" t="s">
        <v>1335</v>
      </c>
      <c r="D1604" s="294" t="s">
        <v>132</v>
      </c>
      <c r="E1604" s="296" t="s">
        <v>133</v>
      </c>
      <c r="F1604" s="294" t="s">
        <v>24</v>
      </c>
      <c r="G1604" s="296" t="s">
        <v>92</v>
      </c>
      <c r="H1604" s="296" t="s">
        <v>54</v>
      </c>
      <c r="I1604" s="296" t="s">
        <v>2284</v>
      </c>
      <c r="J1604" s="297">
        <v>0</v>
      </c>
      <c r="K1604" s="298">
        <v>0</v>
      </c>
      <c r="L1604" s="298">
        <v>0</v>
      </c>
      <c r="M1604" s="299">
        <v>488.9</v>
      </c>
      <c r="N1604" s="300">
        <v>73929</v>
      </c>
      <c r="O1604" s="300">
        <v>1</v>
      </c>
      <c r="P1604" s="301">
        <v>8249.1</v>
      </c>
      <c r="Q1604" s="302">
        <v>2015505</v>
      </c>
      <c r="R1604" s="302">
        <v>15</v>
      </c>
      <c r="S1604" s="303">
        <v>0</v>
      </c>
      <c r="T1604" s="304">
        <v>0</v>
      </c>
      <c r="U1604" s="304">
        <v>0</v>
      </c>
      <c r="V1604" s="297">
        <v>8738</v>
      </c>
      <c r="W1604" s="298">
        <v>2089434</v>
      </c>
      <c r="X1604" s="298">
        <v>16</v>
      </c>
    </row>
    <row r="1605" spans="1:24" x14ac:dyDescent="0.35">
      <c r="A1605" s="294">
        <v>2013</v>
      </c>
      <c r="B1605" s="295">
        <v>15507</v>
      </c>
      <c r="C1605" s="296" t="s">
        <v>1336</v>
      </c>
      <c r="D1605" s="294" t="s">
        <v>22</v>
      </c>
      <c r="E1605" s="296" t="s">
        <v>23</v>
      </c>
      <c r="F1605" s="294" t="s">
        <v>24</v>
      </c>
      <c r="G1605" s="296" t="s">
        <v>100</v>
      </c>
      <c r="H1605" s="296" t="s">
        <v>26</v>
      </c>
      <c r="I1605" s="296" t="s">
        <v>2269</v>
      </c>
      <c r="J1605" s="297">
        <v>18825</v>
      </c>
      <c r="K1605" s="298">
        <v>170548</v>
      </c>
      <c r="L1605" s="298">
        <v>11671</v>
      </c>
      <c r="M1605" s="299">
        <v>13506</v>
      </c>
      <c r="N1605" s="300">
        <v>121723</v>
      </c>
      <c r="O1605" s="300">
        <v>2509</v>
      </c>
      <c r="P1605" s="301">
        <v>9146</v>
      </c>
      <c r="Q1605" s="302">
        <v>135196</v>
      </c>
      <c r="R1605" s="302">
        <v>8</v>
      </c>
      <c r="S1605" s="303">
        <v>0</v>
      </c>
      <c r="T1605" s="304">
        <v>0</v>
      </c>
      <c r="U1605" s="304">
        <v>0</v>
      </c>
      <c r="V1605" s="297">
        <v>41477</v>
      </c>
      <c r="W1605" s="298">
        <v>427467</v>
      </c>
      <c r="X1605" s="298">
        <v>14188</v>
      </c>
    </row>
    <row r="1606" spans="1:24" x14ac:dyDescent="0.35">
      <c r="A1606" s="294">
        <v>2013</v>
      </c>
      <c r="B1606" s="295">
        <v>15541</v>
      </c>
      <c r="C1606" s="296" t="s">
        <v>1337</v>
      </c>
      <c r="D1606" s="294" t="s">
        <v>22</v>
      </c>
      <c r="E1606" s="296" t="s">
        <v>23</v>
      </c>
      <c r="F1606" s="294" t="s">
        <v>24</v>
      </c>
      <c r="G1606" s="296" t="s">
        <v>187</v>
      </c>
      <c r="H1606" s="296" t="s">
        <v>26</v>
      </c>
      <c r="I1606" s="296" t="s">
        <v>2271</v>
      </c>
      <c r="J1606" s="297">
        <v>5625</v>
      </c>
      <c r="K1606" s="298">
        <v>35500</v>
      </c>
      <c r="L1606" s="298">
        <v>4571</v>
      </c>
      <c r="M1606" s="299">
        <v>3145</v>
      </c>
      <c r="N1606" s="300">
        <v>22422</v>
      </c>
      <c r="O1606" s="300">
        <v>667</v>
      </c>
      <c r="P1606" s="301">
        <v>3553</v>
      </c>
      <c r="Q1606" s="302">
        <v>33080</v>
      </c>
      <c r="R1606" s="302">
        <v>100</v>
      </c>
      <c r="S1606" s="303">
        <v>0</v>
      </c>
      <c r="T1606" s="304">
        <v>0</v>
      </c>
      <c r="U1606" s="304">
        <v>0</v>
      </c>
      <c r="V1606" s="297">
        <v>12323</v>
      </c>
      <c r="W1606" s="298">
        <v>91002</v>
      </c>
      <c r="X1606" s="298">
        <v>5338</v>
      </c>
    </row>
    <row r="1607" spans="1:24" x14ac:dyDescent="0.35">
      <c r="A1607" s="294">
        <v>2013</v>
      </c>
      <c r="B1607" s="295">
        <v>15566</v>
      </c>
      <c r="C1607" s="296" t="s">
        <v>1338</v>
      </c>
      <c r="D1607" s="294" t="s">
        <v>22</v>
      </c>
      <c r="E1607" s="296" t="s">
        <v>23</v>
      </c>
      <c r="F1607" s="294" t="s">
        <v>24</v>
      </c>
      <c r="G1607" s="296" t="s">
        <v>58</v>
      </c>
      <c r="H1607" s="296" t="s">
        <v>26</v>
      </c>
      <c r="I1607" s="296" t="s">
        <v>2277</v>
      </c>
      <c r="J1607" s="297">
        <v>5540</v>
      </c>
      <c r="K1607" s="298">
        <v>45976</v>
      </c>
      <c r="L1607" s="298">
        <v>3968</v>
      </c>
      <c r="M1607" s="299">
        <v>6069</v>
      </c>
      <c r="N1607" s="300">
        <v>55179</v>
      </c>
      <c r="O1607" s="300">
        <v>916</v>
      </c>
      <c r="P1607" s="301">
        <v>2027</v>
      </c>
      <c r="Q1607" s="302">
        <v>21546</v>
      </c>
      <c r="R1607" s="302">
        <v>1</v>
      </c>
      <c r="S1607" s="303" t="s">
        <v>35</v>
      </c>
      <c r="T1607" s="304" t="s">
        <v>35</v>
      </c>
      <c r="U1607" s="304" t="s">
        <v>35</v>
      </c>
      <c r="V1607" s="297">
        <v>13636</v>
      </c>
      <c r="W1607" s="298">
        <v>122701</v>
      </c>
      <c r="X1607" s="298">
        <v>4885</v>
      </c>
    </row>
    <row r="1608" spans="1:24" x14ac:dyDescent="0.35">
      <c r="A1608" s="294">
        <v>2013</v>
      </c>
      <c r="B1608" s="295">
        <v>15597</v>
      </c>
      <c r="C1608" s="296" t="s">
        <v>1339</v>
      </c>
      <c r="D1608" s="294" t="s">
        <v>22</v>
      </c>
      <c r="E1608" s="296" t="s">
        <v>23</v>
      </c>
      <c r="F1608" s="294" t="s">
        <v>24</v>
      </c>
      <c r="G1608" s="296" t="s">
        <v>118</v>
      </c>
      <c r="H1608" s="296" t="s">
        <v>114</v>
      </c>
      <c r="I1608" s="296" t="s">
        <v>2270</v>
      </c>
      <c r="J1608" s="297" t="s">
        <v>35</v>
      </c>
      <c r="K1608" s="298" t="s">
        <v>35</v>
      </c>
      <c r="L1608" s="298" t="s">
        <v>35</v>
      </c>
      <c r="M1608" s="299" t="s">
        <v>35</v>
      </c>
      <c r="N1608" s="300" t="s">
        <v>35</v>
      </c>
      <c r="O1608" s="300" t="s">
        <v>35</v>
      </c>
      <c r="P1608" s="301" t="s">
        <v>35</v>
      </c>
      <c r="Q1608" s="302" t="s">
        <v>35</v>
      </c>
      <c r="R1608" s="302" t="s">
        <v>35</v>
      </c>
      <c r="S1608" s="303" t="s">
        <v>35</v>
      </c>
      <c r="T1608" s="304" t="s">
        <v>35</v>
      </c>
      <c r="U1608" s="304" t="s">
        <v>35</v>
      </c>
      <c r="V1608" s="297">
        <v>0</v>
      </c>
      <c r="W1608" s="298">
        <v>0</v>
      </c>
      <c r="X1608" s="298">
        <v>0</v>
      </c>
    </row>
    <row r="1609" spans="1:24" x14ac:dyDescent="0.35">
      <c r="A1609" s="294">
        <v>2013</v>
      </c>
      <c r="B1609" s="295">
        <v>15619</v>
      </c>
      <c r="C1609" s="296" t="s">
        <v>1340</v>
      </c>
      <c r="D1609" s="294" t="s">
        <v>22</v>
      </c>
      <c r="E1609" s="296" t="s">
        <v>23</v>
      </c>
      <c r="F1609" s="294" t="s">
        <v>24</v>
      </c>
      <c r="G1609" s="296" t="s">
        <v>32</v>
      </c>
      <c r="H1609" s="296" t="s">
        <v>26</v>
      </c>
      <c r="I1609" s="296" t="s">
        <v>2271</v>
      </c>
      <c r="J1609" s="297">
        <v>8871</v>
      </c>
      <c r="K1609" s="298">
        <v>73263</v>
      </c>
      <c r="L1609" s="298">
        <v>6470</v>
      </c>
      <c r="M1609" s="299">
        <v>3857</v>
      </c>
      <c r="N1609" s="300">
        <v>33208</v>
      </c>
      <c r="O1609" s="300">
        <v>838</v>
      </c>
      <c r="P1609" s="301">
        <v>16267</v>
      </c>
      <c r="Q1609" s="302">
        <v>163578</v>
      </c>
      <c r="R1609" s="302">
        <v>34</v>
      </c>
      <c r="S1609" s="303">
        <v>0</v>
      </c>
      <c r="T1609" s="304">
        <v>0</v>
      </c>
      <c r="U1609" s="304">
        <v>0</v>
      </c>
      <c r="V1609" s="297">
        <v>28995</v>
      </c>
      <c r="W1609" s="298">
        <v>270049</v>
      </c>
      <c r="X1609" s="298">
        <v>7342</v>
      </c>
    </row>
    <row r="1610" spans="1:24" x14ac:dyDescent="0.35">
      <c r="A1610" s="294">
        <v>2013</v>
      </c>
      <c r="B1610" s="295">
        <v>15621</v>
      </c>
      <c r="C1610" s="296" t="s">
        <v>1341</v>
      </c>
      <c r="D1610" s="294" t="s">
        <v>22</v>
      </c>
      <c r="E1610" s="296" t="s">
        <v>23</v>
      </c>
      <c r="F1610" s="294" t="s">
        <v>24</v>
      </c>
      <c r="G1610" s="296" t="s">
        <v>75</v>
      </c>
      <c r="H1610" s="296" t="s">
        <v>31</v>
      </c>
      <c r="I1610" s="296" t="s">
        <v>2300</v>
      </c>
      <c r="J1610" s="297">
        <v>4754</v>
      </c>
      <c r="K1610" s="298">
        <v>33203</v>
      </c>
      <c r="L1610" s="298">
        <v>2905</v>
      </c>
      <c r="M1610" s="299">
        <v>6192</v>
      </c>
      <c r="N1610" s="300">
        <v>46023</v>
      </c>
      <c r="O1610" s="300">
        <v>2743</v>
      </c>
      <c r="P1610" s="301">
        <v>442</v>
      </c>
      <c r="Q1610" s="302">
        <v>6573</v>
      </c>
      <c r="R1610" s="302">
        <v>1</v>
      </c>
      <c r="S1610" s="303" t="s">
        <v>35</v>
      </c>
      <c r="T1610" s="304" t="s">
        <v>35</v>
      </c>
      <c r="U1610" s="304" t="s">
        <v>35</v>
      </c>
      <c r="V1610" s="297">
        <v>11388</v>
      </c>
      <c r="W1610" s="298">
        <v>85799</v>
      </c>
      <c r="X1610" s="298">
        <v>5649</v>
      </c>
    </row>
    <row r="1611" spans="1:24" x14ac:dyDescent="0.35">
      <c r="A1611" s="294">
        <v>2013</v>
      </c>
      <c r="B1611" s="295">
        <v>15671</v>
      </c>
      <c r="C1611" s="296" t="s">
        <v>1342</v>
      </c>
      <c r="D1611" s="294" t="s">
        <v>22</v>
      </c>
      <c r="E1611" s="296" t="s">
        <v>23</v>
      </c>
      <c r="F1611" s="294" t="s">
        <v>24</v>
      </c>
      <c r="G1611" s="296" t="s">
        <v>67</v>
      </c>
      <c r="H1611" s="296" t="s">
        <v>31</v>
      </c>
      <c r="I1611" s="296" t="s">
        <v>2291</v>
      </c>
      <c r="J1611" s="297">
        <v>47310</v>
      </c>
      <c r="K1611" s="298">
        <v>364211</v>
      </c>
      <c r="L1611" s="298">
        <v>29150</v>
      </c>
      <c r="M1611" s="299">
        <v>10216</v>
      </c>
      <c r="N1611" s="300">
        <v>102206</v>
      </c>
      <c r="O1611" s="300">
        <v>2063</v>
      </c>
      <c r="P1611" s="301">
        <v>1446</v>
      </c>
      <c r="Q1611" s="302">
        <v>18832</v>
      </c>
      <c r="R1611" s="302">
        <v>6</v>
      </c>
      <c r="S1611" s="303" t="s">
        <v>35</v>
      </c>
      <c r="T1611" s="304" t="s">
        <v>35</v>
      </c>
      <c r="U1611" s="304" t="s">
        <v>35</v>
      </c>
      <c r="V1611" s="297">
        <v>58972</v>
      </c>
      <c r="W1611" s="298">
        <v>485249</v>
      </c>
      <c r="X1611" s="298">
        <v>31219</v>
      </c>
    </row>
    <row r="1612" spans="1:24" x14ac:dyDescent="0.35">
      <c r="A1612" s="294">
        <v>2013</v>
      </c>
      <c r="B1612" s="295">
        <v>15672</v>
      </c>
      <c r="C1612" s="296" t="s">
        <v>1343</v>
      </c>
      <c r="D1612" s="294" t="s">
        <v>22</v>
      </c>
      <c r="E1612" s="296" t="s">
        <v>23</v>
      </c>
      <c r="F1612" s="294" t="s">
        <v>24</v>
      </c>
      <c r="G1612" s="296" t="s">
        <v>127</v>
      </c>
      <c r="H1612" s="296" t="s">
        <v>31</v>
      </c>
      <c r="I1612" s="296" t="s">
        <v>2296</v>
      </c>
      <c r="J1612" s="297">
        <v>9073</v>
      </c>
      <c r="K1612" s="298">
        <v>67406</v>
      </c>
      <c r="L1612" s="298">
        <v>5401</v>
      </c>
      <c r="M1612" s="299">
        <v>2292</v>
      </c>
      <c r="N1612" s="300">
        <v>20658</v>
      </c>
      <c r="O1612" s="300">
        <v>743</v>
      </c>
      <c r="P1612" s="301">
        <v>570</v>
      </c>
      <c r="Q1612" s="302">
        <v>8519</v>
      </c>
      <c r="R1612" s="302">
        <v>1</v>
      </c>
      <c r="S1612" s="303" t="s">
        <v>35</v>
      </c>
      <c r="T1612" s="304" t="s">
        <v>35</v>
      </c>
      <c r="U1612" s="304" t="s">
        <v>35</v>
      </c>
      <c r="V1612" s="297">
        <v>11935</v>
      </c>
      <c r="W1612" s="298">
        <v>96583</v>
      </c>
      <c r="X1612" s="298">
        <v>6145</v>
      </c>
    </row>
    <row r="1613" spans="1:24" x14ac:dyDescent="0.35">
      <c r="A1613" s="294">
        <v>2013</v>
      </c>
      <c r="B1613" s="295">
        <v>15686</v>
      </c>
      <c r="C1613" s="296" t="s">
        <v>1344</v>
      </c>
      <c r="D1613" s="294" t="s">
        <v>22</v>
      </c>
      <c r="E1613" s="296" t="s">
        <v>23</v>
      </c>
      <c r="F1613" s="294" t="s">
        <v>24</v>
      </c>
      <c r="G1613" s="296" t="s">
        <v>34</v>
      </c>
      <c r="H1613" s="296" t="s">
        <v>26</v>
      </c>
      <c r="I1613" s="296" t="s">
        <v>2270</v>
      </c>
      <c r="J1613" s="297">
        <v>4277</v>
      </c>
      <c r="K1613" s="298">
        <v>43204</v>
      </c>
      <c r="L1613" s="298">
        <v>5420</v>
      </c>
      <c r="M1613" s="299">
        <v>1918</v>
      </c>
      <c r="N1613" s="300">
        <v>21165</v>
      </c>
      <c r="O1613" s="300">
        <v>475</v>
      </c>
      <c r="P1613" s="301">
        <v>5766</v>
      </c>
      <c r="Q1613" s="302">
        <v>88340</v>
      </c>
      <c r="R1613" s="302">
        <v>73</v>
      </c>
      <c r="S1613" s="303" t="s">
        <v>35</v>
      </c>
      <c r="T1613" s="304" t="s">
        <v>35</v>
      </c>
      <c r="U1613" s="304" t="s">
        <v>35</v>
      </c>
      <c r="V1613" s="297">
        <v>11961</v>
      </c>
      <c r="W1613" s="298">
        <v>152709</v>
      </c>
      <c r="X1613" s="298">
        <v>5968</v>
      </c>
    </row>
    <row r="1614" spans="1:24" x14ac:dyDescent="0.35">
      <c r="A1614" s="294">
        <v>2013</v>
      </c>
      <c r="B1614" s="295">
        <v>15700</v>
      </c>
      <c r="C1614" s="296" t="s">
        <v>1345</v>
      </c>
      <c r="D1614" s="294" t="s">
        <v>22</v>
      </c>
      <c r="E1614" s="296" t="s">
        <v>23</v>
      </c>
      <c r="F1614" s="294" t="s">
        <v>24</v>
      </c>
      <c r="G1614" s="296" t="s">
        <v>46</v>
      </c>
      <c r="H1614" s="296" t="s">
        <v>31</v>
      </c>
      <c r="I1614" s="296" t="s">
        <v>2274</v>
      </c>
      <c r="J1614" s="297">
        <v>25350.5</v>
      </c>
      <c r="K1614" s="298">
        <v>190608</v>
      </c>
      <c r="L1614" s="298">
        <v>15736</v>
      </c>
      <c r="M1614" s="299">
        <v>6435</v>
      </c>
      <c r="N1614" s="300">
        <v>46492</v>
      </c>
      <c r="O1614" s="300">
        <v>2503</v>
      </c>
      <c r="P1614" s="301">
        <v>887.2</v>
      </c>
      <c r="Q1614" s="302">
        <v>8747</v>
      </c>
      <c r="R1614" s="302">
        <v>6</v>
      </c>
      <c r="S1614" s="303" t="s">
        <v>35</v>
      </c>
      <c r="T1614" s="304" t="s">
        <v>35</v>
      </c>
      <c r="U1614" s="304" t="s">
        <v>35</v>
      </c>
      <c r="V1614" s="297">
        <v>32672.7</v>
      </c>
      <c r="W1614" s="298">
        <v>245847</v>
      </c>
      <c r="X1614" s="298">
        <v>18245</v>
      </c>
    </row>
    <row r="1615" spans="1:24" x14ac:dyDescent="0.35">
      <c r="A1615" s="294">
        <v>2013</v>
      </c>
      <c r="B1615" s="295">
        <v>15746</v>
      </c>
      <c r="C1615" s="296" t="s">
        <v>1346</v>
      </c>
      <c r="D1615" s="294" t="s">
        <v>22</v>
      </c>
      <c r="E1615" s="296" t="s">
        <v>23</v>
      </c>
      <c r="F1615" s="294" t="s">
        <v>24</v>
      </c>
      <c r="G1615" s="296" t="s">
        <v>76</v>
      </c>
      <c r="H1615" s="296" t="s">
        <v>31</v>
      </c>
      <c r="I1615" s="296" t="s">
        <v>2282</v>
      </c>
      <c r="J1615" s="297">
        <v>18371</v>
      </c>
      <c r="K1615" s="298">
        <v>181025</v>
      </c>
      <c r="L1615" s="298">
        <v>13785</v>
      </c>
      <c r="M1615" s="299">
        <v>6034</v>
      </c>
      <c r="N1615" s="300">
        <v>57543</v>
      </c>
      <c r="O1615" s="300">
        <v>1548</v>
      </c>
      <c r="P1615" s="301">
        <v>7486</v>
      </c>
      <c r="Q1615" s="302">
        <v>136959</v>
      </c>
      <c r="R1615" s="302">
        <v>7</v>
      </c>
      <c r="S1615" s="303" t="s">
        <v>35</v>
      </c>
      <c r="T1615" s="304" t="s">
        <v>35</v>
      </c>
      <c r="U1615" s="304" t="s">
        <v>35</v>
      </c>
      <c r="V1615" s="297">
        <v>31891</v>
      </c>
      <c r="W1615" s="298">
        <v>375527</v>
      </c>
      <c r="X1615" s="298">
        <v>15340</v>
      </c>
    </row>
    <row r="1616" spans="1:24" x14ac:dyDescent="0.35">
      <c r="A1616" s="294">
        <v>2013</v>
      </c>
      <c r="B1616" s="295">
        <v>15748</v>
      </c>
      <c r="C1616" s="296" t="s">
        <v>1347</v>
      </c>
      <c r="D1616" s="294" t="s">
        <v>22</v>
      </c>
      <c r="E1616" s="296" t="s">
        <v>23</v>
      </c>
      <c r="F1616" s="294" t="s">
        <v>24</v>
      </c>
      <c r="G1616" s="296" t="s">
        <v>173</v>
      </c>
      <c r="H1616" s="296" t="s">
        <v>26</v>
      </c>
      <c r="I1616" s="296" t="s">
        <v>2306</v>
      </c>
      <c r="J1616" s="297">
        <v>31202</v>
      </c>
      <c r="K1616" s="298">
        <v>253340</v>
      </c>
      <c r="L1616" s="298">
        <v>26101</v>
      </c>
      <c r="M1616" s="299">
        <v>3071</v>
      </c>
      <c r="N1616" s="300">
        <v>28233</v>
      </c>
      <c r="O1616" s="300">
        <v>542</v>
      </c>
      <c r="P1616" s="301">
        <v>41779</v>
      </c>
      <c r="Q1616" s="302">
        <v>409353</v>
      </c>
      <c r="R1616" s="302">
        <v>2895</v>
      </c>
      <c r="S1616" s="303">
        <v>0</v>
      </c>
      <c r="T1616" s="304">
        <v>0</v>
      </c>
      <c r="U1616" s="304">
        <v>0</v>
      </c>
      <c r="V1616" s="297">
        <v>76052</v>
      </c>
      <c r="W1616" s="298">
        <v>690926</v>
      </c>
      <c r="X1616" s="298">
        <v>29538</v>
      </c>
    </row>
    <row r="1617" spans="1:24" x14ac:dyDescent="0.35">
      <c r="A1617" s="294">
        <v>2013</v>
      </c>
      <c r="B1617" s="295">
        <v>15750</v>
      </c>
      <c r="C1617" s="296" t="s">
        <v>1348</v>
      </c>
      <c r="D1617" s="294" t="s">
        <v>22</v>
      </c>
      <c r="E1617" s="296" t="s">
        <v>23</v>
      </c>
      <c r="F1617" s="294" t="s">
        <v>24</v>
      </c>
      <c r="G1617" s="296" t="s">
        <v>48</v>
      </c>
      <c r="H1617" s="296" t="s">
        <v>31</v>
      </c>
      <c r="I1617" s="296" t="s">
        <v>2270</v>
      </c>
      <c r="J1617" s="297">
        <v>5700</v>
      </c>
      <c r="K1617" s="298">
        <v>47099</v>
      </c>
      <c r="L1617" s="298">
        <v>2238</v>
      </c>
      <c r="M1617" s="299">
        <v>11</v>
      </c>
      <c r="N1617" s="300">
        <v>74</v>
      </c>
      <c r="O1617" s="300">
        <v>6</v>
      </c>
      <c r="P1617" s="301">
        <v>4194</v>
      </c>
      <c r="Q1617" s="302">
        <v>46846</v>
      </c>
      <c r="R1617" s="302">
        <v>207</v>
      </c>
      <c r="S1617" s="303" t="s">
        <v>35</v>
      </c>
      <c r="T1617" s="304" t="s">
        <v>35</v>
      </c>
      <c r="U1617" s="304" t="s">
        <v>35</v>
      </c>
      <c r="V1617" s="297">
        <v>9905</v>
      </c>
      <c r="W1617" s="298">
        <v>94019</v>
      </c>
      <c r="X1617" s="298">
        <v>2451</v>
      </c>
    </row>
    <row r="1618" spans="1:24" x14ac:dyDescent="0.35">
      <c r="A1618" s="294">
        <v>2013</v>
      </c>
      <c r="B1618" s="295">
        <v>15776</v>
      </c>
      <c r="C1618" s="296" t="s">
        <v>1349</v>
      </c>
      <c r="D1618" s="294" t="s">
        <v>22</v>
      </c>
      <c r="E1618" s="296" t="s">
        <v>23</v>
      </c>
      <c r="F1618" s="294" t="s">
        <v>24</v>
      </c>
      <c r="G1618" s="296" t="s">
        <v>58</v>
      </c>
      <c r="H1618" s="296" t="s">
        <v>26</v>
      </c>
      <c r="I1618" s="296" t="s">
        <v>2277</v>
      </c>
      <c r="J1618" s="297">
        <v>15.8</v>
      </c>
      <c r="K1618" s="298">
        <v>137</v>
      </c>
      <c r="L1618" s="298">
        <v>9</v>
      </c>
      <c r="M1618" s="299">
        <v>120423.4</v>
      </c>
      <c r="N1618" s="300">
        <v>1139433</v>
      </c>
      <c r="O1618" s="300">
        <v>1345</v>
      </c>
      <c r="P1618" s="301" t="s">
        <v>35</v>
      </c>
      <c r="Q1618" s="302" t="s">
        <v>35</v>
      </c>
      <c r="R1618" s="302" t="s">
        <v>35</v>
      </c>
      <c r="S1618" s="303" t="s">
        <v>35</v>
      </c>
      <c r="T1618" s="304" t="s">
        <v>35</v>
      </c>
      <c r="U1618" s="304" t="s">
        <v>35</v>
      </c>
      <c r="V1618" s="297">
        <v>120439.2</v>
      </c>
      <c r="W1618" s="298">
        <v>1139570</v>
      </c>
      <c r="X1618" s="298">
        <v>1354</v>
      </c>
    </row>
    <row r="1619" spans="1:24" x14ac:dyDescent="0.35">
      <c r="A1619" s="294">
        <v>2013</v>
      </c>
      <c r="B1619" s="295">
        <v>15783</v>
      </c>
      <c r="C1619" s="296" t="s">
        <v>1350</v>
      </c>
      <c r="D1619" s="294" t="s">
        <v>22</v>
      </c>
      <c r="E1619" s="296" t="s">
        <v>23</v>
      </c>
      <c r="F1619" s="294" t="s">
        <v>24</v>
      </c>
      <c r="G1619" s="296" t="s">
        <v>60</v>
      </c>
      <c r="H1619" s="296" t="s">
        <v>26</v>
      </c>
      <c r="I1619" s="296" t="s">
        <v>2360</v>
      </c>
      <c r="J1619" s="297">
        <v>55955</v>
      </c>
      <c r="K1619" s="298">
        <v>369220</v>
      </c>
      <c r="L1619" s="298">
        <v>37223</v>
      </c>
      <c r="M1619" s="299">
        <v>58235</v>
      </c>
      <c r="N1619" s="300">
        <v>384012</v>
      </c>
      <c r="O1619" s="300">
        <v>5957</v>
      </c>
      <c r="P1619" s="301">
        <v>2152</v>
      </c>
      <c r="Q1619" s="302">
        <v>12969</v>
      </c>
      <c r="R1619" s="302">
        <v>331</v>
      </c>
      <c r="S1619" s="303" t="s">
        <v>35</v>
      </c>
      <c r="T1619" s="304" t="s">
        <v>35</v>
      </c>
      <c r="U1619" s="304" t="s">
        <v>35</v>
      </c>
      <c r="V1619" s="297">
        <v>116342</v>
      </c>
      <c r="W1619" s="298">
        <v>766201</v>
      </c>
      <c r="X1619" s="298">
        <v>43511</v>
      </c>
    </row>
    <row r="1620" spans="1:24" x14ac:dyDescent="0.35">
      <c r="A1620" s="294">
        <v>2013</v>
      </c>
      <c r="B1620" s="295">
        <v>15793</v>
      </c>
      <c r="C1620" s="296" t="s">
        <v>1351</v>
      </c>
      <c r="D1620" s="294" t="s">
        <v>22</v>
      </c>
      <c r="E1620" s="296" t="s">
        <v>23</v>
      </c>
      <c r="F1620" s="294" t="s">
        <v>24</v>
      </c>
      <c r="G1620" s="296" t="s">
        <v>48</v>
      </c>
      <c r="H1620" s="296" t="s">
        <v>26</v>
      </c>
      <c r="I1620" s="296" t="s">
        <v>2270</v>
      </c>
      <c r="J1620" s="297">
        <v>2658.6</v>
      </c>
      <c r="K1620" s="298">
        <v>29913</v>
      </c>
      <c r="L1620" s="298">
        <v>2299</v>
      </c>
      <c r="M1620" s="299">
        <v>1658.8</v>
      </c>
      <c r="N1620" s="300">
        <v>19660</v>
      </c>
      <c r="O1620" s="300">
        <v>529</v>
      </c>
      <c r="P1620" s="301">
        <v>1357</v>
      </c>
      <c r="Q1620" s="302">
        <v>20172</v>
      </c>
      <c r="R1620" s="302">
        <v>54</v>
      </c>
      <c r="S1620" s="303" t="s">
        <v>35</v>
      </c>
      <c r="T1620" s="304" t="s">
        <v>35</v>
      </c>
      <c r="U1620" s="304" t="s">
        <v>35</v>
      </c>
      <c r="V1620" s="297">
        <v>5674.4</v>
      </c>
      <c r="W1620" s="298">
        <v>69745</v>
      </c>
      <c r="X1620" s="298">
        <v>2882</v>
      </c>
    </row>
    <row r="1621" spans="1:24" x14ac:dyDescent="0.35">
      <c r="A1621" s="294">
        <v>2013</v>
      </c>
      <c r="B1621" s="295">
        <v>15804</v>
      </c>
      <c r="C1621" s="296" t="s">
        <v>1352</v>
      </c>
      <c r="D1621" s="294" t="s">
        <v>22</v>
      </c>
      <c r="E1621" s="296" t="s">
        <v>23</v>
      </c>
      <c r="F1621" s="294" t="s">
        <v>24</v>
      </c>
      <c r="G1621" s="296" t="s">
        <v>37</v>
      </c>
      <c r="H1621" s="296" t="s">
        <v>26</v>
      </c>
      <c r="I1621" s="296" t="s">
        <v>2270</v>
      </c>
      <c r="J1621" s="297">
        <v>4475.2</v>
      </c>
      <c r="K1621" s="298">
        <v>37677</v>
      </c>
      <c r="L1621" s="298">
        <v>4220</v>
      </c>
      <c r="M1621" s="299">
        <v>6705.8</v>
      </c>
      <c r="N1621" s="300">
        <v>64566</v>
      </c>
      <c r="O1621" s="300">
        <v>700</v>
      </c>
      <c r="P1621" s="301">
        <v>12696.2</v>
      </c>
      <c r="Q1621" s="302">
        <v>152851</v>
      </c>
      <c r="R1621" s="302">
        <v>8</v>
      </c>
      <c r="S1621" s="303">
        <v>0</v>
      </c>
      <c r="T1621" s="304">
        <v>0</v>
      </c>
      <c r="U1621" s="304">
        <v>0</v>
      </c>
      <c r="V1621" s="297">
        <v>23877.200000000001</v>
      </c>
      <c r="W1621" s="298">
        <v>255094</v>
      </c>
      <c r="X1621" s="298">
        <v>4928</v>
      </c>
    </row>
    <row r="1622" spans="1:24" x14ac:dyDescent="0.35">
      <c r="A1622" s="294">
        <v>2013</v>
      </c>
      <c r="B1622" s="295">
        <v>15811</v>
      </c>
      <c r="C1622" s="296" t="s">
        <v>1353</v>
      </c>
      <c r="D1622" s="294" t="s">
        <v>22</v>
      </c>
      <c r="E1622" s="296" t="s">
        <v>23</v>
      </c>
      <c r="F1622" s="294" t="s">
        <v>24</v>
      </c>
      <c r="G1622" s="296" t="s">
        <v>118</v>
      </c>
      <c r="H1622" s="296" t="s">
        <v>31</v>
      </c>
      <c r="I1622" s="296" t="s">
        <v>2270</v>
      </c>
      <c r="J1622" s="297">
        <v>12192</v>
      </c>
      <c r="K1622" s="298">
        <v>112965</v>
      </c>
      <c r="L1622" s="298">
        <v>7750</v>
      </c>
      <c r="M1622" s="299">
        <v>1152</v>
      </c>
      <c r="N1622" s="300">
        <v>12064</v>
      </c>
      <c r="O1622" s="300">
        <v>402</v>
      </c>
      <c r="P1622" s="301" t="s">
        <v>35</v>
      </c>
      <c r="Q1622" s="302" t="s">
        <v>35</v>
      </c>
      <c r="R1622" s="302" t="s">
        <v>35</v>
      </c>
      <c r="S1622" s="303" t="s">
        <v>35</v>
      </c>
      <c r="T1622" s="304" t="s">
        <v>35</v>
      </c>
      <c r="U1622" s="304" t="s">
        <v>35</v>
      </c>
      <c r="V1622" s="297">
        <v>13344</v>
      </c>
      <c r="W1622" s="298">
        <v>125029</v>
      </c>
      <c r="X1622" s="298">
        <v>8152</v>
      </c>
    </row>
    <row r="1623" spans="1:24" x14ac:dyDescent="0.35">
      <c r="A1623" s="294">
        <v>2013</v>
      </c>
      <c r="B1623" s="295">
        <v>15811</v>
      </c>
      <c r="C1623" s="296" t="s">
        <v>1353</v>
      </c>
      <c r="D1623" s="294" t="s">
        <v>22</v>
      </c>
      <c r="E1623" s="296" t="s">
        <v>23</v>
      </c>
      <c r="F1623" s="294" t="s">
        <v>24</v>
      </c>
      <c r="G1623" s="296" t="s">
        <v>76</v>
      </c>
      <c r="H1623" s="296" t="s">
        <v>31</v>
      </c>
      <c r="I1623" s="296" t="s">
        <v>2270</v>
      </c>
      <c r="J1623" s="297">
        <v>515</v>
      </c>
      <c r="K1623" s="298">
        <v>5510</v>
      </c>
      <c r="L1623" s="298">
        <v>477</v>
      </c>
      <c r="M1623" s="299">
        <v>30</v>
      </c>
      <c r="N1623" s="300">
        <v>335</v>
      </c>
      <c r="O1623" s="300">
        <v>17</v>
      </c>
      <c r="P1623" s="301" t="s">
        <v>35</v>
      </c>
      <c r="Q1623" s="302" t="s">
        <v>35</v>
      </c>
      <c r="R1623" s="302" t="s">
        <v>35</v>
      </c>
      <c r="S1623" s="303" t="s">
        <v>35</v>
      </c>
      <c r="T1623" s="304" t="s">
        <v>35</v>
      </c>
      <c r="U1623" s="304" t="s">
        <v>35</v>
      </c>
      <c r="V1623" s="297">
        <v>545</v>
      </c>
      <c r="W1623" s="298">
        <v>5845</v>
      </c>
      <c r="X1623" s="298">
        <v>494</v>
      </c>
    </row>
    <row r="1624" spans="1:24" x14ac:dyDescent="0.35">
      <c r="A1624" s="294">
        <v>2013</v>
      </c>
      <c r="B1624" s="295">
        <v>15845</v>
      </c>
      <c r="C1624" s="296" t="s">
        <v>1354</v>
      </c>
      <c r="D1624" s="294" t="s">
        <v>22</v>
      </c>
      <c r="E1624" s="296" t="s">
        <v>23</v>
      </c>
      <c r="F1624" s="294" t="s">
        <v>24</v>
      </c>
      <c r="G1624" s="296" t="s">
        <v>48</v>
      </c>
      <c r="H1624" s="296" t="s">
        <v>31</v>
      </c>
      <c r="I1624" s="296" t="s">
        <v>2270</v>
      </c>
      <c r="J1624" s="297">
        <v>4035</v>
      </c>
      <c r="K1624" s="298">
        <v>38652</v>
      </c>
      <c r="L1624" s="298">
        <v>1664</v>
      </c>
      <c r="M1624" s="299">
        <v>2204.8000000000002</v>
      </c>
      <c r="N1624" s="300">
        <v>22972</v>
      </c>
      <c r="O1624" s="300">
        <v>242</v>
      </c>
      <c r="P1624" s="301">
        <v>6813.7</v>
      </c>
      <c r="Q1624" s="302">
        <v>115486</v>
      </c>
      <c r="R1624" s="302">
        <v>18</v>
      </c>
      <c r="S1624" s="303" t="s">
        <v>35</v>
      </c>
      <c r="T1624" s="304" t="s">
        <v>35</v>
      </c>
      <c r="U1624" s="304" t="s">
        <v>35</v>
      </c>
      <c r="V1624" s="297">
        <v>13053.5</v>
      </c>
      <c r="W1624" s="298">
        <v>177110</v>
      </c>
      <c r="X1624" s="298">
        <v>1924</v>
      </c>
    </row>
    <row r="1625" spans="1:24" x14ac:dyDescent="0.35">
      <c r="A1625" s="294">
        <v>2013</v>
      </c>
      <c r="B1625" s="295">
        <v>15846</v>
      </c>
      <c r="C1625" s="296" t="s">
        <v>1355</v>
      </c>
      <c r="D1625" s="294" t="s">
        <v>22</v>
      </c>
      <c r="E1625" s="296" t="s">
        <v>23</v>
      </c>
      <c r="F1625" s="294" t="s">
        <v>24</v>
      </c>
      <c r="G1625" s="296" t="s">
        <v>83</v>
      </c>
      <c r="H1625" s="296" t="s">
        <v>26</v>
      </c>
      <c r="I1625" s="296" t="s">
        <v>2270</v>
      </c>
      <c r="J1625" s="297">
        <v>747</v>
      </c>
      <c r="K1625" s="298">
        <v>8765</v>
      </c>
      <c r="L1625" s="298">
        <v>691</v>
      </c>
      <c r="M1625" s="299">
        <v>605</v>
      </c>
      <c r="N1625" s="300">
        <v>6995</v>
      </c>
      <c r="O1625" s="300">
        <v>160</v>
      </c>
      <c r="P1625" s="301">
        <v>140</v>
      </c>
      <c r="Q1625" s="302">
        <v>1397</v>
      </c>
      <c r="R1625" s="302">
        <v>33</v>
      </c>
      <c r="S1625" s="303" t="s">
        <v>35</v>
      </c>
      <c r="T1625" s="304" t="s">
        <v>35</v>
      </c>
      <c r="U1625" s="304" t="s">
        <v>35</v>
      </c>
      <c r="V1625" s="297">
        <v>1492</v>
      </c>
      <c r="W1625" s="298">
        <v>17157</v>
      </c>
      <c r="X1625" s="298">
        <v>884</v>
      </c>
    </row>
    <row r="1626" spans="1:24" x14ac:dyDescent="0.35">
      <c r="A1626" s="294">
        <v>2013</v>
      </c>
      <c r="B1626" s="295">
        <v>15847</v>
      </c>
      <c r="C1626" s="296" t="s">
        <v>1356</v>
      </c>
      <c r="D1626" s="294" t="s">
        <v>93</v>
      </c>
      <c r="E1626" s="296" t="s">
        <v>23</v>
      </c>
      <c r="F1626" s="294" t="s">
        <v>24</v>
      </c>
      <c r="G1626" s="296" t="s">
        <v>94</v>
      </c>
      <c r="H1626" s="296" t="s">
        <v>42</v>
      </c>
      <c r="I1626" s="296" t="s">
        <v>2285</v>
      </c>
      <c r="J1626" s="297">
        <v>2322625.9</v>
      </c>
      <c r="K1626" s="298">
        <v>17784060</v>
      </c>
      <c r="L1626" s="298">
        <v>1257048</v>
      </c>
      <c r="M1626" s="299">
        <v>501675.6</v>
      </c>
      <c r="N1626" s="300">
        <v>3813963</v>
      </c>
      <c r="O1626" s="300">
        <v>90803</v>
      </c>
      <c r="P1626" s="301">
        <v>1219800.3999999999</v>
      </c>
      <c r="Q1626" s="302">
        <v>17913280</v>
      </c>
      <c r="R1626" s="302">
        <v>1791</v>
      </c>
      <c r="S1626" s="303" t="s">
        <v>35</v>
      </c>
      <c r="T1626" s="304" t="s">
        <v>35</v>
      </c>
      <c r="U1626" s="304" t="s">
        <v>35</v>
      </c>
      <c r="V1626" s="297">
        <v>4044101.9</v>
      </c>
      <c r="W1626" s="298">
        <v>39511303</v>
      </c>
      <c r="X1626" s="298">
        <v>1349642</v>
      </c>
    </row>
    <row r="1627" spans="1:24" x14ac:dyDescent="0.35">
      <c r="A1627" s="294">
        <v>2013</v>
      </c>
      <c r="B1627" s="295">
        <v>15860</v>
      </c>
      <c r="C1627" s="296" t="s">
        <v>1357</v>
      </c>
      <c r="D1627" s="294" t="s">
        <v>22</v>
      </c>
      <c r="E1627" s="296" t="s">
        <v>23</v>
      </c>
      <c r="F1627" s="294" t="s">
        <v>24</v>
      </c>
      <c r="G1627" s="296" t="s">
        <v>71</v>
      </c>
      <c r="H1627" s="296" t="s">
        <v>26</v>
      </c>
      <c r="I1627" s="296" t="s">
        <v>2270</v>
      </c>
      <c r="J1627" s="297">
        <v>2521</v>
      </c>
      <c r="K1627" s="298">
        <v>23742</v>
      </c>
      <c r="L1627" s="298">
        <v>2665</v>
      </c>
      <c r="M1627" s="299">
        <v>2067</v>
      </c>
      <c r="N1627" s="300">
        <v>18583</v>
      </c>
      <c r="O1627" s="300">
        <v>555</v>
      </c>
      <c r="P1627" s="301">
        <v>6214</v>
      </c>
      <c r="Q1627" s="302">
        <v>62812</v>
      </c>
      <c r="R1627" s="302">
        <v>36</v>
      </c>
      <c r="S1627" s="303" t="s">
        <v>35</v>
      </c>
      <c r="T1627" s="304" t="s">
        <v>35</v>
      </c>
      <c r="U1627" s="304" t="s">
        <v>35</v>
      </c>
      <c r="V1627" s="297">
        <v>10802</v>
      </c>
      <c r="W1627" s="298">
        <v>105137</v>
      </c>
      <c r="X1627" s="298">
        <v>3256</v>
      </c>
    </row>
    <row r="1628" spans="1:24" x14ac:dyDescent="0.35">
      <c r="A1628" s="294">
        <v>2013</v>
      </c>
      <c r="B1628" s="295">
        <v>15938</v>
      </c>
      <c r="C1628" s="296" t="s">
        <v>1358</v>
      </c>
      <c r="D1628" s="294" t="s">
        <v>22</v>
      </c>
      <c r="E1628" s="296" t="s">
        <v>23</v>
      </c>
      <c r="F1628" s="294" t="s">
        <v>24</v>
      </c>
      <c r="G1628" s="296" t="s">
        <v>37</v>
      </c>
      <c r="H1628" s="296" t="s">
        <v>26</v>
      </c>
      <c r="I1628" s="296" t="s">
        <v>2270</v>
      </c>
      <c r="J1628" s="297">
        <v>3685</v>
      </c>
      <c r="K1628" s="298">
        <v>41743</v>
      </c>
      <c r="L1628" s="298">
        <v>4513</v>
      </c>
      <c r="M1628" s="299">
        <v>1733</v>
      </c>
      <c r="N1628" s="300">
        <v>18671</v>
      </c>
      <c r="O1628" s="300">
        <v>967</v>
      </c>
      <c r="P1628" s="301">
        <v>7188</v>
      </c>
      <c r="Q1628" s="302">
        <v>97471</v>
      </c>
      <c r="R1628" s="302">
        <v>156</v>
      </c>
      <c r="S1628" s="303" t="s">
        <v>35</v>
      </c>
      <c r="T1628" s="304" t="s">
        <v>35</v>
      </c>
      <c r="U1628" s="304" t="s">
        <v>35</v>
      </c>
      <c r="V1628" s="297">
        <v>12606</v>
      </c>
      <c r="W1628" s="298">
        <v>157885</v>
      </c>
      <c r="X1628" s="298">
        <v>5636</v>
      </c>
    </row>
    <row r="1629" spans="1:24" x14ac:dyDescent="0.35">
      <c r="A1629" s="294">
        <v>2013</v>
      </c>
      <c r="B1629" s="295">
        <v>15978</v>
      </c>
      <c r="C1629" s="296" t="s">
        <v>1359</v>
      </c>
      <c r="D1629" s="294" t="s">
        <v>22</v>
      </c>
      <c r="E1629" s="296" t="s">
        <v>23</v>
      </c>
      <c r="F1629" s="294" t="s">
        <v>24</v>
      </c>
      <c r="G1629" s="296" t="s">
        <v>37</v>
      </c>
      <c r="H1629" s="296" t="s">
        <v>26</v>
      </c>
      <c r="I1629" s="296" t="s">
        <v>2270</v>
      </c>
      <c r="J1629" s="297">
        <v>2009.2</v>
      </c>
      <c r="K1629" s="298">
        <v>17496</v>
      </c>
      <c r="L1629" s="298">
        <v>2413</v>
      </c>
      <c r="M1629" s="299">
        <v>4745.2</v>
      </c>
      <c r="N1629" s="300">
        <v>51067</v>
      </c>
      <c r="O1629" s="300">
        <v>499</v>
      </c>
      <c r="P1629" s="301">
        <v>4053.5</v>
      </c>
      <c r="Q1629" s="302">
        <v>47588</v>
      </c>
      <c r="R1629" s="302">
        <v>4</v>
      </c>
      <c r="S1629" s="303">
        <v>0</v>
      </c>
      <c r="T1629" s="304">
        <v>0</v>
      </c>
      <c r="U1629" s="304">
        <v>0</v>
      </c>
      <c r="V1629" s="297">
        <v>10807.9</v>
      </c>
      <c r="W1629" s="298">
        <v>116151</v>
      </c>
      <c r="X1629" s="298">
        <v>2916</v>
      </c>
    </row>
    <row r="1630" spans="1:24" x14ac:dyDescent="0.35">
      <c r="A1630" s="294">
        <v>2013</v>
      </c>
      <c r="B1630" s="295">
        <v>15979</v>
      </c>
      <c r="C1630" s="296" t="s">
        <v>1360</v>
      </c>
      <c r="D1630" s="294" t="s">
        <v>22</v>
      </c>
      <c r="E1630" s="296" t="s">
        <v>23</v>
      </c>
      <c r="F1630" s="294" t="s">
        <v>24</v>
      </c>
      <c r="G1630" s="296" t="s">
        <v>92</v>
      </c>
      <c r="H1630" s="296" t="s">
        <v>26</v>
      </c>
      <c r="I1630" s="296" t="s">
        <v>2304</v>
      </c>
      <c r="J1630" s="297">
        <v>25569</v>
      </c>
      <c r="K1630" s="298">
        <v>337719</v>
      </c>
      <c r="L1630" s="298">
        <v>21228</v>
      </c>
      <c r="M1630" s="299">
        <v>18648</v>
      </c>
      <c r="N1630" s="300">
        <v>354116</v>
      </c>
      <c r="O1630" s="300">
        <v>1277</v>
      </c>
      <c r="P1630" s="301">
        <v>7805</v>
      </c>
      <c r="Q1630" s="302">
        <v>160242</v>
      </c>
      <c r="R1630" s="302">
        <v>36</v>
      </c>
      <c r="S1630" s="303" t="s">
        <v>35</v>
      </c>
      <c r="T1630" s="304" t="s">
        <v>35</v>
      </c>
      <c r="U1630" s="304" t="s">
        <v>35</v>
      </c>
      <c r="V1630" s="297">
        <v>52022</v>
      </c>
      <c r="W1630" s="298">
        <v>852077</v>
      </c>
      <c r="X1630" s="298">
        <v>22541</v>
      </c>
    </row>
    <row r="1631" spans="1:24" x14ac:dyDescent="0.35">
      <c r="A1631" s="294">
        <v>2013</v>
      </c>
      <c r="B1631" s="295">
        <v>15989</v>
      </c>
      <c r="C1631" s="296" t="s">
        <v>1361</v>
      </c>
      <c r="D1631" s="294" t="s">
        <v>22</v>
      </c>
      <c r="E1631" s="296" t="s">
        <v>23</v>
      </c>
      <c r="F1631" s="294" t="s">
        <v>24</v>
      </c>
      <c r="G1631" s="296" t="s">
        <v>71</v>
      </c>
      <c r="H1631" s="296" t="s">
        <v>26</v>
      </c>
      <c r="I1631" s="296" t="s">
        <v>2271</v>
      </c>
      <c r="J1631" s="297">
        <v>19286</v>
      </c>
      <c r="K1631" s="298">
        <v>189712</v>
      </c>
      <c r="L1631" s="298">
        <v>15942</v>
      </c>
      <c r="M1631" s="299">
        <v>25966.3</v>
      </c>
      <c r="N1631" s="300">
        <v>274287</v>
      </c>
      <c r="O1631" s="300">
        <v>4989</v>
      </c>
      <c r="P1631" s="301">
        <v>33867.5</v>
      </c>
      <c r="Q1631" s="302">
        <v>427213</v>
      </c>
      <c r="R1631" s="302">
        <v>106</v>
      </c>
      <c r="S1631" s="303" t="s">
        <v>35</v>
      </c>
      <c r="T1631" s="304" t="s">
        <v>35</v>
      </c>
      <c r="U1631" s="304" t="s">
        <v>35</v>
      </c>
      <c r="V1631" s="297">
        <v>79119.8</v>
      </c>
      <c r="W1631" s="298">
        <v>891212</v>
      </c>
      <c r="X1631" s="298">
        <v>21037</v>
      </c>
    </row>
    <row r="1632" spans="1:24" x14ac:dyDescent="0.35">
      <c r="A1632" s="294">
        <v>2013</v>
      </c>
      <c r="B1632" s="295">
        <v>16057</v>
      </c>
      <c r="C1632" s="296" t="s">
        <v>1362</v>
      </c>
      <c r="D1632" s="294" t="s">
        <v>22</v>
      </c>
      <c r="E1632" s="296" t="s">
        <v>23</v>
      </c>
      <c r="F1632" s="294" t="s">
        <v>24</v>
      </c>
      <c r="G1632" s="296" t="s">
        <v>312</v>
      </c>
      <c r="H1632" s="296" t="s">
        <v>31</v>
      </c>
      <c r="I1632" s="296" t="s">
        <v>2354</v>
      </c>
      <c r="J1632" s="297">
        <v>283.10000000000002</v>
      </c>
      <c r="K1632" s="298">
        <v>1475</v>
      </c>
      <c r="L1632" s="298">
        <v>238</v>
      </c>
      <c r="M1632" s="299">
        <v>68.5</v>
      </c>
      <c r="N1632" s="300">
        <v>355</v>
      </c>
      <c r="O1632" s="300">
        <v>57</v>
      </c>
      <c r="P1632" s="301">
        <v>63.8</v>
      </c>
      <c r="Q1632" s="302">
        <v>509</v>
      </c>
      <c r="R1632" s="302">
        <v>16</v>
      </c>
      <c r="S1632" s="303" t="s">
        <v>35</v>
      </c>
      <c r="T1632" s="304" t="s">
        <v>35</v>
      </c>
      <c r="U1632" s="304" t="s">
        <v>35</v>
      </c>
      <c r="V1632" s="297">
        <v>415.4</v>
      </c>
      <c r="W1632" s="298">
        <v>2339</v>
      </c>
      <c r="X1632" s="298">
        <v>311</v>
      </c>
    </row>
    <row r="1633" spans="1:24" x14ac:dyDescent="0.35">
      <c r="A1633" s="294">
        <v>2013</v>
      </c>
      <c r="B1633" s="295">
        <v>16057</v>
      </c>
      <c r="C1633" s="296" t="s">
        <v>1362</v>
      </c>
      <c r="D1633" s="294" t="s">
        <v>22</v>
      </c>
      <c r="E1633" s="296" t="s">
        <v>23</v>
      </c>
      <c r="F1633" s="294" t="s">
        <v>24</v>
      </c>
      <c r="G1633" s="296" t="s">
        <v>94</v>
      </c>
      <c r="H1633" s="296" t="s">
        <v>31</v>
      </c>
      <c r="I1633" s="296" t="s">
        <v>2285</v>
      </c>
      <c r="J1633" s="297">
        <v>14085.8</v>
      </c>
      <c r="K1633" s="298">
        <v>84859</v>
      </c>
      <c r="L1633" s="298">
        <v>8011</v>
      </c>
      <c r="M1633" s="299">
        <v>12670.7</v>
      </c>
      <c r="N1633" s="300">
        <v>85186</v>
      </c>
      <c r="O1633" s="300">
        <v>4088</v>
      </c>
      <c r="P1633" s="301">
        <v>6352.9</v>
      </c>
      <c r="Q1633" s="302">
        <v>56358</v>
      </c>
      <c r="R1633" s="302">
        <v>458</v>
      </c>
      <c r="S1633" s="303" t="s">
        <v>35</v>
      </c>
      <c r="T1633" s="304" t="s">
        <v>35</v>
      </c>
      <c r="U1633" s="304" t="s">
        <v>35</v>
      </c>
      <c r="V1633" s="297">
        <v>33109.4</v>
      </c>
      <c r="W1633" s="298">
        <v>226403</v>
      </c>
      <c r="X1633" s="298">
        <v>12557</v>
      </c>
    </row>
    <row r="1634" spans="1:24" x14ac:dyDescent="0.35">
      <c r="A1634" s="294">
        <v>2013</v>
      </c>
      <c r="B1634" s="295">
        <v>16060</v>
      </c>
      <c r="C1634" s="296" t="s">
        <v>1363</v>
      </c>
      <c r="D1634" s="294" t="s">
        <v>22</v>
      </c>
      <c r="E1634" s="296" t="s">
        <v>23</v>
      </c>
      <c r="F1634" s="294" t="s">
        <v>24</v>
      </c>
      <c r="G1634" s="296" t="s">
        <v>37</v>
      </c>
      <c r="H1634" s="296" t="s">
        <v>31</v>
      </c>
      <c r="I1634" s="296" t="s">
        <v>2270</v>
      </c>
      <c r="J1634" s="297">
        <v>30127.3</v>
      </c>
      <c r="K1634" s="298">
        <v>219599</v>
      </c>
      <c r="L1634" s="298">
        <v>15896</v>
      </c>
      <c r="M1634" s="299">
        <v>4312.6000000000004</v>
      </c>
      <c r="N1634" s="300">
        <v>41807</v>
      </c>
      <c r="O1634" s="300">
        <v>1203</v>
      </c>
      <c r="P1634" s="301">
        <v>813.3</v>
      </c>
      <c r="Q1634" s="302">
        <v>11260</v>
      </c>
      <c r="R1634" s="302">
        <v>23</v>
      </c>
      <c r="S1634" s="303" t="s">
        <v>35</v>
      </c>
      <c r="T1634" s="304" t="s">
        <v>35</v>
      </c>
      <c r="U1634" s="304" t="s">
        <v>35</v>
      </c>
      <c r="V1634" s="297">
        <v>35253.199999999997</v>
      </c>
      <c r="W1634" s="298">
        <v>272666</v>
      </c>
      <c r="X1634" s="298">
        <v>17122</v>
      </c>
    </row>
    <row r="1635" spans="1:24" x14ac:dyDescent="0.35">
      <c r="A1635" s="294">
        <v>2013</v>
      </c>
      <c r="B1635" s="295">
        <v>16063</v>
      </c>
      <c r="C1635" s="296" t="s">
        <v>1364</v>
      </c>
      <c r="D1635" s="294" t="s">
        <v>22</v>
      </c>
      <c r="E1635" s="296" t="s">
        <v>23</v>
      </c>
      <c r="F1635" s="294" t="s">
        <v>24</v>
      </c>
      <c r="G1635" s="296" t="s">
        <v>94</v>
      </c>
      <c r="H1635" s="296" t="s">
        <v>31</v>
      </c>
      <c r="I1635" s="296" t="s">
        <v>2303</v>
      </c>
      <c r="J1635" s="297">
        <v>3121.1</v>
      </c>
      <c r="K1635" s="298">
        <v>31818</v>
      </c>
      <c r="L1635" s="298">
        <v>2646</v>
      </c>
      <c r="M1635" s="299">
        <v>31540.799999999999</v>
      </c>
      <c r="N1635" s="300">
        <v>373881</v>
      </c>
      <c r="O1635" s="300">
        <v>4634</v>
      </c>
      <c r="P1635" s="301">
        <v>0</v>
      </c>
      <c r="Q1635" s="302">
        <v>0</v>
      </c>
      <c r="R1635" s="302">
        <v>0</v>
      </c>
      <c r="S1635" s="303" t="s">
        <v>35</v>
      </c>
      <c r="T1635" s="304" t="s">
        <v>35</v>
      </c>
      <c r="U1635" s="304" t="s">
        <v>35</v>
      </c>
      <c r="V1635" s="297">
        <v>34661.9</v>
      </c>
      <c r="W1635" s="298">
        <v>405699</v>
      </c>
      <c r="X1635" s="298">
        <v>7280</v>
      </c>
    </row>
    <row r="1636" spans="1:24" x14ac:dyDescent="0.35">
      <c r="A1636" s="294">
        <v>2013</v>
      </c>
      <c r="B1636" s="295">
        <v>16070</v>
      </c>
      <c r="C1636" s="296" t="s">
        <v>2424</v>
      </c>
      <c r="D1636" s="294" t="s">
        <v>22</v>
      </c>
      <c r="E1636" s="296" t="s">
        <v>23</v>
      </c>
      <c r="F1636" s="294" t="s">
        <v>24</v>
      </c>
      <c r="G1636" s="296" t="s">
        <v>125</v>
      </c>
      <c r="H1636" s="296" t="s">
        <v>114</v>
      </c>
      <c r="I1636" s="296" t="s">
        <v>2308</v>
      </c>
      <c r="J1636" s="297" t="s">
        <v>35</v>
      </c>
      <c r="K1636" s="298" t="s">
        <v>35</v>
      </c>
      <c r="L1636" s="298" t="s">
        <v>35</v>
      </c>
      <c r="M1636" s="299" t="s">
        <v>35</v>
      </c>
      <c r="N1636" s="300" t="s">
        <v>35</v>
      </c>
      <c r="O1636" s="300" t="s">
        <v>35</v>
      </c>
      <c r="P1636" s="301" t="s">
        <v>35</v>
      </c>
      <c r="Q1636" s="302" t="s">
        <v>35</v>
      </c>
      <c r="R1636" s="302" t="s">
        <v>35</v>
      </c>
      <c r="S1636" s="303" t="s">
        <v>35</v>
      </c>
      <c r="T1636" s="304" t="s">
        <v>35</v>
      </c>
      <c r="U1636" s="304" t="s">
        <v>35</v>
      </c>
      <c r="V1636" s="297">
        <v>0</v>
      </c>
      <c r="W1636" s="298">
        <v>0</v>
      </c>
      <c r="X1636" s="298">
        <v>0</v>
      </c>
    </row>
    <row r="1637" spans="1:24" x14ac:dyDescent="0.35">
      <c r="A1637" s="294">
        <v>2013</v>
      </c>
      <c r="B1637" s="295">
        <v>16082</v>
      </c>
      <c r="C1637" s="296" t="s">
        <v>1365</v>
      </c>
      <c r="D1637" s="294" t="s">
        <v>22</v>
      </c>
      <c r="E1637" s="296" t="s">
        <v>23</v>
      </c>
      <c r="F1637" s="294" t="s">
        <v>24</v>
      </c>
      <c r="G1637" s="296" t="s">
        <v>37</v>
      </c>
      <c r="H1637" s="296" t="s">
        <v>26</v>
      </c>
      <c r="I1637" s="296" t="s">
        <v>2270</v>
      </c>
      <c r="J1637" s="297">
        <v>5540</v>
      </c>
      <c r="K1637" s="298">
        <v>44669</v>
      </c>
      <c r="L1637" s="298">
        <v>5389</v>
      </c>
      <c r="M1637" s="299">
        <v>6184.8</v>
      </c>
      <c r="N1637" s="300">
        <v>57145</v>
      </c>
      <c r="O1637" s="300">
        <v>715</v>
      </c>
      <c r="P1637" s="301">
        <v>1490.3</v>
      </c>
      <c r="Q1637" s="302">
        <v>15647</v>
      </c>
      <c r="R1637" s="302">
        <v>2</v>
      </c>
      <c r="S1637" s="303">
        <v>0</v>
      </c>
      <c r="T1637" s="304">
        <v>0</v>
      </c>
      <c r="U1637" s="304">
        <v>0</v>
      </c>
      <c r="V1637" s="297">
        <v>13215.1</v>
      </c>
      <c r="W1637" s="298">
        <v>117461</v>
      </c>
      <c r="X1637" s="298">
        <v>6106</v>
      </c>
    </row>
    <row r="1638" spans="1:24" x14ac:dyDescent="0.35">
      <c r="A1638" s="294">
        <v>2013</v>
      </c>
      <c r="B1638" s="295">
        <v>16088</v>
      </c>
      <c r="C1638" s="296" t="s">
        <v>1366</v>
      </c>
      <c r="D1638" s="294" t="s">
        <v>22</v>
      </c>
      <c r="E1638" s="296" t="s">
        <v>23</v>
      </c>
      <c r="F1638" s="294" t="s">
        <v>24</v>
      </c>
      <c r="G1638" s="296" t="s">
        <v>60</v>
      </c>
      <c r="H1638" s="296" t="s">
        <v>26</v>
      </c>
      <c r="I1638" s="296" t="s">
        <v>2278</v>
      </c>
      <c r="J1638" s="297">
        <v>114249</v>
      </c>
      <c r="K1638" s="298">
        <v>703046</v>
      </c>
      <c r="L1638" s="298">
        <v>96450</v>
      </c>
      <c r="M1638" s="299">
        <v>72403</v>
      </c>
      <c r="N1638" s="300">
        <v>448119</v>
      </c>
      <c r="O1638" s="300">
        <v>10441</v>
      </c>
      <c r="P1638" s="301">
        <v>109728</v>
      </c>
      <c r="Q1638" s="302">
        <v>988627</v>
      </c>
      <c r="R1638" s="302">
        <v>896</v>
      </c>
      <c r="S1638" s="303" t="s">
        <v>35</v>
      </c>
      <c r="T1638" s="304" t="s">
        <v>35</v>
      </c>
      <c r="U1638" s="304" t="s">
        <v>35</v>
      </c>
      <c r="V1638" s="297">
        <v>296380</v>
      </c>
      <c r="W1638" s="298">
        <v>2139792</v>
      </c>
      <c r="X1638" s="298">
        <v>107787</v>
      </c>
    </row>
    <row r="1639" spans="1:24" x14ac:dyDescent="0.35">
      <c r="A1639" s="294">
        <v>2013</v>
      </c>
      <c r="B1639" s="295">
        <v>16101</v>
      </c>
      <c r="C1639" s="296" t="s">
        <v>1367</v>
      </c>
      <c r="D1639" s="294" t="s">
        <v>22</v>
      </c>
      <c r="E1639" s="296" t="s">
        <v>23</v>
      </c>
      <c r="F1639" s="294" t="s">
        <v>24</v>
      </c>
      <c r="G1639" s="296" t="s">
        <v>67</v>
      </c>
      <c r="H1639" s="296" t="s">
        <v>31</v>
      </c>
      <c r="I1639" s="296" t="s">
        <v>2271</v>
      </c>
      <c r="J1639" s="297">
        <v>27000.6</v>
      </c>
      <c r="K1639" s="298">
        <v>190261</v>
      </c>
      <c r="L1639" s="298">
        <v>12400</v>
      </c>
      <c r="M1639" s="299">
        <v>8590.2000000000007</v>
      </c>
      <c r="N1639" s="300">
        <v>69173</v>
      </c>
      <c r="O1639" s="300">
        <v>2106</v>
      </c>
      <c r="P1639" s="301">
        <v>1726.3</v>
      </c>
      <c r="Q1639" s="302">
        <v>21475</v>
      </c>
      <c r="R1639" s="302">
        <v>5</v>
      </c>
      <c r="S1639" s="303" t="s">
        <v>35</v>
      </c>
      <c r="T1639" s="304" t="s">
        <v>35</v>
      </c>
      <c r="U1639" s="304" t="s">
        <v>35</v>
      </c>
      <c r="V1639" s="297">
        <v>37317.1</v>
      </c>
      <c r="W1639" s="298">
        <v>280909</v>
      </c>
      <c r="X1639" s="298">
        <v>14511</v>
      </c>
    </row>
    <row r="1640" spans="1:24" x14ac:dyDescent="0.35">
      <c r="A1640" s="294">
        <v>2013</v>
      </c>
      <c r="B1640" s="295">
        <v>16146</v>
      </c>
      <c r="C1640" s="296" t="s">
        <v>1368</v>
      </c>
      <c r="D1640" s="294" t="s">
        <v>22</v>
      </c>
      <c r="E1640" s="296" t="s">
        <v>23</v>
      </c>
      <c r="F1640" s="294" t="s">
        <v>24</v>
      </c>
      <c r="G1640" s="296" t="s">
        <v>94</v>
      </c>
      <c r="H1640" s="296" t="s">
        <v>31</v>
      </c>
      <c r="I1640" s="296" t="s">
        <v>2285</v>
      </c>
      <c r="J1640" s="297">
        <v>20604</v>
      </c>
      <c r="K1640" s="298">
        <v>200392</v>
      </c>
      <c r="L1640" s="298">
        <v>17111</v>
      </c>
      <c r="M1640" s="299">
        <v>7661</v>
      </c>
      <c r="N1640" s="300">
        <v>83049</v>
      </c>
      <c r="O1640" s="300">
        <v>1580</v>
      </c>
      <c r="P1640" s="301">
        <v>8699</v>
      </c>
      <c r="Q1640" s="302">
        <v>163968</v>
      </c>
      <c r="R1640" s="302">
        <v>25</v>
      </c>
      <c r="S1640" s="303" t="s">
        <v>35</v>
      </c>
      <c r="T1640" s="304" t="s">
        <v>35</v>
      </c>
      <c r="U1640" s="304" t="s">
        <v>35</v>
      </c>
      <c r="V1640" s="297">
        <v>36964</v>
      </c>
      <c r="W1640" s="298">
        <v>447409</v>
      </c>
      <c r="X1640" s="298">
        <v>18716</v>
      </c>
    </row>
    <row r="1641" spans="1:24" x14ac:dyDescent="0.35">
      <c r="A1641" s="294">
        <v>2013</v>
      </c>
      <c r="B1641" s="295">
        <v>16164</v>
      </c>
      <c r="C1641" s="296" t="s">
        <v>1369</v>
      </c>
      <c r="D1641" s="294" t="s">
        <v>22</v>
      </c>
      <c r="E1641" s="296" t="s">
        <v>23</v>
      </c>
      <c r="F1641" s="294" t="s">
        <v>24</v>
      </c>
      <c r="G1641" s="296" t="s">
        <v>86</v>
      </c>
      <c r="H1641" s="296" t="s">
        <v>179</v>
      </c>
      <c r="I1641" s="296" t="s">
        <v>2308</v>
      </c>
      <c r="J1641" s="297">
        <v>3682</v>
      </c>
      <c r="K1641" s="298">
        <v>32325</v>
      </c>
      <c r="L1641" s="298">
        <v>2077</v>
      </c>
      <c r="M1641" s="299">
        <v>648</v>
      </c>
      <c r="N1641" s="300">
        <v>5046</v>
      </c>
      <c r="O1641" s="300">
        <v>512</v>
      </c>
      <c r="P1641" s="301">
        <v>2622</v>
      </c>
      <c r="Q1641" s="302">
        <v>23477</v>
      </c>
      <c r="R1641" s="302">
        <v>639</v>
      </c>
      <c r="S1641" s="303" t="s">
        <v>35</v>
      </c>
      <c r="T1641" s="304" t="s">
        <v>35</v>
      </c>
      <c r="U1641" s="304" t="s">
        <v>35</v>
      </c>
      <c r="V1641" s="297">
        <v>6952</v>
      </c>
      <c r="W1641" s="298">
        <v>60848</v>
      </c>
      <c r="X1641" s="298">
        <v>3228</v>
      </c>
    </row>
    <row r="1642" spans="1:24" x14ac:dyDescent="0.35">
      <c r="A1642" s="294">
        <v>2013</v>
      </c>
      <c r="B1642" s="295">
        <v>16177</v>
      </c>
      <c r="C1642" s="296" t="s">
        <v>1370</v>
      </c>
      <c r="D1642" s="294" t="s">
        <v>39</v>
      </c>
      <c r="E1642" s="296" t="s">
        <v>40</v>
      </c>
      <c r="F1642" s="294" t="s">
        <v>24</v>
      </c>
      <c r="G1642" s="296" t="s">
        <v>41</v>
      </c>
      <c r="H1642" s="296" t="s">
        <v>42</v>
      </c>
      <c r="I1642" s="296" t="s">
        <v>2272</v>
      </c>
      <c r="J1642" s="297">
        <v>3357</v>
      </c>
      <c r="K1642" s="298">
        <v>39522</v>
      </c>
      <c r="L1642" s="298">
        <v>2201</v>
      </c>
      <c r="M1642" s="299">
        <v>1348</v>
      </c>
      <c r="N1642" s="300">
        <v>16108</v>
      </c>
      <c r="O1642" s="300">
        <v>114</v>
      </c>
      <c r="P1642" s="301">
        <v>0</v>
      </c>
      <c r="Q1642" s="302">
        <v>0</v>
      </c>
      <c r="R1642" s="302">
        <v>0</v>
      </c>
      <c r="S1642" s="303">
        <v>0</v>
      </c>
      <c r="T1642" s="304">
        <v>0</v>
      </c>
      <c r="U1642" s="304">
        <v>0</v>
      </c>
      <c r="V1642" s="297">
        <v>4705</v>
      </c>
      <c r="W1642" s="298">
        <v>55630</v>
      </c>
      <c r="X1642" s="298">
        <v>2315</v>
      </c>
    </row>
    <row r="1643" spans="1:24" x14ac:dyDescent="0.35">
      <c r="A1643" s="294">
        <v>2013</v>
      </c>
      <c r="B1643" s="295">
        <v>16179</v>
      </c>
      <c r="C1643" s="296" t="s">
        <v>1371</v>
      </c>
      <c r="D1643" s="294" t="s">
        <v>22</v>
      </c>
      <c r="E1643" s="296" t="s">
        <v>23</v>
      </c>
      <c r="F1643" s="294" t="s">
        <v>24</v>
      </c>
      <c r="G1643" s="296" t="s">
        <v>34</v>
      </c>
      <c r="H1643" s="296" t="s">
        <v>26</v>
      </c>
      <c r="I1643" s="296" t="s">
        <v>2271</v>
      </c>
      <c r="J1643" s="297">
        <v>5352</v>
      </c>
      <c r="K1643" s="298">
        <v>47940</v>
      </c>
      <c r="L1643" s="298">
        <v>6306</v>
      </c>
      <c r="M1643" s="299">
        <v>5283</v>
      </c>
      <c r="N1643" s="300">
        <v>44289</v>
      </c>
      <c r="O1643" s="300">
        <v>1087</v>
      </c>
      <c r="P1643" s="301">
        <v>16859</v>
      </c>
      <c r="Q1643" s="302">
        <v>221949</v>
      </c>
      <c r="R1643" s="302">
        <v>34</v>
      </c>
      <c r="S1643" s="303" t="s">
        <v>35</v>
      </c>
      <c r="T1643" s="304" t="s">
        <v>35</v>
      </c>
      <c r="U1643" s="304" t="s">
        <v>35</v>
      </c>
      <c r="V1643" s="297">
        <v>27494</v>
      </c>
      <c r="W1643" s="298">
        <v>314178</v>
      </c>
      <c r="X1643" s="298">
        <v>7427</v>
      </c>
    </row>
    <row r="1644" spans="1:24" x14ac:dyDescent="0.35">
      <c r="A1644" s="294">
        <v>2013</v>
      </c>
      <c r="B1644" s="295">
        <v>16181</v>
      </c>
      <c r="C1644" s="296" t="s">
        <v>1372</v>
      </c>
      <c r="D1644" s="294" t="s">
        <v>22</v>
      </c>
      <c r="E1644" s="296" t="s">
        <v>23</v>
      </c>
      <c r="F1644" s="294" t="s">
        <v>24</v>
      </c>
      <c r="G1644" s="296" t="s">
        <v>48</v>
      </c>
      <c r="H1644" s="296" t="s">
        <v>26</v>
      </c>
      <c r="I1644" s="296" t="s">
        <v>2270</v>
      </c>
      <c r="J1644" s="297">
        <v>42344.800000000003</v>
      </c>
      <c r="K1644" s="298">
        <v>348952</v>
      </c>
      <c r="L1644" s="298">
        <v>45430</v>
      </c>
      <c r="M1644" s="299">
        <v>64737.8</v>
      </c>
      <c r="N1644" s="300">
        <v>656652</v>
      </c>
      <c r="O1644" s="300">
        <v>4732</v>
      </c>
      <c r="P1644" s="301">
        <v>18562.7</v>
      </c>
      <c r="Q1644" s="302">
        <v>225082</v>
      </c>
      <c r="R1644" s="302">
        <v>2</v>
      </c>
      <c r="S1644" s="303" t="s">
        <v>35</v>
      </c>
      <c r="T1644" s="304" t="s">
        <v>35</v>
      </c>
      <c r="U1644" s="304" t="s">
        <v>35</v>
      </c>
      <c r="V1644" s="297">
        <v>125645.3</v>
      </c>
      <c r="W1644" s="298">
        <v>1230686</v>
      </c>
      <c r="X1644" s="298">
        <v>50164</v>
      </c>
    </row>
    <row r="1645" spans="1:24" x14ac:dyDescent="0.35">
      <c r="A1645" s="294">
        <v>2013</v>
      </c>
      <c r="B1645" s="295">
        <v>16183</v>
      </c>
      <c r="C1645" s="296" t="s">
        <v>1373</v>
      </c>
      <c r="D1645" s="294" t="s">
        <v>22</v>
      </c>
      <c r="E1645" s="296" t="s">
        <v>23</v>
      </c>
      <c r="F1645" s="294" t="s">
        <v>24</v>
      </c>
      <c r="G1645" s="296" t="s">
        <v>41</v>
      </c>
      <c r="H1645" s="296" t="s">
        <v>54</v>
      </c>
      <c r="I1645" s="296" t="s">
        <v>2272</v>
      </c>
      <c r="J1645" s="297">
        <v>255740</v>
      </c>
      <c r="K1645" s="298">
        <v>1921297</v>
      </c>
      <c r="L1645" s="298">
        <v>246295</v>
      </c>
      <c r="M1645" s="299">
        <v>78447</v>
      </c>
      <c r="N1645" s="300">
        <v>601602</v>
      </c>
      <c r="O1645" s="300">
        <v>20991</v>
      </c>
      <c r="P1645" s="301">
        <v>8299</v>
      </c>
      <c r="Q1645" s="302">
        <v>70842</v>
      </c>
      <c r="R1645" s="302">
        <v>314</v>
      </c>
      <c r="S1645" s="303">
        <v>0</v>
      </c>
      <c r="T1645" s="304">
        <v>0</v>
      </c>
      <c r="U1645" s="304">
        <v>0</v>
      </c>
      <c r="V1645" s="297">
        <v>342486</v>
      </c>
      <c r="W1645" s="298">
        <v>2593741</v>
      </c>
      <c r="X1645" s="298">
        <v>267600</v>
      </c>
    </row>
    <row r="1646" spans="1:24" x14ac:dyDescent="0.35">
      <c r="A1646" s="294">
        <v>2013</v>
      </c>
      <c r="B1646" s="295">
        <v>16183</v>
      </c>
      <c r="C1646" s="296" t="s">
        <v>1373</v>
      </c>
      <c r="D1646" s="294" t="s">
        <v>132</v>
      </c>
      <c r="E1646" s="296" t="s">
        <v>133</v>
      </c>
      <c r="F1646" s="294" t="s">
        <v>24</v>
      </c>
      <c r="G1646" s="296" t="s">
        <v>41</v>
      </c>
      <c r="H1646" s="296" t="s">
        <v>54</v>
      </c>
      <c r="I1646" s="296" t="s">
        <v>2272</v>
      </c>
      <c r="J1646" s="297">
        <v>49381</v>
      </c>
      <c r="K1646" s="298">
        <v>764872</v>
      </c>
      <c r="L1646" s="298">
        <v>83885</v>
      </c>
      <c r="M1646" s="299">
        <v>125328</v>
      </c>
      <c r="N1646" s="300">
        <v>2542479</v>
      </c>
      <c r="O1646" s="300">
        <v>18639</v>
      </c>
      <c r="P1646" s="301">
        <v>43632</v>
      </c>
      <c r="Q1646" s="302">
        <v>1253873</v>
      </c>
      <c r="R1646" s="302">
        <v>579</v>
      </c>
      <c r="S1646" s="303">
        <v>0</v>
      </c>
      <c r="T1646" s="304">
        <v>0</v>
      </c>
      <c r="U1646" s="304">
        <v>0</v>
      </c>
      <c r="V1646" s="297">
        <v>218341</v>
      </c>
      <c r="W1646" s="298">
        <v>4561224</v>
      </c>
      <c r="X1646" s="298">
        <v>103103</v>
      </c>
    </row>
    <row r="1647" spans="1:24" x14ac:dyDescent="0.35">
      <c r="A1647" s="294">
        <v>2013</v>
      </c>
      <c r="B1647" s="295">
        <v>16195</v>
      </c>
      <c r="C1647" s="296" t="s">
        <v>1374</v>
      </c>
      <c r="D1647" s="294" t="s">
        <v>22</v>
      </c>
      <c r="E1647" s="296" t="s">
        <v>23</v>
      </c>
      <c r="F1647" s="294" t="s">
        <v>24</v>
      </c>
      <c r="G1647" s="296" t="s">
        <v>51</v>
      </c>
      <c r="H1647" s="296" t="s">
        <v>26</v>
      </c>
      <c r="I1647" s="296" t="s">
        <v>2280</v>
      </c>
      <c r="J1647" s="297">
        <v>36399</v>
      </c>
      <c r="K1647" s="298">
        <v>366389</v>
      </c>
      <c r="L1647" s="298">
        <v>32682</v>
      </c>
      <c r="M1647" s="299">
        <v>40552</v>
      </c>
      <c r="N1647" s="300">
        <v>423111</v>
      </c>
      <c r="O1647" s="300">
        <v>3509</v>
      </c>
      <c r="P1647" s="301">
        <v>4592</v>
      </c>
      <c r="Q1647" s="302">
        <v>55037</v>
      </c>
      <c r="R1647" s="302">
        <v>10</v>
      </c>
      <c r="S1647" s="303" t="s">
        <v>35</v>
      </c>
      <c r="T1647" s="304" t="s">
        <v>35</v>
      </c>
      <c r="U1647" s="304" t="s">
        <v>35</v>
      </c>
      <c r="V1647" s="297">
        <v>81543</v>
      </c>
      <c r="W1647" s="298">
        <v>844537</v>
      </c>
      <c r="X1647" s="298">
        <v>36201</v>
      </c>
    </row>
    <row r="1648" spans="1:24" x14ac:dyDescent="0.35">
      <c r="A1648" s="294">
        <v>2013</v>
      </c>
      <c r="B1648" s="295">
        <v>16196</v>
      </c>
      <c r="C1648" s="296" t="s">
        <v>1375</v>
      </c>
      <c r="D1648" s="294" t="s">
        <v>22</v>
      </c>
      <c r="E1648" s="296" t="s">
        <v>23</v>
      </c>
      <c r="F1648" s="294" t="s">
        <v>24</v>
      </c>
      <c r="G1648" s="296" t="s">
        <v>34</v>
      </c>
      <c r="H1648" s="296" t="s">
        <v>31</v>
      </c>
      <c r="I1648" s="296" t="s">
        <v>2270</v>
      </c>
      <c r="J1648" s="297">
        <v>10058</v>
      </c>
      <c r="K1648" s="298">
        <v>85626</v>
      </c>
      <c r="L1648" s="298">
        <v>9101</v>
      </c>
      <c r="M1648" s="299">
        <v>7835</v>
      </c>
      <c r="N1648" s="300">
        <v>79159</v>
      </c>
      <c r="O1648" s="300">
        <v>1039</v>
      </c>
      <c r="P1648" s="301">
        <v>4420</v>
      </c>
      <c r="Q1648" s="302">
        <v>54177</v>
      </c>
      <c r="R1648" s="302">
        <v>15</v>
      </c>
      <c r="S1648" s="303" t="s">
        <v>35</v>
      </c>
      <c r="T1648" s="304" t="s">
        <v>35</v>
      </c>
      <c r="U1648" s="304" t="s">
        <v>35</v>
      </c>
      <c r="V1648" s="297">
        <v>22313</v>
      </c>
      <c r="W1648" s="298">
        <v>218962</v>
      </c>
      <c r="X1648" s="298">
        <v>10155</v>
      </c>
    </row>
    <row r="1649" spans="1:24" x14ac:dyDescent="0.35">
      <c r="A1649" s="294">
        <v>2013</v>
      </c>
      <c r="B1649" s="295">
        <v>16196</v>
      </c>
      <c r="C1649" s="296" t="s">
        <v>1375</v>
      </c>
      <c r="D1649" s="294" t="s">
        <v>22</v>
      </c>
      <c r="E1649" s="296" t="s">
        <v>23</v>
      </c>
      <c r="F1649" s="294" t="s">
        <v>24</v>
      </c>
      <c r="G1649" s="296" t="s">
        <v>37</v>
      </c>
      <c r="H1649" s="296" t="s">
        <v>31</v>
      </c>
      <c r="I1649" s="296" t="s">
        <v>2270</v>
      </c>
      <c r="J1649" s="297">
        <v>9131</v>
      </c>
      <c r="K1649" s="298">
        <v>80530</v>
      </c>
      <c r="L1649" s="298">
        <v>6649</v>
      </c>
      <c r="M1649" s="299">
        <v>2652</v>
      </c>
      <c r="N1649" s="300">
        <v>28196</v>
      </c>
      <c r="O1649" s="300">
        <v>435</v>
      </c>
      <c r="P1649" s="301">
        <v>7411</v>
      </c>
      <c r="Q1649" s="302">
        <v>169969</v>
      </c>
      <c r="R1649" s="302">
        <v>74</v>
      </c>
      <c r="S1649" s="303" t="s">
        <v>35</v>
      </c>
      <c r="T1649" s="304" t="s">
        <v>35</v>
      </c>
      <c r="U1649" s="304" t="s">
        <v>35</v>
      </c>
      <c r="V1649" s="297">
        <v>19194</v>
      </c>
      <c r="W1649" s="298">
        <v>278695</v>
      </c>
      <c r="X1649" s="298">
        <v>7158</v>
      </c>
    </row>
    <row r="1650" spans="1:24" x14ac:dyDescent="0.35">
      <c r="A1650" s="294">
        <v>2013</v>
      </c>
      <c r="B1650" s="295">
        <v>16206</v>
      </c>
      <c r="C1650" s="296" t="s">
        <v>1376</v>
      </c>
      <c r="D1650" s="294" t="s">
        <v>22</v>
      </c>
      <c r="E1650" s="296" t="s">
        <v>23</v>
      </c>
      <c r="F1650" s="294" t="s">
        <v>24</v>
      </c>
      <c r="G1650" s="296" t="s">
        <v>83</v>
      </c>
      <c r="H1650" s="296" t="s">
        <v>26</v>
      </c>
      <c r="I1650" s="296" t="s">
        <v>2275</v>
      </c>
      <c r="J1650" s="297">
        <v>1156</v>
      </c>
      <c r="K1650" s="298">
        <v>13049</v>
      </c>
      <c r="L1650" s="298">
        <v>1097</v>
      </c>
      <c r="M1650" s="299">
        <v>929</v>
      </c>
      <c r="N1650" s="300">
        <v>13755</v>
      </c>
      <c r="O1650" s="300">
        <v>246</v>
      </c>
      <c r="P1650" s="301">
        <v>127</v>
      </c>
      <c r="Q1650" s="302">
        <v>947</v>
      </c>
      <c r="R1650" s="302">
        <v>8</v>
      </c>
      <c r="S1650" s="303" t="s">
        <v>35</v>
      </c>
      <c r="T1650" s="304" t="s">
        <v>35</v>
      </c>
      <c r="U1650" s="304" t="s">
        <v>35</v>
      </c>
      <c r="V1650" s="297">
        <v>2212</v>
      </c>
      <c r="W1650" s="298">
        <v>27751</v>
      </c>
      <c r="X1650" s="298">
        <v>1351</v>
      </c>
    </row>
    <row r="1651" spans="1:24" x14ac:dyDescent="0.35">
      <c r="A1651" s="294">
        <v>2013</v>
      </c>
      <c r="B1651" s="295">
        <v>16213</v>
      </c>
      <c r="C1651" s="296" t="s">
        <v>1377</v>
      </c>
      <c r="D1651" s="294" t="s">
        <v>22</v>
      </c>
      <c r="E1651" s="296" t="s">
        <v>23</v>
      </c>
      <c r="F1651" s="294" t="s">
        <v>24</v>
      </c>
      <c r="G1651" s="296" t="s">
        <v>131</v>
      </c>
      <c r="H1651" s="296" t="s">
        <v>54</v>
      </c>
      <c r="I1651" s="296" t="s">
        <v>2272</v>
      </c>
      <c r="J1651" s="297">
        <v>104343.4</v>
      </c>
      <c r="K1651" s="298">
        <v>641099</v>
      </c>
      <c r="L1651" s="298">
        <v>55644</v>
      </c>
      <c r="M1651" s="299">
        <v>45620.3</v>
      </c>
      <c r="N1651" s="300">
        <v>291209</v>
      </c>
      <c r="O1651" s="300">
        <v>7450</v>
      </c>
      <c r="P1651" s="301">
        <v>826</v>
      </c>
      <c r="Q1651" s="302">
        <v>5931</v>
      </c>
      <c r="R1651" s="302">
        <v>10</v>
      </c>
      <c r="S1651" s="303">
        <v>0</v>
      </c>
      <c r="T1651" s="304">
        <v>0</v>
      </c>
      <c r="U1651" s="304">
        <v>0</v>
      </c>
      <c r="V1651" s="297">
        <v>150789.70000000001</v>
      </c>
      <c r="W1651" s="298">
        <v>938239</v>
      </c>
      <c r="X1651" s="298">
        <v>63104</v>
      </c>
    </row>
    <row r="1652" spans="1:24" x14ac:dyDescent="0.35">
      <c r="A1652" s="294">
        <v>2013</v>
      </c>
      <c r="B1652" s="295">
        <v>16213</v>
      </c>
      <c r="C1652" s="296" t="s">
        <v>1377</v>
      </c>
      <c r="D1652" s="294" t="s">
        <v>132</v>
      </c>
      <c r="E1652" s="296" t="s">
        <v>133</v>
      </c>
      <c r="F1652" s="294" t="s">
        <v>24</v>
      </c>
      <c r="G1652" s="296" t="s">
        <v>131</v>
      </c>
      <c r="H1652" s="296" t="s">
        <v>54</v>
      </c>
      <c r="I1652" s="296" t="s">
        <v>2272</v>
      </c>
      <c r="J1652" s="297">
        <v>6037.2</v>
      </c>
      <c r="K1652" s="298">
        <v>109717</v>
      </c>
      <c r="L1652" s="298">
        <v>7888</v>
      </c>
      <c r="M1652" s="299">
        <v>25762.6</v>
      </c>
      <c r="N1652" s="300">
        <v>579856</v>
      </c>
      <c r="O1652" s="300">
        <v>1727</v>
      </c>
      <c r="P1652" s="301">
        <v>969.5</v>
      </c>
      <c r="Q1652" s="302">
        <v>15045</v>
      </c>
      <c r="R1652" s="302">
        <v>19</v>
      </c>
      <c r="S1652" s="303">
        <v>0</v>
      </c>
      <c r="T1652" s="304">
        <v>0</v>
      </c>
      <c r="U1652" s="304">
        <v>0</v>
      </c>
      <c r="V1652" s="297">
        <v>32769.300000000003</v>
      </c>
      <c r="W1652" s="298">
        <v>704618</v>
      </c>
      <c r="X1652" s="298">
        <v>9634</v>
      </c>
    </row>
    <row r="1653" spans="1:24" x14ac:dyDescent="0.35">
      <c r="A1653" s="294">
        <v>2013</v>
      </c>
      <c r="B1653" s="295">
        <v>16217</v>
      </c>
      <c r="C1653" s="296" t="s">
        <v>2425</v>
      </c>
      <c r="D1653" s="294" t="s">
        <v>22</v>
      </c>
      <c r="E1653" s="296" t="s">
        <v>23</v>
      </c>
      <c r="F1653" s="294" t="s">
        <v>24</v>
      </c>
      <c r="G1653" s="296" t="s">
        <v>41</v>
      </c>
      <c r="H1653" s="296" t="s">
        <v>26</v>
      </c>
      <c r="I1653" s="296" t="s">
        <v>2272</v>
      </c>
      <c r="J1653" s="297">
        <v>12364</v>
      </c>
      <c r="K1653" s="298">
        <v>95076</v>
      </c>
      <c r="L1653" s="298">
        <v>9805</v>
      </c>
      <c r="M1653" s="299">
        <v>13879</v>
      </c>
      <c r="N1653" s="300">
        <v>113144</v>
      </c>
      <c r="O1653" s="300">
        <v>981</v>
      </c>
      <c r="P1653" s="301" t="s">
        <v>35</v>
      </c>
      <c r="Q1653" s="302" t="s">
        <v>35</v>
      </c>
      <c r="R1653" s="302" t="s">
        <v>35</v>
      </c>
      <c r="S1653" s="303" t="s">
        <v>35</v>
      </c>
      <c r="T1653" s="304" t="s">
        <v>35</v>
      </c>
      <c r="U1653" s="304" t="s">
        <v>35</v>
      </c>
      <c r="V1653" s="297">
        <v>26243</v>
      </c>
      <c r="W1653" s="298">
        <v>208220</v>
      </c>
      <c r="X1653" s="298">
        <v>10786</v>
      </c>
    </row>
    <row r="1654" spans="1:24" x14ac:dyDescent="0.35">
      <c r="A1654" s="294">
        <v>2013</v>
      </c>
      <c r="B1654" s="295">
        <v>16223</v>
      </c>
      <c r="C1654" s="296" t="s">
        <v>2426</v>
      </c>
      <c r="D1654" s="294" t="s">
        <v>22</v>
      </c>
      <c r="E1654" s="296" t="s">
        <v>23</v>
      </c>
      <c r="F1654" s="294" t="s">
        <v>24</v>
      </c>
      <c r="G1654" s="296" t="s">
        <v>100</v>
      </c>
      <c r="H1654" s="296" t="s">
        <v>26</v>
      </c>
      <c r="I1654" s="296" t="s">
        <v>2269</v>
      </c>
      <c r="J1654" s="297">
        <v>18465</v>
      </c>
      <c r="K1654" s="298">
        <v>173699</v>
      </c>
      <c r="L1654" s="298">
        <v>11517</v>
      </c>
      <c r="M1654" s="299">
        <v>11330</v>
      </c>
      <c r="N1654" s="300">
        <v>100177</v>
      </c>
      <c r="O1654" s="300">
        <v>3021</v>
      </c>
      <c r="P1654" s="301">
        <v>3933</v>
      </c>
      <c r="Q1654" s="302">
        <v>56292</v>
      </c>
      <c r="R1654" s="302">
        <v>4</v>
      </c>
      <c r="S1654" s="303">
        <v>0</v>
      </c>
      <c r="T1654" s="304">
        <v>0</v>
      </c>
      <c r="U1654" s="304">
        <v>0</v>
      </c>
      <c r="V1654" s="297">
        <v>33728</v>
      </c>
      <c r="W1654" s="298">
        <v>330168</v>
      </c>
      <c r="X1654" s="298">
        <v>14542</v>
      </c>
    </row>
    <row r="1655" spans="1:24" x14ac:dyDescent="0.35">
      <c r="A1655" s="294">
        <v>2013</v>
      </c>
      <c r="B1655" s="295">
        <v>16226</v>
      </c>
      <c r="C1655" s="296" t="s">
        <v>1378</v>
      </c>
      <c r="D1655" s="294" t="s">
        <v>22</v>
      </c>
      <c r="E1655" s="296" t="s">
        <v>23</v>
      </c>
      <c r="F1655" s="294" t="s">
        <v>24</v>
      </c>
      <c r="G1655" s="296" t="s">
        <v>67</v>
      </c>
      <c r="H1655" s="296" t="s">
        <v>26</v>
      </c>
      <c r="I1655" s="296" t="s">
        <v>2291</v>
      </c>
      <c r="J1655" s="297">
        <v>41118</v>
      </c>
      <c r="K1655" s="298">
        <v>288967</v>
      </c>
      <c r="L1655" s="298">
        <v>23562</v>
      </c>
      <c r="M1655" s="299">
        <v>36151</v>
      </c>
      <c r="N1655" s="300">
        <v>273624</v>
      </c>
      <c r="O1655" s="300">
        <v>3680</v>
      </c>
      <c r="P1655" s="301">
        <v>11662</v>
      </c>
      <c r="Q1655" s="302">
        <v>127852</v>
      </c>
      <c r="R1655" s="302">
        <v>35</v>
      </c>
      <c r="S1655" s="303" t="s">
        <v>35</v>
      </c>
      <c r="T1655" s="304" t="s">
        <v>35</v>
      </c>
      <c r="U1655" s="304" t="s">
        <v>35</v>
      </c>
      <c r="V1655" s="297">
        <v>88931</v>
      </c>
      <c r="W1655" s="298">
        <v>690443</v>
      </c>
      <c r="X1655" s="298">
        <v>27277</v>
      </c>
    </row>
    <row r="1656" spans="1:24" x14ac:dyDescent="0.35">
      <c r="A1656" s="294">
        <v>2013</v>
      </c>
      <c r="B1656" s="295">
        <v>16259</v>
      </c>
      <c r="C1656" s="296" t="s">
        <v>1379</v>
      </c>
      <c r="D1656" s="294" t="s">
        <v>22</v>
      </c>
      <c r="E1656" s="296" t="s">
        <v>23</v>
      </c>
      <c r="F1656" s="294" t="s">
        <v>24</v>
      </c>
      <c r="G1656" s="296" t="s">
        <v>127</v>
      </c>
      <c r="H1656" s="296" t="s">
        <v>26</v>
      </c>
      <c r="I1656" s="296" t="s">
        <v>2270</v>
      </c>
      <c r="J1656" s="297">
        <v>9974</v>
      </c>
      <c r="K1656" s="298">
        <v>99544</v>
      </c>
      <c r="L1656" s="298">
        <v>7667</v>
      </c>
      <c r="M1656" s="299">
        <v>3093</v>
      </c>
      <c r="N1656" s="300">
        <v>33945</v>
      </c>
      <c r="O1656" s="300">
        <v>1397</v>
      </c>
      <c r="P1656" s="301">
        <v>12567</v>
      </c>
      <c r="Q1656" s="302">
        <v>142276</v>
      </c>
      <c r="R1656" s="302">
        <v>213</v>
      </c>
      <c r="S1656" s="303" t="s">
        <v>35</v>
      </c>
      <c r="T1656" s="304" t="s">
        <v>35</v>
      </c>
      <c r="U1656" s="304" t="s">
        <v>35</v>
      </c>
      <c r="V1656" s="297">
        <v>25634</v>
      </c>
      <c r="W1656" s="298">
        <v>275765</v>
      </c>
      <c r="X1656" s="298">
        <v>9277</v>
      </c>
    </row>
    <row r="1657" spans="1:24" x14ac:dyDescent="0.35">
      <c r="A1657" s="294">
        <v>2013</v>
      </c>
      <c r="B1657" s="295">
        <v>16267</v>
      </c>
      <c r="C1657" s="296" t="s">
        <v>1380</v>
      </c>
      <c r="D1657" s="294" t="s">
        <v>22</v>
      </c>
      <c r="E1657" s="296" t="s">
        <v>23</v>
      </c>
      <c r="F1657" s="294" t="s">
        <v>24</v>
      </c>
      <c r="G1657" s="296" t="s">
        <v>75</v>
      </c>
      <c r="H1657" s="296" t="s">
        <v>31</v>
      </c>
      <c r="I1657" s="296" t="s">
        <v>2382</v>
      </c>
      <c r="J1657" s="297">
        <v>11885</v>
      </c>
      <c r="K1657" s="298">
        <v>75504</v>
      </c>
      <c r="L1657" s="298">
        <v>8963</v>
      </c>
      <c r="M1657" s="299">
        <v>7100</v>
      </c>
      <c r="N1657" s="300">
        <v>55871</v>
      </c>
      <c r="O1657" s="300">
        <v>1626</v>
      </c>
      <c r="P1657" s="301">
        <v>1264</v>
      </c>
      <c r="Q1657" s="302">
        <v>4921</v>
      </c>
      <c r="R1657" s="302">
        <v>487</v>
      </c>
      <c r="S1657" s="303" t="s">
        <v>35</v>
      </c>
      <c r="T1657" s="304" t="s">
        <v>35</v>
      </c>
      <c r="U1657" s="304" t="s">
        <v>35</v>
      </c>
      <c r="V1657" s="297">
        <v>20249</v>
      </c>
      <c r="W1657" s="298">
        <v>136296</v>
      </c>
      <c r="X1657" s="298">
        <v>11076</v>
      </c>
    </row>
    <row r="1658" spans="1:24" x14ac:dyDescent="0.35">
      <c r="A1658" s="294">
        <v>2013</v>
      </c>
      <c r="B1658" s="295">
        <v>16284</v>
      </c>
      <c r="C1658" s="296" t="s">
        <v>1381</v>
      </c>
      <c r="D1658" s="294" t="s">
        <v>22</v>
      </c>
      <c r="E1658" s="296" t="s">
        <v>23</v>
      </c>
      <c r="F1658" s="294" t="s">
        <v>24</v>
      </c>
      <c r="G1658" s="296" t="s">
        <v>48</v>
      </c>
      <c r="H1658" s="296" t="s">
        <v>31</v>
      </c>
      <c r="I1658" s="296" t="s">
        <v>2270</v>
      </c>
      <c r="J1658" s="297">
        <v>13798</v>
      </c>
      <c r="K1658" s="298">
        <v>112443</v>
      </c>
      <c r="L1658" s="298">
        <v>6044</v>
      </c>
      <c r="M1658" s="299">
        <v>2384</v>
      </c>
      <c r="N1658" s="300">
        <v>19364</v>
      </c>
      <c r="O1658" s="300">
        <v>308</v>
      </c>
      <c r="P1658" s="301">
        <v>2475</v>
      </c>
      <c r="Q1658" s="302">
        <v>40716</v>
      </c>
      <c r="R1658" s="302">
        <v>3</v>
      </c>
      <c r="S1658" s="303" t="s">
        <v>35</v>
      </c>
      <c r="T1658" s="304" t="s">
        <v>35</v>
      </c>
      <c r="U1658" s="304" t="s">
        <v>35</v>
      </c>
      <c r="V1658" s="297">
        <v>18657</v>
      </c>
      <c r="W1658" s="298">
        <v>172523</v>
      </c>
      <c r="X1658" s="298">
        <v>6355</v>
      </c>
    </row>
    <row r="1659" spans="1:24" x14ac:dyDescent="0.35">
      <c r="A1659" s="294">
        <v>2013</v>
      </c>
      <c r="B1659" s="295">
        <v>16286</v>
      </c>
      <c r="C1659" s="296" t="s">
        <v>1382</v>
      </c>
      <c r="D1659" s="294" t="s">
        <v>22</v>
      </c>
      <c r="E1659" s="296" t="s">
        <v>23</v>
      </c>
      <c r="F1659" s="294" t="s">
        <v>24</v>
      </c>
      <c r="G1659" s="296" t="s">
        <v>164</v>
      </c>
      <c r="H1659" s="296" t="s">
        <v>31</v>
      </c>
      <c r="I1659" s="296" t="s">
        <v>2275</v>
      </c>
      <c r="J1659" s="297">
        <v>6474</v>
      </c>
      <c r="K1659" s="298">
        <v>66740</v>
      </c>
      <c r="L1659" s="298">
        <v>4650</v>
      </c>
      <c r="M1659" s="299">
        <v>1870</v>
      </c>
      <c r="N1659" s="300">
        <v>21226</v>
      </c>
      <c r="O1659" s="300">
        <v>725</v>
      </c>
      <c r="P1659" s="301">
        <v>52.9</v>
      </c>
      <c r="Q1659" s="302">
        <v>515</v>
      </c>
      <c r="R1659" s="302">
        <v>16</v>
      </c>
      <c r="S1659" s="303" t="s">
        <v>35</v>
      </c>
      <c r="T1659" s="304" t="s">
        <v>35</v>
      </c>
      <c r="U1659" s="304" t="s">
        <v>35</v>
      </c>
      <c r="V1659" s="297">
        <v>8396.9</v>
      </c>
      <c r="W1659" s="298">
        <v>88481</v>
      </c>
      <c r="X1659" s="298">
        <v>5391</v>
      </c>
    </row>
    <row r="1660" spans="1:24" x14ac:dyDescent="0.35">
      <c r="A1660" s="294">
        <v>2013</v>
      </c>
      <c r="B1660" s="295">
        <v>16295</v>
      </c>
      <c r="C1660" s="296" t="s">
        <v>1383</v>
      </c>
      <c r="D1660" s="294" t="s">
        <v>22</v>
      </c>
      <c r="E1660" s="296" t="s">
        <v>23</v>
      </c>
      <c r="F1660" s="294" t="s">
        <v>24</v>
      </c>
      <c r="G1660" s="296" t="s">
        <v>60</v>
      </c>
      <c r="H1660" s="296" t="s">
        <v>26</v>
      </c>
      <c r="I1660" s="296" t="s">
        <v>2360</v>
      </c>
      <c r="J1660" s="297">
        <v>65881.600000000006</v>
      </c>
      <c r="K1660" s="298">
        <v>436257</v>
      </c>
      <c r="L1660" s="298">
        <v>48729</v>
      </c>
      <c r="M1660" s="299">
        <v>61372.3</v>
      </c>
      <c r="N1660" s="300">
        <v>451016</v>
      </c>
      <c r="O1660" s="300">
        <v>6648</v>
      </c>
      <c r="P1660" s="301">
        <v>29821</v>
      </c>
      <c r="Q1660" s="302">
        <v>291953</v>
      </c>
      <c r="R1660" s="302">
        <v>31</v>
      </c>
      <c r="S1660" s="303" t="s">
        <v>35</v>
      </c>
      <c r="T1660" s="304" t="s">
        <v>35</v>
      </c>
      <c r="U1660" s="304" t="s">
        <v>35</v>
      </c>
      <c r="V1660" s="297">
        <v>157074.9</v>
      </c>
      <c r="W1660" s="298">
        <v>1179226</v>
      </c>
      <c r="X1660" s="298">
        <v>55408</v>
      </c>
    </row>
    <row r="1661" spans="1:24" x14ac:dyDescent="0.35">
      <c r="A1661" s="294">
        <v>2013</v>
      </c>
      <c r="B1661" s="295">
        <v>16325</v>
      </c>
      <c r="C1661" s="296" t="s">
        <v>2427</v>
      </c>
      <c r="D1661" s="294" t="s">
        <v>22</v>
      </c>
      <c r="E1661" s="296" t="s">
        <v>23</v>
      </c>
      <c r="F1661" s="294" t="s">
        <v>24</v>
      </c>
      <c r="G1661" s="296" t="s">
        <v>41</v>
      </c>
      <c r="H1661" s="296" t="s">
        <v>26</v>
      </c>
      <c r="I1661" s="296" t="s">
        <v>2272</v>
      </c>
      <c r="J1661" s="297">
        <v>801.5</v>
      </c>
      <c r="K1661" s="298">
        <v>25706</v>
      </c>
      <c r="L1661" s="298">
        <v>1155</v>
      </c>
      <c r="M1661" s="299">
        <v>290.8</v>
      </c>
      <c r="N1661" s="300">
        <v>6920</v>
      </c>
      <c r="O1661" s="300">
        <v>147</v>
      </c>
      <c r="P1661" s="301">
        <v>1915.5</v>
      </c>
      <c r="Q1661" s="302">
        <v>62627</v>
      </c>
      <c r="R1661" s="302">
        <v>6</v>
      </c>
      <c r="S1661" s="303" t="s">
        <v>35</v>
      </c>
      <c r="T1661" s="304" t="s">
        <v>35</v>
      </c>
      <c r="U1661" s="304" t="s">
        <v>35</v>
      </c>
      <c r="V1661" s="297">
        <v>3007.8</v>
      </c>
      <c r="W1661" s="298">
        <v>95253</v>
      </c>
      <c r="X1661" s="298">
        <v>1308</v>
      </c>
    </row>
    <row r="1662" spans="1:24" x14ac:dyDescent="0.35">
      <c r="A1662" s="294">
        <v>2013</v>
      </c>
      <c r="B1662" s="295">
        <v>16368</v>
      </c>
      <c r="C1662" s="296" t="s">
        <v>1384</v>
      </c>
      <c r="D1662" s="294" t="s">
        <v>22</v>
      </c>
      <c r="E1662" s="296" t="s">
        <v>23</v>
      </c>
      <c r="F1662" s="294" t="s">
        <v>24</v>
      </c>
      <c r="G1662" s="296" t="s">
        <v>48</v>
      </c>
      <c r="H1662" s="296" t="s">
        <v>31</v>
      </c>
      <c r="I1662" s="296" t="s">
        <v>2270</v>
      </c>
      <c r="J1662" s="297">
        <v>22107</v>
      </c>
      <c r="K1662" s="298">
        <v>196596</v>
      </c>
      <c r="L1662" s="298">
        <v>12936</v>
      </c>
      <c r="M1662" s="299">
        <v>2559.5</v>
      </c>
      <c r="N1662" s="300">
        <v>22848</v>
      </c>
      <c r="O1662" s="300">
        <v>717</v>
      </c>
      <c r="P1662" s="301">
        <v>1755.5</v>
      </c>
      <c r="Q1662" s="302">
        <v>17357</v>
      </c>
      <c r="R1662" s="302">
        <v>251</v>
      </c>
      <c r="S1662" s="303" t="s">
        <v>35</v>
      </c>
      <c r="T1662" s="304" t="s">
        <v>35</v>
      </c>
      <c r="U1662" s="304" t="s">
        <v>35</v>
      </c>
      <c r="V1662" s="297">
        <v>26422</v>
      </c>
      <c r="W1662" s="298">
        <v>236801</v>
      </c>
      <c r="X1662" s="298">
        <v>13904</v>
      </c>
    </row>
    <row r="1663" spans="1:24" x14ac:dyDescent="0.35">
      <c r="A1663" s="294">
        <v>2013</v>
      </c>
      <c r="B1663" s="295">
        <v>16382</v>
      </c>
      <c r="C1663" s="296" t="s">
        <v>1385</v>
      </c>
      <c r="D1663" s="294" t="s">
        <v>22</v>
      </c>
      <c r="E1663" s="296" t="s">
        <v>23</v>
      </c>
      <c r="F1663" s="294" t="s">
        <v>24</v>
      </c>
      <c r="G1663" s="296" t="s">
        <v>76</v>
      </c>
      <c r="H1663" s="296" t="s">
        <v>31</v>
      </c>
      <c r="I1663" s="296" t="s">
        <v>2282</v>
      </c>
      <c r="J1663" s="297">
        <v>12495.3</v>
      </c>
      <c r="K1663" s="298">
        <v>115480</v>
      </c>
      <c r="L1663" s="298">
        <v>8280</v>
      </c>
      <c r="M1663" s="299">
        <v>12448.2</v>
      </c>
      <c r="N1663" s="300">
        <v>119455</v>
      </c>
      <c r="O1663" s="300">
        <v>2724</v>
      </c>
      <c r="P1663" s="301">
        <v>6029.9</v>
      </c>
      <c r="Q1663" s="302">
        <v>115994</v>
      </c>
      <c r="R1663" s="302">
        <v>10</v>
      </c>
      <c r="S1663" s="303" t="s">
        <v>35</v>
      </c>
      <c r="T1663" s="304" t="s">
        <v>35</v>
      </c>
      <c r="U1663" s="304" t="s">
        <v>35</v>
      </c>
      <c r="V1663" s="297">
        <v>30973.4</v>
      </c>
      <c r="W1663" s="298">
        <v>350929</v>
      </c>
      <c r="X1663" s="298">
        <v>11014</v>
      </c>
    </row>
    <row r="1664" spans="1:24" x14ac:dyDescent="0.35">
      <c r="A1664" s="294">
        <v>2013</v>
      </c>
      <c r="B1664" s="295">
        <v>16416</v>
      </c>
      <c r="C1664" s="296" t="s">
        <v>1386</v>
      </c>
      <c r="D1664" s="294" t="s">
        <v>22</v>
      </c>
      <c r="E1664" s="296" t="s">
        <v>23</v>
      </c>
      <c r="F1664" s="294" t="s">
        <v>24</v>
      </c>
      <c r="G1664" s="296" t="s">
        <v>198</v>
      </c>
      <c r="H1664" s="296" t="s">
        <v>26</v>
      </c>
      <c r="I1664" s="296" t="s">
        <v>2304</v>
      </c>
      <c r="J1664" s="297">
        <v>2081</v>
      </c>
      <c r="K1664" s="298">
        <v>34978</v>
      </c>
      <c r="L1664" s="298">
        <v>2793</v>
      </c>
      <c r="M1664" s="299">
        <v>909</v>
      </c>
      <c r="N1664" s="300">
        <v>22123</v>
      </c>
      <c r="O1664" s="300">
        <v>334</v>
      </c>
      <c r="P1664" s="301">
        <v>464</v>
      </c>
      <c r="Q1664" s="302">
        <v>10769</v>
      </c>
      <c r="R1664" s="302">
        <v>1</v>
      </c>
      <c r="S1664" s="303" t="s">
        <v>35</v>
      </c>
      <c r="T1664" s="304" t="s">
        <v>35</v>
      </c>
      <c r="U1664" s="304" t="s">
        <v>35</v>
      </c>
      <c r="V1664" s="297">
        <v>3454</v>
      </c>
      <c r="W1664" s="298">
        <v>67870</v>
      </c>
      <c r="X1664" s="298">
        <v>3128</v>
      </c>
    </row>
    <row r="1665" spans="1:24" x14ac:dyDescent="0.35">
      <c r="A1665" s="294">
        <v>2013</v>
      </c>
      <c r="B1665" s="295">
        <v>16420</v>
      </c>
      <c r="C1665" s="296" t="s">
        <v>1387</v>
      </c>
      <c r="D1665" s="294" t="s">
        <v>22</v>
      </c>
      <c r="E1665" s="296" t="s">
        <v>23</v>
      </c>
      <c r="F1665" s="294" t="s">
        <v>24</v>
      </c>
      <c r="G1665" s="296" t="s">
        <v>34</v>
      </c>
      <c r="H1665" s="296" t="s">
        <v>31</v>
      </c>
      <c r="I1665" s="296" t="s">
        <v>2270</v>
      </c>
      <c r="J1665" s="297">
        <v>12264.5</v>
      </c>
      <c r="K1665" s="298">
        <v>86275</v>
      </c>
      <c r="L1665" s="298">
        <v>5423</v>
      </c>
      <c r="M1665" s="299">
        <v>1611</v>
      </c>
      <c r="N1665" s="300">
        <v>11816</v>
      </c>
      <c r="O1665" s="300">
        <v>331</v>
      </c>
      <c r="P1665" s="301">
        <v>1235</v>
      </c>
      <c r="Q1665" s="302">
        <v>11740</v>
      </c>
      <c r="R1665" s="302">
        <v>6</v>
      </c>
      <c r="S1665" s="303" t="s">
        <v>35</v>
      </c>
      <c r="T1665" s="304" t="s">
        <v>35</v>
      </c>
      <c r="U1665" s="304" t="s">
        <v>35</v>
      </c>
      <c r="V1665" s="297">
        <v>15110.5</v>
      </c>
      <c r="W1665" s="298">
        <v>109831</v>
      </c>
      <c r="X1665" s="298">
        <v>5760</v>
      </c>
    </row>
    <row r="1666" spans="1:24" x14ac:dyDescent="0.35">
      <c r="A1666" s="294">
        <v>2013</v>
      </c>
      <c r="B1666" s="295">
        <v>16440</v>
      </c>
      <c r="C1666" s="296" t="s">
        <v>1388</v>
      </c>
      <c r="D1666" s="294" t="s">
        <v>22</v>
      </c>
      <c r="E1666" s="296" t="s">
        <v>23</v>
      </c>
      <c r="F1666" s="294" t="s">
        <v>24</v>
      </c>
      <c r="G1666" s="296" t="s">
        <v>75</v>
      </c>
      <c r="H1666" s="296" t="s">
        <v>26</v>
      </c>
      <c r="I1666" s="296" t="s">
        <v>2313</v>
      </c>
      <c r="J1666" s="297">
        <v>2598</v>
      </c>
      <c r="K1666" s="298">
        <v>23230</v>
      </c>
      <c r="L1666" s="298">
        <v>2355</v>
      </c>
      <c r="M1666" s="299">
        <v>2013</v>
      </c>
      <c r="N1666" s="300">
        <v>20396</v>
      </c>
      <c r="O1666" s="300">
        <v>760</v>
      </c>
      <c r="P1666" s="301">
        <v>5667</v>
      </c>
      <c r="Q1666" s="302">
        <v>68620</v>
      </c>
      <c r="R1666" s="302">
        <v>262</v>
      </c>
      <c r="S1666" s="303" t="s">
        <v>35</v>
      </c>
      <c r="T1666" s="304" t="s">
        <v>35</v>
      </c>
      <c r="U1666" s="304" t="s">
        <v>35</v>
      </c>
      <c r="V1666" s="297">
        <v>10278</v>
      </c>
      <c r="W1666" s="298">
        <v>112246</v>
      </c>
      <c r="X1666" s="298">
        <v>3377</v>
      </c>
    </row>
    <row r="1667" spans="1:24" x14ac:dyDescent="0.35">
      <c r="A1667" s="294">
        <v>2013</v>
      </c>
      <c r="B1667" s="295">
        <v>16458</v>
      </c>
      <c r="C1667" s="296" t="s">
        <v>1389</v>
      </c>
      <c r="D1667" s="294" t="s">
        <v>22</v>
      </c>
      <c r="E1667" s="296" t="s">
        <v>23</v>
      </c>
      <c r="F1667" s="294" t="s">
        <v>24</v>
      </c>
      <c r="G1667" s="296" t="s">
        <v>56</v>
      </c>
      <c r="H1667" s="296" t="s">
        <v>26</v>
      </c>
      <c r="I1667" s="296" t="s">
        <v>2269</v>
      </c>
      <c r="J1667" s="297">
        <v>5259</v>
      </c>
      <c r="K1667" s="298">
        <v>51924</v>
      </c>
      <c r="L1667" s="298">
        <v>3883</v>
      </c>
      <c r="M1667" s="299">
        <v>6727</v>
      </c>
      <c r="N1667" s="300">
        <v>64245</v>
      </c>
      <c r="O1667" s="300">
        <v>1136</v>
      </c>
      <c r="P1667" s="301">
        <v>1042</v>
      </c>
      <c r="Q1667" s="302">
        <v>14582</v>
      </c>
      <c r="R1667" s="302">
        <v>1</v>
      </c>
      <c r="S1667" s="303">
        <v>0</v>
      </c>
      <c r="T1667" s="304">
        <v>0</v>
      </c>
      <c r="U1667" s="304">
        <v>0</v>
      </c>
      <c r="V1667" s="297">
        <v>13028</v>
      </c>
      <c r="W1667" s="298">
        <v>130751</v>
      </c>
      <c r="X1667" s="298">
        <v>5020</v>
      </c>
    </row>
    <row r="1668" spans="1:24" x14ac:dyDescent="0.35">
      <c r="A1668" s="294">
        <v>2013</v>
      </c>
      <c r="B1668" s="295">
        <v>16459</v>
      </c>
      <c r="C1668" s="296" t="s">
        <v>1390</v>
      </c>
      <c r="D1668" s="294" t="s">
        <v>22</v>
      </c>
      <c r="E1668" s="296" t="s">
        <v>23</v>
      </c>
      <c r="F1668" s="294" t="s">
        <v>24</v>
      </c>
      <c r="G1668" s="296" t="s">
        <v>106</v>
      </c>
      <c r="H1668" s="296" t="s">
        <v>26</v>
      </c>
      <c r="I1668" s="296" t="s">
        <v>2269</v>
      </c>
      <c r="J1668" s="297">
        <v>3531</v>
      </c>
      <c r="K1668" s="298">
        <v>36146</v>
      </c>
      <c r="L1668" s="298">
        <v>3219</v>
      </c>
      <c r="M1668" s="299">
        <v>4381</v>
      </c>
      <c r="N1668" s="300">
        <v>42762</v>
      </c>
      <c r="O1668" s="300">
        <v>832</v>
      </c>
      <c r="P1668" s="301">
        <v>4041</v>
      </c>
      <c r="Q1668" s="302">
        <v>52074</v>
      </c>
      <c r="R1668" s="302">
        <v>5</v>
      </c>
      <c r="S1668" s="303">
        <v>0</v>
      </c>
      <c r="T1668" s="304">
        <v>0</v>
      </c>
      <c r="U1668" s="304">
        <v>0</v>
      </c>
      <c r="V1668" s="297">
        <v>11953</v>
      </c>
      <c r="W1668" s="298">
        <v>130982</v>
      </c>
      <c r="X1668" s="298">
        <v>4056</v>
      </c>
    </row>
    <row r="1669" spans="1:24" x14ac:dyDescent="0.35">
      <c r="A1669" s="294">
        <v>2013</v>
      </c>
      <c r="B1669" s="295">
        <v>16461</v>
      </c>
      <c r="C1669" s="296" t="s">
        <v>1391</v>
      </c>
      <c r="D1669" s="294" t="s">
        <v>22</v>
      </c>
      <c r="E1669" s="296" t="s">
        <v>23</v>
      </c>
      <c r="F1669" s="294" t="s">
        <v>24</v>
      </c>
      <c r="G1669" s="296" t="s">
        <v>94</v>
      </c>
      <c r="H1669" s="296" t="s">
        <v>31</v>
      </c>
      <c r="I1669" s="296" t="s">
        <v>2292</v>
      </c>
      <c r="J1669" s="297">
        <v>32639.9</v>
      </c>
      <c r="K1669" s="298">
        <v>286357</v>
      </c>
      <c r="L1669" s="298">
        <v>18901</v>
      </c>
      <c r="M1669" s="299">
        <v>11776.5</v>
      </c>
      <c r="N1669" s="300">
        <v>111056</v>
      </c>
      <c r="O1669" s="300">
        <v>2772</v>
      </c>
      <c r="P1669" s="301">
        <v>14604.3</v>
      </c>
      <c r="Q1669" s="302">
        <v>238141</v>
      </c>
      <c r="R1669" s="302">
        <v>27</v>
      </c>
      <c r="S1669" s="303" t="s">
        <v>35</v>
      </c>
      <c r="T1669" s="304" t="s">
        <v>35</v>
      </c>
      <c r="U1669" s="304" t="s">
        <v>35</v>
      </c>
      <c r="V1669" s="297">
        <v>59020.7</v>
      </c>
      <c r="W1669" s="298">
        <v>635554</v>
      </c>
      <c r="X1669" s="298">
        <v>21700</v>
      </c>
    </row>
    <row r="1670" spans="1:24" x14ac:dyDescent="0.35">
      <c r="A1670" s="294">
        <v>2013</v>
      </c>
      <c r="B1670" s="295">
        <v>16463</v>
      </c>
      <c r="C1670" s="296" t="s">
        <v>1392</v>
      </c>
      <c r="D1670" s="294" t="s">
        <v>22</v>
      </c>
      <c r="E1670" s="296" t="s">
        <v>23</v>
      </c>
      <c r="F1670" s="294" t="s">
        <v>24</v>
      </c>
      <c r="G1670" s="296" t="s">
        <v>28</v>
      </c>
      <c r="H1670" s="296" t="s">
        <v>26</v>
      </c>
      <c r="I1670" s="296" t="s">
        <v>2270</v>
      </c>
      <c r="J1670" s="297">
        <v>2961</v>
      </c>
      <c r="K1670" s="298">
        <v>100752</v>
      </c>
      <c r="L1670" s="298">
        <v>8582</v>
      </c>
      <c r="M1670" s="299">
        <v>3429</v>
      </c>
      <c r="N1670" s="300">
        <v>150813</v>
      </c>
      <c r="O1670" s="300">
        <v>1727</v>
      </c>
      <c r="P1670" s="301">
        <v>246</v>
      </c>
      <c r="Q1670" s="302">
        <v>3783</v>
      </c>
      <c r="R1670" s="302">
        <v>14</v>
      </c>
      <c r="S1670" s="303" t="s">
        <v>35</v>
      </c>
      <c r="T1670" s="304" t="s">
        <v>35</v>
      </c>
      <c r="U1670" s="304" t="s">
        <v>35</v>
      </c>
      <c r="V1670" s="297">
        <v>6636</v>
      </c>
      <c r="W1670" s="298">
        <v>255348</v>
      </c>
      <c r="X1670" s="298">
        <v>10323</v>
      </c>
    </row>
    <row r="1671" spans="1:24" x14ac:dyDescent="0.35">
      <c r="A1671" s="294">
        <v>2013</v>
      </c>
      <c r="B1671" s="295">
        <v>16496</v>
      </c>
      <c r="C1671" s="296" t="s">
        <v>1393</v>
      </c>
      <c r="D1671" s="294" t="s">
        <v>22</v>
      </c>
      <c r="E1671" s="296" t="s">
        <v>23</v>
      </c>
      <c r="F1671" s="294" t="s">
        <v>24</v>
      </c>
      <c r="G1671" s="296" t="s">
        <v>67</v>
      </c>
      <c r="H1671" s="296" t="s">
        <v>31</v>
      </c>
      <c r="I1671" s="296" t="s">
        <v>2280</v>
      </c>
      <c r="J1671" s="297">
        <v>97553</v>
      </c>
      <c r="K1671" s="298">
        <v>877390</v>
      </c>
      <c r="L1671" s="298">
        <v>62602</v>
      </c>
      <c r="M1671" s="299">
        <v>15382.4</v>
      </c>
      <c r="N1671" s="300">
        <v>137668</v>
      </c>
      <c r="O1671" s="300">
        <v>5006</v>
      </c>
      <c r="P1671" s="301">
        <v>14040.6</v>
      </c>
      <c r="Q1671" s="302">
        <v>182152</v>
      </c>
      <c r="R1671" s="302">
        <v>39</v>
      </c>
      <c r="S1671" s="303">
        <v>0</v>
      </c>
      <c r="T1671" s="304">
        <v>0</v>
      </c>
      <c r="U1671" s="304">
        <v>0</v>
      </c>
      <c r="V1671" s="297">
        <v>126976</v>
      </c>
      <c r="W1671" s="298">
        <v>1197210</v>
      </c>
      <c r="X1671" s="298">
        <v>67647</v>
      </c>
    </row>
    <row r="1672" spans="1:24" x14ac:dyDescent="0.35">
      <c r="A1672" s="294">
        <v>2013</v>
      </c>
      <c r="B1672" s="295">
        <v>16511</v>
      </c>
      <c r="C1672" s="296" t="s">
        <v>1394</v>
      </c>
      <c r="D1672" s="294" t="s">
        <v>22</v>
      </c>
      <c r="E1672" s="296" t="s">
        <v>23</v>
      </c>
      <c r="F1672" s="294" t="s">
        <v>24</v>
      </c>
      <c r="G1672" s="296" t="s">
        <v>127</v>
      </c>
      <c r="H1672" s="296" t="s">
        <v>31</v>
      </c>
      <c r="I1672" s="296" t="s">
        <v>2296</v>
      </c>
      <c r="J1672" s="297">
        <v>15031.7</v>
      </c>
      <c r="K1672" s="298">
        <v>127505</v>
      </c>
      <c r="L1672" s="298">
        <v>10147</v>
      </c>
      <c r="M1672" s="299">
        <v>1266.3</v>
      </c>
      <c r="N1672" s="300">
        <v>13024</v>
      </c>
      <c r="O1672" s="300">
        <v>628</v>
      </c>
      <c r="P1672" s="301">
        <v>18</v>
      </c>
      <c r="Q1672" s="302">
        <v>211</v>
      </c>
      <c r="R1672" s="302">
        <v>7</v>
      </c>
      <c r="S1672" s="303" t="s">
        <v>35</v>
      </c>
      <c r="T1672" s="304" t="s">
        <v>35</v>
      </c>
      <c r="U1672" s="304" t="s">
        <v>35</v>
      </c>
      <c r="V1672" s="297">
        <v>16316</v>
      </c>
      <c r="W1672" s="298">
        <v>140740</v>
      </c>
      <c r="X1672" s="298">
        <v>10782</v>
      </c>
    </row>
    <row r="1673" spans="1:24" x14ac:dyDescent="0.35">
      <c r="A1673" s="294">
        <v>2013</v>
      </c>
      <c r="B1673" s="295">
        <v>16518</v>
      </c>
      <c r="C1673" s="296" t="s">
        <v>1395</v>
      </c>
      <c r="D1673" s="294" t="s">
        <v>22</v>
      </c>
      <c r="E1673" s="296" t="s">
        <v>23</v>
      </c>
      <c r="F1673" s="294" t="s">
        <v>24</v>
      </c>
      <c r="G1673" s="296" t="s">
        <v>75</v>
      </c>
      <c r="H1673" s="296" t="s">
        <v>26</v>
      </c>
      <c r="I1673" s="296" t="s">
        <v>2300</v>
      </c>
      <c r="J1673" s="297">
        <v>1812</v>
      </c>
      <c r="K1673" s="298">
        <v>14890</v>
      </c>
      <c r="L1673" s="298">
        <v>1468</v>
      </c>
      <c r="M1673" s="299">
        <v>614</v>
      </c>
      <c r="N1673" s="300">
        <v>5862</v>
      </c>
      <c r="O1673" s="300">
        <v>571</v>
      </c>
      <c r="P1673" s="301">
        <v>2751</v>
      </c>
      <c r="Q1673" s="302">
        <v>23985</v>
      </c>
      <c r="R1673" s="302">
        <v>82</v>
      </c>
      <c r="S1673" s="303" t="s">
        <v>35</v>
      </c>
      <c r="T1673" s="304" t="s">
        <v>35</v>
      </c>
      <c r="U1673" s="304" t="s">
        <v>35</v>
      </c>
      <c r="V1673" s="297">
        <v>5177</v>
      </c>
      <c r="W1673" s="298">
        <v>44737</v>
      </c>
      <c r="X1673" s="298">
        <v>2121</v>
      </c>
    </row>
    <row r="1674" spans="1:24" x14ac:dyDescent="0.35">
      <c r="A1674" s="294">
        <v>2013</v>
      </c>
      <c r="B1674" s="295">
        <v>16534</v>
      </c>
      <c r="C1674" s="296" t="s">
        <v>1396</v>
      </c>
      <c r="D1674" s="294" t="s">
        <v>22</v>
      </c>
      <c r="E1674" s="296" t="s">
        <v>23</v>
      </c>
      <c r="F1674" s="294" t="s">
        <v>24</v>
      </c>
      <c r="G1674" s="296" t="s">
        <v>60</v>
      </c>
      <c r="H1674" s="296" t="s">
        <v>179</v>
      </c>
      <c r="I1674" s="296" t="s">
        <v>2360</v>
      </c>
      <c r="J1674" s="297">
        <v>581411.30000000005</v>
      </c>
      <c r="K1674" s="298">
        <v>4655065</v>
      </c>
      <c r="L1674" s="298">
        <v>538721</v>
      </c>
      <c r="M1674" s="299">
        <v>90066.2</v>
      </c>
      <c r="N1674" s="300">
        <v>643332</v>
      </c>
      <c r="O1674" s="300">
        <v>56222</v>
      </c>
      <c r="P1674" s="301">
        <v>577320.1</v>
      </c>
      <c r="Q1674" s="302">
        <v>5119004</v>
      </c>
      <c r="R1674" s="302">
        <v>12783</v>
      </c>
      <c r="S1674" s="303">
        <v>3559.4</v>
      </c>
      <c r="T1674" s="304">
        <v>29226</v>
      </c>
      <c r="U1674" s="304">
        <v>1</v>
      </c>
      <c r="V1674" s="297">
        <v>1252357</v>
      </c>
      <c r="W1674" s="298">
        <v>10446627</v>
      </c>
      <c r="X1674" s="298">
        <v>607727</v>
      </c>
    </row>
    <row r="1675" spans="1:24" x14ac:dyDescent="0.35">
      <c r="A1675" s="294">
        <v>2013</v>
      </c>
      <c r="B1675" s="295">
        <v>16549</v>
      </c>
      <c r="C1675" s="296" t="s">
        <v>1397</v>
      </c>
      <c r="D1675" s="294" t="s">
        <v>22</v>
      </c>
      <c r="E1675" s="296" t="s">
        <v>23</v>
      </c>
      <c r="F1675" s="294" t="s">
        <v>24</v>
      </c>
      <c r="G1675" s="296" t="s">
        <v>41</v>
      </c>
      <c r="H1675" s="296" t="s">
        <v>26</v>
      </c>
      <c r="I1675" s="296" t="s">
        <v>2272</v>
      </c>
      <c r="J1675" s="297">
        <v>2250</v>
      </c>
      <c r="K1675" s="298">
        <v>44561</v>
      </c>
      <c r="L1675" s="298">
        <v>3129</v>
      </c>
      <c r="M1675" s="299">
        <v>601</v>
      </c>
      <c r="N1675" s="300">
        <v>11148</v>
      </c>
      <c r="O1675" s="300">
        <v>510</v>
      </c>
      <c r="P1675" s="301">
        <v>3826</v>
      </c>
      <c r="Q1675" s="302">
        <v>66457</v>
      </c>
      <c r="R1675" s="302">
        <v>84</v>
      </c>
      <c r="S1675" s="303" t="s">
        <v>35</v>
      </c>
      <c r="T1675" s="304" t="s">
        <v>35</v>
      </c>
      <c r="U1675" s="304" t="s">
        <v>35</v>
      </c>
      <c r="V1675" s="297">
        <v>6677</v>
      </c>
      <c r="W1675" s="298">
        <v>122166</v>
      </c>
      <c r="X1675" s="298">
        <v>3723</v>
      </c>
    </row>
    <row r="1676" spans="1:24" x14ac:dyDescent="0.35">
      <c r="A1676" s="294">
        <v>2013</v>
      </c>
      <c r="B1676" s="295">
        <v>16555</v>
      </c>
      <c r="C1676" s="296" t="s">
        <v>1398</v>
      </c>
      <c r="D1676" s="294" t="s">
        <v>22</v>
      </c>
      <c r="E1676" s="296" t="s">
        <v>23</v>
      </c>
      <c r="F1676" s="294" t="s">
        <v>24</v>
      </c>
      <c r="G1676" s="296" t="s">
        <v>123</v>
      </c>
      <c r="H1676" s="296" t="s">
        <v>31</v>
      </c>
      <c r="I1676" s="296" t="s">
        <v>2304</v>
      </c>
      <c r="J1676" s="297">
        <v>15585</v>
      </c>
      <c r="K1676" s="298">
        <v>188591</v>
      </c>
      <c r="L1676" s="298">
        <v>16656</v>
      </c>
      <c r="M1676" s="299">
        <v>7957</v>
      </c>
      <c r="N1676" s="300">
        <v>103934</v>
      </c>
      <c r="O1676" s="300">
        <v>2093</v>
      </c>
      <c r="P1676" s="301">
        <v>1906</v>
      </c>
      <c r="Q1676" s="302">
        <v>27803</v>
      </c>
      <c r="R1676" s="302">
        <v>10</v>
      </c>
      <c r="S1676" s="303" t="s">
        <v>35</v>
      </c>
      <c r="T1676" s="304" t="s">
        <v>35</v>
      </c>
      <c r="U1676" s="304" t="s">
        <v>35</v>
      </c>
      <c r="V1676" s="297">
        <v>25448</v>
      </c>
      <c r="W1676" s="298">
        <v>320328</v>
      </c>
      <c r="X1676" s="298">
        <v>18759</v>
      </c>
    </row>
    <row r="1677" spans="1:24" x14ac:dyDescent="0.35">
      <c r="A1677" s="294">
        <v>2013</v>
      </c>
      <c r="B1677" s="295">
        <v>16558</v>
      </c>
      <c r="C1677" s="296" t="s">
        <v>1399</v>
      </c>
      <c r="D1677" s="294" t="s">
        <v>22</v>
      </c>
      <c r="E1677" s="296" t="s">
        <v>23</v>
      </c>
      <c r="F1677" s="294" t="s">
        <v>24</v>
      </c>
      <c r="G1677" s="296" t="s">
        <v>32</v>
      </c>
      <c r="H1677" s="296" t="s">
        <v>26</v>
      </c>
      <c r="I1677" s="296" t="s">
        <v>2271</v>
      </c>
      <c r="J1677" s="297">
        <v>14780.2</v>
      </c>
      <c r="K1677" s="298">
        <v>129552</v>
      </c>
      <c r="L1677" s="298">
        <v>11271</v>
      </c>
      <c r="M1677" s="299">
        <v>11675.8</v>
      </c>
      <c r="N1677" s="300">
        <v>102690</v>
      </c>
      <c r="O1677" s="300">
        <v>2276</v>
      </c>
      <c r="P1677" s="301">
        <v>12964</v>
      </c>
      <c r="Q1677" s="302">
        <v>140211</v>
      </c>
      <c r="R1677" s="302">
        <v>88</v>
      </c>
      <c r="S1677" s="303" t="s">
        <v>35</v>
      </c>
      <c r="T1677" s="304" t="s">
        <v>35</v>
      </c>
      <c r="U1677" s="304" t="s">
        <v>35</v>
      </c>
      <c r="V1677" s="297">
        <v>39420</v>
      </c>
      <c r="W1677" s="298">
        <v>372453</v>
      </c>
      <c r="X1677" s="298">
        <v>13635</v>
      </c>
    </row>
    <row r="1678" spans="1:24" x14ac:dyDescent="0.35">
      <c r="A1678" s="294">
        <v>2013</v>
      </c>
      <c r="B1678" s="295">
        <v>16561</v>
      </c>
      <c r="C1678" s="296" t="s">
        <v>1400</v>
      </c>
      <c r="D1678" s="294" t="s">
        <v>22</v>
      </c>
      <c r="E1678" s="296" t="s">
        <v>23</v>
      </c>
      <c r="F1678" s="294" t="s">
        <v>24</v>
      </c>
      <c r="G1678" s="296" t="s">
        <v>76</v>
      </c>
      <c r="H1678" s="296" t="s">
        <v>26</v>
      </c>
      <c r="I1678" s="296" t="s">
        <v>2324</v>
      </c>
      <c r="J1678" s="297">
        <v>4897</v>
      </c>
      <c r="K1678" s="298">
        <v>50121</v>
      </c>
      <c r="L1678" s="298">
        <v>3487</v>
      </c>
      <c r="M1678" s="299">
        <v>4224</v>
      </c>
      <c r="N1678" s="300">
        <v>45621</v>
      </c>
      <c r="O1678" s="300">
        <v>652</v>
      </c>
      <c r="P1678" s="301">
        <v>628</v>
      </c>
      <c r="Q1678" s="302">
        <v>8681</v>
      </c>
      <c r="R1678" s="302">
        <v>1</v>
      </c>
      <c r="S1678" s="303" t="s">
        <v>35</v>
      </c>
      <c r="T1678" s="304" t="s">
        <v>35</v>
      </c>
      <c r="U1678" s="304" t="s">
        <v>35</v>
      </c>
      <c r="V1678" s="297">
        <v>9749</v>
      </c>
      <c r="W1678" s="298">
        <v>104423</v>
      </c>
      <c r="X1678" s="298">
        <v>4140</v>
      </c>
    </row>
    <row r="1679" spans="1:24" x14ac:dyDescent="0.35">
      <c r="A1679" s="294">
        <v>2013</v>
      </c>
      <c r="B1679" s="295">
        <v>16565</v>
      </c>
      <c r="C1679" s="296" t="s">
        <v>1401</v>
      </c>
      <c r="D1679" s="294" t="s">
        <v>22</v>
      </c>
      <c r="E1679" s="296" t="s">
        <v>23</v>
      </c>
      <c r="F1679" s="294" t="s">
        <v>24</v>
      </c>
      <c r="G1679" s="296" t="s">
        <v>198</v>
      </c>
      <c r="H1679" s="296" t="s">
        <v>31</v>
      </c>
      <c r="I1679" s="296" t="s">
        <v>2389</v>
      </c>
      <c r="J1679" s="297">
        <v>2611</v>
      </c>
      <c r="K1679" s="298">
        <v>32724</v>
      </c>
      <c r="L1679" s="298">
        <v>2174</v>
      </c>
      <c r="M1679" s="299">
        <v>1363</v>
      </c>
      <c r="N1679" s="300">
        <v>20078</v>
      </c>
      <c r="O1679" s="300">
        <v>463</v>
      </c>
      <c r="P1679" s="301">
        <v>7555</v>
      </c>
      <c r="Q1679" s="302">
        <v>218886</v>
      </c>
      <c r="R1679" s="302">
        <v>202</v>
      </c>
      <c r="S1679" s="303" t="s">
        <v>35</v>
      </c>
      <c r="T1679" s="304" t="s">
        <v>35</v>
      </c>
      <c r="U1679" s="304" t="s">
        <v>35</v>
      </c>
      <c r="V1679" s="297">
        <v>11529</v>
      </c>
      <c r="W1679" s="298">
        <v>271688</v>
      </c>
      <c r="X1679" s="298">
        <v>2839</v>
      </c>
    </row>
    <row r="1680" spans="1:24" x14ac:dyDescent="0.35">
      <c r="A1680" s="294">
        <v>2013</v>
      </c>
      <c r="B1680" s="295">
        <v>16572</v>
      </c>
      <c r="C1680" s="296" t="s">
        <v>1402</v>
      </c>
      <c r="D1680" s="294" t="s">
        <v>22</v>
      </c>
      <c r="E1680" s="296" t="s">
        <v>23</v>
      </c>
      <c r="F1680" s="294" t="s">
        <v>24</v>
      </c>
      <c r="G1680" s="296" t="s">
        <v>53</v>
      </c>
      <c r="H1680" s="296" t="s">
        <v>179</v>
      </c>
      <c r="I1680" s="296" t="s">
        <v>2428</v>
      </c>
      <c r="J1680" s="297">
        <v>1407566</v>
      </c>
      <c r="K1680" s="298">
        <v>12581984</v>
      </c>
      <c r="L1680" s="298">
        <v>891668</v>
      </c>
      <c r="M1680" s="299">
        <v>987432</v>
      </c>
      <c r="N1680" s="300">
        <v>10940149</v>
      </c>
      <c r="O1680" s="300">
        <v>96824</v>
      </c>
      <c r="P1680" s="301">
        <v>223080</v>
      </c>
      <c r="Q1680" s="302">
        <v>3605066</v>
      </c>
      <c r="R1680" s="302">
        <v>48</v>
      </c>
      <c r="S1680" s="303">
        <v>0</v>
      </c>
      <c r="T1680" s="304">
        <v>0</v>
      </c>
      <c r="U1680" s="304">
        <v>0</v>
      </c>
      <c r="V1680" s="297">
        <v>2618078</v>
      </c>
      <c r="W1680" s="298">
        <v>27127199</v>
      </c>
      <c r="X1680" s="298">
        <v>988540</v>
      </c>
    </row>
    <row r="1681" spans="1:24" x14ac:dyDescent="0.35">
      <c r="A1681" s="294">
        <v>2013</v>
      </c>
      <c r="B1681" s="295">
        <v>16587</v>
      </c>
      <c r="C1681" s="296" t="s">
        <v>1403</v>
      </c>
      <c r="D1681" s="294" t="s">
        <v>22</v>
      </c>
      <c r="E1681" s="296" t="s">
        <v>23</v>
      </c>
      <c r="F1681" s="294" t="s">
        <v>24</v>
      </c>
      <c r="G1681" s="296" t="s">
        <v>106</v>
      </c>
      <c r="H1681" s="296" t="s">
        <v>31</v>
      </c>
      <c r="I1681" s="296" t="s">
        <v>2271</v>
      </c>
      <c r="J1681" s="297">
        <v>69064</v>
      </c>
      <c r="K1681" s="298">
        <v>717901</v>
      </c>
      <c r="L1681" s="298">
        <v>45287</v>
      </c>
      <c r="M1681" s="299">
        <v>19327</v>
      </c>
      <c r="N1681" s="300">
        <v>206552</v>
      </c>
      <c r="O1681" s="300">
        <v>3017</v>
      </c>
      <c r="P1681" s="301">
        <v>13389</v>
      </c>
      <c r="Q1681" s="302">
        <v>191622</v>
      </c>
      <c r="R1681" s="302">
        <v>16</v>
      </c>
      <c r="S1681" s="303" t="s">
        <v>35</v>
      </c>
      <c r="T1681" s="304" t="s">
        <v>35</v>
      </c>
      <c r="U1681" s="304" t="s">
        <v>35</v>
      </c>
      <c r="V1681" s="297">
        <v>101780</v>
      </c>
      <c r="W1681" s="298">
        <v>1116075</v>
      </c>
      <c r="X1681" s="298">
        <v>48320</v>
      </c>
    </row>
    <row r="1682" spans="1:24" x14ac:dyDescent="0.35">
      <c r="A1682" s="294">
        <v>2013</v>
      </c>
      <c r="B1682" s="295">
        <v>16603</v>
      </c>
      <c r="C1682" s="296" t="s">
        <v>1404</v>
      </c>
      <c r="D1682" s="294" t="s">
        <v>22</v>
      </c>
      <c r="E1682" s="296" t="s">
        <v>23</v>
      </c>
      <c r="F1682" s="294" t="s">
        <v>24</v>
      </c>
      <c r="G1682" s="296" t="s">
        <v>125</v>
      </c>
      <c r="H1682" s="296" t="s">
        <v>31</v>
      </c>
      <c r="I1682" s="296" t="s">
        <v>2308</v>
      </c>
      <c r="J1682" s="297">
        <v>10431</v>
      </c>
      <c r="K1682" s="298">
        <v>66874</v>
      </c>
      <c r="L1682" s="298">
        <v>8378</v>
      </c>
      <c r="M1682" s="299">
        <v>5342</v>
      </c>
      <c r="N1682" s="300">
        <v>41311</v>
      </c>
      <c r="O1682" s="300">
        <v>1282</v>
      </c>
      <c r="P1682" s="301">
        <v>14918</v>
      </c>
      <c r="Q1682" s="302">
        <v>101709</v>
      </c>
      <c r="R1682" s="302">
        <v>2628</v>
      </c>
      <c r="S1682" s="303" t="s">
        <v>35</v>
      </c>
      <c r="T1682" s="304" t="s">
        <v>35</v>
      </c>
      <c r="U1682" s="304" t="s">
        <v>35</v>
      </c>
      <c r="V1682" s="297">
        <v>30691</v>
      </c>
      <c r="W1682" s="298">
        <v>209894</v>
      </c>
      <c r="X1682" s="298">
        <v>12288</v>
      </c>
    </row>
    <row r="1683" spans="1:24" x14ac:dyDescent="0.35">
      <c r="A1683" s="294">
        <v>2013</v>
      </c>
      <c r="B1683" s="295">
        <v>16604</v>
      </c>
      <c r="C1683" s="296" t="s">
        <v>1405</v>
      </c>
      <c r="D1683" s="294" t="s">
        <v>22</v>
      </c>
      <c r="E1683" s="296" t="s">
        <v>23</v>
      </c>
      <c r="F1683" s="294" t="s">
        <v>24</v>
      </c>
      <c r="G1683" s="296" t="s">
        <v>94</v>
      </c>
      <c r="H1683" s="296" t="s">
        <v>26</v>
      </c>
      <c r="I1683" s="296" t="s">
        <v>2285</v>
      </c>
      <c r="J1683" s="297">
        <v>913718</v>
      </c>
      <c r="K1683" s="298">
        <v>9267506</v>
      </c>
      <c r="L1683" s="298">
        <v>667500</v>
      </c>
      <c r="M1683" s="299">
        <v>889080</v>
      </c>
      <c r="N1683" s="300">
        <v>10894778</v>
      </c>
      <c r="O1683" s="300">
        <v>81878</v>
      </c>
      <c r="P1683" s="301">
        <v>66228</v>
      </c>
      <c r="Q1683" s="302">
        <v>942819</v>
      </c>
      <c r="R1683" s="302">
        <v>65</v>
      </c>
      <c r="S1683" s="303">
        <v>0</v>
      </c>
      <c r="T1683" s="304">
        <v>0</v>
      </c>
      <c r="U1683" s="304">
        <v>0</v>
      </c>
      <c r="V1683" s="297">
        <v>1869026</v>
      </c>
      <c r="W1683" s="298">
        <v>21105103</v>
      </c>
      <c r="X1683" s="298">
        <v>749443</v>
      </c>
    </row>
    <row r="1684" spans="1:24" x14ac:dyDescent="0.35">
      <c r="A1684" s="294">
        <v>2013</v>
      </c>
      <c r="B1684" s="295">
        <v>16606</v>
      </c>
      <c r="C1684" s="296" t="s">
        <v>1406</v>
      </c>
      <c r="D1684" s="294" t="s">
        <v>22</v>
      </c>
      <c r="E1684" s="296" t="s">
        <v>23</v>
      </c>
      <c r="F1684" s="294" t="s">
        <v>24</v>
      </c>
      <c r="G1684" s="296" t="s">
        <v>51</v>
      </c>
      <c r="H1684" s="296" t="s">
        <v>31</v>
      </c>
      <c r="I1684" s="296" t="s">
        <v>51</v>
      </c>
      <c r="J1684" s="297">
        <v>76922</v>
      </c>
      <c r="K1684" s="298">
        <v>578463</v>
      </c>
      <c r="L1684" s="298">
        <v>40570</v>
      </c>
      <c r="M1684" s="299">
        <v>11855</v>
      </c>
      <c r="N1684" s="300">
        <v>92449</v>
      </c>
      <c r="O1684" s="300">
        <v>3387</v>
      </c>
      <c r="P1684" s="301">
        <v>43166</v>
      </c>
      <c r="Q1684" s="302">
        <v>616880</v>
      </c>
      <c r="R1684" s="302">
        <v>20</v>
      </c>
      <c r="S1684" s="303" t="s">
        <v>35</v>
      </c>
      <c r="T1684" s="304" t="s">
        <v>35</v>
      </c>
      <c r="U1684" s="304" t="s">
        <v>35</v>
      </c>
      <c r="V1684" s="297">
        <v>131943</v>
      </c>
      <c r="W1684" s="298">
        <v>1287792</v>
      </c>
      <c r="X1684" s="298">
        <v>43977</v>
      </c>
    </row>
    <row r="1685" spans="1:24" x14ac:dyDescent="0.35">
      <c r="A1685" s="294">
        <v>2013</v>
      </c>
      <c r="B1685" s="295">
        <v>16609</v>
      </c>
      <c r="C1685" s="296" t="s">
        <v>1407</v>
      </c>
      <c r="D1685" s="294" t="s">
        <v>22</v>
      </c>
      <c r="E1685" s="296" t="s">
        <v>23</v>
      </c>
      <c r="F1685" s="294" t="s">
        <v>24</v>
      </c>
      <c r="G1685" s="296" t="s">
        <v>60</v>
      </c>
      <c r="H1685" s="296" t="s">
        <v>54</v>
      </c>
      <c r="I1685" s="296" t="s">
        <v>2278</v>
      </c>
      <c r="J1685" s="297">
        <v>1282884.2</v>
      </c>
      <c r="K1685" s="298">
        <v>7392246</v>
      </c>
      <c r="L1685" s="298">
        <v>1249530</v>
      </c>
      <c r="M1685" s="299">
        <v>1086620.5</v>
      </c>
      <c r="N1685" s="300">
        <v>6723283</v>
      </c>
      <c r="O1685" s="300">
        <v>149751</v>
      </c>
      <c r="P1685" s="301">
        <v>256796.7</v>
      </c>
      <c r="Q1685" s="302">
        <v>1961744</v>
      </c>
      <c r="R1685" s="302">
        <v>461</v>
      </c>
      <c r="S1685" s="303">
        <v>6744</v>
      </c>
      <c r="T1685" s="304">
        <v>86708</v>
      </c>
      <c r="U1685" s="304">
        <v>4</v>
      </c>
      <c r="V1685" s="297">
        <v>2633045.4</v>
      </c>
      <c r="W1685" s="298">
        <v>16163981</v>
      </c>
      <c r="X1685" s="298">
        <v>1399746</v>
      </c>
    </row>
    <row r="1686" spans="1:24" x14ac:dyDescent="0.35">
      <c r="A1686" s="294">
        <v>2013</v>
      </c>
      <c r="B1686" s="295">
        <v>16609</v>
      </c>
      <c r="C1686" s="296" t="s">
        <v>1407</v>
      </c>
      <c r="D1686" s="294" t="s">
        <v>132</v>
      </c>
      <c r="E1686" s="296" t="s">
        <v>133</v>
      </c>
      <c r="F1686" s="294" t="s">
        <v>24</v>
      </c>
      <c r="G1686" s="296" t="s">
        <v>60</v>
      </c>
      <c r="H1686" s="296" t="s">
        <v>54</v>
      </c>
      <c r="I1686" s="296" t="s">
        <v>2278</v>
      </c>
      <c r="J1686" s="297">
        <v>904</v>
      </c>
      <c r="K1686" s="298">
        <v>11744</v>
      </c>
      <c r="L1686" s="298">
        <v>1782</v>
      </c>
      <c r="M1686" s="299">
        <v>65691.399999999994</v>
      </c>
      <c r="N1686" s="300">
        <v>1197963</v>
      </c>
      <c r="O1686" s="300">
        <v>3473</v>
      </c>
      <c r="P1686" s="301">
        <v>84368</v>
      </c>
      <c r="Q1686" s="302">
        <v>2382969</v>
      </c>
      <c r="R1686" s="302">
        <v>216</v>
      </c>
      <c r="S1686" s="303">
        <v>0</v>
      </c>
      <c r="T1686" s="304">
        <v>0</v>
      </c>
      <c r="U1686" s="304">
        <v>0</v>
      </c>
      <c r="V1686" s="297">
        <v>150963.4</v>
      </c>
      <c r="W1686" s="298">
        <v>3592676</v>
      </c>
      <c r="X1686" s="298">
        <v>5471</v>
      </c>
    </row>
    <row r="1687" spans="1:24" x14ac:dyDescent="0.35">
      <c r="A1687" s="294">
        <v>2013</v>
      </c>
      <c r="B1687" s="295">
        <v>16611</v>
      </c>
      <c r="C1687" s="296" t="s">
        <v>1408</v>
      </c>
      <c r="D1687" s="294" t="s">
        <v>22</v>
      </c>
      <c r="E1687" s="296" t="s">
        <v>23</v>
      </c>
      <c r="F1687" s="294" t="s">
        <v>24</v>
      </c>
      <c r="G1687" s="296" t="s">
        <v>83</v>
      </c>
      <c r="H1687" s="296" t="s">
        <v>31</v>
      </c>
      <c r="I1687" s="296" t="s">
        <v>2296</v>
      </c>
      <c r="J1687" s="297">
        <v>13889</v>
      </c>
      <c r="K1687" s="298">
        <v>119287</v>
      </c>
      <c r="L1687" s="298">
        <v>8529</v>
      </c>
      <c r="M1687" s="299">
        <v>3098.8</v>
      </c>
      <c r="N1687" s="300">
        <v>33189</v>
      </c>
      <c r="O1687" s="300">
        <v>192</v>
      </c>
      <c r="P1687" s="301">
        <v>6065</v>
      </c>
      <c r="Q1687" s="302">
        <v>79268</v>
      </c>
      <c r="R1687" s="302">
        <v>24</v>
      </c>
      <c r="S1687" s="303" t="s">
        <v>35</v>
      </c>
      <c r="T1687" s="304" t="s">
        <v>35</v>
      </c>
      <c r="U1687" s="304" t="s">
        <v>35</v>
      </c>
      <c r="V1687" s="297">
        <v>23052.799999999999</v>
      </c>
      <c r="W1687" s="298">
        <v>231744</v>
      </c>
      <c r="X1687" s="298">
        <v>8745</v>
      </c>
    </row>
    <row r="1688" spans="1:24" x14ac:dyDescent="0.35">
      <c r="A1688" s="294">
        <v>2013</v>
      </c>
      <c r="B1688" s="295">
        <v>16612</v>
      </c>
      <c r="C1688" s="296" t="s">
        <v>1409</v>
      </c>
      <c r="D1688" s="294" t="s">
        <v>22</v>
      </c>
      <c r="E1688" s="296" t="s">
        <v>23</v>
      </c>
      <c r="F1688" s="294" t="s">
        <v>24</v>
      </c>
      <c r="G1688" s="296" t="s">
        <v>60</v>
      </c>
      <c r="H1688" s="296" t="s">
        <v>26</v>
      </c>
      <c r="I1688" s="296" t="s">
        <v>2278</v>
      </c>
      <c r="J1688" s="297">
        <v>0</v>
      </c>
      <c r="K1688" s="298">
        <v>0</v>
      </c>
      <c r="L1688" s="298">
        <v>0</v>
      </c>
      <c r="M1688" s="299">
        <v>82181</v>
      </c>
      <c r="N1688" s="300">
        <v>864567</v>
      </c>
      <c r="O1688" s="300">
        <v>2001</v>
      </c>
      <c r="P1688" s="301">
        <v>341</v>
      </c>
      <c r="Q1688" s="302">
        <v>6121</v>
      </c>
      <c r="R1688" s="302">
        <v>1</v>
      </c>
      <c r="S1688" s="303">
        <v>4690</v>
      </c>
      <c r="T1688" s="304">
        <v>105447</v>
      </c>
      <c r="U1688" s="304">
        <v>1</v>
      </c>
      <c r="V1688" s="297">
        <v>87212</v>
      </c>
      <c r="W1688" s="298">
        <v>976135</v>
      </c>
      <c r="X1688" s="298">
        <v>2003</v>
      </c>
    </row>
    <row r="1689" spans="1:24" x14ac:dyDescent="0.35">
      <c r="A1689" s="294">
        <v>2013</v>
      </c>
      <c r="B1689" s="295">
        <v>16613</v>
      </c>
      <c r="C1689" s="296" t="s">
        <v>1410</v>
      </c>
      <c r="D1689" s="294" t="s">
        <v>22</v>
      </c>
      <c r="E1689" s="296" t="s">
        <v>23</v>
      </c>
      <c r="F1689" s="294" t="s">
        <v>24</v>
      </c>
      <c r="G1689" s="296" t="s">
        <v>94</v>
      </c>
      <c r="H1689" s="296" t="s">
        <v>31</v>
      </c>
      <c r="I1689" s="296" t="s">
        <v>2270</v>
      </c>
      <c r="J1689" s="297">
        <v>113736</v>
      </c>
      <c r="K1689" s="298">
        <v>936864</v>
      </c>
      <c r="L1689" s="298">
        <v>64354</v>
      </c>
      <c r="M1689" s="299">
        <v>14567</v>
      </c>
      <c r="N1689" s="300">
        <v>117561</v>
      </c>
      <c r="O1689" s="300">
        <v>5302</v>
      </c>
      <c r="P1689" s="301">
        <v>23997</v>
      </c>
      <c r="Q1689" s="302">
        <v>236271</v>
      </c>
      <c r="R1689" s="302">
        <v>176</v>
      </c>
      <c r="S1689" s="303" t="s">
        <v>35</v>
      </c>
      <c r="T1689" s="304" t="s">
        <v>35</v>
      </c>
      <c r="U1689" s="304" t="s">
        <v>35</v>
      </c>
      <c r="V1689" s="297">
        <v>152300</v>
      </c>
      <c r="W1689" s="298">
        <v>1290696</v>
      </c>
      <c r="X1689" s="298">
        <v>69832</v>
      </c>
    </row>
    <row r="1690" spans="1:24" x14ac:dyDescent="0.35">
      <c r="A1690" s="294">
        <v>2013</v>
      </c>
      <c r="B1690" s="295">
        <v>16616</v>
      </c>
      <c r="C1690" s="296" t="s">
        <v>1411</v>
      </c>
      <c r="D1690" s="294" t="s">
        <v>22</v>
      </c>
      <c r="E1690" s="296" t="s">
        <v>23</v>
      </c>
      <c r="F1690" s="294" t="s">
        <v>24</v>
      </c>
      <c r="G1690" s="296" t="s">
        <v>125</v>
      </c>
      <c r="H1690" s="296" t="s">
        <v>31</v>
      </c>
      <c r="I1690" s="296" t="s">
        <v>2308</v>
      </c>
      <c r="J1690" s="297">
        <v>23841</v>
      </c>
      <c r="K1690" s="298">
        <v>159497</v>
      </c>
      <c r="L1690" s="298">
        <v>20868</v>
      </c>
      <c r="M1690" s="299">
        <v>9296</v>
      </c>
      <c r="N1690" s="300">
        <v>62166</v>
      </c>
      <c r="O1690" s="300">
        <v>2642</v>
      </c>
      <c r="P1690" s="301">
        <v>18804</v>
      </c>
      <c r="Q1690" s="302">
        <v>224675</v>
      </c>
      <c r="R1690" s="302">
        <v>27</v>
      </c>
      <c r="S1690" s="303" t="s">
        <v>35</v>
      </c>
      <c r="T1690" s="304" t="s">
        <v>35</v>
      </c>
      <c r="U1690" s="304" t="s">
        <v>35</v>
      </c>
      <c r="V1690" s="297">
        <v>51941</v>
      </c>
      <c r="W1690" s="298">
        <v>446338</v>
      </c>
      <c r="X1690" s="298">
        <v>23537</v>
      </c>
    </row>
    <row r="1691" spans="1:24" x14ac:dyDescent="0.35">
      <c r="A1691" s="294">
        <v>2013</v>
      </c>
      <c r="B1691" s="295">
        <v>16622</v>
      </c>
      <c r="C1691" s="296" t="s">
        <v>1412</v>
      </c>
      <c r="D1691" s="294" t="s">
        <v>22</v>
      </c>
      <c r="E1691" s="296" t="s">
        <v>23</v>
      </c>
      <c r="F1691" s="294" t="s">
        <v>24</v>
      </c>
      <c r="G1691" s="296" t="s">
        <v>125</v>
      </c>
      <c r="H1691" s="296" t="s">
        <v>31</v>
      </c>
      <c r="I1691" s="296" t="s">
        <v>2308</v>
      </c>
      <c r="J1691" s="297">
        <v>16322.6</v>
      </c>
      <c r="K1691" s="298">
        <v>104477</v>
      </c>
      <c r="L1691" s="298">
        <v>10615</v>
      </c>
      <c r="M1691" s="299">
        <v>11825.9</v>
      </c>
      <c r="N1691" s="300">
        <v>89121</v>
      </c>
      <c r="O1691" s="300">
        <v>2434</v>
      </c>
      <c r="P1691" s="301">
        <v>138</v>
      </c>
      <c r="Q1691" s="302">
        <v>902</v>
      </c>
      <c r="R1691" s="302">
        <v>54</v>
      </c>
      <c r="S1691" s="303" t="s">
        <v>35</v>
      </c>
      <c r="T1691" s="304" t="s">
        <v>35</v>
      </c>
      <c r="U1691" s="304" t="s">
        <v>35</v>
      </c>
      <c r="V1691" s="297">
        <v>28286.5</v>
      </c>
      <c r="W1691" s="298">
        <v>194500</v>
      </c>
      <c r="X1691" s="298">
        <v>13103</v>
      </c>
    </row>
    <row r="1692" spans="1:24" x14ac:dyDescent="0.35">
      <c r="A1692" s="294">
        <v>2013</v>
      </c>
      <c r="B1692" s="295">
        <v>16627</v>
      </c>
      <c r="C1692" s="296" t="s">
        <v>1413</v>
      </c>
      <c r="D1692" s="294" t="s">
        <v>22</v>
      </c>
      <c r="E1692" s="296" t="s">
        <v>23</v>
      </c>
      <c r="F1692" s="294" t="s">
        <v>24</v>
      </c>
      <c r="G1692" s="296" t="s">
        <v>94</v>
      </c>
      <c r="H1692" s="296" t="s">
        <v>31</v>
      </c>
      <c r="I1692" s="296" t="s">
        <v>2285</v>
      </c>
      <c r="J1692" s="297">
        <v>14148</v>
      </c>
      <c r="K1692" s="298">
        <v>112635</v>
      </c>
      <c r="L1692" s="298">
        <v>8507</v>
      </c>
      <c r="M1692" s="299">
        <v>4528</v>
      </c>
      <c r="N1692" s="300">
        <v>36043</v>
      </c>
      <c r="O1692" s="300">
        <v>2557</v>
      </c>
      <c r="P1692" s="301">
        <v>7201</v>
      </c>
      <c r="Q1692" s="302">
        <v>108025</v>
      </c>
      <c r="R1692" s="302">
        <v>35</v>
      </c>
      <c r="S1692" s="303" t="s">
        <v>35</v>
      </c>
      <c r="T1692" s="304" t="s">
        <v>35</v>
      </c>
      <c r="U1692" s="304" t="s">
        <v>35</v>
      </c>
      <c r="V1692" s="297">
        <v>25877</v>
      </c>
      <c r="W1692" s="298">
        <v>256703</v>
      </c>
      <c r="X1692" s="298">
        <v>11099</v>
      </c>
    </row>
    <row r="1693" spans="1:24" x14ac:dyDescent="0.35">
      <c r="A1693" s="294">
        <v>2013</v>
      </c>
      <c r="B1693" s="295">
        <v>16628</v>
      </c>
      <c r="C1693" s="296" t="s">
        <v>1414</v>
      </c>
      <c r="D1693" s="294" t="s">
        <v>22</v>
      </c>
      <c r="E1693" s="296" t="s">
        <v>23</v>
      </c>
      <c r="F1693" s="294" t="s">
        <v>24</v>
      </c>
      <c r="G1693" s="296" t="s">
        <v>83</v>
      </c>
      <c r="H1693" s="296" t="s">
        <v>26</v>
      </c>
      <c r="I1693" s="296" t="s">
        <v>2275</v>
      </c>
      <c r="J1693" s="297">
        <v>698.2</v>
      </c>
      <c r="K1693" s="298">
        <v>7126</v>
      </c>
      <c r="L1693" s="298">
        <v>556</v>
      </c>
      <c r="M1693" s="299">
        <v>211</v>
      </c>
      <c r="N1693" s="300">
        <v>1983</v>
      </c>
      <c r="O1693" s="300">
        <v>105</v>
      </c>
      <c r="P1693" s="301">
        <v>1164.9000000000001</v>
      </c>
      <c r="Q1693" s="302">
        <v>14429</v>
      </c>
      <c r="R1693" s="302">
        <v>31</v>
      </c>
      <c r="S1693" s="303">
        <v>0</v>
      </c>
      <c r="T1693" s="304">
        <v>0</v>
      </c>
      <c r="U1693" s="304">
        <v>0</v>
      </c>
      <c r="V1693" s="297">
        <v>2074.1</v>
      </c>
      <c r="W1693" s="298">
        <v>23538</v>
      </c>
      <c r="X1693" s="298">
        <v>692</v>
      </c>
    </row>
    <row r="1694" spans="1:24" x14ac:dyDescent="0.35">
      <c r="A1694" s="294">
        <v>2013</v>
      </c>
      <c r="B1694" s="295">
        <v>16629</v>
      </c>
      <c r="C1694" s="296" t="s">
        <v>1415</v>
      </c>
      <c r="D1694" s="294" t="s">
        <v>22</v>
      </c>
      <c r="E1694" s="296" t="s">
        <v>23</v>
      </c>
      <c r="F1694" s="294" t="s">
        <v>24</v>
      </c>
      <c r="G1694" s="296" t="s">
        <v>56</v>
      </c>
      <c r="H1694" s="296" t="s">
        <v>31</v>
      </c>
      <c r="I1694" s="296" t="s">
        <v>2269</v>
      </c>
      <c r="J1694" s="297">
        <v>39489</v>
      </c>
      <c r="K1694" s="298">
        <v>374690</v>
      </c>
      <c r="L1694" s="298">
        <v>24885</v>
      </c>
      <c r="M1694" s="299">
        <v>21265</v>
      </c>
      <c r="N1694" s="300">
        <v>184771</v>
      </c>
      <c r="O1694" s="300">
        <v>5782</v>
      </c>
      <c r="P1694" s="301">
        <v>7199</v>
      </c>
      <c r="Q1694" s="302">
        <v>94565</v>
      </c>
      <c r="R1694" s="302">
        <v>5</v>
      </c>
      <c r="S1694" s="303">
        <v>0</v>
      </c>
      <c r="T1694" s="304">
        <v>0</v>
      </c>
      <c r="U1694" s="304">
        <v>0</v>
      </c>
      <c r="V1694" s="297">
        <v>67953</v>
      </c>
      <c r="W1694" s="298">
        <v>654026</v>
      </c>
      <c r="X1694" s="298">
        <v>30672</v>
      </c>
    </row>
    <row r="1695" spans="1:24" x14ac:dyDescent="0.35">
      <c r="A1695" s="294">
        <v>2013</v>
      </c>
      <c r="B1695" s="295">
        <v>16638</v>
      </c>
      <c r="C1695" s="296" t="s">
        <v>1416</v>
      </c>
      <c r="D1695" s="294" t="s">
        <v>22</v>
      </c>
      <c r="E1695" s="296" t="s">
        <v>23</v>
      </c>
      <c r="F1695" s="294" t="s">
        <v>24</v>
      </c>
      <c r="G1695" s="296" t="s">
        <v>94</v>
      </c>
      <c r="H1695" s="296" t="s">
        <v>31</v>
      </c>
      <c r="I1695" s="296" t="s">
        <v>2285</v>
      </c>
      <c r="J1695" s="297">
        <v>43351</v>
      </c>
      <c r="K1695" s="298">
        <v>370824</v>
      </c>
      <c r="L1695" s="298">
        <v>24338</v>
      </c>
      <c r="M1695" s="299">
        <v>8466</v>
      </c>
      <c r="N1695" s="300">
        <v>94550</v>
      </c>
      <c r="O1695" s="300">
        <v>1079</v>
      </c>
      <c r="P1695" s="301">
        <v>9549</v>
      </c>
      <c r="Q1695" s="302">
        <v>158541</v>
      </c>
      <c r="R1695" s="302">
        <v>6</v>
      </c>
      <c r="S1695" s="303" t="s">
        <v>35</v>
      </c>
      <c r="T1695" s="304" t="s">
        <v>35</v>
      </c>
      <c r="U1695" s="304" t="s">
        <v>35</v>
      </c>
      <c r="V1695" s="297">
        <v>61366</v>
      </c>
      <c r="W1695" s="298">
        <v>623915</v>
      </c>
      <c r="X1695" s="298">
        <v>25423</v>
      </c>
    </row>
    <row r="1696" spans="1:24" x14ac:dyDescent="0.35">
      <c r="A1696" s="294">
        <v>2013</v>
      </c>
      <c r="B1696" s="295">
        <v>16649</v>
      </c>
      <c r="C1696" s="296" t="s">
        <v>1417</v>
      </c>
      <c r="D1696" s="294" t="s">
        <v>22</v>
      </c>
      <c r="E1696" s="296" t="s">
        <v>23</v>
      </c>
      <c r="F1696" s="294" t="s">
        <v>24</v>
      </c>
      <c r="G1696" s="296" t="s">
        <v>125</v>
      </c>
      <c r="H1696" s="296" t="s">
        <v>31</v>
      </c>
      <c r="I1696" s="296" t="s">
        <v>2308</v>
      </c>
      <c r="J1696" s="297">
        <v>12243</v>
      </c>
      <c r="K1696" s="298">
        <v>77677</v>
      </c>
      <c r="L1696" s="298">
        <v>10800</v>
      </c>
      <c r="M1696" s="299">
        <v>4503</v>
      </c>
      <c r="N1696" s="300">
        <v>32535</v>
      </c>
      <c r="O1696" s="300">
        <v>998</v>
      </c>
      <c r="P1696" s="301" t="s">
        <v>35</v>
      </c>
      <c r="Q1696" s="302" t="s">
        <v>35</v>
      </c>
      <c r="R1696" s="302" t="s">
        <v>35</v>
      </c>
      <c r="S1696" s="303" t="s">
        <v>35</v>
      </c>
      <c r="T1696" s="304" t="s">
        <v>35</v>
      </c>
      <c r="U1696" s="304" t="s">
        <v>35</v>
      </c>
      <c r="V1696" s="297">
        <v>16746</v>
      </c>
      <c r="W1696" s="298">
        <v>110212</v>
      </c>
      <c r="X1696" s="298">
        <v>11798</v>
      </c>
    </row>
    <row r="1697" spans="1:24" x14ac:dyDescent="0.35">
      <c r="A1697" s="294">
        <v>2013</v>
      </c>
      <c r="B1697" s="295">
        <v>16655</v>
      </c>
      <c r="C1697" s="296" t="s">
        <v>1418</v>
      </c>
      <c r="D1697" s="294" t="s">
        <v>22</v>
      </c>
      <c r="E1697" s="296" t="s">
        <v>23</v>
      </c>
      <c r="F1697" s="294" t="s">
        <v>24</v>
      </c>
      <c r="G1697" s="296" t="s">
        <v>60</v>
      </c>
      <c r="H1697" s="296" t="s">
        <v>26</v>
      </c>
      <c r="I1697" s="296" t="s">
        <v>2278</v>
      </c>
      <c r="J1697" s="297">
        <v>25337.8</v>
      </c>
      <c r="K1697" s="298">
        <v>241832</v>
      </c>
      <c r="L1697" s="298">
        <v>44540</v>
      </c>
      <c r="M1697" s="299">
        <v>13624.7</v>
      </c>
      <c r="N1697" s="300">
        <v>92614</v>
      </c>
      <c r="O1697" s="300">
        <v>6188</v>
      </c>
      <c r="P1697" s="301">
        <v>266540.40000000002</v>
      </c>
      <c r="Q1697" s="302">
        <v>2622287</v>
      </c>
      <c r="R1697" s="302">
        <v>1749</v>
      </c>
      <c r="S1697" s="303">
        <v>2002.5</v>
      </c>
      <c r="T1697" s="304">
        <v>21092</v>
      </c>
      <c r="U1697" s="304">
        <v>1</v>
      </c>
      <c r="V1697" s="297">
        <v>307505.40000000002</v>
      </c>
      <c r="W1697" s="298">
        <v>2977825</v>
      </c>
      <c r="X1697" s="298">
        <v>52478</v>
      </c>
    </row>
    <row r="1698" spans="1:24" x14ac:dyDescent="0.35">
      <c r="A1698" s="294">
        <v>2013</v>
      </c>
      <c r="B1698" s="295">
        <v>16668</v>
      </c>
      <c r="C1698" s="296" t="s">
        <v>1419</v>
      </c>
      <c r="D1698" s="294" t="s">
        <v>22</v>
      </c>
      <c r="E1698" s="296" t="s">
        <v>23</v>
      </c>
      <c r="F1698" s="294" t="s">
        <v>24</v>
      </c>
      <c r="G1698" s="296" t="s">
        <v>94</v>
      </c>
      <c r="H1698" s="296" t="s">
        <v>114</v>
      </c>
      <c r="I1698" s="296" t="s">
        <v>2270</v>
      </c>
      <c r="J1698" s="297" t="s">
        <v>35</v>
      </c>
      <c r="K1698" s="298" t="s">
        <v>35</v>
      </c>
      <c r="L1698" s="298" t="s">
        <v>35</v>
      </c>
      <c r="M1698" s="299" t="s">
        <v>35</v>
      </c>
      <c r="N1698" s="300" t="s">
        <v>35</v>
      </c>
      <c r="O1698" s="300" t="s">
        <v>35</v>
      </c>
      <c r="P1698" s="301">
        <v>14628</v>
      </c>
      <c r="Q1698" s="302">
        <v>156421</v>
      </c>
      <c r="R1698" s="302">
        <v>1</v>
      </c>
      <c r="S1698" s="303" t="s">
        <v>35</v>
      </c>
      <c r="T1698" s="304" t="s">
        <v>35</v>
      </c>
      <c r="U1698" s="304" t="s">
        <v>35</v>
      </c>
      <c r="V1698" s="297">
        <v>14628</v>
      </c>
      <c r="W1698" s="298">
        <v>156421</v>
      </c>
      <c r="X1698" s="298">
        <v>1</v>
      </c>
    </row>
    <row r="1699" spans="1:24" x14ac:dyDescent="0.35">
      <c r="A1699" s="294">
        <v>2013</v>
      </c>
      <c r="B1699" s="295">
        <v>16674</v>
      </c>
      <c r="C1699" s="296" t="s">
        <v>1420</v>
      </c>
      <c r="D1699" s="294" t="s">
        <v>22</v>
      </c>
      <c r="E1699" s="296" t="s">
        <v>23</v>
      </c>
      <c r="F1699" s="294" t="s">
        <v>24</v>
      </c>
      <c r="G1699" s="296" t="s">
        <v>46</v>
      </c>
      <c r="H1699" s="296" t="s">
        <v>31</v>
      </c>
      <c r="I1699" s="296" t="s">
        <v>2274</v>
      </c>
      <c r="J1699" s="297">
        <v>82869.3</v>
      </c>
      <c r="K1699" s="298">
        <v>699882</v>
      </c>
      <c r="L1699" s="298">
        <v>49023</v>
      </c>
      <c r="M1699" s="299">
        <v>12901.9</v>
      </c>
      <c r="N1699" s="300">
        <v>101929</v>
      </c>
      <c r="O1699" s="300">
        <v>4670</v>
      </c>
      <c r="P1699" s="301">
        <v>15211.2</v>
      </c>
      <c r="Q1699" s="302">
        <v>250284</v>
      </c>
      <c r="R1699" s="302">
        <v>18</v>
      </c>
      <c r="S1699" s="303" t="s">
        <v>35</v>
      </c>
      <c r="T1699" s="304" t="s">
        <v>35</v>
      </c>
      <c r="U1699" s="304" t="s">
        <v>35</v>
      </c>
      <c r="V1699" s="297">
        <v>110982.39999999999</v>
      </c>
      <c r="W1699" s="298">
        <v>1052095</v>
      </c>
      <c r="X1699" s="298">
        <v>53711</v>
      </c>
    </row>
    <row r="1700" spans="1:24" x14ac:dyDescent="0.35">
      <c r="A1700" s="294">
        <v>2013</v>
      </c>
      <c r="B1700" s="295">
        <v>16679</v>
      </c>
      <c r="C1700" s="296" t="s">
        <v>1421</v>
      </c>
      <c r="D1700" s="294" t="s">
        <v>22</v>
      </c>
      <c r="E1700" s="296" t="s">
        <v>23</v>
      </c>
      <c r="F1700" s="294" t="s">
        <v>24</v>
      </c>
      <c r="G1700" s="296" t="s">
        <v>48</v>
      </c>
      <c r="H1700" s="296" t="s">
        <v>26</v>
      </c>
      <c r="I1700" s="296" t="s">
        <v>2270</v>
      </c>
      <c r="J1700" s="297">
        <v>1640</v>
      </c>
      <c r="K1700" s="298">
        <v>19468</v>
      </c>
      <c r="L1700" s="298">
        <v>1822</v>
      </c>
      <c r="M1700" s="299">
        <v>962</v>
      </c>
      <c r="N1700" s="300">
        <v>11151</v>
      </c>
      <c r="O1700" s="300">
        <v>381</v>
      </c>
      <c r="P1700" s="301">
        <v>2304</v>
      </c>
      <c r="Q1700" s="302">
        <v>33364</v>
      </c>
      <c r="R1700" s="302">
        <v>69</v>
      </c>
      <c r="S1700" s="303" t="s">
        <v>35</v>
      </c>
      <c r="T1700" s="304" t="s">
        <v>35</v>
      </c>
      <c r="U1700" s="304" t="s">
        <v>35</v>
      </c>
      <c r="V1700" s="297">
        <v>4906</v>
      </c>
      <c r="W1700" s="298">
        <v>63983</v>
      </c>
      <c r="X1700" s="298">
        <v>2272</v>
      </c>
    </row>
    <row r="1701" spans="1:24" x14ac:dyDescent="0.35">
      <c r="A1701" s="294">
        <v>2013</v>
      </c>
      <c r="B1701" s="295">
        <v>16740</v>
      </c>
      <c r="C1701" s="296" t="s">
        <v>1422</v>
      </c>
      <c r="D1701" s="294" t="s">
        <v>22</v>
      </c>
      <c r="E1701" s="296" t="s">
        <v>23</v>
      </c>
      <c r="F1701" s="294" t="s">
        <v>24</v>
      </c>
      <c r="G1701" s="296" t="s">
        <v>34</v>
      </c>
      <c r="H1701" s="296" t="s">
        <v>31</v>
      </c>
      <c r="I1701" s="296" t="s">
        <v>2270</v>
      </c>
      <c r="J1701" s="297">
        <v>33</v>
      </c>
      <c r="K1701" s="298">
        <v>269</v>
      </c>
      <c r="L1701" s="298">
        <v>13</v>
      </c>
      <c r="M1701" s="299" t="s">
        <v>35</v>
      </c>
      <c r="N1701" s="300" t="s">
        <v>35</v>
      </c>
      <c r="O1701" s="300" t="s">
        <v>35</v>
      </c>
      <c r="P1701" s="301" t="s">
        <v>35</v>
      </c>
      <c r="Q1701" s="302" t="s">
        <v>35</v>
      </c>
      <c r="R1701" s="302" t="s">
        <v>35</v>
      </c>
      <c r="S1701" s="303" t="s">
        <v>35</v>
      </c>
      <c r="T1701" s="304" t="s">
        <v>35</v>
      </c>
      <c r="U1701" s="304" t="s">
        <v>35</v>
      </c>
      <c r="V1701" s="297">
        <v>33</v>
      </c>
      <c r="W1701" s="298">
        <v>269</v>
      </c>
      <c r="X1701" s="298">
        <v>13</v>
      </c>
    </row>
    <row r="1702" spans="1:24" x14ac:dyDescent="0.35">
      <c r="A1702" s="294">
        <v>2013</v>
      </c>
      <c r="B1702" s="295">
        <v>16740</v>
      </c>
      <c r="C1702" s="296" t="s">
        <v>1422</v>
      </c>
      <c r="D1702" s="294" t="s">
        <v>22</v>
      </c>
      <c r="E1702" s="296" t="s">
        <v>23</v>
      </c>
      <c r="F1702" s="294" t="s">
        <v>24</v>
      </c>
      <c r="G1702" s="296" t="s">
        <v>37</v>
      </c>
      <c r="H1702" s="296" t="s">
        <v>31</v>
      </c>
      <c r="I1702" s="296" t="s">
        <v>2270</v>
      </c>
      <c r="J1702" s="297">
        <v>23825</v>
      </c>
      <c r="K1702" s="298">
        <v>188612</v>
      </c>
      <c r="L1702" s="298">
        <v>12878</v>
      </c>
      <c r="M1702" s="299">
        <v>3457</v>
      </c>
      <c r="N1702" s="300">
        <v>28684</v>
      </c>
      <c r="O1702" s="300">
        <v>858</v>
      </c>
      <c r="P1702" s="301">
        <v>13</v>
      </c>
      <c r="Q1702" s="302">
        <v>68</v>
      </c>
      <c r="R1702" s="302">
        <v>6</v>
      </c>
      <c r="S1702" s="303" t="s">
        <v>35</v>
      </c>
      <c r="T1702" s="304" t="s">
        <v>35</v>
      </c>
      <c r="U1702" s="304" t="s">
        <v>35</v>
      </c>
      <c r="V1702" s="297">
        <v>27295</v>
      </c>
      <c r="W1702" s="298">
        <v>217364</v>
      </c>
      <c r="X1702" s="298">
        <v>13742</v>
      </c>
    </row>
    <row r="1703" spans="1:24" x14ac:dyDescent="0.35">
      <c r="A1703" s="294">
        <v>2013</v>
      </c>
      <c r="B1703" s="295">
        <v>16751</v>
      </c>
      <c r="C1703" s="296" t="s">
        <v>1423</v>
      </c>
      <c r="D1703" s="294" t="s">
        <v>22</v>
      </c>
      <c r="E1703" s="296" t="s">
        <v>23</v>
      </c>
      <c r="F1703" s="294" t="s">
        <v>24</v>
      </c>
      <c r="G1703" s="296" t="s">
        <v>127</v>
      </c>
      <c r="H1703" s="296" t="s">
        <v>31</v>
      </c>
      <c r="I1703" s="296" t="s">
        <v>2296</v>
      </c>
      <c r="J1703" s="297">
        <v>28466</v>
      </c>
      <c r="K1703" s="298">
        <v>290346</v>
      </c>
      <c r="L1703" s="298">
        <v>20215</v>
      </c>
      <c r="M1703" s="299">
        <v>5500</v>
      </c>
      <c r="N1703" s="300">
        <v>65827</v>
      </c>
      <c r="O1703" s="300">
        <v>1666</v>
      </c>
      <c r="P1703" s="301">
        <v>2116</v>
      </c>
      <c r="Q1703" s="302">
        <v>30493</v>
      </c>
      <c r="R1703" s="302">
        <v>11</v>
      </c>
      <c r="S1703" s="303" t="s">
        <v>35</v>
      </c>
      <c r="T1703" s="304" t="s">
        <v>35</v>
      </c>
      <c r="U1703" s="304" t="s">
        <v>35</v>
      </c>
      <c r="V1703" s="297">
        <v>36082</v>
      </c>
      <c r="W1703" s="298">
        <v>386666</v>
      </c>
      <c r="X1703" s="298">
        <v>21892</v>
      </c>
    </row>
    <row r="1704" spans="1:24" x14ac:dyDescent="0.35">
      <c r="A1704" s="294">
        <v>2013</v>
      </c>
      <c r="B1704" s="295">
        <v>16759</v>
      </c>
      <c r="C1704" s="296" t="s">
        <v>1424</v>
      </c>
      <c r="D1704" s="294" t="s">
        <v>22</v>
      </c>
      <c r="E1704" s="296" t="s">
        <v>23</v>
      </c>
      <c r="F1704" s="294" t="s">
        <v>24</v>
      </c>
      <c r="G1704" s="296" t="s">
        <v>169</v>
      </c>
      <c r="H1704" s="296" t="s">
        <v>31</v>
      </c>
      <c r="I1704" s="296" t="s">
        <v>2275</v>
      </c>
      <c r="J1704" s="297">
        <v>3327</v>
      </c>
      <c r="K1704" s="298">
        <v>39502</v>
      </c>
      <c r="L1704" s="298">
        <v>2773</v>
      </c>
      <c r="M1704" s="299">
        <v>7804</v>
      </c>
      <c r="N1704" s="300">
        <v>63566</v>
      </c>
      <c r="O1704" s="300">
        <v>869</v>
      </c>
      <c r="P1704" s="301">
        <v>498.7</v>
      </c>
      <c r="Q1704" s="302">
        <v>3096</v>
      </c>
      <c r="R1704" s="302">
        <v>616</v>
      </c>
      <c r="S1704" s="303" t="s">
        <v>35</v>
      </c>
      <c r="T1704" s="304" t="s">
        <v>35</v>
      </c>
      <c r="U1704" s="304" t="s">
        <v>35</v>
      </c>
      <c r="V1704" s="297">
        <v>11629.7</v>
      </c>
      <c r="W1704" s="298">
        <v>106164</v>
      </c>
      <c r="X1704" s="298">
        <v>4258</v>
      </c>
    </row>
    <row r="1705" spans="1:24" x14ac:dyDescent="0.35">
      <c r="A1705" s="294">
        <v>2013</v>
      </c>
      <c r="B1705" s="295">
        <v>16759</v>
      </c>
      <c r="C1705" s="296" t="s">
        <v>1424</v>
      </c>
      <c r="D1705" s="294" t="s">
        <v>22</v>
      </c>
      <c r="E1705" s="296" t="s">
        <v>23</v>
      </c>
      <c r="F1705" s="294" t="s">
        <v>24</v>
      </c>
      <c r="G1705" s="296" t="s">
        <v>163</v>
      </c>
      <c r="H1705" s="296" t="s">
        <v>31</v>
      </c>
      <c r="I1705" s="296" t="s">
        <v>2275</v>
      </c>
      <c r="J1705" s="297">
        <v>267</v>
      </c>
      <c r="K1705" s="298">
        <v>3376</v>
      </c>
      <c r="L1705" s="298">
        <v>275</v>
      </c>
      <c r="M1705" s="299">
        <v>1040</v>
      </c>
      <c r="N1705" s="300">
        <v>8791</v>
      </c>
      <c r="O1705" s="300">
        <v>96</v>
      </c>
      <c r="P1705" s="301">
        <v>61.8</v>
      </c>
      <c r="Q1705" s="302">
        <v>390</v>
      </c>
      <c r="R1705" s="302">
        <v>81</v>
      </c>
      <c r="S1705" s="303" t="s">
        <v>35</v>
      </c>
      <c r="T1705" s="304" t="s">
        <v>35</v>
      </c>
      <c r="U1705" s="304" t="s">
        <v>35</v>
      </c>
      <c r="V1705" s="297">
        <v>1368.8</v>
      </c>
      <c r="W1705" s="298">
        <v>12557</v>
      </c>
      <c r="X1705" s="298">
        <v>452</v>
      </c>
    </row>
    <row r="1706" spans="1:24" x14ac:dyDescent="0.35">
      <c r="A1706" s="294">
        <v>2013</v>
      </c>
      <c r="B1706" s="295">
        <v>16764</v>
      </c>
      <c r="C1706" s="296" t="s">
        <v>2429</v>
      </c>
      <c r="D1706" s="294" t="s">
        <v>22</v>
      </c>
      <c r="E1706" s="296" t="s">
        <v>23</v>
      </c>
      <c r="F1706" s="294" t="s">
        <v>24</v>
      </c>
      <c r="G1706" s="296" t="s">
        <v>60</v>
      </c>
      <c r="H1706" s="296" t="s">
        <v>114</v>
      </c>
      <c r="I1706" s="296" t="s">
        <v>2278</v>
      </c>
      <c r="J1706" s="297" t="s">
        <v>35</v>
      </c>
      <c r="K1706" s="298" t="s">
        <v>35</v>
      </c>
      <c r="L1706" s="298" t="s">
        <v>35</v>
      </c>
      <c r="M1706" s="299" t="s">
        <v>35</v>
      </c>
      <c r="N1706" s="300" t="s">
        <v>35</v>
      </c>
      <c r="O1706" s="300" t="s">
        <v>35</v>
      </c>
      <c r="P1706" s="301" t="s">
        <v>35</v>
      </c>
      <c r="Q1706" s="302" t="s">
        <v>35</v>
      </c>
      <c r="R1706" s="302" t="s">
        <v>35</v>
      </c>
      <c r="S1706" s="303" t="s">
        <v>35</v>
      </c>
      <c r="T1706" s="304" t="s">
        <v>35</v>
      </c>
      <c r="U1706" s="304" t="s">
        <v>35</v>
      </c>
      <c r="V1706" s="297">
        <v>0</v>
      </c>
      <c r="W1706" s="298">
        <v>0</v>
      </c>
      <c r="X1706" s="298">
        <v>0</v>
      </c>
    </row>
    <row r="1707" spans="1:24" x14ac:dyDescent="0.35">
      <c r="A1707" s="294">
        <v>2013</v>
      </c>
      <c r="B1707" s="295">
        <v>16778</v>
      </c>
      <c r="C1707" s="296" t="s">
        <v>1425</v>
      </c>
      <c r="D1707" s="294" t="s">
        <v>22</v>
      </c>
      <c r="E1707" s="296" t="s">
        <v>23</v>
      </c>
      <c r="F1707" s="294" t="s">
        <v>24</v>
      </c>
      <c r="G1707" s="296" t="s">
        <v>86</v>
      </c>
      <c r="H1707" s="296" t="s">
        <v>26</v>
      </c>
      <c r="I1707" s="296" t="s">
        <v>2283</v>
      </c>
      <c r="J1707" s="297">
        <v>2742</v>
      </c>
      <c r="K1707" s="298">
        <v>29956</v>
      </c>
      <c r="L1707" s="298">
        <v>2107</v>
      </c>
      <c r="M1707" s="299">
        <v>1444</v>
      </c>
      <c r="N1707" s="300">
        <v>15886</v>
      </c>
      <c r="O1707" s="300">
        <v>324</v>
      </c>
      <c r="P1707" s="301">
        <v>6854</v>
      </c>
      <c r="Q1707" s="302">
        <v>96493</v>
      </c>
      <c r="R1707" s="302">
        <v>127</v>
      </c>
      <c r="S1707" s="303" t="s">
        <v>35</v>
      </c>
      <c r="T1707" s="304" t="s">
        <v>35</v>
      </c>
      <c r="U1707" s="304" t="s">
        <v>35</v>
      </c>
      <c r="V1707" s="297">
        <v>11040</v>
      </c>
      <c r="W1707" s="298">
        <v>142335</v>
      </c>
      <c r="X1707" s="298">
        <v>2558</v>
      </c>
    </row>
    <row r="1708" spans="1:24" x14ac:dyDescent="0.35">
      <c r="A1708" s="294">
        <v>2013</v>
      </c>
      <c r="B1708" s="295">
        <v>16805</v>
      </c>
      <c r="C1708" s="296" t="s">
        <v>1426</v>
      </c>
      <c r="D1708" s="294" t="s">
        <v>22</v>
      </c>
      <c r="E1708" s="296" t="s">
        <v>23</v>
      </c>
      <c r="F1708" s="294" t="s">
        <v>24</v>
      </c>
      <c r="G1708" s="296" t="s">
        <v>127</v>
      </c>
      <c r="H1708" s="296" t="s">
        <v>31</v>
      </c>
      <c r="I1708" s="296" t="s">
        <v>2296</v>
      </c>
      <c r="J1708" s="297">
        <v>17934</v>
      </c>
      <c r="K1708" s="298">
        <v>180709</v>
      </c>
      <c r="L1708" s="298">
        <v>10699</v>
      </c>
      <c r="M1708" s="299">
        <v>11565</v>
      </c>
      <c r="N1708" s="300">
        <v>90768</v>
      </c>
      <c r="O1708" s="300">
        <v>5205</v>
      </c>
      <c r="P1708" s="301">
        <v>2416</v>
      </c>
      <c r="Q1708" s="302">
        <v>33419</v>
      </c>
      <c r="R1708" s="302">
        <v>13</v>
      </c>
      <c r="S1708" s="303" t="s">
        <v>35</v>
      </c>
      <c r="T1708" s="304" t="s">
        <v>35</v>
      </c>
      <c r="U1708" s="304" t="s">
        <v>35</v>
      </c>
      <c r="V1708" s="297">
        <v>31915</v>
      </c>
      <c r="W1708" s="298">
        <v>304896</v>
      </c>
      <c r="X1708" s="298">
        <v>15917</v>
      </c>
    </row>
    <row r="1709" spans="1:24" x14ac:dyDescent="0.35">
      <c r="A1709" s="294">
        <v>2013</v>
      </c>
      <c r="B1709" s="295">
        <v>16829</v>
      </c>
      <c r="C1709" s="296" t="s">
        <v>1427</v>
      </c>
      <c r="D1709" s="294" t="s">
        <v>22</v>
      </c>
      <c r="E1709" s="296" t="s">
        <v>23</v>
      </c>
      <c r="F1709" s="294" t="s">
        <v>24</v>
      </c>
      <c r="G1709" s="296" t="s">
        <v>56</v>
      </c>
      <c r="H1709" s="296" t="s">
        <v>26</v>
      </c>
      <c r="I1709" s="296" t="s">
        <v>2269</v>
      </c>
      <c r="J1709" s="297">
        <v>10100</v>
      </c>
      <c r="K1709" s="298">
        <v>100545</v>
      </c>
      <c r="L1709" s="298">
        <v>6749</v>
      </c>
      <c r="M1709" s="299">
        <v>15270</v>
      </c>
      <c r="N1709" s="300">
        <v>156532</v>
      </c>
      <c r="O1709" s="300">
        <v>1504</v>
      </c>
      <c r="P1709" s="301">
        <v>3656</v>
      </c>
      <c r="Q1709" s="302">
        <v>52827</v>
      </c>
      <c r="R1709" s="302">
        <v>4</v>
      </c>
      <c r="S1709" s="303">
        <v>0</v>
      </c>
      <c r="T1709" s="304">
        <v>0</v>
      </c>
      <c r="U1709" s="304">
        <v>0</v>
      </c>
      <c r="V1709" s="297">
        <v>29026</v>
      </c>
      <c r="W1709" s="298">
        <v>309904</v>
      </c>
      <c r="X1709" s="298">
        <v>8257</v>
      </c>
    </row>
    <row r="1710" spans="1:24" x14ac:dyDescent="0.35">
      <c r="A1710" s="294">
        <v>2013</v>
      </c>
      <c r="B1710" s="295">
        <v>16830</v>
      </c>
      <c r="C1710" s="296" t="s">
        <v>1428</v>
      </c>
      <c r="D1710" s="294" t="s">
        <v>22</v>
      </c>
      <c r="E1710" s="296" t="s">
        <v>23</v>
      </c>
      <c r="F1710" s="294" t="s">
        <v>24</v>
      </c>
      <c r="G1710" s="296" t="s">
        <v>71</v>
      </c>
      <c r="H1710" s="296" t="s">
        <v>26</v>
      </c>
      <c r="I1710" s="296" t="s">
        <v>2270</v>
      </c>
      <c r="J1710" s="297">
        <v>2742</v>
      </c>
      <c r="K1710" s="298">
        <v>31887</v>
      </c>
      <c r="L1710" s="298">
        <v>2546</v>
      </c>
      <c r="M1710" s="299">
        <v>1662</v>
      </c>
      <c r="N1710" s="300">
        <v>17198</v>
      </c>
      <c r="O1710" s="300">
        <v>870</v>
      </c>
      <c r="P1710" s="301">
        <v>7163</v>
      </c>
      <c r="Q1710" s="302">
        <v>87852</v>
      </c>
      <c r="R1710" s="302">
        <v>157</v>
      </c>
      <c r="S1710" s="303" t="s">
        <v>35</v>
      </c>
      <c r="T1710" s="304" t="s">
        <v>35</v>
      </c>
      <c r="U1710" s="304" t="s">
        <v>35</v>
      </c>
      <c r="V1710" s="297">
        <v>11567</v>
      </c>
      <c r="W1710" s="298">
        <v>136937</v>
      </c>
      <c r="X1710" s="298">
        <v>3573</v>
      </c>
    </row>
    <row r="1711" spans="1:24" x14ac:dyDescent="0.35">
      <c r="A1711" s="294">
        <v>2013</v>
      </c>
      <c r="B1711" s="295">
        <v>16840</v>
      </c>
      <c r="C1711" s="296" t="s">
        <v>1429</v>
      </c>
      <c r="D1711" s="294" t="s">
        <v>39</v>
      </c>
      <c r="E1711" s="296" t="s">
        <v>40</v>
      </c>
      <c r="F1711" s="294" t="s">
        <v>24</v>
      </c>
      <c r="G1711" s="296" t="s">
        <v>60</v>
      </c>
      <c r="H1711" s="296" t="s">
        <v>42</v>
      </c>
      <c r="I1711" s="296" t="s">
        <v>2278</v>
      </c>
      <c r="J1711" s="297">
        <v>0</v>
      </c>
      <c r="K1711" s="298">
        <v>0</v>
      </c>
      <c r="L1711" s="298">
        <v>0</v>
      </c>
      <c r="M1711" s="299">
        <v>336619.4</v>
      </c>
      <c r="N1711" s="300">
        <v>5203280</v>
      </c>
      <c r="O1711" s="300">
        <v>152</v>
      </c>
      <c r="P1711" s="301">
        <v>128939.6</v>
      </c>
      <c r="Q1711" s="302">
        <v>1883722</v>
      </c>
      <c r="R1711" s="302">
        <v>53</v>
      </c>
      <c r="S1711" s="303">
        <v>0</v>
      </c>
      <c r="T1711" s="304">
        <v>0</v>
      </c>
      <c r="U1711" s="304">
        <v>0</v>
      </c>
      <c r="V1711" s="297">
        <v>465559</v>
      </c>
      <c r="W1711" s="298">
        <v>7087002</v>
      </c>
      <c r="X1711" s="298">
        <v>205</v>
      </c>
    </row>
    <row r="1712" spans="1:24" x14ac:dyDescent="0.35">
      <c r="A1712" s="294">
        <v>2013</v>
      </c>
      <c r="B1712" s="295">
        <v>16840</v>
      </c>
      <c r="C1712" s="296" t="s">
        <v>1429</v>
      </c>
      <c r="D1712" s="294" t="s">
        <v>39</v>
      </c>
      <c r="E1712" s="296" t="s">
        <v>40</v>
      </c>
      <c r="F1712" s="294" t="s">
        <v>24</v>
      </c>
      <c r="G1712" s="296" t="s">
        <v>228</v>
      </c>
      <c r="H1712" s="296" t="s">
        <v>42</v>
      </c>
      <c r="I1712" s="296" t="s">
        <v>2306</v>
      </c>
      <c r="J1712" s="297">
        <v>0</v>
      </c>
      <c r="K1712" s="298">
        <v>0</v>
      </c>
      <c r="L1712" s="298">
        <v>0</v>
      </c>
      <c r="M1712" s="299">
        <v>63296.4</v>
      </c>
      <c r="N1712" s="300">
        <v>873222</v>
      </c>
      <c r="O1712" s="300">
        <v>25</v>
      </c>
      <c r="P1712" s="301">
        <v>17894.8</v>
      </c>
      <c r="Q1712" s="302">
        <v>243635</v>
      </c>
      <c r="R1712" s="302">
        <v>11</v>
      </c>
      <c r="S1712" s="303">
        <v>0</v>
      </c>
      <c r="T1712" s="304">
        <v>0</v>
      </c>
      <c r="U1712" s="304">
        <v>0</v>
      </c>
      <c r="V1712" s="297">
        <v>81191.199999999997</v>
      </c>
      <c r="W1712" s="298">
        <v>1116857</v>
      </c>
      <c r="X1712" s="298">
        <v>36</v>
      </c>
    </row>
    <row r="1713" spans="1:24" x14ac:dyDescent="0.35">
      <c r="A1713" s="294">
        <v>2013</v>
      </c>
      <c r="B1713" s="295">
        <v>16840</v>
      </c>
      <c r="C1713" s="296" t="s">
        <v>1429</v>
      </c>
      <c r="D1713" s="294" t="s">
        <v>39</v>
      </c>
      <c r="E1713" s="296" t="s">
        <v>40</v>
      </c>
      <c r="F1713" s="294" t="s">
        <v>24</v>
      </c>
      <c r="G1713" s="296" t="s">
        <v>413</v>
      </c>
      <c r="H1713" s="296" t="s">
        <v>42</v>
      </c>
      <c r="I1713" s="296" t="s">
        <v>2271</v>
      </c>
      <c r="J1713" s="297">
        <v>0</v>
      </c>
      <c r="K1713" s="298">
        <v>0</v>
      </c>
      <c r="L1713" s="298">
        <v>0</v>
      </c>
      <c r="M1713" s="299">
        <v>14217</v>
      </c>
      <c r="N1713" s="300">
        <v>202385</v>
      </c>
      <c r="O1713" s="300">
        <v>16</v>
      </c>
      <c r="P1713" s="301">
        <v>0</v>
      </c>
      <c r="Q1713" s="302">
        <v>0</v>
      </c>
      <c r="R1713" s="302">
        <v>0</v>
      </c>
      <c r="S1713" s="303">
        <v>0</v>
      </c>
      <c r="T1713" s="304">
        <v>0</v>
      </c>
      <c r="U1713" s="304">
        <v>0</v>
      </c>
      <c r="V1713" s="297">
        <v>14217</v>
      </c>
      <c r="W1713" s="298">
        <v>202385</v>
      </c>
      <c r="X1713" s="298">
        <v>16</v>
      </c>
    </row>
    <row r="1714" spans="1:24" x14ac:dyDescent="0.35">
      <c r="A1714" s="294">
        <v>2013</v>
      </c>
      <c r="B1714" s="295">
        <v>16840</v>
      </c>
      <c r="C1714" s="296" t="s">
        <v>1429</v>
      </c>
      <c r="D1714" s="294" t="s">
        <v>39</v>
      </c>
      <c r="E1714" s="296" t="s">
        <v>40</v>
      </c>
      <c r="F1714" s="294" t="s">
        <v>24</v>
      </c>
      <c r="G1714" s="296" t="s">
        <v>186</v>
      </c>
      <c r="H1714" s="296" t="s">
        <v>42</v>
      </c>
      <c r="I1714" s="296" t="s">
        <v>2271</v>
      </c>
      <c r="J1714" s="297">
        <v>0</v>
      </c>
      <c r="K1714" s="298">
        <v>0</v>
      </c>
      <c r="L1714" s="298">
        <v>0</v>
      </c>
      <c r="M1714" s="299">
        <v>32999.4</v>
      </c>
      <c r="N1714" s="300">
        <v>509045</v>
      </c>
      <c r="O1714" s="300">
        <v>17</v>
      </c>
      <c r="P1714" s="301">
        <v>2675.5</v>
      </c>
      <c r="Q1714" s="302">
        <v>39823</v>
      </c>
      <c r="R1714" s="302">
        <v>3</v>
      </c>
      <c r="S1714" s="303">
        <v>0</v>
      </c>
      <c r="T1714" s="304">
        <v>0</v>
      </c>
      <c r="U1714" s="304">
        <v>0</v>
      </c>
      <c r="V1714" s="297">
        <v>35674.9</v>
      </c>
      <c r="W1714" s="298">
        <v>548868</v>
      </c>
      <c r="X1714" s="298">
        <v>20</v>
      </c>
    </row>
    <row r="1715" spans="1:24" x14ac:dyDescent="0.35">
      <c r="A1715" s="294">
        <v>2013</v>
      </c>
      <c r="B1715" s="295">
        <v>16840</v>
      </c>
      <c r="C1715" s="296" t="s">
        <v>1429</v>
      </c>
      <c r="D1715" s="294" t="s">
        <v>39</v>
      </c>
      <c r="E1715" s="296" t="s">
        <v>40</v>
      </c>
      <c r="F1715" s="294" t="s">
        <v>24</v>
      </c>
      <c r="G1715" s="296" t="s">
        <v>34</v>
      </c>
      <c r="H1715" s="296" t="s">
        <v>42</v>
      </c>
      <c r="I1715" s="296" t="s">
        <v>2270</v>
      </c>
      <c r="J1715" s="297">
        <v>0</v>
      </c>
      <c r="K1715" s="298">
        <v>0</v>
      </c>
      <c r="L1715" s="298">
        <v>0</v>
      </c>
      <c r="M1715" s="299">
        <v>187616.4</v>
      </c>
      <c r="N1715" s="300">
        <v>4284434</v>
      </c>
      <c r="O1715" s="300">
        <v>190</v>
      </c>
      <c r="P1715" s="301">
        <v>34481.599999999999</v>
      </c>
      <c r="Q1715" s="302">
        <v>768520</v>
      </c>
      <c r="R1715" s="302">
        <v>37</v>
      </c>
      <c r="S1715" s="303">
        <v>0</v>
      </c>
      <c r="T1715" s="304">
        <v>0</v>
      </c>
      <c r="U1715" s="304">
        <v>0</v>
      </c>
      <c r="V1715" s="297">
        <v>222098</v>
      </c>
      <c r="W1715" s="298">
        <v>5052954</v>
      </c>
      <c r="X1715" s="298">
        <v>227</v>
      </c>
    </row>
    <row r="1716" spans="1:24" x14ac:dyDescent="0.35">
      <c r="A1716" s="294">
        <v>2013</v>
      </c>
      <c r="B1716" s="295">
        <v>16840</v>
      </c>
      <c r="C1716" s="296" t="s">
        <v>1429</v>
      </c>
      <c r="D1716" s="294" t="s">
        <v>39</v>
      </c>
      <c r="E1716" s="296" t="s">
        <v>40</v>
      </c>
      <c r="F1716" s="294" t="s">
        <v>24</v>
      </c>
      <c r="G1716" s="296" t="s">
        <v>173</v>
      </c>
      <c r="H1716" s="296" t="s">
        <v>42</v>
      </c>
      <c r="I1716" s="296" t="s">
        <v>2306</v>
      </c>
      <c r="J1716" s="297">
        <v>0</v>
      </c>
      <c r="K1716" s="298">
        <v>0</v>
      </c>
      <c r="L1716" s="298">
        <v>0</v>
      </c>
      <c r="M1716" s="299">
        <v>82343.5</v>
      </c>
      <c r="N1716" s="300">
        <v>1072979</v>
      </c>
      <c r="O1716" s="300">
        <v>42</v>
      </c>
      <c r="P1716" s="301">
        <v>10622.2</v>
      </c>
      <c r="Q1716" s="302">
        <v>141149</v>
      </c>
      <c r="R1716" s="302">
        <v>13</v>
      </c>
      <c r="S1716" s="303">
        <v>0</v>
      </c>
      <c r="T1716" s="304">
        <v>0</v>
      </c>
      <c r="U1716" s="304">
        <v>0</v>
      </c>
      <c r="V1716" s="297">
        <v>92965.7</v>
      </c>
      <c r="W1716" s="298">
        <v>1214128</v>
      </c>
      <c r="X1716" s="298">
        <v>55</v>
      </c>
    </row>
    <row r="1717" spans="1:24" x14ac:dyDescent="0.35">
      <c r="A1717" s="294">
        <v>2013</v>
      </c>
      <c r="B1717" s="295">
        <v>16840</v>
      </c>
      <c r="C1717" s="296" t="s">
        <v>1429</v>
      </c>
      <c r="D1717" s="294" t="s">
        <v>39</v>
      </c>
      <c r="E1717" s="296" t="s">
        <v>40</v>
      </c>
      <c r="F1717" s="294" t="s">
        <v>24</v>
      </c>
      <c r="G1717" s="296" t="s">
        <v>30</v>
      </c>
      <c r="H1717" s="296" t="s">
        <v>42</v>
      </c>
      <c r="I1717" s="296" t="s">
        <v>2271</v>
      </c>
      <c r="J1717" s="297">
        <v>0</v>
      </c>
      <c r="K1717" s="298">
        <v>0</v>
      </c>
      <c r="L1717" s="298">
        <v>0</v>
      </c>
      <c r="M1717" s="299">
        <v>43599.9</v>
      </c>
      <c r="N1717" s="300">
        <v>745327</v>
      </c>
      <c r="O1717" s="300">
        <v>38</v>
      </c>
      <c r="P1717" s="301">
        <v>4885.2</v>
      </c>
      <c r="Q1717" s="302">
        <v>76670</v>
      </c>
      <c r="R1717" s="302">
        <v>6</v>
      </c>
      <c r="S1717" s="303">
        <v>0</v>
      </c>
      <c r="T1717" s="304">
        <v>0</v>
      </c>
      <c r="U1717" s="304">
        <v>0</v>
      </c>
      <c r="V1717" s="297">
        <v>48485.1</v>
      </c>
      <c r="W1717" s="298">
        <v>821997</v>
      </c>
      <c r="X1717" s="298">
        <v>44</v>
      </c>
    </row>
    <row r="1718" spans="1:24" x14ac:dyDescent="0.35">
      <c r="A1718" s="294">
        <v>2013</v>
      </c>
      <c r="B1718" s="295">
        <v>16840</v>
      </c>
      <c r="C1718" s="296" t="s">
        <v>1429</v>
      </c>
      <c r="D1718" s="294" t="s">
        <v>39</v>
      </c>
      <c r="E1718" s="296" t="s">
        <v>40</v>
      </c>
      <c r="F1718" s="294" t="s">
        <v>24</v>
      </c>
      <c r="G1718" s="296" t="s">
        <v>150</v>
      </c>
      <c r="H1718" s="296" t="s">
        <v>42</v>
      </c>
      <c r="I1718" s="296" t="s">
        <v>2306</v>
      </c>
      <c r="J1718" s="297">
        <v>0</v>
      </c>
      <c r="K1718" s="298">
        <v>0</v>
      </c>
      <c r="L1718" s="298">
        <v>0</v>
      </c>
      <c r="M1718" s="299">
        <v>10349.1</v>
      </c>
      <c r="N1718" s="300">
        <v>147041</v>
      </c>
      <c r="O1718" s="300">
        <v>6</v>
      </c>
      <c r="P1718" s="301">
        <v>10725</v>
      </c>
      <c r="Q1718" s="302">
        <v>173421</v>
      </c>
      <c r="R1718" s="302">
        <v>3</v>
      </c>
      <c r="S1718" s="303">
        <v>0</v>
      </c>
      <c r="T1718" s="304">
        <v>0</v>
      </c>
      <c r="U1718" s="304">
        <v>0</v>
      </c>
      <c r="V1718" s="297">
        <v>21074.1</v>
      </c>
      <c r="W1718" s="298">
        <v>320462</v>
      </c>
      <c r="X1718" s="298">
        <v>9</v>
      </c>
    </row>
    <row r="1719" spans="1:24" x14ac:dyDescent="0.35">
      <c r="A1719" s="294">
        <v>2013</v>
      </c>
      <c r="B1719" s="295">
        <v>16840</v>
      </c>
      <c r="C1719" s="296" t="s">
        <v>1429</v>
      </c>
      <c r="D1719" s="294" t="s">
        <v>39</v>
      </c>
      <c r="E1719" s="296" t="s">
        <v>40</v>
      </c>
      <c r="F1719" s="294" t="s">
        <v>24</v>
      </c>
      <c r="G1719" s="296" t="s">
        <v>79</v>
      </c>
      <c r="H1719" s="296" t="s">
        <v>42</v>
      </c>
      <c r="I1719" s="296" t="s">
        <v>2270</v>
      </c>
      <c r="J1719" s="297">
        <v>0</v>
      </c>
      <c r="K1719" s="298">
        <v>0</v>
      </c>
      <c r="L1719" s="298">
        <v>0</v>
      </c>
      <c r="M1719" s="299">
        <v>52318</v>
      </c>
      <c r="N1719" s="300">
        <v>1039110</v>
      </c>
      <c r="O1719" s="300">
        <v>36</v>
      </c>
      <c r="P1719" s="301">
        <v>16646.400000000001</v>
      </c>
      <c r="Q1719" s="302">
        <v>324695</v>
      </c>
      <c r="R1719" s="302">
        <v>15</v>
      </c>
      <c r="S1719" s="303">
        <v>0</v>
      </c>
      <c r="T1719" s="304">
        <v>0</v>
      </c>
      <c r="U1719" s="304">
        <v>0</v>
      </c>
      <c r="V1719" s="297">
        <v>68964.399999999994</v>
      </c>
      <c r="W1719" s="298">
        <v>1363805</v>
      </c>
      <c r="X1719" s="298">
        <v>51</v>
      </c>
    </row>
    <row r="1720" spans="1:24" x14ac:dyDescent="0.35">
      <c r="A1720" s="294">
        <v>2013</v>
      </c>
      <c r="B1720" s="295">
        <v>16840</v>
      </c>
      <c r="C1720" s="296" t="s">
        <v>1429</v>
      </c>
      <c r="D1720" s="294" t="s">
        <v>39</v>
      </c>
      <c r="E1720" s="296" t="s">
        <v>40</v>
      </c>
      <c r="F1720" s="294" t="s">
        <v>24</v>
      </c>
      <c r="G1720" s="296" t="s">
        <v>414</v>
      </c>
      <c r="H1720" s="296" t="s">
        <v>42</v>
      </c>
      <c r="I1720" s="296" t="s">
        <v>2306</v>
      </c>
      <c r="J1720" s="297">
        <v>0</v>
      </c>
      <c r="K1720" s="298">
        <v>0</v>
      </c>
      <c r="L1720" s="298">
        <v>0</v>
      </c>
      <c r="M1720" s="299">
        <v>2153.6</v>
      </c>
      <c r="N1720" s="300">
        <v>32130</v>
      </c>
      <c r="O1720" s="300">
        <v>4</v>
      </c>
      <c r="P1720" s="301">
        <v>85.3</v>
      </c>
      <c r="Q1720" s="302">
        <v>1191</v>
      </c>
      <c r="R1720" s="302">
        <v>1</v>
      </c>
      <c r="S1720" s="303">
        <v>0</v>
      </c>
      <c r="T1720" s="304">
        <v>0</v>
      </c>
      <c r="U1720" s="304">
        <v>0</v>
      </c>
      <c r="V1720" s="297">
        <v>2238.9</v>
      </c>
      <c r="W1720" s="298">
        <v>33321</v>
      </c>
      <c r="X1720" s="298">
        <v>5</v>
      </c>
    </row>
    <row r="1721" spans="1:24" x14ac:dyDescent="0.35">
      <c r="A1721" s="294">
        <v>2013</v>
      </c>
      <c r="B1721" s="295">
        <v>16840</v>
      </c>
      <c r="C1721" s="296" t="s">
        <v>1429</v>
      </c>
      <c r="D1721" s="294" t="s">
        <v>39</v>
      </c>
      <c r="E1721" s="296" t="s">
        <v>40</v>
      </c>
      <c r="F1721" s="294" t="s">
        <v>24</v>
      </c>
      <c r="G1721" s="296" t="s">
        <v>131</v>
      </c>
      <c r="H1721" s="296" t="s">
        <v>42</v>
      </c>
      <c r="I1721" s="296" t="s">
        <v>2271</v>
      </c>
      <c r="J1721" s="297">
        <v>0</v>
      </c>
      <c r="K1721" s="298">
        <v>0</v>
      </c>
      <c r="L1721" s="298">
        <v>0</v>
      </c>
      <c r="M1721" s="299">
        <v>126625</v>
      </c>
      <c r="N1721" s="300">
        <v>1630658</v>
      </c>
      <c r="O1721" s="300">
        <v>47</v>
      </c>
      <c r="P1721" s="301">
        <v>22635.5</v>
      </c>
      <c r="Q1721" s="302">
        <v>292593</v>
      </c>
      <c r="R1721" s="302">
        <v>6</v>
      </c>
      <c r="S1721" s="303">
        <v>0</v>
      </c>
      <c r="T1721" s="304">
        <v>0</v>
      </c>
      <c r="U1721" s="304">
        <v>0</v>
      </c>
      <c r="V1721" s="297">
        <v>149260.5</v>
      </c>
      <c r="W1721" s="298">
        <v>1923251</v>
      </c>
      <c r="X1721" s="298">
        <v>53</v>
      </c>
    </row>
    <row r="1722" spans="1:24" x14ac:dyDescent="0.35">
      <c r="A1722" s="294">
        <v>2013</v>
      </c>
      <c r="B1722" s="295">
        <v>16840</v>
      </c>
      <c r="C1722" s="296" t="s">
        <v>1429</v>
      </c>
      <c r="D1722" s="294" t="s">
        <v>39</v>
      </c>
      <c r="E1722" s="296" t="s">
        <v>40</v>
      </c>
      <c r="F1722" s="294" t="s">
        <v>24</v>
      </c>
      <c r="G1722" s="296" t="s">
        <v>41</v>
      </c>
      <c r="H1722" s="296" t="s">
        <v>42</v>
      </c>
      <c r="I1722" s="296" t="s">
        <v>2272</v>
      </c>
      <c r="J1722" s="297">
        <v>0</v>
      </c>
      <c r="K1722" s="298">
        <v>0</v>
      </c>
      <c r="L1722" s="298">
        <v>0</v>
      </c>
      <c r="M1722" s="299">
        <v>35927.699999999997</v>
      </c>
      <c r="N1722" s="300">
        <v>559600</v>
      </c>
      <c r="O1722" s="300">
        <v>42</v>
      </c>
      <c r="P1722" s="301">
        <v>10046.4</v>
      </c>
      <c r="Q1722" s="302">
        <v>166832</v>
      </c>
      <c r="R1722" s="302">
        <v>7</v>
      </c>
      <c r="S1722" s="303">
        <v>0</v>
      </c>
      <c r="T1722" s="304">
        <v>0</v>
      </c>
      <c r="U1722" s="304">
        <v>0</v>
      </c>
      <c r="V1722" s="297">
        <v>45974.1</v>
      </c>
      <c r="W1722" s="298">
        <v>726432</v>
      </c>
      <c r="X1722" s="298">
        <v>49</v>
      </c>
    </row>
    <row r="1723" spans="1:24" x14ac:dyDescent="0.35">
      <c r="A1723" s="294">
        <v>2013</v>
      </c>
      <c r="B1723" s="295">
        <v>16840</v>
      </c>
      <c r="C1723" s="296" t="s">
        <v>1429</v>
      </c>
      <c r="D1723" s="294" t="s">
        <v>39</v>
      </c>
      <c r="E1723" s="296" t="s">
        <v>40</v>
      </c>
      <c r="F1723" s="294" t="s">
        <v>24</v>
      </c>
      <c r="G1723" s="296" t="s">
        <v>44</v>
      </c>
      <c r="H1723" s="296" t="s">
        <v>42</v>
      </c>
      <c r="I1723" s="296" t="s">
        <v>2271</v>
      </c>
      <c r="J1723" s="297">
        <v>0</v>
      </c>
      <c r="K1723" s="298">
        <v>0</v>
      </c>
      <c r="L1723" s="298">
        <v>0</v>
      </c>
      <c r="M1723" s="299">
        <v>105834.2</v>
      </c>
      <c r="N1723" s="300">
        <v>2054061</v>
      </c>
      <c r="O1723" s="300">
        <v>292</v>
      </c>
      <c r="P1723" s="301">
        <v>38647.300000000003</v>
      </c>
      <c r="Q1723" s="302">
        <v>841124</v>
      </c>
      <c r="R1723" s="302">
        <v>41</v>
      </c>
      <c r="S1723" s="303">
        <v>0</v>
      </c>
      <c r="T1723" s="304">
        <v>0</v>
      </c>
      <c r="U1723" s="304">
        <v>0</v>
      </c>
      <c r="V1723" s="297">
        <v>144481.5</v>
      </c>
      <c r="W1723" s="298">
        <v>2895185</v>
      </c>
      <c r="X1723" s="298">
        <v>333</v>
      </c>
    </row>
    <row r="1724" spans="1:24" x14ac:dyDescent="0.35">
      <c r="A1724" s="294">
        <v>2013</v>
      </c>
      <c r="B1724" s="295">
        <v>16840</v>
      </c>
      <c r="C1724" s="296" t="s">
        <v>1429</v>
      </c>
      <c r="D1724" s="294" t="s">
        <v>39</v>
      </c>
      <c r="E1724" s="296" t="s">
        <v>40</v>
      </c>
      <c r="F1724" s="294" t="s">
        <v>24</v>
      </c>
      <c r="G1724" s="296" t="s">
        <v>123</v>
      </c>
      <c r="H1724" s="296" t="s">
        <v>42</v>
      </c>
      <c r="I1724" s="296" t="s">
        <v>2294</v>
      </c>
      <c r="J1724" s="297">
        <v>0</v>
      </c>
      <c r="K1724" s="298">
        <v>0</v>
      </c>
      <c r="L1724" s="298">
        <v>0</v>
      </c>
      <c r="M1724" s="299">
        <v>6018</v>
      </c>
      <c r="N1724" s="300">
        <v>137684</v>
      </c>
      <c r="O1724" s="300">
        <v>5</v>
      </c>
      <c r="P1724" s="301">
        <v>8486</v>
      </c>
      <c r="Q1724" s="302">
        <v>199908</v>
      </c>
      <c r="R1724" s="302">
        <v>1</v>
      </c>
      <c r="S1724" s="303">
        <v>0</v>
      </c>
      <c r="T1724" s="304">
        <v>0</v>
      </c>
      <c r="U1724" s="304">
        <v>0</v>
      </c>
      <c r="V1724" s="297">
        <v>14504</v>
      </c>
      <c r="W1724" s="298">
        <v>337592</v>
      </c>
      <c r="X1724" s="298">
        <v>6</v>
      </c>
    </row>
    <row r="1725" spans="1:24" x14ac:dyDescent="0.35">
      <c r="A1725" s="294">
        <v>2013</v>
      </c>
      <c r="B1725" s="295">
        <v>16840</v>
      </c>
      <c r="C1725" s="296" t="s">
        <v>1429</v>
      </c>
      <c r="D1725" s="294" t="s">
        <v>39</v>
      </c>
      <c r="E1725" s="296" t="s">
        <v>40</v>
      </c>
      <c r="F1725" s="294" t="s">
        <v>24</v>
      </c>
      <c r="G1725" s="296" t="s">
        <v>123</v>
      </c>
      <c r="H1725" s="296" t="s">
        <v>42</v>
      </c>
      <c r="I1725" s="296" t="s">
        <v>2319</v>
      </c>
      <c r="J1725" s="297">
        <v>0</v>
      </c>
      <c r="K1725" s="298">
        <v>0</v>
      </c>
      <c r="L1725" s="298">
        <v>0</v>
      </c>
      <c r="M1725" s="299">
        <v>52675.5</v>
      </c>
      <c r="N1725" s="300">
        <v>1205164</v>
      </c>
      <c r="O1725" s="300">
        <v>43</v>
      </c>
      <c r="P1725" s="301">
        <v>10311</v>
      </c>
      <c r="Q1725" s="302">
        <v>242924</v>
      </c>
      <c r="R1725" s="302">
        <v>5</v>
      </c>
      <c r="S1725" s="303">
        <v>0</v>
      </c>
      <c r="T1725" s="304">
        <v>0</v>
      </c>
      <c r="U1725" s="304">
        <v>0</v>
      </c>
      <c r="V1725" s="297">
        <v>62986.5</v>
      </c>
      <c r="W1725" s="298">
        <v>1448088</v>
      </c>
      <c r="X1725" s="298">
        <v>48</v>
      </c>
    </row>
    <row r="1726" spans="1:24" x14ac:dyDescent="0.35">
      <c r="A1726" s="294">
        <v>2013</v>
      </c>
      <c r="B1726" s="295">
        <v>16840</v>
      </c>
      <c r="C1726" s="296" t="s">
        <v>1429</v>
      </c>
      <c r="D1726" s="294" t="s">
        <v>39</v>
      </c>
      <c r="E1726" s="296" t="s">
        <v>40</v>
      </c>
      <c r="F1726" s="294" t="s">
        <v>24</v>
      </c>
      <c r="G1726" s="296" t="s">
        <v>187</v>
      </c>
      <c r="H1726" s="296" t="s">
        <v>42</v>
      </c>
      <c r="I1726" s="296" t="s">
        <v>2271</v>
      </c>
      <c r="J1726" s="297">
        <v>0</v>
      </c>
      <c r="K1726" s="298">
        <v>0</v>
      </c>
      <c r="L1726" s="298">
        <v>0</v>
      </c>
      <c r="M1726" s="299">
        <v>159872.79999999999</v>
      </c>
      <c r="N1726" s="300">
        <v>2399752</v>
      </c>
      <c r="O1726" s="300">
        <v>81</v>
      </c>
      <c r="P1726" s="301">
        <v>48608.5</v>
      </c>
      <c r="Q1726" s="302">
        <v>821066</v>
      </c>
      <c r="R1726" s="302">
        <v>23</v>
      </c>
      <c r="S1726" s="303">
        <v>16992.3</v>
      </c>
      <c r="T1726" s="304">
        <v>235904</v>
      </c>
      <c r="U1726" s="304">
        <v>1</v>
      </c>
      <c r="V1726" s="297">
        <v>225473.6</v>
      </c>
      <c r="W1726" s="298">
        <v>3456722</v>
      </c>
      <c r="X1726" s="298">
        <v>105</v>
      </c>
    </row>
    <row r="1727" spans="1:24" x14ac:dyDescent="0.35">
      <c r="A1727" s="294">
        <v>2013</v>
      </c>
      <c r="B1727" s="295">
        <v>16840</v>
      </c>
      <c r="C1727" s="296" t="s">
        <v>1429</v>
      </c>
      <c r="D1727" s="294" t="s">
        <v>39</v>
      </c>
      <c r="E1727" s="296" t="s">
        <v>40</v>
      </c>
      <c r="F1727" s="294" t="s">
        <v>24</v>
      </c>
      <c r="G1727" s="296" t="s">
        <v>208</v>
      </c>
      <c r="H1727" s="296" t="s">
        <v>42</v>
      </c>
      <c r="I1727" s="296" t="s">
        <v>2306</v>
      </c>
      <c r="J1727" s="297">
        <v>0</v>
      </c>
      <c r="K1727" s="298">
        <v>0</v>
      </c>
      <c r="L1727" s="298">
        <v>0</v>
      </c>
      <c r="M1727" s="299">
        <v>9391.7000000000007</v>
      </c>
      <c r="N1727" s="300">
        <v>136927</v>
      </c>
      <c r="O1727" s="300">
        <v>10</v>
      </c>
      <c r="P1727" s="301">
        <v>1527.3</v>
      </c>
      <c r="Q1727" s="302">
        <v>22358</v>
      </c>
      <c r="R1727" s="302">
        <v>2</v>
      </c>
      <c r="S1727" s="303">
        <v>0</v>
      </c>
      <c r="T1727" s="304">
        <v>0</v>
      </c>
      <c r="U1727" s="304">
        <v>0</v>
      </c>
      <c r="V1727" s="297">
        <v>10919</v>
      </c>
      <c r="W1727" s="298">
        <v>159285</v>
      </c>
      <c r="X1727" s="298">
        <v>12</v>
      </c>
    </row>
    <row r="1728" spans="1:24" x14ac:dyDescent="0.35">
      <c r="A1728" s="294">
        <v>2013</v>
      </c>
      <c r="B1728" s="295">
        <v>16840</v>
      </c>
      <c r="C1728" s="296" t="s">
        <v>1429</v>
      </c>
      <c r="D1728" s="294" t="s">
        <v>93</v>
      </c>
      <c r="E1728" s="296" t="s">
        <v>23</v>
      </c>
      <c r="F1728" s="294" t="s">
        <v>24</v>
      </c>
      <c r="G1728" s="296" t="s">
        <v>94</v>
      </c>
      <c r="H1728" s="296" t="s">
        <v>42</v>
      </c>
      <c r="I1728" s="296" t="s">
        <v>2285</v>
      </c>
      <c r="J1728" s="297">
        <v>0</v>
      </c>
      <c r="K1728" s="298">
        <v>0</v>
      </c>
      <c r="L1728" s="298">
        <v>0</v>
      </c>
      <c r="M1728" s="299">
        <v>285763.90000000002</v>
      </c>
      <c r="N1728" s="300">
        <v>6524987</v>
      </c>
      <c r="O1728" s="300">
        <v>136</v>
      </c>
      <c r="P1728" s="301">
        <v>32904.199999999997</v>
      </c>
      <c r="Q1728" s="302">
        <v>744015</v>
      </c>
      <c r="R1728" s="302">
        <v>38</v>
      </c>
      <c r="S1728" s="303">
        <v>0</v>
      </c>
      <c r="T1728" s="304">
        <v>0</v>
      </c>
      <c r="U1728" s="304">
        <v>0</v>
      </c>
      <c r="V1728" s="297">
        <v>318668.09999999998</v>
      </c>
      <c r="W1728" s="298">
        <v>7269002</v>
      </c>
      <c r="X1728" s="298">
        <v>174</v>
      </c>
    </row>
    <row r="1729" spans="1:24" x14ac:dyDescent="0.35">
      <c r="A1729" s="294">
        <v>2013</v>
      </c>
      <c r="B1729" s="295">
        <v>16851</v>
      </c>
      <c r="C1729" s="296" t="s">
        <v>1430</v>
      </c>
      <c r="D1729" s="294" t="s">
        <v>22</v>
      </c>
      <c r="E1729" s="296" t="s">
        <v>23</v>
      </c>
      <c r="F1729" s="294" t="s">
        <v>24</v>
      </c>
      <c r="G1729" s="296" t="s">
        <v>127</v>
      </c>
      <c r="H1729" s="296" t="s">
        <v>31</v>
      </c>
      <c r="I1729" s="296" t="s">
        <v>2296</v>
      </c>
      <c r="J1729" s="297">
        <v>7044</v>
      </c>
      <c r="K1729" s="298">
        <v>79399</v>
      </c>
      <c r="L1729" s="298">
        <v>5566</v>
      </c>
      <c r="M1729" s="299">
        <v>1329</v>
      </c>
      <c r="N1729" s="300">
        <v>16495</v>
      </c>
      <c r="O1729" s="300">
        <v>389</v>
      </c>
      <c r="P1729" s="301">
        <v>803</v>
      </c>
      <c r="Q1729" s="302">
        <v>11243</v>
      </c>
      <c r="R1729" s="302">
        <v>10</v>
      </c>
      <c r="S1729" s="303" t="s">
        <v>35</v>
      </c>
      <c r="T1729" s="304" t="s">
        <v>35</v>
      </c>
      <c r="U1729" s="304" t="s">
        <v>35</v>
      </c>
      <c r="V1729" s="297">
        <v>9176</v>
      </c>
      <c r="W1729" s="298">
        <v>107137</v>
      </c>
      <c r="X1729" s="298">
        <v>5965</v>
      </c>
    </row>
    <row r="1730" spans="1:24" x14ac:dyDescent="0.35">
      <c r="A1730" s="294">
        <v>2013</v>
      </c>
      <c r="B1730" s="295">
        <v>16852</v>
      </c>
      <c r="C1730" s="296" t="s">
        <v>1431</v>
      </c>
      <c r="D1730" s="294" t="s">
        <v>22</v>
      </c>
      <c r="E1730" s="296" t="s">
        <v>23</v>
      </c>
      <c r="F1730" s="294" t="s">
        <v>24</v>
      </c>
      <c r="G1730" s="296" t="s">
        <v>186</v>
      </c>
      <c r="H1730" s="296" t="s">
        <v>26</v>
      </c>
      <c r="I1730" s="296" t="s">
        <v>2271</v>
      </c>
      <c r="J1730" s="297">
        <v>4522.3999999999996</v>
      </c>
      <c r="K1730" s="298">
        <v>31549</v>
      </c>
      <c r="L1730" s="298">
        <v>2922</v>
      </c>
      <c r="M1730" s="299">
        <v>2410</v>
      </c>
      <c r="N1730" s="300">
        <v>16770</v>
      </c>
      <c r="O1730" s="300">
        <v>665</v>
      </c>
      <c r="P1730" s="301">
        <v>6984.2</v>
      </c>
      <c r="Q1730" s="302">
        <v>61120</v>
      </c>
      <c r="R1730" s="302">
        <v>81</v>
      </c>
      <c r="S1730" s="303" t="s">
        <v>35</v>
      </c>
      <c r="T1730" s="304" t="s">
        <v>35</v>
      </c>
      <c r="U1730" s="304" t="s">
        <v>35</v>
      </c>
      <c r="V1730" s="297">
        <v>13916.6</v>
      </c>
      <c r="W1730" s="298">
        <v>109439</v>
      </c>
      <c r="X1730" s="298">
        <v>3668</v>
      </c>
    </row>
    <row r="1731" spans="1:24" x14ac:dyDescent="0.35">
      <c r="A1731" s="294">
        <v>2013</v>
      </c>
      <c r="B1731" s="295">
        <v>16854</v>
      </c>
      <c r="C1731" s="296" t="s">
        <v>1432</v>
      </c>
      <c r="D1731" s="294" t="s">
        <v>22</v>
      </c>
      <c r="E1731" s="296" t="s">
        <v>23</v>
      </c>
      <c r="F1731" s="294" t="s">
        <v>24</v>
      </c>
      <c r="G1731" s="296" t="s">
        <v>75</v>
      </c>
      <c r="H1731" s="296" t="s">
        <v>31</v>
      </c>
      <c r="I1731" s="296" t="s">
        <v>2300</v>
      </c>
      <c r="J1731" s="297">
        <v>15625</v>
      </c>
      <c r="K1731" s="298">
        <v>110274</v>
      </c>
      <c r="L1731" s="298">
        <v>9288</v>
      </c>
      <c r="M1731" s="299">
        <v>6006</v>
      </c>
      <c r="N1731" s="300">
        <v>47446</v>
      </c>
      <c r="O1731" s="300">
        <v>2091</v>
      </c>
      <c r="P1731" s="301">
        <v>2394</v>
      </c>
      <c r="Q1731" s="302">
        <v>32855</v>
      </c>
      <c r="R1731" s="302">
        <v>2</v>
      </c>
      <c r="S1731" s="303" t="s">
        <v>35</v>
      </c>
      <c r="T1731" s="304" t="s">
        <v>35</v>
      </c>
      <c r="U1731" s="304" t="s">
        <v>35</v>
      </c>
      <c r="V1731" s="297">
        <v>24025</v>
      </c>
      <c r="W1731" s="298">
        <v>190575</v>
      </c>
      <c r="X1731" s="298">
        <v>11381</v>
      </c>
    </row>
    <row r="1732" spans="1:24" ht="27.75" x14ac:dyDescent="0.35">
      <c r="A1732" s="294">
        <v>2013</v>
      </c>
      <c r="B1732" s="295">
        <v>16865</v>
      </c>
      <c r="C1732" s="296" t="s">
        <v>1433</v>
      </c>
      <c r="D1732" s="294" t="s">
        <v>22</v>
      </c>
      <c r="E1732" s="296" t="s">
        <v>23</v>
      </c>
      <c r="F1732" s="294" t="s">
        <v>24</v>
      </c>
      <c r="G1732" s="296" t="s">
        <v>46</v>
      </c>
      <c r="H1732" s="296" t="s">
        <v>31</v>
      </c>
      <c r="I1732" s="296" t="s">
        <v>2274</v>
      </c>
      <c r="J1732" s="297">
        <v>217703</v>
      </c>
      <c r="K1732" s="298">
        <v>2015890</v>
      </c>
      <c r="L1732" s="298">
        <v>140420</v>
      </c>
      <c r="M1732" s="299">
        <v>85009</v>
      </c>
      <c r="N1732" s="300">
        <v>810994</v>
      </c>
      <c r="O1732" s="300">
        <v>16692</v>
      </c>
      <c r="P1732" s="301">
        <v>18322</v>
      </c>
      <c r="Q1732" s="302">
        <v>259237</v>
      </c>
      <c r="R1732" s="302">
        <v>99</v>
      </c>
      <c r="S1732" s="303" t="s">
        <v>35</v>
      </c>
      <c r="T1732" s="304" t="s">
        <v>35</v>
      </c>
      <c r="U1732" s="304" t="s">
        <v>35</v>
      </c>
      <c r="V1732" s="297">
        <v>321034</v>
      </c>
      <c r="W1732" s="298">
        <v>3086121</v>
      </c>
      <c r="X1732" s="298">
        <v>157211</v>
      </c>
    </row>
    <row r="1733" spans="1:24" x14ac:dyDescent="0.35">
      <c r="A1733" s="294">
        <v>2013</v>
      </c>
      <c r="B1733" s="295">
        <v>16868</v>
      </c>
      <c r="C1733" s="296" t="s">
        <v>1434</v>
      </c>
      <c r="D1733" s="294" t="s">
        <v>22</v>
      </c>
      <c r="E1733" s="296" t="s">
        <v>23</v>
      </c>
      <c r="F1733" s="294" t="s">
        <v>24</v>
      </c>
      <c r="G1733" s="296" t="s">
        <v>92</v>
      </c>
      <c r="H1733" s="296" t="s">
        <v>26</v>
      </c>
      <c r="I1733" s="296" t="s">
        <v>2430</v>
      </c>
      <c r="J1733" s="297">
        <v>257362</v>
      </c>
      <c r="K1733" s="298">
        <v>3137668</v>
      </c>
      <c r="L1733" s="298">
        <v>367837</v>
      </c>
      <c r="M1733" s="299">
        <v>377034</v>
      </c>
      <c r="N1733" s="300">
        <v>5261681</v>
      </c>
      <c r="O1733" s="300">
        <v>40000</v>
      </c>
      <c r="P1733" s="301">
        <v>63245</v>
      </c>
      <c r="Q1733" s="302">
        <v>1057188</v>
      </c>
      <c r="R1733" s="302">
        <v>212</v>
      </c>
      <c r="S1733" s="303">
        <v>54</v>
      </c>
      <c r="T1733" s="304">
        <v>654</v>
      </c>
      <c r="U1733" s="304">
        <v>4</v>
      </c>
      <c r="V1733" s="297">
        <v>697695</v>
      </c>
      <c r="W1733" s="298">
        <v>9457191</v>
      </c>
      <c r="X1733" s="298">
        <v>408053</v>
      </c>
    </row>
    <row r="1734" spans="1:24" x14ac:dyDescent="0.35">
      <c r="A1734" s="294">
        <v>2013</v>
      </c>
      <c r="B1734" s="295">
        <v>16900</v>
      </c>
      <c r="C1734" s="296" t="s">
        <v>1435</v>
      </c>
      <c r="D1734" s="294" t="s">
        <v>22</v>
      </c>
      <c r="E1734" s="296" t="s">
        <v>23</v>
      </c>
      <c r="F1734" s="294" t="s">
        <v>24</v>
      </c>
      <c r="G1734" s="296" t="s">
        <v>94</v>
      </c>
      <c r="H1734" s="296" t="s">
        <v>26</v>
      </c>
      <c r="I1734" s="296" t="s">
        <v>2285</v>
      </c>
      <c r="J1734" s="297">
        <v>8594</v>
      </c>
      <c r="K1734" s="298">
        <v>86575</v>
      </c>
      <c r="L1734" s="298">
        <v>6929</v>
      </c>
      <c r="M1734" s="299">
        <v>9425</v>
      </c>
      <c r="N1734" s="300">
        <v>98811</v>
      </c>
      <c r="O1734" s="300">
        <v>1357</v>
      </c>
      <c r="P1734" s="301">
        <v>7225</v>
      </c>
      <c r="Q1734" s="302">
        <v>95980</v>
      </c>
      <c r="R1734" s="302">
        <v>13</v>
      </c>
      <c r="S1734" s="303" t="s">
        <v>35</v>
      </c>
      <c r="T1734" s="304" t="s">
        <v>35</v>
      </c>
      <c r="U1734" s="304" t="s">
        <v>35</v>
      </c>
      <c r="V1734" s="297">
        <v>25244</v>
      </c>
      <c r="W1734" s="298">
        <v>281366</v>
      </c>
      <c r="X1734" s="298">
        <v>8299</v>
      </c>
    </row>
    <row r="1735" spans="1:24" x14ac:dyDescent="0.35">
      <c r="A1735" s="294">
        <v>2013</v>
      </c>
      <c r="B1735" s="295">
        <v>16920</v>
      </c>
      <c r="C1735" s="296" t="s">
        <v>1436</v>
      </c>
      <c r="D1735" s="294" t="s">
        <v>22</v>
      </c>
      <c r="E1735" s="296" t="s">
        <v>23</v>
      </c>
      <c r="F1735" s="294" t="s">
        <v>24</v>
      </c>
      <c r="G1735" s="296" t="s">
        <v>75</v>
      </c>
      <c r="H1735" s="296" t="s">
        <v>31</v>
      </c>
      <c r="I1735" s="296" t="s">
        <v>2300</v>
      </c>
      <c r="J1735" s="297">
        <v>10350.799999999999</v>
      </c>
      <c r="K1735" s="298">
        <v>84370</v>
      </c>
      <c r="L1735" s="298">
        <v>5294</v>
      </c>
      <c r="M1735" s="299">
        <v>2820.3</v>
      </c>
      <c r="N1735" s="300">
        <v>22980</v>
      </c>
      <c r="O1735" s="300">
        <v>1033</v>
      </c>
      <c r="P1735" s="301">
        <v>2487.9</v>
      </c>
      <c r="Q1735" s="302">
        <v>27006</v>
      </c>
      <c r="R1735" s="302">
        <v>7</v>
      </c>
      <c r="S1735" s="303">
        <v>0</v>
      </c>
      <c r="T1735" s="304">
        <v>0</v>
      </c>
      <c r="U1735" s="304">
        <v>0</v>
      </c>
      <c r="V1735" s="297">
        <v>15659</v>
      </c>
      <c r="W1735" s="298">
        <v>134356</v>
      </c>
      <c r="X1735" s="298">
        <v>6334</v>
      </c>
    </row>
    <row r="1736" spans="1:24" x14ac:dyDescent="0.35">
      <c r="A1736" s="294">
        <v>2013</v>
      </c>
      <c r="B1736" s="295">
        <v>16921</v>
      </c>
      <c r="C1736" s="296" t="s">
        <v>2431</v>
      </c>
      <c r="D1736" s="294" t="s">
        <v>22</v>
      </c>
      <c r="E1736" s="296" t="s">
        <v>23</v>
      </c>
      <c r="F1736" s="294" t="s">
        <v>24</v>
      </c>
      <c r="G1736" s="296" t="s">
        <v>51</v>
      </c>
      <c r="H1736" s="296" t="s">
        <v>26</v>
      </c>
      <c r="I1736" s="296" t="s">
        <v>2280</v>
      </c>
      <c r="J1736" s="297">
        <v>6866.6</v>
      </c>
      <c r="K1736" s="298">
        <v>59667</v>
      </c>
      <c r="L1736" s="298">
        <v>6923</v>
      </c>
      <c r="M1736" s="299">
        <v>8089.9</v>
      </c>
      <c r="N1736" s="300">
        <v>75090</v>
      </c>
      <c r="O1736" s="300">
        <v>1091</v>
      </c>
      <c r="P1736" s="301">
        <v>131.80000000000001</v>
      </c>
      <c r="Q1736" s="302">
        <v>1335</v>
      </c>
      <c r="R1736" s="302">
        <v>2</v>
      </c>
      <c r="S1736" s="303" t="s">
        <v>35</v>
      </c>
      <c r="T1736" s="304" t="s">
        <v>35</v>
      </c>
      <c r="U1736" s="304" t="s">
        <v>35</v>
      </c>
      <c r="V1736" s="297">
        <v>15088.3</v>
      </c>
      <c r="W1736" s="298">
        <v>136092</v>
      </c>
      <c r="X1736" s="298">
        <v>8016</v>
      </c>
    </row>
    <row r="1737" spans="1:24" x14ac:dyDescent="0.35">
      <c r="A1737" s="294">
        <v>2013</v>
      </c>
      <c r="B1737" s="295">
        <v>16922</v>
      </c>
      <c r="C1737" s="296" t="s">
        <v>1437</v>
      </c>
      <c r="D1737" s="294" t="s">
        <v>22</v>
      </c>
      <c r="E1737" s="296" t="s">
        <v>23</v>
      </c>
      <c r="F1737" s="294" t="s">
        <v>24</v>
      </c>
      <c r="G1737" s="296" t="s">
        <v>75</v>
      </c>
      <c r="H1737" s="296" t="s">
        <v>26</v>
      </c>
      <c r="I1737" s="296" t="s">
        <v>2300</v>
      </c>
      <c r="J1737" s="297">
        <v>765</v>
      </c>
      <c r="K1737" s="298">
        <v>9869</v>
      </c>
      <c r="L1737" s="298">
        <v>971</v>
      </c>
      <c r="M1737" s="299">
        <v>360</v>
      </c>
      <c r="N1737" s="300">
        <v>5449</v>
      </c>
      <c r="O1737" s="300">
        <v>214</v>
      </c>
      <c r="P1737" s="301">
        <v>1421</v>
      </c>
      <c r="Q1737" s="302">
        <v>19415</v>
      </c>
      <c r="R1737" s="302">
        <v>62</v>
      </c>
      <c r="S1737" s="303" t="s">
        <v>35</v>
      </c>
      <c r="T1737" s="304" t="s">
        <v>35</v>
      </c>
      <c r="U1737" s="304" t="s">
        <v>35</v>
      </c>
      <c r="V1737" s="297">
        <v>2546</v>
      </c>
      <c r="W1737" s="298">
        <v>34733</v>
      </c>
      <c r="X1737" s="298">
        <v>1247</v>
      </c>
    </row>
    <row r="1738" spans="1:24" x14ac:dyDescent="0.35">
      <c r="A1738" s="294">
        <v>2013</v>
      </c>
      <c r="B1738" s="295">
        <v>16930</v>
      </c>
      <c r="C1738" s="296" t="s">
        <v>1438</v>
      </c>
      <c r="D1738" s="294" t="s">
        <v>22</v>
      </c>
      <c r="E1738" s="296" t="s">
        <v>23</v>
      </c>
      <c r="F1738" s="294" t="s">
        <v>24</v>
      </c>
      <c r="G1738" s="296" t="s">
        <v>100</v>
      </c>
      <c r="H1738" s="296" t="s">
        <v>31</v>
      </c>
      <c r="I1738" s="296" t="s">
        <v>2269</v>
      </c>
      <c r="J1738" s="297">
        <v>44760</v>
      </c>
      <c r="K1738" s="298">
        <v>429116</v>
      </c>
      <c r="L1738" s="298">
        <v>29397</v>
      </c>
      <c r="M1738" s="299">
        <v>29589</v>
      </c>
      <c r="N1738" s="300">
        <v>292494</v>
      </c>
      <c r="O1738" s="300">
        <v>5520</v>
      </c>
      <c r="P1738" s="301">
        <v>3604</v>
      </c>
      <c r="Q1738" s="302">
        <v>42771</v>
      </c>
      <c r="R1738" s="302">
        <v>5</v>
      </c>
      <c r="S1738" s="303">
        <v>0</v>
      </c>
      <c r="T1738" s="304">
        <v>0</v>
      </c>
      <c r="U1738" s="304">
        <v>0</v>
      </c>
      <c r="V1738" s="297">
        <v>77953</v>
      </c>
      <c r="W1738" s="298">
        <v>764381</v>
      </c>
      <c r="X1738" s="298">
        <v>34922</v>
      </c>
    </row>
    <row r="1739" spans="1:24" x14ac:dyDescent="0.35">
      <c r="A1739" s="294">
        <v>2013</v>
      </c>
      <c r="B1739" s="295">
        <v>16932</v>
      </c>
      <c r="C1739" s="296" t="s">
        <v>1439</v>
      </c>
      <c r="D1739" s="294" t="s">
        <v>22</v>
      </c>
      <c r="E1739" s="296" t="s">
        <v>23</v>
      </c>
      <c r="F1739" s="294" t="s">
        <v>24</v>
      </c>
      <c r="G1739" s="296" t="s">
        <v>83</v>
      </c>
      <c r="H1739" s="296" t="s">
        <v>26</v>
      </c>
      <c r="I1739" s="296" t="s">
        <v>2270</v>
      </c>
      <c r="J1739" s="297">
        <v>1375</v>
      </c>
      <c r="K1739" s="298">
        <v>16425</v>
      </c>
      <c r="L1739" s="298">
        <v>1508</v>
      </c>
      <c r="M1739" s="299">
        <v>1233</v>
      </c>
      <c r="N1739" s="300">
        <v>17491</v>
      </c>
      <c r="O1739" s="300">
        <v>161</v>
      </c>
      <c r="P1739" s="301" t="s">
        <v>35</v>
      </c>
      <c r="Q1739" s="302" t="s">
        <v>35</v>
      </c>
      <c r="R1739" s="302" t="s">
        <v>35</v>
      </c>
      <c r="S1739" s="303" t="s">
        <v>35</v>
      </c>
      <c r="T1739" s="304" t="s">
        <v>35</v>
      </c>
      <c r="U1739" s="304" t="s">
        <v>35</v>
      </c>
      <c r="V1739" s="297">
        <v>2608</v>
      </c>
      <c r="W1739" s="298">
        <v>33916</v>
      </c>
      <c r="X1739" s="298">
        <v>1669</v>
      </c>
    </row>
    <row r="1740" spans="1:24" x14ac:dyDescent="0.35">
      <c r="A1740" s="294">
        <v>2013</v>
      </c>
      <c r="B1740" s="295">
        <v>16949</v>
      </c>
      <c r="C1740" s="296" t="s">
        <v>1440</v>
      </c>
      <c r="D1740" s="294" t="s">
        <v>22</v>
      </c>
      <c r="E1740" s="296" t="s">
        <v>23</v>
      </c>
      <c r="F1740" s="294" t="s">
        <v>24</v>
      </c>
      <c r="G1740" s="296" t="s">
        <v>100</v>
      </c>
      <c r="H1740" s="296" t="s">
        <v>26</v>
      </c>
      <c r="I1740" s="296" t="s">
        <v>2269</v>
      </c>
      <c r="J1740" s="297">
        <v>49302</v>
      </c>
      <c r="K1740" s="298">
        <v>498699</v>
      </c>
      <c r="L1740" s="298">
        <v>34653</v>
      </c>
      <c r="M1740" s="299">
        <v>90764</v>
      </c>
      <c r="N1740" s="300">
        <v>886383</v>
      </c>
      <c r="O1740" s="300">
        <v>20480</v>
      </c>
      <c r="P1740" s="301">
        <v>3128</v>
      </c>
      <c r="Q1740" s="302">
        <v>44038</v>
      </c>
      <c r="R1740" s="302">
        <v>3</v>
      </c>
      <c r="S1740" s="303">
        <v>0</v>
      </c>
      <c r="T1740" s="304">
        <v>0</v>
      </c>
      <c r="U1740" s="304">
        <v>0</v>
      </c>
      <c r="V1740" s="297">
        <v>143194</v>
      </c>
      <c r="W1740" s="298">
        <v>1429120</v>
      </c>
      <c r="X1740" s="298">
        <v>55136</v>
      </c>
    </row>
    <row r="1741" spans="1:24" x14ac:dyDescent="0.35">
      <c r="A1741" s="294">
        <v>2013</v>
      </c>
      <c r="B1741" s="295">
        <v>16953</v>
      </c>
      <c r="C1741" s="296" t="s">
        <v>1441</v>
      </c>
      <c r="D1741" s="294" t="s">
        <v>22</v>
      </c>
      <c r="E1741" s="296" t="s">
        <v>23</v>
      </c>
      <c r="F1741" s="294" t="s">
        <v>24</v>
      </c>
      <c r="G1741" s="296" t="s">
        <v>86</v>
      </c>
      <c r="H1741" s="296" t="s">
        <v>26</v>
      </c>
      <c r="I1741" s="296" t="s">
        <v>2283</v>
      </c>
      <c r="J1741" s="297">
        <v>3053</v>
      </c>
      <c r="K1741" s="298">
        <v>29257</v>
      </c>
      <c r="L1741" s="298">
        <v>2740</v>
      </c>
      <c r="M1741" s="299">
        <v>3386</v>
      </c>
      <c r="N1741" s="300">
        <v>34535</v>
      </c>
      <c r="O1741" s="300">
        <v>542</v>
      </c>
      <c r="P1741" s="301">
        <v>2271</v>
      </c>
      <c r="Q1741" s="302">
        <v>30208</v>
      </c>
      <c r="R1741" s="302">
        <v>5</v>
      </c>
      <c r="S1741" s="303" t="s">
        <v>35</v>
      </c>
      <c r="T1741" s="304" t="s">
        <v>35</v>
      </c>
      <c r="U1741" s="304" t="s">
        <v>35</v>
      </c>
      <c r="V1741" s="297">
        <v>8710</v>
      </c>
      <c r="W1741" s="298">
        <v>94000</v>
      </c>
      <c r="X1741" s="298">
        <v>3287</v>
      </c>
    </row>
    <row r="1742" spans="1:24" x14ac:dyDescent="0.35">
      <c r="A1742" s="294">
        <v>2013</v>
      </c>
      <c r="B1742" s="295">
        <v>16954</v>
      </c>
      <c r="C1742" s="296" t="s">
        <v>1442</v>
      </c>
      <c r="D1742" s="294" t="s">
        <v>22</v>
      </c>
      <c r="E1742" s="296" t="s">
        <v>23</v>
      </c>
      <c r="F1742" s="294" t="s">
        <v>24</v>
      </c>
      <c r="G1742" s="296" t="s">
        <v>86</v>
      </c>
      <c r="H1742" s="296" t="s">
        <v>179</v>
      </c>
      <c r="I1742" s="296" t="s">
        <v>2283</v>
      </c>
      <c r="J1742" s="297">
        <v>6158</v>
      </c>
      <c r="K1742" s="298">
        <v>59226</v>
      </c>
      <c r="L1742" s="298">
        <v>3140</v>
      </c>
      <c r="M1742" s="299">
        <v>2254</v>
      </c>
      <c r="N1742" s="300">
        <v>18591</v>
      </c>
      <c r="O1742" s="300">
        <v>987</v>
      </c>
      <c r="P1742" s="301">
        <v>2185</v>
      </c>
      <c r="Q1742" s="302">
        <v>13057</v>
      </c>
      <c r="R1742" s="302">
        <v>708</v>
      </c>
      <c r="S1742" s="303" t="s">
        <v>35</v>
      </c>
      <c r="T1742" s="304" t="s">
        <v>35</v>
      </c>
      <c r="U1742" s="304" t="s">
        <v>35</v>
      </c>
      <c r="V1742" s="297">
        <v>10597</v>
      </c>
      <c r="W1742" s="298">
        <v>90874</v>
      </c>
      <c r="X1742" s="298">
        <v>4835</v>
      </c>
    </row>
    <row r="1743" spans="1:24" x14ac:dyDescent="0.35">
      <c r="A1743" s="294">
        <v>2013</v>
      </c>
      <c r="B1743" s="295">
        <v>16955</v>
      </c>
      <c r="C1743" s="296" t="s">
        <v>1443</v>
      </c>
      <c r="D1743" s="294" t="s">
        <v>22</v>
      </c>
      <c r="E1743" s="296" t="s">
        <v>23</v>
      </c>
      <c r="F1743" s="294" t="s">
        <v>24</v>
      </c>
      <c r="G1743" s="296" t="s">
        <v>62</v>
      </c>
      <c r="H1743" s="296" t="s">
        <v>26</v>
      </c>
      <c r="I1743" s="296" t="s">
        <v>2279</v>
      </c>
      <c r="J1743" s="297">
        <v>3182</v>
      </c>
      <c r="K1743" s="298">
        <v>15611</v>
      </c>
      <c r="L1743" s="298">
        <v>2074</v>
      </c>
      <c r="M1743" s="299">
        <v>1814</v>
      </c>
      <c r="N1743" s="300">
        <v>8392</v>
      </c>
      <c r="O1743" s="300">
        <v>507</v>
      </c>
      <c r="P1743" s="301">
        <v>5912</v>
      </c>
      <c r="Q1743" s="302">
        <v>33947</v>
      </c>
      <c r="R1743" s="302">
        <v>125</v>
      </c>
      <c r="S1743" s="303">
        <v>0</v>
      </c>
      <c r="T1743" s="304">
        <v>0</v>
      </c>
      <c r="U1743" s="304">
        <v>0</v>
      </c>
      <c r="V1743" s="297">
        <v>10908</v>
      </c>
      <c r="W1743" s="298">
        <v>57950</v>
      </c>
      <c r="X1743" s="298">
        <v>2706</v>
      </c>
    </row>
    <row r="1744" spans="1:24" x14ac:dyDescent="0.35">
      <c r="A1744" s="294">
        <v>2013</v>
      </c>
      <c r="B1744" s="295">
        <v>16971</v>
      </c>
      <c r="C1744" s="296" t="s">
        <v>1444</v>
      </c>
      <c r="D1744" s="294" t="s">
        <v>22</v>
      </c>
      <c r="E1744" s="296" t="s">
        <v>23</v>
      </c>
      <c r="F1744" s="294" t="s">
        <v>24</v>
      </c>
      <c r="G1744" s="296" t="s">
        <v>48</v>
      </c>
      <c r="H1744" s="296" t="s">
        <v>26</v>
      </c>
      <c r="I1744" s="296" t="s">
        <v>2270</v>
      </c>
      <c r="J1744" s="297">
        <v>16028</v>
      </c>
      <c r="K1744" s="298">
        <v>134755</v>
      </c>
      <c r="L1744" s="298">
        <v>14940</v>
      </c>
      <c r="M1744" s="299">
        <v>1150</v>
      </c>
      <c r="N1744" s="300">
        <v>9351</v>
      </c>
      <c r="O1744" s="300">
        <v>1080</v>
      </c>
      <c r="P1744" s="301">
        <v>22339</v>
      </c>
      <c r="Q1744" s="302">
        <v>249033</v>
      </c>
      <c r="R1744" s="302">
        <v>510</v>
      </c>
      <c r="S1744" s="303">
        <v>0</v>
      </c>
      <c r="T1744" s="304">
        <v>0</v>
      </c>
      <c r="U1744" s="304">
        <v>0</v>
      </c>
      <c r="V1744" s="297">
        <v>39517</v>
      </c>
      <c r="W1744" s="298">
        <v>393139</v>
      </c>
      <c r="X1744" s="298">
        <v>16530</v>
      </c>
    </row>
    <row r="1745" spans="1:24" x14ac:dyDescent="0.35">
      <c r="A1745" s="294">
        <v>2013</v>
      </c>
      <c r="B1745" s="295">
        <v>17008</v>
      </c>
      <c r="C1745" s="296" t="s">
        <v>1445</v>
      </c>
      <c r="D1745" s="294" t="s">
        <v>22</v>
      </c>
      <c r="E1745" s="296" t="s">
        <v>23</v>
      </c>
      <c r="F1745" s="294" t="s">
        <v>24</v>
      </c>
      <c r="G1745" s="296" t="s">
        <v>94</v>
      </c>
      <c r="H1745" s="296" t="s">
        <v>54</v>
      </c>
      <c r="I1745" s="296" t="s">
        <v>2303</v>
      </c>
      <c r="J1745" s="297">
        <v>40184.400000000001</v>
      </c>
      <c r="K1745" s="298">
        <v>356765</v>
      </c>
      <c r="L1745" s="298">
        <v>27768</v>
      </c>
      <c r="M1745" s="299">
        <v>61922.8</v>
      </c>
      <c r="N1745" s="300">
        <v>578216</v>
      </c>
      <c r="O1745" s="300">
        <v>18853</v>
      </c>
      <c r="P1745" s="301">
        <v>70516.600000000006</v>
      </c>
      <c r="Q1745" s="302">
        <v>769947</v>
      </c>
      <c r="R1745" s="302">
        <v>2852</v>
      </c>
      <c r="S1745" s="303" t="s">
        <v>35</v>
      </c>
      <c r="T1745" s="304" t="s">
        <v>35</v>
      </c>
      <c r="U1745" s="304" t="s">
        <v>35</v>
      </c>
      <c r="V1745" s="297">
        <v>172623.8</v>
      </c>
      <c r="W1745" s="298">
        <v>1704928</v>
      </c>
      <c r="X1745" s="298">
        <v>49473</v>
      </c>
    </row>
    <row r="1746" spans="1:24" x14ac:dyDescent="0.35">
      <c r="A1746" s="294">
        <v>2013</v>
      </c>
      <c r="B1746" s="295">
        <v>17011</v>
      </c>
      <c r="C1746" s="296" t="s">
        <v>1446</v>
      </c>
      <c r="D1746" s="294" t="s">
        <v>22</v>
      </c>
      <c r="E1746" s="296" t="s">
        <v>23</v>
      </c>
      <c r="F1746" s="294" t="s">
        <v>24</v>
      </c>
      <c r="G1746" s="296" t="s">
        <v>37</v>
      </c>
      <c r="H1746" s="296" t="s">
        <v>26</v>
      </c>
      <c r="I1746" s="296" t="s">
        <v>2270</v>
      </c>
      <c r="J1746" s="297">
        <v>3435</v>
      </c>
      <c r="K1746" s="298">
        <v>32924</v>
      </c>
      <c r="L1746" s="298">
        <v>4219</v>
      </c>
      <c r="M1746" s="299">
        <v>1897</v>
      </c>
      <c r="N1746" s="300">
        <v>16063</v>
      </c>
      <c r="O1746" s="300">
        <v>1270</v>
      </c>
      <c r="P1746" s="301">
        <v>16938</v>
      </c>
      <c r="Q1746" s="302">
        <v>234968</v>
      </c>
      <c r="R1746" s="302">
        <v>160</v>
      </c>
      <c r="S1746" s="303" t="s">
        <v>35</v>
      </c>
      <c r="T1746" s="304" t="s">
        <v>35</v>
      </c>
      <c r="U1746" s="304" t="s">
        <v>35</v>
      </c>
      <c r="V1746" s="297">
        <v>22270</v>
      </c>
      <c r="W1746" s="298">
        <v>283955</v>
      </c>
      <c r="X1746" s="298">
        <v>5649</v>
      </c>
    </row>
    <row r="1747" spans="1:24" x14ac:dyDescent="0.35">
      <c r="A1747" s="294">
        <v>2013</v>
      </c>
      <c r="B1747" s="295">
        <v>17028</v>
      </c>
      <c r="C1747" s="296" t="s">
        <v>1447</v>
      </c>
      <c r="D1747" s="294" t="s">
        <v>22</v>
      </c>
      <c r="E1747" s="296" t="s">
        <v>23</v>
      </c>
      <c r="F1747" s="294" t="s">
        <v>24</v>
      </c>
      <c r="G1747" s="296" t="s">
        <v>37</v>
      </c>
      <c r="H1747" s="296" t="s">
        <v>26</v>
      </c>
      <c r="I1747" s="296" t="s">
        <v>2270</v>
      </c>
      <c r="J1747" s="297">
        <v>3124</v>
      </c>
      <c r="K1747" s="298">
        <v>32551</v>
      </c>
      <c r="L1747" s="298">
        <v>4047</v>
      </c>
      <c r="M1747" s="299">
        <v>796</v>
      </c>
      <c r="N1747" s="300">
        <v>8500</v>
      </c>
      <c r="O1747" s="300">
        <v>428</v>
      </c>
      <c r="P1747" s="301">
        <v>11523</v>
      </c>
      <c r="Q1747" s="302">
        <v>138465</v>
      </c>
      <c r="R1747" s="302">
        <v>57</v>
      </c>
      <c r="S1747" s="303" t="s">
        <v>35</v>
      </c>
      <c r="T1747" s="304" t="s">
        <v>35</v>
      </c>
      <c r="U1747" s="304" t="s">
        <v>35</v>
      </c>
      <c r="V1747" s="297">
        <v>15443</v>
      </c>
      <c r="W1747" s="298">
        <v>179516</v>
      </c>
      <c r="X1747" s="298">
        <v>4532</v>
      </c>
    </row>
    <row r="1748" spans="1:24" x14ac:dyDescent="0.35">
      <c r="A1748" s="294">
        <v>2013</v>
      </c>
      <c r="B1748" s="295">
        <v>17033</v>
      </c>
      <c r="C1748" s="296" t="s">
        <v>1448</v>
      </c>
      <c r="D1748" s="294" t="s">
        <v>22</v>
      </c>
      <c r="E1748" s="296" t="s">
        <v>23</v>
      </c>
      <c r="F1748" s="294" t="s">
        <v>24</v>
      </c>
      <c r="G1748" s="296" t="s">
        <v>56</v>
      </c>
      <c r="H1748" s="296" t="s">
        <v>26</v>
      </c>
      <c r="I1748" s="296" t="s">
        <v>2269</v>
      </c>
      <c r="J1748" s="297">
        <v>23814</v>
      </c>
      <c r="K1748" s="298">
        <v>236231</v>
      </c>
      <c r="L1748" s="298">
        <v>15392</v>
      </c>
      <c r="M1748" s="299">
        <v>15451</v>
      </c>
      <c r="N1748" s="300">
        <v>134735</v>
      </c>
      <c r="O1748" s="300">
        <v>3378</v>
      </c>
      <c r="P1748" s="301">
        <v>18428</v>
      </c>
      <c r="Q1748" s="302">
        <v>317761</v>
      </c>
      <c r="R1748" s="302">
        <v>9</v>
      </c>
      <c r="S1748" s="303">
        <v>0</v>
      </c>
      <c r="T1748" s="304">
        <v>0</v>
      </c>
      <c r="U1748" s="304">
        <v>0</v>
      </c>
      <c r="V1748" s="297">
        <v>57693</v>
      </c>
      <c r="W1748" s="298">
        <v>688727</v>
      </c>
      <c r="X1748" s="298">
        <v>18779</v>
      </c>
    </row>
    <row r="1749" spans="1:24" x14ac:dyDescent="0.35">
      <c r="A1749" s="294">
        <v>2013</v>
      </c>
      <c r="B1749" s="295">
        <v>17037</v>
      </c>
      <c r="C1749" s="296" t="s">
        <v>1449</v>
      </c>
      <c r="D1749" s="294" t="s">
        <v>22</v>
      </c>
      <c r="E1749" s="296" t="s">
        <v>23</v>
      </c>
      <c r="F1749" s="294" t="s">
        <v>24</v>
      </c>
      <c r="G1749" s="296" t="s">
        <v>67</v>
      </c>
      <c r="H1749" s="296" t="s">
        <v>26</v>
      </c>
      <c r="I1749" s="296" t="s">
        <v>2280</v>
      </c>
      <c r="J1749" s="297">
        <v>7990</v>
      </c>
      <c r="K1749" s="298">
        <v>70136</v>
      </c>
      <c r="L1749" s="298">
        <v>6123</v>
      </c>
      <c r="M1749" s="299">
        <v>11142</v>
      </c>
      <c r="N1749" s="300">
        <v>117391</v>
      </c>
      <c r="O1749" s="300">
        <v>1888</v>
      </c>
      <c r="P1749" s="301">
        <v>77</v>
      </c>
      <c r="Q1749" s="302">
        <v>786</v>
      </c>
      <c r="R1749" s="302">
        <v>2</v>
      </c>
      <c r="S1749" s="303" t="s">
        <v>35</v>
      </c>
      <c r="T1749" s="304" t="s">
        <v>35</v>
      </c>
      <c r="U1749" s="304" t="s">
        <v>35</v>
      </c>
      <c r="V1749" s="297">
        <v>19209</v>
      </c>
      <c r="W1749" s="298">
        <v>188313</v>
      </c>
      <c r="X1749" s="298">
        <v>8013</v>
      </c>
    </row>
    <row r="1750" spans="1:24" x14ac:dyDescent="0.35">
      <c r="A1750" s="294">
        <v>2013</v>
      </c>
      <c r="B1750" s="295">
        <v>17038</v>
      </c>
      <c r="C1750" s="296" t="s">
        <v>1450</v>
      </c>
      <c r="D1750" s="294" t="s">
        <v>22</v>
      </c>
      <c r="E1750" s="296" t="s">
        <v>23</v>
      </c>
      <c r="F1750" s="294" t="s">
        <v>24</v>
      </c>
      <c r="G1750" s="296" t="s">
        <v>71</v>
      </c>
      <c r="H1750" s="296" t="s">
        <v>31</v>
      </c>
      <c r="I1750" s="296" t="s">
        <v>2270</v>
      </c>
      <c r="J1750" s="297">
        <v>25939</v>
      </c>
      <c r="K1750" s="298">
        <v>209903</v>
      </c>
      <c r="L1750" s="298">
        <v>14236</v>
      </c>
      <c r="M1750" s="299">
        <v>5694.2</v>
      </c>
      <c r="N1750" s="300">
        <v>47717</v>
      </c>
      <c r="O1750" s="300">
        <v>210</v>
      </c>
      <c r="P1750" s="301">
        <v>8914.6</v>
      </c>
      <c r="Q1750" s="302">
        <v>124782</v>
      </c>
      <c r="R1750" s="302">
        <v>7</v>
      </c>
      <c r="S1750" s="303" t="s">
        <v>35</v>
      </c>
      <c r="T1750" s="304" t="s">
        <v>35</v>
      </c>
      <c r="U1750" s="304" t="s">
        <v>35</v>
      </c>
      <c r="V1750" s="297">
        <v>40547.800000000003</v>
      </c>
      <c r="W1750" s="298">
        <v>382402</v>
      </c>
      <c r="X1750" s="298">
        <v>14453</v>
      </c>
    </row>
    <row r="1751" spans="1:24" x14ac:dyDescent="0.35">
      <c r="A1751" s="294">
        <v>2013</v>
      </c>
      <c r="B1751" s="295">
        <v>17040</v>
      </c>
      <c r="C1751" s="296" t="s">
        <v>1451</v>
      </c>
      <c r="D1751" s="294" t="s">
        <v>22</v>
      </c>
      <c r="E1751" s="296" t="s">
        <v>23</v>
      </c>
      <c r="F1751" s="294" t="s">
        <v>24</v>
      </c>
      <c r="G1751" s="296" t="s">
        <v>34</v>
      </c>
      <c r="H1751" s="296" t="s">
        <v>31</v>
      </c>
      <c r="I1751" s="296" t="s">
        <v>2270</v>
      </c>
      <c r="J1751" s="297">
        <v>20497</v>
      </c>
      <c r="K1751" s="298">
        <v>125108</v>
      </c>
      <c r="L1751" s="298">
        <v>9804</v>
      </c>
      <c r="M1751" s="299">
        <v>4152</v>
      </c>
      <c r="N1751" s="300">
        <v>37380</v>
      </c>
      <c r="O1751" s="300">
        <v>153</v>
      </c>
      <c r="P1751" s="301">
        <v>6934</v>
      </c>
      <c r="Q1751" s="302">
        <v>76535</v>
      </c>
      <c r="R1751" s="302">
        <v>12</v>
      </c>
      <c r="S1751" s="303">
        <v>0</v>
      </c>
      <c r="T1751" s="304">
        <v>0</v>
      </c>
      <c r="U1751" s="304">
        <v>0</v>
      </c>
      <c r="V1751" s="297">
        <v>31583</v>
      </c>
      <c r="W1751" s="298">
        <v>239023</v>
      </c>
      <c r="X1751" s="298">
        <v>9969</v>
      </c>
    </row>
    <row r="1752" spans="1:24" x14ac:dyDescent="0.35">
      <c r="A1752" s="294">
        <v>2013</v>
      </c>
      <c r="B1752" s="295">
        <v>17043</v>
      </c>
      <c r="C1752" s="296" t="s">
        <v>1452</v>
      </c>
      <c r="D1752" s="294" t="s">
        <v>22</v>
      </c>
      <c r="E1752" s="296" t="s">
        <v>23</v>
      </c>
      <c r="F1752" s="294" t="s">
        <v>24</v>
      </c>
      <c r="G1752" s="296" t="s">
        <v>44</v>
      </c>
      <c r="H1752" s="296" t="s">
        <v>26</v>
      </c>
      <c r="I1752" s="296" t="s">
        <v>2271</v>
      </c>
      <c r="J1752" s="297">
        <v>5140.1000000000004</v>
      </c>
      <c r="K1752" s="298">
        <v>45801</v>
      </c>
      <c r="L1752" s="298">
        <v>4879</v>
      </c>
      <c r="M1752" s="299">
        <v>2351.9</v>
      </c>
      <c r="N1752" s="300">
        <v>20084</v>
      </c>
      <c r="O1752" s="300">
        <v>180</v>
      </c>
      <c r="P1752" s="301">
        <v>3192.8</v>
      </c>
      <c r="Q1752" s="302">
        <v>32022</v>
      </c>
      <c r="R1752" s="302">
        <v>22</v>
      </c>
      <c r="S1752" s="303" t="s">
        <v>35</v>
      </c>
      <c r="T1752" s="304" t="s">
        <v>35</v>
      </c>
      <c r="U1752" s="304" t="s">
        <v>35</v>
      </c>
      <c r="V1752" s="297">
        <v>10684.8</v>
      </c>
      <c r="W1752" s="298">
        <v>97907</v>
      </c>
      <c r="X1752" s="298">
        <v>5081</v>
      </c>
    </row>
    <row r="1753" spans="1:24" x14ac:dyDescent="0.35">
      <c r="A1753" s="294">
        <v>2013</v>
      </c>
      <c r="B1753" s="295">
        <v>17044</v>
      </c>
      <c r="C1753" s="296" t="s">
        <v>1453</v>
      </c>
      <c r="D1753" s="294" t="s">
        <v>22</v>
      </c>
      <c r="E1753" s="296" t="s">
        <v>23</v>
      </c>
      <c r="F1753" s="294" t="s">
        <v>24</v>
      </c>
      <c r="G1753" s="296" t="s">
        <v>106</v>
      </c>
      <c r="H1753" s="296" t="s">
        <v>31</v>
      </c>
      <c r="I1753" s="296" t="s">
        <v>2271</v>
      </c>
      <c r="J1753" s="297">
        <v>25606</v>
      </c>
      <c r="K1753" s="298">
        <v>233967</v>
      </c>
      <c r="L1753" s="298">
        <v>15063</v>
      </c>
      <c r="M1753" s="299">
        <v>6128</v>
      </c>
      <c r="N1753" s="300">
        <v>66932</v>
      </c>
      <c r="O1753" s="300">
        <v>355</v>
      </c>
      <c r="P1753" s="301">
        <v>11454</v>
      </c>
      <c r="Q1753" s="302">
        <v>164308</v>
      </c>
      <c r="R1753" s="302">
        <v>8</v>
      </c>
      <c r="S1753" s="303" t="s">
        <v>35</v>
      </c>
      <c r="T1753" s="304" t="s">
        <v>35</v>
      </c>
      <c r="U1753" s="304" t="s">
        <v>35</v>
      </c>
      <c r="V1753" s="297">
        <v>43188</v>
      </c>
      <c r="W1753" s="298">
        <v>465207</v>
      </c>
      <c r="X1753" s="298">
        <v>15426</v>
      </c>
    </row>
    <row r="1754" spans="1:24" x14ac:dyDescent="0.35">
      <c r="A1754" s="294">
        <v>2013</v>
      </c>
      <c r="B1754" s="295">
        <v>17047</v>
      </c>
      <c r="C1754" s="296" t="s">
        <v>1454</v>
      </c>
      <c r="D1754" s="294" t="s">
        <v>22</v>
      </c>
      <c r="E1754" s="296" t="s">
        <v>23</v>
      </c>
      <c r="F1754" s="294" t="s">
        <v>24</v>
      </c>
      <c r="G1754" s="296" t="s">
        <v>100</v>
      </c>
      <c r="H1754" s="296" t="s">
        <v>26</v>
      </c>
      <c r="I1754" s="296" t="s">
        <v>2269</v>
      </c>
      <c r="J1754" s="297">
        <v>11137</v>
      </c>
      <c r="K1754" s="298">
        <v>111775</v>
      </c>
      <c r="L1754" s="298">
        <v>8271</v>
      </c>
      <c r="M1754" s="299">
        <v>13070</v>
      </c>
      <c r="N1754" s="300">
        <v>131922</v>
      </c>
      <c r="O1754" s="300">
        <v>1569</v>
      </c>
      <c r="P1754" s="301">
        <v>9165</v>
      </c>
      <c r="Q1754" s="302">
        <v>128222</v>
      </c>
      <c r="R1754" s="302">
        <v>8</v>
      </c>
      <c r="S1754" s="303">
        <v>0</v>
      </c>
      <c r="T1754" s="304">
        <v>0</v>
      </c>
      <c r="U1754" s="304">
        <v>0</v>
      </c>
      <c r="V1754" s="297">
        <v>33372</v>
      </c>
      <c r="W1754" s="298">
        <v>371919</v>
      </c>
      <c r="X1754" s="298">
        <v>9848</v>
      </c>
    </row>
    <row r="1755" spans="1:24" x14ac:dyDescent="0.35">
      <c r="A1755" s="294">
        <v>2013</v>
      </c>
      <c r="B1755" s="295">
        <v>17066</v>
      </c>
      <c r="C1755" s="296" t="s">
        <v>1455</v>
      </c>
      <c r="D1755" s="294" t="s">
        <v>22</v>
      </c>
      <c r="E1755" s="296" t="s">
        <v>23</v>
      </c>
      <c r="F1755" s="294" t="s">
        <v>24</v>
      </c>
      <c r="G1755" s="296" t="s">
        <v>32</v>
      </c>
      <c r="H1755" s="296" t="s">
        <v>31</v>
      </c>
      <c r="I1755" s="296" t="s">
        <v>2271</v>
      </c>
      <c r="J1755" s="297">
        <v>110607.4</v>
      </c>
      <c r="K1755" s="298">
        <v>1109758</v>
      </c>
      <c r="L1755" s="298">
        <v>73392</v>
      </c>
      <c r="M1755" s="299">
        <v>57528</v>
      </c>
      <c r="N1755" s="300">
        <v>636153</v>
      </c>
      <c r="O1755" s="300">
        <v>16424</v>
      </c>
      <c r="P1755" s="301">
        <v>41593.800000000003</v>
      </c>
      <c r="Q1755" s="302">
        <v>593619</v>
      </c>
      <c r="R1755" s="302">
        <v>42</v>
      </c>
      <c r="S1755" s="303">
        <v>0</v>
      </c>
      <c r="T1755" s="304">
        <v>0</v>
      </c>
      <c r="U1755" s="304">
        <v>0</v>
      </c>
      <c r="V1755" s="297">
        <v>209729.2</v>
      </c>
      <c r="W1755" s="298">
        <v>2339530</v>
      </c>
      <c r="X1755" s="298">
        <v>89858</v>
      </c>
    </row>
    <row r="1756" spans="1:24" x14ac:dyDescent="0.35">
      <c r="A1756" s="294">
        <v>2013</v>
      </c>
      <c r="B1756" s="295">
        <v>17127</v>
      </c>
      <c r="C1756" s="296" t="s">
        <v>1456</v>
      </c>
      <c r="D1756" s="294" t="s">
        <v>22</v>
      </c>
      <c r="E1756" s="296" t="s">
        <v>23</v>
      </c>
      <c r="F1756" s="294" t="s">
        <v>24</v>
      </c>
      <c r="G1756" s="296" t="s">
        <v>173</v>
      </c>
      <c r="H1756" s="296" t="s">
        <v>26</v>
      </c>
      <c r="I1756" s="296" t="s">
        <v>2306</v>
      </c>
      <c r="J1756" s="297">
        <v>15842</v>
      </c>
      <c r="K1756" s="298">
        <v>136810</v>
      </c>
      <c r="L1756" s="298">
        <v>14195</v>
      </c>
      <c r="M1756" s="299">
        <v>4713</v>
      </c>
      <c r="N1756" s="300">
        <v>39568</v>
      </c>
      <c r="O1756" s="300">
        <v>1507</v>
      </c>
      <c r="P1756" s="301">
        <v>11280</v>
      </c>
      <c r="Q1756" s="302">
        <v>108612</v>
      </c>
      <c r="R1756" s="302">
        <v>125</v>
      </c>
      <c r="S1756" s="303" t="s">
        <v>35</v>
      </c>
      <c r="T1756" s="304" t="s">
        <v>35</v>
      </c>
      <c r="U1756" s="304" t="s">
        <v>35</v>
      </c>
      <c r="V1756" s="297">
        <v>31835</v>
      </c>
      <c r="W1756" s="298">
        <v>284990</v>
      </c>
      <c r="X1756" s="298">
        <v>15827</v>
      </c>
    </row>
    <row r="1757" spans="1:24" x14ac:dyDescent="0.35">
      <c r="A1757" s="294">
        <v>2013</v>
      </c>
      <c r="B1757" s="295">
        <v>17141</v>
      </c>
      <c r="C1757" s="296" t="s">
        <v>1457</v>
      </c>
      <c r="D1757" s="294" t="s">
        <v>22</v>
      </c>
      <c r="E1757" s="296" t="s">
        <v>23</v>
      </c>
      <c r="F1757" s="294" t="s">
        <v>24</v>
      </c>
      <c r="G1757" s="296" t="s">
        <v>83</v>
      </c>
      <c r="H1757" s="296" t="s">
        <v>26</v>
      </c>
      <c r="I1757" s="296" t="s">
        <v>2270</v>
      </c>
      <c r="J1757" s="297">
        <v>1270</v>
      </c>
      <c r="K1757" s="298">
        <v>15459</v>
      </c>
      <c r="L1757" s="298">
        <v>1296</v>
      </c>
      <c r="M1757" s="299">
        <v>941</v>
      </c>
      <c r="N1757" s="300">
        <v>11324</v>
      </c>
      <c r="O1757" s="300">
        <v>215</v>
      </c>
      <c r="P1757" s="301">
        <v>634</v>
      </c>
      <c r="Q1757" s="302">
        <v>8923</v>
      </c>
      <c r="R1757" s="302">
        <v>3</v>
      </c>
      <c r="S1757" s="303" t="s">
        <v>35</v>
      </c>
      <c r="T1757" s="304" t="s">
        <v>35</v>
      </c>
      <c r="U1757" s="304" t="s">
        <v>35</v>
      </c>
      <c r="V1757" s="297">
        <v>2845</v>
      </c>
      <c r="W1757" s="298">
        <v>35706</v>
      </c>
      <c r="X1757" s="298">
        <v>1514</v>
      </c>
    </row>
    <row r="1758" spans="1:24" x14ac:dyDescent="0.35">
      <c r="A1758" s="294">
        <v>2013</v>
      </c>
      <c r="B1758" s="295">
        <v>17149</v>
      </c>
      <c r="C1758" s="296" t="s">
        <v>2432</v>
      </c>
      <c r="D1758" s="294" t="s">
        <v>22</v>
      </c>
      <c r="E1758" s="296" t="s">
        <v>23</v>
      </c>
      <c r="F1758" s="294" t="s">
        <v>24</v>
      </c>
      <c r="G1758" s="296" t="s">
        <v>86</v>
      </c>
      <c r="H1758" s="296" t="s">
        <v>26</v>
      </c>
      <c r="I1758" s="296" t="s">
        <v>2308</v>
      </c>
      <c r="J1758" s="297">
        <v>3069</v>
      </c>
      <c r="K1758" s="298">
        <v>28041</v>
      </c>
      <c r="L1758" s="298">
        <v>3036</v>
      </c>
      <c r="M1758" s="299">
        <v>1634</v>
      </c>
      <c r="N1758" s="300">
        <v>18758</v>
      </c>
      <c r="O1758" s="300">
        <v>641</v>
      </c>
      <c r="P1758" s="301">
        <v>1915</v>
      </c>
      <c r="Q1758" s="302">
        <v>34594</v>
      </c>
      <c r="R1758" s="302">
        <v>58</v>
      </c>
      <c r="S1758" s="303" t="s">
        <v>35</v>
      </c>
      <c r="T1758" s="304" t="s">
        <v>35</v>
      </c>
      <c r="U1758" s="304" t="s">
        <v>35</v>
      </c>
      <c r="V1758" s="297">
        <v>6618</v>
      </c>
      <c r="W1758" s="298">
        <v>81393</v>
      </c>
      <c r="X1758" s="298">
        <v>3735</v>
      </c>
    </row>
    <row r="1759" spans="1:24" x14ac:dyDescent="0.35">
      <c r="A1759" s="294">
        <v>2013</v>
      </c>
      <c r="B1759" s="295">
        <v>17164</v>
      </c>
      <c r="C1759" s="296" t="s">
        <v>1458</v>
      </c>
      <c r="D1759" s="294" t="s">
        <v>22</v>
      </c>
      <c r="E1759" s="296" t="s">
        <v>23</v>
      </c>
      <c r="F1759" s="294" t="s">
        <v>24</v>
      </c>
      <c r="G1759" s="296" t="s">
        <v>60</v>
      </c>
      <c r="H1759" s="296" t="s">
        <v>114</v>
      </c>
      <c r="I1759" s="296" t="s">
        <v>2278</v>
      </c>
      <c r="J1759" s="297" t="s">
        <v>35</v>
      </c>
      <c r="K1759" s="298" t="s">
        <v>35</v>
      </c>
      <c r="L1759" s="298" t="s">
        <v>35</v>
      </c>
      <c r="M1759" s="299" t="s">
        <v>35</v>
      </c>
      <c r="N1759" s="300" t="s">
        <v>35</v>
      </c>
      <c r="O1759" s="300" t="s">
        <v>35</v>
      </c>
      <c r="P1759" s="301">
        <v>429</v>
      </c>
      <c r="Q1759" s="302">
        <v>4291</v>
      </c>
      <c r="R1759" s="302">
        <v>1</v>
      </c>
      <c r="S1759" s="303" t="s">
        <v>35</v>
      </c>
      <c r="T1759" s="304" t="s">
        <v>35</v>
      </c>
      <c r="U1759" s="304" t="s">
        <v>35</v>
      </c>
      <c r="V1759" s="297">
        <v>429</v>
      </c>
      <c r="W1759" s="298">
        <v>4291</v>
      </c>
      <c r="X1759" s="298">
        <v>1</v>
      </c>
    </row>
    <row r="1760" spans="1:24" x14ac:dyDescent="0.35">
      <c r="A1760" s="294">
        <v>2013</v>
      </c>
      <c r="B1760" s="295">
        <v>17164</v>
      </c>
      <c r="C1760" s="296" t="s">
        <v>1458</v>
      </c>
      <c r="D1760" s="294" t="s">
        <v>22</v>
      </c>
      <c r="E1760" s="296" t="s">
        <v>23</v>
      </c>
      <c r="F1760" s="294" t="s">
        <v>24</v>
      </c>
      <c r="G1760" s="296" t="s">
        <v>92</v>
      </c>
      <c r="H1760" s="296" t="s">
        <v>114</v>
      </c>
      <c r="I1760" s="296" t="s">
        <v>2304</v>
      </c>
      <c r="J1760" s="297" t="s">
        <v>35</v>
      </c>
      <c r="K1760" s="298" t="s">
        <v>35</v>
      </c>
      <c r="L1760" s="298" t="s">
        <v>35</v>
      </c>
      <c r="M1760" s="299" t="s">
        <v>35</v>
      </c>
      <c r="N1760" s="300" t="s">
        <v>35</v>
      </c>
      <c r="O1760" s="300" t="s">
        <v>35</v>
      </c>
      <c r="P1760" s="301">
        <v>3395</v>
      </c>
      <c r="Q1760" s="302">
        <v>36418</v>
      </c>
      <c r="R1760" s="302">
        <v>1</v>
      </c>
      <c r="S1760" s="303" t="s">
        <v>35</v>
      </c>
      <c r="T1760" s="304" t="s">
        <v>35</v>
      </c>
      <c r="U1760" s="304" t="s">
        <v>35</v>
      </c>
      <c r="V1760" s="297">
        <v>3395</v>
      </c>
      <c r="W1760" s="298">
        <v>36418</v>
      </c>
      <c r="X1760" s="298">
        <v>1</v>
      </c>
    </row>
    <row r="1761" spans="1:24" x14ac:dyDescent="0.35">
      <c r="A1761" s="294">
        <v>2013</v>
      </c>
      <c r="B1761" s="295">
        <v>17166</v>
      </c>
      <c r="C1761" s="296" t="s">
        <v>1459</v>
      </c>
      <c r="D1761" s="294" t="s">
        <v>22</v>
      </c>
      <c r="E1761" s="296" t="s">
        <v>23</v>
      </c>
      <c r="F1761" s="294" t="s">
        <v>24</v>
      </c>
      <c r="G1761" s="296" t="s">
        <v>221</v>
      </c>
      <c r="H1761" s="296" t="s">
        <v>54</v>
      </c>
      <c r="I1761" s="296" t="s">
        <v>2340</v>
      </c>
      <c r="J1761" s="297">
        <v>265668</v>
      </c>
      <c r="K1761" s="298">
        <v>2369781</v>
      </c>
      <c r="L1761" s="298">
        <v>281282</v>
      </c>
      <c r="M1761" s="299">
        <v>292103</v>
      </c>
      <c r="N1761" s="300">
        <v>2963657</v>
      </c>
      <c r="O1761" s="300">
        <v>45927</v>
      </c>
      <c r="P1761" s="301">
        <v>175137</v>
      </c>
      <c r="Q1761" s="302">
        <v>2818105</v>
      </c>
      <c r="R1761" s="302">
        <v>108</v>
      </c>
      <c r="S1761" s="303" t="s">
        <v>35</v>
      </c>
      <c r="T1761" s="304" t="s">
        <v>35</v>
      </c>
      <c r="U1761" s="304" t="s">
        <v>35</v>
      </c>
      <c r="V1761" s="297">
        <v>732908</v>
      </c>
      <c r="W1761" s="298">
        <v>8151543</v>
      </c>
      <c r="X1761" s="298">
        <v>327317</v>
      </c>
    </row>
    <row r="1762" spans="1:24" x14ac:dyDescent="0.35">
      <c r="A1762" s="294">
        <v>2013</v>
      </c>
      <c r="B1762" s="295">
        <v>17166</v>
      </c>
      <c r="C1762" s="296" t="s">
        <v>1459</v>
      </c>
      <c r="D1762" s="294" t="s">
        <v>132</v>
      </c>
      <c r="E1762" s="296" t="s">
        <v>133</v>
      </c>
      <c r="F1762" s="294" t="s">
        <v>24</v>
      </c>
      <c r="G1762" s="296" t="s">
        <v>221</v>
      </c>
      <c r="H1762" s="296" t="s">
        <v>54</v>
      </c>
      <c r="I1762" s="296" t="s">
        <v>2340</v>
      </c>
      <c r="J1762" s="297" t="s">
        <v>35</v>
      </c>
      <c r="K1762" s="298" t="s">
        <v>35</v>
      </c>
      <c r="L1762" s="298" t="s">
        <v>35</v>
      </c>
      <c r="M1762" s="299" t="s">
        <v>35</v>
      </c>
      <c r="N1762" s="300" t="s">
        <v>35</v>
      </c>
      <c r="O1762" s="300" t="s">
        <v>35</v>
      </c>
      <c r="P1762" s="301">
        <v>1869</v>
      </c>
      <c r="Q1762" s="302">
        <v>1179968</v>
      </c>
      <c r="R1762" s="302">
        <v>3</v>
      </c>
      <c r="S1762" s="303" t="s">
        <v>35</v>
      </c>
      <c r="T1762" s="304" t="s">
        <v>35</v>
      </c>
      <c r="U1762" s="304" t="s">
        <v>35</v>
      </c>
      <c r="V1762" s="297">
        <v>1869</v>
      </c>
      <c r="W1762" s="298">
        <v>1179968</v>
      </c>
      <c r="X1762" s="298">
        <v>3</v>
      </c>
    </row>
    <row r="1763" spans="1:24" x14ac:dyDescent="0.35">
      <c r="A1763" s="294">
        <v>2013</v>
      </c>
      <c r="B1763" s="295">
        <v>17177</v>
      </c>
      <c r="C1763" s="296" t="s">
        <v>1460</v>
      </c>
      <c r="D1763" s="294" t="s">
        <v>22</v>
      </c>
      <c r="E1763" s="296" t="s">
        <v>23</v>
      </c>
      <c r="F1763" s="294" t="s">
        <v>24</v>
      </c>
      <c r="G1763" s="296" t="s">
        <v>127</v>
      </c>
      <c r="H1763" s="296" t="s">
        <v>26</v>
      </c>
      <c r="I1763" s="296" t="s">
        <v>2394</v>
      </c>
      <c r="J1763" s="297">
        <v>7021</v>
      </c>
      <c r="K1763" s="298">
        <v>135237</v>
      </c>
      <c r="L1763" s="298">
        <v>7335</v>
      </c>
      <c r="M1763" s="299">
        <v>6458</v>
      </c>
      <c r="N1763" s="300">
        <v>130292</v>
      </c>
      <c r="O1763" s="300">
        <v>1815</v>
      </c>
      <c r="P1763" s="301">
        <v>3775</v>
      </c>
      <c r="Q1763" s="302">
        <v>90185</v>
      </c>
      <c r="R1763" s="302">
        <v>18</v>
      </c>
      <c r="S1763" s="303" t="s">
        <v>35</v>
      </c>
      <c r="T1763" s="304" t="s">
        <v>35</v>
      </c>
      <c r="U1763" s="304" t="s">
        <v>35</v>
      </c>
      <c r="V1763" s="297">
        <v>17254</v>
      </c>
      <c r="W1763" s="298">
        <v>355714</v>
      </c>
      <c r="X1763" s="298">
        <v>9168</v>
      </c>
    </row>
    <row r="1764" spans="1:24" x14ac:dyDescent="0.35">
      <c r="A1764" s="294">
        <v>2013</v>
      </c>
      <c r="B1764" s="295">
        <v>17184</v>
      </c>
      <c r="C1764" s="296" t="s">
        <v>1461</v>
      </c>
      <c r="D1764" s="294" t="s">
        <v>22</v>
      </c>
      <c r="E1764" s="296" t="s">
        <v>23</v>
      </c>
      <c r="F1764" s="294" t="s">
        <v>24</v>
      </c>
      <c r="G1764" s="296" t="s">
        <v>118</v>
      </c>
      <c r="H1764" s="296" t="s">
        <v>26</v>
      </c>
      <c r="I1764" s="296" t="s">
        <v>2324</v>
      </c>
      <c r="J1764" s="297">
        <v>6822.1</v>
      </c>
      <c r="K1764" s="298">
        <v>67275</v>
      </c>
      <c r="L1764" s="298">
        <v>6088</v>
      </c>
      <c r="M1764" s="299">
        <v>2334.1</v>
      </c>
      <c r="N1764" s="300">
        <v>20478</v>
      </c>
      <c r="O1764" s="300">
        <v>833</v>
      </c>
      <c r="P1764" s="301">
        <v>11451.6</v>
      </c>
      <c r="Q1764" s="302">
        <v>149912</v>
      </c>
      <c r="R1764" s="302">
        <v>187</v>
      </c>
      <c r="S1764" s="303" t="s">
        <v>35</v>
      </c>
      <c r="T1764" s="304" t="s">
        <v>35</v>
      </c>
      <c r="U1764" s="304" t="s">
        <v>35</v>
      </c>
      <c r="V1764" s="297">
        <v>20607.8</v>
      </c>
      <c r="W1764" s="298">
        <v>237665</v>
      </c>
      <c r="X1764" s="298">
        <v>7108</v>
      </c>
    </row>
    <row r="1765" spans="1:24" x14ac:dyDescent="0.35">
      <c r="A1765" s="294">
        <v>2013</v>
      </c>
      <c r="B1765" s="295">
        <v>17252</v>
      </c>
      <c r="C1765" s="296" t="s">
        <v>1462</v>
      </c>
      <c r="D1765" s="294" t="s">
        <v>22</v>
      </c>
      <c r="E1765" s="296" t="s">
        <v>23</v>
      </c>
      <c r="F1765" s="294" t="s">
        <v>24</v>
      </c>
      <c r="G1765" s="296" t="s">
        <v>56</v>
      </c>
      <c r="H1765" s="296" t="s">
        <v>31</v>
      </c>
      <c r="I1765" s="296" t="s">
        <v>2274</v>
      </c>
      <c r="J1765" s="297">
        <v>488</v>
      </c>
      <c r="K1765" s="298">
        <v>4123</v>
      </c>
      <c r="L1765" s="298">
        <v>356</v>
      </c>
      <c r="M1765" s="299">
        <v>66.400000000000006</v>
      </c>
      <c r="N1765" s="300">
        <v>601</v>
      </c>
      <c r="O1765" s="300">
        <v>18</v>
      </c>
      <c r="P1765" s="301" t="s">
        <v>35</v>
      </c>
      <c r="Q1765" s="302" t="s">
        <v>35</v>
      </c>
      <c r="R1765" s="302" t="s">
        <v>35</v>
      </c>
      <c r="S1765" s="303" t="s">
        <v>35</v>
      </c>
      <c r="T1765" s="304" t="s">
        <v>35</v>
      </c>
      <c r="U1765" s="304" t="s">
        <v>35</v>
      </c>
      <c r="V1765" s="297">
        <v>554.4</v>
      </c>
      <c r="W1765" s="298">
        <v>4724</v>
      </c>
      <c r="X1765" s="298">
        <v>374</v>
      </c>
    </row>
    <row r="1766" spans="1:24" x14ac:dyDescent="0.35">
      <c r="A1766" s="294">
        <v>2013</v>
      </c>
      <c r="B1766" s="295">
        <v>17252</v>
      </c>
      <c r="C1766" s="296" t="s">
        <v>1462</v>
      </c>
      <c r="D1766" s="294" t="s">
        <v>22</v>
      </c>
      <c r="E1766" s="296" t="s">
        <v>23</v>
      </c>
      <c r="F1766" s="294" t="s">
        <v>24</v>
      </c>
      <c r="G1766" s="296" t="s">
        <v>25</v>
      </c>
      <c r="H1766" s="296" t="s">
        <v>31</v>
      </c>
      <c r="I1766" s="296" t="s">
        <v>2270</v>
      </c>
      <c r="J1766" s="297">
        <v>104183.9</v>
      </c>
      <c r="K1766" s="298">
        <v>923859</v>
      </c>
      <c r="L1766" s="298">
        <v>62999</v>
      </c>
      <c r="M1766" s="299">
        <v>36170.6</v>
      </c>
      <c r="N1766" s="300">
        <v>337816</v>
      </c>
      <c r="O1766" s="300">
        <v>8272</v>
      </c>
      <c r="P1766" s="301">
        <v>8477.9</v>
      </c>
      <c r="Q1766" s="302">
        <v>110832</v>
      </c>
      <c r="R1766" s="302">
        <v>11</v>
      </c>
      <c r="S1766" s="303" t="s">
        <v>35</v>
      </c>
      <c r="T1766" s="304" t="s">
        <v>35</v>
      </c>
      <c r="U1766" s="304" t="s">
        <v>35</v>
      </c>
      <c r="V1766" s="297">
        <v>148832.4</v>
      </c>
      <c r="W1766" s="298">
        <v>1372507</v>
      </c>
      <c r="X1766" s="298">
        <v>71282</v>
      </c>
    </row>
    <row r="1767" spans="1:24" x14ac:dyDescent="0.35">
      <c r="A1767" s="294">
        <v>2013</v>
      </c>
      <c r="B1767" s="295">
        <v>17260</v>
      </c>
      <c r="C1767" s="296" t="s">
        <v>1463</v>
      </c>
      <c r="D1767" s="294" t="s">
        <v>22</v>
      </c>
      <c r="E1767" s="296" t="s">
        <v>23</v>
      </c>
      <c r="F1767" s="294" t="s">
        <v>24</v>
      </c>
      <c r="G1767" s="296" t="s">
        <v>83</v>
      </c>
      <c r="H1767" s="296" t="s">
        <v>31</v>
      </c>
      <c r="I1767" s="296" t="s">
        <v>2275</v>
      </c>
      <c r="J1767" s="297">
        <v>20897.400000000001</v>
      </c>
      <c r="K1767" s="298">
        <v>255451</v>
      </c>
      <c r="L1767" s="298">
        <v>8756</v>
      </c>
      <c r="M1767" s="299">
        <v>23914.9</v>
      </c>
      <c r="N1767" s="300">
        <v>374638</v>
      </c>
      <c r="O1767" s="300">
        <v>803</v>
      </c>
      <c r="P1767" s="301">
        <v>530.5</v>
      </c>
      <c r="Q1767" s="302">
        <v>6811</v>
      </c>
      <c r="R1767" s="302">
        <v>58</v>
      </c>
      <c r="S1767" s="303" t="s">
        <v>35</v>
      </c>
      <c r="T1767" s="304" t="s">
        <v>35</v>
      </c>
      <c r="U1767" s="304" t="s">
        <v>35</v>
      </c>
      <c r="V1767" s="297">
        <v>45342.8</v>
      </c>
      <c r="W1767" s="298">
        <v>636900</v>
      </c>
      <c r="X1767" s="298">
        <v>9617</v>
      </c>
    </row>
    <row r="1768" spans="1:24" x14ac:dyDescent="0.35">
      <c r="A1768" s="294">
        <v>2013</v>
      </c>
      <c r="B1768" s="295">
        <v>17261</v>
      </c>
      <c r="C1768" s="296" t="s">
        <v>1464</v>
      </c>
      <c r="D1768" s="294" t="s">
        <v>22</v>
      </c>
      <c r="E1768" s="296" t="s">
        <v>23</v>
      </c>
      <c r="F1768" s="294" t="s">
        <v>24</v>
      </c>
      <c r="G1768" s="296" t="s">
        <v>163</v>
      </c>
      <c r="H1768" s="296" t="s">
        <v>31</v>
      </c>
      <c r="I1768" s="296" t="s">
        <v>2275</v>
      </c>
      <c r="J1768" s="297">
        <v>3596.1</v>
      </c>
      <c r="K1768" s="298">
        <v>49734</v>
      </c>
      <c r="L1768" s="298">
        <v>3072</v>
      </c>
      <c r="M1768" s="299">
        <v>2766.2</v>
      </c>
      <c r="N1768" s="300">
        <v>27478</v>
      </c>
      <c r="O1768" s="300">
        <v>568</v>
      </c>
      <c r="P1768" s="301">
        <v>25974.400000000001</v>
      </c>
      <c r="Q1768" s="302">
        <v>379182</v>
      </c>
      <c r="R1768" s="302">
        <v>271</v>
      </c>
      <c r="S1768" s="303" t="s">
        <v>35</v>
      </c>
      <c r="T1768" s="304" t="s">
        <v>35</v>
      </c>
      <c r="U1768" s="304" t="s">
        <v>35</v>
      </c>
      <c r="V1768" s="297">
        <v>32336.7</v>
      </c>
      <c r="W1768" s="298">
        <v>456394</v>
      </c>
      <c r="X1768" s="298">
        <v>3911</v>
      </c>
    </row>
    <row r="1769" spans="1:24" x14ac:dyDescent="0.35">
      <c r="A1769" s="294">
        <v>2013</v>
      </c>
      <c r="B1769" s="295">
        <v>17264</v>
      </c>
      <c r="C1769" s="296" t="s">
        <v>1465</v>
      </c>
      <c r="D1769" s="294" t="s">
        <v>22</v>
      </c>
      <c r="E1769" s="296" t="s">
        <v>23</v>
      </c>
      <c r="F1769" s="294" t="s">
        <v>24</v>
      </c>
      <c r="G1769" s="296" t="s">
        <v>83</v>
      </c>
      <c r="H1769" s="296" t="s">
        <v>26</v>
      </c>
      <c r="I1769" s="296" t="s">
        <v>2270</v>
      </c>
      <c r="J1769" s="297">
        <v>2387</v>
      </c>
      <c r="K1769" s="298">
        <v>27561</v>
      </c>
      <c r="L1769" s="298">
        <v>2170</v>
      </c>
      <c r="M1769" s="299">
        <v>969</v>
      </c>
      <c r="N1769" s="300">
        <v>11721</v>
      </c>
      <c r="O1769" s="300">
        <v>405</v>
      </c>
      <c r="P1769" s="301">
        <v>5782</v>
      </c>
      <c r="Q1769" s="302">
        <v>79323</v>
      </c>
      <c r="R1769" s="302">
        <v>50</v>
      </c>
      <c r="S1769" s="303" t="s">
        <v>35</v>
      </c>
      <c r="T1769" s="304" t="s">
        <v>35</v>
      </c>
      <c r="U1769" s="304" t="s">
        <v>35</v>
      </c>
      <c r="V1769" s="297">
        <v>9138</v>
      </c>
      <c r="W1769" s="298">
        <v>118605</v>
      </c>
      <c r="X1769" s="298">
        <v>2625</v>
      </c>
    </row>
    <row r="1770" spans="1:24" x14ac:dyDescent="0.35">
      <c r="A1770" s="294">
        <v>2013</v>
      </c>
      <c r="B1770" s="295">
        <v>17265</v>
      </c>
      <c r="C1770" s="296" t="s">
        <v>1466</v>
      </c>
      <c r="D1770" s="294" t="s">
        <v>22</v>
      </c>
      <c r="E1770" s="296" t="s">
        <v>23</v>
      </c>
      <c r="F1770" s="294" t="s">
        <v>24</v>
      </c>
      <c r="G1770" s="296" t="s">
        <v>164</v>
      </c>
      <c r="H1770" s="296" t="s">
        <v>26</v>
      </c>
      <c r="I1770" s="296" t="s">
        <v>2270</v>
      </c>
      <c r="J1770" s="297">
        <v>1046</v>
      </c>
      <c r="K1770" s="298">
        <v>9338</v>
      </c>
      <c r="L1770" s="298">
        <v>1676</v>
      </c>
      <c r="M1770" s="299">
        <v>6459</v>
      </c>
      <c r="N1770" s="300">
        <v>69692</v>
      </c>
      <c r="O1770" s="300">
        <v>913</v>
      </c>
      <c r="P1770" s="301" t="s">
        <v>35</v>
      </c>
      <c r="Q1770" s="302" t="s">
        <v>35</v>
      </c>
      <c r="R1770" s="302" t="s">
        <v>35</v>
      </c>
      <c r="S1770" s="303" t="s">
        <v>35</v>
      </c>
      <c r="T1770" s="304" t="s">
        <v>35</v>
      </c>
      <c r="U1770" s="304" t="s">
        <v>35</v>
      </c>
      <c r="V1770" s="297">
        <v>7505</v>
      </c>
      <c r="W1770" s="298">
        <v>79030</v>
      </c>
      <c r="X1770" s="298">
        <v>2589</v>
      </c>
    </row>
    <row r="1771" spans="1:24" x14ac:dyDescent="0.35">
      <c r="A1771" s="294">
        <v>2013</v>
      </c>
      <c r="B1771" s="295">
        <v>17267</v>
      </c>
      <c r="C1771" s="296" t="s">
        <v>1467</v>
      </c>
      <c r="D1771" s="294" t="s">
        <v>22</v>
      </c>
      <c r="E1771" s="296" t="s">
        <v>23</v>
      </c>
      <c r="F1771" s="294" t="s">
        <v>24</v>
      </c>
      <c r="G1771" s="296" t="s">
        <v>48</v>
      </c>
      <c r="H1771" s="296" t="s">
        <v>31</v>
      </c>
      <c r="I1771" s="296" t="s">
        <v>2275</v>
      </c>
      <c r="J1771" s="297">
        <v>7888.2</v>
      </c>
      <c r="K1771" s="298">
        <v>74508</v>
      </c>
      <c r="L1771" s="298">
        <v>2721</v>
      </c>
      <c r="M1771" s="299">
        <v>522.70000000000005</v>
      </c>
      <c r="N1771" s="300">
        <v>4400</v>
      </c>
      <c r="O1771" s="300">
        <v>174</v>
      </c>
      <c r="P1771" s="301">
        <v>2658.6</v>
      </c>
      <c r="Q1771" s="302">
        <v>32976</v>
      </c>
      <c r="R1771" s="302">
        <v>85</v>
      </c>
      <c r="S1771" s="303" t="s">
        <v>35</v>
      </c>
      <c r="T1771" s="304" t="s">
        <v>35</v>
      </c>
      <c r="U1771" s="304" t="s">
        <v>35</v>
      </c>
      <c r="V1771" s="297">
        <v>11069.5</v>
      </c>
      <c r="W1771" s="298">
        <v>111884</v>
      </c>
      <c r="X1771" s="298">
        <v>2980</v>
      </c>
    </row>
    <row r="1772" spans="1:24" x14ac:dyDescent="0.35">
      <c r="A1772" s="294">
        <v>2013</v>
      </c>
      <c r="B1772" s="295">
        <v>17267</v>
      </c>
      <c r="C1772" s="296" t="s">
        <v>1467</v>
      </c>
      <c r="D1772" s="294" t="s">
        <v>22</v>
      </c>
      <c r="E1772" s="296" t="s">
        <v>23</v>
      </c>
      <c r="F1772" s="294" t="s">
        <v>24</v>
      </c>
      <c r="G1772" s="296" t="s">
        <v>164</v>
      </c>
      <c r="H1772" s="296" t="s">
        <v>31</v>
      </c>
      <c r="I1772" s="296" t="s">
        <v>2275</v>
      </c>
      <c r="J1772" s="297">
        <v>30482.9</v>
      </c>
      <c r="K1772" s="298">
        <v>287363</v>
      </c>
      <c r="L1772" s="298">
        <v>17143</v>
      </c>
      <c r="M1772" s="299">
        <v>4921.1000000000004</v>
      </c>
      <c r="N1772" s="300">
        <v>38517</v>
      </c>
      <c r="O1772" s="300">
        <v>1870</v>
      </c>
      <c r="P1772" s="301">
        <v>20709.7</v>
      </c>
      <c r="Q1772" s="302">
        <v>274109</v>
      </c>
      <c r="R1772" s="302">
        <v>413</v>
      </c>
      <c r="S1772" s="303" t="s">
        <v>35</v>
      </c>
      <c r="T1772" s="304" t="s">
        <v>35</v>
      </c>
      <c r="U1772" s="304" t="s">
        <v>35</v>
      </c>
      <c r="V1772" s="297">
        <v>56113.7</v>
      </c>
      <c r="W1772" s="298">
        <v>599989</v>
      </c>
      <c r="X1772" s="298">
        <v>19426</v>
      </c>
    </row>
    <row r="1773" spans="1:24" x14ac:dyDescent="0.35">
      <c r="A1773" s="294">
        <v>2013</v>
      </c>
      <c r="B1773" s="295">
        <v>17271</v>
      </c>
      <c r="C1773" s="296" t="s">
        <v>1468</v>
      </c>
      <c r="D1773" s="294" t="s">
        <v>22</v>
      </c>
      <c r="E1773" s="296" t="s">
        <v>23</v>
      </c>
      <c r="F1773" s="294" t="s">
        <v>24</v>
      </c>
      <c r="G1773" s="296" t="s">
        <v>62</v>
      </c>
      <c r="H1773" s="296" t="s">
        <v>26</v>
      </c>
      <c r="I1773" s="296" t="s">
        <v>2279</v>
      </c>
      <c r="J1773" s="297">
        <v>4875</v>
      </c>
      <c r="K1773" s="298">
        <v>45559</v>
      </c>
      <c r="L1773" s="298">
        <v>3685</v>
      </c>
      <c r="M1773" s="299">
        <v>6349</v>
      </c>
      <c r="N1773" s="300">
        <v>57230</v>
      </c>
      <c r="O1773" s="300">
        <v>1588</v>
      </c>
      <c r="P1773" s="301">
        <v>766</v>
      </c>
      <c r="Q1773" s="302">
        <v>6776</v>
      </c>
      <c r="R1773" s="302">
        <v>21</v>
      </c>
      <c r="S1773" s="303" t="s">
        <v>35</v>
      </c>
      <c r="T1773" s="304" t="s">
        <v>35</v>
      </c>
      <c r="U1773" s="304" t="s">
        <v>35</v>
      </c>
      <c r="V1773" s="297">
        <v>11990</v>
      </c>
      <c r="W1773" s="298">
        <v>109565</v>
      </c>
      <c r="X1773" s="298">
        <v>5294</v>
      </c>
    </row>
    <row r="1774" spans="1:24" x14ac:dyDescent="0.35">
      <c r="A1774" s="294">
        <v>2013</v>
      </c>
      <c r="B1774" s="295">
        <v>17279</v>
      </c>
      <c r="C1774" s="296" t="s">
        <v>1469</v>
      </c>
      <c r="D1774" s="294" t="s">
        <v>22</v>
      </c>
      <c r="E1774" s="296" t="s">
        <v>23</v>
      </c>
      <c r="F1774" s="294" t="s">
        <v>24</v>
      </c>
      <c r="G1774" s="296" t="s">
        <v>92</v>
      </c>
      <c r="H1774" s="296" t="s">
        <v>179</v>
      </c>
      <c r="I1774" s="296" t="s">
        <v>2304</v>
      </c>
      <c r="J1774" s="297">
        <v>6371.3</v>
      </c>
      <c r="K1774" s="298">
        <v>76690</v>
      </c>
      <c r="L1774" s="298">
        <v>5203</v>
      </c>
      <c r="M1774" s="299">
        <v>2226.6999999999998</v>
      </c>
      <c r="N1774" s="300">
        <v>30572</v>
      </c>
      <c r="O1774" s="300">
        <v>613</v>
      </c>
      <c r="P1774" s="301">
        <v>1062.5</v>
      </c>
      <c r="Q1774" s="302">
        <v>16156</v>
      </c>
      <c r="R1774" s="302">
        <v>4</v>
      </c>
      <c r="S1774" s="303" t="s">
        <v>35</v>
      </c>
      <c r="T1774" s="304" t="s">
        <v>35</v>
      </c>
      <c r="U1774" s="304" t="s">
        <v>35</v>
      </c>
      <c r="V1774" s="297">
        <v>9660.5</v>
      </c>
      <c r="W1774" s="298">
        <v>123418</v>
      </c>
      <c r="X1774" s="298">
        <v>5820</v>
      </c>
    </row>
    <row r="1775" spans="1:24" x14ac:dyDescent="0.35">
      <c r="A1775" s="294">
        <v>2013</v>
      </c>
      <c r="B1775" s="295">
        <v>17290</v>
      </c>
      <c r="C1775" s="296" t="s">
        <v>1470</v>
      </c>
      <c r="D1775" s="294" t="s">
        <v>22</v>
      </c>
      <c r="E1775" s="296" t="s">
        <v>23</v>
      </c>
      <c r="F1775" s="294" t="s">
        <v>24</v>
      </c>
      <c r="G1775" s="296" t="s">
        <v>46</v>
      </c>
      <c r="H1775" s="296" t="s">
        <v>31</v>
      </c>
      <c r="I1775" s="296" t="s">
        <v>2274</v>
      </c>
      <c r="J1775" s="297">
        <v>12531.7</v>
      </c>
      <c r="K1775" s="298">
        <v>104656</v>
      </c>
      <c r="L1775" s="298">
        <v>7799</v>
      </c>
      <c r="M1775" s="299">
        <v>2312.3000000000002</v>
      </c>
      <c r="N1775" s="300">
        <v>20598</v>
      </c>
      <c r="O1775" s="300">
        <v>632</v>
      </c>
      <c r="P1775" s="301">
        <v>4088</v>
      </c>
      <c r="Q1775" s="302">
        <v>43858</v>
      </c>
      <c r="R1775" s="302">
        <v>12</v>
      </c>
      <c r="S1775" s="303" t="s">
        <v>35</v>
      </c>
      <c r="T1775" s="304" t="s">
        <v>35</v>
      </c>
      <c r="U1775" s="304" t="s">
        <v>35</v>
      </c>
      <c r="V1775" s="297">
        <v>18932</v>
      </c>
      <c r="W1775" s="298">
        <v>169112</v>
      </c>
      <c r="X1775" s="298">
        <v>8443</v>
      </c>
    </row>
    <row r="1776" spans="1:24" x14ac:dyDescent="0.35">
      <c r="A1776" s="294">
        <v>2013</v>
      </c>
      <c r="B1776" s="295">
        <v>17320</v>
      </c>
      <c r="C1776" s="296" t="s">
        <v>1471</v>
      </c>
      <c r="D1776" s="294" t="s">
        <v>22</v>
      </c>
      <c r="E1776" s="296" t="s">
        <v>23</v>
      </c>
      <c r="F1776" s="294" t="s">
        <v>24</v>
      </c>
      <c r="G1776" s="296" t="s">
        <v>48</v>
      </c>
      <c r="H1776" s="296" t="s">
        <v>26</v>
      </c>
      <c r="I1776" s="296" t="s">
        <v>2270</v>
      </c>
      <c r="J1776" s="297">
        <v>1527</v>
      </c>
      <c r="K1776" s="298">
        <v>13709</v>
      </c>
      <c r="L1776" s="298">
        <v>1578</v>
      </c>
      <c r="M1776" s="299">
        <v>1547</v>
      </c>
      <c r="N1776" s="300">
        <v>14300</v>
      </c>
      <c r="O1776" s="300">
        <v>348</v>
      </c>
      <c r="P1776" s="301">
        <v>1685</v>
      </c>
      <c r="Q1776" s="302">
        <v>16856</v>
      </c>
      <c r="R1776" s="302">
        <v>14</v>
      </c>
      <c r="S1776" s="303" t="s">
        <v>35</v>
      </c>
      <c r="T1776" s="304" t="s">
        <v>35</v>
      </c>
      <c r="U1776" s="304" t="s">
        <v>35</v>
      </c>
      <c r="V1776" s="297">
        <v>4759</v>
      </c>
      <c r="W1776" s="298">
        <v>44865</v>
      </c>
      <c r="X1776" s="298">
        <v>1940</v>
      </c>
    </row>
    <row r="1777" spans="1:24" x14ac:dyDescent="0.35">
      <c r="A1777" s="294">
        <v>2013</v>
      </c>
      <c r="B1777" s="295">
        <v>17324</v>
      </c>
      <c r="C1777" s="296" t="s">
        <v>1472</v>
      </c>
      <c r="D1777" s="294" t="s">
        <v>22</v>
      </c>
      <c r="E1777" s="296" t="s">
        <v>23</v>
      </c>
      <c r="F1777" s="294" t="s">
        <v>24</v>
      </c>
      <c r="G1777" s="296" t="s">
        <v>37</v>
      </c>
      <c r="H1777" s="296" t="s">
        <v>26</v>
      </c>
      <c r="I1777" s="296" t="s">
        <v>2270</v>
      </c>
      <c r="J1777" s="297">
        <v>2051.3000000000002</v>
      </c>
      <c r="K1777" s="298">
        <v>16350</v>
      </c>
      <c r="L1777" s="298">
        <v>1861</v>
      </c>
      <c r="M1777" s="299">
        <v>2291.6</v>
      </c>
      <c r="N1777" s="300">
        <v>19410</v>
      </c>
      <c r="O1777" s="300">
        <v>332</v>
      </c>
      <c r="P1777" s="301">
        <v>0</v>
      </c>
      <c r="Q1777" s="302">
        <v>0</v>
      </c>
      <c r="R1777" s="302">
        <v>0</v>
      </c>
      <c r="S1777" s="303">
        <v>0</v>
      </c>
      <c r="T1777" s="304">
        <v>0</v>
      </c>
      <c r="U1777" s="304">
        <v>0</v>
      </c>
      <c r="V1777" s="297">
        <v>4342.8999999999996</v>
      </c>
      <c r="W1777" s="298">
        <v>35760</v>
      </c>
      <c r="X1777" s="298">
        <v>2193</v>
      </c>
    </row>
    <row r="1778" spans="1:24" x14ac:dyDescent="0.35">
      <c r="A1778" s="294">
        <v>2013</v>
      </c>
      <c r="B1778" s="295">
        <v>17451</v>
      </c>
      <c r="C1778" s="296" t="s">
        <v>1473</v>
      </c>
      <c r="D1778" s="294" t="s">
        <v>22</v>
      </c>
      <c r="E1778" s="296" t="s">
        <v>23</v>
      </c>
      <c r="F1778" s="294" t="s">
        <v>24</v>
      </c>
      <c r="G1778" s="296" t="s">
        <v>67</v>
      </c>
      <c r="H1778" s="296" t="s">
        <v>26</v>
      </c>
      <c r="I1778" s="296" t="s">
        <v>2291</v>
      </c>
      <c r="J1778" s="297">
        <v>5215</v>
      </c>
      <c r="K1778" s="298">
        <v>39726</v>
      </c>
      <c r="L1778" s="298">
        <v>3386</v>
      </c>
      <c r="M1778" s="299">
        <v>12063</v>
      </c>
      <c r="N1778" s="300">
        <v>103512</v>
      </c>
      <c r="O1778" s="300">
        <v>1084</v>
      </c>
      <c r="P1778" s="301">
        <v>1521</v>
      </c>
      <c r="Q1778" s="302">
        <v>16411</v>
      </c>
      <c r="R1778" s="302">
        <v>7</v>
      </c>
      <c r="S1778" s="303">
        <v>0</v>
      </c>
      <c r="T1778" s="304">
        <v>0</v>
      </c>
      <c r="U1778" s="304">
        <v>0</v>
      </c>
      <c r="V1778" s="297">
        <v>18799</v>
      </c>
      <c r="W1778" s="298">
        <v>159649</v>
      </c>
      <c r="X1778" s="298">
        <v>4477</v>
      </c>
    </row>
    <row r="1779" spans="1:24" x14ac:dyDescent="0.35">
      <c r="A1779" s="294">
        <v>2013</v>
      </c>
      <c r="B1779" s="295">
        <v>17452</v>
      </c>
      <c r="C1779" s="296" t="s">
        <v>1474</v>
      </c>
      <c r="D1779" s="294" t="s">
        <v>22</v>
      </c>
      <c r="E1779" s="296" t="s">
        <v>23</v>
      </c>
      <c r="F1779" s="294" t="s">
        <v>24</v>
      </c>
      <c r="G1779" s="296" t="s">
        <v>100</v>
      </c>
      <c r="H1779" s="296" t="s">
        <v>26</v>
      </c>
      <c r="I1779" s="296" t="s">
        <v>2269</v>
      </c>
      <c r="J1779" s="297">
        <v>2278</v>
      </c>
      <c r="K1779" s="298">
        <v>22765</v>
      </c>
      <c r="L1779" s="298">
        <v>2046</v>
      </c>
      <c r="M1779" s="299">
        <v>4946</v>
      </c>
      <c r="N1779" s="300">
        <v>50975</v>
      </c>
      <c r="O1779" s="300">
        <v>578</v>
      </c>
      <c r="P1779" s="301">
        <v>3160</v>
      </c>
      <c r="Q1779" s="302">
        <v>46059</v>
      </c>
      <c r="R1779" s="302">
        <v>2</v>
      </c>
      <c r="S1779" s="303">
        <v>0</v>
      </c>
      <c r="T1779" s="304">
        <v>0</v>
      </c>
      <c r="U1779" s="304">
        <v>0</v>
      </c>
      <c r="V1779" s="297">
        <v>10384</v>
      </c>
      <c r="W1779" s="298">
        <v>119799</v>
      </c>
      <c r="X1779" s="298">
        <v>2626</v>
      </c>
    </row>
    <row r="1780" spans="1:24" x14ac:dyDescent="0.35">
      <c r="A1780" s="294">
        <v>2013</v>
      </c>
      <c r="B1780" s="295">
        <v>17457</v>
      </c>
      <c r="C1780" s="296" t="s">
        <v>1475</v>
      </c>
      <c r="D1780" s="294" t="s">
        <v>22</v>
      </c>
      <c r="E1780" s="296" t="s">
        <v>23</v>
      </c>
      <c r="F1780" s="294" t="s">
        <v>24</v>
      </c>
      <c r="G1780" s="296" t="s">
        <v>186</v>
      </c>
      <c r="H1780" s="296" t="s">
        <v>26</v>
      </c>
      <c r="I1780" s="296" t="s">
        <v>2271</v>
      </c>
      <c r="J1780" s="297">
        <v>6263</v>
      </c>
      <c r="K1780" s="298">
        <v>42264</v>
      </c>
      <c r="L1780" s="298">
        <v>4493</v>
      </c>
      <c r="M1780" s="299">
        <v>1368</v>
      </c>
      <c r="N1780" s="300">
        <v>9771</v>
      </c>
      <c r="O1780" s="300">
        <v>489</v>
      </c>
      <c r="P1780" s="301">
        <v>5157</v>
      </c>
      <c r="Q1780" s="302">
        <v>48532</v>
      </c>
      <c r="R1780" s="302">
        <v>153</v>
      </c>
      <c r="S1780" s="303">
        <v>0</v>
      </c>
      <c r="T1780" s="304">
        <v>0</v>
      </c>
      <c r="U1780" s="304">
        <v>0</v>
      </c>
      <c r="V1780" s="297">
        <v>12788</v>
      </c>
      <c r="W1780" s="298">
        <v>100567</v>
      </c>
      <c r="X1780" s="298">
        <v>5135</v>
      </c>
    </row>
    <row r="1781" spans="1:24" x14ac:dyDescent="0.35">
      <c r="A1781" s="294">
        <v>2013</v>
      </c>
      <c r="B1781" s="295">
        <v>17470</v>
      </c>
      <c r="C1781" s="296" t="s">
        <v>2433</v>
      </c>
      <c r="D1781" s="294" t="s">
        <v>22</v>
      </c>
      <c r="E1781" s="296" t="s">
        <v>23</v>
      </c>
      <c r="F1781" s="294" t="s">
        <v>24</v>
      </c>
      <c r="G1781" s="296" t="s">
        <v>92</v>
      </c>
      <c r="H1781" s="296" t="s">
        <v>179</v>
      </c>
      <c r="I1781" s="296" t="s">
        <v>2304</v>
      </c>
      <c r="J1781" s="297">
        <v>314773</v>
      </c>
      <c r="K1781" s="298">
        <v>3557593</v>
      </c>
      <c r="L1781" s="298">
        <v>299713</v>
      </c>
      <c r="M1781" s="299">
        <v>188360</v>
      </c>
      <c r="N1781" s="300">
        <v>2418095</v>
      </c>
      <c r="O1781" s="300">
        <v>30390</v>
      </c>
      <c r="P1781" s="301">
        <v>35440</v>
      </c>
      <c r="Q1781" s="302">
        <v>569021</v>
      </c>
      <c r="R1781" s="302">
        <v>75</v>
      </c>
      <c r="S1781" s="303" t="s">
        <v>35</v>
      </c>
      <c r="T1781" s="304" t="s">
        <v>35</v>
      </c>
      <c r="U1781" s="304" t="s">
        <v>35</v>
      </c>
      <c r="V1781" s="297">
        <v>538573</v>
      </c>
      <c r="W1781" s="298">
        <v>6544709</v>
      </c>
      <c r="X1781" s="298">
        <v>330178</v>
      </c>
    </row>
    <row r="1782" spans="1:24" x14ac:dyDescent="0.35">
      <c r="A1782" s="294">
        <v>2013</v>
      </c>
      <c r="B1782" s="295">
        <v>17492</v>
      </c>
      <c r="C1782" s="296" t="s">
        <v>1476</v>
      </c>
      <c r="D1782" s="294" t="s">
        <v>22</v>
      </c>
      <c r="E1782" s="296" t="s">
        <v>23</v>
      </c>
      <c r="F1782" s="294" t="s">
        <v>24</v>
      </c>
      <c r="G1782" s="296" t="s">
        <v>312</v>
      </c>
      <c r="H1782" s="296" t="s">
        <v>31</v>
      </c>
      <c r="I1782" s="296" t="s">
        <v>2326</v>
      </c>
      <c r="J1782" s="297">
        <v>10928.3</v>
      </c>
      <c r="K1782" s="298">
        <v>70552</v>
      </c>
      <c r="L1782" s="298">
        <v>11227</v>
      </c>
      <c r="M1782" s="299">
        <v>9164.4</v>
      </c>
      <c r="N1782" s="300">
        <v>72593</v>
      </c>
      <c r="O1782" s="300">
        <v>1588</v>
      </c>
      <c r="P1782" s="301">
        <v>3856.8</v>
      </c>
      <c r="Q1782" s="302">
        <v>36243</v>
      </c>
      <c r="R1782" s="302">
        <v>54</v>
      </c>
      <c r="S1782" s="303" t="s">
        <v>35</v>
      </c>
      <c r="T1782" s="304" t="s">
        <v>35</v>
      </c>
      <c r="U1782" s="304" t="s">
        <v>35</v>
      </c>
      <c r="V1782" s="297">
        <v>23949.5</v>
      </c>
      <c r="W1782" s="298">
        <v>179388</v>
      </c>
      <c r="X1782" s="298">
        <v>12869</v>
      </c>
    </row>
    <row r="1783" spans="1:24" x14ac:dyDescent="0.35">
      <c r="A1783" s="294">
        <v>2013</v>
      </c>
      <c r="B1783" s="295">
        <v>17512</v>
      </c>
      <c r="C1783" s="296" t="s">
        <v>2434</v>
      </c>
      <c r="D1783" s="294" t="s">
        <v>22</v>
      </c>
      <c r="E1783" s="296" t="s">
        <v>23</v>
      </c>
      <c r="F1783" s="294" t="s">
        <v>24</v>
      </c>
      <c r="G1783" s="296" t="s">
        <v>41</v>
      </c>
      <c r="H1783" s="296" t="s">
        <v>26</v>
      </c>
      <c r="I1783" s="296" t="s">
        <v>2272</v>
      </c>
      <c r="J1783" s="297">
        <v>3313</v>
      </c>
      <c r="K1783" s="298">
        <v>63298</v>
      </c>
      <c r="L1783" s="298">
        <v>4669</v>
      </c>
      <c r="M1783" s="299">
        <v>1817</v>
      </c>
      <c r="N1783" s="300">
        <v>37552</v>
      </c>
      <c r="O1783" s="300">
        <v>387</v>
      </c>
      <c r="P1783" s="301">
        <v>19423</v>
      </c>
      <c r="Q1783" s="302">
        <v>468243</v>
      </c>
      <c r="R1783" s="302">
        <v>21</v>
      </c>
      <c r="S1783" s="303" t="s">
        <v>35</v>
      </c>
      <c r="T1783" s="304" t="s">
        <v>35</v>
      </c>
      <c r="U1783" s="304" t="s">
        <v>35</v>
      </c>
      <c r="V1783" s="297">
        <v>24553</v>
      </c>
      <c r="W1783" s="298">
        <v>569093</v>
      </c>
      <c r="X1783" s="298">
        <v>5077</v>
      </c>
    </row>
    <row r="1784" spans="1:24" x14ac:dyDescent="0.35">
      <c r="A1784" s="294">
        <v>2013</v>
      </c>
      <c r="B1784" s="295">
        <v>17534</v>
      </c>
      <c r="C1784" s="296" t="s">
        <v>1477</v>
      </c>
      <c r="D1784" s="294" t="s">
        <v>22</v>
      </c>
      <c r="E1784" s="296" t="s">
        <v>23</v>
      </c>
      <c r="F1784" s="294" t="s">
        <v>24</v>
      </c>
      <c r="G1784" s="296" t="s">
        <v>56</v>
      </c>
      <c r="H1784" s="296" t="s">
        <v>31</v>
      </c>
      <c r="I1784" s="296" t="s">
        <v>2287</v>
      </c>
      <c r="J1784" s="297">
        <v>27418</v>
      </c>
      <c r="K1784" s="298">
        <v>207471</v>
      </c>
      <c r="L1784" s="298">
        <v>15453</v>
      </c>
      <c r="M1784" s="299">
        <v>3029</v>
      </c>
      <c r="N1784" s="300">
        <v>24804</v>
      </c>
      <c r="O1784" s="300">
        <v>764</v>
      </c>
      <c r="P1784" s="301">
        <v>6757</v>
      </c>
      <c r="Q1784" s="302">
        <v>71635</v>
      </c>
      <c r="R1784" s="302">
        <v>5</v>
      </c>
      <c r="S1784" s="303" t="s">
        <v>35</v>
      </c>
      <c r="T1784" s="304" t="s">
        <v>35</v>
      </c>
      <c r="U1784" s="304" t="s">
        <v>35</v>
      </c>
      <c r="V1784" s="297">
        <v>37204</v>
      </c>
      <c r="W1784" s="298">
        <v>303910</v>
      </c>
      <c r="X1784" s="298">
        <v>16222</v>
      </c>
    </row>
    <row r="1785" spans="1:24" x14ac:dyDescent="0.35">
      <c r="A1785" s="294">
        <v>2013</v>
      </c>
      <c r="B1785" s="295">
        <v>17539</v>
      </c>
      <c r="C1785" s="296" t="s">
        <v>2435</v>
      </c>
      <c r="D1785" s="294" t="s">
        <v>22</v>
      </c>
      <c r="E1785" s="296" t="s">
        <v>23</v>
      </c>
      <c r="F1785" s="294" t="s">
        <v>24</v>
      </c>
      <c r="G1785" s="296" t="s">
        <v>51</v>
      </c>
      <c r="H1785" s="296" t="s">
        <v>54</v>
      </c>
      <c r="I1785" s="296" t="s">
        <v>2419</v>
      </c>
      <c r="J1785" s="297">
        <v>1074186</v>
      </c>
      <c r="K1785" s="298">
        <v>7571438</v>
      </c>
      <c r="L1785" s="298">
        <v>580407</v>
      </c>
      <c r="M1785" s="299">
        <v>862110</v>
      </c>
      <c r="N1785" s="300">
        <v>7799857</v>
      </c>
      <c r="O1785" s="300">
        <v>94801</v>
      </c>
      <c r="P1785" s="301">
        <v>440255</v>
      </c>
      <c r="Q1785" s="302">
        <v>5999795</v>
      </c>
      <c r="R1785" s="302">
        <v>740</v>
      </c>
      <c r="S1785" s="303">
        <v>0</v>
      </c>
      <c r="T1785" s="304">
        <v>0</v>
      </c>
      <c r="U1785" s="304">
        <v>0</v>
      </c>
      <c r="V1785" s="297">
        <v>2376551</v>
      </c>
      <c r="W1785" s="298">
        <v>21371090</v>
      </c>
      <c r="X1785" s="298">
        <v>675948</v>
      </c>
    </row>
    <row r="1786" spans="1:24" x14ac:dyDescent="0.35">
      <c r="A1786" s="294">
        <v>2013</v>
      </c>
      <c r="B1786" s="295">
        <v>17540</v>
      </c>
      <c r="C1786" s="296" t="s">
        <v>1478</v>
      </c>
      <c r="D1786" s="294" t="s">
        <v>22</v>
      </c>
      <c r="E1786" s="296" t="s">
        <v>23</v>
      </c>
      <c r="F1786" s="294" t="s">
        <v>24</v>
      </c>
      <c r="G1786" s="296" t="s">
        <v>118</v>
      </c>
      <c r="H1786" s="296" t="s">
        <v>31</v>
      </c>
      <c r="I1786" s="296" t="s">
        <v>2270</v>
      </c>
      <c r="J1786" s="297">
        <v>12925</v>
      </c>
      <c r="K1786" s="298">
        <v>109601</v>
      </c>
      <c r="L1786" s="298">
        <v>9022</v>
      </c>
      <c r="M1786" s="299">
        <v>3628</v>
      </c>
      <c r="N1786" s="300">
        <v>29655</v>
      </c>
      <c r="O1786" s="300">
        <v>925</v>
      </c>
      <c r="P1786" s="301">
        <v>6931</v>
      </c>
      <c r="Q1786" s="302">
        <v>104083</v>
      </c>
      <c r="R1786" s="302">
        <v>7</v>
      </c>
      <c r="S1786" s="303" t="s">
        <v>35</v>
      </c>
      <c r="T1786" s="304" t="s">
        <v>35</v>
      </c>
      <c r="U1786" s="304" t="s">
        <v>35</v>
      </c>
      <c r="V1786" s="297">
        <v>23484</v>
      </c>
      <c r="W1786" s="298">
        <v>243339</v>
      </c>
      <c r="X1786" s="298">
        <v>9954</v>
      </c>
    </row>
    <row r="1787" spans="1:24" ht="27.75" x14ac:dyDescent="0.35">
      <c r="A1787" s="294">
        <v>2013</v>
      </c>
      <c r="B1787" s="295">
        <v>17543</v>
      </c>
      <c r="C1787" s="296" t="s">
        <v>1479</v>
      </c>
      <c r="D1787" s="294" t="s">
        <v>22</v>
      </c>
      <c r="E1787" s="296" t="s">
        <v>23</v>
      </c>
      <c r="F1787" s="294" t="s">
        <v>24</v>
      </c>
      <c r="G1787" s="296" t="s">
        <v>51</v>
      </c>
      <c r="H1787" s="296" t="s">
        <v>16</v>
      </c>
      <c r="I1787" s="296" t="s">
        <v>51</v>
      </c>
      <c r="J1787" s="297">
        <v>178067.20000000001</v>
      </c>
      <c r="K1787" s="298">
        <v>1679406</v>
      </c>
      <c r="L1787" s="298">
        <v>140126</v>
      </c>
      <c r="M1787" s="299">
        <v>177530.2</v>
      </c>
      <c r="N1787" s="300">
        <v>2017649</v>
      </c>
      <c r="O1787" s="300">
        <v>28687</v>
      </c>
      <c r="P1787" s="301">
        <v>381688.9</v>
      </c>
      <c r="Q1787" s="302">
        <v>7420699</v>
      </c>
      <c r="R1787" s="302">
        <v>28</v>
      </c>
      <c r="S1787" s="303">
        <v>0</v>
      </c>
      <c r="T1787" s="304">
        <v>0</v>
      </c>
      <c r="U1787" s="304">
        <v>0</v>
      </c>
      <c r="V1787" s="297">
        <v>737286.3</v>
      </c>
      <c r="W1787" s="298">
        <v>11117754</v>
      </c>
      <c r="X1787" s="298">
        <v>168841</v>
      </c>
    </row>
    <row r="1788" spans="1:24" x14ac:dyDescent="0.35">
      <c r="A1788" s="294">
        <v>2013</v>
      </c>
      <c r="B1788" s="295">
        <v>17548</v>
      </c>
      <c r="C1788" s="296" t="s">
        <v>1480</v>
      </c>
      <c r="D1788" s="294" t="s">
        <v>22</v>
      </c>
      <c r="E1788" s="296" t="s">
        <v>23</v>
      </c>
      <c r="F1788" s="294" t="s">
        <v>24</v>
      </c>
      <c r="G1788" s="296" t="s">
        <v>86</v>
      </c>
      <c r="H1788" s="296" t="s">
        <v>179</v>
      </c>
      <c r="I1788" s="296" t="s">
        <v>2283</v>
      </c>
      <c r="J1788" s="297">
        <v>5926</v>
      </c>
      <c r="K1788" s="298">
        <v>63198</v>
      </c>
      <c r="L1788" s="298">
        <v>3612</v>
      </c>
      <c r="M1788" s="299">
        <v>9932</v>
      </c>
      <c r="N1788" s="300">
        <v>86740</v>
      </c>
      <c r="O1788" s="300">
        <v>4169</v>
      </c>
      <c r="P1788" s="301">
        <v>2451</v>
      </c>
      <c r="Q1788" s="302">
        <v>36973</v>
      </c>
      <c r="R1788" s="302">
        <v>4</v>
      </c>
      <c r="S1788" s="303">
        <v>0</v>
      </c>
      <c r="T1788" s="304">
        <v>0</v>
      </c>
      <c r="U1788" s="304">
        <v>0</v>
      </c>
      <c r="V1788" s="297">
        <v>18309</v>
      </c>
      <c r="W1788" s="298">
        <v>186911</v>
      </c>
      <c r="X1788" s="298">
        <v>7785</v>
      </c>
    </row>
    <row r="1789" spans="1:24" x14ac:dyDescent="0.35">
      <c r="A1789" s="294">
        <v>2013</v>
      </c>
      <c r="B1789" s="295">
        <v>17549</v>
      </c>
      <c r="C1789" s="296" t="s">
        <v>1481</v>
      </c>
      <c r="D1789" s="294" t="s">
        <v>39</v>
      </c>
      <c r="E1789" s="296" t="s">
        <v>40</v>
      </c>
      <c r="F1789" s="294" t="s">
        <v>24</v>
      </c>
      <c r="G1789" s="296" t="s">
        <v>228</v>
      </c>
      <c r="H1789" s="296" t="s">
        <v>42</v>
      </c>
      <c r="I1789" s="296" t="s">
        <v>2306</v>
      </c>
      <c r="J1789" s="297">
        <v>0</v>
      </c>
      <c r="K1789" s="298">
        <v>0</v>
      </c>
      <c r="L1789" s="298">
        <v>0</v>
      </c>
      <c r="M1789" s="299">
        <v>1648.7</v>
      </c>
      <c r="N1789" s="300">
        <v>18500</v>
      </c>
      <c r="O1789" s="300">
        <v>4</v>
      </c>
      <c r="P1789" s="301">
        <v>0</v>
      </c>
      <c r="Q1789" s="302">
        <v>0</v>
      </c>
      <c r="R1789" s="302">
        <v>0</v>
      </c>
      <c r="S1789" s="303">
        <v>0</v>
      </c>
      <c r="T1789" s="304">
        <v>0</v>
      </c>
      <c r="U1789" s="304">
        <v>0</v>
      </c>
      <c r="V1789" s="297">
        <v>1648.7</v>
      </c>
      <c r="W1789" s="298">
        <v>18500</v>
      </c>
      <c r="X1789" s="298">
        <v>4</v>
      </c>
    </row>
    <row r="1790" spans="1:24" x14ac:dyDescent="0.35">
      <c r="A1790" s="294">
        <v>2013</v>
      </c>
      <c r="B1790" s="295">
        <v>17549</v>
      </c>
      <c r="C1790" s="296" t="s">
        <v>1481</v>
      </c>
      <c r="D1790" s="294" t="s">
        <v>39</v>
      </c>
      <c r="E1790" s="296" t="s">
        <v>40</v>
      </c>
      <c r="F1790" s="294" t="s">
        <v>24</v>
      </c>
      <c r="G1790" s="296" t="s">
        <v>173</v>
      </c>
      <c r="H1790" s="296" t="s">
        <v>42</v>
      </c>
      <c r="I1790" s="296" t="s">
        <v>2306</v>
      </c>
      <c r="J1790" s="297">
        <v>0</v>
      </c>
      <c r="K1790" s="298">
        <v>0</v>
      </c>
      <c r="L1790" s="298">
        <v>0</v>
      </c>
      <c r="M1790" s="299">
        <v>5987</v>
      </c>
      <c r="N1790" s="300">
        <v>66780</v>
      </c>
      <c r="O1790" s="300">
        <v>6</v>
      </c>
      <c r="P1790" s="301">
        <v>0</v>
      </c>
      <c r="Q1790" s="302">
        <v>0</v>
      </c>
      <c r="R1790" s="302">
        <v>0</v>
      </c>
      <c r="S1790" s="303">
        <v>0</v>
      </c>
      <c r="T1790" s="304">
        <v>0</v>
      </c>
      <c r="U1790" s="304">
        <v>0</v>
      </c>
      <c r="V1790" s="297">
        <v>5987</v>
      </c>
      <c r="W1790" s="298">
        <v>66780</v>
      </c>
      <c r="X1790" s="298">
        <v>6</v>
      </c>
    </row>
    <row r="1791" spans="1:24" x14ac:dyDescent="0.35">
      <c r="A1791" s="294">
        <v>2013</v>
      </c>
      <c r="B1791" s="295">
        <v>17549</v>
      </c>
      <c r="C1791" s="296" t="s">
        <v>1481</v>
      </c>
      <c r="D1791" s="294" t="s">
        <v>39</v>
      </c>
      <c r="E1791" s="296" t="s">
        <v>40</v>
      </c>
      <c r="F1791" s="294" t="s">
        <v>24</v>
      </c>
      <c r="G1791" s="296" t="s">
        <v>150</v>
      </c>
      <c r="H1791" s="296" t="s">
        <v>42</v>
      </c>
      <c r="I1791" s="296" t="s">
        <v>2306</v>
      </c>
      <c r="J1791" s="297">
        <v>0</v>
      </c>
      <c r="K1791" s="298">
        <v>0</v>
      </c>
      <c r="L1791" s="298">
        <v>0</v>
      </c>
      <c r="M1791" s="299">
        <v>604.70000000000005</v>
      </c>
      <c r="N1791" s="300">
        <v>7209</v>
      </c>
      <c r="O1791" s="300">
        <v>4</v>
      </c>
      <c r="P1791" s="301">
        <v>0</v>
      </c>
      <c r="Q1791" s="302">
        <v>0</v>
      </c>
      <c r="R1791" s="302">
        <v>0</v>
      </c>
      <c r="S1791" s="303">
        <v>0</v>
      </c>
      <c r="T1791" s="304">
        <v>0</v>
      </c>
      <c r="U1791" s="304">
        <v>0</v>
      </c>
      <c r="V1791" s="297">
        <v>604.70000000000005</v>
      </c>
      <c r="W1791" s="298">
        <v>7209</v>
      </c>
      <c r="X1791" s="298">
        <v>4</v>
      </c>
    </row>
    <row r="1792" spans="1:24" x14ac:dyDescent="0.35">
      <c r="A1792" s="294">
        <v>2013</v>
      </c>
      <c r="B1792" s="295">
        <v>17549</v>
      </c>
      <c r="C1792" s="296" t="s">
        <v>1481</v>
      </c>
      <c r="D1792" s="294" t="s">
        <v>39</v>
      </c>
      <c r="E1792" s="296" t="s">
        <v>40</v>
      </c>
      <c r="F1792" s="294" t="s">
        <v>24</v>
      </c>
      <c r="G1792" s="296" t="s">
        <v>414</v>
      </c>
      <c r="H1792" s="296" t="s">
        <v>42</v>
      </c>
      <c r="I1792" s="296" t="s">
        <v>2306</v>
      </c>
      <c r="J1792" s="297">
        <v>0</v>
      </c>
      <c r="K1792" s="298">
        <v>0</v>
      </c>
      <c r="L1792" s="298">
        <v>0</v>
      </c>
      <c r="M1792" s="299">
        <v>4731.3999999999996</v>
      </c>
      <c r="N1792" s="300">
        <v>67602</v>
      </c>
      <c r="O1792" s="300">
        <v>19</v>
      </c>
      <c r="P1792" s="301">
        <v>0</v>
      </c>
      <c r="Q1792" s="302">
        <v>0</v>
      </c>
      <c r="R1792" s="302">
        <v>0</v>
      </c>
      <c r="S1792" s="303">
        <v>0</v>
      </c>
      <c r="T1792" s="304">
        <v>0</v>
      </c>
      <c r="U1792" s="304">
        <v>0</v>
      </c>
      <c r="V1792" s="297">
        <v>4731.3999999999996</v>
      </c>
      <c r="W1792" s="298">
        <v>67602</v>
      </c>
      <c r="X1792" s="298">
        <v>19</v>
      </c>
    </row>
    <row r="1793" spans="1:24" x14ac:dyDescent="0.35">
      <c r="A1793" s="294">
        <v>2013</v>
      </c>
      <c r="B1793" s="295">
        <v>17549</v>
      </c>
      <c r="C1793" s="296" t="s">
        <v>1481</v>
      </c>
      <c r="D1793" s="294" t="s">
        <v>39</v>
      </c>
      <c r="E1793" s="296" t="s">
        <v>40</v>
      </c>
      <c r="F1793" s="294" t="s">
        <v>24</v>
      </c>
      <c r="G1793" s="296" t="s">
        <v>131</v>
      </c>
      <c r="H1793" s="296" t="s">
        <v>42</v>
      </c>
      <c r="I1793" s="296" t="s">
        <v>2271</v>
      </c>
      <c r="J1793" s="297">
        <v>0</v>
      </c>
      <c r="K1793" s="298">
        <v>0</v>
      </c>
      <c r="L1793" s="298">
        <v>0</v>
      </c>
      <c r="M1793" s="299">
        <v>101566.1</v>
      </c>
      <c r="N1793" s="300">
        <v>1360352</v>
      </c>
      <c r="O1793" s="300">
        <v>844</v>
      </c>
      <c r="P1793" s="301">
        <v>0</v>
      </c>
      <c r="Q1793" s="302">
        <v>0</v>
      </c>
      <c r="R1793" s="302">
        <v>0</v>
      </c>
      <c r="S1793" s="303">
        <v>0</v>
      </c>
      <c r="T1793" s="304">
        <v>0</v>
      </c>
      <c r="U1793" s="304">
        <v>0</v>
      </c>
      <c r="V1793" s="297">
        <v>101566.1</v>
      </c>
      <c r="W1793" s="298">
        <v>1360352</v>
      </c>
      <c r="X1793" s="298">
        <v>844</v>
      </c>
    </row>
    <row r="1794" spans="1:24" x14ac:dyDescent="0.35">
      <c r="A1794" s="294">
        <v>2013</v>
      </c>
      <c r="B1794" s="295">
        <v>17549</v>
      </c>
      <c r="C1794" s="296" t="s">
        <v>1481</v>
      </c>
      <c r="D1794" s="294" t="s">
        <v>39</v>
      </c>
      <c r="E1794" s="296" t="s">
        <v>40</v>
      </c>
      <c r="F1794" s="294" t="s">
        <v>24</v>
      </c>
      <c r="G1794" s="296" t="s">
        <v>41</v>
      </c>
      <c r="H1794" s="296" t="s">
        <v>42</v>
      </c>
      <c r="I1794" s="296" t="s">
        <v>2272</v>
      </c>
      <c r="J1794" s="297">
        <v>0</v>
      </c>
      <c r="K1794" s="298">
        <v>0</v>
      </c>
      <c r="L1794" s="298">
        <v>0</v>
      </c>
      <c r="M1794" s="299">
        <v>3959.8</v>
      </c>
      <c r="N1794" s="300">
        <v>37636</v>
      </c>
      <c r="O1794" s="300">
        <v>7</v>
      </c>
      <c r="P1794" s="301">
        <v>0</v>
      </c>
      <c r="Q1794" s="302">
        <v>0</v>
      </c>
      <c r="R1794" s="302">
        <v>0</v>
      </c>
      <c r="S1794" s="303">
        <v>0</v>
      </c>
      <c r="T1794" s="304">
        <v>0</v>
      </c>
      <c r="U1794" s="304">
        <v>0</v>
      </c>
      <c r="V1794" s="297">
        <v>3959.8</v>
      </c>
      <c r="W1794" s="298">
        <v>37636</v>
      </c>
      <c r="X1794" s="298">
        <v>7</v>
      </c>
    </row>
    <row r="1795" spans="1:24" x14ac:dyDescent="0.35">
      <c r="A1795" s="294">
        <v>2013</v>
      </c>
      <c r="B1795" s="295">
        <v>17549</v>
      </c>
      <c r="C1795" s="296" t="s">
        <v>1481</v>
      </c>
      <c r="D1795" s="294" t="s">
        <v>39</v>
      </c>
      <c r="E1795" s="296" t="s">
        <v>40</v>
      </c>
      <c r="F1795" s="294" t="s">
        <v>24</v>
      </c>
      <c r="G1795" s="296" t="s">
        <v>187</v>
      </c>
      <c r="H1795" s="296" t="s">
        <v>42</v>
      </c>
      <c r="I1795" s="296" t="s">
        <v>2271</v>
      </c>
      <c r="J1795" s="297">
        <v>0</v>
      </c>
      <c r="K1795" s="298">
        <v>0</v>
      </c>
      <c r="L1795" s="298">
        <v>0</v>
      </c>
      <c r="M1795" s="299">
        <v>14049.7</v>
      </c>
      <c r="N1795" s="300">
        <v>188546</v>
      </c>
      <c r="O1795" s="300">
        <v>440</v>
      </c>
      <c r="P1795" s="301">
        <v>0</v>
      </c>
      <c r="Q1795" s="302">
        <v>0</v>
      </c>
      <c r="R1795" s="302">
        <v>0</v>
      </c>
      <c r="S1795" s="303">
        <v>0</v>
      </c>
      <c r="T1795" s="304">
        <v>0</v>
      </c>
      <c r="U1795" s="304">
        <v>0</v>
      </c>
      <c r="V1795" s="297">
        <v>14049.7</v>
      </c>
      <c r="W1795" s="298">
        <v>188546</v>
      </c>
      <c r="X1795" s="298">
        <v>440</v>
      </c>
    </row>
    <row r="1796" spans="1:24" x14ac:dyDescent="0.35">
      <c r="A1796" s="294">
        <v>2013</v>
      </c>
      <c r="B1796" s="295">
        <v>17549</v>
      </c>
      <c r="C1796" s="296" t="s">
        <v>1481</v>
      </c>
      <c r="D1796" s="294" t="s">
        <v>39</v>
      </c>
      <c r="E1796" s="296" t="s">
        <v>40</v>
      </c>
      <c r="F1796" s="294" t="s">
        <v>24</v>
      </c>
      <c r="G1796" s="296" t="s">
        <v>208</v>
      </c>
      <c r="H1796" s="296" t="s">
        <v>42</v>
      </c>
      <c r="I1796" s="296" t="s">
        <v>2306</v>
      </c>
      <c r="J1796" s="297">
        <v>0</v>
      </c>
      <c r="K1796" s="298">
        <v>0</v>
      </c>
      <c r="L1796" s="298">
        <v>0</v>
      </c>
      <c r="M1796" s="299">
        <v>3871.9</v>
      </c>
      <c r="N1796" s="300">
        <v>41806</v>
      </c>
      <c r="O1796" s="300">
        <v>8</v>
      </c>
      <c r="P1796" s="301">
        <v>0</v>
      </c>
      <c r="Q1796" s="302">
        <v>0</v>
      </c>
      <c r="R1796" s="302">
        <v>0</v>
      </c>
      <c r="S1796" s="303">
        <v>0</v>
      </c>
      <c r="T1796" s="304">
        <v>0</v>
      </c>
      <c r="U1796" s="304">
        <v>0</v>
      </c>
      <c r="V1796" s="297">
        <v>3871.9</v>
      </c>
      <c r="W1796" s="298">
        <v>41806</v>
      </c>
      <c r="X1796" s="298">
        <v>8</v>
      </c>
    </row>
    <row r="1797" spans="1:24" x14ac:dyDescent="0.35">
      <c r="A1797" s="294">
        <v>2013</v>
      </c>
      <c r="B1797" s="295">
        <v>17550</v>
      </c>
      <c r="C1797" s="296" t="s">
        <v>1482</v>
      </c>
      <c r="D1797" s="294" t="s">
        <v>22</v>
      </c>
      <c r="E1797" s="296" t="s">
        <v>23</v>
      </c>
      <c r="F1797" s="294" t="s">
        <v>24</v>
      </c>
      <c r="G1797" s="296" t="s">
        <v>48</v>
      </c>
      <c r="H1797" s="296" t="s">
        <v>31</v>
      </c>
      <c r="I1797" s="296" t="s">
        <v>2270</v>
      </c>
      <c r="J1797" s="297">
        <v>8874</v>
      </c>
      <c r="K1797" s="298">
        <v>67235</v>
      </c>
      <c r="L1797" s="298">
        <v>3421</v>
      </c>
      <c r="M1797" s="299">
        <v>4225.3</v>
      </c>
      <c r="N1797" s="300">
        <v>37948</v>
      </c>
      <c r="O1797" s="300">
        <v>468</v>
      </c>
      <c r="P1797" s="301">
        <v>5067.1000000000004</v>
      </c>
      <c r="Q1797" s="302">
        <v>83390</v>
      </c>
      <c r="R1797" s="302">
        <v>3</v>
      </c>
      <c r="S1797" s="303" t="s">
        <v>35</v>
      </c>
      <c r="T1797" s="304" t="s">
        <v>35</v>
      </c>
      <c r="U1797" s="304" t="s">
        <v>35</v>
      </c>
      <c r="V1797" s="297">
        <v>18166.400000000001</v>
      </c>
      <c r="W1797" s="298">
        <v>188573</v>
      </c>
      <c r="X1797" s="298">
        <v>3892</v>
      </c>
    </row>
    <row r="1798" spans="1:24" x14ac:dyDescent="0.35">
      <c r="A1798" s="294">
        <v>2013</v>
      </c>
      <c r="B1798" s="295">
        <v>17560</v>
      </c>
      <c r="C1798" s="296" t="s">
        <v>1483</v>
      </c>
      <c r="D1798" s="294" t="s">
        <v>22</v>
      </c>
      <c r="E1798" s="296" t="s">
        <v>23</v>
      </c>
      <c r="F1798" s="294" t="s">
        <v>24</v>
      </c>
      <c r="G1798" s="296" t="s">
        <v>173</v>
      </c>
      <c r="H1798" s="296" t="s">
        <v>26</v>
      </c>
      <c r="I1798" s="296" t="s">
        <v>2306</v>
      </c>
      <c r="J1798" s="297">
        <v>7978.5</v>
      </c>
      <c r="K1798" s="298">
        <v>60426</v>
      </c>
      <c r="L1798" s="298">
        <v>6931</v>
      </c>
      <c r="M1798" s="299">
        <v>3270.8</v>
      </c>
      <c r="N1798" s="300">
        <v>23754</v>
      </c>
      <c r="O1798" s="300">
        <v>1085</v>
      </c>
      <c r="P1798" s="301">
        <v>3278.7</v>
      </c>
      <c r="Q1798" s="302">
        <v>28462</v>
      </c>
      <c r="R1798" s="302">
        <v>12</v>
      </c>
      <c r="S1798" s="303" t="s">
        <v>35</v>
      </c>
      <c r="T1798" s="304" t="s">
        <v>35</v>
      </c>
      <c r="U1798" s="304" t="s">
        <v>35</v>
      </c>
      <c r="V1798" s="297">
        <v>14528</v>
      </c>
      <c r="W1798" s="298">
        <v>112642</v>
      </c>
      <c r="X1798" s="298">
        <v>8028</v>
      </c>
    </row>
    <row r="1799" spans="1:24" x14ac:dyDescent="0.35">
      <c r="A1799" s="294">
        <v>2013</v>
      </c>
      <c r="B1799" s="295">
        <v>17561</v>
      </c>
      <c r="C1799" s="296" t="s">
        <v>1484</v>
      </c>
      <c r="D1799" s="294" t="s">
        <v>22</v>
      </c>
      <c r="E1799" s="296" t="s">
        <v>23</v>
      </c>
      <c r="F1799" s="294" t="s">
        <v>24</v>
      </c>
      <c r="G1799" s="296" t="s">
        <v>94</v>
      </c>
      <c r="H1799" s="296" t="s">
        <v>31</v>
      </c>
      <c r="I1799" s="296" t="s">
        <v>2285</v>
      </c>
      <c r="J1799" s="297">
        <v>42497.1</v>
      </c>
      <c r="K1799" s="298">
        <v>471408</v>
      </c>
      <c r="L1799" s="298">
        <v>34944</v>
      </c>
      <c r="M1799" s="299">
        <v>33262.400000000001</v>
      </c>
      <c r="N1799" s="300">
        <v>385882</v>
      </c>
      <c r="O1799" s="300">
        <v>7816</v>
      </c>
      <c r="P1799" s="301">
        <v>48327.3</v>
      </c>
      <c r="Q1799" s="302">
        <v>687021</v>
      </c>
      <c r="R1799" s="302">
        <v>7702</v>
      </c>
      <c r="S1799" s="303" t="s">
        <v>35</v>
      </c>
      <c r="T1799" s="304" t="s">
        <v>35</v>
      </c>
      <c r="U1799" s="304" t="s">
        <v>35</v>
      </c>
      <c r="V1799" s="297">
        <v>124086.8</v>
      </c>
      <c r="W1799" s="298">
        <v>1544311</v>
      </c>
      <c r="X1799" s="298">
        <v>50462</v>
      </c>
    </row>
    <row r="1800" spans="1:24" x14ac:dyDescent="0.35">
      <c r="A1800" s="294">
        <v>2013</v>
      </c>
      <c r="B1800" s="295">
        <v>17562</v>
      </c>
      <c r="C1800" s="296" t="s">
        <v>1485</v>
      </c>
      <c r="D1800" s="294" t="s">
        <v>22</v>
      </c>
      <c r="E1800" s="296" t="s">
        <v>23</v>
      </c>
      <c r="F1800" s="294" t="s">
        <v>24</v>
      </c>
      <c r="G1800" s="296" t="s">
        <v>79</v>
      </c>
      <c r="H1800" s="296" t="s">
        <v>26</v>
      </c>
      <c r="I1800" s="296" t="s">
        <v>2271</v>
      </c>
      <c r="J1800" s="297">
        <v>5567.5</v>
      </c>
      <c r="K1800" s="298">
        <v>48051</v>
      </c>
      <c r="L1800" s="298">
        <v>6957</v>
      </c>
      <c r="M1800" s="299">
        <v>6530.1</v>
      </c>
      <c r="N1800" s="300">
        <v>61694</v>
      </c>
      <c r="O1800" s="300">
        <v>1232</v>
      </c>
      <c r="P1800" s="301">
        <v>1669.5</v>
      </c>
      <c r="Q1800" s="302">
        <v>21494</v>
      </c>
      <c r="R1800" s="302">
        <v>19</v>
      </c>
      <c r="S1800" s="303" t="s">
        <v>35</v>
      </c>
      <c r="T1800" s="304" t="s">
        <v>35</v>
      </c>
      <c r="U1800" s="304" t="s">
        <v>35</v>
      </c>
      <c r="V1800" s="297">
        <v>13767.1</v>
      </c>
      <c r="W1800" s="298">
        <v>131239</v>
      </c>
      <c r="X1800" s="298">
        <v>8208</v>
      </c>
    </row>
    <row r="1801" spans="1:24" x14ac:dyDescent="0.35">
      <c r="A1801" s="294">
        <v>2013</v>
      </c>
      <c r="B1801" s="295">
        <v>17564</v>
      </c>
      <c r="C1801" s="296" t="s">
        <v>1486</v>
      </c>
      <c r="D1801" s="294" t="s">
        <v>22</v>
      </c>
      <c r="E1801" s="296" t="s">
        <v>23</v>
      </c>
      <c r="F1801" s="294" t="s">
        <v>24</v>
      </c>
      <c r="G1801" s="296" t="s">
        <v>106</v>
      </c>
      <c r="H1801" s="296" t="s">
        <v>31</v>
      </c>
      <c r="I1801" s="296" t="s">
        <v>2271</v>
      </c>
      <c r="J1801" s="297">
        <v>86263.3</v>
      </c>
      <c r="K1801" s="298">
        <v>796309</v>
      </c>
      <c r="L1801" s="298">
        <v>60383</v>
      </c>
      <c r="M1801" s="299">
        <v>10322.6</v>
      </c>
      <c r="N1801" s="300">
        <v>81730</v>
      </c>
      <c r="O1801" s="300">
        <v>5068</v>
      </c>
      <c r="P1801" s="301">
        <v>31740.1</v>
      </c>
      <c r="Q1801" s="302">
        <v>365724</v>
      </c>
      <c r="R1801" s="302">
        <v>570</v>
      </c>
      <c r="S1801" s="303">
        <v>0</v>
      </c>
      <c r="T1801" s="304">
        <v>0</v>
      </c>
      <c r="U1801" s="304">
        <v>0</v>
      </c>
      <c r="V1801" s="297">
        <v>128326</v>
      </c>
      <c r="W1801" s="298">
        <v>1243763</v>
      </c>
      <c r="X1801" s="298">
        <v>66021</v>
      </c>
    </row>
    <row r="1802" spans="1:24" x14ac:dyDescent="0.35">
      <c r="A1802" s="294">
        <v>2013</v>
      </c>
      <c r="B1802" s="295">
        <v>17564</v>
      </c>
      <c r="C1802" s="296" t="s">
        <v>1486</v>
      </c>
      <c r="D1802" s="294" t="s">
        <v>22</v>
      </c>
      <c r="E1802" s="296" t="s">
        <v>23</v>
      </c>
      <c r="F1802" s="294" t="s">
        <v>24</v>
      </c>
      <c r="G1802" s="296" t="s">
        <v>100</v>
      </c>
      <c r="H1802" s="296" t="s">
        <v>31</v>
      </c>
      <c r="I1802" s="296" t="s">
        <v>2271</v>
      </c>
      <c r="J1802" s="297">
        <v>157</v>
      </c>
      <c r="K1802" s="298">
        <v>1344</v>
      </c>
      <c r="L1802" s="298">
        <v>157</v>
      </c>
      <c r="M1802" s="299">
        <v>78.7</v>
      </c>
      <c r="N1802" s="300">
        <v>650</v>
      </c>
      <c r="O1802" s="300">
        <v>30</v>
      </c>
      <c r="P1802" s="301">
        <v>75.3</v>
      </c>
      <c r="Q1802" s="302">
        <v>596</v>
      </c>
      <c r="R1802" s="302">
        <v>3</v>
      </c>
      <c r="S1802" s="303">
        <v>0</v>
      </c>
      <c r="T1802" s="304">
        <v>0</v>
      </c>
      <c r="U1802" s="304">
        <v>0</v>
      </c>
      <c r="V1802" s="297">
        <v>311</v>
      </c>
      <c r="W1802" s="298">
        <v>2590</v>
      </c>
      <c r="X1802" s="298">
        <v>190</v>
      </c>
    </row>
    <row r="1803" spans="1:24" x14ac:dyDescent="0.35">
      <c r="A1803" s="294">
        <v>2013</v>
      </c>
      <c r="B1803" s="295">
        <v>17565</v>
      </c>
      <c r="C1803" s="296" t="s">
        <v>1487</v>
      </c>
      <c r="D1803" s="294" t="s">
        <v>22</v>
      </c>
      <c r="E1803" s="296" t="s">
        <v>23</v>
      </c>
      <c r="F1803" s="294" t="s">
        <v>24</v>
      </c>
      <c r="G1803" s="296" t="s">
        <v>28</v>
      </c>
      <c r="H1803" s="296" t="s">
        <v>31</v>
      </c>
      <c r="I1803" s="296" t="s">
        <v>2270</v>
      </c>
      <c r="J1803" s="297">
        <v>24618</v>
      </c>
      <c r="K1803" s="298">
        <v>302263</v>
      </c>
      <c r="L1803" s="298">
        <v>17880</v>
      </c>
      <c r="M1803" s="299">
        <v>18867</v>
      </c>
      <c r="N1803" s="300">
        <v>214116</v>
      </c>
      <c r="O1803" s="300">
        <v>3286</v>
      </c>
      <c r="P1803" s="301">
        <v>5355</v>
      </c>
      <c r="Q1803" s="302">
        <v>69307</v>
      </c>
      <c r="R1803" s="302">
        <v>14</v>
      </c>
      <c r="S1803" s="303" t="s">
        <v>35</v>
      </c>
      <c r="T1803" s="304" t="s">
        <v>35</v>
      </c>
      <c r="U1803" s="304" t="s">
        <v>35</v>
      </c>
      <c r="V1803" s="297">
        <v>48840</v>
      </c>
      <c r="W1803" s="298">
        <v>585686</v>
      </c>
      <c r="X1803" s="298">
        <v>21180</v>
      </c>
    </row>
    <row r="1804" spans="1:24" x14ac:dyDescent="0.35">
      <c r="A1804" s="294">
        <v>2013</v>
      </c>
      <c r="B1804" s="295">
        <v>17569</v>
      </c>
      <c r="C1804" s="296" t="s">
        <v>1488</v>
      </c>
      <c r="D1804" s="294" t="s">
        <v>22</v>
      </c>
      <c r="E1804" s="296" t="s">
        <v>23</v>
      </c>
      <c r="F1804" s="294" t="s">
        <v>24</v>
      </c>
      <c r="G1804" s="296" t="s">
        <v>228</v>
      </c>
      <c r="H1804" s="296" t="s">
        <v>26</v>
      </c>
      <c r="I1804" s="296" t="s">
        <v>2306</v>
      </c>
      <c r="J1804" s="297">
        <v>5917</v>
      </c>
      <c r="K1804" s="298">
        <v>40157</v>
      </c>
      <c r="L1804" s="298">
        <v>5100</v>
      </c>
      <c r="M1804" s="299">
        <v>6951</v>
      </c>
      <c r="N1804" s="300">
        <v>39717</v>
      </c>
      <c r="O1804" s="300">
        <v>1241</v>
      </c>
      <c r="P1804" s="301">
        <v>1170</v>
      </c>
      <c r="Q1804" s="302">
        <v>8804</v>
      </c>
      <c r="R1804" s="302">
        <v>10</v>
      </c>
      <c r="S1804" s="303" t="s">
        <v>35</v>
      </c>
      <c r="T1804" s="304" t="s">
        <v>35</v>
      </c>
      <c r="U1804" s="304" t="s">
        <v>35</v>
      </c>
      <c r="V1804" s="297">
        <v>14038</v>
      </c>
      <c r="W1804" s="298">
        <v>88678</v>
      </c>
      <c r="X1804" s="298">
        <v>6351</v>
      </c>
    </row>
    <row r="1805" spans="1:24" x14ac:dyDescent="0.35">
      <c r="A1805" s="294">
        <v>2013</v>
      </c>
      <c r="B1805" s="295">
        <v>17572</v>
      </c>
      <c r="C1805" s="296" t="s">
        <v>1489</v>
      </c>
      <c r="D1805" s="294" t="s">
        <v>22</v>
      </c>
      <c r="E1805" s="296" t="s">
        <v>23</v>
      </c>
      <c r="F1805" s="294" t="s">
        <v>24</v>
      </c>
      <c r="G1805" s="296" t="s">
        <v>67</v>
      </c>
      <c r="H1805" s="296" t="s">
        <v>31</v>
      </c>
      <c r="I1805" s="296" t="s">
        <v>2291</v>
      </c>
      <c r="J1805" s="297">
        <v>77568</v>
      </c>
      <c r="K1805" s="298">
        <v>643086</v>
      </c>
      <c r="L1805" s="298">
        <v>40568</v>
      </c>
      <c r="M1805" s="299">
        <v>13408</v>
      </c>
      <c r="N1805" s="300">
        <v>134971</v>
      </c>
      <c r="O1805" s="300">
        <v>2482</v>
      </c>
      <c r="P1805" s="301">
        <v>1218</v>
      </c>
      <c r="Q1805" s="302">
        <v>14917</v>
      </c>
      <c r="R1805" s="302">
        <v>4</v>
      </c>
      <c r="S1805" s="303" t="s">
        <v>35</v>
      </c>
      <c r="T1805" s="304" t="s">
        <v>35</v>
      </c>
      <c r="U1805" s="304" t="s">
        <v>35</v>
      </c>
      <c r="V1805" s="297">
        <v>92194</v>
      </c>
      <c r="W1805" s="298">
        <v>792974</v>
      </c>
      <c r="X1805" s="298">
        <v>43054</v>
      </c>
    </row>
    <row r="1806" spans="1:24" x14ac:dyDescent="0.35">
      <c r="A1806" s="294">
        <v>2013</v>
      </c>
      <c r="B1806" s="295">
        <v>17577</v>
      </c>
      <c r="C1806" s="296" t="s">
        <v>1490</v>
      </c>
      <c r="D1806" s="294" t="s">
        <v>22</v>
      </c>
      <c r="E1806" s="296" t="s">
        <v>23</v>
      </c>
      <c r="F1806" s="294" t="s">
        <v>24</v>
      </c>
      <c r="G1806" s="296" t="s">
        <v>86</v>
      </c>
      <c r="H1806" s="296" t="s">
        <v>26</v>
      </c>
      <c r="I1806" s="296" t="s">
        <v>2283</v>
      </c>
      <c r="J1806" s="297">
        <v>6509</v>
      </c>
      <c r="K1806" s="298">
        <v>51693</v>
      </c>
      <c r="L1806" s="298">
        <v>4674</v>
      </c>
      <c r="M1806" s="299">
        <v>12088</v>
      </c>
      <c r="N1806" s="300">
        <v>129052</v>
      </c>
      <c r="O1806" s="300">
        <v>779</v>
      </c>
      <c r="P1806" s="301" t="s">
        <v>35</v>
      </c>
      <c r="Q1806" s="302" t="s">
        <v>35</v>
      </c>
      <c r="R1806" s="302" t="s">
        <v>35</v>
      </c>
      <c r="S1806" s="303" t="s">
        <v>35</v>
      </c>
      <c r="T1806" s="304" t="s">
        <v>35</v>
      </c>
      <c r="U1806" s="304" t="s">
        <v>35</v>
      </c>
      <c r="V1806" s="297">
        <v>18597</v>
      </c>
      <c r="W1806" s="298">
        <v>180745</v>
      </c>
      <c r="X1806" s="298">
        <v>5453</v>
      </c>
    </row>
    <row r="1807" spans="1:24" x14ac:dyDescent="0.35">
      <c r="A1807" s="294">
        <v>2013</v>
      </c>
      <c r="B1807" s="295">
        <v>17585</v>
      </c>
      <c r="C1807" s="296" t="s">
        <v>1491</v>
      </c>
      <c r="D1807" s="294" t="s">
        <v>22</v>
      </c>
      <c r="E1807" s="296" t="s">
        <v>23</v>
      </c>
      <c r="F1807" s="294" t="s">
        <v>24</v>
      </c>
      <c r="G1807" s="296" t="s">
        <v>34</v>
      </c>
      <c r="H1807" s="296" t="s">
        <v>31</v>
      </c>
      <c r="I1807" s="296" t="s">
        <v>2270</v>
      </c>
      <c r="J1807" s="297">
        <v>38799</v>
      </c>
      <c r="K1807" s="298">
        <v>324773</v>
      </c>
      <c r="L1807" s="298">
        <v>21643</v>
      </c>
      <c r="M1807" s="299">
        <v>12684</v>
      </c>
      <c r="N1807" s="300">
        <v>106750</v>
      </c>
      <c r="O1807" s="300">
        <v>2100</v>
      </c>
      <c r="P1807" s="301">
        <v>41270</v>
      </c>
      <c r="Q1807" s="302">
        <v>512591</v>
      </c>
      <c r="R1807" s="302">
        <v>28</v>
      </c>
      <c r="S1807" s="303" t="s">
        <v>35</v>
      </c>
      <c r="T1807" s="304" t="s">
        <v>35</v>
      </c>
      <c r="U1807" s="304" t="s">
        <v>35</v>
      </c>
      <c r="V1807" s="297">
        <v>92753</v>
      </c>
      <c r="W1807" s="298">
        <v>944114</v>
      </c>
      <c r="X1807" s="298">
        <v>23771</v>
      </c>
    </row>
    <row r="1808" spans="1:24" x14ac:dyDescent="0.35">
      <c r="A1808" s="294">
        <v>2013</v>
      </c>
      <c r="B1808" s="295">
        <v>17592</v>
      </c>
      <c r="C1808" s="296" t="s">
        <v>1492</v>
      </c>
      <c r="D1808" s="294" t="s">
        <v>22</v>
      </c>
      <c r="E1808" s="296" t="s">
        <v>23</v>
      </c>
      <c r="F1808" s="294" t="s">
        <v>24</v>
      </c>
      <c r="G1808" s="296" t="s">
        <v>125</v>
      </c>
      <c r="H1808" s="296" t="s">
        <v>31</v>
      </c>
      <c r="I1808" s="296" t="s">
        <v>2308</v>
      </c>
      <c r="J1808" s="297">
        <v>10411.200000000001</v>
      </c>
      <c r="K1808" s="298">
        <v>63226</v>
      </c>
      <c r="L1808" s="298">
        <v>7632</v>
      </c>
      <c r="M1808" s="299">
        <v>7472.5</v>
      </c>
      <c r="N1808" s="300">
        <v>55765</v>
      </c>
      <c r="O1808" s="300">
        <v>1148</v>
      </c>
      <c r="P1808" s="301">
        <v>8571.6</v>
      </c>
      <c r="Q1808" s="302">
        <v>79092</v>
      </c>
      <c r="R1808" s="302">
        <v>1430</v>
      </c>
      <c r="S1808" s="303" t="s">
        <v>35</v>
      </c>
      <c r="T1808" s="304" t="s">
        <v>35</v>
      </c>
      <c r="U1808" s="304" t="s">
        <v>35</v>
      </c>
      <c r="V1808" s="297">
        <v>26455.3</v>
      </c>
      <c r="W1808" s="298">
        <v>198083</v>
      </c>
      <c r="X1808" s="298">
        <v>10210</v>
      </c>
    </row>
    <row r="1809" spans="1:24" x14ac:dyDescent="0.35">
      <c r="A1809" s="294">
        <v>2013</v>
      </c>
      <c r="B1809" s="295">
        <v>17599</v>
      </c>
      <c r="C1809" s="296" t="s">
        <v>1493</v>
      </c>
      <c r="D1809" s="294" t="s">
        <v>22</v>
      </c>
      <c r="E1809" s="296" t="s">
        <v>23</v>
      </c>
      <c r="F1809" s="294" t="s">
        <v>24</v>
      </c>
      <c r="G1809" s="296" t="s">
        <v>71</v>
      </c>
      <c r="H1809" s="296" t="s">
        <v>31</v>
      </c>
      <c r="I1809" s="296" t="s">
        <v>2270</v>
      </c>
      <c r="J1809" s="297">
        <v>48310</v>
      </c>
      <c r="K1809" s="298">
        <v>376901</v>
      </c>
      <c r="L1809" s="298">
        <v>25441</v>
      </c>
      <c r="M1809" s="299">
        <v>5557</v>
      </c>
      <c r="N1809" s="300">
        <v>47027</v>
      </c>
      <c r="O1809" s="300">
        <v>1218</v>
      </c>
      <c r="P1809" s="301">
        <v>9825</v>
      </c>
      <c r="Q1809" s="302">
        <v>120793</v>
      </c>
      <c r="R1809" s="302">
        <v>13</v>
      </c>
      <c r="S1809" s="303" t="s">
        <v>35</v>
      </c>
      <c r="T1809" s="304" t="s">
        <v>35</v>
      </c>
      <c r="U1809" s="304" t="s">
        <v>35</v>
      </c>
      <c r="V1809" s="297">
        <v>63692</v>
      </c>
      <c r="W1809" s="298">
        <v>544721</v>
      </c>
      <c r="X1809" s="298">
        <v>26672</v>
      </c>
    </row>
    <row r="1810" spans="1:24" x14ac:dyDescent="0.35">
      <c r="A1810" s="294">
        <v>2013</v>
      </c>
      <c r="B1810" s="295">
        <v>17603</v>
      </c>
      <c r="C1810" s="296" t="s">
        <v>1494</v>
      </c>
      <c r="D1810" s="294" t="s">
        <v>22</v>
      </c>
      <c r="E1810" s="296" t="s">
        <v>23</v>
      </c>
      <c r="F1810" s="294" t="s">
        <v>24</v>
      </c>
      <c r="G1810" s="296" t="s">
        <v>76</v>
      </c>
      <c r="H1810" s="296" t="s">
        <v>31</v>
      </c>
      <c r="I1810" s="296" t="s">
        <v>2282</v>
      </c>
      <c r="J1810" s="297">
        <v>21252.1</v>
      </c>
      <c r="K1810" s="298">
        <v>195352</v>
      </c>
      <c r="L1810" s="298">
        <v>13345</v>
      </c>
      <c r="M1810" s="299">
        <v>1988.1</v>
      </c>
      <c r="N1810" s="300">
        <v>19235</v>
      </c>
      <c r="O1810" s="300">
        <v>650</v>
      </c>
      <c r="P1810" s="301">
        <v>3529.3</v>
      </c>
      <c r="Q1810" s="302">
        <v>69024</v>
      </c>
      <c r="R1810" s="302">
        <v>16</v>
      </c>
      <c r="S1810" s="303" t="s">
        <v>35</v>
      </c>
      <c r="T1810" s="304" t="s">
        <v>35</v>
      </c>
      <c r="U1810" s="304" t="s">
        <v>35</v>
      </c>
      <c r="V1810" s="297">
        <v>26769.5</v>
      </c>
      <c r="W1810" s="298">
        <v>283611</v>
      </c>
      <c r="X1810" s="298">
        <v>14011</v>
      </c>
    </row>
    <row r="1811" spans="1:24" x14ac:dyDescent="0.35">
      <c r="A1811" s="294">
        <v>2013</v>
      </c>
      <c r="B1811" s="295">
        <v>17609</v>
      </c>
      <c r="C1811" s="296" t="s">
        <v>1495</v>
      </c>
      <c r="D1811" s="294" t="s">
        <v>22</v>
      </c>
      <c r="E1811" s="296" t="s">
        <v>23</v>
      </c>
      <c r="F1811" s="294" t="s">
        <v>24</v>
      </c>
      <c r="G1811" s="296" t="s">
        <v>60</v>
      </c>
      <c r="H1811" s="296" t="s">
        <v>54</v>
      </c>
      <c r="I1811" s="296" t="s">
        <v>2278</v>
      </c>
      <c r="J1811" s="297">
        <v>4921387</v>
      </c>
      <c r="K1811" s="298">
        <v>29742778</v>
      </c>
      <c r="L1811" s="298">
        <v>4327366</v>
      </c>
      <c r="M1811" s="299">
        <v>5270935</v>
      </c>
      <c r="N1811" s="300">
        <v>36850508</v>
      </c>
      <c r="O1811" s="300">
        <v>575910</v>
      </c>
      <c r="P1811" s="301">
        <v>824231</v>
      </c>
      <c r="Q1811" s="302">
        <v>7826556</v>
      </c>
      <c r="R1811" s="302">
        <v>32040</v>
      </c>
      <c r="S1811" s="303">
        <v>8977</v>
      </c>
      <c r="T1811" s="304">
        <v>60256</v>
      </c>
      <c r="U1811" s="304">
        <v>1</v>
      </c>
      <c r="V1811" s="297">
        <v>11025530</v>
      </c>
      <c r="W1811" s="298">
        <v>74480098</v>
      </c>
      <c r="X1811" s="298">
        <v>4935317</v>
      </c>
    </row>
    <row r="1812" spans="1:24" x14ac:dyDescent="0.35">
      <c r="A1812" s="294">
        <v>2013</v>
      </c>
      <c r="B1812" s="295">
        <v>17609</v>
      </c>
      <c r="C1812" s="296" t="s">
        <v>1495</v>
      </c>
      <c r="D1812" s="294" t="s">
        <v>132</v>
      </c>
      <c r="E1812" s="296" t="s">
        <v>133</v>
      </c>
      <c r="F1812" s="294" t="s">
        <v>24</v>
      </c>
      <c r="G1812" s="296" t="s">
        <v>60</v>
      </c>
      <c r="H1812" s="296" t="s">
        <v>54</v>
      </c>
      <c r="I1812" s="296" t="s">
        <v>2278</v>
      </c>
      <c r="J1812" s="297">
        <v>6137</v>
      </c>
      <c r="K1812" s="298">
        <v>59734</v>
      </c>
      <c r="L1812" s="298">
        <v>6509</v>
      </c>
      <c r="M1812" s="299">
        <v>452347</v>
      </c>
      <c r="N1812" s="300">
        <v>8698168</v>
      </c>
      <c r="O1812" s="300">
        <v>22976</v>
      </c>
      <c r="P1812" s="301">
        <v>76566</v>
      </c>
      <c r="Q1812" s="302">
        <v>2420099</v>
      </c>
      <c r="R1812" s="302">
        <v>441</v>
      </c>
      <c r="S1812" s="303" t="s">
        <v>35</v>
      </c>
      <c r="T1812" s="304" t="s">
        <v>35</v>
      </c>
      <c r="U1812" s="304" t="s">
        <v>35</v>
      </c>
      <c r="V1812" s="297">
        <v>535050</v>
      </c>
      <c r="W1812" s="298">
        <v>11178001</v>
      </c>
      <c r="X1812" s="298">
        <v>29926</v>
      </c>
    </row>
    <row r="1813" spans="1:24" x14ac:dyDescent="0.35">
      <c r="A1813" s="294">
        <v>2013</v>
      </c>
      <c r="B1813" s="295">
        <v>17612</v>
      </c>
      <c r="C1813" s="296" t="s">
        <v>1496</v>
      </c>
      <c r="D1813" s="294" t="s">
        <v>22</v>
      </c>
      <c r="E1813" s="296" t="s">
        <v>23</v>
      </c>
      <c r="F1813" s="294" t="s">
        <v>24</v>
      </c>
      <c r="G1813" s="296" t="s">
        <v>60</v>
      </c>
      <c r="H1813" s="296" t="s">
        <v>54</v>
      </c>
      <c r="I1813" s="296" t="s">
        <v>2278</v>
      </c>
      <c r="J1813" s="297">
        <v>21055.1</v>
      </c>
      <c r="K1813" s="298">
        <v>76429</v>
      </c>
      <c r="L1813" s="298">
        <v>21997</v>
      </c>
      <c r="M1813" s="299">
        <v>12422.5</v>
      </c>
      <c r="N1813" s="300">
        <v>39215</v>
      </c>
      <c r="O1813" s="300">
        <v>1501</v>
      </c>
      <c r="P1813" s="301">
        <v>3252.6</v>
      </c>
      <c r="Q1813" s="302">
        <v>17794</v>
      </c>
      <c r="R1813" s="302">
        <v>9</v>
      </c>
      <c r="S1813" s="303">
        <v>0</v>
      </c>
      <c r="T1813" s="304">
        <v>0</v>
      </c>
      <c r="U1813" s="304">
        <v>0</v>
      </c>
      <c r="V1813" s="297">
        <v>36730.199999999997</v>
      </c>
      <c r="W1813" s="298">
        <v>133438</v>
      </c>
      <c r="X1813" s="298">
        <v>23507</v>
      </c>
    </row>
    <row r="1814" spans="1:24" x14ac:dyDescent="0.35">
      <c r="A1814" s="294">
        <v>2013</v>
      </c>
      <c r="B1814" s="295">
        <v>17631</v>
      </c>
      <c r="C1814" s="296" t="s">
        <v>1497</v>
      </c>
      <c r="D1814" s="294" t="s">
        <v>22</v>
      </c>
      <c r="E1814" s="296" t="s">
        <v>23</v>
      </c>
      <c r="F1814" s="294" t="s">
        <v>24</v>
      </c>
      <c r="G1814" s="296" t="s">
        <v>34</v>
      </c>
      <c r="H1814" s="296" t="s">
        <v>31</v>
      </c>
      <c r="I1814" s="296" t="s">
        <v>2270</v>
      </c>
      <c r="J1814" s="297">
        <v>22870</v>
      </c>
      <c r="K1814" s="298">
        <v>157621</v>
      </c>
      <c r="L1814" s="298">
        <v>10986</v>
      </c>
      <c r="M1814" s="299">
        <v>2998</v>
      </c>
      <c r="N1814" s="300">
        <v>23129</v>
      </c>
      <c r="O1814" s="300">
        <v>478</v>
      </c>
      <c r="P1814" s="301">
        <v>1554</v>
      </c>
      <c r="Q1814" s="302">
        <v>15829</v>
      </c>
      <c r="R1814" s="302">
        <v>3</v>
      </c>
      <c r="S1814" s="303" t="s">
        <v>35</v>
      </c>
      <c r="T1814" s="304" t="s">
        <v>35</v>
      </c>
      <c r="U1814" s="304" t="s">
        <v>35</v>
      </c>
      <c r="V1814" s="297">
        <v>27422</v>
      </c>
      <c r="W1814" s="298">
        <v>196579</v>
      </c>
      <c r="X1814" s="298">
        <v>11467</v>
      </c>
    </row>
    <row r="1815" spans="1:24" x14ac:dyDescent="0.35">
      <c r="A1815" s="294">
        <v>2013</v>
      </c>
      <c r="B1815" s="295">
        <v>17633</v>
      </c>
      <c r="C1815" s="296" t="s">
        <v>1498</v>
      </c>
      <c r="D1815" s="294" t="s">
        <v>22</v>
      </c>
      <c r="E1815" s="296" t="s">
        <v>23</v>
      </c>
      <c r="F1815" s="294" t="s">
        <v>24</v>
      </c>
      <c r="G1815" s="296" t="s">
        <v>71</v>
      </c>
      <c r="H1815" s="296" t="s">
        <v>54</v>
      </c>
      <c r="I1815" s="296" t="s">
        <v>2270</v>
      </c>
      <c r="J1815" s="297">
        <v>209010.8</v>
      </c>
      <c r="K1815" s="298">
        <v>1425791</v>
      </c>
      <c r="L1815" s="298">
        <v>128144</v>
      </c>
      <c r="M1815" s="299">
        <v>158130.4</v>
      </c>
      <c r="N1815" s="300">
        <v>1318130</v>
      </c>
      <c r="O1815" s="300">
        <v>18453</v>
      </c>
      <c r="P1815" s="301">
        <v>199517.2</v>
      </c>
      <c r="Q1815" s="302">
        <v>2735188</v>
      </c>
      <c r="R1815" s="302">
        <v>116</v>
      </c>
      <c r="S1815" s="303" t="s">
        <v>35</v>
      </c>
      <c r="T1815" s="304" t="s">
        <v>35</v>
      </c>
      <c r="U1815" s="304" t="s">
        <v>35</v>
      </c>
      <c r="V1815" s="297">
        <v>566658.4</v>
      </c>
      <c r="W1815" s="298">
        <v>5479109</v>
      </c>
      <c r="X1815" s="298">
        <v>146713</v>
      </c>
    </row>
    <row r="1816" spans="1:24" x14ac:dyDescent="0.35">
      <c r="A1816" s="294">
        <v>2013</v>
      </c>
      <c r="B1816" s="295">
        <v>17637</v>
      </c>
      <c r="C1816" s="296" t="s">
        <v>1499</v>
      </c>
      <c r="D1816" s="294" t="s">
        <v>22</v>
      </c>
      <c r="E1816" s="296" t="s">
        <v>23</v>
      </c>
      <c r="F1816" s="294" t="s">
        <v>24</v>
      </c>
      <c r="G1816" s="296" t="s">
        <v>30</v>
      </c>
      <c r="H1816" s="296" t="s">
        <v>31</v>
      </c>
      <c r="I1816" s="296" t="s">
        <v>2271</v>
      </c>
      <c r="J1816" s="297">
        <v>291680.8</v>
      </c>
      <c r="K1816" s="298">
        <v>2099817</v>
      </c>
      <c r="L1816" s="298">
        <v>138457</v>
      </c>
      <c r="M1816" s="299">
        <v>145053.70000000001</v>
      </c>
      <c r="N1816" s="300">
        <v>1312115</v>
      </c>
      <c r="O1816" s="300">
        <v>15062</v>
      </c>
      <c r="P1816" s="301" t="s">
        <v>35</v>
      </c>
      <c r="Q1816" s="302" t="s">
        <v>35</v>
      </c>
      <c r="R1816" s="302" t="s">
        <v>35</v>
      </c>
      <c r="S1816" s="303" t="s">
        <v>35</v>
      </c>
      <c r="T1816" s="304" t="s">
        <v>35</v>
      </c>
      <c r="U1816" s="304" t="s">
        <v>35</v>
      </c>
      <c r="V1816" s="297">
        <v>436734.5</v>
      </c>
      <c r="W1816" s="298">
        <v>3411932</v>
      </c>
      <c r="X1816" s="298">
        <v>153519</v>
      </c>
    </row>
    <row r="1817" spans="1:24" x14ac:dyDescent="0.35">
      <c r="A1817" s="294">
        <v>2013</v>
      </c>
      <c r="B1817" s="295">
        <v>17637</v>
      </c>
      <c r="C1817" s="296" t="s">
        <v>1499</v>
      </c>
      <c r="D1817" s="294" t="s">
        <v>132</v>
      </c>
      <c r="E1817" s="296" t="s">
        <v>133</v>
      </c>
      <c r="F1817" s="294" t="s">
        <v>24</v>
      </c>
      <c r="G1817" s="296" t="s">
        <v>30</v>
      </c>
      <c r="H1817" s="296" t="s">
        <v>31</v>
      </c>
      <c r="I1817" s="296" t="s">
        <v>2271</v>
      </c>
      <c r="J1817" s="297">
        <v>1582.4</v>
      </c>
      <c r="K1817" s="298">
        <v>36021</v>
      </c>
      <c r="L1817" s="298">
        <v>2275</v>
      </c>
      <c r="M1817" s="299">
        <v>29.5</v>
      </c>
      <c r="N1817" s="300">
        <v>715</v>
      </c>
      <c r="O1817" s="300">
        <v>27</v>
      </c>
      <c r="P1817" s="301" t="s">
        <v>35</v>
      </c>
      <c r="Q1817" s="302" t="s">
        <v>35</v>
      </c>
      <c r="R1817" s="302" t="s">
        <v>35</v>
      </c>
      <c r="S1817" s="303" t="s">
        <v>35</v>
      </c>
      <c r="T1817" s="304" t="s">
        <v>35</v>
      </c>
      <c r="U1817" s="304" t="s">
        <v>35</v>
      </c>
      <c r="V1817" s="297">
        <v>1611.9</v>
      </c>
      <c r="W1817" s="298">
        <v>36736</v>
      </c>
      <c r="X1817" s="298">
        <v>2302</v>
      </c>
    </row>
    <row r="1818" spans="1:24" x14ac:dyDescent="0.35">
      <c r="A1818" s="294">
        <v>2013</v>
      </c>
      <c r="B1818" s="295">
        <v>17642</v>
      </c>
      <c r="C1818" s="296" t="s">
        <v>1500</v>
      </c>
      <c r="D1818" s="294" t="s">
        <v>22</v>
      </c>
      <c r="E1818" s="296" t="s">
        <v>23</v>
      </c>
      <c r="F1818" s="294" t="s">
        <v>24</v>
      </c>
      <c r="G1818" s="296" t="s">
        <v>86</v>
      </c>
      <c r="H1818" s="296" t="s">
        <v>179</v>
      </c>
      <c r="I1818" s="296" t="s">
        <v>2283</v>
      </c>
      <c r="J1818" s="297">
        <v>24456.7</v>
      </c>
      <c r="K1818" s="298">
        <v>250776</v>
      </c>
      <c r="L1818" s="298">
        <v>14925</v>
      </c>
      <c r="M1818" s="299">
        <v>3965.2</v>
      </c>
      <c r="N1818" s="300">
        <v>34705</v>
      </c>
      <c r="O1818" s="300">
        <v>2369</v>
      </c>
      <c r="P1818" s="301">
        <v>61743.9</v>
      </c>
      <c r="Q1818" s="302">
        <v>703235</v>
      </c>
      <c r="R1818" s="302">
        <v>9245</v>
      </c>
      <c r="S1818" s="303">
        <v>0</v>
      </c>
      <c r="T1818" s="304">
        <v>0</v>
      </c>
      <c r="U1818" s="304">
        <v>0</v>
      </c>
      <c r="V1818" s="297">
        <v>90165.8</v>
      </c>
      <c r="W1818" s="298">
        <v>988716</v>
      </c>
      <c r="X1818" s="298">
        <v>26539</v>
      </c>
    </row>
    <row r="1819" spans="1:24" x14ac:dyDescent="0.35">
      <c r="A1819" s="294">
        <v>2013</v>
      </c>
      <c r="B1819" s="295">
        <v>17643</v>
      </c>
      <c r="C1819" s="296" t="s">
        <v>1501</v>
      </c>
      <c r="D1819" s="294" t="s">
        <v>22</v>
      </c>
      <c r="E1819" s="296" t="s">
        <v>23</v>
      </c>
      <c r="F1819" s="294" t="s">
        <v>24</v>
      </c>
      <c r="G1819" s="296" t="s">
        <v>83</v>
      </c>
      <c r="H1819" s="296" t="s">
        <v>31</v>
      </c>
      <c r="I1819" s="296" t="s">
        <v>2296</v>
      </c>
      <c r="J1819" s="297">
        <v>7623.4</v>
      </c>
      <c r="K1819" s="298">
        <v>54889</v>
      </c>
      <c r="L1819" s="298">
        <v>4453</v>
      </c>
      <c r="M1819" s="299">
        <v>1463.4</v>
      </c>
      <c r="N1819" s="300">
        <v>14988</v>
      </c>
      <c r="O1819" s="300">
        <v>244</v>
      </c>
      <c r="P1819" s="301">
        <v>558</v>
      </c>
      <c r="Q1819" s="302">
        <v>6849</v>
      </c>
      <c r="R1819" s="302">
        <v>2</v>
      </c>
      <c r="S1819" s="303" t="s">
        <v>35</v>
      </c>
      <c r="T1819" s="304" t="s">
        <v>35</v>
      </c>
      <c r="U1819" s="304" t="s">
        <v>35</v>
      </c>
      <c r="V1819" s="297">
        <v>9644.7999999999993</v>
      </c>
      <c r="W1819" s="298">
        <v>76726</v>
      </c>
      <c r="X1819" s="298">
        <v>4699</v>
      </c>
    </row>
    <row r="1820" spans="1:24" x14ac:dyDescent="0.35">
      <c r="A1820" s="294">
        <v>2013</v>
      </c>
      <c r="B1820" s="295">
        <v>17646</v>
      </c>
      <c r="C1820" s="296" t="s">
        <v>1502</v>
      </c>
      <c r="D1820" s="294" t="s">
        <v>22</v>
      </c>
      <c r="E1820" s="296" t="s">
        <v>23</v>
      </c>
      <c r="F1820" s="294" t="s">
        <v>24</v>
      </c>
      <c r="G1820" s="296" t="s">
        <v>56</v>
      </c>
      <c r="H1820" s="296" t="s">
        <v>31</v>
      </c>
      <c r="I1820" s="296" t="s">
        <v>2287</v>
      </c>
      <c r="J1820" s="297">
        <v>28968</v>
      </c>
      <c r="K1820" s="298">
        <v>247788</v>
      </c>
      <c r="L1820" s="298">
        <v>18888</v>
      </c>
      <c r="M1820" s="299">
        <v>16270</v>
      </c>
      <c r="N1820" s="300">
        <v>170291</v>
      </c>
      <c r="O1820" s="300">
        <v>1945</v>
      </c>
      <c r="P1820" s="301">
        <v>2591</v>
      </c>
      <c r="Q1820" s="302">
        <v>29606</v>
      </c>
      <c r="R1820" s="302">
        <v>5</v>
      </c>
      <c r="S1820" s="303" t="s">
        <v>35</v>
      </c>
      <c r="T1820" s="304" t="s">
        <v>35</v>
      </c>
      <c r="U1820" s="304" t="s">
        <v>35</v>
      </c>
      <c r="V1820" s="297">
        <v>47829</v>
      </c>
      <c r="W1820" s="298">
        <v>447685</v>
      </c>
      <c r="X1820" s="298">
        <v>20838</v>
      </c>
    </row>
    <row r="1821" spans="1:24" x14ac:dyDescent="0.35">
      <c r="A1821" s="294">
        <v>2013</v>
      </c>
      <c r="B1821" s="295">
        <v>17647</v>
      </c>
      <c r="C1821" s="296" t="s">
        <v>1503</v>
      </c>
      <c r="D1821" s="294" t="s">
        <v>22</v>
      </c>
      <c r="E1821" s="296" t="s">
        <v>23</v>
      </c>
      <c r="F1821" s="294" t="s">
        <v>24</v>
      </c>
      <c r="G1821" s="296" t="s">
        <v>25</v>
      </c>
      <c r="H1821" s="296" t="s">
        <v>31</v>
      </c>
      <c r="I1821" s="296" t="s">
        <v>2270</v>
      </c>
      <c r="J1821" s="297">
        <v>103003</v>
      </c>
      <c r="K1821" s="298">
        <v>879654</v>
      </c>
      <c r="L1821" s="298">
        <v>60522</v>
      </c>
      <c r="M1821" s="299">
        <v>37395</v>
      </c>
      <c r="N1821" s="300">
        <v>330078</v>
      </c>
      <c r="O1821" s="300">
        <v>5238</v>
      </c>
      <c r="P1821" s="301">
        <v>71032</v>
      </c>
      <c r="Q1821" s="302">
        <v>866352</v>
      </c>
      <c r="R1821" s="302">
        <v>46</v>
      </c>
      <c r="S1821" s="303">
        <v>0</v>
      </c>
      <c r="T1821" s="304">
        <v>0</v>
      </c>
      <c r="U1821" s="304">
        <v>0</v>
      </c>
      <c r="V1821" s="297">
        <v>211430</v>
      </c>
      <c r="W1821" s="298">
        <v>2076084</v>
      </c>
      <c r="X1821" s="298">
        <v>65806</v>
      </c>
    </row>
    <row r="1822" spans="1:24" x14ac:dyDescent="0.35">
      <c r="A1822" s="294">
        <v>2013</v>
      </c>
      <c r="B1822" s="295">
        <v>17671</v>
      </c>
      <c r="C1822" s="296" t="s">
        <v>1504</v>
      </c>
      <c r="D1822" s="294" t="s">
        <v>22</v>
      </c>
      <c r="E1822" s="296" t="s">
        <v>23</v>
      </c>
      <c r="F1822" s="294" t="s">
        <v>24</v>
      </c>
      <c r="G1822" s="296" t="s">
        <v>118</v>
      </c>
      <c r="H1822" s="296" t="s">
        <v>31</v>
      </c>
      <c r="I1822" s="296" t="s">
        <v>2270</v>
      </c>
      <c r="J1822" s="297">
        <v>38091.599999999999</v>
      </c>
      <c r="K1822" s="298">
        <v>367117</v>
      </c>
      <c r="L1822" s="298">
        <v>24003</v>
      </c>
      <c r="M1822" s="299">
        <v>9368.9</v>
      </c>
      <c r="N1822" s="300">
        <v>103976</v>
      </c>
      <c r="O1822" s="300">
        <v>2405</v>
      </c>
      <c r="P1822" s="301">
        <v>9777.6</v>
      </c>
      <c r="Q1822" s="302">
        <v>164087</v>
      </c>
      <c r="R1822" s="302">
        <v>5</v>
      </c>
      <c r="S1822" s="303" t="s">
        <v>35</v>
      </c>
      <c r="T1822" s="304" t="s">
        <v>35</v>
      </c>
      <c r="U1822" s="304" t="s">
        <v>35</v>
      </c>
      <c r="V1822" s="297">
        <v>57238.1</v>
      </c>
      <c r="W1822" s="298">
        <v>635180</v>
      </c>
      <c r="X1822" s="298">
        <v>26413</v>
      </c>
    </row>
    <row r="1823" spans="1:24" x14ac:dyDescent="0.35">
      <c r="A1823" s="294">
        <v>2013</v>
      </c>
      <c r="B1823" s="295">
        <v>17671</v>
      </c>
      <c r="C1823" s="296" t="s">
        <v>1504</v>
      </c>
      <c r="D1823" s="294" t="s">
        <v>22</v>
      </c>
      <c r="E1823" s="296" t="s">
        <v>23</v>
      </c>
      <c r="F1823" s="294" t="s">
        <v>24</v>
      </c>
      <c r="G1823" s="296" t="s">
        <v>76</v>
      </c>
      <c r="H1823" s="296" t="s">
        <v>31</v>
      </c>
      <c r="I1823" s="296" t="s">
        <v>2270</v>
      </c>
      <c r="J1823" s="297">
        <v>268.8</v>
      </c>
      <c r="K1823" s="298">
        <v>2960</v>
      </c>
      <c r="L1823" s="298">
        <v>220</v>
      </c>
      <c r="M1823" s="299">
        <v>19.5</v>
      </c>
      <c r="N1823" s="300">
        <v>220</v>
      </c>
      <c r="O1823" s="300">
        <v>15</v>
      </c>
      <c r="P1823" s="301" t="s">
        <v>35</v>
      </c>
      <c r="Q1823" s="302" t="s">
        <v>35</v>
      </c>
      <c r="R1823" s="302" t="s">
        <v>35</v>
      </c>
      <c r="S1823" s="303" t="s">
        <v>35</v>
      </c>
      <c r="T1823" s="304" t="s">
        <v>35</v>
      </c>
      <c r="U1823" s="304" t="s">
        <v>35</v>
      </c>
      <c r="V1823" s="297">
        <v>288.3</v>
      </c>
      <c r="W1823" s="298">
        <v>3180</v>
      </c>
      <c r="X1823" s="298">
        <v>235</v>
      </c>
    </row>
    <row r="1824" spans="1:24" x14ac:dyDescent="0.35">
      <c r="A1824" s="294">
        <v>2013</v>
      </c>
      <c r="B1824" s="295">
        <v>17671</v>
      </c>
      <c r="C1824" s="296" t="s">
        <v>1504</v>
      </c>
      <c r="D1824" s="294" t="s">
        <v>22</v>
      </c>
      <c r="E1824" s="296" t="s">
        <v>23</v>
      </c>
      <c r="F1824" s="294" t="s">
        <v>24</v>
      </c>
      <c r="G1824" s="296" t="s">
        <v>94</v>
      </c>
      <c r="H1824" s="296" t="s">
        <v>31</v>
      </c>
      <c r="I1824" s="296" t="s">
        <v>2270</v>
      </c>
      <c r="J1824" s="297">
        <v>2105.1999999999998</v>
      </c>
      <c r="K1824" s="298">
        <v>20875</v>
      </c>
      <c r="L1824" s="298">
        <v>1011</v>
      </c>
      <c r="M1824" s="299">
        <v>104.2</v>
      </c>
      <c r="N1824" s="300">
        <v>1009</v>
      </c>
      <c r="O1824" s="300">
        <v>46</v>
      </c>
      <c r="P1824" s="301" t="s">
        <v>35</v>
      </c>
      <c r="Q1824" s="302" t="s">
        <v>35</v>
      </c>
      <c r="R1824" s="302" t="s">
        <v>35</v>
      </c>
      <c r="S1824" s="303" t="s">
        <v>35</v>
      </c>
      <c r="T1824" s="304" t="s">
        <v>35</v>
      </c>
      <c r="U1824" s="304" t="s">
        <v>35</v>
      </c>
      <c r="V1824" s="297">
        <v>2209.4</v>
      </c>
      <c r="W1824" s="298">
        <v>21884</v>
      </c>
      <c r="X1824" s="298">
        <v>1057</v>
      </c>
    </row>
    <row r="1825" spans="1:24" x14ac:dyDescent="0.35">
      <c r="A1825" s="294">
        <v>2013</v>
      </c>
      <c r="B1825" s="295">
        <v>17681</v>
      </c>
      <c r="C1825" s="296" t="s">
        <v>1505</v>
      </c>
      <c r="D1825" s="294" t="s">
        <v>22</v>
      </c>
      <c r="E1825" s="296" t="s">
        <v>23</v>
      </c>
      <c r="F1825" s="294" t="s">
        <v>24</v>
      </c>
      <c r="G1825" s="296" t="s">
        <v>76</v>
      </c>
      <c r="H1825" s="296" t="s">
        <v>31</v>
      </c>
      <c r="I1825" s="296" t="s">
        <v>2282</v>
      </c>
      <c r="J1825" s="297">
        <v>4696</v>
      </c>
      <c r="K1825" s="298">
        <v>40455</v>
      </c>
      <c r="L1825" s="298">
        <v>3667</v>
      </c>
      <c r="M1825" s="299">
        <v>2076</v>
      </c>
      <c r="N1825" s="300">
        <v>18214</v>
      </c>
      <c r="O1825" s="300">
        <v>743</v>
      </c>
      <c r="P1825" s="301">
        <v>803</v>
      </c>
      <c r="Q1825" s="302">
        <v>8894</v>
      </c>
      <c r="R1825" s="302">
        <v>8</v>
      </c>
      <c r="S1825" s="303" t="s">
        <v>35</v>
      </c>
      <c r="T1825" s="304" t="s">
        <v>35</v>
      </c>
      <c r="U1825" s="304" t="s">
        <v>35</v>
      </c>
      <c r="V1825" s="297">
        <v>7575</v>
      </c>
      <c r="W1825" s="298">
        <v>67563</v>
      </c>
      <c r="X1825" s="298">
        <v>4418</v>
      </c>
    </row>
    <row r="1826" spans="1:24" x14ac:dyDescent="0.35">
      <c r="A1826" s="294">
        <v>2013</v>
      </c>
      <c r="B1826" s="295">
        <v>17681</v>
      </c>
      <c r="C1826" s="296" t="s">
        <v>1505</v>
      </c>
      <c r="D1826" s="294" t="s">
        <v>22</v>
      </c>
      <c r="E1826" s="296" t="s">
        <v>23</v>
      </c>
      <c r="F1826" s="294" t="s">
        <v>24</v>
      </c>
      <c r="G1826" s="296" t="s">
        <v>94</v>
      </c>
      <c r="H1826" s="296" t="s">
        <v>31</v>
      </c>
      <c r="I1826" s="296" t="s">
        <v>2282</v>
      </c>
      <c r="J1826" s="297">
        <v>3473</v>
      </c>
      <c r="K1826" s="298">
        <v>29024</v>
      </c>
      <c r="L1826" s="298">
        <v>2413</v>
      </c>
      <c r="M1826" s="299">
        <v>4115</v>
      </c>
      <c r="N1826" s="300">
        <v>41374</v>
      </c>
      <c r="O1826" s="300">
        <v>963</v>
      </c>
      <c r="P1826" s="301">
        <v>971</v>
      </c>
      <c r="Q1826" s="302">
        <v>11737</v>
      </c>
      <c r="R1826" s="302">
        <v>18</v>
      </c>
      <c r="S1826" s="303" t="s">
        <v>35</v>
      </c>
      <c r="T1826" s="304" t="s">
        <v>35</v>
      </c>
      <c r="U1826" s="304" t="s">
        <v>35</v>
      </c>
      <c r="V1826" s="297">
        <v>8559</v>
      </c>
      <c r="W1826" s="298">
        <v>82135</v>
      </c>
      <c r="X1826" s="298">
        <v>3394</v>
      </c>
    </row>
    <row r="1827" spans="1:24" x14ac:dyDescent="0.35">
      <c r="A1827" s="294">
        <v>2013</v>
      </c>
      <c r="B1827" s="295">
        <v>17683</v>
      </c>
      <c r="C1827" s="296" t="s">
        <v>1506</v>
      </c>
      <c r="D1827" s="294" t="s">
        <v>22</v>
      </c>
      <c r="E1827" s="296" t="s">
        <v>23</v>
      </c>
      <c r="F1827" s="294" t="s">
        <v>24</v>
      </c>
      <c r="G1827" s="296" t="s">
        <v>25</v>
      </c>
      <c r="H1827" s="296" t="s">
        <v>31</v>
      </c>
      <c r="I1827" s="296" t="s">
        <v>2270</v>
      </c>
      <c r="J1827" s="297">
        <v>34705</v>
      </c>
      <c r="K1827" s="298">
        <v>289402</v>
      </c>
      <c r="L1827" s="298">
        <v>23183</v>
      </c>
      <c r="M1827" s="299">
        <v>8879</v>
      </c>
      <c r="N1827" s="300">
        <v>76750</v>
      </c>
      <c r="O1827" s="300">
        <v>2082</v>
      </c>
      <c r="P1827" s="301">
        <v>11246</v>
      </c>
      <c r="Q1827" s="302">
        <v>119540</v>
      </c>
      <c r="R1827" s="302">
        <v>16</v>
      </c>
      <c r="S1827" s="303" t="s">
        <v>35</v>
      </c>
      <c r="T1827" s="304" t="s">
        <v>35</v>
      </c>
      <c r="U1827" s="304" t="s">
        <v>35</v>
      </c>
      <c r="V1827" s="297">
        <v>54830</v>
      </c>
      <c r="W1827" s="298">
        <v>485692</v>
      </c>
      <c r="X1827" s="298">
        <v>25281</v>
      </c>
    </row>
    <row r="1828" spans="1:24" x14ac:dyDescent="0.35">
      <c r="A1828" s="294">
        <v>2013</v>
      </c>
      <c r="B1828" s="295">
        <v>17684</v>
      </c>
      <c r="C1828" s="296" t="s">
        <v>1507</v>
      </c>
      <c r="D1828" s="294" t="s">
        <v>22</v>
      </c>
      <c r="E1828" s="296" t="s">
        <v>23</v>
      </c>
      <c r="F1828" s="294" t="s">
        <v>24</v>
      </c>
      <c r="G1828" s="296" t="s">
        <v>28</v>
      </c>
      <c r="H1828" s="296" t="s">
        <v>31</v>
      </c>
      <c r="I1828" s="296" t="s">
        <v>2270</v>
      </c>
      <c r="J1828" s="297">
        <v>133327</v>
      </c>
      <c r="K1828" s="298">
        <v>1690892</v>
      </c>
      <c r="L1828" s="298">
        <v>93858</v>
      </c>
      <c r="M1828" s="299">
        <v>41353</v>
      </c>
      <c r="N1828" s="300">
        <v>470288</v>
      </c>
      <c r="O1828" s="300">
        <v>7942</v>
      </c>
      <c r="P1828" s="301">
        <v>14113</v>
      </c>
      <c r="Q1828" s="302">
        <v>204047</v>
      </c>
      <c r="R1828" s="302">
        <v>18</v>
      </c>
      <c r="S1828" s="303" t="s">
        <v>35</v>
      </c>
      <c r="T1828" s="304" t="s">
        <v>35</v>
      </c>
      <c r="U1828" s="304" t="s">
        <v>35</v>
      </c>
      <c r="V1828" s="297">
        <v>188793</v>
      </c>
      <c r="W1828" s="298">
        <v>2365227</v>
      </c>
      <c r="X1828" s="298">
        <v>101818</v>
      </c>
    </row>
    <row r="1829" spans="1:24" x14ac:dyDescent="0.35">
      <c r="A1829" s="294">
        <v>2013</v>
      </c>
      <c r="B1829" s="295">
        <v>17692</v>
      </c>
      <c r="C1829" s="296" t="s">
        <v>1508</v>
      </c>
      <c r="D1829" s="294" t="s">
        <v>22</v>
      </c>
      <c r="E1829" s="296" t="s">
        <v>23</v>
      </c>
      <c r="F1829" s="294" t="s">
        <v>24</v>
      </c>
      <c r="G1829" s="296" t="s">
        <v>86</v>
      </c>
      <c r="H1829" s="296" t="s">
        <v>179</v>
      </c>
      <c r="I1829" s="296" t="s">
        <v>2283</v>
      </c>
      <c r="J1829" s="297">
        <v>3650</v>
      </c>
      <c r="K1829" s="298">
        <v>36855</v>
      </c>
      <c r="L1829" s="298">
        <v>2248</v>
      </c>
      <c r="M1829" s="299">
        <v>4580</v>
      </c>
      <c r="N1829" s="300">
        <v>45960</v>
      </c>
      <c r="O1829" s="300">
        <v>2462</v>
      </c>
      <c r="P1829" s="301">
        <v>10912</v>
      </c>
      <c r="Q1829" s="302">
        <v>101746</v>
      </c>
      <c r="R1829" s="302">
        <v>1199</v>
      </c>
      <c r="S1829" s="303" t="s">
        <v>35</v>
      </c>
      <c r="T1829" s="304" t="s">
        <v>35</v>
      </c>
      <c r="U1829" s="304" t="s">
        <v>35</v>
      </c>
      <c r="V1829" s="297">
        <v>19142</v>
      </c>
      <c r="W1829" s="298">
        <v>184561</v>
      </c>
      <c r="X1829" s="298">
        <v>5909</v>
      </c>
    </row>
    <row r="1830" spans="1:24" x14ac:dyDescent="0.35">
      <c r="A1830" s="294">
        <v>2013</v>
      </c>
      <c r="B1830" s="295">
        <v>17693</v>
      </c>
      <c r="C1830" s="296" t="s">
        <v>1509</v>
      </c>
      <c r="D1830" s="294" t="s">
        <v>22</v>
      </c>
      <c r="E1830" s="296" t="s">
        <v>23</v>
      </c>
      <c r="F1830" s="294" t="s">
        <v>24</v>
      </c>
      <c r="G1830" s="296" t="s">
        <v>94</v>
      </c>
      <c r="H1830" s="296" t="s">
        <v>31</v>
      </c>
      <c r="I1830" s="296" t="s">
        <v>2285</v>
      </c>
      <c r="J1830" s="297">
        <v>4410</v>
      </c>
      <c r="K1830" s="298">
        <v>34036</v>
      </c>
      <c r="L1830" s="298">
        <v>5250</v>
      </c>
      <c r="M1830" s="299">
        <v>5865</v>
      </c>
      <c r="N1830" s="300">
        <v>46846</v>
      </c>
      <c r="O1830" s="300">
        <v>4123</v>
      </c>
      <c r="P1830" s="301">
        <v>12356</v>
      </c>
      <c r="Q1830" s="302">
        <v>157226</v>
      </c>
      <c r="R1830" s="302">
        <v>331</v>
      </c>
      <c r="S1830" s="303" t="s">
        <v>35</v>
      </c>
      <c r="T1830" s="304" t="s">
        <v>35</v>
      </c>
      <c r="U1830" s="304" t="s">
        <v>35</v>
      </c>
      <c r="V1830" s="297">
        <v>22631</v>
      </c>
      <c r="W1830" s="298">
        <v>238108</v>
      </c>
      <c r="X1830" s="298">
        <v>9704</v>
      </c>
    </row>
    <row r="1831" spans="1:24" x14ac:dyDescent="0.35">
      <c r="A1831" s="294">
        <v>2013</v>
      </c>
      <c r="B1831" s="295">
        <v>17694</v>
      </c>
      <c r="C1831" s="296" t="s">
        <v>1510</v>
      </c>
      <c r="D1831" s="294" t="s">
        <v>22</v>
      </c>
      <c r="E1831" s="296" t="s">
        <v>23</v>
      </c>
      <c r="F1831" s="294" t="s">
        <v>24</v>
      </c>
      <c r="G1831" s="296" t="s">
        <v>100</v>
      </c>
      <c r="H1831" s="296" t="s">
        <v>31</v>
      </c>
      <c r="I1831" s="296" t="s">
        <v>2269</v>
      </c>
      <c r="J1831" s="297">
        <v>74135</v>
      </c>
      <c r="K1831" s="298">
        <v>688579</v>
      </c>
      <c r="L1831" s="298">
        <v>41849</v>
      </c>
      <c r="M1831" s="299">
        <v>26699</v>
      </c>
      <c r="N1831" s="300">
        <v>222646</v>
      </c>
      <c r="O1831" s="300">
        <v>7465</v>
      </c>
      <c r="P1831" s="301">
        <v>1947</v>
      </c>
      <c r="Q1831" s="302">
        <v>32165</v>
      </c>
      <c r="R1831" s="302">
        <v>1</v>
      </c>
      <c r="S1831" s="303">
        <v>0</v>
      </c>
      <c r="T1831" s="304">
        <v>0</v>
      </c>
      <c r="U1831" s="304">
        <v>0</v>
      </c>
      <c r="V1831" s="297">
        <v>102781</v>
      </c>
      <c r="W1831" s="298">
        <v>943390</v>
      </c>
      <c r="X1831" s="298">
        <v>49315</v>
      </c>
    </row>
    <row r="1832" spans="1:24" x14ac:dyDescent="0.35">
      <c r="A1832" s="294">
        <v>2013</v>
      </c>
      <c r="B1832" s="295">
        <v>17697</v>
      </c>
      <c r="C1832" s="296" t="s">
        <v>1511</v>
      </c>
      <c r="D1832" s="294" t="s">
        <v>22</v>
      </c>
      <c r="E1832" s="296" t="s">
        <v>23</v>
      </c>
      <c r="F1832" s="294" t="s">
        <v>24</v>
      </c>
      <c r="G1832" s="296" t="s">
        <v>34</v>
      </c>
      <c r="H1832" s="296" t="s">
        <v>31</v>
      </c>
      <c r="I1832" s="296" t="s">
        <v>2270</v>
      </c>
      <c r="J1832" s="297">
        <v>38533</v>
      </c>
      <c r="K1832" s="298">
        <v>307231</v>
      </c>
      <c r="L1832" s="298">
        <v>21762</v>
      </c>
      <c r="M1832" s="299">
        <v>10408</v>
      </c>
      <c r="N1832" s="300">
        <v>94638</v>
      </c>
      <c r="O1832" s="300">
        <v>501</v>
      </c>
      <c r="P1832" s="301">
        <v>3783</v>
      </c>
      <c r="Q1832" s="302">
        <v>21912</v>
      </c>
      <c r="R1832" s="302">
        <v>6</v>
      </c>
      <c r="S1832" s="303">
        <v>0</v>
      </c>
      <c r="T1832" s="304">
        <v>0</v>
      </c>
      <c r="U1832" s="304">
        <v>0</v>
      </c>
      <c r="V1832" s="297">
        <v>52724</v>
      </c>
      <c r="W1832" s="298">
        <v>423781</v>
      </c>
      <c r="X1832" s="298">
        <v>22269</v>
      </c>
    </row>
    <row r="1833" spans="1:24" x14ac:dyDescent="0.35">
      <c r="A1833" s="294">
        <v>2013</v>
      </c>
      <c r="B1833" s="295">
        <v>17698</v>
      </c>
      <c r="C1833" s="296" t="s">
        <v>1512</v>
      </c>
      <c r="D1833" s="294" t="s">
        <v>22</v>
      </c>
      <c r="E1833" s="296" t="s">
        <v>23</v>
      </c>
      <c r="F1833" s="294" t="s">
        <v>24</v>
      </c>
      <c r="G1833" s="296" t="s">
        <v>118</v>
      </c>
      <c r="H1833" s="296" t="s">
        <v>54</v>
      </c>
      <c r="I1833" s="296" t="s">
        <v>2292</v>
      </c>
      <c r="J1833" s="297">
        <v>102629</v>
      </c>
      <c r="K1833" s="298">
        <v>1134702</v>
      </c>
      <c r="L1833" s="298">
        <v>96606</v>
      </c>
      <c r="M1833" s="299">
        <v>101870.6</v>
      </c>
      <c r="N1833" s="300">
        <v>1343708</v>
      </c>
      <c r="O1833" s="300">
        <v>17488</v>
      </c>
      <c r="P1833" s="301">
        <v>93674.2</v>
      </c>
      <c r="Q1833" s="302">
        <v>1539858</v>
      </c>
      <c r="R1833" s="302">
        <v>614</v>
      </c>
      <c r="S1833" s="303">
        <v>0</v>
      </c>
      <c r="T1833" s="304">
        <v>0</v>
      </c>
      <c r="U1833" s="304">
        <v>0</v>
      </c>
      <c r="V1833" s="297">
        <v>298173.8</v>
      </c>
      <c r="W1833" s="298">
        <v>4018268</v>
      </c>
      <c r="X1833" s="298">
        <v>114708</v>
      </c>
    </row>
    <row r="1834" spans="1:24" x14ac:dyDescent="0.35">
      <c r="A1834" s="294">
        <v>2013</v>
      </c>
      <c r="B1834" s="295">
        <v>17698</v>
      </c>
      <c r="C1834" s="296" t="s">
        <v>1512</v>
      </c>
      <c r="D1834" s="294" t="s">
        <v>22</v>
      </c>
      <c r="E1834" s="296" t="s">
        <v>23</v>
      </c>
      <c r="F1834" s="294" t="s">
        <v>24</v>
      </c>
      <c r="G1834" s="296" t="s">
        <v>28</v>
      </c>
      <c r="H1834" s="296" t="s">
        <v>54</v>
      </c>
      <c r="I1834" s="296" t="s">
        <v>2292</v>
      </c>
      <c r="J1834" s="297">
        <v>291970.3</v>
      </c>
      <c r="K1834" s="298">
        <v>3041190</v>
      </c>
      <c r="L1834" s="298">
        <v>201211</v>
      </c>
      <c r="M1834" s="299">
        <v>210334.2</v>
      </c>
      <c r="N1834" s="300">
        <v>2467326</v>
      </c>
      <c r="O1834" s="300">
        <v>25086</v>
      </c>
      <c r="P1834" s="301">
        <v>71450</v>
      </c>
      <c r="Q1834" s="302">
        <v>1019703</v>
      </c>
      <c r="R1834" s="302">
        <v>2058</v>
      </c>
      <c r="S1834" s="303">
        <v>0</v>
      </c>
      <c r="T1834" s="304">
        <v>0</v>
      </c>
      <c r="U1834" s="304">
        <v>0</v>
      </c>
      <c r="V1834" s="297">
        <v>573754.5</v>
      </c>
      <c r="W1834" s="298">
        <v>6528219</v>
      </c>
      <c r="X1834" s="298">
        <v>228355</v>
      </c>
    </row>
    <row r="1835" spans="1:24" x14ac:dyDescent="0.35">
      <c r="A1835" s="294">
        <v>2013</v>
      </c>
      <c r="B1835" s="295">
        <v>17698</v>
      </c>
      <c r="C1835" s="296" t="s">
        <v>1512</v>
      </c>
      <c r="D1835" s="294" t="s">
        <v>22</v>
      </c>
      <c r="E1835" s="296" t="s">
        <v>23</v>
      </c>
      <c r="F1835" s="294" t="s">
        <v>24</v>
      </c>
      <c r="G1835" s="296" t="s">
        <v>94</v>
      </c>
      <c r="H1835" s="296" t="s">
        <v>54</v>
      </c>
      <c r="I1835" s="296" t="s">
        <v>2292</v>
      </c>
      <c r="J1835" s="297">
        <v>201301.5</v>
      </c>
      <c r="K1835" s="298">
        <v>2255502</v>
      </c>
      <c r="L1835" s="298">
        <v>147561</v>
      </c>
      <c r="M1835" s="299">
        <v>178722.1</v>
      </c>
      <c r="N1835" s="300">
        <v>2280204</v>
      </c>
      <c r="O1835" s="300">
        <v>30381</v>
      </c>
      <c r="P1835" s="301">
        <v>163752.1</v>
      </c>
      <c r="Q1835" s="302">
        <v>3052622</v>
      </c>
      <c r="R1835" s="302">
        <v>4411</v>
      </c>
      <c r="S1835" s="303">
        <v>0</v>
      </c>
      <c r="T1835" s="304">
        <v>0</v>
      </c>
      <c r="U1835" s="304">
        <v>0</v>
      </c>
      <c r="V1835" s="297">
        <v>543775.69999999995</v>
      </c>
      <c r="W1835" s="298">
        <v>7588328</v>
      </c>
      <c r="X1835" s="298">
        <v>182353</v>
      </c>
    </row>
    <row r="1836" spans="1:24" x14ac:dyDescent="0.35">
      <c r="A1836" s="294">
        <v>2013</v>
      </c>
      <c r="B1836" s="295">
        <v>17710</v>
      </c>
      <c r="C1836" s="296" t="s">
        <v>1513</v>
      </c>
      <c r="D1836" s="294" t="s">
        <v>39</v>
      </c>
      <c r="E1836" s="296" t="s">
        <v>40</v>
      </c>
      <c r="F1836" s="294" t="s">
        <v>24</v>
      </c>
      <c r="G1836" s="296" t="s">
        <v>228</v>
      </c>
      <c r="H1836" s="296" t="s">
        <v>42</v>
      </c>
      <c r="I1836" s="296" t="s">
        <v>2306</v>
      </c>
      <c r="J1836" s="297">
        <v>14581.8</v>
      </c>
      <c r="K1836" s="298">
        <v>151791</v>
      </c>
      <c r="L1836" s="298">
        <v>12002</v>
      </c>
      <c r="M1836" s="299">
        <v>493.2</v>
      </c>
      <c r="N1836" s="300">
        <v>5071</v>
      </c>
      <c r="O1836" s="300">
        <v>1889</v>
      </c>
      <c r="P1836" s="301">
        <v>0</v>
      </c>
      <c r="Q1836" s="302">
        <v>0</v>
      </c>
      <c r="R1836" s="302">
        <v>0</v>
      </c>
      <c r="S1836" s="303">
        <v>0</v>
      </c>
      <c r="T1836" s="304">
        <v>0</v>
      </c>
      <c r="U1836" s="304">
        <v>0</v>
      </c>
      <c r="V1836" s="297">
        <v>15075</v>
      </c>
      <c r="W1836" s="298">
        <v>156862</v>
      </c>
      <c r="X1836" s="298">
        <v>13891</v>
      </c>
    </row>
    <row r="1837" spans="1:24" x14ac:dyDescent="0.35">
      <c r="A1837" s="294">
        <v>2013</v>
      </c>
      <c r="B1837" s="295">
        <v>17710</v>
      </c>
      <c r="C1837" s="296" t="s">
        <v>1513</v>
      </c>
      <c r="D1837" s="294" t="s">
        <v>39</v>
      </c>
      <c r="E1837" s="296" t="s">
        <v>40</v>
      </c>
      <c r="F1837" s="294" t="s">
        <v>24</v>
      </c>
      <c r="G1837" s="296" t="s">
        <v>34</v>
      </c>
      <c r="H1837" s="296" t="s">
        <v>42</v>
      </c>
      <c r="I1837" s="296" t="s">
        <v>2270</v>
      </c>
      <c r="J1837" s="297">
        <v>28811</v>
      </c>
      <c r="K1837" s="298">
        <v>363876</v>
      </c>
      <c r="L1837" s="298">
        <v>45070</v>
      </c>
      <c r="M1837" s="299">
        <v>6587.7</v>
      </c>
      <c r="N1837" s="300">
        <v>83202</v>
      </c>
      <c r="O1837" s="300">
        <v>1645</v>
      </c>
      <c r="P1837" s="301">
        <v>0</v>
      </c>
      <c r="Q1837" s="302">
        <v>0</v>
      </c>
      <c r="R1837" s="302">
        <v>0</v>
      </c>
      <c r="S1837" s="303">
        <v>0</v>
      </c>
      <c r="T1837" s="304">
        <v>0</v>
      </c>
      <c r="U1837" s="304">
        <v>0</v>
      </c>
      <c r="V1837" s="297">
        <v>35398.699999999997</v>
      </c>
      <c r="W1837" s="298">
        <v>447078</v>
      </c>
      <c r="X1837" s="298">
        <v>46715</v>
      </c>
    </row>
    <row r="1838" spans="1:24" x14ac:dyDescent="0.35">
      <c r="A1838" s="294">
        <v>2013</v>
      </c>
      <c r="B1838" s="295">
        <v>17710</v>
      </c>
      <c r="C1838" s="296" t="s">
        <v>1513</v>
      </c>
      <c r="D1838" s="294" t="s">
        <v>39</v>
      </c>
      <c r="E1838" s="296" t="s">
        <v>40</v>
      </c>
      <c r="F1838" s="294" t="s">
        <v>24</v>
      </c>
      <c r="G1838" s="296" t="s">
        <v>173</v>
      </c>
      <c r="H1838" s="296" t="s">
        <v>42</v>
      </c>
      <c r="I1838" s="296" t="s">
        <v>2306</v>
      </c>
      <c r="J1838" s="297">
        <v>10.9</v>
      </c>
      <c r="K1838" s="298">
        <v>110</v>
      </c>
      <c r="L1838" s="298">
        <v>11</v>
      </c>
      <c r="M1838" s="299">
        <v>713.2</v>
      </c>
      <c r="N1838" s="300">
        <v>7247</v>
      </c>
      <c r="O1838" s="300">
        <v>143</v>
      </c>
      <c r="P1838" s="301">
        <v>0</v>
      </c>
      <c r="Q1838" s="302">
        <v>0</v>
      </c>
      <c r="R1838" s="302">
        <v>0</v>
      </c>
      <c r="S1838" s="303">
        <v>0</v>
      </c>
      <c r="T1838" s="304">
        <v>0</v>
      </c>
      <c r="U1838" s="304">
        <v>0</v>
      </c>
      <c r="V1838" s="297">
        <v>724.1</v>
      </c>
      <c r="W1838" s="298">
        <v>7357</v>
      </c>
      <c r="X1838" s="298">
        <v>154</v>
      </c>
    </row>
    <row r="1839" spans="1:24" x14ac:dyDescent="0.35">
      <c r="A1839" s="294">
        <v>2013</v>
      </c>
      <c r="B1839" s="295">
        <v>17710</v>
      </c>
      <c r="C1839" s="296" t="s">
        <v>1513</v>
      </c>
      <c r="D1839" s="294" t="s">
        <v>39</v>
      </c>
      <c r="E1839" s="296" t="s">
        <v>40</v>
      </c>
      <c r="F1839" s="294" t="s">
        <v>24</v>
      </c>
      <c r="G1839" s="296" t="s">
        <v>30</v>
      </c>
      <c r="H1839" s="296" t="s">
        <v>42</v>
      </c>
      <c r="I1839" s="296" t="s">
        <v>2271</v>
      </c>
      <c r="J1839" s="297">
        <v>5170.8</v>
      </c>
      <c r="K1839" s="298">
        <v>45108</v>
      </c>
      <c r="L1839" s="298">
        <v>8524</v>
      </c>
      <c r="M1839" s="299">
        <v>1260.5</v>
      </c>
      <c r="N1839" s="300">
        <v>10996</v>
      </c>
      <c r="O1839" s="300">
        <v>273</v>
      </c>
      <c r="P1839" s="301">
        <v>0</v>
      </c>
      <c r="Q1839" s="302">
        <v>0</v>
      </c>
      <c r="R1839" s="302">
        <v>0</v>
      </c>
      <c r="S1839" s="303">
        <v>0</v>
      </c>
      <c r="T1839" s="304">
        <v>0</v>
      </c>
      <c r="U1839" s="304">
        <v>0</v>
      </c>
      <c r="V1839" s="297">
        <v>6431.3</v>
      </c>
      <c r="W1839" s="298">
        <v>56104</v>
      </c>
      <c r="X1839" s="298">
        <v>8797</v>
      </c>
    </row>
    <row r="1840" spans="1:24" x14ac:dyDescent="0.35">
      <c r="A1840" s="294">
        <v>2013</v>
      </c>
      <c r="B1840" s="295">
        <v>17710</v>
      </c>
      <c r="C1840" s="296" t="s">
        <v>1513</v>
      </c>
      <c r="D1840" s="294" t="s">
        <v>39</v>
      </c>
      <c r="E1840" s="296" t="s">
        <v>40</v>
      </c>
      <c r="F1840" s="294" t="s">
        <v>24</v>
      </c>
      <c r="G1840" s="296" t="s">
        <v>131</v>
      </c>
      <c r="H1840" s="296" t="s">
        <v>42</v>
      </c>
      <c r="I1840" s="296" t="s">
        <v>2271</v>
      </c>
      <c r="J1840" s="297">
        <v>4006.2</v>
      </c>
      <c r="K1840" s="298">
        <v>27090</v>
      </c>
      <c r="L1840" s="298">
        <v>3632</v>
      </c>
      <c r="M1840" s="299">
        <v>48.7</v>
      </c>
      <c r="N1840" s="300">
        <v>329</v>
      </c>
      <c r="O1840" s="300">
        <v>151</v>
      </c>
      <c r="P1840" s="301">
        <v>0</v>
      </c>
      <c r="Q1840" s="302">
        <v>0</v>
      </c>
      <c r="R1840" s="302">
        <v>0</v>
      </c>
      <c r="S1840" s="303">
        <v>0</v>
      </c>
      <c r="T1840" s="304">
        <v>0</v>
      </c>
      <c r="U1840" s="304">
        <v>0</v>
      </c>
      <c r="V1840" s="297">
        <v>4054.9</v>
      </c>
      <c r="W1840" s="298">
        <v>27419</v>
      </c>
      <c r="X1840" s="298">
        <v>3783</v>
      </c>
    </row>
    <row r="1841" spans="1:24" x14ac:dyDescent="0.35">
      <c r="A1841" s="294">
        <v>2013</v>
      </c>
      <c r="B1841" s="295">
        <v>17710</v>
      </c>
      <c r="C1841" s="296" t="s">
        <v>1513</v>
      </c>
      <c r="D1841" s="294" t="s">
        <v>39</v>
      </c>
      <c r="E1841" s="296" t="s">
        <v>40</v>
      </c>
      <c r="F1841" s="294" t="s">
        <v>24</v>
      </c>
      <c r="G1841" s="296" t="s">
        <v>41</v>
      </c>
      <c r="H1841" s="296" t="s">
        <v>42</v>
      </c>
      <c r="I1841" s="296" t="s">
        <v>2272</v>
      </c>
      <c r="J1841" s="297">
        <v>13014.8</v>
      </c>
      <c r="K1841" s="298">
        <v>89081</v>
      </c>
      <c r="L1841" s="298">
        <v>20642</v>
      </c>
      <c r="M1841" s="299">
        <v>10306.200000000001</v>
      </c>
      <c r="N1841" s="300">
        <v>67755</v>
      </c>
      <c r="O1841" s="300">
        <v>3154</v>
      </c>
      <c r="P1841" s="301">
        <v>0</v>
      </c>
      <c r="Q1841" s="302">
        <v>0</v>
      </c>
      <c r="R1841" s="302">
        <v>0</v>
      </c>
      <c r="S1841" s="303">
        <v>0</v>
      </c>
      <c r="T1841" s="304">
        <v>0</v>
      </c>
      <c r="U1841" s="304">
        <v>0</v>
      </c>
      <c r="V1841" s="297">
        <v>23321</v>
      </c>
      <c r="W1841" s="298">
        <v>156836</v>
      </c>
      <c r="X1841" s="298">
        <v>23796</v>
      </c>
    </row>
    <row r="1842" spans="1:24" x14ac:dyDescent="0.35">
      <c r="A1842" s="294">
        <v>2013</v>
      </c>
      <c r="B1842" s="295">
        <v>17710</v>
      </c>
      <c r="C1842" s="296" t="s">
        <v>1513</v>
      </c>
      <c r="D1842" s="294" t="s">
        <v>39</v>
      </c>
      <c r="E1842" s="296" t="s">
        <v>40</v>
      </c>
      <c r="F1842" s="294" t="s">
        <v>24</v>
      </c>
      <c r="G1842" s="296" t="s">
        <v>187</v>
      </c>
      <c r="H1842" s="296" t="s">
        <v>42</v>
      </c>
      <c r="I1842" s="296" t="s">
        <v>2271</v>
      </c>
      <c r="J1842" s="297">
        <v>14743.1</v>
      </c>
      <c r="K1842" s="298">
        <v>142714</v>
      </c>
      <c r="L1842" s="298">
        <v>19525</v>
      </c>
      <c r="M1842" s="299">
        <v>13160.6</v>
      </c>
      <c r="N1842" s="300">
        <v>126559</v>
      </c>
      <c r="O1842" s="300">
        <v>3951</v>
      </c>
      <c r="P1842" s="301">
        <v>0</v>
      </c>
      <c r="Q1842" s="302">
        <v>0</v>
      </c>
      <c r="R1842" s="302">
        <v>0</v>
      </c>
      <c r="S1842" s="303">
        <v>0</v>
      </c>
      <c r="T1842" s="304">
        <v>0</v>
      </c>
      <c r="U1842" s="304">
        <v>0</v>
      </c>
      <c r="V1842" s="297">
        <v>27903.7</v>
      </c>
      <c r="W1842" s="298">
        <v>269273</v>
      </c>
      <c r="X1842" s="298">
        <v>23476</v>
      </c>
    </row>
    <row r="1843" spans="1:24" x14ac:dyDescent="0.35">
      <c r="A1843" s="294">
        <v>2013</v>
      </c>
      <c r="B1843" s="295">
        <v>17710</v>
      </c>
      <c r="C1843" s="296" t="s">
        <v>1513</v>
      </c>
      <c r="D1843" s="294" t="s">
        <v>93</v>
      </c>
      <c r="E1843" s="296" t="s">
        <v>23</v>
      </c>
      <c r="F1843" s="294" t="s">
        <v>24</v>
      </c>
      <c r="G1843" s="296" t="s">
        <v>94</v>
      </c>
      <c r="H1843" s="296" t="s">
        <v>42</v>
      </c>
      <c r="I1843" s="296" t="s">
        <v>2285</v>
      </c>
      <c r="J1843" s="297">
        <v>54243.8</v>
      </c>
      <c r="K1843" s="298">
        <v>504953</v>
      </c>
      <c r="L1843" s="298">
        <v>28799</v>
      </c>
      <c r="M1843" s="299">
        <v>20982.1</v>
      </c>
      <c r="N1843" s="300">
        <v>196535</v>
      </c>
      <c r="O1843" s="300">
        <v>2842</v>
      </c>
      <c r="P1843" s="301">
        <v>0</v>
      </c>
      <c r="Q1843" s="302">
        <v>0</v>
      </c>
      <c r="R1843" s="302">
        <v>0</v>
      </c>
      <c r="S1843" s="303">
        <v>0</v>
      </c>
      <c r="T1843" s="304">
        <v>0</v>
      </c>
      <c r="U1843" s="304">
        <v>0</v>
      </c>
      <c r="V1843" s="297">
        <v>75225.899999999994</v>
      </c>
      <c r="W1843" s="298">
        <v>701488</v>
      </c>
      <c r="X1843" s="298">
        <v>31641</v>
      </c>
    </row>
    <row r="1844" spans="1:24" x14ac:dyDescent="0.35">
      <c r="A1844" s="294">
        <v>2013</v>
      </c>
      <c r="B1844" s="295">
        <v>17715</v>
      </c>
      <c r="C1844" s="296" t="s">
        <v>1514</v>
      </c>
      <c r="D1844" s="294" t="s">
        <v>22</v>
      </c>
      <c r="E1844" s="296" t="s">
        <v>23</v>
      </c>
      <c r="F1844" s="294" t="s">
        <v>24</v>
      </c>
      <c r="G1844" s="296" t="s">
        <v>125</v>
      </c>
      <c r="H1844" s="296" t="s">
        <v>31</v>
      </c>
      <c r="I1844" s="296" t="s">
        <v>2326</v>
      </c>
      <c r="J1844" s="297">
        <v>11.1</v>
      </c>
      <c r="K1844" s="298">
        <v>58</v>
      </c>
      <c r="L1844" s="298">
        <v>5</v>
      </c>
      <c r="M1844" s="299">
        <v>3.4</v>
      </c>
      <c r="N1844" s="300">
        <v>20</v>
      </c>
      <c r="O1844" s="300">
        <v>1</v>
      </c>
      <c r="P1844" s="301" t="s">
        <v>35</v>
      </c>
      <c r="Q1844" s="302" t="s">
        <v>35</v>
      </c>
      <c r="R1844" s="302" t="s">
        <v>35</v>
      </c>
      <c r="S1844" s="303" t="s">
        <v>35</v>
      </c>
      <c r="T1844" s="304" t="s">
        <v>35</v>
      </c>
      <c r="U1844" s="304" t="s">
        <v>35</v>
      </c>
      <c r="V1844" s="297">
        <v>14.5</v>
      </c>
      <c r="W1844" s="298">
        <v>78</v>
      </c>
      <c r="X1844" s="298">
        <v>6</v>
      </c>
    </row>
    <row r="1845" spans="1:24" x14ac:dyDescent="0.35">
      <c r="A1845" s="294">
        <v>2013</v>
      </c>
      <c r="B1845" s="295">
        <v>17715</v>
      </c>
      <c r="C1845" s="296" t="s">
        <v>1514</v>
      </c>
      <c r="D1845" s="294" t="s">
        <v>22</v>
      </c>
      <c r="E1845" s="296" t="s">
        <v>23</v>
      </c>
      <c r="F1845" s="294" t="s">
        <v>24</v>
      </c>
      <c r="G1845" s="296" t="s">
        <v>312</v>
      </c>
      <c r="H1845" s="296" t="s">
        <v>31</v>
      </c>
      <c r="I1845" s="296" t="s">
        <v>2326</v>
      </c>
      <c r="J1845" s="297">
        <v>1878</v>
      </c>
      <c r="K1845" s="298">
        <v>9043</v>
      </c>
      <c r="L1845" s="298">
        <v>1419</v>
      </c>
      <c r="M1845" s="299">
        <v>684.3</v>
      </c>
      <c r="N1845" s="300">
        <v>3825</v>
      </c>
      <c r="O1845" s="300">
        <v>304</v>
      </c>
      <c r="P1845" s="301">
        <v>35129.5</v>
      </c>
      <c r="Q1845" s="302">
        <v>524280</v>
      </c>
      <c r="R1845" s="302">
        <v>537</v>
      </c>
      <c r="S1845" s="303" t="s">
        <v>35</v>
      </c>
      <c r="T1845" s="304" t="s">
        <v>35</v>
      </c>
      <c r="U1845" s="304" t="s">
        <v>35</v>
      </c>
      <c r="V1845" s="297">
        <v>37691.800000000003</v>
      </c>
      <c r="W1845" s="298">
        <v>537148</v>
      </c>
      <c r="X1845" s="298">
        <v>2260</v>
      </c>
    </row>
    <row r="1846" spans="1:24" x14ac:dyDescent="0.35">
      <c r="A1846" s="294">
        <v>2013</v>
      </c>
      <c r="B1846" s="295">
        <v>17715</v>
      </c>
      <c r="C1846" s="296" t="s">
        <v>1514</v>
      </c>
      <c r="D1846" s="294" t="s">
        <v>22</v>
      </c>
      <c r="E1846" s="296" t="s">
        <v>23</v>
      </c>
      <c r="F1846" s="294" t="s">
        <v>24</v>
      </c>
      <c r="G1846" s="296" t="s">
        <v>76</v>
      </c>
      <c r="H1846" s="296" t="s">
        <v>31</v>
      </c>
      <c r="I1846" s="296" t="s">
        <v>2326</v>
      </c>
      <c r="J1846" s="297">
        <v>5.7</v>
      </c>
      <c r="K1846" s="298">
        <v>30</v>
      </c>
      <c r="L1846" s="298">
        <v>3</v>
      </c>
      <c r="M1846" s="299" t="s">
        <v>35</v>
      </c>
      <c r="N1846" s="300" t="s">
        <v>35</v>
      </c>
      <c r="O1846" s="300" t="s">
        <v>35</v>
      </c>
      <c r="P1846" s="301">
        <v>119.3</v>
      </c>
      <c r="Q1846" s="302">
        <v>1216</v>
      </c>
      <c r="R1846" s="302">
        <v>8</v>
      </c>
      <c r="S1846" s="303" t="s">
        <v>35</v>
      </c>
      <c r="T1846" s="304" t="s">
        <v>35</v>
      </c>
      <c r="U1846" s="304" t="s">
        <v>35</v>
      </c>
      <c r="V1846" s="297">
        <v>125</v>
      </c>
      <c r="W1846" s="298">
        <v>1246</v>
      </c>
      <c r="X1846" s="298">
        <v>11</v>
      </c>
    </row>
    <row r="1847" spans="1:24" x14ac:dyDescent="0.35">
      <c r="A1847" s="294">
        <v>2013</v>
      </c>
      <c r="B1847" s="295">
        <v>17715</v>
      </c>
      <c r="C1847" s="296" t="s">
        <v>1514</v>
      </c>
      <c r="D1847" s="294" t="s">
        <v>22</v>
      </c>
      <c r="E1847" s="296" t="s">
        <v>23</v>
      </c>
      <c r="F1847" s="294" t="s">
        <v>24</v>
      </c>
      <c r="G1847" s="296" t="s">
        <v>94</v>
      </c>
      <c r="H1847" s="296" t="s">
        <v>31</v>
      </c>
      <c r="I1847" s="296" t="s">
        <v>2326</v>
      </c>
      <c r="J1847" s="297">
        <v>51.1</v>
      </c>
      <c r="K1847" s="298">
        <v>299</v>
      </c>
      <c r="L1847" s="298">
        <v>14</v>
      </c>
      <c r="M1847" s="299">
        <v>2.1</v>
      </c>
      <c r="N1847" s="300">
        <v>11</v>
      </c>
      <c r="O1847" s="300">
        <v>1</v>
      </c>
      <c r="P1847" s="301">
        <v>45.1</v>
      </c>
      <c r="Q1847" s="302">
        <v>379</v>
      </c>
      <c r="R1847" s="302">
        <v>11</v>
      </c>
      <c r="S1847" s="303" t="s">
        <v>35</v>
      </c>
      <c r="T1847" s="304" t="s">
        <v>35</v>
      </c>
      <c r="U1847" s="304" t="s">
        <v>35</v>
      </c>
      <c r="V1847" s="297">
        <v>98.3</v>
      </c>
      <c r="W1847" s="298">
        <v>689</v>
      </c>
      <c r="X1847" s="298">
        <v>26</v>
      </c>
    </row>
    <row r="1848" spans="1:24" x14ac:dyDescent="0.35">
      <c r="A1848" s="294">
        <v>2013</v>
      </c>
      <c r="B1848" s="295">
        <v>17718</v>
      </c>
      <c r="C1848" s="296" t="s">
        <v>1515</v>
      </c>
      <c r="D1848" s="294" t="s">
        <v>22</v>
      </c>
      <c r="E1848" s="296" t="s">
        <v>23</v>
      </c>
      <c r="F1848" s="294" t="s">
        <v>24</v>
      </c>
      <c r="G1848" s="296" t="s">
        <v>312</v>
      </c>
      <c r="H1848" s="296" t="s">
        <v>54</v>
      </c>
      <c r="I1848" s="296" t="s">
        <v>2303</v>
      </c>
      <c r="J1848" s="297">
        <v>91783</v>
      </c>
      <c r="K1848" s="298">
        <v>1103412</v>
      </c>
      <c r="L1848" s="298">
        <v>93046</v>
      </c>
      <c r="M1848" s="299">
        <v>119600</v>
      </c>
      <c r="N1848" s="300">
        <v>1600391</v>
      </c>
      <c r="O1848" s="300">
        <v>23732</v>
      </c>
      <c r="P1848" s="301">
        <v>103349</v>
      </c>
      <c r="Q1848" s="302">
        <v>2090460</v>
      </c>
      <c r="R1848" s="302">
        <v>62</v>
      </c>
      <c r="S1848" s="303" t="s">
        <v>35</v>
      </c>
      <c r="T1848" s="304" t="s">
        <v>35</v>
      </c>
      <c r="U1848" s="304" t="s">
        <v>35</v>
      </c>
      <c r="V1848" s="297">
        <v>314732</v>
      </c>
      <c r="W1848" s="298">
        <v>4794263</v>
      </c>
      <c r="X1848" s="298">
        <v>116840</v>
      </c>
    </row>
    <row r="1849" spans="1:24" x14ac:dyDescent="0.35">
      <c r="A1849" s="294">
        <v>2013</v>
      </c>
      <c r="B1849" s="295">
        <v>17718</v>
      </c>
      <c r="C1849" s="296" t="s">
        <v>1515</v>
      </c>
      <c r="D1849" s="294" t="s">
        <v>22</v>
      </c>
      <c r="E1849" s="296" t="s">
        <v>23</v>
      </c>
      <c r="F1849" s="294" t="s">
        <v>24</v>
      </c>
      <c r="G1849" s="296" t="s">
        <v>94</v>
      </c>
      <c r="H1849" s="296" t="s">
        <v>54</v>
      </c>
      <c r="I1849" s="296" t="s">
        <v>2303</v>
      </c>
      <c r="J1849" s="297">
        <v>239257</v>
      </c>
      <c r="K1849" s="298">
        <v>2460738</v>
      </c>
      <c r="L1849" s="298">
        <v>207393</v>
      </c>
      <c r="M1849" s="299">
        <v>272958</v>
      </c>
      <c r="N1849" s="300">
        <v>3710591</v>
      </c>
      <c r="O1849" s="300">
        <v>57851</v>
      </c>
      <c r="P1849" s="301">
        <v>344819</v>
      </c>
      <c r="Q1849" s="302">
        <v>7802191</v>
      </c>
      <c r="R1849" s="302">
        <v>147</v>
      </c>
      <c r="S1849" s="303" t="s">
        <v>35</v>
      </c>
      <c r="T1849" s="304" t="s">
        <v>35</v>
      </c>
      <c r="U1849" s="304" t="s">
        <v>35</v>
      </c>
      <c r="V1849" s="297">
        <v>857034</v>
      </c>
      <c r="W1849" s="298">
        <v>13973520</v>
      </c>
      <c r="X1849" s="298">
        <v>265391</v>
      </c>
    </row>
    <row r="1850" spans="1:24" x14ac:dyDescent="0.35">
      <c r="A1850" s="294">
        <v>2013</v>
      </c>
      <c r="B1850" s="295">
        <v>17732</v>
      </c>
      <c r="C1850" s="296" t="s">
        <v>1516</v>
      </c>
      <c r="D1850" s="294" t="s">
        <v>22</v>
      </c>
      <c r="E1850" s="296" t="s">
        <v>23</v>
      </c>
      <c r="F1850" s="294" t="s">
        <v>24</v>
      </c>
      <c r="G1850" s="296" t="s">
        <v>223</v>
      </c>
      <c r="H1850" s="296" t="s">
        <v>26</v>
      </c>
      <c r="I1850" s="296" t="s">
        <v>2309</v>
      </c>
      <c r="J1850" s="297">
        <v>8795</v>
      </c>
      <c r="K1850" s="298">
        <v>91774</v>
      </c>
      <c r="L1850" s="298">
        <v>9893</v>
      </c>
      <c r="M1850" s="299">
        <v>6963</v>
      </c>
      <c r="N1850" s="300">
        <v>83788</v>
      </c>
      <c r="O1850" s="300">
        <v>1132</v>
      </c>
      <c r="P1850" s="301">
        <v>3211</v>
      </c>
      <c r="Q1850" s="302">
        <v>50189</v>
      </c>
      <c r="R1850" s="302">
        <v>10</v>
      </c>
      <c r="S1850" s="303" t="s">
        <v>35</v>
      </c>
      <c r="T1850" s="304" t="s">
        <v>35</v>
      </c>
      <c r="U1850" s="304" t="s">
        <v>35</v>
      </c>
      <c r="V1850" s="297">
        <v>18969</v>
      </c>
      <c r="W1850" s="298">
        <v>225751</v>
      </c>
      <c r="X1850" s="298">
        <v>11035</v>
      </c>
    </row>
    <row r="1851" spans="1:24" x14ac:dyDescent="0.35">
      <c r="A1851" s="294">
        <v>2013</v>
      </c>
      <c r="B1851" s="295">
        <v>17740</v>
      </c>
      <c r="C1851" s="296" t="s">
        <v>1517</v>
      </c>
      <c r="D1851" s="294" t="s">
        <v>22</v>
      </c>
      <c r="E1851" s="296" t="s">
        <v>23</v>
      </c>
      <c r="F1851" s="294" t="s">
        <v>24</v>
      </c>
      <c r="G1851" s="296" t="s">
        <v>100</v>
      </c>
      <c r="H1851" s="296" t="s">
        <v>26</v>
      </c>
      <c r="I1851" s="296" t="s">
        <v>2269</v>
      </c>
      <c r="J1851" s="297">
        <v>2342</v>
      </c>
      <c r="K1851" s="298">
        <v>24786</v>
      </c>
      <c r="L1851" s="298">
        <v>2176</v>
      </c>
      <c r="M1851" s="299">
        <v>4522</v>
      </c>
      <c r="N1851" s="300">
        <v>47432</v>
      </c>
      <c r="O1851" s="300">
        <v>805</v>
      </c>
      <c r="P1851" s="301">
        <v>3511</v>
      </c>
      <c r="Q1851" s="302">
        <v>46421</v>
      </c>
      <c r="R1851" s="302">
        <v>4</v>
      </c>
      <c r="S1851" s="303">
        <v>0</v>
      </c>
      <c r="T1851" s="304">
        <v>0</v>
      </c>
      <c r="U1851" s="304">
        <v>0</v>
      </c>
      <c r="V1851" s="297">
        <v>10375</v>
      </c>
      <c r="W1851" s="298">
        <v>118639</v>
      </c>
      <c r="X1851" s="298">
        <v>2985</v>
      </c>
    </row>
    <row r="1852" spans="1:24" x14ac:dyDescent="0.35">
      <c r="A1852" s="294">
        <v>2013</v>
      </c>
      <c r="B1852" s="295">
        <v>17783</v>
      </c>
      <c r="C1852" s="296" t="s">
        <v>1518</v>
      </c>
      <c r="D1852" s="294" t="s">
        <v>22</v>
      </c>
      <c r="E1852" s="296" t="s">
        <v>23</v>
      </c>
      <c r="F1852" s="294" t="s">
        <v>24</v>
      </c>
      <c r="G1852" s="296" t="s">
        <v>83</v>
      </c>
      <c r="H1852" s="296" t="s">
        <v>26</v>
      </c>
      <c r="I1852" s="296" t="s">
        <v>2270</v>
      </c>
      <c r="J1852" s="297">
        <v>4622</v>
      </c>
      <c r="K1852" s="298">
        <v>67382</v>
      </c>
      <c r="L1852" s="298">
        <v>5137</v>
      </c>
      <c r="M1852" s="299">
        <v>5854</v>
      </c>
      <c r="N1852" s="300">
        <v>82622</v>
      </c>
      <c r="O1852" s="300">
        <v>1030</v>
      </c>
      <c r="P1852" s="301">
        <v>504</v>
      </c>
      <c r="Q1852" s="302">
        <v>6773</v>
      </c>
      <c r="R1852" s="302">
        <v>1</v>
      </c>
      <c r="S1852" s="303" t="s">
        <v>35</v>
      </c>
      <c r="T1852" s="304" t="s">
        <v>35</v>
      </c>
      <c r="U1852" s="304" t="s">
        <v>35</v>
      </c>
      <c r="V1852" s="297">
        <v>10980</v>
      </c>
      <c r="W1852" s="298">
        <v>156777</v>
      </c>
      <c r="X1852" s="298">
        <v>6168</v>
      </c>
    </row>
    <row r="1853" spans="1:24" x14ac:dyDescent="0.35">
      <c r="A1853" s="294">
        <v>2013</v>
      </c>
      <c r="B1853" s="295">
        <v>17826</v>
      </c>
      <c r="C1853" s="296" t="s">
        <v>1519</v>
      </c>
      <c r="D1853" s="294" t="s">
        <v>22</v>
      </c>
      <c r="E1853" s="296" t="s">
        <v>23</v>
      </c>
      <c r="F1853" s="294" t="s">
        <v>24</v>
      </c>
      <c r="G1853" s="296" t="s">
        <v>312</v>
      </c>
      <c r="H1853" s="296" t="s">
        <v>31</v>
      </c>
      <c r="I1853" s="296" t="s">
        <v>2326</v>
      </c>
      <c r="J1853" s="297">
        <v>2353</v>
      </c>
      <c r="K1853" s="298">
        <v>14413</v>
      </c>
      <c r="L1853" s="298">
        <v>2438</v>
      </c>
      <c r="M1853" s="299">
        <v>2061</v>
      </c>
      <c r="N1853" s="300">
        <v>19324</v>
      </c>
      <c r="O1853" s="300">
        <v>545</v>
      </c>
      <c r="P1853" s="301">
        <v>17544</v>
      </c>
      <c r="Q1853" s="302">
        <v>271666</v>
      </c>
      <c r="R1853" s="302">
        <v>3</v>
      </c>
      <c r="S1853" s="303" t="s">
        <v>35</v>
      </c>
      <c r="T1853" s="304" t="s">
        <v>35</v>
      </c>
      <c r="U1853" s="304" t="s">
        <v>35</v>
      </c>
      <c r="V1853" s="297">
        <v>21958</v>
      </c>
      <c r="W1853" s="298">
        <v>305403</v>
      </c>
      <c r="X1853" s="298">
        <v>2986</v>
      </c>
    </row>
    <row r="1854" spans="1:24" x14ac:dyDescent="0.35">
      <c r="A1854" s="294">
        <v>2013</v>
      </c>
      <c r="B1854" s="295">
        <v>17828</v>
      </c>
      <c r="C1854" s="296" t="s">
        <v>1520</v>
      </c>
      <c r="D1854" s="294" t="s">
        <v>22</v>
      </c>
      <c r="E1854" s="296" t="s">
        <v>23</v>
      </c>
      <c r="F1854" s="294" t="s">
        <v>24</v>
      </c>
      <c r="G1854" s="296" t="s">
        <v>34</v>
      </c>
      <c r="H1854" s="296" t="s">
        <v>26</v>
      </c>
      <c r="I1854" s="296" t="s">
        <v>2270</v>
      </c>
      <c r="J1854" s="297">
        <v>73159</v>
      </c>
      <c r="K1854" s="298">
        <v>652576</v>
      </c>
      <c r="L1854" s="298">
        <v>58700</v>
      </c>
      <c r="M1854" s="299">
        <v>137938</v>
      </c>
      <c r="N1854" s="300">
        <v>1072752</v>
      </c>
      <c r="O1854" s="300">
        <v>11236</v>
      </c>
      <c r="P1854" s="301">
        <v>0</v>
      </c>
      <c r="Q1854" s="302">
        <v>0</v>
      </c>
      <c r="R1854" s="302">
        <v>0</v>
      </c>
      <c r="S1854" s="303">
        <v>0</v>
      </c>
      <c r="T1854" s="304">
        <v>0</v>
      </c>
      <c r="U1854" s="304">
        <v>0</v>
      </c>
      <c r="V1854" s="297">
        <v>211097</v>
      </c>
      <c r="W1854" s="298">
        <v>1725328</v>
      </c>
      <c r="X1854" s="298">
        <v>69936</v>
      </c>
    </row>
    <row r="1855" spans="1:24" x14ac:dyDescent="0.35">
      <c r="A1855" s="294">
        <v>2013</v>
      </c>
      <c r="B1855" s="295">
        <v>17829</v>
      </c>
      <c r="C1855" s="296" t="s">
        <v>1521</v>
      </c>
      <c r="D1855" s="294" t="s">
        <v>22</v>
      </c>
      <c r="E1855" s="296" t="s">
        <v>23</v>
      </c>
      <c r="F1855" s="294" t="s">
        <v>24</v>
      </c>
      <c r="G1855" s="296" t="s">
        <v>100</v>
      </c>
      <c r="H1855" s="296" t="s">
        <v>26</v>
      </c>
      <c r="I1855" s="296" t="s">
        <v>2269</v>
      </c>
      <c r="J1855" s="297">
        <v>9047</v>
      </c>
      <c r="K1855" s="298">
        <v>98465</v>
      </c>
      <c r="L1855" s="298">
        <v>6873</v>
      </c>
      <c r="M1855" s="299">
        <v>10573</v>
      </c>
      <c r="N1855" s="300">
        <v>112579</v>
      </c>
      <c r="O1855" s="300">
        <v>1272</v>
      </c>
      <c r="P1855" s="301">
        <v>7787</v>
      </c>
      <c r="Q1855" s="302">
        <v>109134</v>
      </c>
      <c r="R1855" s="302">
        <v>7</v>
      </c>
      <c r="S1855" s="303">
        <v>0</v>
      </c>
      <c r="T1855" s="304">
        <v>0</v>
      </c>
      <c r="U1855" s="304">
        <v>0</v>
      </c>
      <c r="V1855" s="297">
        <v>27407</v>
      </c>
      <c r="W1855" s="298">
        <v>320178</v>
      </c>
      <c r="X1855" s="298">
        <v>8152</v>
      </c>
    </row>
    <row r="1856" spans="1:24" x14ac:dyDescent="0.35">
      <c r="A1856" s="294">
        <v>2013</v>
      </c>
      <c r="B1856" s="295">
        <v>17832</v>
      </c>
      <c r="C1856" s="296" t="s">
        <v>1522</v>
      </c>
      <c r="D1856" s="294" t="s">
        <v>22</v>
      </c>
      <c r="E1856" s="296" t="s">
        <v>23</v>
      </c>
      <c r="F1856" s="294" t="s">
        <v>24</v>
      </c>
      <c r="G1856" s="296" t="s">
        <v>46</v>
      </c>
      <c r="H1856" s="296" t="s">
        <v>31</v>
      </c>
      <c r="I1856" s="296" t="s">
        <v>2274</v>
      </c>
      <c r="J1856" s="297">
        <v>130179</v>
      </c>
      <c r="K1856" s="298">
        <v>1334081</v>
      </c>
      <c r="L1856" s="298">
        <v>88726</v>
      </c>
      <c r="M1856" s="299">
        <v>23273</v>
      </c>
      <c r="N1856" s="300">
        <v>258150</v>
      </c>
      <c r="O1856" s="300">
        <v>4019</v>
      </c>
      <c r="P1856" s="301">
        <v>11717</v>
      </c>
      <c r="Q1856" s="302">
        <v>184069</v>
      </c>
      <c r="R1856" s="302">
        <v>41</v>
      </c>
      <c r="S1856" s="303" t="s">
        <v>35</v>
      </c>
      <c r="T1856" s="304" t="s">
        <v>35</v>
      </c>
      <c r="U1856" s="304" t="s">
        <v>35</v>
      </c>
      <c r="V1856" s="297">
        <v>165169</v>
      </c>
      <c r="W1856" s="298">
        <v>1776300</v>
      </c>
      <c r="X1856" s="298">
        <v>92786</v>
      </c>
    </row>
    <row r="1857" spans="1:24" x14ac:dyDescent="0.35">
      <c r="A1857" s="294">
        <v>2013</v>
      </c>
      <c r="B1857" s="295">
        <v>17833</v>
      </c>
      <c r="C1857" s="296" t="s">
        <v>1523</v>
      </c>
      <c r="D1857" s="294" t="s">
        <v>22</v>
      </c>
      <c r="E1857" s="296" t="s">
        <v>23</v>
      </c>
      <c r="F1857" s="294" t="s">
        <v>24</v>
      </c>
      <c r="G1857" s="296" t="s">
        <v>127</v>
      </c>
      <c r="H1857" s="296" t="s">
        <v>26</v>
      </c>
      <c r="I1857" s="296" t="s">
        <v>2436</v>
      </c>
      <c r="J1857" s="297">
        <v>90468.6</v>
      </c>
      <c r="K1857" s="298">
        <v>1025880</v>
      </c>
      <c r="L1857" s="298">
        <v>96324</v>
      </c>
      <c r="M1857" s="299">
        <v>115402.7</v>
      </c>
      <c r="N1857" s="300">
        <v>1557790</v>
      </c>
      <c r="O1857" s="300">
        <v>14151</v>
      </c>
      <c r="P1857" s="301">
        <v>28026.9</v>
      </c>
      <c r="Q1857" s="302">
        <v>419395</v>
      </c>
      <c r="R1857" s="302">
        <v>281</v>
      </c>
      <c r="S1857" s="303">
        <v>0</v>
      </c>
      <c r="T1857" s="304">
        <v>0</v>
      </c>
      <c r="U1857" s="304">
        <v>0</v>
      </c>
      <c r="V1857" s="297">
        <v>233898.2</v>
      </c>
      <c r="W1857" s="298">
        <v>3003065</v>
      </c>
      <c r="X1857" s="298">
        <v>110756</v>
      </c>
    </row>
    <row r="1858" spans="1:24" x14ac:dyDescent="0.35">
      <c r="A1858" s="294">
        <v>2013</v>
      </c>
      <c r="B1858" s="295">
        <v>17839</v>
      </c>
      <c r="C1858" s="296" t="s">
        <v>1524</v>
      </c>
      <c r="D1858" s="294" t="s">
        <v>22</v>
      </c>
      <c r="E1858" s="296" t="s">
        <v>23</v>
      </c>
      <c r="F1858" s="294" t="s">
        <v>24</v>
      </c>
      <c r="G1858" s="296" t="s">
        <v>123</v>
      </c>
      <c r="H1858" s="296" t="s">
        <v>26</v>
      </c>
      <c r="I1858" s="296" t="s">
        <v>2304</v>
      </c>
      <c r="J1858" s="297">
        <v>23512</v>
      </c>
      <c r="K1858" s="298">
        <v>393684</v>
      </c>
      <c r="L1858" s="298">
        <v>27899</v>
      </c>
      <c r="M1858" s="299">
        <v>16573</v>
      </c>
      <c r="N1858" s="300">
        <v>270601</v>
      </c>
      <c r="O1858" s="300">
        <v>3852</v>
      </c>
      <c r="P1858" s="301">
        <v>8349</v>
      </c>
      <c r="Q1858" s="302">
        <v>170766</v>
      </c>
      <c r="R1858" s="302">
        <v>13</v>
      </c>
      <c r="S1858" s="303">
        <v>0</v>
      </c>
      <c r="T1858" s="304">
        <v>0</v>
      </c>
      <c r="U1858" s="304">
        <v>0</v>
      </c>
      <c r="V1858" s="297">
        <v>48434</v>
      </c>
      <c r="W1858" s="298">
        <v>835051</v>
      </c>
      <c r="X1858" s="298">
        <v>31764</v>
      </c>
    </row>
    <row r="1859" spans="1:24" x14ac:dyDescent="0.35">
      <c r="A1859" s="294">
        <v>2013</v>
      </c>
      <c r="B1859" s="295">
        <v>17845</v>
      </c>
      <c r="C1859" s="296" t="s">
        <v>2437</v>
      </c>
      <c r="D1859" s="294" t="s">
        <v>22</v>
      </c>
      <c r="E1859" s="296" t="s">
        <v>23</v>
      </c>
      <c r="F1859" s="294" t="s">
        <v>24</v>
      </c>
      <c r="G1859" s="296" t="s">
        <v>223</v>
      </c>
      <c r="H1859" s="296" t="s">
        <v>26</v>
      </c>
      <c r="I1859" s="296" t="s">
        <v>2309</v>
      </c>
      <c r="J1859" s="297">
        <v>8775.1</v>
      </c>
      <c r="K1859" s="298">
        <v>84543</v>
      </c>
      <c r="L1859" s="298">
        <v>9595</v>
      </c>
      <c r="M1859" s="299">
        <v>8773.4</v>
      </c>
      <c r="N1859" s="300">
        <v>90357</v>
      </c>
      <c r="O1859" s="300">
        <v>1046</v>
      </c>
      <c r="P1859" s="301">
        <v>6259.6</v>
      </c>
      <c r="Q1859" s="302">
        <v>77857</v>
      </c>
      <c r="R1859" s="302">
        <v>2</v>
      </c>
      <c r="S1859" s="303" t="s">
        <v>35</v>
      </c>
      <c r="T1859" s="304" t="s">
        <v>35</v>
      </c>
      <c r="U1859" s="304" t="s">
        <v>35</v>
      </c>
      <c r="V1859" s="297">
        <v>23808.1</v>
      </c>
      <c r="W1859" s="298">
        <v>252757</v>
      </c>
      <c r="X1859" s="298">
        <v>10643</v>
      </c>
    </row>
    <row r="1860" spans="1:24" x14ac:dyDescent="0.35">
      <c r="A1860" s="294">
        <v>2013</v>
      </c>
      <c r="B1860" s="295">
        <v>17860</v>
      </c>
      <c r="C1860" s="296" t="s">
        <v>1525</v>
      </c>
      <c r="D1860" s="294" t="s">
        <v>22</v>
      </c>
      <c r="E1860" s="296" t="s">
        <v>23</v>
      </c>
      <c r="F1860" s="294" t="s">
        <v>24</v>
      </c>
      <c r="G1860" s="296" t="s">
        <v>34</v>
      </c>
      <c r="H1860" s="296" t="s">
        <v>26</v>
      </c>
      <c r="I1860" s="296" t="s">
        <v>2271</v>
      </c>
      <c r="J1860" s="297">
        <v>14535</v>
      </c>
      <c r="K1860" s="298">
        <v>125869</v>
      </c>
      <c r="L1860" s="298">
        <v>13242</v>
      </c>
      <c r="M1860" s="299">
        <v>18611.5</v>
      </c>
      <c r="N1860" s="300">
        <v>181977</v>
      </c>
      <c r="O1860" s="300">
        <v>2284</v>
      </c>
      <c r="P1860" s="301">
        <v>18507.2</v>
      </c>
      <c r="Q1860" s="302">
        <v>224162</v>
      </c>
      <c r="R1860" s="302">
        <v>48</v>
      </c>
      <c r="S1860" s="303" t="s">
        <v>35</v>
      </c>
      <c r="T1860" s="304" t="s">
        <v>35</v>
      </c>
      <c r="U1860" s="304" t="s">
        <v>35</v>
      </c>
      <c r="V1860" s="297">
        <v>51653.7</v>
      </c>
      <c r="W1860" s="298">
        <v>532008</v>
      </c>
      <c r="X1860" s="298">
        <v>15574</v>
      </c>
    </row>
    <row r="1861" spans="1:24" x14ac:dyDescent="0.35">
      <c r="A1861" s="294">
        <v>2013</v>
      </c>
      <c r="B1861" s="295">
        <v>17868</v>
      </c>
      <c r="C1861" s="296" t="s">
        <v>1526</v>
      </c>
      <c r="D1861" s="294" t="s">
        <v>22</v>
      </c>
      <c r="E1861" s="296" t="s">
        <v>23</v>
      </c>
      <c r="F1861" s="294" t="s">
        <v>24</v>
      </c>
      <c r="G1861" s="296" t="s">
        <v>37</v>
      </c>
      <c r="H1861" s="296" t="s">
        <v>31</v>
      </c>
      <c r="I1861" s="296" t="s">
        <v>2270</v>
      </c>
      <c r="J1861" s="297">
        <v>17393</v>
      </c>
      <c r="K1861" s="298">
        <v>145000</v>
      </c>
      <c r="L1861" s="298">
        <v>9540</v>
      </c>
      <c r="M1861" s="299">
        <v>3190</v>
      </c>
      <c r="N1861" s="300">
        <v>32000</v>
      </c>
      <c r="O1861" s="300">
        <v>567</v>
      </c>
      <c r="P1861" s="301">
        <v>958</v>
      </c>
      <c r="Q1861" s="302">
        <v>11000</v>
      </c>
      <c r="R1861" s="302">
        <v>5</v>
      </c>
      <c r="S1861" s="303" t="s">
        <v>35</v>
      </c>
      <c r="T1861" s="304" t="s">
        <v>35</v>
      </c>
      <c r="U1861" s="304" t="s">
        <v>35</v>
      </c>
      <c r="V1861" s="297">
        <v>21541</v>
      </c>
      <c r="W1861" s="298">
        <v>188000</v>
      </c>
      <c r="X1861" s="298">
        <v>10112</v>
      </c>
    </row>
    <row r="1862" spans="1:24" x14ac:dyDescent="0.35">
      <c r="A1862" s="294">
        <v>2013</v>
      </c>
      <c r="B1862" s="295">
        <v>17874</v>
      </c>
      <c r="C1862" s="296" t="s">
        <v>1527</v>
      </c>
      <c r="D1862" s="294" t="s">
        <v>22</v>
      </c>
      <c r="E1862" s="296" t="s">
        <v>23</v>
      </c>
      <c r="F1862" s="294" t="s">
        <v>24</v>
      </c>
      <c r="G1862" s="296" t="s">
        <v>223</v>
      </c>
      <c r="H1862" s="296" t="s">
        <v>26</v>
      </c>
      <c r="I1862" s="296" t="s">
        <v>2309</v>
      </c>
      <c r="J1862" s="297">
        <v>24299</v>
      </c>
      <c r="K1862" s="298">
        <v>278940</v>
      </c>
      <c r="L1862" s="298">
        <v>23599</v>
      </c>
      <c r="M1862" s="299">
        <v>6835</v>
      </c>
      <c r="N1862" s="300">
        <v>67594</v>
      </c>
      <c r="O1862" s="300">
        <v>3760</v>
      </c>
      <c r="P1862" s="301">
        <v>22347</v>
      </c>
      <c r="Q1862" s="302">
        <v>272995</v>
      </c>
      <c r="R1862" s="302">
        <v>938</v>
      </c>
      <c r="S1862" s="303">
        <v>0</v>
      </c>
      <c r="T1862" s="304">
        <v>0</v>
      </c>
      <c r="U1862" s="304">
        <v>0</v>
      </c>
      <c r="V1862" s="297">
        <v>53481</v>
      </c>
      <c r="W1862" s="298">
        <v>619529</v>
      </c>
      <c r="X1862" s="298">
        <v>28297</v>
      </c>
    </row>
    <row r="1863" spans="1:24" x14ac:dyDescent="0.35">
      <c r="A1863" s="294">
        <v>2013</v>
      </c>
      <c r="B1863" s="295">
        <v>17876</v>
      </c>
      <c r="C1863" s="296" t="s">
        <v>1528</v>
      </c>
      <c r="D1863" s="294" t="s">
        <v>22</v>
      </c>
      <c r="E1863" s="296" t="s">
        <v>23</v>
      </c>
      <c r="F1863" s="294" t="s">
        <v>24</v>
      </c>
      <c r="G1863" s="296" t="s">
        <v>48</v>
      </c>
      <c r="H1863" s="296" t="s">
        <v>26</v>
      </c>
      <c r="I1863" s="296" t="s">
        <v>2270</v>
      </c>
      <c r="J1863" s="297">
        <v>1694</v>
      </c>
      <c r="K1863" s="298">
        <v>18883</v>
      </c>
      <c r="L1863" s="298">
        <v>1923</v>
      </c>
      <c r="M1863" s="299">
        <v>2019</v>
      </c>
      <c r="N1863" s="300">
        <v>23157</v>
      </c>
      <c r="O1863" s="300">
        <v>369</v>
      </c>
      <c r="P1863" s="301">
        <v>1285</v>
      </c>
      <c r="Q1863" s="302">
        <v>18505</v>
      </c>
      <c r="R1863" s="302">
        <v>1</v>
      </c>
      <c r="S1863" s="303" t="s">
        <v>35</v>
      </c>
      <c r="T1863" s="304" t="s">
        <v>35</v>
      </c>
      <c r="U1863" s="304" t="s">
        <v>35</v>
      </c>
      <c r="V1863" s="297">
        <v>4998</v>
      </c>
      <c r="W1863" s="298">
        <v>60545</v>
      </c>
      <c r="X1863" s="298">
        <v>2293</v>
      </c>
    </row>
    <row r="1864" spans="1:24" x14ac:dyDescent="0.35">
      <c r="A1864" s="294">
        <v>2013</v>
      </c>
      <c r="B1864" s="295">
        <v>17891</v>
      </c>
      <c r="C1864" s="296" t="s">
        <v>1529</v>
      </c>
      <c r="D1864" s="294" t="s">
        <v>22</v>
      </c>
      <c r="E1864" s="296" t="s">
        <v>23</v>
      </c>
      <c r="F1864" s="294" t="s">
        <v>24</v>
      </c>
      <c r="G1864" s="296" t="s">
        <v>44</v>
      </c>
      <c r="H1864" s="296" t="s">
        <v>26</v>
      </c>
      <c r="I1864" s="296" t="s">
        <v>2271</v>
      </c>
      <c r="J1864" s="297">
        <v>3622.7</v>
      </c>
      <c r="K1864" s="298">
        <v>35547</v>
      </c>
      <c r="L1864" s="298">
        <v>3592</v>
      </c>
      <c r="M1864" s="299">
        <v>2802.9</v>
      </c>
      <c r="N1864" s="300">
        <v>30061</v>
      </c>
      <c r="O1864" s="300">
        <v>487</v>
      </c>
      <c r="P1864" s="301">
        <v>11941.6</v>
      </c>
      <c r="Q1864" s="302">
        <v>155726</v>
      </c>
      <c r="R1864" s="302">
        <v>19</v>
      </c>
      <c r="S1864" s="303">
        <v>0</v>
      </c>
      <c r="T1864" s="304">
        <v>0</v>
      </c>
      <c r="U1864" s="304">
        <v>0</v>
      </c>
      <c r="V1864" s="297">
        <v>18367.2</v>
      </c>
      <c r="W1864" s="298">
        <v>221334</v>
      </c>
      <c r="X1864" s="298">
        <v>4098</v>
      </c>
    </row>
    <row r="1865" spans="1:24" x14ac:dyDescent="0.35">
      <c r="A1865" s="294">
        <v>2013</v>
      </c>
      <c r="B1865" s="295">
        <v>17893</v>
      </c>
      <c r="C1865" s="296" t="s">
        <v>1530</v>
      </c>
      <c r="D1865" s="294" t="s">
        <v>93</v>
      </c>
      <c r="E1865" s="296" t="s">
        <v>23</v>
      </c>
      <c r="F1865" s="294" t="s">
        <v>24</v>
      </c>
      <c r="G1865" s="296" t="s">
        <v>94</v>
      </c>
      <c r="H1865" s="296" t="s">
        <v>42</v>
      </c>
      <c r="I1865" s="296" t="s">
        <v>2285</v>
      </c>
      <c r="J1865" s="297">
        <v>29945.9</v>
      </c>
      <c r="K1865" s="298">
        <v>289992</v>
      </c>
      <c r="L1865" s="298">
        <v>16450</v>
      </c>
      <c r="M1865" s="299">
        <v>4604.2</v>
      </c>
      <c r="N1865" s="300">
        <v>36341</v>
      </c>
      <c r="O1865" s="300">
        <v>1071</v>
      </c>
      <c r="P1865" s="301">
        <v>0</v>
      </c>
      <c r="Q1865" s="302">
        <v>0</v>
      </c>
      <c r="R1865" s="302">
        <v>0</v>
      </c>
      <c r="S1865" s="303">
        <v>0</v>
      </c>
      <c r="T1865" s="304">
        <v>0</v>
      </c>
      <c r="U1865" s="304">
        <v>0</v>
      </c>
      <c r="V1865" s="297">
        <v>34550.1</v>
      </c>
      <c r="W1865" s="298">
        <v>326333</v>
      </c>
      <c r="X1865" s="298">
        <v>17521</v>
      </c>
    </row>
    <row r="1866" spans="1:24" x14ac:dyDescent="0.35">
      <c r="A1866" s="294">
        <v>2013</v>
      </c>
      <c r="B1866" s="295">
        <v>17896</v>
      </c>
      <c r="C1866" s="296" t="s">
        <v>1531</v>
      </c>
      <c r="D1866" s="294" t="s">
        <v>22</v>
      </c>
      <c r="E1866" s="296" t="s">
        <v>23</v>
      </c>
      <c r="F1866" s="294" t="s">
        <v>24</v>
      </c>
      <c r="G1866" s="296" t="s">
        <v>60</v>
      </c>
      <c r="H1866" s="296" t="s">
        <v>26</v>
      </c>
      <c r="I1866" s="296" t="s">
        <v>2360</v>
      </c>
      <c r="J1866" s="297">
        <v>5977</v>
      </c>
      <c r="K1866" s="298">
        <v>37868</v>
      </c>
      <c r="L1866" s="298">
        <v>4128</v>
      </c>
      <c r="M1866" s="299">
        <v>1798</v>
      </c>
      <c r="N1866" s="300">
        <v>11691</v>
      </c>
      <c r="O1866" s="300">
        <v>342</v>
      </c>
      <c r="P1866" s="301">
        <v>8678</v>
      </c>
      <c r="Q1866" s="302">
        <v>138514</v>
      </c>
      <c r="R1866" s="302">
        <v>11</v>
      </c>
      <c r="S1866" s="303" t="s">
        <v>35</v>
      </c>
      <c r="T1866" s="304" t="s">
        <v>35</v>
      </c>
      <c r="U1866" s="304" t="s">
        <v>35</v>
      </c>
      <c r="V1866" s="297">
        <v>16453</v>
      </c>
      <c r="W1866" s="298">
        <v>188073</v>
      </c>
      <c r="X1866" s="298">
        <v>4481</v>
      </c>
    </row>
    <row r="1867" spans="1:24" x14ac:dyDescent="0.35">
      <c r="A1867" s="294">
        <v>2013</v>
      </c>
      <c r="B1867" s="295">
        <v>17899</v>
      </c>
      <c r="C1867" s="296" t="s">
        <v>1532</v>
      </c>
      <c r="D1867" s="294" t="s">
        <v>22</v>
      </c>
      <c r="E1867" s="296" t="s">
        <v>23</v>
      </c>
      <c r="F1867" s="294" t="s">
        <v>24</v>
      </c>
      <c r="G1867" s="296" t="s">
        <v>86</v>
      </c>
      <c r="H1867" s="296" t="s">
        <v>26</v>
      </c>
      <c r="I1867" s="296" t="s">
        <v>2283</v>
      </c>
      <c r="J1867" s="297">
        <v>1198</v>
      </c>
      <c r="K1867" s="298">
        <v>11851</v>
      </c>
      <c r="L1867" s="298">
        <v>952</v>
      </c>
      <c r="M1867" s="299">
        <v>535</v>
      </c>
      <c r="N1867" s="300">
        <v>4501</v>
      </c>
      <c r="O1867" s="300">
        <v>236</v>
      </c>
      <c r="P1867" s="301">
        <v>777</v>
      </c>
      <c r="Q1867" s="302">
        <v>8511</v>
      </c>
      <c r="R1867" s="302">
        <v>32</v>
      </c>
      <c r="S1867" s="303">
        <v>0</v>
      </c>
      <c r="T1867" s="304">
        <v>0</v>
      </c>
      <c r="U1867" s="304">
        <v>0</v>
      </c>
      <c r="V1867" s="297">
        <v>2510</v>
      </c>
      <c r="W1867" s="298">
        <v>24863</v>
      </c>
      <c r="X1867" s="298">
        <v>1220</v>
      </c>
    </row>
    <row r="1868" spans="1:24" x14ac:dyDescent="0.35">
      <c r="A1868" s="294">
        <v>2013</v>
      </c>
      <c r="B1868" s="295">
        <v>17900</v>
      </c>
      <c r="C1868" s="296" t="s">
        <v>1533</v>
      </c>
      <c r="D1868" s="294" t="s">
        <v>22</v>
      </c>
      <c r="E1868" s="296" t="s">
        <v>23</v>
      </c>
      <c r="F1868" s="294" t="s">
        <v>24</v>
      </c>
      <c r="G1868" s="296" t="s">
        <v>48</v>
      </c>
      <c r="H1868" s="296" t="s">
        <v>26</v>
      </c>
      <c r="I1868" s="296" t="s">
        <v>2270</v>
      </c>
      <c r="J1868" s="297">
        <v>3627.1</v>
      </c>
      <c r="K1868" s="298">
        <v>27702</v>
      </c>
      <c r="L1868" s="298">
        <v>3668</v>
      </c>
      <c r="M1868" s="299">
        <v>3815</v>
      </c>
      <c r="N1868" s="300">
        <v>37194</v>
      </c>
      <c r="O1868" s="300">
        <v>449</v>
      </c>
      <c r="P1868" s="301">
        <v>2531</v>
      </c>
      <c r="Q1868" s="302">
        <v>28386</v>
      </c>
      <c r="R1868" s="302">
        <v>5</v>
      </c>
      <c r="S1868" s="303">
        <v>0</v>
      </c>
      <c r="T1868" s="304">
        <v>0</v>
      </c>
      <c r="U1868" s="304">
        <v>0</v>
      </c>
      <c r="V1868" s="297">
        <v>9973.1</v>
      </c>
      <c r="W1868" s="298">
        <v>93282</v>
      </c>
      <c r="X1868" s="298">
        <v>4122</v>
      </c>
    </row>
    <row r="1869" spans="1:24" x14ac:dyDescent="0.35">
      <c r="A1869" s="294">
        <v>2013</v>
      </c>
      <c r="B1869" s="295">
        <v>17979</v>
      </c>
      <c r="C1869" s="296" t="s">
        <v>1534</v>
      </c>
      <c r="D1869" s="294" t="s">
        <v>22</v>
      </c>
      <c r="E1869" s="296" t="s">
        <v>23</v>
      </c>
      <c r="F1869" s="294" t="s">
        <v>24</v>
      </c>
      <c r="G1869" s="296" t="s">
        <v>86</v>
      </c>
      <c r="H1869" s="296" t="s">
        <v>179</v>
      </c>
      <c r="I1869" s="296" t="s">
        <v>2283</v>
      </c>
      <c r="J1869" s="297">
        <v>3354</v>
      </c>
      <c r="K1869" s="298">
        <v>30989</v>
      </c>
      <c r="L1869" s="298">
        <v>1866</v>
      </c>
      <c r="M1869" s="299">
        <v>1214.2</v>
      </c>
      <c r="N1869" s="300">
        <v>10275</v>
      </c>
      <c r="O1869" s="300">
        <v>313</v>
      </c>
      <c r="P1869" s="301">
        <v>6666.5</v>
      </c>
      <c r="Q1869" s="302">
        <v>84968</v>
      </c>
      <c r="R1869" s="302">
        <v>578</v>
      </c>
      <c r="S1869" s="303">
        <v>0</v>
      </c>
      <c r="T1869" s="304">
        <v>0</v>
      </c>
      <c r="U1869" s="304">
        <v>0</v>
      </c>
      <c r="V1869" s="297">
        <v>11234.7</v>
      </c>
      <c r="W1869" s="298">
        <v>126232</v>
      </c>
      <c r="X1869" s="298">
        <v>2757</v>
      </c>
    </row>
    <row r="1870" spans="1:24" x14ac:dyDescent="0.35">
      <c r="A1870" s="294">
        <v>2013</v>
      </c>
      <c r="B1870" s="295">
        <v>17983</v>
      </c>
      <c r="C1870" s="296" t="s">
        <v>1535</v>
      </c>
      <c r="D1870" s="294" t="s">
        <v>22</v>
      </c>
      <c r="E1870" s="296" t="s">
        <v>23</v>
      </c>
      <c r="F1870" s="294" t="s">
        <v>24</v>
      </c>
      <c r="G1870" s="296" t="s">
        <v>48</v>
      </c>
      <c r="H1870" s="296" t="s">
        <v>26</v>
      </c>
      <c r="I1870" s="296" t="s">
        <v>2270</v>
      </c>
      <c r="J1870" s="297">
        <v>1007</v>
      </c>
      <c r="K1870" s="298">
        <v>9186</v>
      </c>
      <c r="L1870" s="298">
        <v>996</v>
      </c>
      <c r="M1870" s="299">
        <v>683</v>
      </c>
      <c r="N1870" s="300">
        <v>6255</v>
      </c>
      <c r="O1870" s="300">
        <v>200</v>
      </c>
      <c r="P1870" s="301">
        <v>533</v>
      </c>
      <c r="Q1870" s="302">
        <v>6868</v>
      </c>
      <c r="R1870" s="302">
        <v>9</v>
      </c>
      <c r="S1870" s="303" t="s">
        <v>35</v>
      </c>
      <c r="T1870" s="304" t="s">
        <v>35</v>
      </c>
      <c r="U1870" s="304" t="s">
        <v>35</v>
      </c>
      <c r="V1870" s="297">
        <v>2223</v>
      </c>
      <c r="W1870" s="298">
        <v>22309</v>
      </c>
      <c r="X1870" s="298">
        <v>1205</v>
      </c>
    </row>
    <row r="1871" spans="1:24" x14ac:dyDescent="0.35">
      <c r="A1871" s="294">
        <v>2013</v>
      </c>
      <c r="B1871" s="295">
        <v>18004</v>
      </c>
      <c r="C1871" s="296" t="s">
        <v>1536</v>
      </c>
      <c r="D1871" s="294" t="s">
        <v>22</v>
      </c>
      <c r="E1871" s="296" t="s">
        <v>23</v>
      </c>
      <c r="F1871" s="294" t="s">
        <v>24</v>
      </c>
      <c r="G1871" s="296" t="s">
        <v>58</v>
      </c>
      <c r="H1871" s="296" t="s">
        <v>26</v>
      </c>
      <c r="I1871" s="296" t="s">
        <v>2364</v>
      </c>
      <c r="J1871" s="297">
        <v>2760.7</v>
      </c>
      <c r="K1871" s="298">
        <v>21790</v>
      </c>
      <c r="L1871" s="298">
        <v>1945</v>
      </c>
      <c r="M1871" s="299">
        <v>5846.4</v>
      </c>
      <c r="N1871" s="300">
        <v>43035</v>
      </c>
      <c r="O1871" s="300">
        <v>741</v>
      </c>
      <c r="P1871" s="301" t="s">
        <v>35</v>
      </c>
      <c r="Q1871" s="302" t="s">
        <v>35</v>
      </c>
      <c r="R1871" s="302" t="s">
        <v>35</v>
      </c>
      <c r="S1871" s="303" t="s">
        <v>35</v>
      </c>
      <c r="T1871" s="304" t="s">
        <v>35</v>
      </c>
      <c r="U1871" s="304" t="s">
        <v>35</v>
      </c>
      <c r="V1871" s="297">
        <v>8607.1</v>
      </c>
      <c r="W1871" s="298">
        <v>64825</v>
      </c>
      <c r="X1871" s="298">
        <v>2686</v>
      </c>
    </row>
    <row r="1872" spans="1:24" x14ac:dyDescent="0.35">
      <c r="A1872" s="294">
        <v>2013</v>
      </c>
      <c r="B1872" s="295">
        <v>18006</v>
      </c>
      <c r="C1872" s="296" t="s">
        <v>1537</v>
      </c>
      <c r="D1872" s="294" t="s">
        <v>22</v>
      </c>
      <c r="E1872" s="296" t="s">
        <v>23</v>
      </c>
      <c r="F1872" s="294" t="s">
        <v>24</v>
      </c>
      <c r="G1872" s="296" t="s">
        <v>25</v>
      </c>
      <c r="H1872" s="296" t="s">
        <v>26</v>
      </c>
      <c r="I1872" s="296" t="s">
        <v>2269</v>
      </c>
      <c r="J1872" s="297">
        <v>12627</v>
      </c>
      <c r="K1872" s="298">
        <v>119642</v>
      </c>
      <c r="L1872" s="298">
        <v>10979</v>
      </c>
      <c r="M1872" s="299">
        <v>14506</v>
      </c>
      <c r="N1872" s="300">
        <v>142067</v>
      </c>
      <c r="O1872" s="300">
        <v>1992</v>
      </c>
      <c r="P1872" s="301">
        <v>11229</v>
      </c>
      <c r="Q1872" s="302">
        <v>146511</v>
      </c>
      <c r="R1872" s="302">
        <v>4</v>
      </c>
      <c r="S1872" s="303">
        <v>0</v>
      </c>
      <c r="T1872" s="304">
        <v>0</v>
      </c>
      <c r="U1872" s="304">
        <v>0</v>
      </c>
      <c r="V1872" s="297">
        <v>38362</v>
      </c>
      <c r="W1872" s="298">
        <v>408220</v>
      </c>
      <c r="X1872" s="298">
        <v>12975</v>
      </c>
    </row>
    <row r="1873" spans="1:24" x14ac:dyDescent="0.35">
      <c r="A1873" s="294">
        <v>2013</v>
      </c>
      <c r="B1873" s="295">
        <v>18019</v>
      </c>
      <c r="C1873" s="296" t="s">
        <v>1538</v>
      </c>
      <c r="D1873" s="294" t="s">
        <v>22</v>
      </c>
      <c r="E1873" s="296" t="s">
        <v>23</v>
      </c>
      <c r="F1873" s="294" t="s">
        <v>24</v>
      </c>
      <c r="G1873" s="296" t="s">
        <v>48</v>
      </c>
      <c r="H1873" s="296" t="s">
        <v>31</v>
      </c>
      <c r="I1873" s="296" t="s">
        <v>2270</v>
      </c>
      <c r="J1873" s="297">
        <v>39859.599999999999</v>
      </c>
      <c r="K1873" s="298">
        <v>384622</v>
      </c>
      <c r="L1873" s="298">
        <v>23183</v>
      </c>
      <c r="M1873" s="299">
        <v>8741.7999999999993</v>
      </c>
      <c r="N1873" s="300">
        <v>90469</v>
      </c>
      <c r="O1873" s="300">
        <v>1519</v>
      </c>
      <c r="P1873" s="301">
        <v>4546.5</v>
      </c>
      <c r="Q1873" s="302">
        <v>50960</v>
      </c>
      <c r="R1873" s="302">
        <v>462</v>
      </c>
      <c r="S1873" s="303" t="s">
        <v>35</v>
      </c>
      <c r="T1873" s="304" t="s">
        <v>35</v>
      </c>
      <c r="U1873" s="304" t="s">
        <v>35</v>
      </c>
      <c r="V1873" s="297">
        <v>53147.9</v>
      </c>
      <c r="W1873" s="298">
        <v>526051</v>
      </c>
      <c r="X1873" s="298">
        <v>25164</v>
      </c>
    </row>
    <row r="1874" spans="1:24" x14ac:dyDescent="0.35">
      <c r="A1874" s="294">
        <v>2013</v>
      </c>
      <c r="B1874" s="295">
        <v>18020</v>
      </c>
      <c r="C1874" s="296" t="s">
        <v>2438</v>
      </c>
      <c r="D1874" s="294" t="s">
        <v>22</v>
      </c>
      <c r="E1874" s="296" t="s">
        <v>23</v>
      </c>
      <c r="F1874" s="294" t="s">
        <v>24</v>
      </c>
      <c r="G1874" s="296" t="s">
        <v>41</v>
      </c>
      <c r="H1874" s="296" t="s">
        <v>114</v>
      </c>
      <c r="I1874" s="296" t="s">
        <v>2272</v>
      </c>
      <c r="J1874" s="297" t="s">
        <v>35</v>
      </c>
      <c r="K1874" s="298" t="s">
        <v>35</v>
      </c>
      <c r="L1874" s="298" t="s">
        <v>35</v>
      </c>
      <c r="M1874" s="299" t="s">
        <v>35</v>
      </c>
      <c r="N1874" s="300" t="s">
        <v>35</v>
      </c>
      <c r="O1874" s="300" t="s">
        <v>35</v>
      </c>
      <c r="P1874" s="301" t="s">
        <v>35</v>
      </c>
      <c r="Q1874" s="302" t="s">
        <v>35</v>
      </c>
      <c r="R1874" s="302" t="s">
        <v>35</v>
      </c>
      <c r="S1874" s="303" t="s">
        <v>35</v>
      </c>
      <c r="T1874" s="304" t="s">
        <v>35</v>
      </c>
      <c r="U1874" s="304" t="s">
        <v>35</v>
      </c>
      <c r="V1874" s="297">
        <v>0</v>
      </c>
      <c r="W1874" s="298">
        <v>0</v>
      </c>
      <c r="X1874" s="298">
        <v>0</v>
      </c>
    </row>
    <row r="1875" spans="1:24" x14ac:dyDescent="0.35">
      <c r="A1875" s="294">
        <v>2013</v>
      </c>
      <c r="B1875" s="295">
        <v>18022</v>
      </c>
      <c r="C1875" s="296" t="s">
        <v>1539</v>
      </c>
      <c r="D1875" s="294" t="s">
        <v>22</v>
      </c>
      <c r="E1875" s="296" t="s">
        <v>23</v>
      </c>
      <c r="F1875" s="294" t="s">
        <v>24</v>
      </c>
      <c r="G1875" s="296" t="s">
        <v>67</v>
      </c>
      <c r="H1875" s="296" t="s">
        <v>26</v>
      </c>
      <c r="I1875" s="296" t="s">
        <v>2280</v>
      </c>
      <c r="J1875" s="297">
        <v>12589</v>
      </c>
      <c r="K1875" s="298">
        <v>106647</v>
      </c>
      <c r="L1875" s="298">
        <v>10371</v>
      </c>
      <c r="M1875" s="299">
        <v>21292.1</v>
      </c>
      <c r="N1875" s="300">
        <v>199116</v>
      </c>
      <c r="O1875" s="300">
        <v>2567</v>
      </c>
      <c r="P1875" s="301">
        <v>11705.9</v>
      </c>
      <c r="Q1875" s="302">
        <v>152006</v>
      </c>
      <c r="R1875" s="302">
        <v>72</v>
      </c>
      <c r="S1875" s="303" t="s">
        <v>35</v>
      </c>
      <c r="T1875" s="304" t="s">
        <v>35</v>
      </c>
      <c r="U1875" s="304" t="s">
        <v>35</v>
      </c>
      <c r="V1875" s="297">
        <v>45587</v>
      </c>
      <c r="W1875" s="298">
        <v>457769</v>
      </c>
      <c r="X1875" s="298">
        <v>13010</v>
      </c>
    </row>
    <row r="1876" spans="1:24" x14ac:dyDescent="0.35">
      <c r="A1876" s="294">
        <v>2013</v>
      </c>
      <c r="B1876" s="295">
        <v>18047</v>
      </c>
      <c r="C1876" s="296" t="s">
        <v>1540</v>
      </c>
      <c r="D1876" s="294" t="s">
        <v>22</v>
      </c>
      <c r="E1876" s="296" t="s">
        <v>23</v>
      </c>
      <c r="F1876" s="294" t="s">
        <v>24</v>
      </c>
      <c r="G1876" s="296" t="s">
        <v>48</v>
      </c>
      <c r="H1876" s="296" t="s">
        <v>31</v>
      </c>
      <c r="I1876" s="296" t="s">
        <v>2270</v>
      </c>
      <c r="J1876" s="297">
        <v>15197.6</v>
      </c>
      <c r="K1876" s="298">
        <v>107362</v>
      </c>
      <c r="L1876" s="298">
        <v>8720</v>
      </c>
      <c r="M1876" s="299">
        <v>6053.7</v>
      </c>
      <c r="N1876" s="300">
        <v>50903</v>
      </c>
      <c r="O1876" s="300">
        <v>870</v>
      </c>
      <c r="P1876" s="301">
        <v>7627.9</v>
      </c>
      <c r="Q1876" s="302">
        <v>103662</v>
      </c>
      <c r="R1876" s="302">
        <v>29</v>
      </c>
      <c r="S1876" s="303" t="s">
        <v>35</v>
      </c>
      <c r="T1876" s="304" t="s">
        <v>35</v>
      </c>
      <c r="U1876" s="304" t="s">
        <v>35</v>
      </c>
      <c r="V1876" s="297">
        <v>28879.200000000001</v>
      </c>
      <c r="W1876" s="298">
        <v>261927</v>
      </c>
      <c r="X1876" s="298">
        <v>9619</v>
      </c>
    </row>
    <row r="1877" spans="1:24" x14ac:dyDescent="0.35">
      <c r="A1877" s="294">
        <v>2013</v>
      </c>
      <c r="B1877" s="295">
        <v>18051</v>
      </c>
      <c r="C1877" s="296" t="s">
        <v>1541</v>
      </c>
      <c r="D1877" s="294" t="s">
        <v>22</v>
      </c>
      <c r="E1877" s="296" t="s">
        <v>23</v>
      </c>
      <c r="F1877" s="294" t="s">
        <v>24</v>
      </c>
      <c r="G1877" s="296" t="s">
        <v>92</v>
      </c>
      <c r="H1877" s="296" t="s">
        <v>26</v>
      </c>
      <c r="I1877" s="296" t="s">
        <v>2304</v>
      </c>
      <c r="J1877" s="297">
        <v>2287</v>
      </c>
      <c r="K1877" s="298">
        <v>33080</v>
      </c>
      <c r="L1877" s="298">
        <v>2767</v>
      </c>
      <c r="M1877" s="299">
        <v>483</v>
      </c>
      <c r="N1877" s="300">
        <v>7629</v>
      </c>
      <c r="O1877" s="300">
        <v>155</v>
      </c>
      <c r="P1877" s="301" t="s">
        <v>35</v>
      </c>
      <c r="Q1877" s="302" t="s">
        <v>35</v>
      </c>
      <c r="R1877" s="302" t="s">
        <v>35</v>
      </c>
      <c r="S1877" s="303" t="s">
        <v>35</v>
      </c>
      <c r="T1877" s="304" t="s">
        <v>35</v>
      </c>
      <c r="U1877" s="304" t="s">
        <v>35</v>
      </c>
      <c r="V1877" s="297">
        <v>2770</v>
      </c>
      <c r="W1877" s="298">
        <v>40709</v>
      </c>
      <c r="X1877" s="298">
        <v>2922</v>
      </c>
    </row>
    <row r="1878" spans="1:24" x14ac:dyDescent="0.35">
      <c r="A1878" s="294">
        <v>2013</v>
      </c>
      <c r="B1878" s="295">
        <v>18085</v>
      </c>
      <c r="C1878" s="296" t="s">
        <v>1542</v>
      </c>
      <c r="D1878" s="294" t="s">
        <v>22</v>
      </c>
      <c r="E1878" s="296" t="s">
        <v>23</v>
      </c>
      <c r="F1878" s="294" t="s">
        <v>24</v>
      </c>
      <c r="G1878" s="296" t="s">
        <v>44</v>
      </c>
      <c r="H1878" s="296" t="s">
        <v>31</v>
      </c>
      <c r="I1878" s="296" t="s">
        <v>2271</v>
      </c>
      <c r="J1878" s="297">
        <v>171844.8</v>
      </c>
      <c r="K1878" s="298">
        <v>1461025</v>
      </c>
      <c r="L1878" s="298">
        <v>106964</v>
      </c>
      <c r="M1878" s="299">
        <v>42905.2</v>
      </c>
      <c r="N1878" s="300">
        <v>384303</v>
      </c>
      <c r="O1878" s="300">
        <v>8948</v>
      </c>
      <c r="P1878" s="301">
        <v>37860.800000000003</v>
      </c>
      <c r="Q1878" s="302">
        <v>452653</v>
      </c>
      <c r="R1878" s="302">
        <v>107</v>
      </c>
      <c r="S1878" s="303" t="s">
        <v>35</v>
      </c>
      <c r="T1878" s="304" t="s">
        <v>35</v>
      </c>
      <c r="U1878" s="304" t="s">
        <v>35</v>
      </c>
      <c r="V1878" s="297">
        <v>252610.8</v>
      </c>
      <c r="W1878" s="298">
        <v>2297981</v>
      </c>
      <c r="X1878" s="298">
        <v>116019</v>
      </c>
    </row>
    <row r="1879" spans="1:24" x14ac:dyDescent="0.35">
      <c r="A1879" s="294">
        <v>2013</v>
      </c>
      <c r="B1879" s="295">
        <v>18087</v>
      </c>
      <c r="C1879" s="296" t="s">
        <v>1543</v>
      </c>
      <c r="D1879" s="294" t="s">
        <v>22</v>
      </c>
      <c r="E1879" s="296" t="s">
        <v>23</v>
      </c>
      <c r="F1879" s="294" t="s">
        <v>24</v>
      </c>
      <c r="G1879" s="296" t="s">
        <v>173</v>
      </c>
      <c r="H1879" s="296" t="s">
        <v>26</v>
      </c>
      <c r="I1879" s="296" t="s">
        <v>2306</v>
      </c>
      <c r="J1879" s="297">
        <v>4090</v>
      </c>
      <c r="K1879" s="298">
        <v>29231</v>
      </c>
      <c r="L1879" s="298">
        <v>3349</v>
      </c>
      <c r="M1879" s="299">
        <v>696.5</v>
      </c>
      <c r="N1879" s="300">
        <v>5062</v>
      </c>
      <c r="O1879" s="300">
        <v>250</v>
      </c>
      <c r="P1879" s="301">
        <v>3150.9</v>
      </c>
      <c r="Q1879" s="302">
        <v>26011</v>
      </c>
      <c r="R1879" s="302">
        <v>138</v>
      </c>
      <c r="S1879" s="303" t="s">
        <v>35</v>
      </c>
      <c r="T1879" s="304" t="s">
        <v>35</v>
      </c>
      <c r="U1879" s="304" t="s">
        <v>35</v>
      </c>
      <c r="V1879" s="297">
        <v>7937.4</v>
      </c>
      <c r="W1879" s="298">
        <v>60304</v>
      </c>
      <c r="X1879" s="298">
        <v>3737</v>
      </c>
    </row>
    <row r="1880" spans="1:24" x14ac:dyDescent="0.35">
      <c r="A1880" s="294">
        <v>2013</v>
      </c>
      <c r="B1880" s="295">
        <v>18100</v>
      </c>
      <c r="C1880" s="296" t="s">
        <v>1544</v>
      </c>
      <c r="D1880" s="294" t="s">
        <v>22</v>
      </c>
      <c r="E1880" s="296" t="s">
        <v>23</v>
      </c>
      <c r="F1880" s="294" t="s">
        <v>24</v>
      </c>
      <c r="G1880" s="296" t="s">
        <v>71</v>
      </c>
      <c r="H1880" s="296" t="s">
        <v>31</v>
      </c>
      <c r="I1880" s="296" t="s">
        <v>2270</v>
      </c>
      <c r="J1880" s="297">
        <v>10239.5</v>
      </c>
      <c r="K1880" s="298">
        <v>87389</v>
      </c>
      <c r="L1880" s="298">
        <v>8968</v>
      </c>
      <c r="M1880" s="299">
        <v>3533</v>
      </c>
      <c r="N1880" s="300">
        <v>33900</v>
      </c>
      <c r="O1880" s="300">
        <v>565</v>
      </c>
      <c r="P1880" s="301">
        <v>5468.6</v>
      </c>
      <c r="Q1880" s="302">
        <v>60124</v>
      </c>
      <c r="R1880" s="302">
        <v>9</v>
      </c>
      <c r="S1880" s="303" t="s">
        <v>35</v>
      </c>
      <c r="T1880" s="304" t="s">
        <v>35</v>
      </c>
      <c r="U1880" s="304" t="s">
        <v>35</v>
      </c>
      <c r="V1880" s="297">
        <v>19241.099999999999</v>
      </c>
      <c r="W1880" s="298">
        <v>181413</v>
      </c>
      <c r="X1880" s="298">
        <v>9542</v>
      </c>
    </row>
    <row r="1881" spans="1:24" x14ac:dyDescent="0.35">
      <c r="A1881" s="294">
        <v>2013</v>
      </c>
      <c r="B1881" s="295">
        <v>18102</v>
      </c>
      <c r="C1881" s="296" t="s">
        <v>1545</v>
      </c>
      <c r="D1881" s="294" t="s">
        <v>22</v>
      </c>
      <c r="E1881" s="296" t="s">
        <v>23</v>
      </c>
      <c r="F1881" s="294" t="s">
        <v>24</v>
      </c>
      <c r="G1881" s="296" t="s">
        <v>41</v>
      </c>
      <c r="H1881" s="296" t="s">
        <v>31</v>
      </c>
      <c r="I1881" s="296" t="s">
        <v>2272</v>
      </c>
      <c r="J1881" s="297">
        <v>8324</v>
      </c>
      <c r="K1881" s="298">
        <v>65874</v>
      </c>
      <c r="L1881" s="298">
        <v>6067</v>
      </c>
      <c r="M1881" s="299">
        <v>1776</v>
      </c>
      <c r="N1881" s="300">
        <v>19463</v>
      </c>
      <c r="O1881" s="300">
        <v>210</v>
      </c>
      <c r="P1881" s="301" t="s">
        <v>35</v>
      </c>
      <c r="Q1881" s="302" t="s">
        <v>35</v>
      </c>
      <c r="R1881" s="302" t="s">
        <v>35</v>
      </c>
      <c r="S1881" s="303" t="s">
        <v>35</v>
      </c>
      <c r="T1881" s="304" t="s">
        <v>35</v>
      </c>
      <c r="U1881" s="304" t="s">
        <v>35</v>
      </c>
      <c r="V1881" s="297">
        <v>10100</v>
      </c>
      <c r="W1881" s="298">
        <v>85337</v>
      </c>
      <c r="X1881" s="298">
        <v>6277</v>
      </c>
    </row>
    <row r="1882" spans="1:24" x14ac:dyDescent="0.35">
      <c r="A1882" s="294">
        <v>2013</v>
      </c>
      <c r="B1882" s="295">
        <v>18125</v>
      </c>
      <c r="C1882" s="296" t="s">
        <v>1546</v>
      </c>
      <c r="D1882" s="294" t="s">
        <v>22</v>
      </c>
      <c r="E1882" s="296" t="s">
        <v>23</v>
      </c>
      <c r="F1882" s="294" t="s">
        <v>24</v>
      </c>
      <c r="G1882" s="296" t="s">
        <v>76</v>
      </c>
      <c r="H1882" s="296" t="s">
        <v>26</v>
      </c>
      <c r="I1882" s="296" t="s">
        <v>2324</v>
      </c>
      <c r="J1882" s="297">
        <v>20088</v>
      </c>
      <c r="K1882" s="298">
        <v>191660</v>
      </c>
      <c r="L1882" s="298">
        <v>17714</v>
      </c>
      <c r="M1882" s="299">
        <v>16086</v>
      </c>
      <c r="N1882" s="300">
        <v>166837</v>
      </c>
      <c r="O1882" s="300">
        <v>2325</v>
      </c>
      <c r="P1882" s="301">
        <v>4847</v>
      </c>
      <c r="Q1882" s="302">
        <v>68485</v>
      </c>
      <c r="R1882" s="302">
        <v>5</v>
      </c>
      <c r="S1882" s="303" t="s">
        <v>35</v>
      </c>
      <c r="T1882" s="304" t="s">
        <v>35</v>
      </c>
      <c r="U1882" s="304" t="s">
        <v>35</v>
      </c>
      <c r="V1882" s="297">
        <v>41021</v>
      </c>
      <c r="W1882" s="298">
        <v>426982</v>
      </c>
      <c r="X1882" s="298">
        <v>20044</v>
      </c>
    </row>
    <row r="1883" spans="1:24" x14ac:dyDescent="0.35">
      <c r="A1883" s="294">
        <v>2013</v>
      </c>
      <c r="B1883" s="295">
        <v>18126</v>
      </c>
      <c r="C1883" s="296" t="s">
        <v>1547</v>
      </c>
      <c r="D1883" s="294" t="s">
        <v>22</v>
      </c>
      <c r="E1883" s="296" t="s">
        <v>23</v>
      </c>
      <c r="F1883" s="294" t="s">
        <v>24</v>
      </c>
      <c r="G1883" s="296" t="s">
        <v>76</v>
      </c>
      <c r="H1883" s="296" t="s">
        <v>26</v>
      </c>
      <c r="I1883" s="296" t="s">
        <v>2324</v>
      </c>
      <c r="J1883" s="297">
        <v>1390</v>
      </c>
      <c r="K1883" s="298">
        <v>13713</v>
      </c>
      <c r="L1883" s="298">
        <v>1523</v>
      </c>
      <c r="M1883" s="299">
        <v>2274</v>
      </c>
      <c r="N1883" s="300">
        <v>25828</v>
      </c>
      <c r="O1883" s="300">
        <v>456</v>
      </c>
      <c r="P1883" s="301">
        <v>2608</v>
      </c>
      <c r="Q1883" s="302">
        <v>35218</v>
      </c>
      <c r="R1883" s="302">
        <v>10</v>
      </c>
      <c r="S1883" s="303" t="s">
        <v>35</v>
      </c>
      <c r="T1883" s="304" t="s">
        <v>35</v>
      </c>
      <c r="U1883" s="304" t="s">
        <v>35</v>
      </c>
      <c r="V1883" s="297">
        <v>6272</v>
      </c>
      <c r="W1883" s="298">
        <v>74759</v>
      </c>
      <c r="X1883" s="298">
        <v>1989</v>
      </c>
    </row>
    <row r="1884" spans="1:24" x14ac:dyDescent="0.35">
      <c r="A1884" s="294">
        <v>2013</v>
      </c>
      <c r="B1884" s="295">
        <v>18177</v>
      </c>
      <c r="C1884" s="296" t="s">
        <v>1548</v>
      </c>
      <c r="D1884" s="294" t="s">
        <v>22</v>
      </c>
      <c r="E1884" s="296" t="s">
        <v>23</v>
      </c>
      <c r="F1884" s="294" t="s">
        <v>24</v>
      </c>
      <c r="G1884" s="296" t="s">
        <v>83</v>
      </c>
      <c r="H1884" s="296" t="s">
        <v>26</v>
      </c>
      <c r="I1884" s="296" t="s">
        <v>2270</v>
      </c>
      <c r="J1884" s="297">
        <v>1815.4</v>
      </c>
      <c r="K1884" s="298">
        <v>16713</v>
      </c>
      <c r="L1884" s="298">
        <v>1657</v>
      </c>
      <c r="M1884" s="299">
        <v>758.8</v>
      </c>
      <c r="N1884" s="300">
        <v>6066</v>
      </c>
      <c r="O1884" s="300">
        <v>205</v>
      </c>
      <c r="P1884" s="301">
        <v>2340.1</v>
      </c>
      <c r="Q1884" s="302">
        <v>29096</v>
      </c>
      <c r="R1884" s="302">
        <v>39</v>
      </c>
      <c r="S1884" s="303" t="s">
        <v>35</v>
      </c>
      <c r="T1884" s="304" t="s">
        <v>35</v>
      </c>
      <c r="U1884" s="304" t="s">
        <v>35</v>
      </c>
      <c r="V1884" s="297">
        <v>4914.3</v>
      </c>
      <c r="W1884" s="298">
        <v>51875</v>
      </c>
      <c r="X1884" s="298">
        <v>1901</v>
      </c>
    </row>
    <row r="1885" spans="1:24" x14ac:dyDescent="0.35">
      <c r="A1885" s="294">
        <v>2013</v>
      </c>
      <c r="B1885" s="295">
        <v>18181</v>
      </c>
      <c r="C1885" s="296" t="s">
        <v>1549</v>
      </c>
      <c r="D1885" s="294" t="s">
        <v>22</v>
      </c>
      <c r="E1885" s="296" t="s">
        <v>23</v>
      </c>
      <c r="F1885" s="294" t="s">
        <v>24</v>
      </c>
      <c r="G1885" s="296" t="s">
        <v>37</v>
      </c>
      <c r="H1885" s="296" t="s">
        <v>26</v>
      </c>
      <c r="I1885" s="296" t="s">
        <v>2270</v>
      </c>
      <c r="J1885" s="297">
        <v>7742.3</v>
      </c>
      <c r="K1885" s="298">
        <v>65629</v>
      </c>
      <c r="L1885" s="298">
        <v>7602</v>
      </c>
      <c r="M1885" s="299">
        <v>5499.5</v>
      </c>
      <c r="N1885" s="300">
        <v>53388</v>
      </c>
      <c r="O1885" s="300">
        <v>903</v>
      </c>
      <c r="P1885" s="301">
        <v>1991.5</v>
      </c>
      <c r="Q1885" s="302">
        <v>22396</v>
      </c>
      <c r="R1885" s="302">
        <v>3</v>
      </c>
      <c r="S1885" s="303">
        <v>0</v>
      </c>
      <c r="T1885" s="304">
        <v>0</v>
      </c>
      <c r="U1885" s="304">
        <v>0</v>
      </c>
      <c r="V1885" s="297">
        <v>15233.3</v>
      </c>
      <c r="W1885" s="298">
        <v>141413</v>
      </c>
      <c r="X1885" s="298">
        <v>8508</v>
      </c>
    </row>
    <row r="1886" spans="1:24" x14ac:dyDescent="0.35">
      <c r="A1886" s="294">
        <v>2013</v>
      </c>
      <c r="B1886" s="295">
        <v>18193</v>
      </c>
      <c r="C1886" s="296" t="s">
        <v>1550</v>
      </c>
      <c r="D1886" s="294" t="s">
        <v>39</v>
      </c>
      <c r="E1886" s="296" t="s">
        <v>40</v>
      </c>
      <c r="F1886" s="294" t="s">
        <v>24</v>
      </c>
      <c r="G1886" s="296" t="s">
        <v>60</v>
      </c>
      <c r="H1886" s="296" t="s">
        <v>42</v>
      </c>
      <c r="I1886" s="296" t="s">
        <v>2278</v>
      </c>
      <c r="J1886" s="297" t="s">
        <v>35</v>
      </c>
      <c r="K1886" s="298" t="s">
        <v>35</v>
      </c>
      <c r="L1886" s="298" t="s">
        <v>35</v>
      </c>
      <c r="M1886" s="299">
        <v>236626.8</v>
      </c>
      <c r="N1886" s="300">
        <v>3793869</v>
      </c>
      <c r="O1886" s="300">
        <v>446</v>
      </c>
      <c r="P1886" s="301">
        <v>15103.8</v>
      </c>
      <c r="Q1886" s="302">
        <v>242162</v>
      </c>
      <c r="R1886" s="302">
        <v>28</v>
      </c>
      <c r="S1886" s="303" t="s">
        <v>35</v>
      </c>
      <c r="T1886" s="304" t="s">
        <v>35</v>
      </c>
      <c r="U1886" s="304" t="s">
        <v>35</v>
      </c>
      <c r="V1886" s="297">
        <v>251730.6</v>
      </c>
      <c r="W1886" s="298">
        <v>4036031</v>
      </c>
      <c r="X1886" s="298">
        <v>474</v>
      </c>
    </row>
    <row r="1887" spans="1:24" x14ac:dyDescent="0.35">
      <c r="A1887" s="294">
        <v>2013</v>
      </c>
      <c r="B1887" s="295">
        <v>18193</v>
      </c>
      <c r="C1887" s="296" t="s">
        <v>1550</v>
      </c>
      <c r="D1887" s="294" t="s">
        <v>39</v>
      </c>
      <c r="E1887" s="296" t="s">
        <v>40</v>
      </c>
      <c r="F1887" s="294" t="s">
        <v>24</v>
      </c>
      <c r="G1887" s="296" t="s">
        <v>228</v>
      </c>
      <c r="H1887" s="296" t="s">
        <v>42</v>
      </c>
      <c r="I1887" s="296" t="s">
        <v>2306</v>
      </c>
      <c r="J1887" s="297" t="s">
        <v>35</v>
      </c>
      <c r="K1887" s="298" t="s">
        <v>35</v>
      </c>
      <c r="L1887" s="298" t="s">
        <v>35</v>
      </c>
      <c r="M1887" s="299">
        <v>94507.6</v>
      </c>
      <c r="N1887" s="300">
        <v>1346191</v>
      </c>
      <c r="O1887" s="300">
        <v>927</v>
      </c>
      <c r="P1887" s="301" t="s">
        <v>35</v>
      </c>
      <c r="Q1887" s="302" t="s">
        <v>35</v>
      </c>
      <c r="R1887" s="302" t="s">
        <v>35</v>
      </c>
      <c r="S1887" s="303" t="s">
        <v>35</v>
      </c>
      <c r="T1887" s="304" t="s">
        <v>35</v>
      </c>
      <c r="U1887" s="304" t="s">
        <v>35</v>
      </c>
      <c r="V1887" s="297">
        <v>94507.6</v>
      </c>
      <c r="W1887" s="298">
        <v>1346191</v>
      </c>
      <c r="X1887" s="298">
        <v>927</v>
      </c>
    </row>
    <row r="1888" spans="1:24" x14ac:dyDescent="0.35">
      <c r="A1888" s="294">
        <v>2013</v>
      </c>
      <c r="B1888" s="295">
        <v>18193</v>
      </c>
      <c r="C1888" s="296" t="s">
        <v>1550</v>
      </c>
      <c r="D1888" s="294" t="s">
        <v>39</v>
      </c>
      <c r="E1888" s="296" t="s">
        <v>40</v>
      </c>
      <c r="F1888" s="294" t="s">
        <v>24</v>
      </c>
      <c r="G1888" s="296" t="s">
        <v>413</v>
      </c>
      <c r="H1888" s="296" t="s">
        <v>42</v>
      </c>
      <c r="I1888" s="296" t="s">
        <v>2271</v>
      </c>
      <c r="J1888" s="297" t="s">
        <v>35</v>
      </c>
      <c r="K1888" s="298" t="s">
        <v>35</v>
      </c>
      <c r="L1888" s="298" t="s">
        <v>35</v>
      </c>
      <c r="M1888" s="299">
        <v>14509.4</v>
      </c>
      <c r="N1888" s="300">
        <v>193034</v>
      </c>
      <c r="O1888" s="300">
        <v>96</v>
      </c>
      <c r="P1888" s="301" t="s">
        <v>35</v>
      </c>
      <c r="Q1888" s="302" t="s">
        <v>35</v>
      </c>
      <c r="R1888" s="302" t="s">
        <v>35</v>
      </c>
      <c r="S1888" s="303" t="s">
        <v>35</v>
      </c>
      <c r="T1888" s="304" t="s">
        <v>35</v>
      </c>
      <c r="U1888" s="304" t="s">
        <v>35</v>
      </c>
      <c r="V1888" s="297">
        <v>14509.4</v>
      </c>
      <c r="W1888" s="298">
        <v>193034</v>
      </c>
      <c r="X1888" s="298">
        <v>96</v>
      </c>
    </row>
    <row r="1889" spans="1:24" x14ac:dyDescent="0.35">
      <c r="A1889" s="294">
        <v>2013</v>
      </c>
      <c r="B1889" s="295">
        <v>18193</v>
      </c>
      <c r="C1889" s="296" t="s">
        <v>1550</v>
      </c>
      <c r="D1889" s="294" t="s">
        <v>39</v>
      </c>
      <c r="E1889" s="296" t="s">
        <v>40</v>
      </c>
      <c r="F1889" s="294" t="s">
        <v>24</v>
      </c>
      <c r="G1889" s="296" t="s">
        <v>186</v>
      </c>
      <c r="H1889" s="296" t="s">
        <v>42</v>
      </c>
      <c r="I1889" s="296" t="s">
        <v>2271</v>
      </c>
      <c r="J1889" s="297" t="s">
        <v>35</v>
      </c>
      <c r="K1889" s="298" t="s">
        <v>35</v>
      </c>
      <c r="L1889" s="298" t="s">
        <v>35</v>
      </c>
      <c r="M1889" s="299">
        <v>29484</v>
      </c>
      <c r="N1889" s="300">
        <v>440551</v>
      </c>
      <c r="O1889" s="300">
        <v>134</v>
      </c>
      <c r="P1889" s="301" t="s">
        <v>35</v>
      </c>
      <c r="Q1889" s="302" t="s">
        <v>35</v>
      </c>
      <c r="R1889" s="302" t="s">
        <v>35</v>
      </c>
      <c r="S1889" s="303" t="s">
        <v>35</v>
      </c>
      <c r="T1889" s="304" t="s">
        <v>35</v>
      </c>
      <c r="U1889" s="304" t="s">
        <v>35</v>
      </c>
      <c r="V1889" s="297">
        <v>29484</v>
      </c>
      <c r="W1889" s="298">
        <v>440551</v>
      </c>
      <c r="X1889" s="298">
        <v>134</v>
      </c>
    </row>
    <row r="1890" spans="1:24" x14ac:dyDescent="0.35">
      <c r="A1890" s="294">
        <v>2013</v>
      </c>
      <c r="B1890" s="295">
        <v>18193</v>
      </c>
      <c r="C1890" s="296" t="s">
        <v>1550</v>
      </c>
      <c r="D1890" s="294" t="s">
        <v>39</v>
      </c>
      <c r="E1890" s="296" t="s">
        <v>40</v>
      </c>
      <c r="F1890" s="294" t="s">
        <v>24</v>
      </c>
      <c r="G1890" s="296" t="s">
        <v>34</v>
      </c>
      <c r="H1890" s="296" t="s">
        <v>42</v>
      </c>
      <c r="I1890" s="296" t="s">
        <v>2270</v>
      </c>
      <c r="J1890" s="297" t="s">
        <v>35</v>
      </c>
      <c r="K1890" s="298" t="s">
        <v>35</v>
      </c>
      <c r="L1890" s="298" t="s">
        <v>35</v>
      </c>
      <c r="M1890" s="299">
        <v>249351.1</v>
      </c>
      <c r="N1890" s="300">
        <v>5206172</v>
      </c>
      <c r="O1890" s="300">
        <v>5656</v>
      </c>
      <c r="P1890" s="301" t="s">
        <v>35</v>
      </c>
      <c r="Q1890" s="302" t="s">
        <v>35</v>
      </c>
      <c r="R1890" s="302" t="s">
        <v>35</v>
      </c>
      <c r="S1890" s="303" t="s">
        <v>35</v>
      </c>
      <c r="T1890" s="304" t="s">
        <v>35</v>
      </c>
      <c r="U1890" s="304" t="s">
        <v>35</v>
      </c>
      <c r="V1890" s="297">
        <v>249351.1</v>
      </c>
      <c r="W1890" s="298">
        <v>5206172</v>
      </c>
      <c r="X1890" s="298">
        <v>5656</v>
      </c>
    </row>
    <row r="1891" spans="1:24" x14ac:dyDescent="0.35">
      <c r="A1891" s="294">
        <v>2013</v>
      </c>
      <c r="B1891" s="295">
        <v>18193</v>
      </c>
      <c r="C1891" s="296" t="s">
        <v>1550</v>
      </c>
      <c r="D1891" s="294" t="s">
        <v>39</v>
      </c>
      <c r="E1891" s="296" t="s">
        <v>40</v>
      </c>
      <c r="F1891" s="294" t="s">
        <v>24</v>
      </c>
      <c r="G1891" s="296" t="s">
        <v>173</v>
      </c>
      <c r="H1891" s="296" t="s">
        <v>42</v>
      </c>
      <c r="I1891" s="296" t="s">
        <v>2306</v>
      </c>
      <c r="J1891" s="297" t="s">
        <v>35</v>
      </c>
      <c r="K1891" s="298" t="s">
        <v>35</v>
      </c>
      <c r="L1891" s="298" t="s">
        <v>35</v>
      </c>
      <c r="M1891" s="299">
        <v>257526.2</v>
      </c>
      <c r="N1891" s="300">
        <v>3742584</v>
      </c>
      <c r="O1891" s="300">
        <v>2015</v>
      </c>
      <c r="P1891" s="301" t="s">
        <v>35</v>
      </c>
      <c r="Q1891" s="302" t="s">
        <v>35</v>
      </c>
      <c r="R1891" s="302" t="s">
        <v>35</v>
      </c>
      <c r="S1891" s="303" t="s">
        <v>35</v>
      </c>
      <c r="T1891" s="304" t="s">
        <v>35</v>
      </c>
      <c r="U1891" s="304" t="s">
        <v>35</v>
      </c>
      <c r="V1891" s="297">
        <v>257526.2</v>
      </c>
      <c r="W1891" s="298">
        <v>3742584</v>
      </c>
      <c r="X1891" s="298">
        <v>2015</v>
      </c>
    </row>
    <row r="1892" spans="1:24" x14ac:dyDescent="0.35">
      <c r="A1892" s="294">
        <v>2013</v>
      </c>
      <c r="B1892" s="295">
        <v>18193</v>
      </c>
      <c r="C1892" s="296" t="s">
        <v>1550</v>
      </c>
      <c r="D1892" s="294" t="s">
        <v>39</v>
      </c>
      <c r="E1892" s="296" t="s">
        <v>40</v>
      </c>
      <c r="F1892" s="294" t="s">
        <v>24</v>
      </c>
      <c r="G1892" s="296" t="s">
        <v>30</v>
      </c>
      <c r="H1892" s="296" t="s">
        <v>42</v>
      </c>
      <c r="I1892" s="296" t="s">
        <v>2271</v>
      </c>
      <c r="J1892" s="297" t="s">
        <v>35</v>
      </c>
      <c r="K1892" s="298" t="s">
        <v>35</v>
      </c>
      <c r="L1892" s="298" t="s">
        <v>35</v>
      </c>
      <c r="M1892" s="299">
        <v>193590.3</v>
      </c>
      <c r="N1892" s="300">
        <v>2557976</v>
      </c>
      <c r="O1892" s="300">
        <v>1857</v>
      </c>
      <c r="P1892" s="301" t="s">
        <v>35</v>
      </c>
      <c r="Q1892" s="302" t="s">
        <v>35</v>
      </c>
      <c r="R1892" s="302" t="s">
        <v>35</v>
      </c>
      <c r="S1892" s="303" t="s">
        <v>35</v>
      </c>
      <c r="T1892" s="304" t="s">
        <v>35</v>
      </c>
      <c r="U1892" s="304" t="s">
        <v>35</v>
      </c>
      <c r="V1892" s="297">
        <v>193590.3</v>
      </c>
      <c r="W1892" s="298">
        <v>2557976</v>
      </c>
      <c r="X1892" s="298">
        <v>1857</v>
      </c>
    </row>
    <row r="1893" spans="1:24" x14ac:dyDescent="0.35">
      <c r="A1893" s="294">
        <v>2013</v>
      </c>
      <c r="B1893" s="295">
        <v>18193</v>
      </c>
      <c r="C1893" s="296" t="s">
        <v>1550</v>
      </c>
      <c r="D1893" s="294" t="s">
        <v>39</v>
      </c>
      <c r="E1893" s="296" t="s">
        <v>40</v>
      </c>
      <c r="F1893" s="294" t="s">
        <v>24</v>
      </c>
      <c r="G1893" s="296" t="s">
        <v>150</v>
      </c>
      <c r="H1893" s="296" t="s">
        <v>42</v>
      </c>
      <c r="I1893" s="296" t="s">
        <v>2306</v>
      </c>
      <c r="J1893" s="297" t="s">
        <v>35</v>
      </c>
      <c r="K1893" s="298" t="s">
        <v>35</v>
      </c>
      <c r="L1893" s="298" t="s">
        <v>35</v>
      </c>
      <c r="M1893" s="299">
        <v>2655</v>
      </c>
      <c r="N1893" s="300">
        <v>43893</v>
      </c>
      <c r="O1893" s="300">
        <v>28</v>
      </c>
      <c r="P1893" s="301" t="s">
        <v>35</v>
      </c>
      <c r="Q1893" s="302" t="s">
        <v>35</v>
      </c>
      <c r="R1893" s="302" t="s">
        <v>35</v>
      </c>
      <c r="S1893" s="303" t="s">
        <v>35</v>
      </c>
      <c r="T1893" s="304" t="s">
        <v>35</v>
      </c>
      <c r="U1893" s="304" t="s">
        <v>35</v>
      </c>
      <c r="V1893" s="297">
        <v>2655</v>
      </c>
      <c r="W1893" s="298">
        <v>43893</v>
      </c>
      <c r="X1893" s="298">
        <v>28</v>
      </c>
    </row>
    <row r="1894" spans="1:24" x14ac:dyDescent="0.35">
      <c r="A1894" s="294">
        <v>2013</v>
      </c>
      <c r="B1894" s="295">
        <v>18193</v>
      </c>
      <c r="C1894" s="296" t="s">
        <v>1550</v>
      </c>
      <c r="D1894" s="294" t="s">
        <v>39</v>
      </c>
      <c r="E1894" s="296" t="s">
        <v>40</v>
      </c>
      <c r="F1894" s="294" t="s">
        <v>24</v>
      </c>
      <c r="G1894" s="296" t="s">
        <v>79</v>
      </c>
      <c r="H1894" s="296" t="s">
        <v>42</v>
      </c>
      <c r="I1894" s="296" t="s">
        <v>2270</v>
      </c>
      <c r="J1894" s="297" t="s">
        <v>35</v>
      </c>
      <c r="K1894" s="298" t="s">
        <v>35</v>
      </c>
      <c r="L1894" s="298" t="s">
        <v>35</v>
      </c>
      <c r="M1894" s="299">
        <v>17834.099999999999</v>
      </c>
      <c r="N1894" s="300">
        <v>315437</v>
      </c>
      <c r="O1894" s="300">
        <v>187</v>
      </c>
      <c r="P1894" s="301" t="s">
        <v>35</v>
      </c>
      <c r="Q1894" s="302" t="s">
        <v>35</v>
      </c>
      <c r="R1894" s="302" t="s">
        <v>35</v>
      </c>
      <c r="S1894" s="303" t="s">
        <v>35</v>
      </c>
      <c r="T1894" s="304" t="s">
        <v>35</v>
      </c>
      <c r="U1894" s="304" t="s">
        <v>35</v>
      </c>
      <c r="V1894" s="297">
        <v>17834.099999999999</v>
      </c>
      <c r="W1894" s="298">
        <v>315437</v>
      </c>
      <c r="X1894" s="298">
        <v>187</v>
      </c>
    </row>
    <row r="1895" spans="1:24" x14ac:dyDescent="0.35">
      <c r="A1895" s="294">
        <v>2013</v>
      </c>
      <c r="B1895" s="295">
        <v>18193</v>
      </c>
      <c r="C1895" s="296" t="s">
        <v>1550</v>
      </c>
      <c r="D1895" s="294" t="s">
        <v>39</v>
      </c>
      <c r="E1895" s="296" t="s">
        <v>40</v>
      </c>
      <c r="F1895" s="294" t="s">
        <v>24</v>
      </c>
      <c r="G1895" s="296" t="s">
        <v>131</v>
      </c>
      <c r="H1895" s="296" t="s">
        <v>42</v>
      </c>
      <c r="I1895" s="296" t="s">
        <v>2271</v>
      </c>
      <c r="J1895" s="297" t="s">
        <v>35</v>
      </c>
      <c r="K1895" s="298" t="s">
        <v>35</v>
      </c>
      <c r="L1895" s="298" t="s">
        <v>35</v>
      </c>
      <c r="M1895" s="299">
        <v>356397.7</v>
      </c>
      <c r="N1895" s="300">
        <v>4193712</v>
      </c>
      <c r="O1895" s="300">
        <v>2584</v>
      </c>
      <c r="P1895" s="301" t="s">
        <v>35</v>
      </c>
      <c r="Q1895" s="302" t="s">
        <v>35</v>
      </c>
      <c r="R1895" s="302" t="s">
        <v>35</v>
      </c>
      <c r="S1895" s="303" t="s">
        <v>35</v>
      </c>
      <c r="T1895" s="304" t="s">
        <v>35</v>
      </c>
      <c r="U1895" s="304" t="s">
        <v>35</v>
      </c>
      <c r="V1895" s="297">
        <v>356397.7</v>
      </c>
      <c r="W1895" s="298">
        <v>4193712</v>
      </c>
      <c r="X1895" s="298">
        <v>2584</v>
      </c>
    </row>
    <row r="1896" spans="1:24" x14ac:dyDescent="0.35">
      <c r="A1896" s="294">
        <v>2013</v>
      </c>
      <c r="B1896" s="295">
        <v>18193</v>
      </c>
      <c r="C1896" s="296" t="s">
        <v>1550</v>
      </c>
      <c r="D1896" s="294" t="s">
        <v>39</v>
      </c>
      <c r="E1896" s="296" t="s">
        <v>40</v>
      </c>
      <c r="F1896" s="294" t="s">
        <v>24</v>
      </c>
      <c r="G1896" s="296" t="s">
        <v>41</v>
      </c>
      <c r="H1896" s="296" t="s">
        <v>42</v>
      </c>
      <c r="I1896" s="296" t="s">
        <v>2272</v>
      </c>
      <c r="J1896" s="297" t="s">
        <v>35</v>
      </c>
      <c r="K1896" s="298" t="s">
        <v>35</v>
      </c>
      <c r="L1896" s="298" t="s">
        <v>35</v>
      </c>
      <c r="M1896" s="299">
        <v>393493.2</v>
      </c>
      <c r="N1896" s="300">
        <v>5800453</v>
      </c>
      <c r="O1896" s="300">
        <v>4238</v>
      </c>
      <c r="P1896" s="301">
        <v>25116.6</v>
      </c>
      <c r="Q1896" s="302">
        <v>370242</v>
      </c>
      <c r="R1896" s="302">
        <v>271</v>
      </c>
      <c r="S1896" s="303" t="s">
        <v>35</v>
      </c>
      <c r="T1896" s="304" t="s">
        <v>35</v>
      </c>
      <c r="U1896" s="304" t="s">
        <v>35</v>
      </c>
      <c r="V1896" s="297">
        <v>418609.8</v>
      </c>
      <c r="W1896" s="298">
        <v>6170695</v>
      </c>
      <c r="X1896" s="298">
        <v>4509</v>
      </c>
    </row>
    <row r="1897" spans="1:24" x14ac:dyDescent="0.35">
      <c r="A1897" s="294">
        <v>2013</v>
      </c>
      <c r="B1897" s="295">
        <v>18193</v>
      </c>
      <c r="C1897" s="296" t="s">
        <v>1550</v>
      </c>
      <c r="D1897" s="294" t="s">
        <v>39</v>
      </c>
      <c r="E1897" s="296" t="s">
        <v>40</v>
      </c>
      <c r="F1897" s="294" t="s">
        <v>24</v>
      </c>
      <c r="G1897" s="296" t="s">
        <v>44</v>
      </c>
      <c r="H1897" s="296" t="s">
        <v>42</v>
      </c>
      <c r="I1897" s="296" t="s">
        <v>2271</v>
      </c>
      <c r="J1897" s="297" t="s">
        <v>35</v>
      </c>
      <c r="K1897" s="298" t="s">
        <v>35</v>
      </c>
      <c r="L1897" s="298" t="s">
        <v>35</v>
      </c>
      <c r="M1897" s="299">
        <v>114847.8</v>
      </c>
      <c r="N1897" s="300">
        <v>2325065</v>
      </c>
      <c r="O1897" s="300">
        <v>5029</v>
      </c>
      <c r="P1897" s="301">
        <v>7330.7</v>
      </c>
      <c r="Q1897" s="302">
        <v>148408</v>
      </c>
      <c r="R1897" s="302">
        <v>321</v>
      </c>
      <c r="S1897" s="303" t="s">
        <v>35</v>
      </c>
      <c r="T1897" s="304" t="s">
        <v>35</v>
      </c>
      <c r="U1897" s="304" t="s">
        <v>35</v>
      </c>
      <c r="V1897" s="297">
        <v>122178.5</v>
      </c>
      <c r="W1897" s="298">
        <v>2473473</v>
      </c>
      <c r="X1897" s="298">
        <v>5350</v>
      </c>
    </row>
    <row r="1898" spans="1:24" x14ac:dyDescent="0.35">
      <c r="A1898" s="294">
        <v>2013</v>
      </c>
      <c r="B1898" s="295">
        <v>18193</v>
      </c>
      <c r="C1898" s="296" t="s">
        <v>1550</v>
      </c>
      <c r="D1898" s="294" t="s">
        <v>39</v>
      </c>
      <c r="E1898" s="296" t="s">
        <v>40</v>
      </c>
      <c r="F1898" s="294" t="s">
        <v>24</v>
      </c>
      <c r="G1898" s="296" t="s">
        <v>187</v>
      </c>
      <c r="H1898" s="296" t="s">
        <v>42</v>
      </c>
      <c r="I1898" s="296" t="s">
        <v>2271</v>
      </c>
      <c r="J1898" s="297" t="s">
        <v>35</v>
      </c>
      <c r="K1898" s="298" t="s">
        <v>35</v>
      </c>
      <c r="L1898" s="298" t="s">
        <v>35</v>
      </c>
      <c r="M1898" s="299">
        <v>458154.1</v>
      </c>
      <c r="N1898" s="300">
        <v>6365540</v>
      </c>
      <c r="O1898" s="300">
        <v>5539</v>
      </c>
      <c r="P1898" s="301">
        <v>29243.9</v>
      </c>
      <c r="Q1898" s="302">
        <v>406311</v>
      </c>
      <c r="R1898" s="302">
        <v>354</v>
      </c>
      <c r="S1898" s="303" t="s">
        <v>35</v>
      </c>
      <c r="T1898" s="304" t="s">
        <v>35</v>
      </c>
      <c r="U1898" s="304" t="s">
        <v>35</v>
      </c>
      <c r="V1898" s="297">
        <v>487398</v>
      </c>
      <c r="W1898" s="298">
        <v>6771851</v>
      </c>
      <c r="X1898" s="298">
        <v>5893</v>
      </c>
    </row>
    <row r="1899" spans="1:24" x14ac:dyDescent="0.35">
      <c r="A1899" s="294">
        <v>2013</v>
      </c>
      <c r="B1899" s="295">
        <v>18193</v>
      </c>
      <c r="C1899" s="296" t="s">
        <v>1550</v>
      </c>
      <c r="D1899" s="294" t="s">
        <v>39</v>
      </c>
      <c r="E1899" s="296" t="s">
        <v>40</v>
      </c>
      <c r="F1899" s="294" t="s">
        <v>24</v>
      </c>
      <c r="G1899" s="296" t="s">
        <v>208</v>
      </c>
      <c r="H1899" s="296" t="s">
        <v>42</v>
      </c>
      <c r="I1899" s="296" t="s">
        <v>2306</v>
      </c>
      <c r="J1899" s="297" t="s">
        <v>35</v>
      </c>
      <c r="K1899" s="298" t="s">
        <v>35</v>
      </c>
      <c r="L1899" s="298" t="s">
        <v>35</v>
      </c>
      <c r="M1899" s="299">
        <v>34059.1</v>
      </c>
      <c r="N1899" s="300">
        <v>526266</v>
      </c>
      <c r="O1899" s="300">
        <v>169</v>
      </c>
      <c r="P1899" s="301" t="s">
        <v>35</v>
      </c>
      <c r="Q1899" s="302" t="s">
        <v>35</v>
      </c>
      <c r="R1899" s="302" t="s">
        <v>35</v>
      </c>
      <c r="S1899" s="303" t="s">
        <v>35</v>
      </c>
      <c r="T1899" s="304" t="s">
        <v>35</v>
      </c>
      <c r="U1899" s="304" t="s">
        <v>35</v>
      </c>
      <c r="V1899" s="297">
        <v>34059.1</v>
      </c>
      <c r="W1899" s="298">
        <v>526266</v>
      </c>
      <c r="X1899" s="298">
        <v>169</v>
      </c>
    </row>
    <row r="1900" spans="1:24" x14ac:dyDescent="0.35">
      <c r="A1900" s="294">
        <v>2013</v>
      </c>
      <c r="B1900" s="295">
        <v>18193</v>
      </c>
      <c r="C1900" s="296" t="s">
        <v>1550</v>
      </c>
      <c r="D1900" s="294" t="s">
        <v>93</v>
      </c>
      <c r="E1900" s="296" t="s">
        <v>23</v>
      </c>
      <c r="F1900" s="294" t="s">
        <v>24</v>
      </c>
      <c r="G1900" s="296" t="s">
        <v>94</v>
      </c>
      <c r="H1900" s="296" t="s">
        <v>42</v>
      </c>
      <c r="I1900" s="296" t="s">
        <v>2285</v>
      </c>
      <c r="J1900" s="297" t="s">
        <v>35</v>
      </c>
      <c r="K1900" s="298" t="s">
        <v>35</v>
      </c>
      <c r="L1900" s="298" t="s">
        <v>35</v>
      </c>
      <c r="M1900" s="299">
        <v>1144185</v>
      </c>
      <c r="N1900" s="300">
        <v>13844305</v>
      </c>
      <c r="O1900" s="300">
        <v>16648</v>
      </c>
      <c r="P1900" s="301" t="s">
        <v>35</v>
      </c>
      <c r="Q1900" s="302" t="s">
        <v>35</v>
      </c>
      <c r="R1900" s="302" t="s">
        <v>35</v>
      </c>
      <c r="S1900" s="303" t="s">
        <v>35</v>
      </c>
      <c r="T1900" s="304" t="s">
        <v>35</v>
      </c>
      <c r="U1900" s="304" t="s">
        <v>35</v>
      </c>
      <c r="V1900" s="297">
        <v>1144185</v>
      </c>
      <c r="W1900" s="298">
        <v>13844305</v>
      </c>
      <c r="X1900" s="298">
        <v>16648</v>
      </c>
    </row>
    <row r="1901" spans="1:24" x14ac:dyDescent="0.35">
      <c r="A1901" s="294">
        <v>2013</v>
      </c>
      <c r="B1901" s="295">
        <v>18199</v>
      </c>
      <c r="C1901" s="296" t="s">
        <v>1551</v>
      </c>
      <c r="D1901" s="294" t="s">
        <v>22</v>
      </c>
      <c r="E1901" s="296" t="s">
        <v>23</v>
      </c>
      <c r="F1901" s="294" t="s">
        <v>24</v>
      </c>
      <c r="G1901" s="296" t="s">
        <v>94</v>
      </c>
      <c r="H1901" s="296" t="s">
        <v>31</v>
      </c>
      <c r="I1901" s="296" t="s">
        <v>2303</v>
      </c>
      <c r="J1901" s="297">
        <v>2862</v>
      </c>
      <c r="K1901" s="298">
        <v>24332</v>
      </c>
      <c r="L1901" s="298">
        <v>3356</v>
      </c>
      <c r="M1901" s="299">
        <v>2744.7</v>
      </c>
      <c r="N1901" s="300">
        <v>27016</v>
      </c>
      <c r="O1901" s="300">
        <v>361</v>
      </c>
      <c r="P1901" s="301">
        <v>20836.599999999999</v>
      </c>
      <c r="Q1901" s="302">
        <v>179371</v>
      </c>
      <c r="R1901" s="302">
        <v>4373</v>
      </c>
      <c r="S1901" s="303" t="s">
        <v>35</v>
      </c>
      <c r="T1901" s="304" t="s">
        <v>35</v>
      </c>
      <c r="U1901" s="304" t="s">
        <v>35</v>
      </c>
      <c r="V1901" s="297">
        <v>26443.3</v>
      </c>
      <c r="W1901" s="298">
        <v>230719</v>
      </c>
      <c r="X1901" s="298">
        <v>8090</v>
      </c>
    </row>
    <row r="1902" spans="1:24" x14ac:dyDescent="0.35">
      <c r="A1902" s="294">
        <v>2013</v>
      </c>
      <c r="B1902" s="295">
        <v>18203</v>
      </c>
      <c r="C1902" s="296" t="s">
        <v>1552</v>
      </c>
      <c r="D1902" s="294" t="s">
        <v>22</v>
      </c>
      <c r="E1902" s="296" t="s">
        <v>23</v>
      </c>
      <c r="F1902" s="294" t="s">
        <v>24</v>
      </c>
      <c r="G1902" s="296" t="s">
        <v>56</v>
      </c>
      <c r="H1902" s="296" t="s">
        <v>31</v>
      </c>
      <c r="I1902" s="296" t="s">
        <v>2287</v>
      </c>
      <c r="J1902" s="297">
        <v>39056</v>
      </c>
      <c r="K1902" s="298">
        <v>333049</v>
      </c>
      <c r="L1902" s="298">
        <v>24793</v>
      </c>
      <c r="M1902" s="299">
        <v>5046</v>
      </c>
      <c r="N1902" s="300">
        <v>47179</v>
      </c>
      <c r="O1902" s="300">
        <v>899</v>
      </c>
      <c r="P1902" s="301">
        <v>10482</v>
      </c>
      <c r="Q1902" s="302">
        <v>120036</v>
      </c>
      <c r="R1902" s="302">
        <v>10</v>
      </c>
      <c r="S1902" s="303" t="s">
        <v>35</v>
      </c>
      <c r="T1902" s="304" t="s">
        <v>35</v>
      </c>
      <c r="U1902" s="304" t="s">
        <v>35</v>
      </c>
      <c r="V1902" s="297">
        <v>54584</v>
      </c>
      <c r="W1902" s="298">
        <v>500264</v>
      </c>
      <c r="X1902" s="298">
        <v>25702</v>
      </c>
    </row>
    <row r="1903" spans="1:24" x14ac:dyDescent="0.35">
      <c r="A1903" s="294">
        <v>2013</v>
      </c>
      <c r="B1903" s="295">
        <v>18206</v>
      </c>
      <c r="C1903" s="296" t="s">
        <v>1553</v>
      </c>
      <c r="D1903" s="294" t="s">
        <v>22</v>
      </c>
      <c r="E1903" s="296" t="s">
        <v>23</v>
      </c>
      <c r="F1903" s="294" t="s">
        <v>24</v>
      </c>
      <c r="G1903" s="296" t="s">
        <v>223</v>
      </c>
      <c r="H1903" s="296" t="s">
        <v>179</v>
      </c>
      <c r="I1903" s="296" t="s">
        <v>2309</v>
      </c>
      <c r="J1903" s="297">
        <v>4139.5</v>
      </c>
      <c r="K1903" s="298">
        <v>39217</v>
      </c>
      <c r="L1903" s="298">
        <v>2832</v>
      </c>
      <c r="M1903" s="299">
        <v>984.2</v>
      </c>
      <c r="N1903" s="300">
        <v>8782</v>
      </c>
      <c r="O1903" s="300">
        <v>440</v>
      </c>
      <c r="P1903" s="301">
        <v>390.9</v>
      </c>
      <c r="Q1903" s="302">
        <v>4373</v>
      </c>
      <c r="R1903" s="302">
        <v>37</v>
      </c>
      <c r="S1903" s="303">
        <v>0</v>
      </c>
      <c r="T1903" s="304">
        <v>0</v>
      </c>
      <c r="U1903" s="304">
        <v>0</v>
      </c>
      <c r="V1903" s="297">
        <v>5514.6</v>
      </c>
      <c r="W1903" s="298">
        <v>52372</v>
      </c>
      <c r="X1903" s="298">
        <v>3309</v>
      </c>
    </row>
    <row r="1904" spans="1:24" x14ac:dyDescent="0.35">
      <c r="A1904" s="294">
        <v>2013</v>
      </c>
      <c r="B1904" s="295">
        <v>18249</v>
      </c>
      <c r="C1904" s="296" t="s">
        <v>1554</v>
      </c>
      <c r="D1904" s="294" t="s">
        <v>22</v>
      </c>
      <c r="E1904" s="296" t="s">
        <v>23</v>
      </c>
      <c r="F1904" s="294" t="s">
        <v>24</v>
      </c>
      <c r="G1904" s="296" t="s">
        <v>37</v>
      </c>
      <c r="H1904" s="296" t="s">
        <v>26</v>
      </c>
      <c r="I1904" s="296" t="s">
        <v>2270</v>
      </c>
      <c r="J1904" s="297">
        <v>6235.3</v>
      </c>
      <c r="K1904" s="298">
        <v>52494</v>
      </c>
      <c r="L1904" s="298">
        <v>7061</v>
      </c>
      <c r="M1904" s="299">
        <v>8466.2000000000007</v>
      </c>
      <c r="N1904" s="300">
        <v>82180</v>
      </c>
      <c r="O1904" s="300">
        <v>1657</v>
      </c>
      <c r="P1904" s="301">
        <v>980.1</v>
      </c>
      <c r="Q1904" s="302">
        <v>11241</v>
      </c>
      <c r="R1904" s="302">
        <v>1</v>
      </c>
      <c r="S1904" s="303">
        <v>0</v>
      </c>
      <c r="T1904" s="304">
        <v>0</v>
      </c>
      <c r="U1904" s="304">
        <v>0</v>
      </c>
      <c r="V1904" s="297">
        <v>15681.6</v>
      </c>
      <c r="W1904" s="298">
        <v>145915</v>
      </c>
      <c r="X1904" s="298">
        <v>8719</v>
      </c>
    </row>
    <row r="1905" spans="1:24" x14ac:dyDescent="0.35">
      <c r="A1905" s="294">
        <v>2013</v>
      </c>
      <c r="B1905" s="295">
        <v>18252</v>
      </c>
      <c r="C1905" s="296" t="s">
        <v>1555</v>
      </c>
      <c r="D1905" s="294" t="s">
        <v>22</v>
      </c>
      <c r="E1905" s="296" t="s">
        <v>23</v>
      </c>
      <c r="F1905" s="294" t="s">
        <v>24</v>
      </c>
      <c r="G1905" s="296" t="s">
        <v>79</v>
      </c>
      <c r="H1905" s="296" t="s">
        <v>26</v>
      </c>
      <c r="I1905" s="296" t="s">
        <v>2271</v>
      </c>
      <c r="J1905" s="297">
        <v>5896</v>
      </c>
      <c r="K1905" s="298">
        <v>47517</v>
      </c>
      <c r="L1905" s="298">
        <v>6080</v>
      </c>
      <c r="M1905" s="299">
        <v>5469</v>
      </c>
      <c r="N1905" s="300">
        <v>37194</v>
      </c>
      <c r="O1905" s="300">
        <v>925</v>
      </c>
      <c r="P1905" s="301">
        <v>12332</v>
      </c>
      <c r="Q1905" s="302">
        <v>133784</v>
      </c>
      <c r="R1905" s="302">
        <v>52</v>
      </c>
      <c r="S1905" s="303">
        <v>0</v>
      </c>
      <c r="T1905" s="304">
        <v>0</v>
      </c>
      <c r="U1905" s="304">
        <v>0</v>
      </c>
      <c r="V1905" s="297">
        <v>23697</v>
      </c>
      <c r="W1905" s="298">
        <v>218495</v>
      </c>
      <c r="X1905" s="298">
        <v>7057</v>
      </c>
    </row>
    <row r="1906" spans="1:24" x14ac:dyDescent="0.35">
      <c r="A1906" s="294">
        <v>2013</v>
      </c>
      <c r="B1906" s="295">
        <v>18260</v>
      </c>
      <c r="C1906" s="296" t="s">
        <v>2439</v>
      </c>
      <c r="D1906" s="294" t="s">
        <v>22</v>
      </c>
      <c r="E1906" s="296" t="s">
        <v>23</v>
      </c>
      <c r="F1906" s="294" t="s">
        <v>24</v>
      </c>
      <c r="G1906" s="296" t="s">
        <v>60</v>
      </c>
      <c r="H1906" s="296" t="s">
        <v>31</v>
      </c>
      <c r="I1906" s="296" t="s">
        <v>2294</v>
      </c>
      <c r="J1906" s="297">
        <v>2695</v>
      </c>
      <c r="K1906" s="298">
        <v>36021</v>
      </c>
      <c r="L1906" s="298">
        <v>2837</v>
      </c>
      <c r="M1906" s="299">
        <v>769</v>
      </c>
      <c r="N1906" s="300">
        <v>10139</v>
      </c>
      <c r="O1906" s="300">
        <v>862</v>
      </c>
      <c r="P1906" s="301">
        <v>3778</v>
      </c>
      <c r="Q1906" s="302">
        <v>58216</v>
      </c>
      <c r="R1906" s="302">
        <v>805</v>
      </c>
      <c r="S1906" s="303">
        <v>0</v>
      </c>
      <c r="T1906" s="304">
        <v>0</v>
      </c>
      <c r="U1906" s="304">
        <v>0</v>
      </c>
      <c r="V1906" s="297">
        <v>7242</v>
      </c>
      <c r="W1906" s="298">
        <v>104376</v>
      </c>
      <c r="X1906" s="298">
        <v>4504</v>
      </c>
    </row>
    <row r="1907" spans="1:24" x14ac:dyDescent="0.35">
      <c r="A1907" s="294">
        <v>2013</v>
      </c>
      <c r="B1907" s="295">
        <v>18260</v>
      </c>
      <c r="C1907" s="296" t="s">
        <v>2439</v>
      </c>
      <c r="D1907" s="294" t="s">
        <v>22</v>
      </c>
      <c r="E1907" s="296" t="s">
        <v>23</v>
      </c>
      <c r="F1907" s="294" t="s">
        <v>24</v>
      </c>
      <c r="G1907" s="296" t="s">
        <v>221</v>
      </c>
      <c r="H1907" s="296" t="s">
        <v>31</v>
      </c>
      <c r="I1907" s="296" t="s">
        <v>2294</v>
      </c>
      <c r="J1907" s="297">
        <v>3.9</v>
      </c>
      <c r="K1907" s="298">
        <v>50</v>
      </c>
      <c r="L1907" s="298">
        <v>4</v>
      </c>
      <c r="M1907" s="299">
        <v>7</v>
      </c>
      <c r="N1907" s="300">
        <v>97</v>
      </c>
      <c r="O1907" s="300">
        <v>6</v>
      </c>
      <c r="P1907" s="301">
        <v>0</v>
      </c>
      <c r="Q1907" s="302">
        <v>0</v>
      </c>
      <c r="R1907" s="302">
        <v>0</v>
      </c>
      <c r="S1907" s="303">
        <v>0</v>
      </c>
      <c r="T1907" s="304">
        <v>0</v>
      </c>
      <c r="U1907" s="304">
        <v>0</v>
      </c>
      <c r="V1907" s="297">
        <v>10.9</v>
      </c>
      <c r="W1907" s="298">
        <v>147</v>
      </c>
      <c r="X1907" s="298">
        <v>10</v>
      </c>
    </row>
    <row r="1908" spans="1:24" x14ac:dyDescent="0.35">
      <c r="A1908" s="294">
        <v>2013</v>
      </c>
      <c r="B1908" s="295">
        <v>18260</v>
      </c>
      <c r="C1908" s="296" t="s">
        <v>2439</v>
      </c>
      <c r="D1908" s="294" t="s">
        <v>22</v>
      </c>
      <c r="E1908" s="296" t="s">
        <v>23</v>
      </c>
      <c r="F1908" s="294" t="s">
        <v>24</v>
      </c>
      <c r="G1908" s="296" t="s">
        <v>123</v>
      </c>
      <c r="H1908" s="296" t="s">
        <v>31</v>
      </c>
      <c r="I1908" s="296" t="s">
        <v>2294</v>
      </c>
      <c r="J1908" s="297">
        <v>1220.3</v>
      </c>
      <c r="K1908" s="298">
        <v>16741</v>
      </c>
      <c r="L1908" s="298">
        <v>1148</v>
      </c>
      <c r="M1908" s="299">
        <v>311.10000000000002</v>
      </c>
      <c r="N1908" s="300">
        <v>4003</v>
      </c>
      <c r="O1908" s="300">
        <v>375</v>
      </c>
      <c r="P1908" s="301">
        <v>981.7</v>
      </c>
      <c r="Q1908" s="302">
        <v>14792</v>
      </c>
      <c r="R1908" s="302">
        <v>254</v>
      </c>
      <c r="S1908" s="303">
        <v>0</v>
      </c>
      <c r="T1908" s="304">
        <v>0</v>
      </c>
      <c r="U1908" s="304">
        <v>0</v>
      </c>
      <c r="V1908" s="297">
        <v>2513.1</v>
      </c>
      <c r="W1908" s="298">
        <v>35536</v>
      </c>
      <c r="X1908" s="298">
        <v>1777</v>
      </c>
    </row>
    <row r="1909" spans="1:24" x14ac:dyDescent="0.35">
      <c r="A1909" s="294">
        <v>2013</v>
      </c>
      <c r="B1909" s="295">
        <v>18273</v>
      </c>
      <c r="C1909" s="296" t="s">
        <v>1556</v>
      </c>
      <c r="D1909" s="294" t="s">
        <v>22</v>
      </c>
      <c r="E1909" s="296" t="s">
        <v>23</v>
      </c>
      <c r="F1909" s="294" t="s">
        <v>24</v>
      </c>
      <c r="G1909" s="296" t="s">
        <v>127</v>
      </c>
      <c r="H1909" s="296" t="s">
        <v>26</v>
      </c>
      <c r="I1909" s="296" t="s">
        <v>2296</v>
      </c>
      <c r="J1909" s="297">
        <v>3922</v>
      </c>
      <c r="K1909" s="298">
        <v>41832</v>
      </c>
      <c r="L1909" s="298">
        <v>3106</v>
      </c>
      <c r="M1909" s="299">
        <v>1165</v>
      </c>
      <c r="N1909" s="300">
        <v>10724</v>
      </c>
      <c r="O1909" s="300">
        <v>571</v>
      </c>
      <c r="P1909" s="301">
        <v>4411</v>
      </c>
      <c r="Q1909" s="302">
        <v>55647</v>
      </c>
      <c r="R1909" s="302">
        <v>100</v>
      </c>
      <c r="S1909" s="303" t="s">
        <v>35</v>
      </c>
      <c r="T1909" s="304" t="s">
        <v>35</v>
      </c>
      <c r="U1909" s="304" t="s">
        <v>35</v>
      </c>
      <c r="V1909" s="297">
        <v>9498</v>
      </c>
      <c r="W1909" s="298">
        <v>108203</v>
      </c>
      <c r="X1909" s="298">
        <v>3777</v>
      </c>
    </row>
    <row r="1910" spans="1:24" x14ac:dyDescent="0.35">
      <c r="A1910" s="294">
        <v>2013</v>
      </c>
      <c r="B1910" s="295">
        <v>18280</v>
      </c>
      <c r="C1910" s="296" t="s">
        <v>1557</v>
      </c>
      <c r="D1910" s="294" t="s">
        <v>22</v>
      </c>
      <c r="E1910" s="296" t="s">
        <v>23</v>
      </c>
      <c r="F1910" s="294" t="s">
        <v>24</v>
      </c>
      <c r="G1910" s="296" t="s">
        <v>53</v>
      </c>
      <c r="H1910" s="296" t="s">
        <v>31</v>
      </c>
      <c r="I1910" s="296" t="s">
        <v>2290</v>
      </c>
      <c r="J1910" s="297">
        <v>48165.3</v>
      </c>
      <c r="K1910" s="298">
        <v>356178</v>
      </c>
      <c r="L1910" s="298">
        <v>41064</v>
      </c>
      <c r="M1910" s="299">
        <v>45471.6</v>
      </c>
      <c r="N1910" s="300">
        <v>410357</v>
      </c>
      <c r="O1910" s="300">
        <v>9738</v>
      </c>
      <c r="P1910" s="301">
        <v>5469.5</v>
      </c>
      <c r="Q1910" s="302">
        <v>62759</v>
      </c>
      <c r="R1910" s="302">
        <v>5</v>
      </c>
      <c r="S1910" s="303" t="s">
        <v>35</v>
      </c>
      <c r="T1910" s="304" t="s">
        <v>35</v>
      </c>
      <c r="U1910" s="304" t="s">
        <v>35</v>
      </c>
      <c r="V1910" s="297">
        <v>99106.4</v>
      </c>
      <c r="W1910" s="298">
        <v>829294</v>
      </c>
      <c r="X1910" s="298">
        <v>50807</v>
      </c>
    </row>
    <row r="1911" spans="1:24" x14ac:dyDescent="0.35">
      <c r="A1911" s="294">
        <v>2013</v>
      </c>
      <c r="B1911" s="295">
        <v>18304</v>
      </c>
      <c r="C1911" s="296" t="s">
        <v>1558</v>
      </c>
      <c r="D1911" s="294" t="s">
        <v>22</v>
      </c>
      <c r="E1911" s="296" t="s">
        <v>23</v>
      </c>
      <c r="F1911" s="294" t="s">
        <v>24</v>
      </c>
      <c r="G1911" s="296" t="s">
        <v>58</v>
      </c>
      <c r="H1911" s="296" t="s">
        <v>31</v>
      </c>
      <c r="I1911" s="296" t="s">
        <v>2325</v>
      </c>
      <c r="J1911" s="297">
        <v>242921</v>
      </c>
      <c r="K1911" s="298">
        <v>1959966</v>
      </c>
      <c r="L1911" s="298">
        <v>167538</v>
      </c>
      <c r="M1911" s="299">
        <v>26959</v>
      </c>
      <c r="N1911" s="300">
        <v>193106</v>
      </c>
      <c r="O1911" s="300">
        <v>15536</v>
      </c>
      <c r="P1911" s="301">
        <v>61346</v>
      </c>
      <c r="Q1911" s="302">
        <v>683598</v>
      </c>
      <c r="R1911" s="302">
        <v>1169</v>
      </c>
      <c r="S1911" s="303" t="s">
        <v>35</v>
      </c>
      <c r="T1911" s="304" t="s">
        <v>35</v>
      </c>
      <c r="U1911" s="304" t="s">
        <v>35</v>
      </c>
      <c r="V1911" s="297">
        <v>331226</v>
      </c>
      <c r="W1911" s="298">
        <v>2836670</v>
      </c>
      <c r="X1911" s="298">
        <v>184243</v>
      </c>
    </row>
    <row r="1912" spans="1:24" x14ac:dyDescent="0.35">
      <c r="A1912" s="294">
        <v>2013</v>
      </c>
      <c r="B1912" s="295">
        <v>18305</v>
      </c>
      <c r="C1912" s="296" t="s">
        <v>1559</v>
      </c>
      <c r="D1912" s="294" t="s">
        <v>22</v>
      </c>
      <c r="E1912" s="296" t="s">
        <v>23</v>
      </c>
      <c r="F1912" s="294" t="s">
        <v>24</v>
      </c>
      <c r="G1912" s="296" t="s">
        <v>46</v>
      </c>
      <c r="H1912" s="296" t="s">
        <v>31</v>
      </c>
      <c r="I1912" s="296" t="s">
        <v>2274</v>
      </c>
      <c r="J1912" s="297">
        <v>28209</v>
      </c>
      <c r="K1912" s="298">
        <v>231679</v>
      </c>
      <c r="L1912" s="298">
        <v>14665</v>
      </c>
      <c r="M1912" s="299">
        <v>10995</v>
      </c>
      <c r="N1912" s="300">
        <v>72177</v>
      </c>
      <c r="O1912" s="300">
        <v>5350</v>
      </c>
      <c r="P1912" s="301">
        <v>3421</v>
      </c>
      <c r="Q1912" s="302">
        <v>39879</v>
      </c>
      <c r="R1912" s="302">
        <v>15</v>
      </c>
      <c r="S1912" s="303">
        <v>0</v>
      </c>
      <c r="T1912" s="304">
        <v>0</v>
      </c>
      <c r="U1912" s="304">
        <v>0</v>
      </c>
      <c r="V1912" s="297">
        <v>42625</v>
      </c>
      <c r="W1912" s="298">
        <v>343735</v>
      </c>
      <c r="X1912" s="298">
        <v>20030</v>
      </c>
    </row>
    <row r="1913" spans="1:24" x14ac:dyDescent="0.35">
      <c r="A1913" s="294">
        <v>2013</v>
      </c>
      <c r="B1913" s="295">
        <v>18312</v>
      </c>
      <c r="C1913" s="296" t="s">
        <v>1560</v>
      </c>
      <c r="D1913" s="294" t="s">
        <v>22</v>
      </c>
      <c r="E1913" s="296" t="s">
        <v>23</v>
      </c>
      <c r="F1913" s="294" t="s">
        <v>24</v>
      </c>
      <c r="G1913" s="296" t="s">
        <v>37</v>
      </c>
      <c r="H1913" s="296" t="s">
        <v>26</v>
      </c>
      <c r="I1913" s="296" t="s">
        <v>2270</v>
      </c>
      <c r="J1913" s="297">
        <v>10813.2</v>
      </c>
      <c r="K1913" s="298">
        <v>100626</v>
      </c>
      <c r="L1913" s="298">
        <v>12400</v>
      </c>
      <c r="M1913" s="299">
        <v>11589.5</v>
      </c>
      <c r="N1913" s="300">
        <v>121843</v>
      </c>
      <c r="O1913" s="300">
        <v>1556</v>
      </c>
      <c r="P1913" s="301">
        <v>2318.9</v>
      </c>
      <c r="Q1913" s="302">
        <v>28721</v>
      </c>
      <c r="R1913" s="302">
        <v>4</v>
      </c>
      <c r="S1913" s="303">
        <v>0</v>
      </c>
      <c r="T1913" s="304">
        <v>0</v>
      </c>
      <c r="U1913" s="304">
        <v>0</v>
      </c>
      <c r="V1913" s="297">
        <v>24721.599999999999</v>
      </c>
      <c r="W1913" s="298">
        <v>251190</v>
      </c>
      <c r="X1913" s="298">
        <v>13960</v>
      </c>
    </row>
    <row r="1914" spans="1:24" x14ac:dyDescent="0.35">
      <c r="A1914" s="294">
        <v>2013</v>
      </c>
      <c r="B1914" s="295">
        <v>18316</v>
      </c>
      <c r="C1914" s="296" t="s">
        <v>1561</v>
      </c>
      <c r="D1914" s="294" t="s">
        <v>22</v>
      </c>
      <c r="E1914" s="296" t="s">
        <v>23</v>
      </c>
      <c r="F1914" s="294" t="s">
        <v>24</v>
      </c>
      <c r="G1914" s="296" t="s">
        <v>75</v>
      </c>
      <c r="H1914" s="296" t="s">
        <v>31</v>
      </c>
      <c r="I1914" s="296" t="s">
        <v>2300</v>
      </c>
      <c r="J1914" s="297">
        <v>7699.8</v>
      </c>
      <c r="K1914" s="298">
        <v>48354</v>
      </c>
      <c r="L1914" s="298">
        <v>3230</v>
      </c>
      <c r="M1914" s="299">
        <v>4395.6000000000004</v>
      </c>
      <c r="N1914" s="300">
        <v>34415</v>
      </c>
      <c r="O1914" s="300">
        <v>1136</v>
      </c>
      <c r="P1914" s="301">
        <v>82.9</v>
      </c>
      <c r="Q1914" s="302">
        <v>468</v>
      </c>
      <c r="R1914" s="302">
        <v>18</v>
      </c>
      <c r="S1914" s="303" t="s">
        <v>35</v>
      </c>
      <c r="T1914" s="304" t="s">
        <v>35</v>
      </c>
      <c r="U1914" s="304" t="s">
        <v>35</v>
      </c>
      <c r="V1914" s="297">
        <v>12178.3</v>
      </c>
      <c r="W1914" s="298">
        <v>83237</v>
      </c>
      <c r="X1914" s="298">
        <v>4384</v>
      </c>
    </row>
    <row r="1915" spans="1:24" x14ac:dyDescent="0.35">
      <c r="A1915" s="294">
        <v>2013</v>
      </c>
      <c r="B1915" s="295">
        <v>18330</v>
      </c>
      <c r="C1915" s="296" t="s">
        <v>1562</v>
      </c>
      <c r="D1915" s="294" t="s">
        <v>22</v>
      </c>
      <c r="E1915" s="296" t="s">
        <v>23</v>
      </c>
      <c r="F1915" s="294" t="s">
        <v>24</v>
      </c>
      <c r="G1915" s="296" t="s">
        <v>86</v>
      </c>
      <c r="H1915" s="296" t="s">
        <v>26</v>
      </c>
      <c r="I1915" s="296" t="s">
        <v>2283</v>
      </c>
      <c r="J1915" s="297">
        <v>1031</v>
      </c>
      <c r="K1915" s="298">
        <v>10369</v>
      </c>
      <c r="L1915" s="298">
        <v>1035</v>
      </c>
      <c r="M1915" s="299">
        <v>752</v>
      </c>
      <c r="N1915" s="300">
        <v>8141</v>
      </c>
      <c r="O1915" s="300">
        <v>286</v>
      </c>
      <c r="P1915" s="301">
        <v>431</v>
      </c>
      <c r="Q1915" s="302">
        <v>4766</v>
      </c>
      <c r="R1915" s="302">
        <v>14</v>
      </c>
      <c r="S1915" s="303" t="s">
        <v>35</v>
      </c>
      <c r="T1915" s="304" t="s">
        <v>35</v>
      </c>
      <c r="U1915" s="304" t="s">
        <v>35</v>
      </c>
      <c r="V1915" s="297">
        <v>2214</v>
      </c>
      <c r="W1915" s="298">
        <v>23276</v>
      </c>
      <c r="X1915" s="298">
        <v>1335</v>
      </c>
    </row>
    <row r="1916" spans="1:24" x14ac:dyDescent="0.35">
      <c r="A1916" s="294">
        <v>2013</v>
      </c>
      <c r="B1916" s="295">
        <v>18336</v>
      </c>
      <c r="C1916" s="296" t="s">
        <v>1563</v>
      </c>
      <c r="D1916" s="294" t="s">
        <v>22</v>
      </c>
      <c r="E1916" s="296" t="s">
        <v>23</v>
      </c>
      <c r="F1916" s="294" t="s">
        <v>24</v>
      </c>
      <c r="G1916" s="296" t="s">
        <v>37</v>
      </c>
      <c r="H1916" s="296" t="s">
        <v>54</v>
      </c>
      <c r="I1916" s="296" t="s">
        <v>2270</v>
      </c>
      <c r="J1916" s="297">
        <v>9490</v>
      </c>
      <c r="K1916" s="298">
        <v>90414</v>
      </c>
      <c r="L1916" s="298">
        <v>12530</v>
      </c>
      <c r="M1916" s="299">
        <v>10693</v>
      </c>
      <c r="N1916" s="300">
        <v>133231</v>
      </c>
      <c r="O1916" s="300">
        <v>2019</v>
      </c>
      <c r="P1916" s="301">
        <v>28741</v>
      </c>
      <c r="Q1916" s="302">
        <v>463564</v>
      </c>
      <c r="R1916" s="302">
        <v>115</v>
      </c>
      <c r="S1916" s="303">
        <v>0</v>
      </c>
      <c r="T1916" s="304">
        <v>0</v>
      </c>
      <c r="U1916" s="304">
        <v>0</v>
      </c>
      <c r="V1916" s="297">
        <v>48924</v>
      </c>
      <c r="W1916" s="298">
        <v>687209</v>
      </c>
      <c r="X1916" s="298">
        <v>14664</v>
      </c>
    </row>
    <row r="1917" spans="1:24" x14ac:dyDescent="0.35">
      <c r="A1917" s="294">
        <v>2013</v>
      </c>
      <c r="B1917" s="295">
        <v>18339</v>
      </c>
      <c r="C1917" s="296" t="s">
        <v>1564</v>
      </c>
      <c r="D1917" s="294" t="s">
        <v>22</v>
      </c>
      <c r="E1917" s="296" t="s">
        <v>23</v>
      </c>
      <c r="F1917" s="294" t="s">
        <v>24</v>
      </c>
      <c r="G1917" s="296" t="s">
        <v>67</v>
      </c>
      <c r="H1917" s="296" t="s">
        <v>31</v>
      </c>
      <c r="I1917" s="296" t="s">
        <v>2280</v>
      </c>
      <c r="J1917" s="297">
        <v>43836.5</v>
      </c>
      <c r="K1917" s="298">
        <v>347378</v>
      </c>
      <c r="L1917" s="298">
        <v>26619</v>
      </c>
      <c r="M1917" s="299">
        <v>2107.6999999999998</v>
      </c>
      <c r="N1917" s="300">
        <v>21474</v>
      </c>
      <c r="O1917" s="300">
        <v>249</v>
      </c>
      <c r="P1917" s="301">
        <v>386.3</v>
      </c>
      <c r="Q1917" s="302">
        <v>2930</v>
      </c>
      <c r="R1917" s="302">
        <v>2</v>
      </c>
      <c r="S1917" s="303" t="s">
        <v>35</v>
      </c>
      <c r="T1917" s="304" t="s">
        <v>35</v>
      </c>
      <c r="U1917" s="304" t="s">
        <v>35</v>
      </c>
      <c r="V1917" s="297">
        <v>46330.5</v>
      </c>
      <c r="W1917" s="298">
        <v>371782</v>
      </c>
      <c r="X1917" s="298">
        <v>26870</v>
      </c>
    </row>
    <row r="1918" spans="1:24" x14ac:dyDescent="0.35">
      <c r="A1918" s="294">
        <v>2013</v>
      </c>
      <c r="B1918" s="295">
        <v>18360</v>
      </c>
      <c r="C1918" s="296" t="s">
        <v>1565</v>
      </c>
      <c r="D1918" s="294" t="s">
        <v>22</v>
      </c>
      <c r="E1918" s="296" t="s">
        <v>23</v>
      </c>
      <c r="F1918" s="294" t="s">
        <v>24</v>
      </c>
      <c r="G1918" s="296" t="s">
        <v>58</v>
      </c>
      <c r="H1918" s="296" t="s">
        <v>31</v>
      </c>
      <c r="I1918" s="296" t="s">
        <v>2325</v>
      </c>
      <c r="J1918" s="297">
        <v>35459</v>
      </c>
      <c r="K1918" s="298">
        <v>281282</v>
      </c>
      <c r="L1918" s="298">
        <v>21962</v>
      </c>
      <c r="M1918" s="299">
        <v>10549</v>
      </c>
      <c r="N1918" s="300">
        <v>86322</v>
      </c>
      <c r="O1918" s="300">
        <v>3219</v>
      </c>
      <c r="P1918" s="301">
        <v>6843</v>
      </c>
      <c r="Q1918" s="302">
        <v>80602</v>
      </c>
      <c r="R1918" s="302">
        <v>8</v>
      </c>
      <c r="S1918" s="303" t="s">
        <v>35</v>
      </c>
      <c r="T1918" s="304" t="s">
        <v>35</v>
      </c>
      <c r="U1918" s="304" t="s">
        <v>35</v>
      </c>
      <c r="V1918" s="297">
        <v>52851</v>
      </c>
      <c r="W1918" s="298">
        <v>448206</v>
      </c>
      <c r="X1918" s="298">
        <v>25189</v>
      </c>
    </row>
    <row r="1919" spans="1:24" x14ac:dyDescent="0.35">
      <c r="A1919" s="294">
        <v>2013</v>
      </c>
      <c r="B1919" s="295">
        <v>18371</v>
      </c>
      <c r="C1919" s="296" t="s">
        <v>1566</v>
      </c>
      <c r="D1919" s="294" t="s">
        <v>22</v>
      </c>
      <c r="E1919" s="296" t="s">
        <v>23</v>
      </c>
      <c r="F1919" s="294" t="s">
        <v>24</v>
      </c>
      <c r="G1919" s="296" t="s">
        <v>256</v>
      </c>
      <c r="H1919" s="296" t="s">
        <v>26</v>
      </c>
      <c r="I1919" s="296" t="s">
        <v>2306</v>
      </c>
      <c r="J1919" s="297">
        <v>3101</v>
      </c>
      <c r="K1919" s="298">
        <v>26418</v>
      </c>
      <c r="L1919" s="298">
        <v>3208</v>
      </c>
      <c r="M1919" s="299">
        <v>3488</v>
      </c>
      <c r="N1919" s="300">
        <v>27023</v>
      </c>
      <c r="O1919" s="300">
        <v>441</v>
      </c>
      <c r="P1919" s="301" t="s">
        <v>35</v>
      </c>
      <c r="Q1919" s="302" t="s">
        <v>35</v>
      </c>
      <c r="R1919" s="302" t="s">
        <v>35</v>
      </c>
      <c r="S1919" s="303" t="s">
        <v>35</v>
      </c>
      <c r="T1919" s="304" t="s">
        <v>35</v>
      </c>
      <c r="U1919" s="304" t="s">
        <v>35</v>
      </c>
      <c r="V1919" s="297">
        <v>6589</v>
      </c>
      <c r="W1919" s="298">
        <v>53441</v>
      </c>
      <c r="X1919" s="298">
        <v>3649</v>
      </c>
    </row>
    <row r="1920" spans="1:24" x14ac:dyDescent="0.35">
      <c r="A1920" s="294">
        <v>2013</v>
      </c>
      <c r="B1920" s="295">
        <v>18383</v>
      </c>
      <c r="C1920" s="296" t="s">
        <v>1567</v>
      </c>
      <c r="D1920" s="294" t="s">
        <v>22</v>
      </c>
      <c r="E1920" s="296" t="s">
        <v>23</v>
      </c>
      <c r="F1920" s="294" t="s">
        <v>24</v>
      </c>
      <c r="G1920" s="296" t="s">
        <v>37</v>
      </c>
      <c r="H1920" s="296" t="s">
        <v>31</v>
      </c>
      <c r="I1920" s="296" t="s">
        <v>2270</v>
      </c>
      <c r="J1920" s="297">
        <v>7587.4</v>
      </c>
      <c r="K1920" s="298">
        <v>58047</v>
      </c>
      <c r="L1920" s="298">
        <v>4122</v>
      </c>
      <c r="M1920" s="299">
        <v>1069.8</v>
      </c>
      <c r="N1920" s="300">
        <v>9668</v>
      </c>
      <c r="O1920" s="300">
        <v>235</v>
      </c>
      <c r="P1920" s="301" t="s">
        <v>35</v>
      </c>
      <c r="Q1920" s="302" t="s">
        <v>35</v>
      </c>
      <c r="R1920" s="302" t="s">
        <v>35</v>
      </c>
      <c r="S1920" s="303" t="s">
        <v>35</v>
      </c>
      <c r="T1920" s="304" t="s">
        <v>35</v>
      </c>
      <c r="U1920" s="304" t="s">
        <v>35</v>
      </c>
      <c r="V1920" s="297">
        <v>8657.2000000000007</v>
      </c>
      <c r="W1920" s="298">
        <v>67715</v>
      </c>
      <c r="X1920" s="298">
        <v>4357</v>
      </c>
    </row>
    <row r="1921" spans="1:24" x14ac:dyDescent="0.35">
      <c r="A1921" s="294">
        <v>2013</v>
      </c>
      <c r="B1921" s="295">
        <v>18384</v>
      </c>
      <c r="C1921" s="296" t="s">
        <v>1568</v>
      </c>
      <c r="D1921" s="294" t="s">
        <v>22</v>
      </c>
      <c r="E1921" s="296" t="s">
        <v>23</v>
      </c>
      <c r="F1921" s="294" t="s">
        <v>24</v>
      </c>
      <c r="G1921" s="296" t="s">
        <v>100</v>
      </c>
      <c r="H1921" s="296" t="s">
        <v>26</v>
      </c>
      <c r="I1921" s="296" t="s">
        <v>2269</v>
      </c>
      <c r="J1921" s="297">
        <v>10633</v>
      </c>
      <c r="K1921" s="298">
        <v>111763</v>
      </c>
      <c r="L1921" s="298">
        <v>7032</v>
      </c>
      <c r="M1921" s="299">
        <v>7394</v>
      </c>
      <c r="N1921" s="300">
        <v>70979</v>
      </c>
      <c r="O1921" s="300">
        <v>1800</v>
      </c>
      <c r="P1921" s="301">
        <v>4074</v>
      </c>
      <c r="Q1921" s="302">
        <v>54368</v>
      </c>
      <c r="R1921" s="302">
        <v>4</v>
      </c>
      <c r="S1921" s="303">
        <v>0</v>
      </c>
      <c r="T1921" s="304">
        <v>0</v>
      </c>
      <c r="U1921" s="304">
        <v>0</v>
      </c>
      <c r="V1921" s="297">
        <v>22101</v>
      </c>
      <c r="W1921" s="298">
        <v>237110</v>
      </c>
      <c r="X1921" s="298">
        <v>8836</v>
      </c>
    </row>
    <row r="1922" spans="1:24" x14ac:dyDescent="0.35">
      <c r="A1922" s="294">
        <v>2013</v>
      </c>
      <c r="B1922" s="295">
        <v>18395</v>
      </c>
      <c r="C1922" s="296" t="s">
        <v>1569</v>
      </c>
      <c r="D1922" s="294" t="s">
        <v>22</v>
      </c>
      <c r="E1922" s="296" t="s">
        <v>23</v>
      </c>
      <c r="F1922" s="294" t="s">
        <v>24</v>
      </c>
      <c r="G1922" s="296" t="s">
        <v>56</v>
      </c>
      <c r="H1922" s="296" t="s">
        <v>26</v>
      </c>
      <c r="I1922" s="296" t="s">
        <v>2274</v>
      </c>
      <c r="J1922" s="297">
        <v>7246.8</v>
      </c>
      <c r="K1922" s="298">
        <v>72136</v>
      </c>
      <c r="L1922" s="298">
        <v>5305</v>
      </c>
      <c r="M1922" s="299">
        <v>4687.2</v>
      </c>
      <c r="N1922" s="300">
        <v>45890</v>
      </c>
      <c r="O1922" s="300">
        <v>856</v>
      </c>
      <c r="P1922" s="301">
        <v>6368.4</v>
      </c>
      <c r="Q1922" s="302">
        <v>76066</v>
      </c>
      <c r="R1922" s="302">
        <v>31</v>
      </c>
      <c r="S1922" s="303" t="s">
        <v>35</v>
      </c>
      <c r="T1922" s="304" t="s">
        <v>35</v>
      </c>
      <c r="U1922" s="304" t="s">
        <v>35</v>
      </c>
      <c r="V1922" s="297">
        <v>18302.400000000001</v>
      </c>
      <c r="W1922" s="298">
        <v>194092</v>
      </c>
      <c r="X1922" s="298">
        <v>6192</v>
      </c>
    </row>
    <row r="1923" spans="1:24" x14ac:dyDescent="0.35">
      <c r="A1923" s="294">
        <v>2013</v>
      </c>
      <c r="B1923" s="295">
        <v>18397</v>
      </c>
      <c r="C1923" s="296" t="s">
        <v>1570</v>
      </c>
      <c r="D1923" s="294" t="s">
        <v>22</v>
      </c>
      <c r="E1923" s="296" t="s">
        <v>23</v>
      </c>
      <c r="F1923" s="294" t="s">
        <v>24</v>
      </c>
      <c r="G1923" s="296" t="s">
        <v>46</v>
      </c>
      <c r="H1923" s="296" t="s">
        <v>26</v>
      </c>
      <c r="I1923" s="296" t="s">
        <v>2274</v>
      </c>
      <c r="J1923" s="297">
        <v>2506</v>
      </c>
      <c r="K1923" s="298">
        <v>21532</v>
      </c>
      <c r="L1923" s="298">
        <v>2041</v>
      </c>
      <c r="M1923" s="299">
        <v>3006</v>
      </c>
      <c r="N1923" s="300">
        <v>24582</v>
      </c>
      <c r="O1923" s="300">
        <v>550</v>
      </c>
      <c r="P1923" s="301">
        <v>23380</v>
      </c>
      <c r="Q1923" s="302">
        <v>635217</v>
      </c>
      <c r="R1923" s="302">
        <v>3</v>
      </c>
      <c r="S1923" s="303" t="s">
        <v>35</v>
      </c>
      <c r="T1923" s="304" t="s">
        <v>35</v>
      </c>
      <c r="U1923" s="304" t="s">
        <v>35</v>
      </c>
      <c r="V1923" s="297">
        <v>28892</v>
      </c>
      <c r="W1923" s="298">
        <v>681331</v>
      </c>
      <c r="X1923" s="298">
        <v>2594</v>
      </c>
    </row>
    <row r="1924" spans="1:24" x14ac:dyDescent="0.35">
      <c r="A1924" s="294">
        <v>2013</v>
      </c>
      <c r="B1924" s="295">
        <v>18401</v>
      </c>
      <c r="C1924" s="296" t="s">
        <v>1571</v>
      </c>
      <c r="D1924" s="294" t="s">
        <v>22</v>
      </c>
      <c r="E1924" s="296" t="s">
        <v>23</v>
      </c>
      <c r="F1924" s="294" t="s">
        <v>24</v>
      </c>
      <c r="G1924" s="296" t="s">
        <v>169</v>
      </c>
      <c r="H1924" s="296" t="s">
        <v>31</v>
      </c>
      <c r="I1924" s="296" t="s">
        <v>2375</v>
      </c>
      <c r="J1924" s="297">
        <v>5818.5</v>
      </c>
      <c r="K1924" s="298">
        <v>46170</v>
      </c>
      <c r="L1924" s="298">
        <v>4447</v>
      </c>
      <c r="M1924" s="299">
        <v>1361.5</v>
      </c>
      <c r="N1924" s="300">
        <v>15227</v>
      </c>
      <c r="O1924" s="300">
        <v>292</v>
      </c>
      <c r="P1924" s="301">
        <v>2568.1999999999998</v>
      </c>
      <c r="Q1924" s="302">
        <v>23926</v>
      </c>
      <c r="R1924" s="302">
        <v>918</v>
      </c>
      <c r="S1924" s="303" t="s">
        <v>35</v>
      </c>
      <c r="T1924" s="304" t="s">
        <v>35</v>
      </c>
      <c r="U1924" s="304" t="s">
        <v>35</v>
      </c>
      <c r="V1924" s="297">
        <v>9748.2000000000007</v>
      </c>
      <c r="W1924" s="298">
        <v>85323</v>
      </c>
      <c r="X1924" s="298">
        <v>5657</v>
      </c>
    </row>
    <row r="1925" spans="1:24" x14ac:dyDescent="0.35">
      <c r="A1925" s="294">
        <v>2013</v>
      </c>
      <c r="B1925" s="295">
        <v>18408</v>
      </c>
      <c r="C1925" s="296" t="s">
        <v>1572</v>
      </c>
      <c r="D1925" s="294" t="s">
        <v>22</v>
      </c>
      <c r="E1925" s="296" t="s">
        <v>23</v>
      </c>
      <c r="F1925" s="294" t="s">
        <v>24</v>
      </c>
      <c r="G1925" s="296" t="s">
        <v>86</v>
      </c>
      <c r="H1925" s="296" t="s">
        <v>26</v>
      </c>
      <c r="I1925" s="296" t="s">
        <v>2299</v>
      </c>
      <c r="J1925" s="297">
        <v>1023</v>
      </c>
      <c r="K1925" s="298">
        <v>9293</v>
      </c>
      <c r="L1925" s="298">
        <v>1013</v>
      </c>
      <c r="M1925" s="299">
        <v>348.6</v>
      </c>
      <c r="N1925" s="300">
        <v>3317</v>
      </c>
      <c r="O1925" s="300">
        <v>199</v>
      </c>
      <c r="P1925" s="301">
        <v>490.6</v>
      </c>
      <c r="Q1925" s="302">
        <v>6297</v>
      </c>
      <c r="R1925" s="302">
        <v>20</v>
      </c>
      <c r="S1925" s="303" t="s">
        <v>35</v>
      </c>
      <c r="T1925" s="304" t="s">
        <v>35</v>
      </c>
      <c r="U1925" s="304" t="s">
        <v>35</v>
      </c>
      <c r="V1925" s="297">
        <v>1862.2</v>
      </c>
      <c r="W1925" s="298">
        <v>18907</v>
      </c>
      <c r="X1925" s="298">
        <v>1232</v>
      </c>
    </row>
    <row r="1926" spans="1:24" x14ac:dyDescent="0.35">
      <c r="A1926" s="294">
        <v>2013</v>
      </c>
      <c r="B1926" s="295">
        <v>18429</v>
      </c>
      <c r="C1926" s="296" t="s">
        <v>1573</v>
      </c>
      <c r="D1926" s="294" t="s">
        <v>22</v>
      </c>
      <c r="E1926" s="296" t="s">
        <v>23</v>
      </c>
      <c r="F1926" s="294" t="s">
        <v>24</v>
      </c>
      <c r="G1926" s="296" t="s">
        <v>92</v>
      </c>
      <c r="H1926" s="296" t="s">
        <v>26</v>
      </c>
      <c r="I1926" s="296" t="s">
        <v>2440</v>
      </c>
      <c r="J1926" s="297">
        <v>149752.6</v>
      </c>
      <c r="K1926" s="298">
        <v>1913759</v>
      </c>
      <c r="L1926" s="298">
        <v>152633</v>
      </c>
      <c r="M1926" s="299">
        <v>26329.4</v>
      </c>
      <c r="N1926" s="300">
        <v>341496</v>
      </c>
      <c r="O1926" s="300">
        <v>16111</v>
      </c>
      <c r="P1926" s="301">
        <v>128745.1</v>
      </c>
      <c r="Q1926" s="302">
        <v>2520703</v>
      </c>
      <c r="R1926" s="302">
        <v>2735</v>
      </c>
      <c r="S1926" s="303">
        <v>72.599999999999994</v>
      </c>
      <c r="T1926" s="304">
        <v>1005</v>
      </c>
      <c r="U1926" s="304">
        <v>1</v>
      </c>
      <c r="V1926" s="297">
        <v>304899.7</v>
      </c>
      <c r="W1926" s="298">
        <v>4776963</v>
      </c>
      <c r="X1926" s="298">
        <v>171480</v>
      </c>
    </row>
    <row r="1927" spans="1:24" x14ac:dyDescent="0.35">
      <c r="A1927" s="294">
        <v>2013</v>
      </c>
      <c r="B1927" s="295">
        <v>18433</v>
      </c>
      <c r="C1927" s="296" t="s">
        <v>1574</v>
      </c>
      <c r="D1927" s="294" t="s">
        <v>22</v>
      </c>
      <c r="E1927" s="296" t="s">
        <v>23</v>
      </c>
      <c r="F1927" s="294" t="s">
        <v>24</v>
      </c>
      <c r="G1927" s="296" t="s">
        <v>76</v>
      </c>
      <c r="H1927" s="296" t="s">
        <v>26</v>
      </c>
      <c r="I1927" s="296" t="s">
        <v>2324</v>
      </c>
      <c r="J1927" s="297">
        <v>6203</v>
      </c>
      <c r="K1927" s="298">
        <v>65945</v>
      </c>
      <c r="L1927" s="298">
        <v>6559</v>
      </c>
      <c r="M1927" s="299">
        <v>4575</v>
      </c>
      <c r="N1927" s="300">
        <v>52998</v>
      </c>
      <c r="O1927" s="300">
        <v>1403</v>
      </c>
      <c r="P1927" s="301">
        <v>4542</v>
      </c>
      <c r="Q1927" s="302">
        <v>63760</v>
      </c>
      <c r="R1927" s="302">
        <v>44</v>
      </c>
      <c r="S1927" s="303">
        <v>0</v>
      </c>
      <c r="T1927" s="304">
        <v>0</v>
      </c>
      <c r="U1927" s="304">
        <v>0</v>
      </c>
      <c r="V1927" s="297">
        <v>15320</v>
      </c>
      <c r="W1927" s="298">
        <v>182703</v>
      </c>
      <c r="X1927" s="298">
        <v>8006</v>
      </c>
    </row>
    <row r="1928" spans="1:24" x14ac:dyDescent="0.35">
      <c r="A1928" s="294">
        <v>2013</v>
      </c>
      <c r="B1928" s="295">
        <v>18445</v>
      </c>
      <c r="C1928" s="296" t="s">
        <v>1575</v>
      </c>
      <c r="D1928" s="294" t="s">
        <v>22</v>
      </c>
      <c r="E1928" s="296" t="s">
        <v>23</v>
      </c>
      <c r="F1928" s="294" t="s">
        <v>24</v>
      </c>
      <c r="G1928" s="296" t="s">
        <v>58</v>
      </c>
      <c r="H1928" s="296" t="s">
        <v>26</v>
      </c>
      <c r="I1928" s="296" t="s">
        <v>2441</v>
      </c>
      <c r="J1928" s="297">
        <v>119538</v>
      </c>
      <c r="K1928" s="298">
        <v>1014343</v>
      </c>
      <c r="L1928" s="298">
        <v>97145</v>
      </c>
      <c r="M1928" s="299">
        <v>133099</v>
      </c>
      <c r="N1928" s="300">
        <v>1543682</v>
      </c>
      <c r="O1928" s="300">
        <v>18558</v>
      </c>
      <c r="P1928" s="301" t="s">
        <v>35</v>
      </c>
      <c r="Q1928" s="302" t="s">
        <v>35</v>
      </c>
      <c r="R1928" s="302" t="s">
        <v>35</v>
      </c>
      <c r="S1928" s="303" t="s">
        <v>35</v>
      </c>
      <c r="T1928" s="304" t="s">
        <v>35</v>
      </c>
      <c r="U1928" s="304" t="s">
        <v>35</v>
      </c>
      <c r="V1928" s="297">
        <v>252637</v>
      </c>
      <c r="W1928" s="298">
        <v>2558025</v>
      </c>
      <c r="X1928" s="298">
        <v>115703</v>
      </c>
    </row>
    <row r="1929" spans="1:24" x14ac:dyDescent="0.35">
      <c r="A1929" s="294">
        <v>2013</v>
      </c>
      <c r="B1929" s="295">
        <v>18446</v>
      </c>
      <c r="C1929" s="296" t="s">
        <v>1576</v>
      </c>
      <c r="D1929" s="294" t="s">
        <v>22</v>
      </c>
      <c r="E1929" s="296" t="s">
        <v>23</v>
      </c>
      <c r="F1929" s="294" t="s">
        <v>24</v>
      </c>
      <c r="G1929" s="296" t="s">
        <v>83</v>
      </c>
      <c r="H1929" s="296" t="s">
        <v>31</v>
      </c>
      <c r="I1929" s="296" t="s">
        <v>2270</v>
      </c>
      <c r="J1929" s="297">
        <v>9773.9</v>
      </c>
      <c r="K1929" s="298">
        <v>77011</v>
      </c>
      <c r="L1929" s="298">
        <v>5925</v>
      </c>
      <c r="M1929" s="299">
        <v>6293.2</v>
      </c>
      <c r="N1929" s="300">
        <v>72505</v>
      </c>
      <c r="O1929" s="300">
        <v>387</v>
      </c>
      <c r="P1929" s="301" t="s">
        <v>35</v>
      </c>
      <c r="Q1929" s="302" t="s">
        <v>35</v>
      </c>
      <c r="R1929" s="302" t="s">
        <v>35</v>
      </c>
      <c r="S1929" s="303" t="s">
        <v>35</v>
      </c>
      <c r="T1929" s="304" t="s">
        <v>35</v>
      </c>
      <c r="U1929" s="304" t="s">
        <v>35</v>
      </c>
      <c r="V1929" s="297">
        <v>16067.1</v>
      </c>
      <c r="W1929" s="298">
        <v>149516</v>
      </c>
      <c r="X1929" s="298">
        <v>6312</v>
      </c>
    </row>
    <row r="1930" spans="1:24" x14ac:dyDescent="0.35">
      <c r="A1930" s="294">
        <v>2013</v>
      </c>
      <c r="B1930" s="295">
        <v>18447</v>
      </c>
      <c r="C1930" s="296" t="s">
        <v>1577</v>
      </c>
      <c r="D1930" s="294" t="s">
        <v>22</v>
      </c>
      <c r="E1930" s="296" t="s">
        <v>23</v>
      </c>
      <c r="F1930" s="294" t="s">
        <v>24</v>
      </c>
      <c r="G1930" s="296" t="s">
        <v>25</v>
      </c>
      <c r="H1930" s="296" t="s">
        <v>31</v>
      </c>
      <c r="I1930" s="296" t="s">
        <v>2269</v>
      </c>
      <c r="J1930" s="297">
        <v>35660</v>
      </c>
      <c r="K1930" s="298">
        <v>341315</v>
      </c>
      <c r="L1930" s="298">
        <v>21481</v>
      </c>
      <c r="M1930" s="299">
        <v>24658</v>
      </c>
      <c r="N1930" s="300">
        <v>208257</v>
      </c>
      <c r="O1930" s="300">
        <v>5768</v>
      </c>
      <c r="P1930" s="301">
        <v>9129</v>
      </c>
      <c r="Q1930" s="302">
        <v>124821</v>
      </c>
      <c r="R1930" s="302">
        <v>8</v>
      </c>
      <c r="S1930" s="303">
        <v>0</v>
      </c>
      <c r="T1930" s="304">
        <v>0</v>
      </c>
      <c r="U1930" s="304">
        <v>0</v>
      </c>
      <c r="V1930" s="297">
        <v>69447</v>
      </c>
      <c r="W1930" s="298">
        <v>674393</v>
      </c>
      <c r="X1930" s="298">
        <v>27257</v>
      </c>
    </row>
    <row r="1931" spans="1:24" x14ac:dyDescent="0.35">
      <c r="A1931" s="294">
        <v>2013</v>
      </c>
      <c r="B1931" s="295">
        <v>18448</v>
      </c>
      <c r="C1931" s="296" t="s">
        <v>1578</v>
      </c>
      <c r="D1931" s="294" t="s">
        <v>22</v>
      </c>
      <c r="E1931" s="296" t="s">
        <v>23</v>
      </c>
      <c r="F1931" s="294" t="s">
        <v>24</v>
      </c>
      <c r="G1931" s="296" t="s">
        <v>92</v>
      </c>
      <c r="H1931" s="296" t="s">
        <v>31</v>
      </c>
      <c r="I1931" s="296" t="s">
        <v>2284</v>
      </c>
      <c r="J1931" s="297">
        <v>6788</v>
      </c>
      <c r="K1931" s="298">
        <v>58383</v>
      </c>
      <c r="L1931" s="298">
        <v>4341</v>
      </c>
      <c r="M1931" s="299">
        <v>3096</v>
      </c>
      <c r="N1931" s="300">
        <v>36198</v>
      </c>
      <c r="O1931" s="300">
        <v>298</v>
      </c>
      <c r="P1931" s="301" t="s">
        <v>35</v>
      </c>
      <c r="Q1931" s="302" t="s">
        <v>35</v>
      </c>
      <c r="R1931" s="302" t="s">
        <v>35</v>
      </c>
      <c r="S1931" s="303" t="s">
        <v>35</v>
      </c>
      <c r="T1931" s="304" t="s">
        <v>35</v>
      </c>
      <c r="U1931" s="304" t="s">
        <v>35</v>
      </c>
      <c r="V1931" s="297">
        <v>9884</v>
      </c>
      <c r="W1931" s="298">
        <v>94581</v>
      </c>
      <c r="X1931" s="298">
        <v>4639</v>
      </c>
    </row>
    <row r="1932" spans="1:24" x14ac:dyDescent="0.35">
      <c r="A1932" s="294">
        <v>2013</v>
      </c>
      <c r="B1932" s="295">
        <v>18449</v>
      </c>
      <c r="C1932" s="296" t="s">
        <v>1579</v>
      </c>
      <c r="D1932" s="294" t="s">
        <v>22</v>
      </c>
      <c r="E1932" s="296" t="s">
        <v>23</v>
      </c>
      <c r="F1932" s="294" t="s">
        <v>24</v>
      </c>
      <c r="G1932" s="296" t="s">
        <v>58</v>
      </c>
      <c r="H1932" s="296" t="s">
        <v>31</v>
      </c>
      <c r="I1932" s="296" t="s">
        <v>2325</v>
      </c>
      <c r="J1932" s="297">
        <v>85163</v>
      </c>
      <c r="K1932" s="298">
        <v>654446</v>
      </c>
      <c r="L1932" s="298">
        <v>48705</v>
      </c>
      <c r="M1932" s="299">
        <v>19675</v>
      </c>
      <c r="N1932" s="300">
        <v>168659</v>
      </c>
      <c r="O1932" s="300">
        <v>3974</v>
      </c>
      <c r="P1932" s="301">
        <v>10012</v>
      </c>
      <c r="Q1932" s="302">
        <v>108445</v>
      </c>
      <c r="R1932" s="302">
        <v>4</v>
      </c>
      <c r="S1932" s="303" t="s">
        <v>35</v>
      </c>
      <c r="T1932" s="304" t="s">
        <v>35</v>
      </c>
      <c r="U1932" s="304" t="s">
        <v>35</v>
      </c>
      <c r="V1932" s="297">
        <v>114850</v>
      </c>
      <c r="W1932" s="298">
        <v>931550</v>
      </c>
      <c r="X1932" s="298">
        <v>52683</v>
      </c>
    </row>
    <row r="1933" spans="1:24" x14ac:dyDescent="0.35">
      <c r="A1933" s="294">
        <v>2013</v>
      </c>
      <c r="B1933" s="295">
        <v>18454</v>
      </c>
      <c r="C1933" s="296" t="s">
        <v>1580</v>
      </c>
      <c r="D1933" s="294" t="s">
        <v>22</v>
      </c>
      <c r="E1933" s="296" t="s">
        <v>23</v>
      </c>
      <c r="F1933" s="294" t="s">
        <v>24</v>
      </c>
      <c r="G1933" s="296" t="s">
        <v>58</v>
      </c>
      <c r="H1933" s="296" t="s">
        <v>54</v>
      </c>
      <c r="I1933" s="296" t="s">
        <v>2442</v>
      </c>
      <c r="J1933" s="297">
        <v>936832.9</v>
      </c>
      <c r="K1933" s="298">
        <v>8469567</v>
      </c>
      <c r="L1933" s="298">
        <v>613206</v>
      </c>
      <c r="M1933" s="299">
        <v>784474.5</v>
      </c>
      <c r="N1933" s="300">
        <v>7921282</v>
      </c>
      <c r="O1933" s="300">
        <v>79965</v>
      </c>
      <c r="P1933" s="301">
        <v>172234.2</v>
      </c>
      <c r="Q1933" s="302">
        <v>2026813</v>
      </c>
      <c r="R1933" s="302">
        <v>1564</v>
      </c>
      <c r="S1933" s="303" t="s">
        <v>35</v>
      </c>
      <c r="T1933" s="304" t="s">
        <v>35</v>
      </c>
      <c r="U1933" s="304" t="s">
        <v>35</v>
      </c>
      <c r="V1933" s="297">
        <v>1893541.6</v>
      </c>
      <c r="W1933" s="298">
        <v>18417662</v>
      </c>
      <c r="X1933" s="298">
        <v>694735</v>
      </c>
    </row>
    <row r="1934" spans="1:24" x14ac:dyDescent="0.35">
      <c r="A1934" s="294">
        <v>2013</v>
      </c>
      <c r="B1934" s="295">
        <v>18466</v>
      </c>
      <c r="C1934" s="296" t="s">
        <v>1581</v>
      </c>
      <c r="D1934" s="294" t="s">
        <v>22</v>
      </c>
      <c r="E1934" s="296" t="s">
        <v>23</v>
      </c>
      <c r="F1934" s="294" t="s">
        <v>24</v>
      </c>
      <c r="G1934" s="296" t="s">
        <v>67</v>
      </c>
      <c r="H1934" s="296" t="s">
        <v>26</v>
      </c>
      <c r="I1934" s="296" t="s">
        <v>2291</v>
      </c>
      <c r="J1934" s="297">
        <v>8512</v>
      </c>
      <c r="K1934" s="298">
        <v>57933</v>
      </c>
      <c r="L1934" s="298">
        <v>5160</v>
      </c>
      <c r="M1934" s="299">
        <v>8187</v>
      </c>
      <c r="N1934" s="300">
        <v>67328</v>
      </c>
      <c r="O1934" s="300">
        <v>870</v>
      </c>
      <c r="P1934" s="301">
        <v>10537</v>
      </c>
      <c r="Q1934" s="302">
        <v>111736</v>
      </c>
      <c r="R1934" s="302">
        <v>20</v>
      </c>
      <c r="S1934" s="303" t="s">
        <v>35</v>
      </c>
      <c r="T1934" s="304" t="s">
        <v>35</v>
      </c>
      <c r="U1934" s="304" t="s">
        <v>35</v>
      </c>
      <c r="V1934" s="297">
        <v>27236</v>
      </c>
      <c r="W1934" s="298">
        <v>236997</v>
      </c>
      <c r="X1934" s="298">
        <v>6050</v>
      </c>
    </row>
    <row r="1935" spans="1:24" x14ac:dyDescent="0.35">
      <c r="A1935" s="294">
        <v>2013</v>
      </c>
      <c r="B1935" s="295">
        <v>18472</v>
      </c>
      <c r="C1935" s="296" t="s">
        <v>1582</v>
      </c>
      <c r="D1935" s="294" t="s">
        <v>22</v>
      </c>
      <c r="E1935" s="296" t="s">
        <v>23</v>
      </c>
      <c r="F1935" s="294" t="s">
        <v>24</v>
      </c>
      <c r="G1935" s="296" t="s">
        <v>56</v>
      </c>
      <c r="H1935" s="296" t="s">
        <v>26</v>
      </c>
      <c r="I1935" s="296" t="s">
        <v>2269</v>
      </c>
      <c r="J1935" s="297">
        <v>2977</v>
      </c>
      <c r="K1935" s="298">
        <v>28989</v>
      </c>
      <c r="L1935" s="298">
        <v>2126</v>
      </c>
      <c r="M1935" s="299">
        <v>3603</v>
      </c>
      <c r="N1935" s="300">
        <v>30803</v>
      </c>
      <c r="O1935" s="300">
        <v>646</v>
      </c>
      <c r="P1935" s="301">
        <v>447</v>
      </c>
      <c r="Q1935" s="302">
        <v>5403</v>
      </c>
      <c r="R1935" s="302">
        <v>1</v>
      </c>
      <c r="S1935" s="303">
        <v>0</v>
      </c>
      <c r="T1935" s="304">
        <v>0</v>
      </c>
      <c r="U1935" s="304">
        <v>0</v>
      </c>
      <c r="V1935" s="297">
        <v>7027</v>
      </c>
      <c r="W1935" s="298">
        <v>65195</v>
      </c>
      <c r="X1935" s="298">
        <v>2773</v>
      </c>
    </row>
    <row r="1936" spans="1:24" x14ac:dyDescent="0.35">
      <c r="A1936" s="294">
        <v>2013</v>
      </c>
      <c r="B1936" s="295">
        <v>18476</v>
      </c>
      <c r="C1936" s="296" t="s">
        <v>1583</v>
      </c>
      <c r="D1936" s="294" t="s">
        <v>93</v>
      </c>
      <c r="E1936" s="296" t="s">
        <v>23</v>
      </c>
      <c r="F1936" s="294" t="s">
        <v>24</v>
      </c>
      <c r="G1936" s="296" t="s">
        <v>94</v>
      </c>
      <c r="H1936" s="296" t="s">
        <v>42</v>
      </c>
      <c r="I1936" s="296" t="s">
        <v>2285</v>
      </c>
      <c r="J1936" s="297">
        <v>51129.2</v>
      </c>
      <c r="K1936" s="298">
        <v>450760</v>
      </c>
      <c r="L1936" s="298">
        <v>36104</v>
      </c>
      <c r="M1936" s="299">
        <v>97665.4</v>
      </c>
      <c r="N1936" s="300">
        <v>1002461</v>
      </c>
      <c r="O1936" s="300">
        <v>14434</v>
      </c>
      <c r="P1936" s="301">
        <v>0</v>
      </c>
      <c r="Q1936" s="302">
        <v>0</v>
      </c>
      <c r="R1936" s="302">
        <v>0</v>
      </c>
      <c r="S1936" s="303">
        <v>0</v>
      </c>
      <c r="T1936" s="304">
        <v>0</v>
      </c>
      <c r="U1936" s="304">
        <v>0</v>
      </c>
      <c r="V1936" s="297">
        <v>148794.6</v>
      </c>
      <c r="W1936" s="298">
        <v>1453221</v>
      </c>
      <c r="X1936" s="298">
        <v>50538</v>
      </c>
    </row>
    <row r="1937" spans="1:24" x14ac:dyDescent="0.35">
      <c r="A1937" s="294">
        <v>2013</v>
      </c>
      <c r="B1937" s="295">
        <v>18488</v>
      </c>
      <c r="C1937" s="296" t="s">
        <v>1584</v>
      </c>
      <c r="D1937" s="294" t="s">
        <v>22</v>
      </c>
      <c r="E1937" s="296" t="s">
        <v>23</v>
      </c>
      <c r="F1937" s="294" t="s">
        <v>24</v>
      </c>
      <c r="G1937" s="296" t="s">
        <v>173</v>
      </c>
      <c r="H1937" s="296" t="s">
        <v>26</v>
      </c>
      <c r="I1937" s="296" t="s">
        <v>2306</v>
      </c>
      <c r="J1937" s="297">
        <v>37847</v>
      </c>
      <c r="K1937" s="298">
        <v>270603</v>
      </c>
      <c r="L1937" s="298">
        <v>32124</v>
      </c>
      <c r="M1937" s="299">
        <v>27162</v>
      </c>
      <c r="N1937" s="300">
        <v>172647</v>
      </c>
      <c r="O1937" s="300">
        <v>4436</v>
      </c>
      <c r="P1937" s="301">
        <v>27413</v>
      </c>
      <c r="Q1937" s="302">
        <v>222143</v>
      </c>
      <c r="R1937" s="302">
        <v>62</v>
      </c>
      <c r="S1937" s="303" t="s">
        <v>35</v>
      </c>
      <c r="T1937" s="304" t="s">
        <v>35</v>
      </c>
      <c r="U1937" s="304" t="s">
        <v>35</v>
      </c>
      <c r="V1937" s="297">
        <v>92422</v>
      </c>
      <c r="W1937" s="298">
        <v>665393</v>
      </c>
      <c r="X1937" s="298">
        <v>36622</v>
      </c>
    </row>
    <row r="1938" spans="1:24" x14ac:dyDescent="0.35">
      <c r="A1938" s="294">
        <v>2013</v>
      </c>
      <c r="B1938" s="295">
        <v>18498</v>
      </c>
      <c r="C1938" s="296" t="s">
        <v>1585</v>
      </c>
      <c r="D1938" s="294" t="s">
        <v>22</v>
      </c>
      <c r="E1938" s="296" t="s">
        <v>23</v>
      </c>
      <c r="F1938" s="294" t="s">
        <v>24</v>
      </c>
      <c r="G1938" s="296" t="s">
        <v>106</v>
      </c>
      <c r="H1938" s="296" t="s">
        <v>31</v>
      </c>
      <c r="I1938" s="296" t="s">
        <v>2271</v>
      </c>
      <c r="J1938" s="297">
        <v>30403</v>
      </c>
      <c r="K1938" s="298">
        <v>297094</v>
      </c>
      <c r="L1938" s="298">
        <v>22862</v>
      </c>
      <c r="M1938" s="299">
        <v>12794</v>
      </c>
      <c r="N1938" s="300">
        <v>137413</v>
      </c>
      <c r="O1938" s="300">
        <v>3081</v>
      </c>
      <c r="P1938" s="301">
        <v>2180</v>
      </c>
      <c r="Q1938" s="302">
        <v>19952</v>
      </c>
      <c r="R1938" s="302">
        <v>9</v>
      </c>
      <c r="S1938" s="303" t="s">
        <v>35</v>
      </c>
      <c r="T1938" s="304" t="s">
        <v>35</v>
      </c>
      <c r="U1938" s="304" t="s">
        <v>35</v>
      </c>
      <c r="V1938" s="297">
        <v>45377</v>
      </c>
      <c r="W1938" s="298">
        <v>454459</v>
      </c>
      <c r="X1938" s="298">
        <v>25952</v>
      </c>
    </row>
    <row r="1939" spans="1:24" x14ac:dyDescent="0.35">
      <c r="A1939" s="294">
        <v>2013</v>
      </c>
      <c r="B1939" s="295">
        <v>18499</v>
      </c>
      <c r="C1939" s="296" t="s">
        <v>1586</v>
      </c>
      <c r="D1939" s="294" t="s">
        <v>22</v>
      </c>
      <c r="E1939" s="296" t="s">
        <v>23</v>
      </c>
      <c r="F1939" s="294" t="s">
        <v>24</v>
      </c>
      <c r="G1939" s="296" t="s">
        <v>46</v>
      </c>
      <c r="H1939" s="296" t="s">
        <v>31</v>
      </c>
      <c r="I1939" s="296" t="s">
        <v>2274</v>
      </c>
      <c r="J1939" s="297">
        <v>19248</v>
      </c>
      <c r="K1939" s="298">
        <v>147675</v>
      </c>
      <c r="L1939" s="298">
        <v>13596</v>
      </c>
      <c r="M1939" s="299">
        <v>3727</v>
      </c>
      <c r="N1939" s="300">
        <v>28540</v>
      </c>
      <c r="O1939" s="300">
        <v>792</v>
      </c>
      <c r="P1939" s="301">
        <v>5674</v>
      </c>
      <c r="Q1939" s="302">
        <v>31358</v>
      </c>
      <c r="R1939" s="302">
        <v>866</v>
      </c>
      <c r="S1939" s="303" t="s">
        <v>35</v>
      </c>
      <c r="T1939" s="304" t="s">
        <v>35</v>
      </c>
      <c r="U1939" s="304" t="s">
        <v>35</v>
      </c>
      <c r="V1939" s="297">
        <v>28649</v>
      </c>
      <c r="W1939" s="298">
        <v>207573</v>
      </c>
      <c r="X1939" s="298">
        <v>15254</v>
      </c>
    </row>
    <row r="1940" spans="1:24" x14ac:dyDescent="0.35">
      <c r="A1940" s="294">
        <v>2013</v>
      </c>
      <c r="B1940" s="295">
        <v>18525</v>
      </c>
      <c r="C1940" s="296" t="s">
        <v>1587</v>
      </c>
      <c r="D1940" s="294" t="s">
        <v>22</v>
      </c>
      <c r="E1940" s="296" t="s">
        <v>23</v>
      </c>
      <c r="F1940" s="294" t="s">
        <v>24</v>
      </c>
      <c r="G1940" s="296" t="s">
        <v>86</v>
      </c>
      <c r="H1940" s="296" t="s">
        <v>26</v>
      </c>
      <c r="I1940" s="296" t="s">
        <v>2299</v>
      </c>
      <c r="J1940" s="297">
        <v>966</v>
      </c>
      <c r="K1940" s="298">
        <v>8459</v>
      </c>
      <c r="L1940" s="298">
        <v>814</v>
      </c>
      <c r="M1940" s="299">
        <v>878</v>
      </c>
      <c r="N1940" s="300">
        <v>8661</v>
      </c>
      <c r="O1940" s="300">
        <v>254</v>
      </c>
      <c r="P1940" s="301">
        <v>628</v>
      </c>
      <c r="Q1940" s="302">
        <v>7798</v>
      </c>
      <c r="R1940" s="302">
        <v>4</v>
      </c>
      <c r="S1940" s="303" t="s">
        <v>35</v>
      </c>
      <c r="T1940" s="304" t="s">
        <v>35</v>
      </c>
      <c r="U1940" s="304" t="s">
        <v>35</v>
      </c>
      <c r="V1940" s="297">
        <v>2472</v>
      </c>
      <c r="W1940" s="298">
        <v>24918</v>
      </c>
      <c r="X1940" s="298">
        <v>1072</v>
      </c>
    </row>
    <row r="1941" spans="1:24" x14ac:dyDescent="0.35">
      <c r="A1941" s="294">
        <v>2013</v>
      </c>
      <c r="B1941" s="295">
        <v>18538</v>
      </c>
      <c r="C1941" s="296" t="s">
        <v>1588</v>
      </c>
      <c r="D1941" s="294" t="s">
        <v>22</v>
      </c>
      <c r="E1941" s="296" t="s">
        <v>23</v>
      </c>
      <c r="F1941" s="294" t="s">
        <v>24</v>
      </c>
      <c r="G1941" s="296" t="s">
        <v>71</v>
      </c>
      <c r="H1941" s="296" t="s">
        <v>26</v>
      </c>
      <c r="I1941" s="296" t="s">
        <v>2270</v>
      </c>
      <c r="J1941" s="297">
        <v>3868.1</v>
      </c>
      <c r="K1941" s="298">
        <v>35610</v>
      </c>
      <c r="L1941" s="298">
        <v>3472</v>
      </c>
      <c r="M1941" s="299">
        <v>4277.8999999999996</v>
      </c>
      <c r="N1941" s="300">
        <v>44794</v>
      </c>
      <c r="O1941" s="300">
        <v>707</v>
      </c>
      <c r="P1941" s="301">
        <v>8382.7999999999993</v>
      </c>
      <c r="Q1941" s="302">
        <v>114578</v>
      </c>
      <c r="R1941" s="302">
        <v>21</v>
      </c>
      <c r="S1941" s="303">
        <v>0</v>
      </c>
      <c r="T1941" s="304">
        <v>0</v>
      </c>
      <c r="U1941" s="304">
        <v>0</v>
      </c>
      <c r="V1941" s="297">
        <v>16528.8</v>
      </c>
      <c r="W1941" s="298">
        <v>194982</v>
      </c>
      <c r="X1941" s="298">
        <v>4200</v>
      </c>
    </row>
    <row r="1942" spans="1:24" x14ac:dyDescent="0.35">
      <c r="A1942" s="294">
        <v>2013</v>
      </c>
      <c r="B1942" s="295">
        <v>18587</v>
      </c>
      <c r="C1942" s="296" t="s">
        <v>1589</v>
      </c>
      <c r="D1942" s="294" t="s">
        <v>22</v>
      </c>
      <c r="E1942" s="296" t="s">
        <v>23</v>
      </c>
      <c r="F1942" s="294" t="s">
        <v>24</v>
      </c>
      <c r="G1942" s="296" t="s">
        <v>60</v>
      </c>
      <c r="H1942" s="296" t="s">
        <v>114</v>
      </c>
      <c r="I1942" s="296" t="s">
        <v>2278</v>
      </c>
      <c r="J1942" s="297" t="s">
        <v>35</v>
      </c>
      <c r="K1942" s="298" t="s">
        <v>35</v>
      </c>
      <c r="L1942" s="298" t="s">
        <v>35</v>
      </c>
      <c r="M1942" s="299" t="s">
        <v>35</v>
      </c>
      <c r="N1942" s="300" t="s">
        <v>35</v>
      </c>
      <c r="O1942" s="300" t="s">
        <v>35</v>
      </c>
      <c r="P1942" s="301">
        <v>462</v>
      </c>
      <c r="Q1942" s="302">
        <v>5182</v>
      </c>
      <c r="R1942" s="302">
        <v>1</v>
      </c>
      <c r="S1942" s="303" t="s">
        <v>35</v>
      </c>
      <c r="T1942" s="304" t="s">
        <v>35</v>
      </c>
      <c r="U1942" s="304" t="s">
        <v>35</v>
      </c>
      <c r="V1942" s="297">
        <v>462</v>
      </c>
      <c r="W1942" s="298">
        <v>5182</v>
      </c>
      <c r="X1942" s="298">
        <v>1</v>
      </c>
    </row>
    <row r="1943" spans="1:24" x14ac:dyDescent="0.35">
      <c r="A1943" s="294">
        <v>2013</v>
      </c>
      <c r="B1943" s="295">
        <v>18642</v>
      </c>
      <c r="C1943" s="296" t="s">
        <v>1590</v>
      </c>
      <c r="D1943" s="294" t="s">
        <v>22</v>
      </c>
      <c r="E1943" s="296" t="s">
        <v>23</v>
      </c>
      <c r="F1943" s="294" t="s">
        <v>24</v>
      </c>
      <c r="G1943" s="296" t="s">
        <v>56</v>
      </c>
      <c r="H1943" s="296" t="s">
        <v>199</v>
      </c>
      <c r="I1943" s="296" t="s">
        <v>2269</v>
      </c>
      <c r="J1943" s="297">
        <v>0</v>
      </c>
      <c r="K1943" s="298">
        <v>0</v>
      </c>
      <c r="L1943" s="298">
        <v>0</v>
      </c>
      <c r="M1943" s="299">
        <v>0</v>
      </c>
      <c r="N1943" s="300">
        <v>0</v>
      </c>
      <c r="O1943" s="300">
        <v>0</v>
      </c>
      <c r="P1943" s="301">
        <v>284560</v>
      </c>
      <c r="Q1943" s="302">
        <v>5783690</v>
      </c>
      <c r="R1943" s="302">
        <v>11</v>
      </c>
      <c r="S1943" s="303">
        <v>0</v>
      </c>
      <c r="T1943" s="304">
        <v>0</v>
      </c>
      <c r="U1943" s="304">
        <v>0</v>
      </c>
      <c r="V1943" s="297">
        <v>284560</v>
      </c>
      <c r="W1943" s="298">
        <v>5783690</v>
      </c>
      <c r="X1943" s="298">
        <v>11</v>
      </c>
    </row>
    <row r="1944" spans="1:24" x14ac:dyDescent="0.35">
      <c r="A1944" s="294">
        <v>2013</v>
      </c>
      <c r="B1944" s="295">
        <v>18642</v>
      </c>
      <c r="C1944" s="296" t="s">
        <v>1590</v>
      </c>
      <c r="D1944" s="294" t="s">
        <v>22</v>
      </c>
      <c r="E1944" s="296" t="s">
        <v>23</v>
      </c>
      <c r="F1944" s="294" t="s">
        <v>24</v>
      </c>
      <c r="G1944" s="296" t="s">
        <v>106</v>
      </c>
      <c r="H1944" s="296" t="s">
        <v>199</v>
      </c>
      <c r="I1944" s="296" t="s">
        <v>2269</v>
      </c>
      <c r="J1944" s="297">
        <v>0</v>
      </c>
      <c r="K1944" s="298">
        <v>0</v>
      </c>
      <c r="L1944" s="298">
        <v>0</v>
      </c>
      <c r="M1944" s="299">
        <v>0</v>
      </c>
      <c r="N1944" s="300">
        <v>0</v>
      </c>
      <c r="O1944" s="300">
        <v>0</v>
      </c>
      <c r="P1944" s="301">
        <v>374137</v>
      </c>
      <c r="Q1944" s="302">
        <v>8377188</v>
      </c>
      <c r="R1944" s="302">
        <v>17</v>
      </c>
      <c r="S1944" s="303">
        <v>0</v>
      </c>
      <c r="T1944" s="304">
        <v>0</v>
      </c>
      <c r="U1944" s="304">
        <v>0</v>
      </c>
      <c r="V1944" s="297">
        <v>374137</v>
      </c>
      <c r="W1944" s="298">
        <v>8377188</v>
      </c>
      <c r="X1944" s="298">
        <v>17</v>
      </c>
    </row>
    <row r="1945" spans="1:24" x14ac:dyDescent="0.35">
      <c r="A1945" s="294">
        <v>2013</v>
      </c>
      <c r="B1945" s="295">
        <v>18642</v>
      </c>
      <c r="C1945" s="296" t="s">
        <v>1590</v>
      </c>
      <c r="D1945" s="294" t="s">
        <v>22</v>
      </c>
      <c r="E1945" s="296" t="s">
        <v>23</v>
      </c>
      <c r="F1945" s="294" t="s">
        <v>24</v>
      </c>
      <c r="G1945" s="296" t="s">
        <v>25</v>
      </c>
      <c r="H1945" s="296" t="s">
        <v>199</v>
      </c>
      <c r="I1945" s="296" t="s">
        <v>2269</v>
      </c>
      <c r="J1945" s="297">
        <v>0</v>
      </c>
      <c r="K1945" s="298">
        <v>0</v>
      </c>
      <c r="L1945" s="298">
        <v>0</v>
      </c>
      <c r="M1945" s="299">
        <v>0</v>
      </c>
      <c r="N1945" s="300">
        <v>0</v>
      </c>
      <c r="O1945" s="300">
        <v>0</v>
      </c>
      <c r="P1945" s="301">
        <v>198897</v>
      </c>
      <c r="Q1945" s="302">
        <v>4549938</v>
      </c>
      <c r="R1945" s="302">
        <v>7</v>
      </c>
      <c r="S1945" s="303">
        <v>0</v>
      </c>
      <c r="T1945" s="304">
        <v>0</v>
      </c>
      <c r="U1945" s="304">
        <v>0</v>
      </c>
      <c r="V1945" s="297">
        <v>198897</v>
      </c>
      <c r="W1945" s="298">
        <v>4549938</v>
      </c>
      <c r="X1945" s="298">
        <v>7</v>
      </c>
    </row>
    <row r="1946" spans="1:24" x14ac:dyDescent="0.35">
      <c r="A1946" s="294">
        <v>2013</v>
      </c>
      <c r="B1946" s="295">
        <v>18642</v>
      </c>
      <c r="C1946" s="296" t="s">
        <v>1590</v>
      </c>
      <c r="D1946" s="294" t="s">
        <v>22</v>
      </c>
      <c r="E1946" s="296" t="s">
        <v>23</v>
      </c>
      <c r="F1946" s="294" t="s">
        <v>24</v>
      </c>
      <c r="G1946" s="296" t="s">
        <v>67</v>
      </c>
      <c r="H1946" s="296" t="s">
        <v>199</v>
      </c>
      <c r="I1946" s="296" t="s">
        <v>2269</v>
      </c>
      <c r="J1946" s="297">
        <v>0</v>
      </c>
      <c r="K1946" s="298">
        <v>0</v>
      </c>
      <c r="L1946" s="298">
        <v>0</v>
      </c>
      <c r="M1946" s="299">
        <v>0</v>
      </c>
      <c r="N1946" s="300">
        <v>0</v>
      </c>
      <c r="O1946" s="300">
        <v>0</v>
      </c>
      <c r="P1946" s="301">
        <v>421</v>
      </c>
      <c r="Q1946" s="302">
        <v>4833</v>
      </c>
      <c r="R1946" s="302">
        <v>4</v>
      </c>
      <c r="S1946" s="303">
        <v>0</v>
      </c>
      <c r="T1946" s="304">
        <v>0</v>
      </c>
      <c r="U1946" s="304">
        <v>0</v>
      </c>
      <c r="V1946" s="297">
        <v>421</v>
      </c>
      <c r="W1946" s="298">
        <v>4833</v>
      </c>
      <c r="X1946" s="298">
        <v>4</v>
      </c>
    </row>
    <row r="1947" spans="1:24" x14ac:dyDescent="0.35">
      <c r="A1947" s="294">
        <v>2013</v>
      </c>
      <c r="B1947" s="295">
        <v>18642</v>
      </c>
      <c r="C1947" s="296" t="s">
        <v>1590</v>
      </c>
      <c r="D1947" s="294" t="s">
        <v>22</v>
      </c>
      <c r="E1947" s="296" t="s">
        <v>23</v>
      </c>
      <c r="F1947" s="294" t="s">
        <v>24</v>
      </c>
      <c r="G1947" s="296" t="s">
        <v>100</v>
      </c>
      <c r="H1947" s="296" t="s">
        <v>199</v>
      </c>
      <c r="I1947" s="296" t="s">
        <v>2269</v>
      </c>
      <c r="J1947" s="297">
        <v>0</v>
      </c>
      <c r="K1947" s="298">
        <v>0</v>
      </c>
      <c r="L1947" s="298">
        <v>0</v>
      </c>
      <c r="M1947" s="299">
        <v>0</v>
      </c>
      <c r="N1947" s="300">
        <v>0</v>
      </c>
      <c r="O1947" s="300">
        <v>0</v>
      </c>
      <c r="P1947" s="301">
        <v>291869</v>
      </c>
      <c r="Q1947" s="302">
        <v>5904077</v>
      </c>
      <c r="R1947" s="302">
        <v>23</v>
      </c>
      <c r="S1947" s="303">
        <v>0</v>
      </c>
      <c r="T1947" s="304">
        <v>0</v>
      </c>
      <c r="U1947" s="304">
        <v>0</v>
      </c>
      <c r="V1947" s="297">
        <v>291869</v>
      </c>
      <c r="W1947" s="298">
        <v>5904077</v>
      </c>
      <c r="X1947" s="298">
        <v>23</v>
      </c>
    </row>
    <row r="1948" spans="1:24" x14ac:dyDescent="0.35">
      <c r="A1948" s="294">
        <v>2013</v>
      </c>
      <c r="B1948" s="295">
        <v>18643</v>
      </c>
      <c r="C1948" s="296" t="s">
        <v>1591</v>
      </c>
      <c r="D1948" s="294" t="s">
        <v>22</v>
      </c>
      <c r="E1948" s="296" t="s">
        <v>23</v>
      </c>
      <c r="F1948" s="294" t="s">
        <v>24</v>
      </c>
      <c r="G1948" s="296" t="s">
        <v>100</v>
      </c>
      <c r="H1948" s="296" t="s">
        <v>31</v>
      </c>
      <c r="I1948" s="296" t="s">
        <v>2269</v>
      </c>
      <c r="J1948" s="297">
        <v>23091</v>
      </c>
      <c r="K1948" s="298">
        <v>216555</v>
      </c>
      <c r="L1948" s="298">
        <v>15801</v>
      </c>
      <c r="M1948" s="299">
        <v>16991</v>
      </c>
      <c r="N1948" s="300">
        <v>152353</v>
      </c>
      <c r="O1948" s="300">
        <v>3497</v>
      </c>
      <c r="P1948" s="301">
        <v>1122</v>
      </c>
      <c r="Q1948" s="302">
        <v>11791</v>
      </c>
      <c r="R1948" s="302">
        <v>1</v>
      </c>
      <c r="S1948" s="303">
        <v>0</v>
      </c>
      <c r="T1948" s="304">
        <v>0</v>
      </c>
      <c r="U1948" s="304">
        <v>0</v>
      </c>
      <c r="V1948" s="297">
        <v>41204</v>
      </c>
      <c r="W1948" s="298">
        <v>380699</v>
      </c>
      <c r="X1948" s="298">
        <v>19299</v>
      </c>
    </row>
    <row r="1949" spans="1:24" x14ac:dyDescent="0.35">
      <c r="A1949" s="294">
        <v>2013</v>
      </c>
      <c r="B1949" s="295">
        <v>18820</v>
      </c>
      <c r="C1949" s="296" t="s">
        <v>1592</v>
      </c>
      <c r="D1949" s="294" t="s">
        <v>22</v>
      </c>
      <c r="E1949" s="296" t="s">
        <v>23</v>
      </c>
      <c r="F1949" s="294" t="s">
        <v>24</v>
      </c>
      <c r="G1949" s="296" t="s">
        <v>48</v>
      </c>
      <c r="H1949" s="296" t="s">
        <v>26</v>
      </c>
      <c r="I1949" s="296" t="s">
        <v>2270</v>
      </c>
      <c r="J1949" s="297">
        <v>4353</v>
      </c>
      <c r="K1949" s="298">
        <v>44943</v>
      </c>
      <c r="L1949" s="298">
        <v>3950</v>
      </c>
      <c r="M1949" s="299">
        <v>5162</v>
      </c>
      <c r="N1949" s="300">
        <v>60503</v>
      </c>
      <c r="O1949" s="300">
        <v>734</v>
      </c>
      <c r="P1949" s="301">
        <v>3359</v>
      </c>
      <c r="Q1949" s="302">
        <v>36491</v>
      </c>
      <c r="R1949" s="302">
        <v>32</v>
      </c>
      <c r="S1949" s="303" t="s">
        <v>35</v>
      </c>
      <c r="T1949" s="304" t="s">
        <v>35</v>
      </c>
      <c r="U1949" s="304" t="s">
        <v>35</v>
      </c>
      <c r="V1949" s="297">
        <v>12874</v>
      </c>
      <c r="W1949" s="298">
        <v>141937</v>
      </c>
      <c r="X1949" s="298">
        <v>4716</v>
      </c>
    </row>
    <row r="1950" spans="1:24" x14ac:dyDescent="0.35">
      <c r="A1950" s="294">
        <v>2013</v>
      </c>
      <c r="B1950" s="295">
        <v>18847</v>
      </c>
      <c r="C1950" s="296" t="s">
        <v>1593</v>
      </c>
      <c r="D1950" s="294" t="s">
        <v>22</v>
      </c>
      <c r="E1950" s="296" t="s">
        <v>23</v>
      </c>
      <c r="F1950" s="294" t="s">
        <v>24</v>
      </c>
      <c r="G1950" s="296" t="s">
        <v>46</v>
      </c>
      <c r="H1950" s="296" t="s">
        <v>26</v>
      </c>
      <c r="I1950" s="296" t="s">
        <v>2274</v>
      </c>
      <c r="J1950" s="297">
        <v>4178</v>
      </c>
      <c r="K1950" s="298">
        <v>40855</v>
      </c>
      <c r="L1950" s="298">
        <v>4050</v>
      </c>
      <c r="M1950" s="299">
        <v>5298</v>
      </c>
      <c r="N1950" s="300">
        <v>45649</v>
      </c>
      <c r="O1950" s="300">
        <v>584</v>
      </c>
      <c r="P1950" s="301">
        <v>2535</v>
      </c>
      <c r="Q1950" s="302">
        <v>35254</v>
      </c>
      <c r="R1950" s="302">
        <v>3</v>
      </c>
      <c r="S1950" s="303" t="s">
        <v>35</v>
      </c>
      <c r="T1950" s="304" t="s">
        <v>35</v>
      </c>
      <c r="U1950" s="304" t="s">
        <v>35</v>
      </c>
      <c r="V1950" s="297">
        <v>12011</v>
      </c>
      <c r="W1950" s="298">
        <v>121758</v>
      </c>
      <c r="X1950" s="298">
        <v>4637</v>
      </c>
    </row>
    <row r="1951" spans="1:24" x14ac:dyDescent="0.35">
      <c r="A1951" s="294">
        <v>2013</v>
      </c>
      <c r="B1951" s="295">
        <v>18848</v>
      </c>
      <c r="C1951" s="296" t="s">
        <v>1594</v>
      </c>
      <c r="D1951" s="294" t="s">
        <v>22</v>
      </c>
      <c r="E1951" s="296" t="s">
        <v>23</v>
      </c>
      <c r="F1951" s="294" t="s">
        <v>24</v>
      </c>
      <c r="G1951" s="296" t="s">
        <v>46</v>
      </c>
      <c r="H1951" s="296" t="s">
        <v>26</v>
      </c>
      <c r="I1951" s="296" t="s">
        <v>2274</v>
      </c>
      <c r="J1951" s="297">
        <v>20049</v>
      </c>
      <c r="K1951" s="298">
        <v>177724</v>
      </c>
      <c r="L1951" s="298">
        <v>12813</v>
      </c>
      <c r="M1951" s="299">
        <v>32450</v>
      </c>
      <c r="N1951" s="300">
        <v>320256</v>
      </c>
      <c r="O1951" s="300">
        <v>2442</v>
      </c>
      <c r="P1951" s="301" t="s">
        <v>35</v>
      </c>
      <c r="Q1951" s="302" t="s">
        <v>35</v>
      </c>
      <c r="R1951" s="302" t="s">
        <v>35</v>
      </c>
      <c r="S1951" s="303" t="s">
        <v>35</v>
      </c>
      <c r="T1951" s="304" t="s">
        <v>35</v>
      </c>
      <c r="U1951" s="304" t="s">
        <v>35</v>
      </c>
      <c r="V1951" s="297">
        <v>52499</v>
      </c>
      <c r="W1951" s="298">
        <v>497980</v>
      </c>
      <c r="X1951" s="298">
        <v>15255</v>
      </c>
    </row>
    <row r="1952" spans="1:24" x14ac:dyDescent="0.35">
      <c r="A1952" s="294">
        <v>2013</v>
      </c>
      <c r="B1952" s="295">
        <v>18895</v>
      </c>
      <c r="C1952" s="296" t="s">
        <v>1595</v>
      </c>
      <c r="D1952" s="294" t="s">
        <v>22</v>
      </c>
      <c r="E1952" s="296" t="s">
        <v>23</v>
      </c>
      <c r="F1952" s="294" t="s">
        <v>24</v>
      </c>
      <c r="G1952" s="296" t="s">
        <v>79</v>
      </c>
      <c r="H1952" s="296" t="s">
        <v>31</v>
      </c>
      <c r="I1952" s="296" t="s">
        <v>2270</v>
      </c>
      <c r="J1952" s="297">
        <v>14963</v>
      </c>
      <c r="K1952" s="298">
        <v>133690</v>
      </c>
      <c r="L1952" s="298">
        <v>11294</v>
      </c>
      <c r="M1952" s="299">
        <v>3139</v>
      </c>
      <c r="N1952" s="300">
        <v>32245</v>
      </c>
      <c r="O1952" s="300">
        <v>954</v>
      </c>
      <c r="P1952" s="301" t="s">
        <v>35</v>
      </c>
      <c r="Q1952" s="302" t="s">
        <v>35</v>
      </c>
      <c r="R1952" s="302" t="s">
        <v>35</v>
      </c>
      <c r="S1952" s="303" t="s">
        <v>35</v>
      </c>
      <c r="T1952" s="304" t="s">
        <v>35</v>
      </c>
      <c r="U1952" s="304" t="s">
        <v>35</v>
      </c>
      <c r="V1952" s="297">
        <v>18102</v>
      </c>
      <c r="W1952" s="298">
        <v>165935</v>
      </c>
      <c r="X1952" s="298">
        <v>12248</v>
      </c>
    </row>
    <row r="1953" spans="1:24" x14ac:dyDescent="0.35">
      <c r="A1953" s="294">
        <v>2013</v>
      </c>
      <c r="B1953" s="295">
        <v>18917</v>
      </c>
      <c r="C1953" s="296" t="s">
        <v>1596</v>
      </c>
      <c r="D1953" s="294" t="s">
        <v>22</v>
      </c>
      <c r="E1953" s="296" t="s">
        <v>23</v>
      </c>
      <c r="F1953" s="294" t="s">
        <v>24</v>
      </c>
      <c r="G1953" s="296" t="s">
        <v>123</v>
      </c>
      <c r="H1953" s="296" t="s">
        <v>179</v>
      </c>
      <c r="I1953" s="296" t="s">
        <v>2304</v>
      </c>
      <c r="J1953" s="297">
        <v>20178.900000000001</v>
      </c>
      <c r="K1953" s="298">
        <v>232700</v>
      </c>
      <c r="L1953" s="298">
        <v>18448</v>
      </c>
      <c r="M1953" s="299">
        <v>9081.6</v>
      </c>
      <c r="N1953" s="300">
        <v>126118</v>
      </c>
      <c r="O1953" s="300">
        <v>2150</v>
      </c>
      <c r="P1953" s="301">
        <v>5554.7</v>
      </c>
      <c r="Q1953" s="302">
        <v>110047</v>
      </c>
      <c r="R1953" s="302">
        <v>6</v>
      </c>
      <c r="S1953" s="303" t="s">
        <v>35</v>
      </c>
      <c r="T1953" s="304" t="s">
        <v>35</v>
      </c>
      <c r="U1953" s="304" t="s">
        <v>35</v>
      </c>
      <c r="V1953" s="297">
        <v>34815.199999999997</v>
      </c>
      <c r="W1953" s="298">
        <v>468865</v>
      </c>
      <c r="X1953" s="298">
        <v>20604</v>
      </c>
    </row>
    <row r="1954" spans="1:24" x14ac:dyDescent="0.35">
      <c r="A1954" s="294">
        <v>2013</v>
      </c>
      <c r="B1954" s="295">
        <v>18940</v>
      </c>
      <c r="C1954" s="296" t="s">
        <v>1597</v>
      </c>
      <c r="D1954" s="294" t="s">
        <v>22</v>
      </c>
      <c r="E1954" s="296" t="s">
        <v>23</v>
      </c>
      <c r="F1954" s="294" t="s">
        <v>24</v>
      </c>
      <c r="G1954" s="296" t="s">
        <v>71</v>
      </c>
      <c r="H1954" s="296" t="s">
        <v>31</v>
      </c>
      <c r="I1954" s="296" t="s">
        <v>2271</v>
      </c>
      <c r="J1954" s="297">
        <v>39108</v>
      </c>
      <c r="K1954" s="298">
        <v>306563</v>
      </c>
      <c r="L1954" s="298">
        <v>23794</v>
      </c>
      <c r="M1954" s="299">
        <v>11532</v>
      </c>
      <c r="N1954" s="300">
        <v>111985</v>
      </c>
      <c r="O1954" s="300">
        <v>2580</v>
      </c>
      <c r="P1954" s="301">
        <v>5467</v>
      </c>
      <c r="Q1954" s="302">
        <v>74362</v>
      </c>
      <c r="R1954" s="302">
        <v>5</v>
      </c>
      <c r="S1954" s="303" t="s">
        <v>35</v>
      </c>
      <c r="T1954" s="304" t="s">
        <v>35</v>
      </c>
      <c r="U1954" s="304" t="s">
        <v>35</v>
      </c>
      <c r="V1954" s="297">
        <v>56107</v>
      </c>
      <c r="W1954" s="298">
        <v>492910</v>
      </c>
      <c r="X1954" s="298">
        <v>26379</v>
      </c>
    </row>
    <row r="1955" spans="1:24" x14ac:dyDescent="0.35">
      <c r="A1955" s="294">
        <v>2013</v>
      </c>
      <c r="B1955" s="295">
        <v>18941</v>
      </c>
      <c r="C1955" s="296" t="s">
        <v>2443</v>
      </c>
      <c r="D1955" s="294" t="s">
        <v>22</v>
      </c>
      <c r="E1955" s="296" t="s">
        <v>23</v>
      </c>
      <c r="F1955" s="294" t="s">
        <v>24</v>
      </c>
      <c r="G1955" s="296" t="s">
        <v>44</v>
      </c>
      <c r="H1955" s="296" t="s">
        <v>26</v>
      </c>
      <c r="I1955" s="296" t="s">
        <v>2271</v>
      </c>
      <c r="J1955" s="297">
        <v>4710</v>
      </c>
      <c r="K1955" s="298">
        <v>46213</v>
      </c>
      <c r="L1955" s="298">
        <v>4389</v>
      </c>
      <c r="M1955" s="299">
        <v>2882</v>
      </c>
      <c r="N1955" s="300">
        <v>27466</v>
      </c>
      <c r="O1955" s="300">
        <v>482</v>
      </c>
      <c r="P1955" s="301">
        <v>5615</v>
      </c>
      <c r="Q1955" s="302">
        <v>69237</v>
      </c>
      <c r="R1955" s="302">
        <v>43</v>
      </c>
      <c r="S1955" s="303" t="s">
        <v>35</v>
      </c>
      <c r="T1955" s="304" t="s">
        <v>35</v>
      </c>
      <c r="U1955" s="304" t="s">
        <v>35</v>
      </c>
      <c r="V1955" s="297">
        <v>13207</v>
      </c>
      <c r="W1955" s="298">
        <v>142916</v>
      </c>
      <c r="X1955" s="298">
        <v>4914</v>
      </c>
    </row>
    <row r="1956" spans="1:24" x14ac:dyDescent="0.35">
      <c r="A1956" s="294">
        <v>2013</v>
      </c>
      <c r="B1956" s="295">
        <v>18942</v>
      </c>
      <c r="C1956" s="296" t="s">
        <v>1598</v>
      </c>
      <c r="D1956" s="294" t="s">
        <v>22</v>
      </c>
      <c r="E1956" s="296" t="s">
        <v>23</v>
      </c>
      <c r="F1956" s="294" t="s">
        <v>24</v>
      </c>
      <c r="G1956" s="296" t="s">
        <v>71</v>
      </c>
      <c r="H1956" s="296" t="s">
        <v>26</v>
      </c>
      <c r="I1956" s="296" t="s">
        <v>2270</v>
      </c>
      <c r="J1956" s="297">
        <v>3662.1</v>
      </c>
      <c r="K1956" s="298">
        <v>39377</v>
      </c>
      <c r="L1956" s="298">
        <v>3266</v>
      </c>
      <c r="M1956" s="299">
        <v>2527.1</v>
      </c>
      <c r="N1956" s="300">
        <v>26421</v>
      </c>
      <c r="O1956" s="300">
        <v>824</v>
      </c>
      <c r="P1956" s="301">
        <v>4741.3999999999996</v>
      </c>
      <c r="Q1956" s="302">
        <v>57134</v>
      </c>
      <c r="R1956" s="302">
        <v>82</v>
      </c>
      <c r="S1956" s="303" t="s">
        <v>35</v>
      </c>
      <c r="T1956" s="304" t="s">
        <v>35</v>
      </c>
      <c r="U1956" s="304" t="s">
        <v>35</v>
      </c>
      <c r="V1956" s="297">
        <v>10930.6</v>
      </c>
      <c r="W1956" s="298">
        <v>122932</v>
      </c>
      <c r="X1956" s="298">
        <v>4172</v>
      </c>
    </row>
    <row r="1957" spans="1:24" x14ac:dyDescent="0.35">
      <c r="A1957" s="294">
        <v>2013</v>
      </c>
      <c r="B1957" s="295">
        <v>18943</v>
      </c>
      <c r="C1957" s="296" t="s">
        <v>1599</v>
      </c>
      <c r="D1957" s="294" t="s">
        <v>22</v>
      </c>
      <c r="E1957" s="296" t="s">
        <v>23</v>
      </c>
      <c r="F1957" s="294" t="s">
        <v>24</v>
      </c>
      <c r="G1957" s="296" t="s">
        <v>25</v>
      </c>
      <c r="H1957" s="296" t="s">
        <v>31</v>
      </c>
      <c r="I1957" s="296" t="s">
        <v>2269</v>
      </c>
      <c r="J1957" s="297">
        <v>15451</v>
      </c>
      <c r="K1957" s="298">
        <v>148037</v>
      </c>
      <c r="L1957" s="298">
        <v>10343</v>
      </c>
      <c r="M1957" s="299">
        <v>9786</v>
      </c>
      <c r="N1957" s="300">
        <v>86372</v>
      </c>
      <c r="O1957" s="300">
        <v>3083</v>
      </c>
      <c r="P1957" s="301">
        <v>6944</v>
      </c>
      <c r="Q1957" s="302">
        <v>83397</v>
      </c>
      <c r="R1957" s="302">
        <v>8</v>
      </c>
      <c r="S1957" s="303">
        <v>0</v>
      </c>
      <c r="T1957" s="304">
        <v>0</v>
      </c>
      <c r="U1957" s="304">
        <v>0</v>
      </c>
      <c r="V1957" s="297">
        <v>32181</v>
      </c>
      <c r="W1957" s="298">
        <v>317806</v>
      </c>
      <c r="X1957" s="298">
        <v>13434</v>
      </c>
    </row>
    <row r="1958" spans="1:24" x14ac:dyDescent="0.35">
      <c r="A1958" s="294">
        <v>2013</v>
      </c>
      <c r="B1958" s="295">
        <v>18947</v>
      </c>
      <c r="C1958" s="296" t="s">
        <v>1600</v>
      </c>
      <c r="D1958" s="294" t="s">
        <v>22</v>
      </c>
      <c r="E1958" s="296" t="s">
        <v>23</v>
      </c>
      <c r="F1958" s="294" t="s">
        <v>24</v>
      </c>
      <c r="G1958" s="296" t="s">
        <v>83</v>
      </c>
      <c r="H1958" s="296" t="s">
        <v>26</v>
      </c>
      <c r="I1958" s="296" t="s">
        <v>2270</v>
      </c>
      <c r="J1958" s="297">
        <v>1426</v>
      </c>
      <c r="K1958" s="298">
        <v>11792</v>
      </c>
      <c r="L1958" s="298">
        <v>1421</v>
      </c>
      <c r="M1958" s="299">
        <v>1271</v>
      </c>
      <c r="N1958" s="300">
        <v>11027</v>
      </c>
      <c r="O1958" s="300">
        <v>326</v>
      </c>
      <c r="P1958" s="301">
        <v>734.5</v>
      </c>
      <c r="Q1958" s="302">
        <v>8298</v>
      </c>
      <c r="R1958" s="302">
        <v>8</v>
      </c>
      <c r="S1958" s="303" t="s">
        <v>35</v>
      </c>
      <c r="T1958" s="304" t="s">
        <v>35</v>
      </c>
      <c r="U1958" s="304" t="s">
        <v>35</v>
      </c>
      <c r="V1958" s="297">
        <v>3431.5</v>
      </c>
      <c r="W1958" s="298">
        <v>31117</v>
      </c>
      <c r="X1958" s="298">
        <v>1755</v>
      </c>
    </row>
    <row r="1959" spans="1:24" x14ac:dyDescent="0.35">
      <c r="A1959" s="294">
        <v>2013</v>
      </c>
      <c r="B1959" s="295">
        <v>18951</v>
      </c>
      <c r="C1959" s="296" t="s">
        <v>1601</v>
      </c>
      <c r="D1959" s="294" t="s">
        <v>22</v>
      </c>
      <c r="E1959" s="296" t="s">
        <v>23</v>
      </c>
      <c r="F1959" s="294" t="s">
        <v>24</v>
      </c>
      <c r="G1959" s="296" t="s">
        <v>25</v>
      </c>
      <c r="H1959" s="296" t="s">
        <v>31</v>
      </c>
      <c r="I1959" s="296" t="s">
        <v>2269</v>
      </c>
      <c r="J1959" s="297">
        <v>15361</v>
      </c>
      <c r="K1959" s="298">
        <v>146062</v>
      </c>
      <c r="L1959" s="298">
        <v>10960</v>
      </c>
      <c r="M1959" s="299">
        <v>11525</v>
      </c>
      <c r="N1959" s="300">
        <v>98367</v>
      </c>
      <c r="O1959" s="300">
        <v>2456</v>
      </c>
      <c r="P1959" s="301">
        <v>2260</v>
      </c>
      <c r="Q1959" s="302">
        <v>30824</v>
      </c>
      <c r="R1959" s="302">
        <v>3</v>
      </c>
      <c r="S1959" s="303">
        <v>0</v>
      </c>
      <c r="T1959" s="304">
        <v>0</v>
      </c>
      <c r="U1959" s="304">
        <v>0</v>
      </c>
      <c r="V1959" s="297">
        <v>29146</v>
      </c>
      <c r="W1959" s="298">
        <v>275253</v>
      </c>
      <c r="X1959" s="298">
        <v>13419</v>
      </c>
    </row>
    <row r="1960" spans="1:24" x14ac:dyDescent="0.35">
      <c r="A1960" s="294">
        <v>2013</v>
      </c>
      <c r="B1960" s="295">
        <v>18955</v>
      </c>
      <c r="C1960" s="296" t="s">
        <v>1212</v>
      </c>
      <c r="D1960" s="294" t="s">
        <v>22</v>
      </c>
      <c r="E1960" s="296" t="s">
        <v>23</v>
      </c>
      <c r="F1960" s="294" t="s">
        <v>24</v>
      </c>
      <c r="G1960" s="296" t="s">
        <v>34</v>
      </c>
      <c r="H1960" s="296" t="s">
        <v>31</v>
      </c>
      <c r="I1960" s="296" t="s">
        <v>2270</v>
      </c>
      <c r="J1960" s="297">
        <v>32420</v>
      </c>
      <c r="K1960" s="298">
        <v>238626</v>
      </c>
      <c r="L1960" s="298">
        <v>15725</v>
      </c>
      <c r="M1960" s="299">
        <v>4494</v>
      </c>
      <c r="N1960" s="300">
        <v>41618</v>
      </c>
      <c r="O1960" s="300">
        <v>336</v>
      </c>
      <c r="P1960" s="301">
        <v>7719</v>
      </c>
      <c r="Q1960" s="302">
        <v>94298</v>
      </c>
      <c r="R1960" s="302">
        <v>39</v>
      </c>
      <c r="S1960" s="303" t="s">
        <v>35</v>
      </c>
      <c r="T1960" s="304" t="s">
        <v>35</v>
      </c>
      <c r="U1960" s="304" t="s">
        <v>35</v>
      </c>
      <c r="V1960" s="297">
        <v>44633</v>
      </c>
      <c r="W1960" s="298">
        <v>374542</v>
      </c>
      <c r="X1960" s="298">
        <v>16100</v>
      </c>
    </row>
    <row r="1961" spans="1:24" x14ac:dyDescent="0.35">
      <c r="A1961" s="294">
        <v>2013</v>
      </c>
      <c r="B1961" s="295">
        <v>18956</v>
      </c>
      <c r="C1961" s="296" t="s">
        <v>1602</v>
      </c>
      <c r="D1961" s="294" t="s">
        <v>22</v>
      </c>
      <c r="E1961" s="296" t="s">
        <v>23</v>
      </c>
      <c r="F1961" s="294" t="s">
        <v>24</v>
      </c>
      <c r="G1961" s="296" t="s">
        <v>46</v>
      </c>
      <c r="H1961" s="296" t="s">
        <v>31</v>
      </c>
      <c r="I1961" s="296" t="s">
        <v>2274</v>
      </c>
      <c r="J1961" s="297">
        <v>31836.9</v>
      </c>
      <c r="K1961" s="298">
        <v>261648</v>
      </c>
      <c r="L1961" s="298">
        <v>19045</v>
      </c>
      <c r="M1961" s="299">
        <v>5771.1</v>
      </c>
      <c r="N1961" s="300">
        <v>46321</v>
      </c>
      <c r="O1961" s="300">
        <v>1887</v>
      </c>
      <c r="P1961" s="301">
        <v>2690.4</v>
      </c>
      <c r="Q1961" s="302">
        <v>40987</v>
      </c>
      <c r="R1961" s="302">
        <v>15</v>
      </c>
      <c r="S1961" s="303" t="s">
        <v>35</v>
      </c>
      <c r="T1961" s="304" t="s">
        <v>35</v>
      </c>
      <c r="U1961" s="304" t="s">
        <v>35</v>
      </c>
      <c r="V1961" s="297">
        <v>40298.400000000001</v>
      </c>
      <c r="W1961" s="298">
        <v>348956</v>
      </c>
      <c r="X1961" s="298">
        <v>20947</v>
      </c>
    </row>
    <row r="1962" spans="1:24" x14ac:dyDescent="0.35">
      <c r="A1962" s="294">
        <v>2013</v>
      </c>
      <c r="B1962" s="295">
        <v>18957</v>
      </c>
      <c r="C1962" s="296" t="s">
        <v>1602</v>
      </c>
      <c r="D1962" s="294" t="s">
        <v>22</v>
      </c>
      <c r="E1962" s="296" t="s">
        <v>23</v>
      </c>
      <c r="F1962" s="294" t="s">
        <v>24</v>
      </c>
      <c r="G1962" s="296" t="s">
        <v>67</v>
      </c>
      <c r="H1962" s="296" t="s">
        <v>31</v>
      </c>
      <c r="I1962" s="296" t="s">
        <v>2291</v>
      </c>
      <c r="J1962" s="297">
        <v>35971.800000000003</v>
      </c>
      <c r="K1962" s="298">
        <v>325398</v>
      </c>
      <c r="L1962" s="298">
        <v>20192</v>
      </c>
      <c r="M1962" s="299">
        <v>11569.4</v>
      </c>
      <c r="N1962" s="300">
        <v>111158</v>
      </c>
      <c r="O1962" s="300">
        <v>3913</v>
      </c>
      <c r="P1962" s="301">
        <v>6270.9</v>
      </c>
      <c r="Q1962" s="302">
        <v>86539</v>
      </c>
      <c r="R1962" s="302">
        <v>4</v>
      </c>
      <c r="S1962" s="303" t="s">
        <v>35</v>
      </c>
      <c r="T1962" s="304" t="s">
        <v>35</v>
      </c>
      <c r="U1962" s="304" t="s">
        <v>35</v>
      </c>
      <c r="V1962" s="297">
        <v>53812.1</v>
      </c>
      <c r="W1962" s="298">
        <v>523095</v>
      </c>
      <c r="X1962" s="298">
        <v>24109</v>
      </c>
    </row>
    <row r="1963" spans="1:24" x14ac:dyDescent="0.35">
      <c r="A1963" s="294">
        <v>2013</v>
      </c>
      <c r="B1963" s="295">
        <v>18961</v>
      </c>
      <c r="C1963" s="296" t="s">
        <v>1603</v>
      </c>
      <c r="D1963" s="294" t="s">
        <v>22</v>
      </c>
      <c r="E1963" s="296" t="s">
        <v>23</v>
      </c>
      <c r="F1963" s="294" t="s">
        <v>24</v>
      </c>
      <c r="G1963" s="296" t="s">
        <v>25</v>
      </c>
      <c r="H1963" s="296" t="s">
        <v>31</v>
      </c>
      <c r="I1963" s="296" t="s">
        <v>2270</v>
      </c>
      <c r="J1963" s="297">
        <v>15580</v>
      </c>
      <c r="K1963" s="298">
        <v>115059</v>
      </c>
      <c r="L1963" s="298">
        <v>9460</v>
      </c>
      <c r="M1963" s="299">
        <v>4926.2</v>
      </c>
      <c r="N1963" s="300">
        <v>34355</v>
      </c>
      <c r="O1963" s="300">
        <v>1208</v>
      </c>
      <c r="P1963" s="301">
        <v>8586.7999999999993</v>
      </c>
      <c r="Q1963" s="302">
        <v>67608</v>
      </c>
      <c r="R1963" s="302">
        <v>1832</v>
      </c>
      <c r="S1963" s="303" t="s">
        <v>35</v>
      </c>
      <c r="T1963" s="304" t="s">
        <v>35</v>
      </c>
      <c r="U1963" s="304" t="s">
        <v>35</v>
      </c>
      <c r="V1963" s="297">
        <v>29093</v>
      </c>
      <c r="W1963" s="298">
        <v>217022</v>
      </c>
      <c r="X1963" s="298">
        <v>12500</v>
      </c>
    </row>
    <row r="1964" spans="1:24" x14ac:dyDescent="0.35">
      <c r="A1964" s="294">
        <v>2013</v>
      </c>
      <c r="B1964" s="295">
        <v>18962</v>
      </c>
      <c r="C1964" s="296" t="s">
        <v>1604</v>
      </c>
      <c r="D1964" s="294" t="s">
        <v>22</v>
      </c>
      <c r="E1964" s="296" t="s">
        <v>23</v>
      </c>
      <c r="F1964" s="294" t="s">
        <v>24</v>
      </c>
      <c r="G1964" s="296" t="s">
        <v>75</v>
      </c>
      <c r="H1964" s="296" t="s">
        <v>31</v>
      </c>
      <c r="I1964" s="296" t="s">
        <v>2300</v>
      </c>
      <c r="J1964" s="297">
        <v>3857.1</v>
      </c>
      <c r="K1964" s="298">
        <v>25807</v>
      </c>
      <c r="L1964" s="298">
        <v>2168</v>
      </c>
      <c r="M1964" s="299">
        <v>1834.9</v>
      </c>
      <c r="N1964" s="300">
        <v>10093</v>
      </c>
      <c r="O1964" s="300">
        <v>1016</v>
      </c>
      <c r="P1964" s="301" t="s">
        <v>35</v>
      </c>
      <c r="Q1964" s="302" t="s">
        <v>35</v>
      </c>
      <c r="R1964" s="302" t="s">
        <v>35</v>
      </c>
      <c r="S1964" s="303" t="s">
        <v>35</v>
      </c>
      <c r="T1964" s="304" t="s">
        <v>35</v>
      </c>
      <c r="U1964" s="304" t="s">
        <v>35</v>
      </c>
      <c r="V1964" s="297">
        <v>5692</v>
      </c>
      <c r="W1964" s="298">
        <v>35900</v>
      </c>
      <c r="X1964" s="298">
        <v>3184</v>
      </c>
    </row>
    <row r="1965" spans="1:24" x14ac:dyDescent="0.35">
      <c r="A1965" s="294">
        <v>2013</v>
      </c>
      <c r="B1965" s="295">
        <v>18976</v>
      </c>
      <c r="C1965" s="296" t="s">
        <v>1605</v>
      </c>
      <c r="D1965" s="294" t="s">
        <v>22</v>
      </c>
      <c r="E1965" s="296" t="s">
        <v>23</v>
      </c>
      <c r="F1965" s="294" t="s">
        <v>24</v>
      </c>
      <c r="G1965" s="296" t="s">
        <v>94</v>
      </c>
      <c r="H1965" s="296" t="s">
        <v>31</v>
      </c>
      <c r="I1965" s="296" t="s">
        <v>2285</v>
      </c>
      <c r="J1965" s="297">
        <v>111797</v>
      </c>
      <c r="K1965" s="298">
        <v>976677</v>
      </c>
      <c r="L1965" s="298">
        <v>59413</v>
      </c>
      <c r="M1965" s="299">
        <v>16848</v>
      </c>
      <c r="N1965" s="300">
        <v>155683</v>
      </c>
      <c r="O1965" s="300">
        <v>4018</v>
      </c>
      <c r="P1965" s="301">
        <v>5962</v>
      </c>
      <c r="Q1965" s="302">
        <v>75678</v>
      </c>
      <c r="R1965" s="302">
        <v>5</v>
      </c>
      <c r="S1965" s="303">
        <v>0</v>
      </c>
      <c r="T1965" s="304">
        <v>0</v>
      </c>
      <c r="U1965" s="304">
        <v>0</v>
      </c>
      <c r="V1965" s="297">
        <v>134607</v>
      </c>
      <c r="W1965" s="298">
        <v>1208038</v>
      </c>
      <c r="X1965" s="298">
        <v>63436</v>
      </c>
    </row>
    <row r="1966" spans="1:24" x14ac:dyDescent="0.35">
      <c r="A1966" s="294">
        <v>2013</v>
      </c>
      <c r="B1966" s="295">
        <v>18995</v>
      </c>
      <c r="C1966" s="296" t="s">
        <v>1606</v>
      </c>
      <c r="D1966" s="294" t="s">
        <v>39</v>
      </c>
      <c r="E1966" s="296" t="s">
        <v>40</v>
      </c>
      <c r="F1966" s="294" t="s">
        <v>24</v>
      </c>
      <c r="G1966" s="296" t="s">
        <v>186</v>
      </c>
      <c r="H1966" s="296" t="s">
        <v>42</v>
      </c>
      <c r="I1966" s="296" t="s">
        <v>2271</v>
      </c>
      <c r="J1966" s="297">
        <v>0</v>
      </c>
      <c r="K1966" s="298">
        <v>0</v>
      </c>
      <c r="L1966" s="298">
        <v>0</v>
      </c>
      <c r="M1966" s="299">
        <v>0</v>
      </c>
      <c r="N1966" s="300">
        <v>0</v>
      </c>
      <c r="O1966" s="300">
        <v>0</v>
      </c>
      <c r="P1966" s="301">
        <v>1984.7</v>
      </c>
      <c r="Q1966" s="302">
        <v>31119</v>
      </c>
      <c r="R1966" s="302">
        <v>1</v>
      </c>
      <c r="S1966" s="303">
        <v>0</v>
      </c>
      <c r="T1966" s="304">
        <v>0</v>
      </c>
      <c r="U1966" s="304">
        <v>0</v>
      </c>
      <c r="V1966" s="297">
        <v>1984.7</v>
      </c>
      <c r="W1966" s="298">
        <v>31119</v>
      </c>
      <c r="X1966" s="298">
        <v>1</v>
      </c>
    </row>
    <row r="1967" spans="1:24" x14ac:dyDescent="0.35">
      <c r="A1967" s="294">
        <v>2013</v>
      </c>
      <c r="B1967" s="295">
        <v>18995</v>
      </c>
      <c r="C1967" s="296" t="s">
        <v>1606</v>
      </c>
      <c r="D1967" s="294" t="s">
        <v>93</v>
      </c>
      <c r="E1967" s="296" t="s">
        <v>23</v>
      </c>
      <c r="F1967" s="294" t="s">
        <v>24</v>
      </c>
      <c r="G1967" s="296" t="s">
        <v>94</v>
      </c>
      <c r="H1967" s="296" t="s">
        <v>42</v>
      </c>
      <c r="I1967" s="296" t="s">
        <v>2285</v>
      </c>
      <c r="J1967" s="297">
        <v>0</v>
      </c>
      <c r="K1967" s="298">
        <v>0</v>
      </c>
      <c r="L1967" s="298">
        <v>0</v>
      </c>
      <c r="M1967" s="299">
        <v>8427.7999999999993</v>
      </c>
      <c r="N1967" s="300">
        <v>155939</v>
      </c>
      <c r="O1967" s="300">
        <v>30</v>
      </c>
      <c r="P1967" s="301">
        <v>58095.7</v>
      </c>
      <c r="Q1967" s="302">
        <v>1263816</v>
      </c>
      <c r="R1967" s="302">
        <v>324</v>
      </c>
      <c r="S1967" s="303">
        <v>0</v>
      </c>
      <c r="T1967" s="304">
        <v>0</v>
      </c>
      <c r="U1967" s="304">
        <v>0</v>
      </c>
      <c r="V1967" s="297">
        <v>66523.5</v>
      </c>
      <c r="W1967" s="298">
        <v>1419755</v>
      </c>
      <c r="X1967" s="298">
        <v>354</v>
      </c>
    </row>
    <row r="1968" spans="1:24" x14ac:dyDescent="0.35">
      <c r="A1968" s="294">
        <v>2013</v>
      </c>
      <c r="B1968" s="295">
        <v>18997</v>
      </c>
      <c r="C1968" s="296" t="s">
        <v>1607</v>
      </c>
      <c r="D1968" s="294" t="s">
        <v>22</v>
      </c>
      <c r="E1968" s="296" t="s">
        <v>23</v>
      </c>
      <c r="F1968" s="294" t="s">
        <v>24</v>
      </c>
      <c r="G1968" s="296" t="s">
        <v>44</v>
      </c>
      <c r="H1968" s="296" t="s">
        <v>54</v>
      </c>
      <c r="I1968" s="296" t="s">
        <v>2271</v>
      </c>
      <c r="J1968" s="297">
        <v>85506.2</v>
      </c>
      <c r="K1968" s="298">
        <v>721417</v>
      </c>
      <c r="L1968" s="298">
        <v>76637</v>
      </c>
      <c r="M1968" s="299">
        <v>30383.599999999999</v>
      </c>
      <c r="N1968" s="300">
        <v>239313</v>
      </c>
      <c r="O1968" s="300">
        <v>7859</v>
      </c>
      <c r="P1968" s="301">
        <v>66220.800000000003</v>
      </c>
      <c r="Q1968" s="302">
        <v>1451938</v>
      </c>
      <c r="R1968" s="302">
        <v>77</v>
      </c>
      <c r="S1968" s="303">
        <v>0</v>
      </c>
      <c r="T1968" s="304">
        <v>0</v>
      </c>
      <c r="U1968" s="304">
        <v>0</v>
      </c>
      <c r="V1968" s="297">
        <v>182110.6</v>
      </c>
      <c r="W1968" s="298">
        <v>2412668</v>
      </c>
      <c r="X1968" s="298">
        <v>84573</v>
      </c>
    </row>
    <row r="1969" spans="1:24" x14ac:dyDescent="0.35">
      <c r="A1969" s="294">
        <v>2013</v>
      </c>
      <c r="B1969" s="295">
        <v>18997</v>
      </c>
      <c r="C1969" s="296" t="s">
        <v>1607</v>
      </c>
      <c r="D1969" s="294" t="s">
        <v>132</v>
      </c>
      <c r="E1969" s="296" t="s">
        <v>133</v>
      </c>
      <c r="F1969" s="294" t="s">
        <v>24</v>
      </c>
      <c r="G1969" s="296" t="s">
        <v>44</v>
      </c>
      <c r="H1969" s="296" t="s">
        <v>54</v>
      </c>
      <c r="I1969" s="296" t="s">
        <v>2271</v>
      </c>
      <c r="J1969" s="297">
        <v>100634.5</v>
      </c>
      <c r="K1969" s="298">
        <v>1774685</v>
      </c>
      <c r="L1969" s="298">
        <v>195080</v>
      </c>
      <c r="M1969" s="299">
        <v>80343.199999999997</v>
      </c>
      <c r="N1969" s="300">
        <v>1787233</v>
      </c>
      <c r="O1969" s="300">
        <v>27782</v>
      </c>
      <c r="P1969" s="301">
        <v>29799.5</v>
      </c>
      <c r="Q1969" s="302">
        <v>4554104</v>
      </c>
      <c r="R1969" s="302">
        <v>428</v>
      </c>
      <c r="S1969" s="303">
        <v>0</v>
      </c>
      <c r="T1969" s="304">
        <v>0</v>
      </c>
      <c r="U1969" s="304">
        <v>0</v>
      </c>
      <c r="V1969" s="297">
        <v>210777.2</v>
      </c>
      <c r="W1969" s="298">
        <v>8116022</v>
      </c>
      <c r="X1969" s="298">
        <v>223290</v>
      </c>
    </row>
    <row r="1970" spans="1:24" x14ac:dyDescent="0.35">
      <c r="A1970" s="294">
        <v>2013</v>
      </c>
      <c r="B1970" s="295">
        <v>19007</v>
      </c>
      <c r="C1970" s="296" t="s">
        <v>1608</v>
      </c>
      <c r="D1970" s="294" t="s">
        <v>22</v>
      </c>
      <c r="E1970" s="296" t="s">
        <v>23</v>
      </c>
      <c r="F1970" s="294" t="s">
        <v>24</v>
      </c>
      <c r="G1970" s="296" t="s">
        <v>25</v>
      </c>
      <c r="H1970" s="296" t="s">
        <v>31</v>
      </c>
      <c r="I1970" s="296" t="s">
        <v>2269</v>
      </c>
      <c r="J1970" s="297">
        <v>55659</v>
      </c>
      <c r="K1970" s="298">
        <v>554615</v>
      </c>
      <c r="L1970" s="298">
        <v>34605</v>
      </c>
      <c r="M1970" s="299">
        <v>34823</v>
      </c>
      <c r="N1970" s="300">
        <v>310897</v>
      </c>
      <c r="O1970" s="300">
        <v>7652</v>
      </c>
      <c r="P1970" s="301">
        <v>15136</v>
      </c>
      <c r="Q1970" s="302">
        <v>216178</v>
      </c>
      <c r="R1970" s="302">
        <v>15</v>
      </c>
      <c r="S1970" s="303">
        <v>0</v>
      </c>
      <c r="T1970" s="304">
        <v>0</v>
      </c>
      <c r="U1970" s="304">
        <v>0</v>
      </c>
      <c r="V1970" s="297">
        <v>105618</v>
      </c>
      <c r="W1970" s="298">
        <v>1081690</v>
      </c>
      <c r="X1970" s="298">
        <v>42272</v>
      </c>
    </row>
    <row r="1971" spans="1:24" x14ac:dyDescent="0.35">
      <c r="A1971" s="294">
        <v>2013</v>
      </c>
      <c r="B1971" s="295">
        <v>19022</v>
      </c>
      <c r="C1971" s="296" t="s">
        <v>1609</v>
      </c>
      <c r="D1971" s="294" t="s">
        <v>22</v>
      </c>
      <c r="E1971" s="296" t="s">
        <v>23</v>
      </c>
      <c r="F1971" s="294" t="s">
        <v>24</v>
      </c>
      <c r="G1971" s="296" t="s">
        <v>169</v>
      </c>
      <c r="H1971" s="296" t="s">
        <v>31</v>
      </c>
      <c r="I1971" s="296" t="s">
        <v>2375</v>
      </c>
      <c r="J1971" s="297">
        <v>7871</v>
      </c>
      <c r="K1971" s="298">
        <v>56231</v>
      </c>
      <c r="L1971" s="298">
        <v>4243</v>
      </c>
      <c r="M1971" s="299">
        <v>1589</v>
      </c>
      <c r="N1971" s="300">
        <v>13189</v>
      </c>
      <c r="O1971" s="300">
        <v>528</v>
      </c>
      <c r="P1971" s="301">
        <v>2190</v>
      </c>
      <c r="Q1971" s="302">
        <v>16715</v>
      </c>
      <c r="R1971" s="302">
        <v>148</v>
      </c>
      <c r="S1971" s="303" t="s">
        <v>35</v>
      </c>
      <c r="T1971" s="304" t="s">
        <v>35</v>
      </c>
      <c r="U1971" s="304" t="s">
        <v>35</v>
      </c>
      <c r="V1971" s="297">
        <v>11650</v>
      </c>
      <c r="W1971" s="298">
        <v>86135</v>
      </c>
      <c r="X1971" s="298">
        <v>4919</v>
      </c>
    </row>
    <row r="1972" spans="1:24" x14ac:dyDescent="0.35">
      <c r="A1972" s="294">
        <v>2013</v>
      </c>
      <c r="B1972" s="295">
        <v>19027</v>
      </c>
      <c r="C1972" s="296" t="s">
        <v>1610</v>
      </c>
      <c r="D1972" s="294" t="s">
        <v>22</v>
      </c>
      <c r="E1972" s="296" t="s">
        <v>23</v>
      </c>
      <c r="F1972" s="294" t="s">
        <v>24</v>
      </c>
      <c r="G1972" s="296" t="s">
        <v>56</v>
      </c>
      <c r="H1972" s="296" t="s">
        <v>31</v>
      </c>
      <c r="I1972" s="296" t="s">
        <v>2274</v>
      </c>
      <c r="J1972" s="297">
        <v>13178.3</v>
      </c>
      <c r="K1972" s="298">
        <v>100432</v>
      </c>
      <c r="L1972" s="298">
        <v>8389</v>
      </c>
      <c r="M1972" s="299">
        <v>1840.6</v>
      </c>
      <c r="N1972" s="300">
        <v>14597</v>
      </c>
      <c r="O1972" s="300">
        <v>1146</v>
      </c>
      <c r="P1972" s="301" t="s">
        <v>35</v>
      </c>
      <c r="Q1972" s="302" t="s">
        <v>35</v>
      </c>
      <c r="R1972" s="302" t="s">
        <v>35</v>
      </c>
      <c r="S1972" s="303" t="s">
        <v>35</v>
      </c>
      <c r="T1972" s="304" t="s">
        <v>35</v>
      </c>
      <c r="U1972" s="304" t="s">
        <v>35</v>
      </c>
      <c r="V1972" s="297">
        <v>15018.9</v>
      </c>
      <c r="W1972" s="298">
        <v>115029</v>
      </c>
      <c r="X1972" s="298">
        <v>9535</v>
      </c>
    </row>
    <row r="1973" spans="1:24" x14ac:dyDescent="0.35">
      <c r="A1973" s="294">
        <v>2013</v>
      </c>
      <c r="B1973" s="295">
        <v>19032</v>
      </c>
      <c r="C1973" s="296" t="s">
        <v>1611</v>
      </c>
      <c r="D1973" s="294" t="s">
        <v>22</v>
      </c>
      <c r="E1973" s="296" t="s">
        <v>23</v>
      </c>
      <c r="F1973" s="294" t="s">
        <v>24</v>
      </c>
      <c r="G1973" s="296" t="s">
        <v>165</v>
      </c>
      <c r="H1973" s="296" t="s">
        <v>26</v>
      </c>
      <c r="I1973" s="296" t="s">
        <v>2308</v>
      </c>
      <c r="J1973" s="297">
        <v>2411</v>
      </c>
      <c r="K1973" s="298">
        <v>29179</v>
      </c>
      <c r="L1973" s="298">
        <v>3235</v>
      </c>
      <c r="M1973" s="299">
        <v>3712</v>
      </c>
      <c r="N1973" s="300">
        <v>36649</v>
      </c>
      <c r="O1973" s="300">
        <v>692</v>
      </c>
      <c r="P1973" s="301">
        <v>2912</v>
      </c>
      <c r="Q1973" s="302">
        <v>38494</v>
      </c>
      <c r="R1973" s="302">
        <v>51</v>
      </c>
      <c r="S1973" s="303" t="s">
        <v>35</v>
      </c>
      <c r="T1973" s="304" t="s">
        <v>35</v>
      </c>
      <c r="U1973" s="304" t="s">
        <v>35</v>
      </c>
      <c r="V1973" s="297">
        <v>9035</v>
      </c>
      <c r="W1973" s="298">
        <v>104322</v>
      </c>
      <c r="X1973" s="298">
        <v>3978</v>
      </c>
    </row>
    <row r="1974" spans="1:24" x14ac:dyDescent="0.35">
      <c r="A1974" s="294">
        <v>2013</v>
      </c>
      <c r="B1974" s="295">
        <v>19060</v>
      </c>
      <c r="C1974" s="296" t="s">
        <v>1612</v>
      </c>
      <c r="D1974" s="294" t="s">
        <v>22</v>
      </c>
      <c r="E1974" s="296" t="s">
        <v>23</v>
      </c>
      <c r="F1974" s="294" t="s">
        <v>24</v>
      </c>
      <c r="G1974" s="296" t="s">
        <v>48</v>
      </c>
      <c r="H1974" s="296" t="s">
        <v>31</v>
      </c>
      <c r="I1974" s="296" t="s">
        <v>2275</v>
      </c>
      <c r="J1974" s="297">
        <v>3791.7</v>
      </c>
      <c r="K1974" s="298">
        <v>34642</v>
      </c>
      <c r="L1974" s="298">
        <v>1707</v>
      </c>
      <c r="M1974" s="299">
        <v>1159.7</v>
      </c>
      <c r="N1974" s="300">
        <v>10329</v>
      </c>
      <c r="O1974" s="300">
        <v>77</v>
      </c>
      <c r="P1974" s="301">
        <v>129.5</v>
      </c>
      <c r="Q1974" s="302">
        <v>1620</v>
      </c>
      <c r="R1974" s="302">
        <v>10</v>
      </c>
      <c r="S1974" s="303" t="s">
        <v>35</v>
      </c>
      <c r="T1974" s="304" t="s">
        <v>35</v>
      </c>
      <c r="U1974" s="304" t="s">
        <v>35</v>
      </c>
      <c r="V1974" s="297">
        <v>5080.8999999999996</v>
      </c>
      <c r="W1974" s="298">
        <v>46591</v>
      </c>
      <c r="X1974" s="298">
        <v>1794</v>
      </c>
    </row>
    <row r="1975" spans="1:24" x14ac:dyDescent="0.35">
      <c r="A1975" s="294">
        <v>2013</v>
      </c>
      <c r="B1975" s="295">
        <v>19060</v>
      </c>
      <c r="C1975" s="296" t="s">
        <v>1612</v>
      </c>
      <c r="D1975" s="294" t="s">
        <v>22</v>
      </c>
      <c r="E1975" s="296" t="s">
        <v>23</v>
      </c>
      <c r="F1975" s="294" t="s">
        <v>24</v>
      </c>
      <c r="G1975" s="296" t="s">
        <v>163</v>
      </c>
      <c r="H1975" s="296" t="s">
        <v>31</v>
      </c>
      <c r="I1975" s="296" t="s">
        <v>2275</v>
      </c>
      <c r="J1975" s="297">
        <v>54</v>
      </c>
      <c r="K1975" s="298">
        <v>499</v>
      </c>
      <c r="L1975" s="298">
        <v>24</v>
      </c>
      <c r="M1975" s="299" t="s">
        <v>35</v>
      </c>
      <c r="N1975" s="300" t="s">
        <v>35</v>
      </c>
      <c r="O1975" s="300" t="s">
        <v>35</v>
      </c>
      <c r="P1975" s="301" t="s">
        <v>35</v>
      </c>
      <c r="Q1975" s="302" t="s">
        <v>35</v>
      </c>
      <c r="R1975" s="302" t="s">
        <v>35</v>
      </c>
      <c r="S1975" s="303" t="s">
        <v>35</v>
      </c>
      <c r="T1975" s="304" t="s">
        <v>35</v>
      </c>
      <c r="U1975" s="304" t="s">
        <v>35</v>
      </c>
      <c r="V1975" s="297">
        <v>54</v>
      </c>
      <c r="W1975" s="298">
        <v>499</v>
      </c>
      <c r="X1975" s="298">
        <v>24</v>
      </c>
    </row>
    <row r="1976" spans="1:24" x14ac:dyDescent="0.35">
      <c r="A1976" s="294">
        <v>2013</v>
      </c>
      <c r="B1976" s="295">
        <v>19060</v>
      </c>
      <c r="C1976" s="296" t="s">
        <v>1612</v>
      </c>
      <c r="D1976" s="294" t="s">
        <v>22</v>
      </c>
      <c r="E1976" s="296" t="s">
        <v>23</v>
      </c>
      <c r="F1976" s="294" t="s">
        <v>24</v>
      </c>
      <c r="G1976" s="296" t="s">
        <v>164</v>
      </c>
      <c r="H1976" s="296" t="s">
        <v>31</v>
      </c>
      <c r="I1976" s="296" t="s">
        <v>2275</v>
      </c>
      <c r="J1976" s="297">
        <v>2285</v>
      </c>
      <c r="K1976" s="298">
        <v>21067</v>
      </c>
      <c r="L1976" s="298">
        <v>976</v>
      </c>
      <c r="M1976" s="299">
        <v>318.8</v>
      </c>
      <c r="N1976" s="300">
        <v>3287</v>
      </c>
      <c r="O1976" s="300">
        <v>24</v>
      </c>
      <c r="P1976" s="301">
        <v>1072</v>
      </c>
      <c r="Q1976" s="302">
        <v>13795</v>
      </c>
      <c r="R1976" s="302">
        <v>2</v>
      </c>
      <c r="S1976" s="303" t="s">
        <v>35</v>
      </c>
      <c r="T1976" s="304" t="s">
        <v>35</v>
      </c>
      <c r="U1976" s="304" t="s">
        <v>35</v>
      </c>
      <c r="V1976" s="297">
        <v>3675.8</v>
      </c>
      <c r="W1976" s="298">
        <v>38149</v>
      </c>
      <c r="X1976" s="298">
        <v>1002</v>
      </c>
    </row>
    <row r="1977" spans="1:24" x14ac:dyDescent="0.35">
      <c r="A1977" s="294">
        <v>2013</v>
      </c>
      <c r="B1977" s="295">
        <v>19068</v>
      </c>
      <c r="C1977" s="296" t="s">
        <v>2444</v>
      </c>
      <c r="D1977" s="294" t="s">
        <v>22</v>
      </c>
      <c r="E1977" s="296" t="s">
        <v>23</v>
      </c>
      <c r="F1977" s="294" t="s">
        <v>24</v>
      </c>
      <c r="G1977" s="296" t="s">
        <v>125</v>
      </c>
      <c r="H1977" s="296" t="s">
        <v>114</v>
      </c>
      <c r="I1977" s="296" t="s">
        <v>2295</v>
      </c>
      <c r="J1977" s="297" t="s">
        <v>35</v>
      </c>
      <c r="K1977" s="298" t="s">
        <v>35</v>
      </c>
      <c r="L1977" s="298" t="s">
        <v>35</v>
      </c>
      <c r="M1977" s="299" t="s">
        <v>35</v>
      </c>
      <c r="N1977" s="300" t="s">
        <v>35</v>
      </c>
      <c r="O1977" s="300" t="s">
        <v>35</v>
      </c>
      <c r="P1977" s="301">
        <v>1294</v>
      </c>
      <c r="Q1977" s="302">
        <v>31839</v>
      </c>
      <c r="R1977" s="302">
        <v>1</v>
      </c>
      <c r="S1977" s="303" t="s">
        <v>35</v>
      </c>
      <c r="T1977" s="304" t="s">
        <v>35</v>
      </c>
      <c r="U1977" s="304" t="s">
        <v>35</v>
      </c>
      <c r="V1977" s="297">
        <v>1294</v>
      </c>
      <c r="W1977" s="298">
        <v>31839</v>
      </c>
      <c r="X1977" s="298">
        <v>1</v>
      </c>
    </row>
    <row r="1978" spans="1:24" x14ac:dyDescent="0.35">
      <c r="A1978" s="294">
        <v>2013</v>
      </c>
      <c r="B1978" s="295">
        <v>19099</v>
      </c>
      <c r="C1978" s="296" t="s">
        <v>2445</v>
      </c>
      <c r="D1978" s="294" t="s">
        <v>22</v>
      </c>
      <c r="E1978" s="296" t="s">
        <v>23</v>
      </c>
      <c r="F1978" s="294" t="s">
        <v>24</v>
      </c>
      <c r="G1978" s="296" t="s">
        <v>92</v>
      </c>
      <c r="H1978" s="296" t="s">
        <v>114</v>
      </c>
      <c r="I1978" s="296" t="s">
        <v>2304</v>
      </c>
      <c r="J1978" s="297" t="s">
        <v>35</v>
      </c>
      <c r="K1978" s="298" t="s">
        <v>35</v>
      </c>
      <c r="L1978" s="298" t="s">
        <v>35</v>
      </c>
      <c r="M1978" s="299">
        <v>617</v>
      </c>
      <c r="N1978" s="300">
        <v>6768</v>
      </c>
      <c r="O1978" s="300">
        <v>1</v>
      </c>
      <c r="P1978" s="301" t="s">
        <v>35</v>
      </c>
      <c r="Q1978" s="302" t="s">
        <v>35</v>
      </c>
      <c r="R1978" s="302" t="s">
        <v>35</v>
      </c>
      <c r="S1978" s="303" t="s">
        <v>35</v>
      </c>
      <c r="T1978" s="304" t="s">
        <v>35</v>
      </c>
      <c r="U1978" s="304" t="s">
        <v>35</v>
      </c>
      <c r="V1978" s="297">
        <v>617</v>
      </c>
      <c r="W1978" s="298">
        <v>6768</v>
      </c>
      <c r="X1978" s="298">
        <v>1</v>
      </c>
    </row>
    <row r="1979" spans="1:24" x14ac:dyDescent="0.35">
      <c r="A1979" s="294">
        <v>2013</v>
      </c>
      <c r="B1979" s="295">
        <v>19107</v>
      </c>
      <c r="C1979" s="296" t="s">
        <v>1613</v>
      </c>
      <c r="D1979" s="294" t="s">
        <v>39</v>
      </c>
      <c r="E1979" s="296" t="s">
        <v>40</v>
      </c>
      <c r="F1979" s="294" t="s">
        <v>24</v>
      </c>
      <c r="G1979" s="296" t="s">
        <v>228</v>
      </c>
      <c r="H1979" s="296" t="s">
        <v>42</v>
      </c>
      <c r="I1979" s="296" t="s">
        <v>2306</v>
      </c>
      <c r="J1979" s="297">
        <v>0</v>
      </c>
      <c r="K1979" s="298">
        <v>0</v>
      </c>
      <c r="L1979" s="298">
        <v>0</v>
      </c>
      <c r="M1979" s="299">
        <v>65677</v>
      </c>
      <c r="N1979" s="300">
        <v>911014</v>
      </c>
      <c r="O1979" s="300">
        <v>317</v>
      </c>
      <c r="P1979" s="301">
        <v>5479</v>
      </c>
      <c r="Q1979" s="302">
        <v>76000</v>
      </c>
      <c r="R1979" s="302">
        <v>26</v>
      </c>
      <c r="S1979" s="303">
        <v>0</v>
      </c>
      <c r="T1979" s="304">
        <v>0</v>
      </c>
      <c r="U1979" s="304">
        <v>0</v>
      </c>
      <c r="V1979" s="297">
        <v>71156</v>
      </c>
      <c r="W1979" s="298">
        <v>987014</v>
      </c>
      <c r="X1979" s="298">
        <v>343</v>
      </c>
    </row>
    <row r="1980" spans="1:24" x14ac:dyDescent="0.35">
      <c r="A1980" s="294">
        <v>2013</v>
      </c>
      <c r="B1980" s="295">
        <v>19107</v>
      </c>
      <c r="C1980" s="296" t="s">
        <v>1613</v>
      </c>
      <c r="D1980" s="294" t="s">
        <v>39</v>
      </c>
      <c r="E1980" s="296" t="s">
        <v>40</v>
      </c>
      <c r="F1980" s="294" t="s">
        <v>24</v>
      </c>
      <c r="G1980" s="296" t="s">
        <v>413</v>
      </c>
      <c r="H1980" s="296" t="s">
        <v>42</v>
      </c>
      <c r="I1980" s="296" t="s">
        <v>2271</v>
      </c>
      <c r="J1980" s="297">
        <v>0</v>
      </c>
      <c r="K1980" s="298">
        <v>0</v>
      </c>
      <c r="L1980" s="298">
        <v>0</v>
      </c>
      <c r="M1980" s="299">
        <v>15502</v>
      </c>
      <c r="N1980" s="300">
        <v>211333</v>
      </c>
      <c r="O1980" s="300">
        <v>57</v>
      </c>
      <c r="P1980" s="301">
        <v>430</v>
      </c>
      <c r="Q1980" s="302">
        <v>5864</v>
      </c>
      <c r="R1980" s="302">
        <v>2</v>
      </c>
      <c r="S1980" s="303">
        <v>0</v>
      </c>
      <c r="T1980" s="304">
        <v>0</v>
      </c>
      <c r="U1980" s="304">
        <v>0</v>
      </c>
      <c r="V1980" s="297">
        <v>15932</v>
      </c>
      <c r="W1980" s="298">
        <v>217197</v>
      </c>
      <c r="X1980" s="298">
        <v>59</v>
      </c>
    </row>
    <row r="1981" spans="1:24" x14ac:dyDescent="0.35">
      <c r="A1981" s="294">
        <v>2013</v>
      </c>
      <c r="B1981" s="295">
        <v>19107</v>
      </c>
      <c r="C1981" s="296" t="s">
        <v>1613</v>
      </c>
      <c r="D1981" s="294" t="s">
        <v>39</v>
      </c>
      <c r="E1981" s="296" t="s">
        <v>40</v>
      </c>
      <c r="F1981" s="294" t="s">
        <v>24</v>
      </c>
      <c r="G1981" s="296" t="s">
        <v>186</v>
      </c>
      <c r="H1981" s="296" t="s">
        <v>42</v>
      </c>
      <c r="I1981" s="296" t="s">
        <v>2271</v>
      </c>
      <c r="J1981" s="297">
        <v>0</v>
      </c>
      <c r="K1981" s="298">
        <v>0</v>
      </c>
      <c r="L1981" s="298">
        <v>0</v>
      </c>
      <c r="M1981" s="299">
        <v>6939</v>
      </c>
      <c r="N1981" s="300">
        <v>101554</v>
      </c>
      <c r="O1981" s="300">
        <v>34</v>
      </c>
      <c r="P1981" s="301">
        <v>4145</v>
      </c>
      <c r="Q1981" s="302">
        <v>60673</v>
      </c>
      <c r="R1981" s="302">
        <v>21</v>
      </c>
      <c r="S1981" s="303">
        <v>0</v>
      </c>
      <c r="T1981" s="304">
        <v>0</v>
      </c>
      <c r="U1981" s="304">
        <v>0</v>
      </c>
      <c r="V1981" s="297">
        <v>11084</v>
      </c>
      <c r="W1981" s="298">
        <v>162227</v>
      </c>
      <c r="X1981" s="298">
        <v>55</v>
      </c>
    </row>
    <row r="1982" spans="1:24" x14ac:dyDescent="0.35">
      <c r="A1982" s="294">
        <v>2013</v>
      </c>
      <c r="B1982" s="295">
        <v>19107</v>
      </c>
      <c r="C1982" s="296" t="s">
        <v>1613</v>
      </c>
      <c r="D1982" s="294" t="s">
        <v>39</v>
      </c>
      <c r="E1982" s="296" t="s">
        <v>40</v>
      </c>
      <c r="F1982" s="294" t="s">
        <v>24</v>
      </c>
      <c r="G1982" s="296" t="s">
        <v>34</v>
      </c>
      <c r="H1982" s="296" t="s">
        <v>42</v>
      </c>
      <c r="I1982" s="296" t="s">
        <v>2270</v>
      </c>
      <c r="J1982" s="297">
        <v>0</v>
      </c>
      <c r="K1982" s="298">
        <v>0</v>
      </c>
      <c r="L1982" s="298">
        <v>0</v>
      </c>
      <c r="M1982" s="299">
        <v>136150</v>
      </c>
      <c r="N1982" s="300">
        <v>2814896</v>
      </c>
      <c r="O1982" s="300">
        <v>213</v>
      </c>
      <c r="P1982" s="301">
        <v>96983</v>
      </c>
      <c r="Q1982" s="302">
        <v>2005132</v>
      </c>
      <c r="R1982" s="302">
        <v>151</v>
      </c>
      <c r="S1982" s="303">
        <v>0</v>
      </c>
      <c r="T1982" s="304">
        <v>0</v>
      </c>
      <c r="U1982" s="304">
        <v>0</v>
      </c>
      <c r="V1982" s="297">
        <v>233133</v>
      </c>
      <c r="W1982" s="298">
        <v>4820028</v>
      </c>
      <c r="X1982" s="298">
        <v>364</v>
      </c>
    </row>
    <row r="1983" spans="1:24" x14ac:dyDescent="0.35">
      <c r="A1983" s="294">
        <v>2013</v>
      </c>
      <c r="B1983" s="295">
        <v>19107</v>
      </c>
      <c r="C1983" s="296" t="s">
        <v>1613</v>
      </c>
      <c r="D1983" s="294" t="s">
        <v>39</v>
      </c>
      <c r="E1983" s="296" t="s">
        <v>40</v>
      </c>
      <c r="F1983" s="294" t="s">
        <v>24</v>
      </c>
      <c r="G1983" s="296" t="s">
        <v>173</v>
      </c>
      <c r="H1983" s="296" t="s">
        <v>42</v>
      </c>
      <c r="I1983" s="296" t="s">
        <v>2306</v>
      </c>
      <c r="J1983" s="297">
        <v>0</v>
      </c>
      <c r="K1983" s="298">
        <v>0</v>
      </c>
      <c r="L1983" s="298">
        <v>0</v>
      </c>
      <c r="M1983" s="299">
        <v>120747</v>
      </c>
      <c r="N1983" s="300">
        <v>1706761</v>
      </c>
      <c r="O1983" s="300">
        <v>353</v>
      </c>
      <c r="P1983" s="301">
        <v>38130</v>
      </c>
      <c r="Q1983" s="302">
        <v>538977</v>
      </c>
      <c r="R1983" s="302">
        <v>112</v>
      </c>
      <c r="S1983" s="303">
        <v>0</v>
      </c>
      <c r="T1983" s="304">
        <v>0</v>
      </c>
      <c r="U1983" s="304">
        <v>0</v>
      </c>
      <c r="V1983" s="297">
        <v>158877</v>
      </c>
      <c r="W1983" s="298">
        <v>2245738</v>
      </c>
      <c r="X1983" s="298">
        <v>465</v>
      </c>
    </row>
    <row r="1984" spans="1:24" x14ac:dyDescent="0.35">
      <c r="A1984" s="294">
        <v>2013</v>
      </c>
      <c r="B1984" s="295">
        <v>19107</v>
      </c>
      <c r="C1984" s="296" t="s">
        <v>1613</v>
      </c>
      <c r="D1984" s="294" t="s">
        <v>39</v>
      </c>
      <c r="E1984" s="296" t="s">
        <v>40</v>
      </c>
      <c r="F1984" s="294" t="s">
        <v>24</v>
      </c>
      <c r="G1984" s="296" t="s">
        <v>30</v>
      </c>
      <c r="H1984" s="296" t="s">
        <v>42</v>
      </c>
      <c r="I1984" s="296" t="s">
        <v>2271</v>
      </c>
      <c r="J1984" s="297">
        <v>0</v>
      </c>
      <c r="K1984" s="298">
        <v>0</v>
      </c>
      <c r="L1984" s="298">
        <v>0</v>
      </c>
      <c r="M1984" s="299">
        <v>38450</v>
      </c>
      <c r="N1984" s="300">
        <v>574808</v>
      </c>
      <c r="O1984" s="300">
        <v>166</v>
      </c>
      <c r="P1984" s="301">
        <v>21255</v>
      </c>
      <c r="Q1984" s="302">
        <v>317751</v>
      </c>
      <c r="R1984" s="302">
        <v>92</v>
      </c>
      <c r="S1984" s="303">
        <v>0</v>
      </c>
      <c r="T1984" s="304">
        <v>0</v>
      </c>
      <c r="U1984" s="304">
        <v>0</v>
      </c>
      <c r="V1984" s="297">
        <v>59705</v>
      </c>
      <c r="W1984" s="298">
        <v>892559</v>
      </c>
      <c r="X1984" s="298">
        <v>258</v>
      </c>
    </row>
    <row r="1985" spans="1:24" x14ac:dyDescent="0.35">
      <c r="A1985" s="294">
        <v>2013</v>
      </c>
      <c r="B1985" s="295">
        <v>19107</v>
      </c>
      <c r="C1985" s="296" t="s">
        <v>1613</v>
      </c>
      <c r="D1985" s="294" t="s">
        <v>39</v>
      </c>
      <c r="E1985" s="296" t="s">
        <v>40</v>
      </c>
      <c r="F1985" s="294" t="s">
        <v>24</v>
      </c>
      <c r="G1985" s="296" t="s">
        <v>150</v>
      </c>
      <c r="H1985" s="296" t="s">
        <v>42</v>
      </c>
      <c r="I1985" s="296" t="s">
        <v>2306</v>
      </c>
      <c r="J1985" s="297">
        <v>0</v>
      </c>
      <c r="K1985" s="298">
        <v>0</v>
      </c>
      <c r="L1985" s="298">
        <v>0</v>
      </c>
      <c r="M1985" s="299">
        <v>13265</v>
      </c>
      <c r="N1985" s="300">
        <v>210154</v>
      </c>
      <c r="O1985" s="300">
        <v>46</v>
      </c>
      <c r="P1985" s="301">
        <v>6682</v>
      </c>
      <c r="Q1985" s="302">
        <v>105867</v>
      </c>
      <c r="R1985" s="302">
        <v>23</v>
      </c>
      <c r="S1985" s="303">
        <v>0</v>
      </c>
      <c r="T1985" s="304">
        <v>0</v>
      </c>
      <c r="U1985" s="304">
        <v>0</v>
      </c>
      <c r="V1985" s="297">
        <v>19947</v>
      </c>
      <c r="W1985" s="298">
        <v>316021</v>
      </c>
      <c r="X1985" s="298">
        <v>69</v>
      </c>
    </row>
    <row r="1986" spans="1:24" x14ac:dyDescent="0.35">
      <c r="A1986" s="294">
        <v>2013</v>
      </c>
      <c r="B1986" s="295">
        <v>19107</v>
      </c>
      <c r="C1986" s="296" t="s">
        <v>1613</v>
      </c>
      <c r="D1986" s="294" t="s">
        <v>39</v>
      </c>
      <c r="E1986" s="296" t="s">
        <v>40</v>
      </c>
      <c r="F1986" s="294" t="s">
        <v>24</v>
      </c>
      <c r="G1986" s="296" t="s">
        <v>131</v>
      </c>
      <c r="H1986" s="296" t="s">
        <v>42</v>
      </c>
      <c r="I1986" s="296" t="s">
        <v>2271</v>
      </c>
      <c r="J1986" s="297">
        <v>0</v>
      </c>
      <c r="K1986" s="298">
        <v>0</v>
      </c>
      <c r="L1986" s="298">
        <v>0</v>
      </c>
      <c r="M1986" s="299">
        <v>172641</v>
      </c>
      <c r="N1986" s="300">
        <v>2254228</v>
      </c>
      <c r="O1986" s="300">
        <v>469</v>
      </c>
      <c r="P1986" s="301">
        <v>63530</v>
      </c>
      <c r="Q1986" s="302">
        <v>829531</v>
      </c>
      <c r="R1986" s="302">
        <v>173</v>
      </c>
      <c r="S1986" s="303">
        <v>0</v>
      </c>
      <c r="T1986" s="304">
        <v>0</v>
      </c>
      <c r="U1986" s="304">
        <v>0</v>
      </c>
      <c r="V1986" s="297">
        <v>236171</v>
      </c>
      <c r="W1986" s="298">
        <v>3083759</v>
      </c>
      <c r="X1986" s="298">
        <v>642</v>
      </c>
    </row>
    <row r="1987" spans="1:24" x14ac:dyDescent="0.35">
      <c r="A1987" s="294">
        <v>2013</v>
      </c>
      <c r="B1987" s="295">
        <v>19107</v>
      </c>
      <c r="C1987" s="296" t="s">
        <v>1613</v>
      </c>
      <c r="D1987" s="294" t="s">
        <v>39</v>
      </c>
      <c r="E1987" s="296" t="s">
        <v>40</v>
      </c>
      <c r="F1987" s="294" t="s">
        <v>24</v>
      </c>
      <c r="G1987" s="296" t="s">
        <v>41</v>
      </c>
      <c r="H1987" s="296" t="s">
        <v>42</v>
      </c>
      <c r="I1987" s="296" t="s">
        <v>2272</v>
      </c>
      <c r="J1987" s="297">
        <v>0</v>
      </c>
      <c r="K1987" s="298">
        <v>0</v>
      </c>
      <c r="L1987" s="298">
        <v>0</v>
      </c>
      <c r="M1987" s="299">
        <v>230671</v>
      </c>
      <c r="N1987" s="300">
        <v>3353893</v>
      </c>
      <c r="O1987" s="300">
        <v>631</v>
      </c>
      <c r="P1987" s="301">
        <v>27062</v>
      </c>
      <c r="Q1987" s="302">
        <v>393474</v>
      </c>
      <c r="R1987" s="302">
        <v>74</v>
      </c>
      <c r="S1987" s="303">
        <v>0</v>
      </c>
      <c r="T1987" s="304">
        <v>0</v>
      </c>
      <c r="U1987" s="304">
        <v>0</v>
      </c>
      <c r="V1987" s="297">
        <v>257733</v>
      </c>
      <c r="W1987" s="298">
        <v>3747367</v>
      </c>
      <c r="X1987" s="298">
        <v>705</v>
      </c>
    </row>
    <row r="1988" spans="1:24" x14ac:dyDescent="0.35">
      <c r="A1988" s="294">
        <v>2013</v>
      </c>
      <c r="B1988" s="295">
        <v>19107</v>
      </c>
      <c r="C1988" s="296" t="s">
        <v>1613</v>
      </c>
      <c r="D1988" s="294" t="s">
        <v>39</v>
      </c>
      <c r="E1988" s="296" t="s">
        <v>40</v>
      </c>
      <c r="F1988" s="294" t="s">
        <v>24</v>
      </c>
      <c r="G1988" s="296" t="s">
        <v>44</v>
      </c>
      <c r="H1988" s="296" t="s">
        <v>42</v>
      </c>
      <c r="I1988" s="296" t="s">
        <v>2271</v>
      </c>
      <c r="J1988" s="297">
        <v>0</v>
      </c>
      <c r="K1988" s="298">
        <v>0</v>
      </c>
      <c r="L1988" s="298">
        <v>0</v>
      </c>
      <c r="M1988" s="299">
        <v>6076</v>
      </c>
      <c r="N1988" s="300">
        <v>133668</v>
      </c>
      <c r="O1988" s="300">
        <v>28</v>
      </c>
      <c r="P1988" s="301">
        <v>17114</v>
      </c>
      <c r="Q1988" s="302">
        <v>376517</v>
      </c>
      <c r="R1988" s="302">
        <v>77</v>
      </c>
      <c r="S1988" s="303">
        <v>0</v>
      </c>
      <c r="T1988" s="304">
        <v>0</v>
      </c>
      <c r="U1988" s="304">
        <v>0</v>
      </c>
      <c r="V1988" s="297">
        <v>23190</v>
      </c>
      <c r="W1988" s="298">
        <v>510185</v>
      </c>
      <c r="X1988" s="298">
        <v>105</v>
      </c>
    </row>
    <row r="1989" spans="1:24" x14ac:dyDescent="0.35">
      <c r="A1989" s="294">
        <v>2013</v>
      </c>
      <c r="B1989" s="295">
        <v>19107</v>
      </c>
      <c r="C1989" s="296" t="s">
        <v>1613</v>
      </c>
      <c r="D1989" s="294" t="s">
        <v>39</v>
      </c>
      <c r="E1989" s="296" t="s">
        <v>40</v>
      </c>
      <c r="F1989" s="294" t="s">
        <v>24</v>
      </c>
      <c r="G1989" s="296" t="s">
        <v>187</v>
      </c>
      <c r="H1989" s="296" t="s">
        <v>42</v>
      </c>
      <c r="I1989" s="296" t="s">
        <v>2271</v>
      </c>
      <c r="J1989" s="297">
        <v>0</v>
      </c>
      <c r="K1989" s="298">
        <v>0</v>
      </c>
      <c r="L1989" s="298">
        <v>0</v>
      </c>
      <c r="M1989" s="299">
        <v>208362</v>
      </c>
      <c r="N1989" s="300">
        <v>3275887</v>
      </c>
      <c r="O1989" s="300">
        <v>589</v>
      </c>
      <c r="P1989" s="301">
        <v>69682</v>
      </c>
      <c r="Q1989" s="302">
        <v>1095166</v>
      </c>
      <c r="R1989" s="302">
        <v>195</v>
      </c>
      <c r="S1989" s="303">
        <v>683</v>
      </c>
      <c r="T1989" s="304">
        <v>9610</v>
      </c>
      <c r="U1989" s="304">
        <v>1</v>
      </c>
      <c r="V1989" s="297">
        <v>278727</v>
      </c>
      <c r="W1989" s="298">
        <v>4380663</v>
      </c>
      <c r="X1989" s="298">
        <v>785</v>
      </c>
    </row>
    <row r="1990" spans="1:24" x14ac:dyDescent="0.35">
      <c r="A1990" s="294">
        <v>2013</v>
      </c>
      <c r="B1990" s="295">
        <v>19107</v>
      </c>
      <c r="C1990" s="296" t="s">
        <v>1613</v>
      </c>
      <c r="D1990" s="294" t="s">
        <v>93</v>
      </c>
      <c r="E1990" s="296" t="s">
        <v>23</v>
      </c>
      <c r="F1990" s="294" t="s">
        <v>24</v>
      </c>
      <c r="G1990" s="296" t="s">
        <v>94</v>
      </c>
      <c r="H1990" s="296" t="s">
        <v>42</v>
      </c>
      <c r="I1990" s="296" t="s">
        <v>2285</v>
      </c>
      <c r="J1990" s="297">
        <v>0</v>
      </c>
      <c r="K1990" s="298">
        <v>0</v>
      </c>
      <c r="L1990" s="298">
        <v>0</v>
      </c>
      <c r="M1990" s="299">
        <v>518449</v>
      </c>
      <c r="N1990" s="300">
        <v>7733330</v>
      </c>
      <c r="O1990" s="300">
        <v>1683</v>
      </c>
      <c r="P1990" s="301">
        <v>327422</v>
      </c>
      <c r="Q1990" s="302">
        <v>4884478</v>
      </c>
      <c r="R1990" s="302">
        <v>1062</v>
      </c>
      <c r="S1990" s="303">
        <v>181</v>
      </c>
      <c r="T1990" s="304">
        <v>3582</v>
      </c>
      <c r="U1990" s="304">
        <v>1</v>
      </c>
      <c r="V1990" s="297">
        <v>846052</v>
      </c>
      <c r="W1990" s="298">
        <v>12621390</v>
      </c>
      <c r="X1990" s="298">
        <v>2746</v>
      </c>
    </row>
    <row r="1991" spans="1:24" x14ac:dyDescent="0.35">
      <c r="A1991" s="294">
        <v>2013</v>
      </c>
      <c r="B1991" s="295">
        <v>19108</v>
      </c>
      <c r="C1991" s="296" t="s">
        <v>1614</v>
      </c>
      <c r="D1991" s="294" t="s">
        <v>22</v>
      </c>
      <c r="E1991" s="296" t="s">
        <v>23</v>
      </c>
      <c r="F1991" s="294" t="s">
        <v>24</v>
      </c>
      <c r="G1991" s="296" t="s">
        <v>67</v>
      </c>
      <c r="H1991" s="296" t="s">
        <v>31</v>
      </c>
      <c r="I1991" s="296" t="s">
        <v>2271</v>
      </c>
      <c r="J1991" s="297">
        <v>31891</v>
      </c>
      <c r="K1991" s="298">
        <v>230229</v>
      </c>
      <c r="L1991" s="298">
        <v>19769</v>
      </c>
      <c r="M1991" s="299">
        <v>11494</v>
      </c>
      <c r="N1991" s="300">
        <v>98781</v>
      </c>
      <c r="O1991" s="300">
        <v>2744</v>
      </c>
      <c r="P1991" s="301">
        <v>250</v>
      </c>
      <c r="Q1991" s="302">
        <v>2484</v>
      </c>
      <c r="R1991" s="302">
        <v>2</v>
      </c>
      <c r="S1991" s="303" t="s">
        <v>35</v>
      </c>
      <c r="T1991" s="304" t="s">
        <v>35</v>
      </c>
      <c r="U1991" s="304" t="s">
        <v>35</v>
      </c>
      <c r="V1991" s="297">
        <v>43635</v>
      </c>
      <c r="W1991" s="298">
        <v>331494</v>
      </c>
      <c r="X1991" s="298">
        <v>22515</v>
      </c>
    </row>
    <row r="1992" spans="1:24" x14ac:dyDescent="0.35">
      <c r="A1992" s="294">
        <v>2013</v>
      </c>
      <c r="B1992" s="295">
        <v>19119</v>
      </c>
      <c r="C1992" s="296" t="s">
        <v>1615</v>
      </c>
      <c r="D1992" s="294" t="s">
        <v>39</v>
      </c>
      <c r="E1992" s="296" t="s">
        <v>40</v>
      </c>
      <c r="F1992" s="294" t="s">
        <v>24</v>
      </c>
      <c r="G1992" s="296" t="s">
        <v>228</v>
      </c>
      <c r="H1992" s="296" t="s">
        <v>42</v>
      </c>
      <c r="I1992" s="296" t="s">
        <v>2306</v>
      </c>
      <c r="J1992" s="297">
        <v>0</v>
      </c>
      <c r="K1992" s="298">
        <v>0</v>
      </c>
      <c r="L1992" s="298">
        <v>0</v>
      </c>
      <c r="M1992" s="299">
        <v>0</v>
      </c>
      <c r="N1992" s="300">
        <v>0</v>
      </c>
      <c r="O1992" s="300">
        <v>0</v>
      </c>
      <c r="P1992" s="301">
        <v>131444</v>
      </c>
      <c r="Q1992" s="302">
        <v>1562657</v>
      </c>
      <c r="R1992" s="302">
        <v>277</v>
      </c>
      <c r="S1992" s="303">
        <v>0</v>
      </c>
      <c r="T1992" s="304">
        <v>0</v>
      </c>
      <c r="U1992" s="304">
        <v>0</v>
      </c>
      <c r="V1992" s="297">
        <v>131444</v>
      </c>
      <c r="W1992" s="298">
        <v>1562657</v>
      </c>
      <c r="X1992" s="298">
        <v>277</v>
      </c>
    </row>
    <row r="1993" spans="1:24" x14ac:dyDescent="0.35">
      <c r="A1993" s="294">
        <v>2013</v>
      </c>
      <c r="B1993" s="295">
        <v>19119</v>
      </c>
      <c r="C1993" s="296" t="s">
        <v>1615</v>
      </c>
      <c r="D1993" s="294" t="s">
        <v>39</v>
      </c>
      <c r="E1993" s="296" t="s">
        <v>40</v>
      </c>
      <c r="F1993" s="294" t="s">
        <v>24</v>
      </c>
      <c r="G1993" s="296" t="s">
        <v>173</v>
      </c>
      <c r="H1993" s="296" t="s">
        <v>42</v>
      </c>
      <c r="I1993" s="296" t="s">
        <v>2306</v>
      </c>
      <c r="J1993" s="297">
        <v>0</v>
      </c>
      <c r="K1993" s="298">
        <v>0</v>
      </c>
      <c r="L1993" s="298">
        <v>0</v>
      </c>
      <c r="M1993" s="299">
        <v>0</v>
      </c>
      <c r="N1993" s="300">
        <v>0</v>
      </c>
      <c r="O1993" s="300">
        <v>0</v>
      </c>
      <c r="P1993" s="301">
        <v>203894</v>
      </c>
      <c r="Q1993" s="302">
        <v>2477991</v>
      </c>
      <c r="R1993" s="302">
        <v>302</v>
      </c>
      <c r="S1993" s="303">
        <v>0</v>
      </c>
      <c r="T1993" s="304">
        <v>0</v>
      </c>
      <c r="U1993" s="304">
        <v>0</v>
      </c>
      <c r="V1993" s="297">
        <v>203894</v>
      </c>
      <c r="W1993" s="298">
        <v>2477991</v>
      </c>
      <c r="X1993" s="298">
        <v>302</v>
      </c>
    </row>
    <row r="1994" spans="1:24" x14ac:dyDescent="0.35">
      <c r="A1994" s="294">
        <v>2013</v>
      </c>
      <c r="B1994" s="295">
        <v>19119</v>
      </c>
      <c r="C1994" s="296" t="s">
        <v>1615</v>
      </c>
      <c r="D1994" s="294" t="s">
        <v>39</v>
      </c>
      <c r="E1994" s="296" t="s">
        <v>40</v>
      </c>
      <c r="F1994" s="294" t="s">
        <v>24</v>
      </c>
      <c r="G1994" s="296" t="s">
        <v>150</v>
      </c>
      <c r="H1994" s="296" t="s">
        <v>42</v>
      </c>
      <c r="I1994" s="296" t="s">
        <v>2351</v>
      </c>
      <c r="J1994" s="297">
        <v>0</v>
      </c>
      <c r="K1994" s="298">
        <v>0</v>
      </c>
      <c r="L1994" s="298">
        <v>0</v>
      </c>
      <c r="M1994" s="299">
        <v>0</v>
      </c>
      <c r="N1994" s="300">
        <v>0</v>
      </c>
      <c r="O1994" s="300">
        <v>0</v>
      </c>
      <c r="P1994" s="301">
        <v>15659</v>
      </c>
      <c r="Q1994" s="302">
        <v>228899</v>
      </c>
      <c r="R1994" s="302">
        <v>17</v>
      </c>
      <c r="S1994" s="303">
        <v>0</v>
      </c>
      <c r="T1994" s="304">
        <v>0</v>
      </c>
      <c r="U1994" s="304">
        <v>0</v>
      </c>
      <c r="V1994" s="297">
        <v>15659</v>
      </c>
      <c r="W1994" s="298">
        <v>228899</v>
      </c>
      <c r="X1994" s="298">
        <v>17</v>
      </c>
    </row>
    <row r="1995" spans="1:24" x14ac:dyDescent="0.35">
      <c r="A1995" s="294">
        <v>2013</v>
      </c>
      <c r="B1995" s="295">
        <v>19119</v>
      </c>
      <c r="C1995" s="296" t="s">
        <v>1615</v>
      </c>
      <c r="D1995" s="294" t="s">
        <v>39</v>
      </c>
      <c r="E1995" s="296" t="s">
        <v>40</v>
      </c>
      <c r="F1995" s="294" t="s">
        <v>24</v>
      </c>
      <c r="G1995" s="296" t="s">
        <v>414</v>
      </c>
      <c r="H1995" s="296" t="s">
        <v>42</v>
      </c>
      <c r="I1995" s="296" t="s">
        <v>2306</v>
      </c>
      <c r="J1995" s="297">
        <v>0</v>
      </c>
      <c r="K1995" s="298">
        <v>0</v>
      </c>
      <c r="L1995" s="298">
        <v>0</v>
      </c>
      <c r="M1995" s="299">
        <v>0</v>
      </c>
      <c r="N1995" s="300">
        <v>0</v>
      </c>
      <c r="O1995" s="300">
        <v>0</v>
      </c>
      <c r="P1995" s="301">
        <v>37092</v>
      </c>
      <c r="Q1995" s="302">
        <v>492049</v>
      </c>
      <c r="R1995" s="302">
        <v>90</v>
      </c>
      <c r="S1995" s="303">
        <v>0</v>
      </c>
      <c r="T1995" s="304">
        <v>0</v>
      </c>
      <c r="U1995" s="304">
        <v>0</v>
      </c>
      <c r="V1995" s="297">
        <v>37092</v>
      </c>
      <c r="W1995" s="298">
        <v>492049</v>
      </c>
      <c r="X1995" s="298">
        <v>90</v>
      </c>
    </row>
    <row r="1996" spans="1:24" x14ac:dyDescent="0.35">
      <c r="A1996" s="294">
        <v>2013</v>
      </c>
      <c r="B1996" s="295">
        <v>19119</v>
      </c>
      <c r="C1996" s="296" t="s">
        <v>1615</v>
      </c>
      <c r="D1996" s="294" t="s">
        <v>39</v>
      </c>
      <c r="E1996" s="296" t="s">
        <v>40</v>
      </c>
      <c r="F1996" s="294" t="s">
        <v>24</v>
      </c>
      <c r="G1996" s="296" t="s">
        <v>41</v>
      </c>
      <c r="H1996" s="296" t="s">
        <v>42</v>
      </c>
      <c r="I1996" s="296" t="s">
        <v>2272</v>
      </c>
      <c r="J1996" s="297">
        <v>0</v>
      </c>
      <c r="K1996" s="298">
        <v>0</v>
      </c>
      <c r="L1996" s="298">
        <v>0</v>
      </c>
      <c r="M1996" s="299">
        <v>0</v>
      </c>
      <c r="N1996" s="300">
        <v>0</v>
      </c>
      <c r="O1996" s="300">
        <v>0</v>
      </c>
      <c r="P1996" s="301">
        <v>23003</v>
      </c>
      <c r="Q1996" s="302">
        <v>280613</v>
      </c>
      <c r="R1996" s="302">
        <v>95</v>
      </c>
      <c r="S1996" s="303">
        <v>0</v>
      </c>
      <c r="T1996" s="304">
        <v>0</v>
      </c>
      <c r="U1996" s="304">
        <v>0</v>
      </c>
      <c r="V1996" s="297">
        <v>23003</v>
      </c>
      <c r="W1996" s="298">
        <v>280613</v>
      </c>
      <c r="X1996" s="298">
        <v>95</v>
      </c>
    </row>
    <row r="1997" spans="1:24" x14ac:dyDescent="0.35">
      <c r="A1997" s="294">
        <v>2013</v>
      </c>
      <c r="B1997" s="295">
        <v>19119</v>
      </c>
      <c r="C1997" s="296" t="s">
        <v>1615</v>
      </c>
      <c r="D1997" s="294" t="s">
        <v>39</v>
      </c>
      <c r="E1997" s="296" t="s">
        <v>40</v>
      </c>
      <c r="F1997" s="294" t="s">
        <v>24</v>
      </c>
      <c r="G1997" s="296" t="s">
        <v>208</v>
      </c>
      <c r="H1997" s="296" t="s">
        <v>42</v>
      </c>
      <c r="I1997" s="296" t="s">
        <v>2306</v>
      </c>
      <c r="J1997" s="297">
        <v>0</v>
      </c>
      <c r="K1997" s="298">
        <v>0</v>
      </c>
      <c r="L1997" s="298">
        <v>0</v>
      </c>
      <c r="M1997" s="299">
        <v>0</v>
      </c>
      <c r="N1997" s="300">
        <v>0</v>
      </c>
      <c r="O1997" s="300">
        <v>0</v>
      </c>
      <c r="P1997" s="301">
        <v>33475</v>
      </c>
      <c r="Q1997" s="302">
        <v>446709</v>
      </c>
      <c r="R1997" s="302">
        <v>71</v>
      </c>
      <c r="S1997" s="303">
        <v>0</v>
      </c>
      <c r="T1997" s="304">
        <v>0</v>
      </c>
      <c r="U1997" s="304">
        <v>0</v>
      </c>
      <c r="V1997" s="297">
        <v>33475</v>
      </c>
      <c r="W1997" s="298">
        <v>446709</v>
      </c>
      <c r="X1997" s="298">
        <v>71</v>
      </c>
    </row>
    <row r="1998" spans="1:24" x14ac:dyDescent="0.35">
      <c r="A1998" s="294">
        <v>2013</v>
      </c>
      <c r="B1998" s="295">
        <v>19125</v>
      </c>
      <c r="C1998" s="296" t="s">
        <v>1616</v>
      </c>
      <c r="D1998" s="294" t="s">
        <v>22</v>
      </c>
      <c r="E1998" s="296" t="s">
        <v>23</v>
      </c>
      <c r="F1998" s="294" t="s">
        <v>24</v>
      </c>
      <c r="G1998" s="296" t="s">
        <v>79</v>
      </c>
      <c r="H1998" s="296" t="s">
        <v>26</v>
      </c>
      <c r="I1998" s="296" t="s">
        <v>2270</v>
      </c>
      <c r="J1998" s="297">
        <v>5692</v>
      </c>
      <c r="K1998" s="298">
        <v>57734</v>
      </c>
      <c r="L1998" s="298">
        <v>9014</v>
      </c>
      <c r="M1998" s="299">
        <v>14892</v>
      </c>
      <c r="N1998" s="300">
        <v>145856</v>
      </c>
      <c r="O1998" s="300">
        <v>3198</v>
      </c>
      <c r="P1998" s="301">
        <v>9353</v>
      </c>
      <c r="Q1998" s="302">
        <v>118830</v>
      </c>
      <c r="R1998" s="302">
        <v>40</v>
      </c>
      <c r="S1998" s="303" t="s">
        <v>35</v>
      </c>
      <c r="T1998" s="304" t="s">
        <v>35</v>
      </c>
      <c r="U1998" s="304" t="s">
        <v>35</v>
      </c>
      <c r="V1998" s="297">
        <v>29937</v>
      </c>
      <c r="W1998" s="298">
        <v>322420</v>
      </c>
      <c r="X1998" s="298">
        <v>12252</v>
      </c>
    </row>
    <row r="1999" spans="1:24" x14ac:dyDescent="0.35">
      <c r="A1999" s="294">
        <v>2013</v>
      </c>
      <c r="B1999" s="295">
        <v>19126</v>
      </c>
      <c r="C1999" s="296" t="s">
        <v>1617</v>
      </c>
      <c r="D1999" s="294" t="s">
        <v>39</v>
      </c>
      <c r="E1999" s="296" t="s">
        <v>40</v>
      </c>
      <c r="F1999" s="294" t="s">
        <v>24</v>
      </c>
      <c r="G1999" s="296" t="s">
        <v>131</v>
      </c>
      <c r="H1999" s="296" t="s">
        <v>42</v>
      </c>
      <c r="I1999" s="296" t="s">
        <v>2271</v>
      </c>
      <c r="J1999" s="297">
        <v>7.3</v>
      </c>
      <c r="K1999" s="298">
        <v>78</v>
      </c>
      <c r="L1999" s="298">
        <v>6</v>
      </c>
      <c r="M1999" s="299">
        <v>149.69999999999999</v>
      </c>
      <c r="N1999" s="300">
        <v>1842</v>
      </c>
      <c r="O1999" s="300">
        <v>5</v>
      </c>
      <c r="P1999" s="301">
        <v>0</v>
      </c>
      <c r="Q1999" s="302">
        <v>0</v>
      </c>
      <c r="R1999" s="302">
        <v>0</v>
      </c>
      <c r="S1999" s="303">
        <v>0</v>
      </c>
      <c r="T1999" s="304">
        <v>0</v>
      </c>
      <c r="U1999" s="304">
        <v>0</v>
      </c>
      <c r="V1999" s="297">
        <v>157</v>
      </c>
      <c r="W1999" s="298">
        <v>1920</v>
      </c>
      <c r="X1999" s="298">
        <v>11</v>
      </c>
    </row>
    <row r="2000" spans="1:24" x14ac:dyDescent="0.35">
      <c r="A2000" s="294">
        <v>2013</v>
      </c>
      <c r="B2000" s="295">
        <v>19126</v>
      </c>
      <c r="C2000" s="296" t="s">
        <v>1617</v>
      </c>
      <c r="D2000" s="294" t="s">
        <v>39</v>
      </c>
      <c r="E2000" s="296" t="s">
        <v>40</v>
      </c>
      <c r="F2000" s="294" t="s">
        <v>24</v>
      </c>
      <c r="G2000" s="296" t="s">
        <v>187</v>
      </c>
      <c r="H2000" s="296" t="s">
        <v>42</v>
      </c>
      <c r="I2000" s="296" t="s">
        <v>2271</v>
      </c>
      <c r="J2000" s="297">
        <v>7466.1</v>
      </c>
      <c r="K2000" s="298">
        <v>99025</v>
      </c>
      <c r="L2000" s="298">
        <v>9472</v>
      </c>
      <c r="M2000" s="299">
        <v>27920.400000000001</v>
      </c>
      <c r="N2000" s="300">
        <v>377861</v>
      </c>
      <c r="O2000" s="300">
        <v>2478</v>
      </c>
      <c r="P2000" s="301">
        <v>0</v>
      </c>
      <c r="Q2000" s="302">
        <v>0</v>
      </c>
      <c r="R2000" s="302">
        <v>0</v>
      </c>
      <c r="S2000" s="303">
        <v>0</v>
      </c>
      <c r="T2000" s="304">
        <v>0</v>
      </c>
      <c r="U2000" s="304">
        <v>0</v>
      </c>
      <c r="V2000" s="297">
        <v>35386.5</v>
      </c>
      <c r="W2000" s="298">
        <v>476886</v>
      </c>
      <c r="X2000" s="298">
        <v>11950</v>
      </c>
    </row>
    <row r="2001" spans="1:24" x14ac:dyDescent="0.35">
      <c r="A2001" s="294">
        <v>2013</v>
      </c>
      <c r="B2001" s="295">
        <v>19126</v>
      </c>
      <c r="C2001" s="296" t="s">
        <v>1617</v>
      </c>
      <c r="D2001" s="294" t="s">
        <v>93</v>
      </c>
      <c r="E2001" s="296" t="s">
        <v>23</v>
      </c>
      <c r="F2001" s="294" t="s">
        <v>24</v>
      </c>
      <c r="G2001" s="296" t="s">
        <v>94</v>
      </c>
      <c r="H2001" s="296" t="s">
        <v>42</v>
      </c>
      <c r="I2001" s="296" t="s">
        <v>2285</v>
      </c>
      <c r="J2001" s="297">
        <v>38649.800000000003</v>
      </c>
      <c r="K2001" s="298">
        <v>387931</v>
      </c>
      <c r="L2001" s="298">
        <v>25115</v>
      </c>
      <c r="M2001" s="299">
        <v>59987</v>
      </c>
      <c r="N2001" s="300">
        <v>631427</v>
      </c>
      <c r="O2001" s="300">
        <v>5093</v>
      </c>
      <c r="P2001" s="301" t="s">
        <v>35</v>
      </c>
      <c r="Q2001" s="302" t="s">
        <v>35</v>
      </c>
      <c r="R2001" s="302" t="s">
        <v>35</v>
      </c>
      <c r="S2001" s="303" t="s">
        <v>35</v>
      </c>
      <c r="T2001" s="304" t="s">
        <v>35</v>
      </c>
      <c r="U2001" s="304" t="s">
        <v>35</v>
      </c>
      <c r="V2001" s="297">
        <v>98636.800000000003</v>
      </c>
      <c r="W2001" s="298">
        <v>1019358</v>
      </c>
      <c r="X2001" s="298">
        <v>30208</v>
      </c>
    </row>
    <row r="2002" spans="1:24" x14ac:dyDescent="0.35">
      <c r="A2002" s="294">
        <v>2013</v>
      </c>
      <c r="B2002" s="295">
        <v>19149</v>
      </c>
      <c r="C2002" s="296" t="s">
        <v>1618</v>
      </c>
      <c r="D2002" s="294" t="s">
        <v>22</v>
      </c>
      <c r="E2002" s="296" t="s">
        <v>23</v>
      </c>
      <c r="F2002" s="294" t="s">
        <v>24</v>
      </c>
      <c r="G2002" s="296" t="s">
        <v>100</v>
      </c>
      <c r="H2002" s="296" t="s">
        <v>26</v>
      </c>
      <c r="I2002" s="296" t="s">
        <v>2269</v>
      </c>
      <c r="J2002" s="297">
        <v>2530</v>
      </c>
      <c r="K2002" s="298">
        <v>25015</v>
      </c>
      <c r="L2002" s="298">
        <v>1970</v>
      </c>
      <c r="M2002" s="299">
        <v>3762</v>
      </c>
      <c r="N2002" s="300">
        <v>38573</v>
      </c>
      <c r="O2002" s="300">
        <v>494</v>
      </c>
      <c r="P2002" s="301">
        <v>62</v>
      </c>
      <c r="Q2002" s="302">
        <v>802</v>
      </c>
      <c r="R2002" s="302">
        <v>60</v>
      </c>
      <c r="S2002" s="303">
        <v>0</v>
      </c>
      <c r="T2002" s="304">
        <v>0</v>
      </c>
      <c r="U2002" s="304">
        <v>0</v>
      </c>
      <c r="V2002" s="297">
        <v>6354</v>
      </c>
      <c r="W2002" s="298">
        <v>64390</v>
      </c>
      <c r="X2002" s="298">
        <v>2524</v>
      </c>
    </row>
    <row r="2003" spans="1:24" x14ac:dyDescent="0.35">
      <c r="A2003" s="294">
        <v>2013</v>
      </c>
      <c r="B2003" s="295">
        <v>19150</v>
      </c>
      <c r="C2003" s="296" t="s">
        <v>1619</v>
      </c>
      <c r="D2003" s="294" t="s">
        <v>22</v>
      </c>
      <c r="E2003" s="296" t="s">
        <v>23</v>
      </c>
      <c r="F2003" s="294" t="s">
        <v>24</v>
      </c>
      <c r="G2003" s="296" t="s">
        <v>127</v>
      </c>
      <c r="H2003" s="296" t="s">
        <v>26</v>
      </c>
      <c r="I2003" s="296" t="s">
        <v>2300</v>
      </c>
      <c r="J2003" s="297">
        <v>3330</v>
      </c>
      <c r="K2003" s="298">
        <v>35397</v>
      </c>
      <c r="L2003" s="298">
        <v>2659</v>
      </c>
      <c r="M2003" s="299">
        <v>2840</v>
      </c>
      <c r="N2003" s="300">
        <v>30261</v>
      </c>
      <c r="O2003" s="300">
        <v>485</v>
      </c>
      <c r="P2003" s="301">
        <v>1653</v>
      </c>
      <c r="Q2003" s="302">
        <v>23310</v>
      </c>
      <c r="R2003" s="302">
        <v>2</v>
      </c>
      <c r="S2003" s="303" t="s">
        <v>35</v>
      </c>
      <c r="T2003" s="304" t="s">
        <v>35</v>
      </c>
      <c r="U2003" s="304" t="s">
        <v>35</v>
      </c>
      <c r="V2003" s="297">
        <v>7823</v>
      </c>
      <c r="W2003" s="298">
        <v>88968</v>
      </c>
      <c r="X2003" s="298">
        <v>3146</v>
      </c>
    </row>
    <row r="2004" spans="1:24" x14ac:dyDescent="0.35">
      <c r="A2004" s="294">
        <v>2013</v>
      </c>
      <c r="B2004" s="295">
        <v>19154</v>
      </c>
      <c r="C2004" s="296" t="s">
        <v>1620</v>
      </c>
      <c r="D2004" s="294" t="s">
        <v>22</v>
      </c>
      <c r="E2004" s="296" t="s">
        <v>23</v>
      </c>
      <c r="F2004" s="294" t="s">
        <v>24</v>
      </c>
      <c r="G2004" s="296" t="s">
        <v>46</v>
      </c>
      <c r="H2004" s="296" t="s">
        <v>31</v>
      </c>
      <c r="I2004" s="296" t="s">
        <v>2269</v>
      </c>
      <c r="J2004" s="297">
        <v>15483</v>
      </c>
      <c r="K2004" s="298">
        <v>129785</v>
      </c>
      <c r="L2004" s="298">
        <v>11239</v>
      </c>
      <c r="M2004" s="299">
        <v>9266</v>
      </c>
      <c r="N2004" s="300">
        <v>76456</v>
      </c>
      <c r="O2004" s="300">
        <v>2298</v>
      </c>
      <c r="P2004" s="301">
        <v>0</v>
      </c>
      <c r="Q2004" s="302">
        <v>0</v>
      </c>
      <c r="R2004" s="302">
        <v>0</v>
      </c>
      <c r="S2004" s="303">
        <v>0</v>
      </c>
      <c r="T2004" s="304">
        <v>0</v>
      </c>
      <c r="U2004" s="304">
        <v>0</v>
      </c>
      <c r="V2004" s="297">
        <v>24749</v>
      </c>
      <c r="W2004" s="298">
        <v>206241</v>
      </c>
      <c r="X2004" s="298">
        <v>13537</v>
      </c>
    </row>
    <row r="2005" spans="1:24" x14ac:dyDescent="0.35">
      <c r="A2005" s="294">
        <v>2013</v>
      </c>
      <c r="B2005" s="295">
        <v>19154</v>
      </c>
      <c r="C2005" s="296" t="s">
        <v>1620</v>
      </c>
      <c r="D2005" s="294" t="s">
        <v>22</v>
      </c>
      <c r="E2005" s="296" t="s">
        <v>23</v>
      </c>
      <c r="F2005" s="294" t="s">
        <v>24</v>
      </c>
      <c r="G2005" s="296" t="s">
        <v>67</v>
      </c>
      <c r="H2005" s="296" t="s">
        <v>31</v>
      </c>
      <c r="I2005" s="296" t="s">
        <v>2269</v>
      </c>
      <c r="J2005" s="297">
        <v>1463</v>
      </c>
      <c r="K2005" s="298">
        <v>11700</v>
      </c>
      <c r="L2005" s="298">
        <v>1272</v>
      </c>
      <c r="M2005" s="299">
        <v>156</v>
      </c>
      <c r="N2005" s="300">
        <v>1031</v>
      </c>
      <c r="O2005" s="300">
        <v>153</v>
      </c>
      <c r="P2005" s="301">
        <v>0</v>
      </c>
      <c r="Q2005" s="302">
        <v>0</v>
      </c>
      <c r="R2005" s="302">
        <v>0</v>
      </c>
      <c r="S2005" s="303">
        <v>0</v>
      </c>
      <c r="T2005" s="304">
        <v>0</v>
      </c>
      <c r="U2005" s="304">
        <v>0</v>
      </c>
      <c r="V2005" s="297">
        <v>1619</v>
      </c>
      <c r="W2005" s="298">
        <v>12731</v>
      </c>
      <c r="X2005" s="298">
        <v>1425</v>
      </c>
    </row>
    <row r="2006" spans="1:24" x14ac:dyDescent="0.35">
      <c r="A2006" s="294">
        <v>2013</v>
      </c>
      <c r="B2006" s="295">
        <v>19154</v>
      </c>
      <c r="C2006" s="296" t="s">
        <v>1620</v>
      </c>
      <c r="D2006" s="294" t="s">
        <v>22</v>
      </c>
      <c r="E2006" s="296" t="s">
        <v>23</v>
      </c>
      <c r="F2006" s="294" t="s">
        <v>24</v>
      </c>
      <c r="G2006" s="296" t="s">
        <v>100</v>
      </c>
      <c r="H2006" s="296" t="s">
        <v>31</v>
      </c>
      <c r="I2006" s="296" t="s">
        <v>2269</v>
      </c>
      <c r="J2006" s="297">
        <v>3791</v>
      </c>
      <c r="K2006" s="298">
        <v>32041</v>
      </c>
      <c r="L2006" s="298">
        <v>2624</v>
      </c>
      <c r="M2006" s="299">
        <v>2060</v>
      </c>
      <c r="N2006" s="300">
        <v>16942</v>
      </c>
      <c r="O2006" s="300">
        <v>522</v>
      </c>
      <c r="P2006" s="301">
        <v>0</v>
      </c>
      <c r="Q2006" s="302">
        <v>0</v>
      </c>
      <c r="R2006" s="302">
        <v>0</v>
      </c>
      <c r="S2006" s="303">
        <v>0</v>
      </c>
      <c r="T2006" s="304">
        <v>0</v>
      </c>
      <c r="U2006" s="304">
        <v>0</v>
      </c>
      <c r="V2006" s="297">
        <v>5851</v>
      </c>
      <c r="W2006" s="298">
        <v>48983</v>
      </c>
      <c r="X2006" s="298">
        <v>3146</v>
      </c>
    </row>
    <row r="2007" spans="1:24" x14ac:dyDescent="0.35">
      <c r="A2007" s="294">
        <v>2013</v>
      </c>
      <c r="B2007" s="295">
        <v>19156</v>
      </c>
      <c r="C2007" s="296" t="s">
        <v>1621</v>
      </c>
      <c r="D2007" s="294" t="s">
        <v>22</v>
      </c>
      <c r="E2007" s="296" t="s">
        <v>23</v>
      </c>
      <c r="F2007" s="294" t="s">
        <v>24</v>
      </c>
      <c r="G2007" s="296" t="s">
        <v>169</v>
      </c>
      <c r="H2007" s="296" t="s">
        <v>31</v>
      </c>
      <c r="I2007" s="296" t="s">
        <v>2308</v>
      </c>
      <c r="J2007" s="297">
        <v>47.8</v>
      </c>
      <c r="K2007" s="298">
        <v>563</v>
      </c>
      <c r="L2007" s="298">
        <v>44</v>
      </c>
      <c r="M2007" s="299">
        <v>1406</v>
      </c>
      <c r="N2007" s="300">
        <v>7272</v>
      </c>
      <c r="O2007" s="300">
        <v>142</v>
      </c>
      <c r="P2007" s="301">
        <v>5639.9</v>
      </c>
      <c r="Q2007" s="302">
        <v>92626</v>
      </c>
      <c r="R2007" s="302">
        <v>65</v>
      </c>
      <c r="S2007" s="303">
        <v>0</v>
      </c>
      <c r="T2007" s="304">
        <v>0</v>
      </c>
      <c r="U2007" s="304">
        <v>0</v>
      </c>
      <c r="V2007" s="297">
        <v>7093.7</v>
      </c>
      <c r="W2007" s="298">
        <v>100461</v>
      </c>
      <c r="X2007" s="298">
        <v>251</v>
      </c>
    </row>
    <row r="2008" spans="1:24" x14ac:dyDescent="0.35">
      <c r="A2008" s="294">
        <v>2013</v>
      </c>
      <c r="B2008" s="295">
        <v>19156</v>
      </c>
      <c r="C2008" s="296" t="s">
        <v>1621</v>
      </c>
      <c r="D2008" s="294" t="s">
        <v>22</v>
      </c>
      <c r="E2008" s="296" t="s">
        <v>23</v>
      </c>
      <c r="F2008" s="294" t="s">
        <v>24</v>
      </c>
      <c r="G2008" s="296" t="s">
        <v>165</v>
      </c>
      <c r="H2008" s="296" t="s">
        <v>31</v>
      </c>
      <c r="I2008" s="296" t="s">
        <v>2308</v>
      </c>
      <c r="J2008" s="297">
        <v>17636.3</v>
      </c>
      <c r="K2008" s="298">
        <v>215755</v>
      </c>
      <c r="L2008" s="298">
        <v>14414</v>
      </c>
      <c r="M2008" s="299">
        <v>74555.600000000006</v>
      </c>
      <c r="N2008" s="300">
        <v>912786</v>
      </c>
      <c r="O2008" s="300">
        <v>9557</v>
      </c>
      <c r="P2008" s="301">
        <v>89100.9</v>
      </c>
      <c r="Q2008" s="302">
        <v>1504896</v>
      </c>
      <c r="R2008" s="302">
        <v>3451</v>
      </c>
      <c r="S2008" s="303">
        <v>0</v>
      </c>
      <c r="T2008" s="304">
        <v>0</v>
      </c>
      <c r="U2008" s="304">
        <v>0</v>
      </c>
      <c r="V2008" s="297">
        <v>181292.79999999999</v>
      </c>
      <c r="W2008" s="298">
        <v>2633437</v>
      </c>
      <c r="X2008" s="298">
        <v>27422</v>
      </c>
    </row>
    <row r="2009" spans="1:24" x14ac:dyDescent="0.35">
      <c r="A2009" s="294">
        <v>2013</v>
      </c>
      <c r="B2009" s="295">
        <v>19157</v>
      </c>
      <c r="C2009" s="296" t="s">
        <v>1622</v>
      </c>
      <c r="D2009" s="294" t="s">
        <v>22</v>
      </c>
      <c r="E2009" s="296" t="s">
        <v>23</v>
      </c>
      <c r="F2009" s="294" t="s">
        <v>24</v>
      </c>
      <c r="G2009" s="296" t="s">
        <v>83</v>
      </c>
      <c r="H2009" s="296" t="s">
        <v>31</v>
      </c>
      <c r="I2009" s="296" t="s">
        <v>2270</v>
      </c>
      <c r="J2009" s="297">
        <v>225.5</v>
      </c>
      <c r="K2009" s="298">
        <v>1607</v>
      </c>
      <c r="L2009" s="298">
        <v>119</v>
      </c>
      <c r="M2009" s="299">
        <v>18.5</v>
      </c>
      <c r="N2009" s="300">
        <v>150</v>
      </c>
      <c r="O2009" s="300">
        <v>2</v>
      </c>
      <c r="P2009" s="301">
        <v>0</v>
      </c>
      <c r="Q2009" s="302">
        <v>0</v>
      </c>
      <c r="R2009" s="302">
        <v>0</v>
      </c>
      <c r="S2009" s="303" t="s">
        <v>35</v>
      </c>
      <c r="T2009" s="304" t="s">
        <v>35</v>
      </c>
      <c r="U2009" s="304" t="s">
        <v>35</v>
      </c>
      <c r="V2009" s="297">
        <v>244</v>
      </c>
      <c r="W2009" s="298">
        <v>1757</v>
      </c>
      <c r="X2009" s="298">
        <v>121</v>
      </c>
    </row>
    <row r="2010" spans="1:24" x14ac:dyDescent="0.35">
      <c r="A2010" s="294">
        <v>2013</v>
      </c>
      <c r="B2010" s="295">
        <v>19157</v>
      </c>
      <c r="C2010" s="296" t="s">
        <v>1622</v>
      </c>
      <c r="D2010" s="294" t="s">
        <v>22</v>
      </c>
      <c r="E2010" s="296" t="s">
        <v>23</v>
      </c>
      <c r="F2010" s="294" t="s">
        <v>24</v>
      </c>
      <c r="G2010" s="296" t="s">
        <v>48</v>
      </c>
      <c r="H2010" s="296" t="s">
        <v>31</v>
      </c>
      <c r="I2010" s="296" t="s">
        <v>2270</v>
      </c>
      <c r="J2010" s="297">
        <v>22935.1</v>
      </c>
      <c r="K2010" s="298">
        <v>169311</v>
      </c>
      <c r="L2010" s="298">
        <v>12563</v>
      </c>
      <c r="M2010" s="299">
        <v>5070.7</v>
      </c>
      <c r="N2010" s="300">
        <v>47578</v>
      </c>
      <c r="O2010" s="300">
        <v>448</v>
      </c>
      <c r="P2010" s="301">
        <v>3722.1</v>
      </c>
      <c r="Q2010" s="302">
        <v>54017</v>
      </c>
      <c r="R2010" s="302">
        <v>6</v>
      </c>
      <c r="S2010" s="303" t="s">
        <v>35</v>
      </c>
      <c r="T2010" s="304" t="s">
        <v>35</v>
      </c>
      <c r="U2010" s="304" t="s">
        <v>35</v>
      </c>
      <c r="V2010" s="297">
        <v>31727.9</v>
      </c>
      <c r="W2010" s="298">
        <v>270906</v>
      </c>
      <c r="X2010" s="298">
        <v>13017</v>
      </c>
    </row>
    <row r="2011" spans="1:24" x14ac:dyDescent="0.35">
      <c r="A2011" s="294">
        <v>2013</v>
      </c>
      <c r="B2011" s="295">
        <v>19158</v>
      </c>
      <c r="C2011" s="296" t="s">
        <v>1623</v>
      </c>
      <c r="D2011" s="294" t="s">
        <v>22</v>
      </c>
      <c r="E2011" s="296" t="s">
        <v>23</v>
      </c>
      <c r="F2011" s="294" t="s">
        <v>24</v>
      </c>
      <c r="G2011" s="296" t="s">
        <v>127</v>
      </c>
      <c r="H2011" s="296" t="s">
        <v>31</v>
      </c>
      <c r="I2011" s="296" t="s">
        <v>2296</v>
      </c>
      <c r="J2011" s="297">
        <v>9676</v>
      </c>
      <c r="K2011" s="298">
        <v>75311</v>
      </c>
      <c r="L2011" s="298">
        <v>5688</v>
      </c>
      <c r="M2011" s="299">
        <v>2553.1</v>
      </c>
      <c r="N2011" s="300">
        <v>18711</v>
      </c>
      <c r="O2011" s="300">
        <v>612</v>
      </c>
      <c r="P2011" s="301" t="s">
        <v>35</v>
      </c>
      <c r="Q2011" s="302" t="s">
        <v>35</v>
      </c>
      <c r="R2011" s="302" t="s">
        <v>35</v>
      </c>
      <c r="S2011" s="303" t="s">
        <v>35</v>
      </c>
      <c r="T2011" s="304" t="s">
        <v>35</v>
      </c>
      <c r="U2011" s="304" t="s">
        <v>35</v>
      </c>
      <c r="V2011" s="297">
        <v>12229.1</v>
      </c>
      <c r="W2011" s="298">
        <v>94022</v>
      </c>
      <c r="X2011" s="298">
        <v>6300</v>
      </c>
    </row>
    <row r="2012" spans="1:24" x14ac:dyDescent="0.35">
      <c r="A2012" s="294">
        <v>2013</v>
      </c>
      <c r="B2012" s="295">
        <v>19159</v>
      </c>
      <c r="C2012" s="296" t="s">
        <v>1212</v>
      </c>
      <c r="D2012" s="294" t="s">
        <v>22</v>
      </c>
      <c r="E2012" s="296" t="s">
        <v>23</v>
      </c>
      <c r="F2012" s="294" t="s">
        <v>24</v>
      </c>
      <c r="G2012" s="296" t="s">
        <v>94</v>
      </c>
      <c r="H2012" s="296" t="s">
        <v>31</v>
      </c>
      <c r="I2012" s="296" t="s">
        <v>2285</v>
      </c>
      <c r="J2012" s="297">
        <v>140948</v>
      </c>
      <c r="K2012" s="298">
        <v>1579358</v>
      </c>
      <c r="L2012" s="298">
        <v>82011</v>
      </c>
      <c r="M2012" s="299">
        <v>39931.4</v>
      </c>
      <c r="N2012" s="300">
        <v>496961</v>
      </c>
      <c r="O2012" s="300">
        <v>11246</v>
      </c>
      <c r="P2012" s="301">
        <v>27176.400000000001</v>
      </c>
      <c r="Q2012" s="302">
        <v>436956</v>
      </c>
      <c r="R2012" s="302">
        <v>1473</v>
      </c>
      <c r="S2012" s="303">
        <v>0</v>
      </c>
      <c r="T2012" s="304">
        <v>0</v>
      </c>
      <c r="U2012" s="304">
        <v>0</v>
      </c>
      <c r="V2012" s="297">
        <v>208055.8</v>
      </c>
      <c r="W2012" s="298">
        <v>2513275</v>
      </c>
      <c r="X2012" s="298">
        <v>94730</v>
      </c>
    </row>
    <row r="2013" spans="1:24" x14ac:dyDescent="0.35">
      <c r="A2013" s="294">
        <v>2013</v>
      </c>
      <c r="B2013" s="295">
        <v>19160</v>
      </c>
      <c r="C2013" s="296" t="s">
        <v>1212</v>
      </c>
      <c r="D2013" s="294" t="s">
        <v>22</v>
      </c>
      <c r="E2013" s="296" t="s">
        <v>23</v>
      </c>
      <c r="F2013" s="294" t="s">
        <v>24</v>
      </c>
      <c r="G2013" s="296" t="s">
        <v>125</v>
      </c>
      <c r="H2013" s="296" t="s">
        <v>31</v>
      </c>
      <c r="I2013" s="296" t="s">
        <v>2303</v>
      </c>
      <c r="J2013" s="297">
        <v>11</v>
      </c>
      <c r="K2013" s="298">
        <v>59</v>
      </c>
      <c r="L2013" s="298">
        <v>7</v>
      </c>
      <c r="M2013" s="299">
        <v>22</v>
      </c>
      <c r="N2013" s="300">
        <v>112</v>
      </c>
      <c r="O2013" s="300">
        <v>24</v>
      </c>
      <c r="P2013" s="301" t="s">
        <v>35</v>
      </c>
      <c r="Q2013" s="302" t="s">
        <v>35</v>
      </c>
      <c r="R2013" s="302" t="s">
        <v>35</v>
      </c>
      <c r="S2013" s="303" t="s">
        <v>35</v>
      </c>
      <c r="T2013" s="304" t="s">
        <v>35</v>
      </c>
      <c r="U2013" s="304" t="s">
        <v>35</v>
      </c>
      <c r="V2013" s="297">
        <v>33</v>
      </c>
      <c r="W2013" s="298">
        <v>171</v>
      </c>
      <c r="X2013" s="298">
        <v>31</v>
      </c>
    </row>
    <row r="2014" spans="1:24" x14ac:dyDescent="0.35">
      <c r="A2014" s="294">
        <v>2013</v>
      </c>
      <c r="B2014" s="295">
        <v>19160</v>
      </c>
      <c r="C2014" s="296" t="s">
        <v>1212</v>
      </c>
      <c r="D2014" s="294" t="s">
        <v>22</v>
      </c>
      <c r="E2014" s="296" t="s">
        <v>23</v>
      </c>
      <c r="F2014" s="294" t="s">
        <v>24</v>
      </c>
      <c r="G2014" s="296" t="s">
        <v>75</v>
      </c>
      <c r="H2014" s="296" t="s">
        <v>31</v>
      </c>
      <c r="I2014" s="296" t="s">
        <v>2303</v>
      </c>
      <c r="J2014" s="297">
        <v>1409</v>
      </c>
      <c r="K2014" s="298">
        <v>11458</v>
      </c>
      <c r="L2014" s="298">
        <v>1406</v>
      </c>
      <c r="M2014" s="299">
        <v>1561</v>
      </c>
      <c r="N2014" s="300">
        <v>13721</v>
      </c>
      <c r="O2014" s="300">
        <v>415</v>
      </c>
      <c r="P2014" s="301" t="s">
        <v>35</v>
      </c>
      <c r="Q2014" s="302" t="s">
        <v>35</v>
      </c>
      <c r="R2014" s="302" t="s">
        <v>35</v>
      </c>
      <c r="S2014" s="303" t="s">
        <v>35</v>
      </c>
      <c r="T2014" s="304" t="s">
        <v>35</v>
      </c>
      <c r="U2014" s="304" t="s">
        <v>35</v>
      </c>
      <c r="V2014" s="297">
        <v>2970</v>
      </c>
      <c r="W2014" s="298">
        <v>25179</v>
      </c>
      <c r="X2014" s="298">
        <v>1821</v>
      </c>
    </row>
    <row r="2015" spans="1:24" x14ac:dyDescent="0.35">
      <c r="A2015" s="294">
        <v>2013</v>
      </c>
      <c r="B2015" s="295">
        <v>19160</v>
      </c>
      <c r="C2015" s="296" t="s">
        <v>1212</v>
      </c>
      <c r="D2015" s="294" t="s">
        <v>22</v>
      </c>
      <c r="E2015" s="296" t="s">
        <v>23</v>
      </c>
      <c r="F2015" s="294" t="s">
        <v>24</v>
      </c>
      <c r="G2015" s="296" t="s">
        <v>312</v>
      </c>
      <c r="H2015" s="296" t="s">
        <v>31</v>
      </c>
      <c r="I2015" s="296" t="s">
        <v>2303</v>
      </c>
      <c r="J2015" s="297">
        <v>3.8</v>
      </c>
      <c r="K2015" s="298">
        <v>21</v>
      </c>
      <c r="L2015" s="298">
        <v>4</v>
      </c>
      <c r="M2015" s="299">
        <v>0.2</v>
      </c>
      <c r="N2015" s="300">
        <v>1</v>
      </c>
      <c r="O2015" s="300">
        <v>1</v>
      </c>
      <c r="P2015" s="301" t="s">
        <v>35</v>
      </c>
      <c r="Q2015" s="302" t="s">
        <v>35</v>
      </c>
      <c r="R2015" s="302" t="s">
        <v>35</v>
      </c>
      <c r="S2015" s="303" t="s">
        <v>35</v>
      </c>
      <c r="T2015" s="304" t="s">
        <v>35</v>
      </c>
      <c r="U2015" s="304" t="s">
        <v>35</v>
      </c>
      <c r="V2015" s="297">
        <v>4</v>
      </c>
      <c r="W2015" s="298">
        <v>22</v>
      </c>
      <c r="X2015" s="298">
        <v>5</v>
      </c>
    </row>
    <row r="2016" spans="1:24" x14ac:dyDescent="0.35">
      <c r="A2016" s="294">
        <v>2013</v>
      </c>
      <c r="B2016" s="295">
        <v>19160</v>
      </c>
      <c r="C2016" s="296" t="s">
        <v>1212</v>
      </c>
      <c r="D2016" s="294" t="s">
        <v>22</v>
      </c>
      <c r="E2016" s="296" t="s">
        <v>23</v>
      </c>
      <c r="F2016" s="294" t="s">
        <v>24</v>
      </c>
      <c r="G2016" s="296" t="s">
        <v>76</v>
      </c>
      <c r="H2016" s="296" t="s">
        <v>31</v>
      </c>
      <c r="I2016" s="296" t="s">
        <v>2303</v>
      </c>
      <c r="J2016" s="297">
        <v>16793</v>
      </c>
      <c r="K2016" s="298">
        <v>141953</v>
      </c>
      <c r="L2016" s="298">
        <v>11611</v>
      </c>
      <c r="M2016" s="299">
        <v>14185</v>
      </c>
      <c r="N2016" s="300">
        <v>109077</v>
      </c>
      <c r="O2016" s="300">
        <v>9042</v>
      </c>
      <c r="P2016" s="301">
        <v>58667</v>
      </c>
      <c r="Q2016" s="302">
        <v>712181</v>
      </c>
      <c r="R2016" s="302">
        <v>671</v>
      </c>
      <c r="S2016" s="303" t="s">
        <v>35</v>
      </c>
      <c r="T2016" s="304" t="s">
        <v>35</v>
      </c>
      <c r="U2016" s="304" t="s">
        <v>35</v>
      </c>
      <c r="V2016" s="297">
        <v>89645</v>
      </c>
      <c r="W2016" s="298">
        <v>963211</v>
      </c>
      <c r="X2016" s="298">
        <v>21324</v>
      </c>
    </row>
    <row r="2017" spans="1:24" x14ac:dyDescent="0.35">
      <c r="A2017" s="294">
        <v>2013</v>
      </c>
      <c r="B2017" s="295">
        <v>19160</v>
      </c>
      <c r="C2017" s="296" t="s">
        <v>1212</v>
      </c>
      <c r="D2017" s="294" t="s">
        <v>22</v>
      </c>
      <c r="E2017" s="296" t="s">
        <v>23</v>
      </c>
      <c r="F2017" s="294" t="s">
        <v>24</v>
      </c>
      <c r="G2017" s="296" t="s">
        <v>94</v>
      </c>
      <c r="H2017" s="296" t="s">
        <v>31</v>
      </c>
      <c r="I2017" s="296" t="s">
        <v>2303</v>
      </c>
      <c r="J2017" s="297">
        <v>299</v>
      </c>
      <c r="K2017" s="298">
        <v>2644</v>
      </c>
      <c r="L2017" s="298">
        <v>197</v>
      </c>
      <c r="M2017" s="299">
        <v>2266</v>
      </c>
      <c r="N2017" s="300">
        <v>21159</v>
      </c>
      <c r="O2017" s="300">
        <v>87</v>
      </c>
      <c r="P2017" s="301" t="s">
        <v>35</v>
      </c>
      <c r="Q2017" s="302" t="s">
        <v>35</v>
      </c>
      <c r="R2017" s="302" t="s">
        <v>35</v>
      </c>
      <c r="S2017" s="303" t="s">
        <v>35</v>
      </c>
      <c r="T2017" s="304" t="s">
        <v>35</v>
      </c>
      <c r="U2017" s="304" t="s">
        <v>35</v>
      </c>
      <c r="V2017" s="297">
        <v>2565</v>
      </c>
      <c r="W2017" s="298">
        <v>23803</v>
      </c>
      <c r="X2017" s="298">
        <v>284</v>
      </c>
    </row>
    <row r="2018" spans="1:24" x14ac:dyDescent="0.35">
      <c r="A2018" s="294">
        <v>2013</v>
      </c>
      <c r="B2018" s="295">
        <v>19161</v>
      </c>
      <c r="C2018" s="296" t="s">
        <v>1212</v>
      </c>
      <c r="D2018" s="294" t="s">
        <v>22</v>
      </c>
      <c r="E2018" s="296" t="s">
        <v>23</v>
      </c>
      <c r="F2018" s="294" t="s">
        <v>24</v>
      </c>
      <c r="G2018" s="296" t="s">
        <v>58</v>
      </c>
      <c r="H2018" s="296" t="s">
        <v>31</v>
      </c>
      <c r="I2018" s="296" t="s">
        <v>2325</v>
      </c>
      <c r="J2018" s="297">
        <v>23278.3</v>
      </c>
      <c r="K2018" s="298">
        <v>162260</v>
      </c>
      <c r="L2018" s="298">
        <v>15859</v>
      </c>
      <c r="M2018" s="299">
        <v>5903.6</v>
      </c>
      <c r="N2018" s="300">
        <v>43916</v>
      </c>
      <c r="O2018" s="300">
        <v>1520</v>
      </c>
      <c r="P2018" s="301">
        <v>6973.8</v>
      </c>
      <c r="Q2018" s="302">
        <v>78347</v>
      </c>
      <c r="R2018" s="302">
        <v>276</v>
      </c>
      <c r="S2018" s="303" t="s">
        <v>35</v>
      </c>
      <c r="T2018" s="304" t="s">
        <v>35</v>
      </c>
      <c r="U2018" s="304" t="s">
        <v>35</v>
      </c>
      <c r="V2018" s="297">
        <v>36155.699999999997</v>
      </c>
      <c r="W2018" s="298">
        <v>284523</v>
      </c>
      <c r="X2018" s="298">
        <v>17655</v>
      </c>
    </row>
    <row r="2019" spans="1:24" x14ac:dyDescent="0.35">
      <c r="A2019" s="294">
        <v>2013</v>
      </c>
      <c r="B2019" s="295">
        <v>19162</v>
      </c>
      <c r="C2019" s="296" t="s">
        <v>1602</v>
      </c>
      <c r="D2019" s="294" t="s">
        <v>22</v>
      </c>
      <c r="E2019" s="296" t="s">
        <v>23</v>
      </c>
      <c r="F2019" s="294" t="s">
        <v>24</v>
      </c>
      <c r="G2019" s="296" t="s">
        <v>106</v>
      </c>
      <c r="H2019" s="296" t="s">
        <v>31</v>
      </c>
      <c r="I2019" s="296" t="s">
        <v>2269</v>
      </c>
      <c r="J2019" s="297">
        <v>29133</v>
      </c>
      <c r="K2019" s="298">
        <v>282872</v>
      </c>
      <c r="L2019" s="298">
        <v>19494</v>
      </c>
      <c r="M2019" s="299">
        <v>20795</v>
      </c>
      <c r="N2019" s="300">
        <v>186783</v>
      </c>
      <c r="O2019" s="300">
        <v>5135</v>
      </c>
      <c r="P2019" s="301">
        <v>3773</v>
      </c>
      <c r="Q2019" s="302">
        <v>54016</v>
      </c>
      <c r="R2019" s="302">
        <v>4</v>
      </c>
      <c r="S2019" s="303">
        <v>0</v>
      </c>
      <c r="T2019" s="304">
        <v>0</v>
      </c>
      <c r="U2019" s="304">
        <v>0</v>
      </c>
      <c r="V2019" s="297">
        <v>53701</v>
      </c>
      <c r="W2019" s="298">
        <v>523671</v>
      </c>
      <c r="X2019" s="298">
        <v>24633</v>
      </c>
    </row>
    <row r="2020" spans="1:24" x14ac:dyDescent="0.35">
      <c r="A2020" s="294">
        <v>2013</v>
      </c>
      <c r="B2020" s="295">
        <v>19162</v>
      </c>
      <c r="C2020" s="296" t="s">
        <v>1602</v>
      </c>
      <c r="D2020" s="294" t="s">
        <v>22</v>
      </c>
      <c r="E2020" s="296" t="s">
        <v>23</v>
      </c>
      <c r="F2020" s="294" t="s">
        <v>24</v>
      </c>
      <c r="G2020" s="296" t="s">
        <v>100</v>
      </c>
      <c r="H2020" s="296" t="s">
        <v>31</v>
      </c>
      <c r="I2020" s="296" t="s">
        <v>2269</v>
      </c>
      <c r="J2020" s="297">
        <v>34625</v>
      </c>
      <c r="K2020" s="298">
        <v>340093</v>
      </c>
      <c r="L2020" s="298">
        <v>21576</v>
      </c>
      <c r="M2020" s="299">
        <v>17212</v>
      </c>
      <c r="N2020" s="300">
        <v>155531</v>
      </c>
      <c r="O2020" s="300">
        <v>4683</v>
      </c>
      <c r="P2020" s="301">
        <v>1391</v>
      </c>
      <c r="Q2020" s="302">
        <v>19134</v>
      </c>
      <c r="R2020" s="302">
        <v>1</v>
      </c>
      <c r="S2020" s="303">
        <v>0</v>
      </c>
      <c r="T2020" s="304">
        <v>0</v>
      </c>
      <c r="U2020" s="304">
        <v>0</v>
      </c>
      <c r="V2020" s="297">
        <v>53228</v>
      </c>
      <c r="W2020" s="298">
        <v>514758</v>
      </c>
      <c r="X2020" s="298">
        <v>26260</v>
      </c>
    </row>
    <row r="2021" spans="1:24" x14ac:dyDescent="0.35">
      <c r="A2021" s="294">
        <v>2013</v>
      </c>
      <c r="B2021" s="295">
        <v>19189</v>
      </c>
      <c r="C2021" s="296" t="s">
        <v>1624</v>
      </c>
      <c r="D2021" s="294" t="s">
        <v>22</v>
      </c>
      <c r="E2021" s="296" t="s">
        <v>23</v>
      </c>
      <c r="F2021" s="294" t="s">
        <v>24</v>
      </c>
      <c r="G2021" s="296" t="s">
        <v>53</v>
      </c>
      <c r="H2021" s="296" t="s">
        <v>31</v>
      </c>
      <c r="I2021" s="296" t="s">
        <v>2446</v>
      </c>
      <c r="J2021" s="297">
        <v>56597.1</v>
      </c>
      <c r="K2021" s="298">
        <v>425220</v>
      </c>
      <c r="L2021" s="298">
        <v>39635</v>
      </c>
      <c r="M2021" s="299">
        <v>24257.8</v>
      </c>
      <c r="N2021" s="300">
        <v>210047</v>
      </c>
      <c r="O2021" s="300">
        <v>2197</v>
      </c>
      <c r="P2021" s="301">
        <v>2060.4</v>
      </c>
      <c r="Q2021" s="302">
        <v>25816</v>
      </c>
      <c r="R2021" s="302">
        <v>30</v>
      </c>
      <c r="S2021" s="303">
        <v>0</v>
      </c>
      <c r="T2021" s="304">
        <v>0</v>
      </c>
      <c r="U2021" s="304">
        <v>0</v>
      </c>
      <c r="V2021" s="297">
        <v>82915.3</v>
      </c>
      <c r="W2021" s="298">
        <v>661083</v>
      </c>
      <c r="X2021" s="298">
        <v>41862</v>
      </c>
    </row>
    <row r="2022" spans="1:24" x14ac:dyDescent="0.35">
      <c r="A2022" s="294">
        <v>2013</v>
      </c>
      <c r="B2022" s="295">
        <v>19219</v>
      </c>
      <c r="C2022" s="296" t="s">
        <v>1625</v>
      </c>
      <c r="D2022" s="294" t="s">
        <v>22</v>
      </c>
      <c r="E2022" s="296" t="s">
        <v>23</v>
      </c>
      <c r="F2022" s="294" t="s">
        <v>24</v>
      </c>
      <c r="G2022" s="296" t="s">
        <v>56</v>
      </c>
      <c r="H2022" s="296" t="s">
        <v>31</v>
      </c>
      <c r="I2022" s="296" t="s">
        <v>2274</v>
      </c>
      <c r="J2022" s="297">
        <v>917.9</v>
      </c>
      <c r="K2022" s="298">
        <v>7942</v>
      </c>
      <c r="L2022" s="298">
        <v>564</v>
      </c>
      <c r="M2022" s="299">
        <v>188</v>
      </c>
      <c r="N2022" s="300">
        <v>1263</v>
      </c>
      <c r="O2022" s="300">
        <v>103</v>
      </c>
      <c r="P2022" s="301" t="s">
        <v>35</v>
      </c>
      <c r="Q2022" s="302" t="s">
        <v>35</v>
      </c>
      <c r="R2022" s="302" t="s">
        <v>35</v>
      </c>
      <c r="S2022" s="303" t="s">
        <v>35</v>
      </c>
      <c r="T2022" s="304" t="s">
        <v>35</v>
      </c>
      <c r="U2022" s="304" t="s">
        <v>35</v>
      </c>
      <c r="V2022" s="297">
        <v>1105.9000000000001</v>
      </c>
      <c r="W2022" s="298">
        <v>9205</v>
      </c>
      <c r="X2022" s="298">
        <v>667</v>
      </c>
    </row>
    <row r="2023" spans="1:24" x14ac:dyDescent="0.35">
      <c r="A2023" s="294">
        <v>2013</v>
      </c>
      <c r="B2023" s="295">
        <v>19219</v>
      </c>
      <c r="C2023" s="296" t="s">
        <v>1625</v>
      </c>
      <c r="D2023" s="294" t="s">
        <v>22</v>
      </c>
      <c r="E2023" s="296" t="s">
        <v>23</v>
      </c>
      <c r="F2023" s="294" t="s">
        <v>24</v>
      </c>
      <c r="G2023" s="296" t="s">
        <v>46</v>
      </c>
      <c r="H2023" s="296" t="s">
        <v>31</v>
      </c>
      <c r="I2023" s="296" t="s">
        <v>2274</v>
      </c>
      <c r="J2023" s="297">
        <v>45833</v>
      </c>
      <c r="K2023" s="298">
        <v>387379</v>
      </c>
      <c r="L2023" s="298">
        <v>24431</v>
      </c>
      <c r="M2023" s="299">
        <v>12097</v>
      </c>
      <c r="N2023" s="300">
        <v>101574</v>
      </c>
      <c r="O2023" s="300">
        <v>3737</v>
      </c>
      <c r="P2023" s="301">
        <v>3412.7</v>
      </c>
      <c r="Q2023" s="302">
        <v>52021</v>
      </c>
      <c r="R2023" s="302">
        <v>10</v>
      </c>
      <c r="S2023" s="303" t="s">
        <v>35</v>
      </c>
      <c r="T2023" s="304" t="s">
        <v>35</v>
      </c>
      <c r="U2023" s="304" t="s">
        <v>35</v>
      </c>
      <c r="V2023" s="297">
        <v>61342.7</v>
      </c>
      <c r="W2023" s="298">
        <v>540974</v>
      </c>
      <c r="X2023" s="298">
        <v>28178</v>
      </c>
    </row>
    <row r="2024" spans="1:24" x14ac:dyDescent="0.35">
      <c r="A2024" s="294">
        <v>2013</v>
      </c>
      <c r="B2024" s="295">
        <v>19225</v>
      </c>
      <c r="C2024" s="296" t="s">
        <v>1626</v>
      </c>
      <c r="D2024" s="294" t="s">
        <v>22</v>
      </c>
      <c r="E2024" s="296" t="s">
        <v>23</v>
      </c>
      <c r="F2024" s="294" t="s">
        <v>24</v>
      </c>
      <c r="G2024" s="296" t="s">
        <v>56</v>
      </c>
      <c r="H2024" s="296" t="s">
        <v>26</v>
      </c>
      <c r="I2024" s="296" t="s">
        <v>2274</v>
      </c>
      <c r="J2024" s="297">
        <v>8135</v>
      </c>
      <c r="K2024" s="298">
        <v>84775</v>
      </c>
      <c r="L2024" s="298">
        <v>6981</v>
      </c>
      <c r="M2024" s="299">
        <v>3088</v>
      </c>
      <c r="N2024" s="300">
        <v>31908</v>
      </c>
      <c r="O2024" s="300">
        <v>1390</v>
      </c>
      <c r="P2024" s="301">
        <v>17939</v>
      </c>
      <c r="Q2024" s="302">
        <v>256234</v>
      </c>
      <c r="R2024" s="302">
        <v>188</v>
      </c>
      <c r="S2024" s="303">
        <v>0</v>
      </c>
      <c r="T2024" s="304">
        <v>0</v>
      </c>
      <c r="U2024" s="304">
        <v>0</v>
      </c>
      <c r="V2024" s="297">
        <v>29162</v>
      </c>
      <c r="W2024" s="298">
        <v>372917</v>
      </c>
      <c r="X2024" s="298">
        <v>8559</v>
      </c>
    </row>
    <row r="2025" spans="1:24" x14ac:dyDescent="0.35">
      <c r="A2025" s="294">
        <v>2013</v>
      </c>
      <c r="B2025" s="295">
        <v>19229</v>
      </c>
      <c r="C2025" s="296" t="s">
        <v>1627</v>
      </c>
      <c r="D2025" s="294" t="s">
        <v>22</v>
      </c>
      <c r="E2025" s="296" t="s">
        <v>23</v>
      </c>
      <c r="F2025" s="294" t="s">
        <v>24</v>
      </c>
      <c r="G2025" s="296" t="s">
        <v>60</v>
      </c>
      <c r="H2025" s="296" t="s">
        <v>179</v>
      </c>
      <c r="I2025" s="296" t="s">
        <v>2340</v>
      </c>
      <c r="J2025" s="297">
        <v>12001</v>
      </c>
      <c r="K2025" s="298">
        <v>77989</v>
      </c>
      <c r="L2025" s="298">
        <v>11748</v>
      </c>
      <c r="M2025" s="299">
        <v>10284</v>
      </c>
      <c r="N2025" s="300">
        <v>68900</v>
      </c>
      <c r="O2025" s="300">
        <v>1488</v>
      </c>
      <c r="P2025" s="301" t="s">
        <v>35</v>
      </c>
      <c r="Q2025" s="302" t="s">
        <v>35</v>
      </c>
      <c r="R2025" s="302" t="s">
        <v>35</v>
      </c>
      <c r="S2025" s="303" t="s">
        <v>35</v>
      </c>
      <c r="T2025" s="304" t="s">
        <v>35</v>
      </c>
      <c r="U2025" s="304" t="s">
        <v>35</v>
      </c>
      <c r="V2025" s="297">
        <v>22285</v>
      </c>
      <c r="W2025" s="298">
        <v>146889</v>
      </c>
      <c r="X2025" s="298">
        <v>13236</v>
      </c>
    </row>
    <row r="2026" spans="1:24" x14ac:dyDescent="0.35">
      <c r="A2026" s="294">
        <v>2013</v>
      </c>
      <c r="B2026" s="295">
        <v>19266</v>
      </c>
      <c r="C2026" s="296" t="s">
        <v>1628</v>
      </c>
      <c r="D2026" s="294" t="s">
        <v>22</v>
      </c>
      <c r="E2026" s="296" t="s">
        <v>23</v>
      </c>
      <c r="F2026" s="294" t="s">
        <v>24</v>
      </c>
      <c r="G2026" s="296" t="s">
        <v>100</v>
      </c>
      <c r="H2026" s="296" t="s">
        <v>26</v>
      </c>
      <c r="I2026" s="296" t="s">
        <v>2269</v>
      </c>
      <c r="J2026" s="297">
        <v>11390</v>
      </c>
      <c r="K2026" s="298">
        <v>123493</v>
      </c>
      <c r="L2026" s="298">
        <v>8545</v>
      </c>
      <c r="M2026" s="299">
        <v>13707</v>
      </c>
      <c r="N2026" s="300">
        <v>144549</v>
      </c>
      <c r="O2026" s="300">
        <v>1899</v>
      </c>
      <c r="P2026" s="301">
        <v>2410</v>
      </c>
      <c r="Q2026" s="302">
        <v>33874</v>
      </c>
      <c r="R2026" s="302">
        <v>3</v>
      </c>
      <c r="S2026" s="303">
        <v>0</v>
      </c>
      <c r="T2026" s="304">
        <v>0</v>
      </c>
      <c r="U2026" s="304">
        <v>0</v>
      </c>
      <c r="V2026" s="297">
        <v>27507</v>
      </c>
      <c r="W2026" s="298">
        <v>301916</v>
      </c>
      <c r="X2026" s="298">
        <v>10447</v>
      </c>
    </row>
    <row r="2027" spans="1:24" x14ac:dyDescent="0.35">
      <c r="A2027" s="294">
        <v>2013</v>
      </c>
      <c r="B2027" s="295">
        <v>19273</v>
      </c>
      <c r="C2027" s="296" t="s">
        <v>1629</v>
      </c>
      <c r="D2027" s="294" t="s">
        <v>22</v>
      </c>
      <c r="E2027" s="296" t="s">
        <v>23</v>
      </c>
      <c r="F2027" s="294" t="s">
        <v>24</v>
      </c>
      <c r="G2027" s="296" t="s">
        <v>25</v>
      </c>
      <c r="H2027" s="296" t="s">
        <v>26</v>
      </c>
      <c r="I2027" s="296" t="s">
        <v>2269</v>
      </c>
      <c r="J2027" s="297">
        <v>12947</v>
      </c>
      <c r="K2027" s="298">
        <v>144562</v>
      </c>
      <c r="L2027" s="298">
        <v>10760</v>
      </c>
      <c r="M2027" s="299">
        <v>31360</v>
      </c>
      <c r="N2027" s="300">
        <v>337834</v>
      </c>
      <c r="O2027" s="300">
        <v>4605</v>
      </c>
      <c r="P2027" s="301">
        <v>9888</v>
      </c>
      <c r="Q2027" s="302">
        <v>167189</v>
      </c>
      <c r="R2027" s="302">
        <v>5</v>
      </c>
      <c r="S2027" s="303">
        <v>0</v>
      </c>
      <c r="T2027" s="304">
        <v>0</v>
      </c>
      <c r="U2027" s="304">
        <v>0</v>
      </c>
      <c r="V2027" s="297">
        <v>54195</v>
      </c>
      <c r="W2027" s="298">
        <v>649585</v>
      </c>
      <c r="X2027" s="298">
        <v>15370</v>
      </c>
    </row>
    <row r="2028" spans="1:24" x14ac:dyDescent="0.35">
      <c r="A2028" s="294">
        <v>2013</v>
      </c>
      <c r="B2028" s="295">
        <v>19277</v>
      </c>
      <c r="C2028" s="296" t="s">
        <v>1630</v>
      </c>
      <c r="D2028" s="294" t="s">
        <v>22</v>
      </c>
      <c r="E2028" s="296" t="s">
        <v>23</v>
      </c>
      <c r="F2028" s="294" t="s">
        <v>24</v>
      </c>
      <c r="G2028" s="296" t="s">
        <v>62</v>
      </c>
      <c r="H2028" s="296" t="s">
        <v>54</v>
      </c>
      <c r="I2028" s="296" t="s">
        <v>2279</v>
      </c>
      <c r="J2028" s="297">
        <v>0</v>
      </c>
      <c r="K2028" s="298">
        <v>0</v>
      </c>
      <c r="L2028" s="298">
        <v>0</v>
      </c>
      <c r="M2028" s="299">
        <v>11960</v>
      </c>
      <c r="N2028" s="300">
        <v>64780</v>
      </c>
      <c r="O2028" s="300">
        <v>74</v>
      </c>
      <c r="P2028" s="301">
        <v>0</v>
      </c>
      <c r="Q2028" s="302">
        <v>0</v>
      </c>
      <c r="R2028" s="302">
        <v>0</v>
      </c>
      <c r="S2028" s="303">
        <v>0</v>
      </c>
      <c r="T2028" s="304">
        <v>0</v>
      </c>
      <c r="U2028" s="304">
        <v>0</v>
      </c>
      <c r="V2028" s="297">
        <v>11960</v>
      </c>
      <c r="W2028" s="298">
        <v>64780</v>
      </c>
      <c r="X2028" s="298">
        <v>74</v>
      </c>
    </row>
    <row r="2029" spans="1:24" x14ac:dyDescent="0.35">
      <c r="A2029" s="294">
        <v>2013</v>
      </c>
      <c r="B2029" s="295">
        <v>19281</v>
      </c>
      <c r="C2029" s="296" t="s">
        <v>1631</v>
      </c>
      <c r="D2029" s="294" t="s">
        <v>22</v>
      </c>
      <c r="E2029" s="296" t="s">
        <v>23</v>
      </c>
      <c r="F2029" s="294" t="s">
        <v>24</v>
      </c>
      <c r="G2029" s="296" t="s">
        <v>60</v>
      </c>
      <c r="H2029" s="296" t="s">
        <v>179</v>
      </c>
      <c r="I2029" s="296" t="s">
        <v>2447</v>
      </c>
      <c r="J2029" s="297">
        <v>111460</v>
      </c>
      <c r="K2029" s="298">
        <v>715505</v>
      </c>
      <c r="L2029" s="298">
        <v>72278</v>
      </c>
      <c r="M2029" s="299">
        <v>33666</v>
      </c>
      <c r="N2029" s="300">
        <v>257858</v>
      </c>
      <c r="O2029" s="300">
        <v>23827</v>
      </c>
      <c r="P2029" s="301">
        <v>119669</v>
      </c>
      <c r="Q2029" s="302">
        <v>1002528</v>
      </c>
      <c r="R2029" s="302">
        <v>4172</v>
      </c>
      <c r="S2029" s="303" t="s">
        <v>35</v>
      </c>
      <c r="T2029" s="304" t="s">
        <v>35</v>
      </c>
      <c r="U2029" s="304" t="s">
        <v>35</v>
      </c>
      <c r="V2029" s="297">
        <v>264795</v>
      </c>
      <c r="W2029" s="298">
        <v>1975891</v>
      </c>
      <c r="X2029" s="298">
        <v>100277</v>
      </c>
    </row>
    <row r="2030" spans="1:24" x14ac:dyDescent="0.35">
      <c r="A2030" s="294">
        <v>2013</v>
      </c>
      <c r="B2030" s="295">
        <v>19293</v>
      </c>
      <c r="C2030" s="296" t="s">
        <v>1632</v>
      </c>
      <c r="D2030" s="294" t="s">
        <v>22</v>
      </c>
      <c r="E2030" s="296" t="s">
        <v>23</v>
      </c>
      <c r="F2030" s="294" t="s">
        <v>24</v>
      </c>
      <c r="G2030" s="296" t="s">
        <v>164</v>
      </c>
      <c r="H2030" s="296" t="s">
        <v>31</v>
      </c>
      <c r="I2030" s="296" t="s">
        <v>2275</v>
      </c>
      <c r="J2030" s="297">
        <v>22856.3</v>
      </c>
      <c r="K2030" s="298">
        <v>234735</v>
      </c>
      <c r="L2030" s="298">
        <v>13615</v>
      </c>
      <c r="M2030" s="299">
        <v>9621.7999999999993</v>
      </c>
      <c r="N2030" s="300">
        <v>109971</v>
      </c>
      <c r="O2030" s="300">
        <v>1724</v>
      </c>
      <c r="P2030" s="301">
        <v>18898.8</v>
      </c>
      <c r="Q2030" s="302">
        <v>263482</v>
      </c>
      <c r="R2030" s="302">
        <v>231</v>
      </c>
      <c r="S2030" s="303">
        <v>0</v>
      </c>
      <c r="T2030" s="304">
        <v>0</v>
      </c>
      <c r="U2030" s="304">
        <v>0</v>
      </c>
      <c r="V2030" s="297">
        <v>51376.9</v>
      </c>
      <c r="W2030" s="298">
        <v>608188</v>
      </c>
      <c r="X2030" s="298">
        <v>15570</v>
      </c>
    </row>
    <row r="2031" spans="1:24" x14ac:dyDescent="0.35">
      <c r="A2031" s="294">
        <v>2013</v>
      </c>
      <c r="B2031" s="295">
        <v>19307</v>
      </c>
      <c r="C2031" s="296" t="s">
        <v>1633</v>
      </c>
      <c r="D2031" s="294" t="s">
        <v>22</v>
      </c>
      <c r="E2031" s="296" t="s">
        <v>23</v>
      </c>
      <c r="F2031" s="294" t="s">
        <v>24</v>
      </c>
      <c r="G2031" s="296" t="s">
        <v>56</v>
      </c>
      <c r="H2031" s="296" t="s">
        <v>26</v>
      </c>
      <c r="I2031" s="296" t="s">
        <v>2269</v>
      </c>
      <c r="J2031" s="297">
        <v>5424</v>
      </c>
      <c r="K2031" s="298">
        <v>54021</v>
      </c>
      <c r="L2031" s="298">
        <v>3849</v>
      </c>
      <c r="M2031" s="299">
        <v>3561</v>
      </c>
      <c r="N2031" s="300">
        <v>31914</v>
      </c>
      <c r="O2031" s="300">
        <v>803</v>
      </c>
      <c r="P2031" s="301">
        <v>1110</v>
      </c>
      <c r="Q2031" s="302">
        <v>10069</v>
      </c>
      <c r="R2031" s="302">
        <v>2</v>
      </c>
      <c r="S2031" s="303">
        <v>0</v>
      </c>
      <c r="T2031" s="304">
        <v>0</v>
      </c>
      <c r="U2031" s="304">
        <v>0</v>
      </c>
      <c r="V2031" s="297">
        <v>10095</v>
      </c>
      <c r="W2031" s="298">
        <v>96004</v>
      </c>
      <c r="X2031" s="298">
        <v>4654</v>
      </c>
    </row>
    <row r="2032" spans="1:24" x14ac:dyDescent="0.35">
      <c r="A2032" s="294">
        <v>2013</v>
      </c>
      <c r="B2032" s="295">
        <v>19308</v>
      </c>
      <c r="C2032" s="296" t="s">
        <v>1634</v>
      </c>
      <c r="D2032" s="294" t="s">
        <v>22</v>
      </c>
      <c r="E2032" s="296" t="s">
        <v>23</v>
      </c>
      <c r="F2032" s="294" t="s">
        <v>24</v>
      </c>
      <c r="G2032" s="296" t="s">
        <v>56</v>
      </c>
      <c r="H2032" s="296" t="s">
        <v>26</v>
      </c>
      <c r="I2032" s="296" t="s">
        <v>2274</v>
      </c>
      <c r="J2032" s="297">
        <v>7891</v>
      </c>
      <c r="K2032" s="298">
        <v>61354</v>
      </c>
      <c r="L2032" s="298">
        <v>6041</v>
      </c>
      <c r="M2032" s="299">
        <v>1921</v>
      </c>
      <c r="N2032" s="300">
        <v>14863</v>
      </c>
      <c r="O2032" s="300">
        <v>668</v>
      </c>
      <c r="P2032" s="301">
        <v>6976</v>
      </c>
      <c r="Q2032" s="302">
        <v>75140</v>
      </c>
      <c r="R2032" s="302">
        <v>98</v>
      </c>
      <c r="S2032" s="303" t="s">
        <v>35</v>
      </c>
      <c r="T2032" s="304" t="s">
        <v>35</v>
      </c>
      <c r="U2032" s="304" t="s">
        <v>35</v>
      </c>
      <c r="V2032" s="297">
        <v>16788</v>
      </c>
      <c r="W2032" s="298">
        <v>151357</v>
      </c>
      <c r="X2032" s="298">
        <v>6807</v>
      </c>
    </row>
    <row r="2033" spans="1:24" x14ac:dyDescent="0.35">
      <c r="A2033" s="294">
        <v>2013</v>
      </c>
      <c r="B2033" s="295">
        <v>19324</v>
      </c>
      <c r="C2033" s="296" t="s">
        <v>1635</v>
      </c>
      <c r="D2033" s="294" t="s">
        <v>22</v>
      </c>
      <c r="E2033" s="296" t="s">
        <v>23</v>
      </c>
      <c r="F2033" s="294" t="s">
        <v>24</v>
      </c>
      <c r="G2033" s="296" t="s">
        <v>37</v>
      </c>
      <c r="H2033" s="296" t="s">
        <v>26</v>
      </c>
      <c r="I2033" s="296" t="s">
        <v>2270</v>
      </c>
      <c r="J2033" s="297">
        <v>4164.1000000000004</v>
      </c>
      <c r="K2033" s="298">
        <v>34363</v>
      </c>
      <c r="L2033" s="298">
        <v>5493</v>
      </c>
      <c r="M2033" s="299">
        <v>4577.6000000000004</v>
      </c>
      <c r="N2033" s="300">
        <v>45115</v>
      </c>
      <c r="O2033" s="300">
        <v>588</v>
      </c>
      <c r="P2033" s="301">
        <v>412.9</v>
      </c>
      <c r="Q2033" s="302">
        <v>4074</v>
      </c>
      <c r="R2033" s="302">
        <v>1</v>
      </c>
      <c r="S2033" s="303">
        <v>0</v>
      </c>
      <c r="T2033" s="304">
        <v>0</v>
      </c>
      <c r="U2033" s="304">
        <v>0</v>
      </c>
      <c r="V2033" s="297">
        <v>9154.6</v>
      </c>
      <c r="W2033" s="298">
        <v>83552</v>
      </c>
      <c r="X2033" s="298">
        <v>6082</v>
      </c>
    </row>
    <row r="2034" spans="1:24" x14ac:dyDescent="0.35">
      <c r="A2034" s="294">
        <v>2013</v>
      </c>
      <c r="B2034" s="295">
        <v>19325</v>
      </c>
      <c r="C2034" s="296" t="s">
        <v>1636</v>
      </c>
      <c r="D2034" s="294" t="s">
        <v>22</v>
      </c>
      <c r="E2034" s="296" t="s">
        <v>23</v>
      </c>
      <c r="F2034" s="294" t="s">
        <v>24</v>
      </c>
      <c r="G2034" s="296" t="s">
        <v>123</v>
      </c>
      <c r="H2034" s="296" t="s">
        <v>31</v>
      </c>
      <c r="I2034" s="296" t="s">
        <v>2304</v>
      </c>
      <c r="J2034" s="297">
        <v>13737</v>
      </c>
      <c r="K2034" s="298">
        <v>174576</v>
      </c>
      <c r="L2034" s="298">
        <v>11032</v>
      </c>
      <c r="M2034" s="299">
        <v>11064.9</v>
      </c>
      <c r="N2034" s="300">
        <v>179151</v>
      </c>
      <c r="O2034" s="300">
        <v>1893</v>
      </c>
      <c r="P2034" s="301">
        <v>35932.300000000003</v>
      </c>
      <c r="Q2034" s="302">
        <v>731664</v>
      </c>
      <c r="R2034" s="302">
        <v>1467</v>
      </c>
      <c r="S2034" s="303" t="s">
        <v>35</v>
      </c>
      <c r="T2034" s="304" t="s">
        <v>35</v>
      </c>
      <c r="U2034" s="304" t="s">
        <v>35</v>
      </c>
      <c r="V2034" s="297">
        <v>60734.2</v>
      </c>
      <c r="W2034" s="298">
        <v>1085391</v>
      </c>
      <c r="X2034" s="298">
        <v>14392</v>
      </c>
    </row>
    <row r="2035" spans="1:24" x14ac:dyDescent="0.35">
      <c r="A2035" s="294">
        <v>2013</v>
      </c>
      <c r="B2035" s="295">
        <v>19327</v>
      </c>
      <c r="C2035" s="296" t="s">
        <v>1637</v>
      </c>
      <c r="D2035" s="294" t="s">
        <v>93</v>
      </c>
      <c r="E2035" s="296" t="s">
        <v>23</v>
      </c>
      <c r="F2035" s="294" t="s">
        <v>24</v>
      </c>
      <c r="G2035" s="296" t="s">
        <v>94</v>
      </c>
      <c r="H2035" s="296" t="s">
        <v>42</v>
      </c>
      <c r="I2035" s="296" t="s">
        <v>2285</v>
      </c>
      <c r="J2035" s="297">
        <v>2950372</v>
      </c>
      <c r="K2035" s="298">
        <v>22545174</v>
      </c>
      <c r="L2035" s="298">
        <v>1523402</v>
      </c>
      <c r="M2035" s="299">
        <v>679178</v>
      </c>
      <c r="N2035" s="300">
        <v>5383121</v>
      </c>
      <c r="O2035" s="300">
        <v>175962</v>
      </c>
      <c r="P2035" s="301">
        <v>686147</v>
      </c>
      <c r="Q2035" s="302">
        <v>9988572</v>
      </c>
      <c r="R2035" s="302">
        <v>17351</v>
      </c>
      <c r="S2035" s="303">
        <v>0</v>
      </c>
      <c r="T2035" s="304">
        <v>0</v>
      </c>
      <c r="U2035" s="304">
        <v>0</v>
      </c>
      <c r="V2035" s="297">
        <v>4315697</v>
      </c>
      <c r="W2035" s="298">
        <v>37916867</v>
      </c>
      <c r="X2035" s="298">
        <v>1716715</v>
      </c>
    </row>
    <row r="2036" spans="1:24" x14ac:dyDescent="0.35">
      <c r="A2036" s="294">
        <v>2013</v>
      </c>
      <c r="B2036" s="295">
        <v>19390</v>
      </c>
      <c r="C2036" s="296" t="s">
        <v>1638</v>
      </c>
      <c r="D2036" s="294" t="s">
        <v>22</v>
      </c>
      <c r="E2036" s="296" t="s">
        <v>23</v>
      </c>
      <c r="F2036" s="294" t="s">
        <v>24</v>
      </c>
      <c r="G2036" s="296" t="s">
        <v>187</v>
      </c>
      <c r="H2036" s="296" t="s">
        <v>54</v>
      </c>
      <c r="I2036" s="296" t="s">
        <v>2271</v>
      </c>
      <c r="J2036" s="297">
        <v>67620</v>
      </c>
      <c r="K2036" s="298">
        <v>558220</v>
      </c>
      <c r="L2036" s="298">
        <v>54398</v>
      </c>
      <c r="M2036" s="299">
        <v>20212</v>
      </c>
      <c r="N2036" s="300">
        <v>184239</v>
      </c>
      <c r="O2036" s="300">
        <v>6792</v>
      </c>
      <c r="P2036" s="301">
        <v>2175</v>
      </c>
      <c r="Q2036" s="302">
        <v>23301</v>
      </c>
      <c r="R2036" s="302">
        <v>93</v>
      </c>
      <c r="S2036" s="303" t="s">
        <v>35</v>
      </c>
      <c r="T2036" s="304" t="s">
        <v>35</v>
      </c>
      <c r="U2036" s="304" t="s">
        <v>35</v>
      </c>
      <c r="V2036" s="297">
        <v>90007</v>
      </c>
      <c r="W2036" s="298">
        <v>765760</v>
      </c>
      <c r="X2036" s="298">
        <v>61283</v>
      </c>
    </row>
    <row r="2037" spans="1:24" x14ac:dyDescent="0.35">
      <c r="A2037" s="294">
        <v>2013</v>
      </c>
      <c r="B2037" s="295">
        <v>19390</v>
      </c>
      <c r="C2037" s="296" t="s">
        <v>1638</v>
      </c>
      <c r="D2037" s="294" t="s">
        <v>132</v>
      </c>
      <c r="E2037" s="296" t="s">
        <v>133</v>
      </c>
      <c r="F2037" s="294" t="s">
        <v>24</v>
      </c>
      <c r="G2037" s="296" t="s">
        <v>187</v>
      </c>
      <c r="H2037" s="296" t="s">
        <v>54</v>
      </c>
      <c r="I2037" s="296" t="s">
        <v>2271</v>
      </c>
      <c r="J2037" s="297">
        <v>5</v>
      </c>
      <c r="K2037" s="298">
        <v>198</v>
      </c>
      <c r="L2037" s="298">
        <v>4</v>
      </c>
      <c r="M2037" s="299">
        <v>3602</v>
      </c>
      <c r="N2037" s="300">
        <v>148743</v>
      </c>
      <c r="O2037" s="300">
        <v>633</v>
      </c>
      <c r="P2037" s="301">
        <v>1723</v>
      </c>
      <c r="Q2037" s="302">
        <v>85873</v>
      </c>
      <c r="R2037" s="302">
        <v>67</v>
      </c>
      <c r="S2037" s="303" t="s">
        <v>35</v>
      </c>
      <c r="T2037" s="304" t="s">
        <v>35</v>
      </c>
      <c r="U2037" s="304" t="s">
        <v>35</v>
      </c>
      <c r="V2037" s="297">
        <v>5330</v>
      </c>
      <c r="W2037" s="298">
        <v>234814</v>
      </c>
      <c r="X2037" s="298">
        <v>704</v>
      </c>
    </row>
    <row r="2038" spans="1:24" x14ac:dyDescent="0.35">
      <c r="A2038" s="294">
        <v>2013</v>
      </c>
      <c r="B2038" s="295">
        <v>19396</v>
      </c>
      <c r="C2038" s="296" t="s">
        <v>1622</v>
      </c>
      <c r="D2038" s="294" t="s">
        <v>22</v>
      </c>
      <c r="E2038" s="296" t="s">
        <v>23</v>
      </c>
      <c r="F2038" s="294" t="s">
        <v>24</v>
      </c>
      <c r="G2038" s="296" t="s">
        <v>79</v>
      </c>
      <c r="H2038" s="296" t="s">
        <v>31</v>
      </c>
      <c r="I2038" s="296" t="s">
        <v>2270</v>
      </c>
      <c r="J2038" s="297">
        <v>30642.1</v>
      </c>
      <c r="K2038" s="298">
        <v>222314</v>
      </c>
      <c r="L2038" s="298">
        <v>22292</v>
      </c>
      <c r="M2038" s="299">
        <v>5521.8</v>
      </c>
      <c r="N2038" s="300">
        <v>36973</v>
      </c>
      <c r="O2038" s="300">
        <v>3164</v>
      </c>
      <c r="P2038" s="301">
        <v>7455.3</v>
      </c>
      <c r="Q2038" s="302">
        <v>77247</v>
      </c>
      <c r="R2038" s="302">
        <v>135</v>
      </c>
      <c r="S2038" s="303">
        <v>0</v>
      </c>
      <c r="T2038" s="304">
        <v>0</v>
      </c>
      <c r="U2038" s="304">
        <v>0</v>
      </c>
      <c r="V2038" s="297">
        <v>43619.199999999997</v>
      </c>
      <c r="W2038" s="298">
        <v>336534</v>
      </c>
      <c r="X2038" s="298">
        <v>25591</v>
      </c>
    </row>
    <row r="2039" spans="1:24" x14ac:dyDescent="0.35">
      <c r="A2039" s="294">
        <v>2013</v>
      </c>
      <c r="B2039" s="295">
        <v>19397</v>
      </c>
      <c r="C2039" s="296" t="s">
        <v>1639</v>
      </c>
      <c r="D2039" s="294" t="s">
        <v>22</v>
      </c>
      <c r="E2039" s="296" t="s">
        <v>23</v>
      </c>
      <c r="F2039" s="294" t="s">
        <v>24</v>
      </c>
      <c r="G2039" s="296" t="s">
        <v>60</v>
      </c>
      <c r="H2039" s="296" t="s">
        <v>26</v>
      </c>
      <c r="I2039" s="296" t="s">
        <v>2278</v>
      </c>
      <c r="J2039" s="297">
        <v>5346</v>
      </c>
      <c r="K2039" s="298">
        <v>40823</v>
      </c>
      <c r="L2039" s="298">
        <v>6245</v>
      </c>
      <c r="M2039" s="299">
        <v>7669</v>
      </c>
      <c r="N2039" s="300">
        <v>64229</v>
      </c>
      <c r="O2039" s="300">
        <v>1488</v>
      </c>
      <c r="P2039" s="301">
        <v>189</v>
      </c>
      <c r="Q2039" s="302">
        <v>1275</v>
      </c>
      <c r="R2039" s="302">
        <v>59</v>
      </c>
      <c r="S2039" s="303" t="s">
        <v>35</v>
      </c>
      <c r="T2039" s="304" t="s">
        <v>35</v>
      </c>
      <c r="U2039" s="304" t="s">
        <v>35</v>
      </c>
      <c r="V2039" s="297">
        <v>13204</v>
      </c>
      <c r="W2039" s="298">
        <v>106327</v>
      </c>
      <c r="X2039" s="298">
        <v>7792</v>
      </c>
    </row>
    <row r="2040" spans="1:24" x14ac:dyDescent="0.35">
      <c r="A2040" s="294">
        <v>2013</v>
      </c>
      <c r="B2040" s="295">
        <v>19430</v>
      </c>
      <c r="C2040" s="296" t="s">
        <v>1640</v>
      </c>
      <c r="D2040" s="294" t="s">
        <v>22</v>
      </c>
      <c r="E2040" s="296" t="s">
        <v>23</v>
      </c>
      <c r="F2040" s="294" t="s">
        <v>24</v>
      </c>
      <c r="G2040" s="296" t="s">
        <v>100</v>
      </c>
      <c r="H2040" s="296" t="s">
        <v>26</v>
      </c>
      <c r="I2040" s="296" t="s">
        <v>2269</v>
      </c>
      <c r="J2040" s="297">
        <v>6390</v>
      </c>
      <c r="K2040" s="298">
        <v>68829</v>
      </c>
      <c r="L2040" s="298">
        <v>5155</v>
      </c>
      <c r="M2040" s="299">
        <v>9048</v>
      </c>
      <c r="N2040" s="300">
        <v>93234</v>
      </c>
      <c r="O2040" s="300">
        <v>1216</v>
      </c>
      <c r="P2040" s="301">
        <v>10272</v>
      </c>
      <c r="Q2040" s="302">
        <v>139912</v>
      </c>
      <c r="R2040" s="302">
        <v>5</v>
      </c>
      <c r="S2040" s="303">
        <v>0</v>
      </c>
      <c r="T2040" s="304">
        <v>0</v>
      </c>
      <c r="U2040" s="304">
        <v>0</v>
      </c>
      <c r="V2040" s="297">
        <v>25710</v>
      </c>
      <c r="W2040" s="298">
        <v>301975</v>
      </c>
      <c r="X2040" s="298">
        <v>6376</v>
      </c>
    </row>
    <row r="2041" spans="1:24" x14ac:dyDescent="0.35">
      <c r="A2041" s="294">
        <v>2013</v>
      </c>
      <c r="B2041" s="295">
        <v>19431</v>
      </c>
      <c r="C2041" s="296" t="s">
        <v>1641</v>
      </c>
      <c r="D2041" s="294" t="s">
        <v>22</v>
      </c>
      <c r="E2041" s="296" t="s">
        <v>23</v>
      </c>
      <c r="F2041" s="294" t="s">
        <v>24</v>
      </c>
      <c r="G2041" s="296" t="s">
        <v>51</v>
      </c>
      <c r="H2041" s="296" t="s">
        <v>26</v>
      </c>
      <c r="I2041" s="296" t="s">
        <v>2280</v>
      </c>
      <c r="J2041" s="297">
        <v>7953</v>
      </c>
      <c r="K2041" s="298">
        <v>65288</v>
      </c>
      <c r="L2041" s="298">
        <v>5766</v>
      </c>
      <c r="M2041" s="299">
        <v>6916</v>
      </c>
      <c r="N2041" s="300">
        <v>60535</v>
      </c>
      <c r="O2041" s="300">
        <v>1099</v>
      </c>
      <c r="P2041" s="301">
        <v>882</v>
      </c>
      <c r="Q2041" s="302">
        <v>8478</v>
      </c>
      <c r="R2041" s="302">
        <v>12</v>
      </c>
      <c r="S2041" s="303">
        <v>0</v>
      </c>
      <c r="T2041" s="304">
        <v>0</v>
      </c>
      <c r="U2041" s="304">
        <v>0</v>
      </c>
      <c r="V2041" s="297">
        <v>15751</v>
      </c>
      <c r="W2041" s="298">
        <v>134301</v>
      </c>
      <c r="X2041" s="298">
        <v>6877</v>
      </c>
    </row>
    <row r="2042" spans="1:24" x14ac:dyDescent="0.35">
      <c r="A2042" s="294">
        <v>2013</v>
      </c>
      <c r="B2042" s="295">
        <v>19435</v>
      </c>
      <c r="C2042" s="296" t="s">
        <v>1642</v>
      </c>
      <c r="D2042" s="294" t="s">
        <v>22</v>
      </c>
      <c r="E2042" s="296" t="s">
        <v>23</v>
      </c>
      <c r="F2042" s="294" t="s">
        <v>24</v>
      </c>
      <c r="G2042" s="296" t="s">
        <v>67</v>
      </c>
      <c r="H2042" s="296" t="s">
        <v>31</v>
      </c>
      <c r="I2042" s="296" t="s">
        <v>2280</v>
      </c>
      <c r="J2042" s="297">
        <v>117514</v>
      </c>
      <c r="K2042" s="298">
        <v>999911</v>
      </c>
      <c r="L2042" s="298">
        <v>67677</v>
      </c>
      <c r="M2042" s="299">
        <v>17114</v>
      </c>
      <c r="N2042" s="300">
        <v>178036</v>
      </c>
      <c r="O2042" s="300">
        <v>1661</v>
      </c>
      <c r="P2042" s="301" t="s">
        <v>35</v>
      </c>
      <c r="Q2042" s="302" t="s">
        <v>35</v>
      </c>
      <c r="R2042" s="302" t="s">
        <v>35</v>
      </c>
      <c r="S2042" s="303" t="s">
        <v>35</v>
      </c>
      <c r="T2042" s="304" t="s">
        <v>35</v>
      </c>
      <c r="U2042" s="304" t="s">
        <v>35</v>
      </c>
      <c r="V2042" s="297">
        <v>134628</v>
      </c>
      <c r="W2042" s="298">
        <v>1177947</v>
      </c>
      <c r="X2042" s="298">
        <v>69338</v>
      </c>
    </row>
    <row r="2043" spans="1:24" x14ac:dyDescent="0.35">
      <c r="A2043" s="294">
        <v>2013</v>
      </c>
      <c r="B2043" s="295">
        <v>19436</v>
      </c>
      <c r="C2043" s="296" t="s">
        <v>1643</v>
      </c>
      <c r="D2043" s="294" t="s">
        <v>22</v>
      </c>
      <c r="E2043" s="296" t="s">
        <v>23</v>
      </c>
      <c r="F2043" s="294" t="s">
        <v>24</v>
      </c>
      <c r="G2043" s="296" t="s">
        <v>127</v>
      </c>
      <c r="H2043" s="296" t="s">
        <v>54</v>
      </c>
      <c r="I2043" s="296" t="s">
        <v>2270</v>
      </c>
      <c r="J2043" s="297">
        <v>1427670</v>
      </c>
      <c r="K2043" s="298">
        <v>13561749</v>
      </c>
      <c r="L2043" s="298">
        <v>1038936</v>
      </c>
      <c r="M2043" s="299">
        <v>1231861</v>
      </c>
      <c r="N2043" s="300">
        <v>14737190</v>
      </c>
      <c r="O2043" s="300">
        <v>154023</v>
      </c>
      <c r="P2043" s="301">
        <v>490608</v>
      </c>
      <c r="Q2043" s="302">
        <v>8709141</v>
      </c>
      <c r="R2043" s="302">
        <v>4335</v>
      </c>
      <c r="S2043" s="303">
        <v>1735</v>
      </c>
      <c r="T2043" s="304">
        <v>22205</v>
      </c>
      <c r="U2043" s="304">
        <v>1</v>
      </c>
      <c r="V2043" s="297">
        <v>3151874</v>
      </c>
      <c r="W2043" s="298">
        <v>37030285</v>
      </c>
      <c r="X2043" s="298">
        <v>1197295</v>
      </c>
    </row>
    <row r="2044" spans="1:24" x14ac:dyDescent="0.35">
      <c r="A2044" s="294">
        <v>2013</v>
      </c>
      <c r="B2044" s="295">
        <v>19437</v>
      </c>
      <c r="C2044" s="296" t="s">
        <v>1644</v>
      </c>
      <c r="D2044" s="294" t="s">
        <v>22</v>
      </c>
      <c r="E2044" s="296" t="s">
        <v>23</v>
      </c>
      <c r="F2044" s="294" t="s">
        <v>24</v>
      </c>
      <c r="G2044" s="296" t="s">
        <v>83</v>
      </c>
      <c r="H2044" s="296" t="s">
        <v>31</v>
      </c>
      <c r="I2044" s="296" t="s">
        <v>2275</v>
      </c>
      <c r="J2044" s="297">
        <v>9408.4</v>
      </c>
      <c r="K2044" s="298">
        <v>72880</v>
      </c>
      <c r="L2044" s="298">
        <v>4100</v>
      </c>
      <c r="M2044" s="299">
        <v>934.3</v>
      </c>
      <c r="N2044" s="300">
        <v>8568</v>
      </c>
      <c r="O2044" s="300">
        <v>222</v>
      </c>
      <c r="P2044" s="301">
        <v>4443.2</v>
      </c>
      <c r="Q2044" s="302">
        <v>43632</v>
      </c>
      <c r="R2044" s="302">
        <v>1253</v>
      </c>
      <c r="S2044" s="303" t="s">
        <v>35</v>
      </c>
      <c r="T2044" s="304" t="s">
        <v>35</v>
      </c>
      <c r="U2044" s="304" t="s">
        <v>35</v>
      </c>
      <c r="V2044" s="297">
        <v>14785.9</v>
      </c>
      <c r="W2044" s="298">
        <v>125080</v>
      </c>
      <c r="X2044" s="298">
        <v>5575</v>
      </c>
    </row>
    <row r="2045" spans="1:24" x14ac:dyDescent="0.35">
      <c r="A2045" s="294">
        <v>2013</v>
      </c>
      <c r="B2045" s="295">
        <v>19443</v>
      </c>
      <c r="C2045" s="296" t="s">
        <v>1645</v>
      </c>
      <c r="D2045" s="294" t="s">
        <v>22</v>
      </c>
      <c r="E2045" s="296" t="s">
        <v>23</v>
      </c>
      <c r="F2045" s="294" t="s">
        <v>24</v>
      </c>
      <c r="G2045" s="296" t="s">
        <v>71</v>
      </c>
      <c r="H2045" s="296" t="s">
        <v>31</v>
      </c>
      <c r="I2045" s="296" t="s">
        <v>2271</v>
      </c>
      <c r="J2045" s="297">
        <v>21540</v>
      </c>
      <c r="K2045" s="298">
        <v>180434</v>
      </c>
      <c r="L2045" s="298">
        <v>11384</v>
      </c>
      <c r="M2045" s="299">
        <v>9441</v>
      </c>
      <c r="N2045" s="300">
        <v>90732</v>
      </c>
      <c r="O2045" s="300">
        <v>253</v>
      </c>
      <c r="P2045" s="301">
        <v>12317</v>
      </c>
      <c r="Q2045" s="302">
        <v>164717</v>
      </c>
      <c r="R2045" s="302">
        <v>3</v>
      </c>
      <c r="S2045" s="303" t="s">
        <v>35</v>
      </c>
      <c r="T2045" s="304" t="s">
        <v>35</v>
      </c>
      <c r="U2045" s="304" t="s">
        <v>35</v>
      </c>
      <c r="V2045" s="297">
        <v>43298</v>
      </c>
      <c r="W2045" s="298">
        <v>435883</v>
      </c>
      <c r="X2045" s="298">
        <v>11640</v>
      </c>
    </row>
    <row r="2046" spans="1:24" x14ac:dyDescent="0.35">
      <c r="A2046" s="294">
        <v>2013</v>
      </c>
      <c r="B2046" s="295">
        <v>19445</v>
      </c>
      <c r="C2046" s="296" t="s">
        <v>1646</v>
      </c>
      <c r="D2046" s="294" t="s">
        <v>22</v>
      </c>
      <c r="E2046" s="296" t="s">
        <v>23</v>
      </c>
      <c r="F2046" s="294" t="s">
        <v>24</v>
      </c>
      <c r="G2046" s="296" t="s">
        <v>71</v>
      </c>
      <c r="H2046" s="296" t="s">
        <v>31</v>
      </c>
      <c r="I2046" s="296" t="s">
        <v>2270</v>
      </c>
      <c r="J2046" s="297">
        <v>14020</v>
      </c>
      <c r="K2046" s="298">
        <v>110193</v>
      </c>
      <c r="L2046" s="298">
        <v>8536</v>
      </c>
      <c r="M2046" s="299">
        <v>3082</v>
      </c>
      <c r="N2046" s="300">
        <v>26492</v>
      </c>
      <c r="O2046" s="300">
        <v>611</v>
      </c>
      <c r="P2046" s="301">
        <v>18999</v>
      </c>
      <c r="Q2046" s="302">
        <v>324043</v>
      </c>
      <c r="R2046" s="302">
        <v>10</v>
      </c>
      <c r="S2046" s="303" t="s">
        <v>35</v>
      </c>
      <c r="T2046" s="304" t="s">
        <v>35</v>
      </c>
      <c r="U2046" s="304" t="s">
        <v>35</v>
      </c>
      <c r="V2046" s="297">
        <v>36101</v>
      </c>
      <c r="W2046" s="298">
        <v>460728</v>
      </c>
      <c r="X2046" s="298">
        <v>9157</v>
      </c>
    </row>
    <row r="2047" spans="1:24" x14ac:dyDescent="0.35">
      <c r="A2047" s="294">
        <v>2013</v>
      </c>
      <c r="B2047" s="295">
        <v>19446</v>
      </c>
      <c r="C2047" s="296" t="s">
        <v>1647</v>
      </c>
      <c r="D2047" s="294" t="s">
        <v>22</v>
      </c>
      <c r="E2047" s="296" t="s">
        <v>23</v>
      </c>
      <c r="F2047" s="294" t="s">
        <v>24</v>
      </c>
      <c r="G2047" s="296" t="s">
        <v>106</v>
      </c>
      <c r="H2047" s="296" t="s">
        <v>54</v>
      </c>
      <c r="I2047" s="296" t="s">
        <v>2271</v>
      </c>
      <c r="J2047" s="297">
        <v>127559</v>
      </c>
      <c r="K2047" s="298">
        <v>1461552</v>
      </c>
      <c r="L2047" s="298">
        <v>121661</v>
      </c>
      <c r="M2047" s="299">
        <v>140026</v>
      </c>
      <c r="N2047" s="300">
        <v>1761270</v>
      </c>
      <c r="O2047" s="300">
        <v>15076</v>
      </c>
      <c r="P2047" s="301">
        <v>56010</v>
      </c>
      <c r="Q2047" s="302">
        <v>809782</v>
      </c>
      <c r="R2047" s="302">
        <v>378</v>
      </c>
      <c r="S2047" s="303" t="s">
        <v>35</v>
      </c>
      <c r="T2047" s="304" t="s">
        <v>35</v>
      </c>
      <c r="U2047" s="304" t="s">
        <v>35</v>
      </c>
      <c r="V2047" s="297">
        <v>323595</v>
      </c>
      <c r="W2047" s="298">
        <v>4032604</v>
      </c>
      <c r="X2047" s="298">
        <v>137115</v>
      </c>
    </row>
    <row r="2048" spans="1:24" x14ac:dyDescent="0.35">
      <c r="A2048" s="294">
        <v>2013</v>
      </c>
      <c r="B2048" s="295">
        <v>19454</v>
      </c>
      <c r="C2048" s="296" t="s">
        <v>1648</v>
      </c>
      <c r="D2048" s="294" t="s">
        <v>22</v>
      </c>
      <c r="E2048" s="296" t="s">
        <v>23</v>
      </c>
      <c r="F2048" s="294" t="s">
        <v>24</v>
      </c>
      <c r="G2048" s="296" t="s">
        <v>62</v>
      </c>
      <c r="H2048" s="296" t="s">
        <v>26</v>
      </c>
      <c r="I2048" s="296" t="s">
        <v>2279</v>
      </c>
      <c r="J2048" s="297">
        <v>1888.8</v>
      </c>
      <c r="K2048" s="298">
        <v>3976</v>
      </c>
      <c r="L2048" s="298">
        <v>691</v>
      </c>
      <c r="M2048" s="299">
        <v>4892.1000000000004</v>
      </c>
      <c r="N2048" s="300">
        <v>11396</v>
      </c>
      <c r="O2048" s="300">
        <v>241</v>
      </c>
      <c r="P2048" s="301">
        <v>11397</v>
      </c>
      <c r="Q2048" s="302">
        <v>29230</v>
      </c>
      <c r="R2048" s="302">
        <v>17</v>
      </c>
      <c r="S2048" s="303" t="s">
        <v>35</v>
      </c>
      <c r="T2048" s="304" t="s">
        <v>35</v>
      </c>
      <c r="U2048" s="304" t="s">
        <v>35</v>
      </c>
      <c r="V2048" s="297">
        <v>18177.900000000001</v>
      </c>
      <c r="W2048" s="298">
        <v>44602</v>
      </c>
      <c r="X2048" s="298">
        <v>949</v>
      </c>
    </row>
    <row r="2049" spans="1:24" x14ac:dyDescent="0.35">
      <c r="A2049" s="294">
        <v>2013</v>
      </c>
      <c r="B2049" s="295">
        <v>19490</v>
      </c>
      <c r="C2049" s="296" t="s">
        <v>1649</v>
      </c>
      <c r="D2049" s="294" t="s">
        <v>22</v>
      </c>
      <c r="E2049" s="296" t="s">
        <v>23</v>
      </c>
      <c r="F2049" s="294" t="s">
        <v>24</v>
      </c>
      <c r="G2049" s="296" t="s">
        <v>94</v>
      </c>
      <c r="H2049" s="296" t="s">
        <v>31</v>
      </c>
      <c r="I2049" s="296" t="s">
        <v>2285</v>
      </c>
      <c r="J2049" s="297">
        <v>95588.5</v>
      </c>
      <c r="K2049" s="298">
        <v>1089760</v>
      </c>
      <c r="L2049" s="298">
        <v>65917</v>
      </c>
      <c r="M2049" s="299">
        <v>39482.6</v>
      </c>
      <c r="N2049" s="300">
        <v>499348</v>
      </c>
      <c r="O2049" s="300">
        <v>11506</v>
      </c>
      <c r="P2049" s="301">
        <v>31929.3</v>
      </c>
      <c r="Q2049" s="302">
        <v>548202</v>
      </c>
      <c r="R2049" s="302">
        <v>58</v>
      </c>
      <c r="S2049" s="303" t="s">
        <v>35</v>
      </c>
      <c r="T2049" s="304" t="s">
        <v>35</v>
      </c>
      <c r="U2049" s="304" t="s">
        <v>35</v>
      </c>
      <c r="V2049" s="297">
        <v>167000.4</v>
      </c>
      <c r="W2049" s="298">
        <v>2137310</v>
      </c>
      <c r="X2049" s="298">
        <v>77481</v>
      </c>
    </row>
    <row r="2050" spans="1:24" x14ac:dyDescent="0.35">
      <c r="A2050" s="294">
        <v>2013</v>
      </c>
      <c r="B2050" s="295">
        <v>19493</v>
      </c>
      <c r="C2050" s="296" t="s">
        <v>1650</v>
      </c>
      <c r="D2050" s="294" t="s">
        <v>22</v>
      </c>
      <c r="E2050" s="296" t="s">
        <v>23</v>
      </c>
      <c r="F2050" s="294" t="s">
        <v>24</v>
      </c>
      <c r="G2050" s="296" t="s">
        <v>164</v>
      </c>
      <c r="H2050" s="296" t="s">
        <v>31</v>
      </c>
      <c r="I2050" s="296" t="s">
        <v>2275</v>
      </c>
      <c r="J2050" s="297">
        <v>2667.4</v>
      </c>
      <c r="K2050" s="298">
        <v>24031</v>
      </c>
      <c r="L2050" s="298">
        <v>1271</v>
      </c>
      <c r="M2050" s="299">
        <v>483.7</v>
      </c>
      <c r="N2050" s="300">
        <v>4464</v>
      </c>
      <c r="O2050" s="300">
        <v>75</v>
      </c>
      <c r="P2050" s="301">
        <v>414.1</v>
      </c>
      <c r="Q2050" s="302">
        <v>2505</v>
      </c>
      <c r="R2050" s="302">
        <v>217</v>
      </c>
      <c r="S2050" s="303" t="s">
        <v>35</v>
      </c>
      <c r="T2050" s="304" t="s">
        <v>35</v>
      </c>
      <c r="U2050" s="304" t="s">
        <v>35</v>
      </c>
      <c r="V2050" s="297">
        <v>3565.2</v>
      </c>
      <c r="W2050" s="298">
        <v>31000</v>
      </c>
      <c r="X2050" s="298">
        <v>1563</v>
      </c>
    </row>
    <row r="2051" spans="1:24" x14ac:dyDescent="0.35">
      <c r="A2051" s="294">
        <v>2013</v>
      </c>
      <c r="B2051" s="295">
        <v>19497</v>
      </c>
      <c r="C2051" s="296" t="s">
        <v>1651</v>
      </c>
      <c r="D2051" s="294" t="s">
        <v>22</v>
      </c>
      <c r="E2051" s="296" t="s">
        <v>23</v>
      </c>
      <c r="F2051" s="294" t="s">
        <v>24</v>
      </c>
      <c r="G2051" s="296" t="s">
        <v>228</v>
      </c>
      <c r="H2051" s="296" t="s">
        <v>54</v>
      </c>
      <c r="I2051" s="296" t="s">
        <v>2306</v>
      </c>
      <c r="J2051" s="297">
        <v>218253</v>
      </c>
      <c r="K2051" s="298">
        <v>1046289</v>
      </c>
      <c r="L2051" s="298">
        <v>144372</v>
      </c>
      <c r="M2051" s="299">
        <v>65086</v>
      </c>
      <c r="N2051" s="300">
        <v>410769</v>
      </c>
      <c r="O2051" s="300">
        <v>12482</v>
      </c>
      <c r="P2051" s="301">
        <v>4532</v>
      </c>
      <c r="Q2051" s="302">
        <v>32557</v>
      </c>
      <c r="R2051" s="302">
        <v>294</v>
      </c>
      <c r="S2051" s="303">
        <v>0</v>
      </c>
      <c r="T2051" s="304">
        <v>0</v>
      </c>
      <c r="U2051" s="304">
        <v>0</v>
      </c>
      <c r="V2051" s="297">
        <v>287871</v>
      </c>
      <c r="W2051" s="298">
        <v>1489615</v>
      </c>
      <c r="X2051" s="298">
        <v>157148</v>
      </c>
    </row>
    <row r="2052" spans="1:24" x14ac:dyDescent="0.35">
      <c r="A2052" s="294">
        <v>2013</v>
      </c>
      <c r="B2052" s="295">
        <v>19497</v>
      </c>
      <c r="C2052" s="296" t="s">
        <v>1651</v>
      </c>
      <c r="D2052" s="294" t="s">
        <v>132</v>
      </c>
      <c r="E2052" s="296" t="s">
        <v>133</v>
      </c>
      <c r="F2052" s="294" t="s">
        <v>24</v>
      </c>
      <c r="G2052" s="296" t="s">
        <v>228</v>
      </c>
      <c r="H2052" s="296" t="s">
        <v>54</v>
      </c>
      <c r="I2052" s="296" t="s">
        <v>2306</v>
      </c>
      <c r="J2052" s="297">
        <v>161014</v>
      </c>
      <c r="K2052" s="298">
        <v>1225672</v>
      </c>
      <c r="L2052" s="298">
        <v>143146</v>
      </c>
      <c r="M2052" s="299">
        <v>183438</v>
      </c>
      <c r="N2052" s="300">
        <v>2238817</v>
      </c>
      <c r="O2052" s="300">
        <v>18645</v>
      </c>
      <c r="P2052" s="301">
        <v>35563</v>
      </c>
      <c r="Q2052" s="302">
        <v>468322</v>
      </c>
      <c r="R2052" s="302">
        <v>905</v>
      </c>
      <c r="S2052" s="303">
        <v>0</v>
      </c>
      <c r="T2052" s="304">
        <v>0</v>
      </c>
      <c r="U2052" s="304">
        <v>0</v>
      </c>
      <c r="V2052" s="297">
        <v>380015</v>
      </c>
      <c r="W2052" s="298">
        <v>3932811</v>
      </c>
      <c r="X2052" s="298">
        <v>162696</v>
      </c>
    </row>
    <row r="2053" spans="1:24" x14ac:dyDescent="0.35">
      <c r="A2053" s="294">
        <v>2013</v>
      </c>
      <c r="B2053" s="295">
        <v>19499</v>
      </c>
      <c r="C2053" s="296" t="s">
        <v>1652</v>
      </c>
      <c r="D2053" s="294" t="s">
        <v>22</v>
      </c>
      <c r="E2053" s="296" t="s">
        <v>23</v>
      </c>
      <c r="F2053" s="294" t="s">
        <v>24</v>
      </c>
      <c r="G2053" s="296" t="s">
        <v>125</v>
      </c>
      <c r="H2053" s="296" t="s">
        <v>31</v>
      </c>
      <c r="I2053" s="296" t="s">
        <v>2308</v>
      </c>
      <c r="J2053" s="297">
        <v>81300</v>
      </c>
      <c r="K2053" s="298">
        <v>672065</v>
      </c>
      <c r="L2053" s="298">
        <v>62114</v>
      </c>
      <c r="M2053" s="299">
        <v>55095</v>
      </c>
      <c r="N2053" s="300">
        <v>521451</v>
      </c>
      <c r="O2053" s="300">
        <v>9234</v>
      </c>
      <c r="P2053" s="301">
        <v>19712</v>
      </c>
      <c r="Q2053" s="302">
        <v>217005</v>
      </c>
      <c r="R2053" s="302">
        <v>637</v>
      </c>
      <c r="S2053" s="303" t="s">
        <v>35</v>
      </c>
      <c r="T2053" s="304" t="s">
        <v>35</v>
      </c>
      <c r="U2053" s="304" t="s">
        <v>35</v>
      </c>
      <c r="V2053" s="297">
        <v>156107</v>
      </c>
      <c r="W2053" s="298">
        <v>1410521</v>
      </c>
      <c r="X2053" s="298">
        <v>71985</v>
      </c>
    </row>
    <row r="2054" spans="1:24" x14ac:dyDescent="0.35">
      <c r="A2054" s="294">
        <v>2013</v>
      </c>
      <c r="B2054" s="295">
        <v>19501</v>
      </c>
      <c r="C2054" s="296" t="s">
        <v>1653</v>
      </c>
      <c r="D2054" s="294" t="s">
        <v>22</v>
      </c>
      <c r="E2054" s="296" t="s">
        <v>23</v>
      </c>
      <c r="F2054" s="294" t="s">
        <v>24</v>
      </c>
      <c r="G2054" s="296" t="s">
        <v>44</v>
      </c>
      <c r="H2054" s="296" t="s">
        <v>31</v>
      </c>
      <c r="I2054" s="296" t="s">
        <v>2271</v>
      </c>
      <c r="J2054" s="297">
        <v>16305</v>
      </c>
      <c r="K2054" s="298">
        <v>126092</v>
      </c>
      <c r="L2054" s="298">
        <v>8358</v>
      </c>
      <c r="M2054" s="299">
        <v>7001</v>
      </c>
      <c r="N2054" s="300">
        <v>63200</v>
      </c>
      <c r="O2054" s="300">
        <v>312</v>
      </c>
      <c r="P2054" s="301">
        <v>22591</v>
      </c>
      <c r="Q2054" s="302">
        <v>293357</v>
      </c>
      <c r="R2054" s="302">
        <v>7</v>
      </c>
      <c r="S2054" s="303" t="s">
        <v>35</v>
      </c>
      <c r="T2054" s="304" t="s">
        <v>35</v>
      </c>
      <c r="U2054" s="304" t="s">
        <v>35</v>
      </c>
      <c r="V2054" s="297">
        <v>45897</v>
      </c>
      <c r="W2054" s="298">
        <v>482649</v>
      </c>
      <c r="X2054" s="298">
        <v>8677</v>
      </c>
    </row>
    <row r="2055" spans="1:24" x14ac:dyDescent="0.35">
      <c r="A2055" s="294">
        <v>2013</v>
      </c>
      <c r="B2055" s="295">
        <v>19502</v>
      </c>
      <c r="C2055" s="296" t="s">
        <v>1654</v>
      </c>
      <c r="D2055" s="294" t="s">
        <v>22</v>
      </c>
      <c r="E2055" s="296" t="s">
        <v>23</v>
      </c>
      <c r="F2055" s="294" t="s">
        <v>24</v>
      </c>
      <c r="G2055" s="296" t="s">
        <v>198</v>
      </c>
      <c r="H2055" s="296" t="s">
        <v>31</v>
      </c>
      <c r="I2055" s="296" t="s">
        <v>2304</v>
      </c>
      <c r="J2055" s="297">
        <v>6106</v>
      </c>
      <c r="K2055" s="298">
        <v>94844</v>
      </c>
      <c r="L2055" s="298">
        <v>4201</v>
      </c>
      <c r="M2055" s="299">
        <v>2967</v>
      </c>
      <c r="N2055" s="300">
        <v>49326</v>
      </c>
      <c r="O2055" s="300">
        <v>958</v>
      </c>
      <c r="P2055" s="301">
        <v>5715</v>
      </c>
      <c r="Q2055" s="302">
        <v>126162</v>
      </c>
      <c r="R2055" s="302">
        <v>1057</v>
      </c>
      <c r="S2055" s="303" t="s">
        <v>35</v>
      </c>
      <c r="T2055" s="304" t="s">
        <v>35</v>
      </c>
      <c r="U2055" s="304" t="s">
        <v>35</v>
      </c>
      <c r="V2055" s="297">
        <v>14788</v>
      </c>
      <c r="W2055" s="298">
        <v>270332</v>
      </c>
      <c r="X2055" s="298">
        <v>6216</v>
      </c>
    </row>
    <row r="2056" spans="1:24" x14ac:dyDescent="0.35">
      <c r="A2056" s="294">
        <v>2013</v>
      </c>
      <c r="B2056" s="295">
        <v>19528</v>
      </c>
      <c r="C2056" s="296" t="s">
        <v>1655</v>
      </c>
      <c r="D2056" s="294" t="s">
        <v>22</v>
      </c>
      <c r="E2056" s="296" t="s">
        <v>23</v>
      </c>
      <c r="F2056" s="294" t="s">
        <v>24</v>
      </c>
      <c r="G2056" s="296" t="s">
        <v>34</v>
      </c>
      <c r="H2056" s="296" t="s">
        <v>114</v>
      </c>
      <c r="I2056" s="296" t="s">
        <v>2270</v>
      </c>
      <c r="J2056" s="297">
        <v>133</v>
      </c>
      <c r="K2056" s="298">
        <v>929</v>
      </c>
      <c r="L2056" s="298">
        <v>236</v>
      </c>
      <c r="M2056" s="299">
        <v>16326</v>
      </c>
      <c r="N2056" s="300">
        <v>16326</v>
      </c>
      <c r="O2056" s="300">
        <v>65</v>
      </c>
      <c r="P2056" s="301">
        <v>0</v>
      </c>
      <c r="Q2056" s="302">
        <v>0</v>
      </c>
      <c r="R2056" s="302">
        <v>0</v>
      </c>
      <c r="S2056" s="303">
        <v>0</v>
      </c>
      <c r="T2056" s="304">
        <v>0</v>
      </c>
      <c r="U2056" s="304">
        <v>0</v>
      </c>
      <c r="V2056" s="297">
        <v>16459</v>
      </c>
      <c r="W2056" s="298">
        <v>17255</v>
      </c>
      <c r="X2056" s="298">
        <v>301</v>
      </c>
    </row>
    <row r="2057" spans="1:24" x14ac:dyDescent="0.35">
      <c r="A2057" s="294">
        <v>2013</v>
      </c>
      <c r="B2057" s="295">
        <v>19545</v>
      </c>
      <c r="C2057" s="296" t="s">
        <v>1656</v>
      </c>
      <c r="D2057" s="294" t="s">
        <v>22</v>
      </c>
      <c r="E2057" s="296" t="s">
        <v>23</v>
      </c>
      <c r="F2057" s="294" t="s">
        <v>24</v>
      </c>
      <c r="G2057" s="296" t="s">
        <v>169</v>
      </c>
      <c r="H2057" s="296" t="s">
        <v>54</v>
      </c>
      <c r="I2057" s="296" t="s">
        <v>2308</v>
      </c>
      <c r="J2057" s="297">
        <v>4.7</v>
      </c>
      <c r="K2057" s="298">
        <v>55</v>
      </c>
      <c r="L2057" s="298">
        <v>12</v>
      </c>
      <c r="M2057" s="299">
        <v>28.3</v>
      </c>
      <c r="N2057" s="300">
        <v>232</v>
      </c>
      <c r="O2057" s="300">
        <v>22</v>
      </c>
      <c r="P2057" s="301">
        <v>3104.4</v>
      </c>
      <c r="Q2057" s="302">
        <v>47430</v>
      </c>
      <c r="R2057" s="302">
        <v>5</v>
      </c>
      <c r="S2057" s="303" t="s">
        <v>35</v>
      </c>
      <c r="T2057" s="304" t="s">
        <v>35</v>
      </c>
      <c r="U2057" s="304" t="s">
        <v>35</v>
      </c>
      <c r="V2057" s="297">
        <v>3137.4</v>
      </c>
      <c r="W2057" s="298">
        <v>47717</v>
      </c>
      <c r="X2057" s="298">
        <v>39</v>
      </c>
    </row>
    <row r="2058" spans="1:24" x14ac:dyDescent="0.35">
      <c r="A2058" s="294">
        <v>2013</v>
      </c>
      <c r="B2058" s="295">
        <v>19545</v>
      </c>
      <c r="C2058" s="296" t="s">
        <v>1656</v>
      </c>
      <c r="D2058" s="294" t="s">
        <v>22</v>
      </c>
      <c r="E2058" s="296" t="s">
        <v>23</v>
      </c>
      <c r="F2058" s="294" t="s">
        <v>24</v>
      </c>
      <c r="G2058" s="296" t="s">
        <v>164</v>
      </c>
      <c r="H2058" s="296" t="s">
        <v>54</v>
      </c>
      <c r="I2058" s="296" t="s">
        <v>2308</v>
      </c>
      <c r="J2058" s="297">
        <v>59702.1</v>
      </c>
      <c r="K2058" s="298">
        <v>530151</v>
      </c>
      <c r="L2058" s="298">
        <v>54617</v>
      </c>
      <c r="M2058" s="299">
        <v>76776</v>
      </c>
      <c r="N2058" s="300">
        <v>735332</v>
      </c>
      <c r="O2058" s="300">
        <v>14046</v>
      </c>
      <c r="P2058" s="301">
        <v>15568.3</v>
      </c>
      <c r="Q2058" s="302">
        <v>238855</v>
      </c>
      <c r="R2058" s="302">
        <v>34</v>
      </c>
      <c r="S2058" s="303" t="s">
        <v>35</v>
      </c>
      <c r="T2058" s="304" t="s">
        <v>35</v>
      </c>
      <c r="U2058" s="304" t="s">
        <v>35</v>
      </c>
      <c r="V2058" s="297">
        <v>152046.39999999999</v>
      </c>
      <c r="W2058" s="298">
        <v>1504338</v>
      </c>
      <c r="X2058" s="298">
        <v>68697</v>
      </c>
    </row>
    <row r="2059" spans="1:24" x14ac:dyDescent="0.35">
      <c r="A2059" s="294">
        <v>2013</v>
      </c>
      <c r="B2059" s="295">
        <v>19545</v>
      </c>
      <c r="C2059" s="296" t="s">
        <v>1656</v>
      </c>
      <c r="D2059" s="294" t="s">
        <v>22</v>
      </c>
      <c r="E2059" s="296" t="s">
        <v>23</v>
      </c>
      <c r="F2059" s="294" t="s">
        <v>24</v>
      </c>
      <c r="G2059" s="296" t="s">
        <v>165</v>
      </c>
      <c r="H2059" s="296" t="s">
        <v>54</v>
      </c>
      <c r="I2059" s="296" t="s">
        <v>2308</v>
      </c>
      <c r="J2059" s="297">
        <v>2227.4</v>
      </c>
      <c r="K2059" s="298">
        <v>22339</v>
      </c>
      <c r="L2059" s="298">
        <v>2153</v>
      </c>
      <c r="M2059" s="299">
        <v>3154.4</v>
      </c>
      <c r="N2059" s="300">
        <v>29788</v>
      </c>
      <c r="O2059" s="300">
        <v>678</v>
      </c>
      <c r="P2059" s="301">
        <v>8134.2</v>
      </c>
      <c r="Q2059" s="302">
        <v>118246</v>
      </c>
      <c r="R2059" s="302">
        <v>11</v>
      </c>
      <c r="S2059" s="303" t="s">
        <v>35</v>
      </c>
      <c r="T2059" s="304" t="s">
        <v>35</v>
      </c>
      <c r="U2059" s="304" t="s">
        <v>35</v>
      </c>
      <c r="V2059" s="297">
        <v>13516</v>
      </c>
      <c r="W2059" s="298">
        <v>170373</v>
      </c>
      <c r="X2059" s="298">
        <v>2842</v>
      </c>
    </row>
    <row r="2060" spans="1:24" x14ac:dyDescent="0.35">
      <c r="A2060" s="294">
        <v>2013</v>
      </c>
      <c r="B2060" s="295">
        <v>19547</v>
      </c>
      <c r="C2060" s="296" t="s">
        <v>1657</v>
      </c>
      <c r="D2060" s="294" t="s">
        <v>22</v>
      </c>
      <c r="E2060" s="296" t="s">
        <v>23</v>
      </c>
      <c r="F2060" s="294" t="s">
        <v>24</v>
      </c>
      <c r="G2060" s="296" t="s">
        <v>710</v>
      </c>
      <c r="H2060" s="296" t="s">
        <v>54</v>
      </c>
      <c r="I2060" s="296" t="s">
        <v>2448</v>
      </c>
      <c r="J2060" s="297">
        <v>577304</v>
      </c>
      <c r="K2060" s="298">
        <v>1667309</v>
      </c>
      <c r="L2060" s="298">
        <v>265372</v>
      </c>
      <c r="M2060" s="299">
        <v>737947.2</v>
      </c>
      <c r="N2060" s="300">
        <v>2341257</v>
      </c>
      <c r="O2060" s="300">
        <v>33189</v>
      </c>
      <c r="P2060" s="301">
        <v>800963.1</v>
      </c>
      <c r="Q2060" s="302">
        <v>2849970</v>
      </c>
      <c r="R2060" s="302">
        <v>359</v>
      </c>
      <c r="S2060" s="303">
        <v>0</v>
      </c>
      <c r="T2060" s="304">
        <v>0</v>
      </c>
      <c r="U2060" s="304">
        <v>0</v>
      </c>
      <c r="V2060" s="297">
        <v>2116214.2999999998</v>
      </c>
      <c r="W2060" s="298">
        <v>6858536</v>
      </c>
      <c r="X2060" s="298">
        <v>298920</v>
      </c>
    </row>
    <row r="2061" spans="1:24" x14ac:dyDescent="0.35">
      <c r="A2061" s="294">
        <v>2013</v>
      </c>
      <c r="B2061" s="295">
        <v>19558</v>
      </c>
      <c r="C2061" s="296" t="s">
        <v>1658</v>
      </c>
      <c r="D2061" s="294" t="s">
        <v>22</v>
      </c>
      <c r="E2061" s="296" t="s">
        <v>23</v>
      </c>
      <c r="F2061" s="294" t="s">
        <v>24</v>
      </c>
      <c r="G2061" s="296" t="s">
        <v>62</v>
      </c>
      <c r="H2061" s="296" t="s">
        <v>31</v>
      </c>
      <c r="I2061" s="296" t="s">
        <v>2279</v>
      </c>
      <c r="J2061" s="297">
        <v>37754.1</v>
      </c>
      <c r="K2061" s="298">
        <v>179868</v>
      </c>
      <c r="L2061" s="298">
        <v>26150</v>
      </c>
      <c r="M2061" s="299">
        <v>33178.300000000003</v>
      </c>
      <c r="N2061" s="300">
        <v>180983</v>
      </c>
      <c r="O2061" s="300">
        <v>3976</v>
      </c>
      <c r="P2061" s="301">
        <v>9511.7000000000007</v>
      </c>
      <c r="Q2061" s="302">
        <v>120722</v>
      </c>
      <c r="R2061" s="302">
        <v>23</v>
      </c>
      <c r="S2061" s="303">
        <v>0</v>
      </c>
      <c r="T2061" s="304">
        <v>0</v>
      </c>
      <c r="U2061" s="304">
        <v>0</v>
      </c>
      <c r="V2061" s="297">
        <v>80444.100000000006</v>
      </c>
      <c r="W2061" s="298">
        <v>481573</v>
      </c>
      <c r="X2061" s="298">
        <v>30149</v>
      </c>
    </row>
    <row r="2062" spans="1:24" x14ac:dyDescent="0.35">
      <c r="A2062" s="294">
        <v>2013</v>
      </c>
      <c r="B2062" s="295">
        <v>19574</v>
      </c>
      <c r="C2062" s="296" t="s">
        <v>1659</v>
      </c>
      <c r="D2062" s="294" t="s">
        <v>22</v>
      </c>
      <c r="E2062" s="296" t="s">
        <v>23</v>
      </c>
      <c r="F2062" s="294" t="s">
        <v>24</v>
      </c>
      <c r="G2062" s="296" t="s">
        <v>100</v>
      </c>
      <c r="H2062" s="296" t="s">
        <v>31</v>
      </c>
      <c r="I2062" s="296" t="s">
        <v>2269</v>
      </c>
      <c r="J2062" s="297">
        <v>63194</v>
      </c>
      <c r="K2062" s="298">
        <v>603539</v>
      </c>
      <c r="L2062" s="298">
        <v>40635</v>
      </c>
      <c r="M2062" s="299">
        <v>33733</v>
      </c>
      <c r="N2062" s="300">
        <v>319310</v>
      </c>
      <c r="O2062" s="300">
        <v>7307</v>
      </c>
      <c r="P2062" s="301">
        <v>6486</v>
      </c>
      <c r="Q2062" s="302">
        <v>85082</v>
      </c>
      <c r="R2062" s="302">
        <v>8</v>
      </c>
      <c r="S2062" s="303">
        <v>0</v>
      </c>
      <c r="T2062" s="304">
        <v>0</v>
      </c>
      <c r="U2062" s="304">
        <v>0</v>
      </c>
      <c r="V2062" s="297">
        <v>103413</v>
      </c>
      <c r="W2062" s="298">
        <v>1007931</v>
      </c>
      <c r="X2062" s="298">
        <v>47950</v>
      </c>
    </row>
    <row r="2063" spans="1:24" x14ac:dyDescent="0.35">
      <c r="A2063" s="294">
        <v>2013</v>
      </c>
      <c r="B2063" s="295">
        <v>19578</v>
      </c>
      <c r="C2063" s="296" t="s">
        <v>1660</v>
      </c>
      <c r="D2063" s="294" t="s">
        <v>22</v>
      </c>
      <c r="E2063" s="296" t="s">
        <v>23</v>
      </c>
      <c r="F2063" s="294" t="s">
        <v>24</v>
      </c>
      <c r="G2063" s="296" t="s">
        <v>79</v>
      </c>
      <c r="H2063" s="296" t="s">
        <v>54</v>
      </c>
      <c r="I2063" s="296" t="s">
        <v>2270</v>
      </c>
      <c r="J2063" s="297">
        <v>55413.599999999999</v>
      </c>
      <c r="K2063" s="298">
        <v>270031</v>
      </c>
      <c r="L2063" s="298">
        <v>46279</v>
      </c>
      <c r="M2063" s="299">
        <v>35345.599999999999</v>
      </c>
      <c r="N2063" s="300">
        <v>225016</v>
      </c>
      <c r="O2063" s="300">
        <v>5747</v>
      </c>
      <c r="P2063" s="301">
        <v>19728.400000000001</v>
      </c>
      <c r="Q2063" s="302">
        <v>347390</v>
      </c>
      <c r="R2063" s="302">
        <v>9</v>
      </c>
      <c r="S2063" s="303">
        <v>0</v>
      </c>
      <c r="T2063" s="304">
        <v>0</v>
      </c>
      <c r="U2063" s="304">
        <v>0</v>
      </c>
      <c r="V2063" s="297">
        <v>110487.6</v>
      </c>
      <c r="W2063" s="298">
        <v>842437</v>
      </c>
      <c r="X2063" s="298">
        <v>52035</v>
      </c>
    </row>
    <row r="2064" spans="1:24" x14ac:dyDescent="0.35">
      <c r="A2064" s="294">
        <v>2013</v>
      </c>
      <c r="B2064" s="295">
        <v>19579</v>
      </c>
      <c r="C2064" s="296" t="s">
        <v>1661</v>
      </c>
      <c r="D2064" s="294" t="s">
        <v>22</v>
      </c>
      <c r="E2064" s="296" t="s">
        <v>23</v>
      </c>
      <c r="F2064" s="294" t="s">
        <v>24</v>
      </c>
      <c r="G2064" s="296" t="s">
        <v>94</v>
      </c>
      <c r="H2064" s="296" t="s">
        <v>31</v>
      </c>
      <c r="I2064" s="296" t="s">
        <v>2292</v>
      </c>
      <c r="J2064" s="297">
        <v>64262</v>
      </c>
      <c r="K2064" s="298">
        <v>635604</v>
      </c>
      <c r="L2064" s="298">
        <v>39666</v>
      </c>
      <c r="M2064" s="299">
        <v>18406</v>
      </c>
      <c r="N2064" s="300">
        <v>194793</v>
      </c>
      <c r="O2064" s="300">
        <v>5298</v>
      </c>
      <c r="P2064" s="301">
        <v>5124</v>
      </c>
      <c r="Q2064" s="302">
        <v>70101</v>
      </c>
      <c r="R2064" s="302">
        <v>3</v>
      </c>
      <c r="S2064" s="303" t="s">
        <v>35</v>
      </c>
      <c r="T2064" s="304" t="s">
        <v>35</v>
      </c>
      <c r="U2064" s="304" t="s">
        <v>35</v>
      </c>
      <c r="V2064" s="297">
        <v>87792</v>
      </c>
      <c r="W2064" s="298">
        <v>900498</v>
      </c>
      <c r="X2064" s="298">
        <v>44967</v>
      </c>
    </row>
    <row r="2065" spans="1:24" x14ac:dyDescent="0.35">
      <c r="A2065" s="294">
        <v>2013</v>
      </c>
      <c r="B2065" s="295">
        <v>19581</v>
      </c>
      <c r="C2065" s="296" t="s">
        <v>1662</v>
      </c>
      <c r="D2065" s="294" t="s">
        <v>22</v>
      </c>
      <c r="E2065" s="296" t="s">
        <v>23</v>
      </c>
      <c r="F2065" s="294" t="s">
        <v>24</v>
      </c>
      <c r="G2065" s="296" t="s">
        <v>46</v>
      </c>
      <c r="H2065" s="296" t="s">
        <v>31</v>
      </c>
      <c r="I2065" s="296" t="s">
        <v>2274</v>
      </c>
      <c r="J2065" s="297">
        <v>11823</v>
      </c>
      <c r="K2065" s="298">
        <v>105934</v>
      </c>
      <c r="L2065" s="298">
        <v>8305</v>
      </c>
      <c r="M2065" s="299">
        <v>1636</v>
      </c>
      <c r="N2065" s="300">
        <v>13145</v>
      </c>
      <c r="O2065" s="300">
        <v>815</v>
      </c>
      <c r="P2065" s="301">
        <v>347</v>
      </c>
      <c r="Q2065" s="302">
        <v>3906</v>
      </c>
      <c r="R2065" s="302">
        <v>3</v>
      </c>
      <c r="S2065" s="303" t="s">
        <v>35</v>
      </c>
      <c r="T2065" s="304" t="s">
        <v>35</v>
      </c>
      <c r="U2065" s="304" t="s">
        <v>35</v>
      </c>
      <c r="V2065" s="297">
        <v>13806</v>
      </c>
      <c r="W2065" s="298">
        <v>122985</v>
      </c>
      <c r="X2065" s="298">
        <v>9123</v>
      </c>
    </row>
    <row r="2066" spans="1:24" x14ac:dyDescent="0.35">
      <c r="A2066" s="294">
        <v>2013</v>
      </c>
      <c r="B2066" s="295">
        <v>19603</v>
      </c>
      <c r="C2066" s="296" t="s">
        <v>1663</v>
      </c>
      <c r="D2066" s="294" t="s">
        <v>22</v>
      </c>
      <c r="E2066" s="296" t="s">
        <v>23</v>
      </c>
      <c r="F2066" s="294" t="s">
        <v>24</v>
      </c>
      <c r="G2066" s="296" t="s">
        <v>169</v>
      </c>
      <c r="H2066" s="296" t="s">
        <v>199</v>
      </c>
      <c r="I2066" s="296" t="s">
        <v>2311</v>
      </c>
      <c r="J2066" s="297">
        <v>13793</v>
      </c>
      <c r="K2066" s="298">
        <v>227965</v>
      </c>
      <c r="L2066" s="298">
        <v>14689</v>
      </c>
      <c r="M2066" s="299">
        <v>6661</v>
      </c>
      <c r="N2066" s="300">
        <v>120836</v>
      </c>
      <c r="O2066" s="300">
        <v>5160</v>
      </c>
      <c r="P2066" s="301">
        <v>954</v>
      </c>
      <c r="Q2066" s="302">
        <v>21107</v>
      </c>
      <c r="R2066" s="302">
        <v>1048</v>
      </c>
      <c r="S2066" s="303">
        <v>0</v>
      </c>
      <c r="T2066" s="304">
        <v>0</v>
      </c>
      <c r="U2066" s="304">
        <v>0</v>
      </c>
      <c r="V2066" s="297">
        <v>21408</v>
      </c>
      <c r="W2066" s="298">
        <v>369908</v>
      </c>
      <c r="X2066" s="298">
        <v>20897</v>
      </c>
    </row>
    <row r="2067" spans="1:24" x14ac:dyDescent="0.35">
      <c r="A2067" s="294">
        <v>2013</v>
      </c>
      <c r="B2067" s="295">
        <v>19604</v>
      </c>
      <c r="C2067" s="296" t="s">
        <v>1664</v>
      </c>
      <c r="D2067" s="294" t="s">
        <v>22</v>
      </c>
      <c r="E2067" s="296" t="s">
        <v>23</v>
      </c>
      <c r="F2067" s="294" t="s">
        <v>24</v>
      </c>
      <c r="G2067" s="296" t="s">
        <v>53</v>
      </c>
      <c r="H2067" s="296" t="s">
        <v>199</v>
      </c>
      <c r="I2067" s="296" t="s">
        <v>2290</v>
      </c>
      <c r="J2067" s="297">
        <v>15441</v>
      </c>
      <c r="K2067" s="298">
        <v>117839</v>
      </c>
      <c r="L2067" s="298">
        <v>10969</v>
      </c>
      <c r="M2067" s="299">
        <v>14961</v>
      </c>
      <c r="N2067" s="300">
        <v>154159</v>
      </c>
      <c r="O2067" s="300">
        <v>1894</v>
      </c>
      <c r="P2067" s="301">
        <v>5433</v>
      </c>
      <c r="Q2067" s="302">
        <v>60624</v>
      </c>
      <c r="R2067" s="302">
        <v>5</v>
      </c>
      <c r="S2067" s="303" t="s">
        <v>35</v>
      </c>
      <c r="T2067" s="304" t="s">
        <v>35</v>
      </c>
      <c r="U2067" s="304" t="s">
        <v>35</v>
      </c>
      <c r="V2067" s="297">
        <v>35835</v>
      </c>
      <c r="W2067" s="298">
        <v>332622</v>
      </c>
      <c r="X2067" s="298">
        <v>12868</v>
      </c>
    </row>
    <row r="2068" spans="1:24" x14ac:dyDescent="0.35">
      <c r="A2068" s="294">
        <v>2013</v>
      </c>
      <c r="B2068" s="295">
        <v>19667</v>
      </c>
      <c r="C2068" s="296" t="s">
        <v>1665</v>
      </c>
      <c r="D2068" s="294" t="s">
        <v>22</v>
      </c>
      <c r="E2068" s="296" t="s">
        <v>23</v>
      </c>
      <c r="F2068" s="294" t="s">
        <v>24</v>
      </c>
      <c r="G2068" s="296" t="s">
        <v>71</v>
      </c>
      <c r="H2068" s="296" t="s">
        <v>31</v>
      </c>
      <c r="I2068" s="296" t="s">
        <v>2270</v>
      </c>
      <c r="J2068" s="297">
        <v>35007</v>
      </c>
      <c r="K2068" s="298">
        <v>243220</v>
      </c>
      <c r="L2068" s="298">
        <v>17930</v>
      </c>
      <c r="M2068" s="299">
        <v>7125</v>
      </c>
      <c r="N2068" s="300">
        <v>58418</v>
      </c>
      <c r="O2068" s="300">
        <v>1045</v>
      </c>
      <c r="P2068" s="301">
        <v>1603</v>
      </c>
      <c r="Q2068" s="302">
        <v>7912</v>
      </c>
      <c r="R2068" s="302">
        <v>9</v>
      </c>
      <c r="S2068" s="303" t="s">
        <v>35</v>
      </c>
      <c r="T2068" s="304" t="s">
        <v>35</v>
      </c>
      <c r="U2068" s="304" t="s">
        <v>35</v>
      </c>
      <c r="V2068" s="297">
        <v>43735</v>
      </c>
      <c r="W2068" s="298">
        <v>309550</v>
      </c>
      <c r="X2068" s="298">
        <v>18984</v>
      </c>
    </row>
    <row r="2069" spans="1:24" x14ac:dyDescent="0.35">
      <c r="A2069" s="294">
        <v>2013</v>
      </c>
      <c r="B2069" s="295">
        <v>19677</v>
      </c>
      <c r="C2069" s="296" t="s">
        <v>1666</v>
      </c>
      <c r="D2069" s="294" t="s">
        <v>22</v>
      </c>
      <c r="E2069" s="296" t="s">
        <v>23</v>
      </c>
      <c r="F2069" s="294" t="s">
        <v>24</v>
      </c>
      <c r="G2069" s="296" t="s">
        <v>86</v>
      </c>
      <c r="H2069" s="296" t="s">
        <v>26</v>
      </c>
      <c r="I2069" s="296" t="s">
        <v>2283</v>
      </c>
      <c r="J2069" s="297">
        <v>1969.5</v>
      </c>
      <c r="K2069" s="298">
        <v>24516</v>
      </c>
      <c r="L2069" s="298">
        <v>1402</v>
      </c>
      <c r="M2069" s="299">
        <v>2083.1999999999998</v>
      </c>
      <c r="N2069" s="300">
        <v>23864</v>
      </c>
      <c r="O2069" s="300">
        <v>426</v>
      </c>
      <c r="P2069" s="301" t="s">
        <v>35</v>
      </c>
      <c r="Q2069" s="302" t="s">
        <v>35</v>
      </c>
      <c r="R2069" s="302" t="s">
        <v>35</v>
      </c>
      <c r="S2069" s="303" t="s">
        <v>35</v>
      </c>
      <c r="T2069" s="304" t="s">
        <v>35</v>
      </c>
      <c r="U2069" s="304" t="s">
        <v>35</v>
      </c>
      <c r="V2069" s="297">
        <v>4052.7</v>
      </c>
      <c r="W2069" s="298">
        <v>48380</v>
      </c>
      <c r="X2069" s="298">
        <v>1828</v>
      </c>
    </row>
    <row r="2070" spans="1:24" x14ac:dyDescent="0.35">
      <c r="A2070" s="294">
        <v>2013</v>
      </c>
      <c r="B2070" s="295">
        <v>19687</v>
      </c>
      <c r="C2070" s="296" t="s">
        <v>1667</v>
      </c>
      <c r="D2070" s="294" t="s">
        <v>22</v>
      </c>
      <c r="E2070" s="296" t="s">
        <v>23</v>
      </c>
      <c r="F2070" s="294" t="s">
        <v>24</v>
      </c>
      <c r="G2070" s="296" t="s">
        <v>163</v>
      </c>
      <c r="H2070" s="296" t="s">
        <v>26</v>
      </c>
      <c r="I2070" s="296" t="s">
        <v>2275</v>
      </c>
      <c r="J2070" s="297">
        <v>3055</v>
      </c>
      <c r="K2070" s="298">
        <v>47420</v>
      </c>
      <c r="L2070" s="298">
        <v>3102</v>
      </c>
      <c r="M2070" s="299">
        <v>3652</v>
      </c>
      <c r="N2070" s="300">
        <v>56293</v>
      </c>
      <c r="O2070" s="300">
        <v>786</v>
      </c>
      <c r="P2070" s="301">
        <v>525</v>
      </c>
      <c r="Q2070" s="302">
        <v>7383</v>
      </c>
      <c r="R2070" s="302">
        <v>1</v>
      </c>
      <c r="S2070" s="303" t="s">
        <v>35</v>
      </c>
      <c r="T2070" s="304" t="s">
        <v>35</v>
      </c>
      <c r="U2070" s="304" t="s">
        <v>35</v>
      </c>
      <c r="V2070" s="297">
        <v>7232</v>
      </c>
      <c r="W2070" s="298">
        <v>111096</v>
      </c>
      <c r="X2070" s="298">
        <v>3889</v>
      </c>
    </row>
    <row r="2071" spans="1:24" x14ac:dyDescent="0.35">
      <c r="A2071" s="294">
        <v>2013</v>
      </c>
      <c r="B2071" s="295">
        <v>19728</v>
      </c>
      <c r="C2071" s="296" t="s">
        <v>1668</v>
      </c>
      <c r="D2071" s="294" t="s">
        <v>22</v>
      </c>
      <c r="E2071" s="296" t="s">
        <v>23</v>
      </c>
      <c r="F2071" s="294" t="s">
        <v>24</v>
      </c>
      <c r="G2071" s="296" t="s">
        <v>53</v>
      </c>
      <c r="H2071" s="296" t="s">
        <v>54</v>
      </c>
      <c r="I2071" s="296" t="s">
        <v>2446</v>
      </c>
      <c r="J2071" s="297">
        <v>81153.2</v>
      </c>
      <c r="K2071" s="298">
        <v>843617</v>
      </c>
      <c r="L2071" s="298">
        <v>81399</v>
      </c>
      <c r="M2071" s="299">
        <v>58845.1</v>
      </c>
      <c r="N2071" s="300">
        <v>609437</v>
      </c>
      <c r="O2071" s="300">
        <v>11128</v>
      </c>
      <c r="P2071" s="301">
        <v>20652.400000000001</v>
      </c>
      <c r="Q2071" s="302">
        <v>246253</v>
      </c>
      <c r="R2071" s="302">
        <v>20</v>
      </c>
      <c r="S2071" s="303" t="s">
        <v>35</v>
      </c>
      <c r="T2071" s="304" t="s">
        <v>35</v>
      </c>
      <c r="U2071" s="304" t="s">
        <v>35</v>
      </c>
      <c r="V2071" s="297">
        <v>160650.70000000001</v>
      </c>
      <c r="W2071" s="298">
        <v>1699307</v>
      </c>
      <c r="X2071" s="298">
        <v>92547</v>
      </c>
    </row>
    <row r="2072" spans="1:24" x14ac:dyDescent="0.35">
      <c r="A2072" s="294">
        <v>2013</v>
      </c>
      <c r="B2072" s="295">
        <v>19784</v>
      </c>
      <c r="C2072" s="296" t="s">
        <v>1669</v>
      </c>
      <c r="D2072" s="294" t="s">
        <v>22</v>
      </c>
      <c r="E2072" s="296" t="s">
        <v>23</v>
      </c>
      <c r="F2072" s="294" t="s">
        <v>24</v>
      </c>
      <c r="G2072" s="296" t="s">
        <v>92</v>
      </c>
      <c r="H2072" s="296" t="s">
        <v>179</v>
      </c>
      <c r="I2072" s="296" t="s">
        <v>2304</v>
      </c>
      <c r="J2072" s="297">
        <v>8839</v>
      </c>
      <c r="K2072" s="298">
        <v>140546</v>
      </c>
      <c r="L2072" s="298">
        <v>9342</v>
      </c>
      <c r="M2072" s="299">
        <v>5414</v>
      </c>
      <c r="N2072" s="300">
        <v>84227</v>
      </c>
      <c r="O2072" s="300">
        <v>1007</v>
      </c>
      <c r="P2072" s="301" t="s">
        <v>35</v>
      </c>
      <c r="Q2072" s="302" t="s">
        <v>35</v>
      </c>
      <c r="R2072" s="302" t="s">
        <v>35</v>
      </c>
      <c r="S2072" s="303" t="s">
        <v>35</v>
      </c>
      <c r="T2072" s="304" t="s">
        <v>35</v>
      </c>
      <c r="U2072" s="304" t="s">
        <v>35</v>
      </c>
      <c r="V2072" s="297">
        <v>14253</v>
      </c>
      <c r="W2072" s="298">
        <v>224773</v>
      </c>
      <c r="X2072" s="298">
        <v>10349</v>
      </c>
    </row>
    <row r="2073" spans="1:24" x14ac:dyDescent="0.35">
      <c r="A2073" s="294">
        <v>2013</v>
      </c>
      <c r="B2073" s="295">
        <v>19785</v>
      </c>
      <c r="C2073" s="296" t="s">
        <v>1670</v>
      </c>
      <c r="D2073" s="294" t="s">
        <v>22</v>
      </c>
      <c r="E2073" s="296" t="s">
        <v>23</v>
      </c>
      <c r="F2073" s="294" t="s">
        <v>24</v>
      </c>
      <c r="G2073" s="296" t="s">
        <v>76</v>
      </c>
      <c r="H2073" s="296" t="s">
        <v>31</v>
      </c>
      <c r="I2073" s="296" t="s">
        <v>2324</v>
      </c>
      <c r="J2073" s="297">
        <v>49657.4</v>
      </c>
      <c r="K2073" s="298">
        <v>532950</v>
      </c>
      <c r="L2073" s="298">
        <v>30606</v>
      </c>
      <c r="M2073" s="299">
        <v>6108.2</v>
      </c>
      <c r="N2073" s="300">
        <v>56773</v>
      </c>
      <c r="O2073" s="300">
        <v>4237</v>
      </c>
      <c r="P2073" s="301">
        <v>7335</v>
      </c>
      <c r="Q2073" s="302">
        <v>84185</v>
      </c>
      <c r="R2073" s="302">
        <v>663</v>
      </c>
      <c r="S2073" s="303" t="s">
        <v>35</v>
      </c>
      <c r="T2073" s="304" t="s">
        <v>35</v>
      </c>
      <c r="U2073" s="304" t="s">
        <v>35</v>
      </c>
      <c r="V2073" s="297">
        <v>63100.6</v>
      </c>
      <c r="W2073" s="298">
        <v>673908</v>
      </c>
      <c r="X2073" s="298">
        <v>35506</v>
      </c>
    </row>
    <row r="2074" spans="1:24" x14ac:dyDescent="0.35">
      <c r="A2074" s="294">
        <v>2013</v>
      </c>
      <c r="B2074" s="295">
        <v>19788</v>
      </c>
      <c r="C2074" s="296" t="s">
        <v>1671</v>
      </c>
      <c r="D2074" s="294" t="s">
        <v>22</v>
      </c>
      <c r="E2074" s="296" t="s">
        <v>23</v>
      </c>
      <c r="F2074" s="294" t="s">
        <v>24</v>
      </c>
      <c r="G2074" s="296" t="s">
        <v>164</v>
      </c>
      <c r="H2074" s="296" t="s">
        <v>26</v>
      </c>
      <c r="I2074" s="296" t="s">
        <v>2275</v>
      </c>
      <c r="J2074" s="297">
        <v>3197</v>
      </c>
      <c r="K2074" s="298">
        <v>31232</v>
      </c>
      <c r="L2074" s="298">
        <v>3972</v>
      </c>
      <c r="M2074" s="299">
        <v>2808</v>
      </c>
      <c r="N2074" s="300">
        <v>35568</v>
      </c>
      <c r="O2074" s="300">
        <v>519</v>
      </c>
      <c r="P2074" s="301" t="s">
        <v>35</v>
      </c>
      <c r="Q2074" s="302" t="s">
        <v>35</v>
      </c>
      <c r="R2074" s="302" t="s">
        <v>35</v>
      </c>
      <c r="S2074" s="303" t="s">
        <v>35</v>
      </c>
      <c r="T2074" s="304" t="s">
        <v>35</v>
      </c>
      <c r="U2074" s="304" t="s">
        <v>35</v>
      </c>
      <c r="V2074" s="297">
        <v>6005</v>
      </c>
      <c r="W2074" s="298">
        <v>66800</v>
      </c>
      <c r="X2074" s="298">
        <v>4491</v>
      </c>
    </row>
    <row r="2075" spans="1:24" x14ac:dyDescent="0.35">
      <c r="A2075" s="294">
        <v>2013</v>
      </c>
      <c r="B2075" s="295">
        <v>19790</v>
      </c>
      <c r="C2075" s="296" t="s">
        <v>1672</v>
      </c>
      <c r="D2075" s="294" t="s">
        <v>22</v>
      </c>
      <c r="E2075" s="296" t="s">
        <v>23</v>
      </c>
      <c r="F2075" s="294" t="s">
        <v>24</v>
      </c>
      <c r="G2075" s="296" t="s">
        <v>163</v>
      </c>
      <c r="H2075" s="296" t="s">
        <v>31</v>
      </c>
      <c r="I2075" s="296" t="s">
        <v>2270</v>
      </c>
      <c r="J2075" s="297">
        <v>20509.5</v>
      </c>
      <c r="K2075" s="298">
        <v>226559</v>
      </c>
      <c r="L2075" s="298">
        <v>12960</v>
      </c>
      <c r="M2075" s="299">
        <v>12882.8</v>
      </c>
      <c r="N2075" s="300">
        <v>150979</v>
      </c>
      <c r="O2075" s="300">
        <v>1703</v>
      </c>
      <c r="P2075" s="301">
        <v>10454.700000000001</v>
      </c>
      <c r="Q2075" s="302">
        <v>173704</v>
      </c>
      <c r="R2075" s="302">
        <v>67</v>
      </c>
      <c r="S2075" s="303" t="s">
        <v>35</v>
      </c>
      <c r="T2075" s="304" t="s">
        <v>35</v>
      </c>
      <c r="U2075" s="304" t="s">
        <v>35</v>
      </c>
      <c r="V2075" s="297">
        <v>43847</v>
      </c>
      <c r="W2075" s="298">
        <v>551242</v>
      </c>
      <c r="X2075" s="298">
        <v>14730</v>
      </c>
    </row>
    <row r="2076" spans="1:24" x14ac:dyDescent="0.35">
      <c r="A2076" s="294">
        <v>2013</v>
      </c>
      <c r="B2076" s="295">
        <v>19791</v>
      </c>
      <c r="C2076" s="296" t="s">
        <v>1673</v>
      </c>
      <c r="D2076" s="294" t="s">
        <v>22</v>
      </c>
      <c r="E2076" s="296" t="s">
        <v>23</v>
      </c>
      <c r="F2076" s="294" t="s">
        <v>24</v>
      </c>
      <c r="G2076" s="296" t="s">
        <v>256</v>
      </c>
      <c r="H2076" s="296" t="s">
        <v>31</v>
      </c>
      <c r="I2076" s="296" t="s">
        <v>2306</v>
      </c>
      <c r="J2076" s="297">
        <v>41655.800000000003</v>
      </c>
      <c r="K2076" s="298">
        <v>222441</v>
      </c>
      <c r="L2076" s="298">
        <v>34157</v>
      </c>
      <c r="M2076" s="299">
        <v>19177.900000000001</v>
      </c>
      <c r="N2076" s="300">
        <v>119722</v>
      </c>
      <c r="O2076" s="300">
        <v>4236</v>
      </c>
      <c r="P2076" s="301">
        <v>10408.6</v>
      </c>
      <c r="Q2076" s="302">
        <v>100727</v>
      </c>
      <c r="R2076" s="302">
        <v>13</v>
      </c>
      <c r="S2076" s="303">
        <v>0</v>
      </c>
      <c r="T2076" s="304">
        <v>0</v>
      </c>
      <c r="U2076" s="304">
        <v>0</v>
      </c>
      <c r="V2076" s="297">
        <v>71242.3</v>
      </c>
      <c r="W2076" s="298">
        <v>442890</v>
      </c>
      <c r="X2076" s="298">
        <v>38406</v>
      </c>
    </row>
    <row r="2077" spans="1:24" x14ac:dyDescent="0.35">
      <c r="A2077" s="294">
        <v>2013</v>
      </c>
      <c r="B2077" s="295">
        <v>19798</v>
      </c>
      <c r="C2077" s="296" t="s">
        <v>1674</v>
      </c>
      <c r="D2077" s="294" t="s">
        <v>22</v>
      </c>
      <c r="E2077" s="296" t="s">
        <v>23</v>
      </c>
      <c r="F2077" s="294" t="s">
        <v>24</v>
      </c>
      <c r="G2077" s="296" t="s">
        <v>60</v>
      </c>
      <c r="H2077" s="296" t="s">
        <v>26</v>
      </c>
      <c r="I2077" s="296" t="s">
        <v>2278</v>
      </c>
      <c r="J2077" s="297">
        <v>16</v>
      </c>
      <c r="K2077" s="298">
        <v>160</v>
      </c>
      <c r="L2077" s="298">
        <v>29</v>
      </c>
      <c r="M2077" s="299">
        <v>55498.400000000001</v>
      </c>
      <c r="N2077" s="300">
        <v>382980</v>
      </c>
      <c r="O2077" s="300">
        <v>1283</v>
      </c>
      <c r="P2077" s="301">
        <v>92489.8</v>
      </c>
      <c r="Q2077" s="302">
        <v>753468</v>
      </c>
      <c r="R2077" s="302">
        <v>582</v>
      </c>
      <c r="S2077" s="303" t="s">
        <v>35</v>
      </c>
      <c r="T2077" s="304" t="s">
        <v>35</v>
      </c>
      <c r="U2077" s="304" t="s">
        <v>35</v>
      </c>
      <c r="V2077" s="297">
        <v>148004.20000000001</v>
      </c>
      <c r="W2077" s="298">
        <v>1136608</v>
      </c>
      <c r="X2077" s="298">
        <v>1894</v>
      </c>
    </row>
    <row r="2078" spans="1:24" x14ac:dyDescent="0.35">
      <c r="A2078" s="294">
        <v>2013</v>
      </c>
      <c r="B2078" s="295">
        <v>19804</v>
      </c>
      <c r="C2078" s="296" t="s">
        <v>2449</v>
      </c>
      <c r="D2078" s="294" t="s">
        <v>22</v>
      </c>
      <c r="E2078" s="296" t="s">
        <v>23</v>
      </c>
      <c r="F2078" s="294" t="s">
        <v>24</v>
      </c>
      <c r="G2078" s="296" t="s">
        <v>58</v>
      </c>
      <c r="H2078" s="296" t="s">
        <v>26</v>
      </c>
      <c r="I2078" s="296" t="s">
        <v>2365</v>
      </c>
      <c r="J2078" s="297">
        <v>47178.2</v>
      </c>
      <c r="K2078" s="298">
        <v>343477</v>
      </c>
      <c r="L2078" s="298">
        <v>28241</v>
      </c>
      <c r="M2078" s="299">
        <v>42516.4</v>
      </c>
      <c r="N2078" s="300">
        <v>343168</v>
      </c>
      <c r="O2078" s="300">
        <v>6049</v>
      </c>
      <c r="P2078" s="301">
        <v>1791.6</v>
      </c>
      <c r="Q2078" s="302">
        <v>14683</v>
      </c>
      <c r="R2078" s="302">
        <v>1</v>
      </c>
      <c r="S2078" s="303">
        <v>0</v>
      </c>
      <c r="T2078" s="304">
        <v>0</v>
      </c>
      <c r="U2078" s="304">
        <v>0</v>
      </c>
      <c r="V2078" s="297">
        <v>91486.2</v>
      </c>
      <c r="W2078" s="298">
        <v>701328</v>
      </c>
      <c r="X2078" s="298">
        <v>34291</v>
      </c>
    </row>
    <row r="2079" spans="1:24" x14ac:dyDescent="0.35">
      <c r="A2079" s="294">
        <v>2013</v>
      </c>
      <c r="B2079" s="295">
        <v>19806</v>
      </c>
      <c r="C2079" s="296" t="s">
        <v>1675</v>
      </c>
      <c r="D2079" s="294" t="s">
        <v>22</v>
      </c>
      <c r="E2079" s="296" t="s">
        <v>23</v>
      </c>
      <c r="F2079" s="294" t="s">
        <v>24</v>
      </c>
      <c r="G2079" s="296" t="s">
        <v>94</v>
      </c>
      <c r="H2079" s="296" t="s">
        <v>31</v>
      </c>
      <c r="I2079" s="296" t="s">
        <v>2285</v>
      </c>
      <c r="J2079" s="297">
        <v>28727.200000000001</v>
      </c>
      <c r="K2079" s="298">
        <v>272470</v>
      </c>
      <c r="L2079" s="298">
        <v>18440</v>
      </c>
      <c r="M2079" s="299">
        <v>4441.8</v>
      </c>
      <c r="N2079" s="300">
        <v>42185</v>
      </c>
      <c r="O2079" s="300">
        <v>2470</v>
      </c>
      <c r="P2079" s="301">
        <v>7175.2</v>
      </c>
      <c r="Q2079" s="302">
        <v>73119</v>
      </c>
      <c r="R2079" s="302">
        <v>284</v>
      </c>
      <c r="S2079" s="303" t="s">
        <v>35</v>
      </c>
      <c r="T2079" s="304" t="s">
        <v>35</v>
      </c>
      <c r="U2079" s="304" t="s">
        <v>35</v>
      </c>
      <c r="V2079" s="297">
        <v>40344.199999999997</v>
      </c>
      <c r="W2079" s="298">
        <v>387774</v>
      </c>
      <c r="X2079" s="298">
        <v>21194</v>
      </c>
    </row>
    <row r="2080" spans="1:24" x14ac:dyDescent="0.35">
      <c r="A2080" s="294">
        <v>2013</v>
      </c>
      <c r="B2080" s="295">
        <v>19813</v>
      </c>
      <c r="C2080" s="296" t="s">
        <v>1676</v>
      </c>
      <c r="D2080" s="294" t="s">
        <v>22</v>
      </c>
      <c r="E2080" s="296" t="s">
        <v>23</v>
      </c>
      <c r="F2080" s="294" t="s">
        <v>24</v>
      </c>
      <c r="G2080" s="296" t="s">
        <v>37</v>
      </c>
      <c r="H2080" s="296" t="s">
        <v>31</v>
      </c>
      <c r="I2080" s="296" t="s">
        <v>2270</v>
      </c>
      <c r="J2080" s="297">
        <v>17440</v>
      </c>
      <c r="K2080" s="298">
        <v>126871</v>
      </c>
      <c r="L2080" s="298">
        <v>10428</v>
      </c>
      <c r="M2080" s="299">
        <v>2341</v>
      </c>
      <c r="N2080" s="300">
        <v>21909</v>
      </c>
      <c r="O2080" s="300">
        <v>550</v>
      </c>
      <c r="P2080" s="301" t="s">
        <v>35</v>
      </c>
      <c r="Q2080" s="302" t="s">
        <v>35</v>
      </c>
      <c r="R2080" s="302" t="s">
        <v>35</v>
      </c>
      <c r="S2080" s="303" t="s">
        <v>35</v>
      </c>
      <c r="T2080" s="304" t="s">
        <v>35</v>
      </c>
      <c r="U2080" s="304" t="s">
        <v>35</v>
      </c>
      <c r="V2080" s="297">
        <v>19781</v>
      </c>
      <c r="W2080" s="298">
        <v>148780</v>
      </c>
      <c r="X2080" s="298">
        <v>10978</v>
      </c>
    </row>
    <row r="2081" spans="1:24" x14ac:dyDescent="0.35">
      <c r="A2081" s="294">
        <v>2013</v>
      </c>
      <c r="B2081" s="295">
        <v>19820</v>
      </c>
      <c r="C2081" s="296" t="s">
        <v>1677</v>
      </c>
      <c r="D2081" s="294" t="s">
        <v>22</v>
      </c>
      <c r="E2081" s="296" t="s">
        <v>23</v>
      </c>
      <c r="F2081" s="294" t="s">
        <v>24</v>
      </c>
      <c r="G2081" s="296" t="s">
        <v>75</v>
      </c>
      <c r="H2081" s="296" t="s">
        <v>31</v>
      </c>
      <c r="I2081" s="296" t="s">
        <v>2313</v>
      </c>
      <c r="J2081" s="297">
        <v>15440.4</v>
      </c>
      <c r="K2081" s="298">
        <v>141956</v>
      </c>
      <c r="L2081" s="298">
        <v>13542</v>
      </c>
      <c r="M2081" s="299">
        <v>25800.5</v>
      </c>
      <c r="N2081" s="300">
        <v>249884</v>
      </c>
      <c r="O2081" s="300">
        <v>3851</v>
      </c>
      <c r="P2081" s="301">
        <v>22868.400000000001</v>
      </c>
      <c r="Q2081" s="302">
        <v>296464</v>
      </c>
      <c r="R2081" s="302">
        <v>2152</v>
      </c>
      <c r="S2081" s="303" t="s">
        <v>35</v>
      </c>
      <c r="T2081" s="304" t="s">
        <v>35</v>
      </c>
      <c r="U2081" s="304" t="s">
        <v>35</v>
      </c>
      <c r="V2081" s="297">
        <v>64109.3</v>
      </c>
      <c r="W2081" s="298">
        <v>688304</v>
      </c>
      <c r="X2081" s="298">
        <v>19545</v>
      </c>
    </row>
    <row r="2082" spans="1:24" x14ac:dyDescent="0.35">
      <c r="A2082" s="294">
        <v>2013</v>
      </c>
      <c r="B2082" s="295">
        <v>19840</v>
      </c>
      <c r="C2082" s="296" t="s">
        <v>1678</v>
      </c>
      <c r="D2082" s="294" t="s">
        <v>22</v>
      </c>
      <c r="E2082" s="296" t="s">
        <v>23</v>
      </c>
      <c r="F2082" s="294" t="s">
        <v>24</v>
      </c>
      <c r="G2082" s="296" t="s">
        <v>60</v>
      </c>
      <c r="H2082" s="296" t="s">
        <v>31</v>
      </c>
      <c r="I2082" s="296" t="s">
        <v>2337</v>
      </c>
      <c r="J2082" s="297">
        <v>15</v>
      </c>
      <c r="K2082" s="298">
        <v>115</v>
      </c>
      <c r="L2082" s="298">
        <v>12</v>
      </c>
      <c r="M2082" s="299">
        <v>1</v>
      </c>
      <c r="N2082" s="300">
        <v>4</v>
      </c>
      <c r="O2082" s="300">
        <v>2</v>
      </c>
      <c r="P2082" s="301">
        <v>941</v>
      </c>
      <c r="Q2082" s="302">
        <v>9916</v>
      </c>
      <c r="R2082" s="302">
        <v>30</v>
      </c>
      <c r="S2082" s="303">
        <v>0</v>
      </c>
      <c r="T2082" s="304">
        <v>0</v>
      </c>
      <c r="U2082" s="304">
        <v>0</v>
      </c>
      <c r="V2082" s="297">
        <v>957</v>
      </c>
      <c r="W2082" s="298">
        <v>10035</v>
      </c>
      <c r="X2082" s="298">
        <v>44</v>
      </c>
    </row>
    <row r="2083" spans="1:24" x14ac:dyDescent="0.35">
      <c r="A2083" s="294">
        <v>2013</v>
      </c>
      <c r="B2083" s="295">
        <v>19840</v>
      </c>
      <c r="C2083" s="296" t="s">
        <v>1678</v>
      </c>
      <c r="D2083" s="294" t="s">
        <v>22</v>
      </c>
      <c r="E2083" s="296" t="s">
        <v>23</v>
      </c>
      <c r="F2083" s="294" t="s">
        <v>24</v>
      </c>
      <c r="G2083" s="296" t="s">
        <v>221</v>
      </c>
      <c r="H2083" s="296" t="s">
        <v>31</v>
      </c>
      <c r="I2083" s="296" t="s">
        <v>2337</v>
      </c>
      <c r="J2083" s="297">
        <v>33311.1</v>
      </c>
      <c r="K2083" s="298">
        <v>271544</v>
      </c>
      <c r="L2083" s="298">
        <v>18359</v>
      </c>
      <c r="M2083" s="299">
        <v>19817</v>
      </c>
      <c r="N2083" s="300">
        <v>213295</v>
      </c>
      <c r="O2083" s="300">
        <v>2234</v>
      </c>
      <c r="P2083" s="301">
        <v>2170</v>
      </c>
      <c r="Q2083" s="302">
        <v>22610</v>
      </c>
      <c r="R2083" s="302">
        <v>187</v>
      </c>
      <c r="S2083" s="303">
        <v>0</v>
      </c>
      <c r="T2083" s="304">
        <v>0</v>
      </c>
      <c r="U2083" s="304">
        <v>0</v>
      </c>
      <c r="V2083" s="297">
        <v>55298.1</v>
      </c>
      <c r="W2083" s="298">
        <v>507449</v>
      </c>
      <c r="X2083" s="298">
        <v>20780</v>
      </c>
    </row>
    <row r="2084" spans="1:24" x14ac:dyDescent="0.35">
      <c r="A2084" s="294">
        <v>2013</v>
      </c>
      <c r="B2084" s="295">
        <v>19856</v>
      </c>
      <c r="C2084" s="296" t="s">
        <v>1679</v>
      </c>
      <c r="D2084" s="294" t="s">
        <v>22</v>
      </c>
      <c r="E2084" s="296" t="s">
        <v>23</v>
      </c>
      <c r="F2084" s="294" t="s">
        <v>24</v>
      </c>
      <c r="G2084" s="296" t="s">
        <v>131</v>
      </c>
      <c r="H2084" s="296" t="s">
        <v>26</v>
      </c>
      <c r="I2084" s="296" t="s">
        <v>2306</v>
      </c>
      <c r="J2084" s="297">
        <v>30295</v>
      </c>
      <c r="K2084" s="298">
        <v>214299</v>
      </c>
      <c r="L2084" s="298">
        <v>21902</v>
      </c>
      <c r="M2084" s="299">
        <v>27245</v>
      </c>
      <c r="N2084" s="300">
        <v>206208</v>
      </c>
      <c r="O2084" s="300">
        <v>3287</v>
      </c>
      <c r="P2084" s="301">
        <v>26630</v>
      </c>
      <c r="Q2084" s="302">
        <v>239949</v>
      </c>
      <c r="R2084" s="302">
        <v>66</v>
      </c>
      <c r="S2084" s="303" t="s">
        <v>35</v>
      </c>
      <c r="T2084" s="304" t="s">
        <v>35</v>
      </c>
      <c r="U2084" s="304" t="s">
        <v>35</v>
      </c>
      <c r="V2084" s="297">
        <v>84170</v>
      </c>
      <c r="W2084" s="298">
        <v>660456</v>
      </c>
      <c r="X2084" s="298">
        <v>25255</v>
      </c>
    </row>
    <row r="2085" spans="1:24" x14ac:dyDescent="0.35">
      <c r="A2085" s="294">
        <v>2013</v>
      </c>
      <c r="B2085" s="295">
        <v>19865</v>
      </c>
      <c r="C2085" s="296" t="s">
        <v>1680</v>
      </c>
      <c r="D2085" s="294" t="s">
        <v>22</v>
      </c>
      <c r="E2085" s="296" t="s">
        <v>23</v>
      </c>
      <c r="F2085" s="294" t="s">
        <v>24</v>
      </c>
      <c r="G2085" s="296" t="s">
        <v>83</v>
      </c>
      <c r="H2085" s="296" t="s">
        <v>26</v>
      </c>
      <c r="I2085" s="296" t="s">
        <v>2270</v>
      </c>
      <c r="J2085" s="297">
        <v>2208.5</v>
      </c>
      <c r="K2085" s="298">
        <v>18358</v>
      </c>
      <c r="L2085" s="298">
        <v>2164</v>
      </c>
      <c r="M2085" s="299">
        <v>917.8</v>
      </c>
      <c r="N2085" s="300">
        <v>9828</v>
      </c>
      <c r="O2085" s="300">
        <v>339</v>
      </c>
      <c r="P2085" s="301">
        <v>1195</v>
      </c>
      <c r="Q2085" s="302">
        <v>11983</v>
      </c>
      <c r="R2085" s="302">
        <v>20</v>
      </c>
      <c r="S2085" s="303" t="s">
        <v>35</v>
      </c>
      <c r="T2085" s="304" t="s">
        <v>35</v>
      </c>
      <c r="U2085" s="304" t="s">
        <v>35</v>
      </c>
      <c r="V2085" s="297">
        <v>4321.3</v>
      </c>
      <c r="W2085" s="298">
        <v>40169</v>
      </c>
      <c r="X2085" s="298">
        <v>2523</v>
      </c>
    </row>
    <row r="2086" spans="1:24" x14ac:dyDescent="0.35">
      <c r="A2086" s="294">
        <v>2013</v>
      </c>
      <c r="B2086" s="295">
        <v>19876</v>
      </c>
      <c r="C2086" s="296" t="s">
        <v>1681</v>
      </c>
      <c r="D2086" s="294" t="s">
        <v>22</v>
      </c>
      <c r="E2086" s="296" t="s">
        <v>23</v>
      </c>
      <c r="F2086" s="294" t="s">
        <v>24</v>
      </c>
      <c r="G2086" s="296" t="s">
        <v>67</v>
      </c>
      <c r="H2086" s="296" t="s">
        <v>54</v>
      </c>
      <c r="I2086" s="296" t="s">
        <v>2271</v>
      </c>
      <c r="J2086" s="297">
        <v>168628.1</v>
      </c>
      <c r="K2086" s="298">
        <v>1577868</v>
      </c>
      <c r="L2086" s="298">
        <v>101158</v>
      </c>
      <c r="M2086" s="299">
        <v>89993</v>
      </c>
      <c r="N2086" s="300">
        <v>1029098</v>
      </c>
      <c r="O2086" s="300">
        <v>17801</v>
      </c>
      <c r="P2086" s="301">
        <v>95588.6</v>
      </c>
      <c r="Q2086" s="302">
        <v>1702830</v>
      </c>
      <c r="R2086" s="302">
        <v>50</v>
      </c>
      <c r="S2086" s="303">
        <v>0</v>
      </c>
      <c r="T2086" s="304">
        <v>0</v>
      </c>
      <c r="U2086" s="304">
        <v>0</v>
      </c>
      <c r="V2086" s="297">
        <v>354209.7</v>
      </c>
      <c r="W2086" s="298">
        <v>4309796</v>
      </c>
      <c r="X2086" s="298">
        <v>119009</v>
      </c>
    </row>
    <row r="2087" spans="1:24" x14ac:dyDescent="0.35">
      <c r="A2087" s="294">
        <v>2013</v>
      </c>
      <c r="B2087" s="295">
        <v>19876</v>
      </c>
      <c r="C2087" s="296" t="s">
        <v>1681</v>
      </c>
      <c r="D2087" s="294" t="s">
        <v>22</v>
      </c>
      <c r="E2087" s="296" t="s">
        <v>23</v>
      </c>
      <c r="F2087" s="294" t="s">
        <v>24</v>
      </c>
      <c r="G2087" s="296" t="s">
        <v>32</v>
      </c>
      <c r="H2087" s="296" t="s">
        <v>54</v>
      </c>
      <c r="I2087" s="296" t="s">
        <v>2271</v>
      </c>
      <c r="J2087" s="297">
        <v>3087834.6</v>
      </c>
      <c r="K2087" s="298">
        <v>28802062</v>
      </c>
      <c r="L2087" s="298">
        <v>2105500</v>
      </c>
      <c r="M2087" s="299">
        <v>3005366.6</v>
      </c>
      <c r="N2087" s="300">
        <v>39078780</v>
      </c>
      <c r="O2087" s="300">
        <v>251209</v>
      </c>
      <c r="P2087" s="301">
        <v>389889.8</v>
      </c>
      <c r="Q2087" s="302">
        <v>6393908</v>
      </c>
      <c r="R2087" s="302">
        <v>477</v>
      </c>
      <c r="S2087" s="303">
        <v>15897.2</v>
      </c>
      <c r="T2087" s="304">
        <v>194604</v>
      </c>
      <c r="U2087" s="304">
        <v>1</v>
      </c>
      <c r="V2087" s="297">
        <v>6498988.2000000002</v>
      </c>
      <c r="W2087" s="298">
        <v>74469354</v>
      </c>
      <c r="X2087" s="298">
        <v>2357187</v>
      </c>
    </row>
    <row r="2088" spans="1:24" x14ac:dyDescent="0.35">
      <c r="A2088" s="294">
        <v>2013</v>
      </c>
      <c r="B2088" s="295">
        <v>19882</v>
      </c>
      <c r="C2088" s="296" t="s">
        <v>1682</v>
      </c>
      <c r="D2088" s="294" t="s">
        <v>22</v>
      </c>
      <c r="E2088" s="296" t="s">
        <v>23</v>
      </c>
      <c r="F2088" s="294" t="s">
        <v>24</v>
      </c>
      <c r="G2088" s="296" t="s">
        <v>32</v>
      </c>
      <c r="H2088" s="296" t="s">
        <v>16</v>
      </c>
      <c r="I2088" s="296" t="s">
        <v>2271</v>
      </c>
      <c r="J2088" s="297">
        <v>5987.6</v>
      </c>
      <c r="K2088" s="298">
        <v>53097</v>
      </c>
      <c r="L2088" s="298">
        <v>5113</v>
      </c>
      <c r="M2088" s="299">
        <v>26943</v>
      </c>
      <c r="N2088" s="300">
        <v>278232</v>
      </c>
      <c r="O2088" s="300">
        <v>1180</v>
      </c>
      <c r="P2088" s="301">
        <v>1197.9000000000001</v>
      </c>
      <c r="Q2088" s="302">
        <v>13234</v>
      </c>
      <c r="R2088" s="302">
        <v>5</v>
      </c>
      <c r="S2088" s="303">
        <v>0</v>
      </c>
      <c r="T2088" s="304">
        <v>0</v>
      </c>
      <c r="U2088" s="304">
        <v>0</v>
      </c>
      <c r="V2088" s="297">
        <v>34128.5</v>
      </c>
      <c r="W2088" s="298">
        <v>344563</v>
      </c>
      <c r="X2088" s="298">
        <v>6298</v>
      </c>
    </row>
    <row r="2089" spans="1:24" x14ac:dyDescent="0.35">
      <c r="A2089" s="294">
        <v>2013</v>
      </c>
      <c r="B2089" s="295">
        <v>19883</v>
      </c>
      <c r="C2089" s="296" t="s">
        <v>2450</v>
      </c>
      <c r="D2089" s="294" t="s">
        <v>22</v>
      </c>
      <c r="E2089" s="296" t="s">
        <v>23</v>
      </c>
      <c r="F2089" s="294" t="s">
        <v>24</v>
      </c>
      <c r="G2089" s="296" t="s">
        <v>48</v>
      </c>
      <c r="H2089" s="296" t="s">
        <v>26</v>
      </c>
      <c r="I2089" s="296" t="s">
        <v>2270</v>
      </c>
      <c r="J2089" s="297">
        <v>4200.2</v>
      </c>
      <c r="K2089" s="298">
        <v>36027</v>
      </c>
      <c r="L2089" s="298">
        <v>4197</v>
      </c>
      <c r="M2089" s="299">
        <v>9399.5</v>
      </c>
      <c r="N2089" s="300">
        <v>78507</v>
      </c>
      <c r="O2089" s="300">
        <v>925</v>
      </c>
      <c r="P2089" s="301" t="s">
        <v>35</v>
      </c>
      <c r="Q2089" s="302" t="s">
        <v>35</v>
      </c>
      <c r="R2089" s="302" t="s">
        <v>35</v>
      </c>
      <c r="S2089" s="303" t="s">
        <v>35</v>
      </c>
      <c r="T2089" s="304" t="s">
        <v>35</v>
      </c>
      <c r="U2089" s="304" t="s">
        <v>35</v>
      </c>
      <c r="V2089" s="297">
        <v>13599.7</v>
      </c>
      <c r="W2089" s="298">
        <v>114534</v>
      </c>
      <c r="X2089" s="298">
        <v>5122</v>
      </c>
    </row>
    <row r="2090" spans="1:24" x14ac:dyDescent="0.35">
      <c r="A2090" s="294">
        <v>2013</v>
      </c>
      <c r="B2090" s="295">
        <v>19887</v>
      </c>
      <c r="C2090" s="296" t="s">
        <v>1683</v>
      </c>
      <c r="D2090" s="294" t="s">
        <v>22</v>
      </c>
      <c r="E2090" s="296" t="s">
        <v>23</v>
      </c>
      <c r="F2090" s="294" t="s">
        <v>24</v>
      </c>
      <c r="G2090" s="296" t="s">
        <v>71</v>
      </c>
      <c r="H2090" s="296" t="s">
        <v>31</v>
      </c>
      <c r="I2090" s="296" t="s">
        <v>2270</v>
      </c>
      <c r="J2090" s="297">
        <v>9459</v>
      </c>
      <c r="K2090" s="298">
        <v>75561</v>
      </c>
      <c r="L2090" s="298">
        <v>4228</v>
      </c>
      <c r="M2090" s="299">
        <v>3410.4</v>
      </c>
      <c r="N2090" s="300">
        <v>28548</v>
      </c>
      <c r="O2090" s="300">
        <v>1181</v>
      </c>
      <c r="P2090" s="301">
        <v>8099.8</v>
      </c>
      <c r="Q2090" s="302">
        <v>103748</v>
      </c>
      <c r="R2090" s="302">
        <v>8</v>
      </c>
      <c r="S2090" s="303" t="s">
        <v>35</v>
      </c>
      <c r="T2090" s="304" t="s">
        <v>35</v>
      </c>
      <c r="U2090" s="304" t="s">
        <v>35</v>
      </c>
      <c r="V2090" s="297">
        <v>20969.2</v>
      </c>
      <c r="W2090" s="298">
        <v>207857</v>
      </c>
      <c r="X2090" s="298">
        <v>5417</v>
      </c>
    </row>
    <row r="2091" spans="1:24" x14ac:dyDescent="0.35">
      <c r="A2091" s="294">
        <v>2013</v>
      </c>
      <c r="B2091" s="295">
        <v>19896</v>
      </c>
      <c r="C2091" s="296" t="s">
        <v>2451</v>
      </c>
      <c r="D2091" s="294" t="s">
        <v>22</v>
      </c>
      <c r="E2091" s="296" t="s">
        <v>23</v>
      </c>
      <c r="F2091" s="294" t="s">
        <v>24</v>
      </c>
      <c r="G2091" s="296" t="s">
        <v>164</v>
      </c>
      <c r="H2091" s="296" t="s">
        <v>26</v>
      </c>
      <c r="I2091" s="296" t="s">
        <v>2275</v>
      </c>
      <c r="J2091" s="297">
        <v>1085</v>
      </c>
      <c r="K2091" s="298">
        <v>10020</v>
      </c>
      <c r="L2091" s="298">
        <v>842</v>
      </c>
      <c r="M2091" s="299">
        <v>188</v>
      </c>
      <c r="N2091" s="300">
        <v>1792</v>
      </c>
      <c r="O2091" s="300">
        <v>119</v>
      </c>
      <c r="P2091" s="301">
        <v>2730</v>
      </c>
      <c r="Q2091" s="302">
        <v>37104</v>
      </c>
      <c r="R2091" s="302">
        <v>26</v>
      </c>
      <c r="S2091" s="303">
        <v>0</v>
      </c>
      <c r="T2091" s="304">
        <v>0</v>
      </c>
      <c r="U2091" s="304">
        <v>0</v>
      </c>
      <c r="V2091" s="297">
        <v>4003</v>
      </c>
      <c r="W2091" s="298">
        <v>48916</v>
      </c>
      <c r="X2091" s="298">
        <v>987</v>
      </c>
    </row>
    <row r="2092" spans="1:24" x14ac:dyDescent="0.35">
      <c r="A2092" s="294">
        <v>2013</v>
      </c>
      <c r="B2092" s="295">
        <v>19898</v>
      </c>
      <c r="C2092" s="296" t="s">
        <v>1684</v>
      </c>
      <c r="D2092" s="294" t="s">
        <v>22</v>
      </c>
      <c r="E2092" s="296" t="s">
        <v>23</v>
      </c>
      <c r="F2092" s="294" t="s">
        <v>24</v>
      </c>
      <c r="G2092" s="296" t="s">
        <v>100</v>
      </c>
      <c r="H2092" s="296" t="s">
        <v>31</v>
      </c>
      <c r="I2092" s="296" t="s">
        <v>2269</v>
      </c>
      <c r="J2092" s="297">
        <v>143864</v>
      </c>
      <c r="K2092" s="298">
        <v>1395408</v>
      </c>
      <c r="L2092" s="298">
        <v>93783</v>
      </c>
      <c r="M2092" s="299">
        <v>66618</v>
      </c>
      <c r="N2092" s="300">
        <v>630210</v>
      </c>
      <c r="O2092" s="300">
        <v>18396</v>
      </c>
      <c r="P2092" s="301">
        <v>14503</v>
      </c>
      <c r="Q2092" s="302">
        <v>213485</v>
      </c>
      <c r="R2092" s="302">
        <v>12</v>
      </c>
      <c r="S2092" s="303">
        <v>0</v>
      </c>
      <c r="T2092" s="304">
        <v>0</v>
      </c>
      <c r="U2092" s="304">
        <v>0</v>
      </c>
      <c r="V2092" s="297">
        <v>224985</v>
      </c>
      <c r="W2092" s="298">
        <v>2239103</v>
      </c>
      <c r="X2092" s="298">
        <v>112191</v>
      </c>
    </row>
    <row r="2093" spans="1:24" x14ac:dyDescent="0.35">
      <c r="A2093" s="294">
        <v>2013</v>
      </c>
      <c r="B2093" s="295">
        <v>19947</v>
      </c>
      <c r="C2093" s="296" t="s">
        <v>1685</v>
      </c>
      <c r="D2093" s="294" t="s">
        <v>22</v>
      </c>
      <c r="E2093" s="296" t="s">
        <v>23</v>
      </c>
      <c r="F2093" s="294" t="s">
        <v>24</v>
      </c>
      <c r="G2093" s="296" t="s">
        <v>48</v>
      </c>
      <c r="H2093" s="296" t="s">
        <v>26</v>
      </c>
      <c r="I2093" s="296" t="s">
        <v>2270</v>
      </c>
      <c r="J2093" s="297">
        <v>1919.2</v>
      </c>
      <c r="K2093" s="298">
        <v>22958</v>
      </c>
      <c r="L2093" s="298">
        <v>1949</v>
      </c>
      <c r="M2093" s="299">
        <v>551.70000000000005</v>
      </c>
      <c r="N2093" s="300">
        <v>6489</v>
      </c>
      <c r="O2093" s="300">
        <v>354</v>
      </c>
      <c r="P2093" s="301">
        <v>2722.7</v>
      </c>
      <c r="Q2093" s="302">
        <v>39605</v>
      </c>
      <c r="R2093" s="302">
        <v>86</v>
      </c>
      <c r="S2093" s="303" t="s">
        <v>35</v>
      </c>
      <c r="T2093" s="304" t="s">
        <v>35</v>
      </c>
      <c r="U2093" s="304" t="s">
        <v>35</v>
      </c>
      <c r="V2093" s="297">
        <v>5193.6000000000004</v>
      </c>
      <c r="W2093" s="298">
        <v>69052</v>
      </c>
      <c r="X2093" s="298">
        <v>2389</v>
      </c>
    </row>
    <row r="2094" spans="1:24" x14ac:dyDescent="0.35">
      <c r="A2094" s="294">
        <v>2013</v>
      </c>
      <c r="B2094" s="295">
        <v>19951</v>
      </c>
      <c r="C2094" s="296" t="s">
        <v>2452</v>
      </c>
      <c r="D2094" s="294" t="s">
        <v>22</v>
      </c>
      <c r="E2094" s="296" t="s">
        <v>23</v>
      </c>
      <c r="F2094" s="294" t="s">
        <v>24</v>
      </c>
      <c r="G2094" s="296" t="s">
        <v>44</v>
      </c>
      <c r="H2094" s="296" t="s">
        <v>26</v>
      </c>
      <c r="I2094" s="296" t="s">
        <v>2271</v>
      </c>
      <c r="J2094" s="297">
        <v>11802</v>
      </c>
      <c r="K2094" s="298">
        <v>101370</v>
      </c>
      <c r="L2094" s="298">
        <v>11178</v>
      </c>
      <c r="M2094" s="299">
        <v>8219</v>
      </c>
      <c r="N2094" s="300">
        <v>91804</v>
      </c>
      <c r="O2094" s="300">
        <v>1301</v>
      </c>
      <c r="P2094" s="301">
        <v>7979</v>
      </c>
      <c r="Q2094" s="302">
        <v>82712</v>
      </c>
      <c r="R2094" s="302">
        <v>136</v>
      </c>
      <c r="S2094" s="303" t="s">
        <v>35</v>
      </c>
      <c r="T2094" s="304" t="s">
        <v>35</v>
      </c>
      <c r="U2094" s="304" t="s">
        <v>35</v>
      </c>
      <c r="V2094" s="297">
        <v>28000</v>
      </c>
      <c r="W2094" s="298">
        <v>275886</v>
      </c>
      <c r="X2094" s="298">
        <v>12615</v>
      </c>
    </row>
    <row r="2095" spans="1:24" x14ac:dyDescent="0.35">
      <c r="A2095" s="294">
        <v>2013</v>
      </c>
      <c r="B2095" s="295">
        <v>19968</v>
      </c>
      <c r="C2095" s="296" t="s">
        <v>1686</v>
      </c>
      <c r="D2095" s="294" t="s">
        <v>22</v>
      </c>
      <c r="E2095" s="296" t="s">
        <v>23</v>
      </c>
      <c r="F2095" s="294" t="s">
        <v>24</v>
      </c>
      <c r="G2095" s="296" t="s">
        <v>86</v>
      </c>
      <c r="H2095" s="296" t="s">
        <v>26</v>
      </c>
      <c r="I2095" s="296" t="s">
        <v>2283</v>
      </c>
      <c r="J2095" s="297">
        <v>1961</v>
      </c>
      <c r="K2095" s="298">
        <v>23271</v>
      </c>
      <c r="L2095" s="298">
        <v>1858</v>
      </c>
      <c r="M2095" s="299">
        <v>2289</v>
      </c>
      <c r="N2095" s="300">
        <v>31221</v>
      </c>
      <c r="O2095" s="300">
        <v>466</v>
      </c>
      <c r="P2095" s="301">
        <v>425</v>
      </c>
      <c r="Q2095" s="302">
        <v>6595</v>
      </c>
      <c r="R2095" s="302">
        <v>3</v>
      </c>
      <c r="S2095" s="303" t="s">
        <v>35</v>
      </c>
      <c r="T2095" s="304" t="s">
        <v>35</v>
      </c>
      <c r="U2095" s="304" t="s">
        <v>35</v>
      </c>
      <c r="V2095" s="297">
        <v>4675</v>
      </c>
      <c r="W2095" s="298">
        <v>61087</v>
      </c>
      <c r="X2095" s="298">
        <v>2327</v>
      </c>
    </row>
    <row r="2096" spans="1:24" x14ac:dyDescent="0.35">
      <c r="A2096" s="294">
        <v>2013</v>
      </c>
      <c r="B2096" s="295">
        <v>19974</v>
      </c>
      <c r="C2096" s="296" t="s">
        <v>1687</v>
      </c>
      <c r="D2096" s="294" t="s">
        <v>22</v>
      </c>
      <c r="E2096" s="296" t="s">
        <v>23</v>
      </c>
      <c r="F2096" s="294" t="s">
        <v>24</v>
      </c>
      <c r="G2096" s="296" t="s">
        <v>67</v>
      </c>
      <c r="H2096" s="296" t="s">
        <v>26</v>
      </c>
      <c r="I2096" s="296" t="s">
        <v>2291</v>
      </c>
      <c r="J2096" s="297">
        <v>8419</v>
      </c>
      <c r="K2096" s="298">
        <v>62142</v>
      </c>
      <c r="L2096" s="298">
        <v>5476</v>
      </c>
      <c r="M2096" s="299">
        <v>8349.9</v>
      </c>
      <c r="N2096" s="300">
        <v>76895</v>
      </c>
      <c r="O2096" s="300">
        <v>831</v>
      </c>
      <c r="P2096" s="301">
        <v>0</v>
      </c>
      <c r="Q2096" s="302">
        <v>0</v>
      </c>
      <c r="R2096" s="302">
        <v>0</v>
      </c>
      <c r="S2096" s="303">
        <v>0</v>
      </c>
      <c r="T2096" s="304">
        <v>0</v>
      </c>
      <c r="U2096" s="304">
        <v>0</v>
      </c>
      <c r="V2096" s="297">
        <v>16768.900000000001</v>
      </c>
      <c r="W2096" s="298">
        <v>139037</v>
      </c>
      <c r="X2096" s="298">
        <v>6307</v>
      </c>
    </row>
    <row r="2097" spans="1:24" x14ac:dyDescent="0.35">
      <c r="A2097" s="294">
        <v>2013</v>
      </c>
      <c r="B2097" s="295">
        <v>19979</v>
      </c>
      <c r="C2097" s="296" t="s">
        <v>1688</v>
      </c>
      <c r="D2097" s="294" t="s">
        <v>22</v>
      </c>
      <c r="E2097" s="296" t="s">
        <v>23</v>
      </c>
      <c r="F2097" s="294" t="s">
        <v>24</v>
      </c>
      <c r="G2097" s="296" t="s">
        <v>173</v>
      </c>
      <c r="H2097" s="296" t="s">
        <v>26</v>
      </c>
      <c r="I2097" s="296" t="s">
        <v>2306</v>
      </c>
      <c r="J2097" s="297">
        <v>11555</v>
      </c>
      <c r="K2097" s="298">
        <v>81451</v>
      </c>
      <c r="L2097" s="298">
        <v>10348</v>
      </c>
      <c r="M2097" s="299">
        <v>5552</v>
      </c>
      <c r="N2097" s="300">
        <v>37210</v>
      </c>
      <c r="O2097" s="300">
        <v>1728</v>
      </c>
      <c r="P2097" s="301">
        <v>9455</v>
      </c>
      <c r="Q2097" s="302">
        <v>67390</v>
      </c>
      <c r="R2097" s="302">
        <v>165</v>
      </c>
      <c r="S2097" s="303" t="s">
        <v>35</v>
      </c>
      <c r="T2097" s="304" t="s">
        <v>35</v>
      </c>
      <c r="U2097" s="304" t="s">
        <v>35</v>
      </c>
      <c r="V2097" s="297">
        <v>26562</v>
      </c>
      <c r="W2097" s="298">
        <v>186051</v>
      </c>
      <c r="X2097" s="298">
        <v>12241</v>
      </c>
    </row>
    <row r="2098" spans="1:24" x14ac:dyDescent="0.35">
      <c r="A2098" s="294">
        <v>2013</v>
      </c>
      <c r="B2098" s="295">
        <v>19980</v>
      </c>
      <c r="C2098" s="296" t="s">
        <v>1689</v>
      </c>
      <c r="D2098" s="294" t="s">
        <v>22</v>
      </c>
      <c r="E2098" s="296" t="s">
        <v>23</v>
      </c>
      <c r="F2098" s="294" t="s">
        <v>24</v>
      </c>
      <c r="G2098" s="296" t="s">
        <v>86</v>
      </c>
      <c r="H2098" s="296" t="s">
        <v>26</v>
      </c>
      <c r="I2098" s="296" t="s">
        <v>2283</v>
      </c>
      <c r="J2098" s="297">
        <v>553</v>
      </c>
      <c r="K2098" s="298">
        <v>5139</v>
      </c>
      <c r="L2098" s="298">
        <v>562</v>
      </c>
      <c r="M2098" s="299">
        <v>418</v>
      </c>
      <c r="N2098" s="300">
        <v>4494</v>
      </c>
      <c r="O2098" s="300">
        <v>95</v>
      </c>
      <c r="P2098" s="301">
        <v>2584</v>
      </c>
      <c r="Q2098" s="302">
        <v>37249</v>
      </c>
      <c r="R2098" s="302">
        <v>1</v>
      </c>
      <c r="S2098" s="303" t="s">
        <v>35</v>
      </c>
      <c r="T2098" s="304" t="s">
        <v>35</v>
      </c>
      <c r="U2098" s="304" t="s">
        <v>35</v>
      </c>
      <c r="V2098" s="297">
        <v>3555</v>
      </c>
      <c r="W2098" s="298">
        <v>46882</v>
      </c>
      <c r="X2098" s="298">
        <v>658</v>
      </c>
    </row>
    <row r="2099" spans="1:24" x14ac:dyDescent="0.35">
      <c r="A2099" s="294">
        <v>2013</v>
      </c>
      <c r="B2099" s="295">
        <v>19981</v>
      </c>
      <c r="C2099" s="296" t="s">
        <v>1690</v>
      </c>
      <c r="D2099" s="294" t="s">
        <v>22</v>
      </c>
      <c r="E2099" s="296" t="s">
        <v>23</v>
      </c>
      <c r="F2099" s="294" t="s">
        <v>24</v>
      </c>
      <c r="G2099" s="296" t="s">
        <v>67</v>
      </c>
      <c r="H2099" s="296" t="s">
        <v>31</v>
      </c>
      <c r="I2099" s="296" t="s">
        <v>2291</v>
      </c>
      <c r="J2099" s="297">
        <v>65156</v>
      </c>
      <c r="K2099" s="298">
        <v>513591</v>
      </c>
      <c r="L2099" s="298">
        <v>34808</v>
      </c>
      <c r="M2099" s="299">
        <v>10230</v>
      </c>
      <c r="N2099" s="300">
        <v>92470</v>
      </c>
      <c r="O2099" s="300">
        <v>2085</v>
      </c>
      <c r="P2099" s="301">
        <v>4063</v>
      </c>
      <c r="Q2099" s="302">
        <v>68208</v>
      </c>
      <c r="R2099" s="302">
        <v>3</v>
      </c>
      <c r="S2099" s="303" t="s">
        <v>35</v>
      </c>
      <c r="T2099" s="304" t="s">
        <v>35</v>
      </c>
      <c r="U2099" s="304" t="s">
        <v>35</v>
      </c>
      <c r="V2099" s="297">
        <v>79449</v>
      </c>
      <c r="W2099" s="298">
        <v>674269</v>
      </c>
      <c r="X2099" s="298">
        <v>36896</v>
      </c>
    </row>
    <row r="2100" spans="1:24" x14ac:dyDescent="0.35">
      <c r="A2100" s="294">
        <v>2013</v>
      </c>
      <c r="B2100" s="295">
        <v>20038</v>
      </c>
      <c r="C2100" s="296" t="s">
        <v>1691</v>
      </c>
      <c r="D2100" s="294" t="s">
        <v>22</v>
      </c>
      <c r="E2100" s="296" t="s">
        <v>23</v>
      </c>
      <c r="F2100" s="294" t="s">
        <v>24</v>
      </c>
      <c r="G2100" s="296" t="s">
        <v>228</v>
      </c>
      <c r="H2100" s="296" t="s">
        <v>26</v>
      </c>
      <c r="I2100" s="296" t="s">
        <v>2306</v>
      </c>
      <c r="J2100" s="297">
        <v>27603.4</v>
      </c>
      <c r="K2100" s="298">
        <v>213782</v>
      </c>
      <c r="L2100" s="298">
        <v>21092</v>
      </c>
      <c r="M2100" s="299">
        <v>29414.9</v>
      </c>
      <c r="N2100" s="300">
        <v>250902</v>
      </c>
      <c r="O2100" s="300">
        <v>3622</v>
      </c>
      <c r="P2100" s="301">
        <v>13995.7</v>
      </c>
      <c r="Q2100" s="302">
        <v>137627</v>
      </c>
      <c r="R2100" s="302">
        <v>24</v>
      </c>
      <c r="S2100" s="303" t="s">
        <v>35</v>
      </c>
      <c r="T2100" s="304" t="s">
        <v>35</v>
      </c>
      <c r="U2100" s="304" t="s">
        <v>35</v>
      </c>
      <c r="V2100" s="297">
        <v>71014</v>
      </c>
      <c r="W2100" s="298">
        <v>602311</v>
      </c>
      <c r="X2100" s="298">
        <v>24738</v>
      </c>
    </row>
    <row r="2101" spans="1:24" x14ac:dyDescent="0.35">
      <c r="A2101" s="294">
        <v>2013</v>
      </c>
      <c r="B2101" s="295">
        <v>20065</v>
      </c>
      <c r="C2101" s="296" t="s">
        <v>1692</v>
      </c>
      <c r="D2101" s="294" t="s">
        <v>22</v>
      </c>
      <c r="E2101" s="296" t="s">
        <v>23</v>
      </c>
      <c r="F2101" s="294" t="s">
        <v>24</v>
      </c>
      <c r="G2101" s="296" t="s">
        <v>46</v>
      </c>
      <c r="H2101" s="296" t="s">
        <v>31</v>
      </c>
      <c r="I2101" s="296" t="s">
        <v>2274</v>
      </c>
      <c r="J2101" s="297">
        <v>167619.1</v>
      </c>
      <c r="K2101" s="298">
        <v>1641384</v>
      </c>
      <c r="L2101" s="298">
        <v>110456</v>
      </c>
      <c r="M2101" s="299">
        <v>54220</v>
      </c>
      <c r="N2101" s="300">
        <v>523083</v>
      </c>
      <c r="O2101" s="300">
        <v>9348</v>
      </c>
      <c r="P2101" s="301">
        <v>14474</v>
      </c>
      <c r="Q2101" s="302">
        <v>197937</v>
      </c>
      <c r="R2101" s="302">
        <v>57</v>
      </c>
      <c r="S2101" s="303" t="s">
        <v>35</v>
      </c>
      <c r="T2101" s="304" t="s">
        <v>35</v>
      </c>
      <c r="U2101" s="304" t="s">
        <v>35</v>
      </c>
      <c r="V2101" s="297">
        <v>236313.1</v>
      </c>
      <c r="W2101" s="298">
        <v>2362404</v>
      </c>
      <c r="X2101" s="298">
        <v>119861</v>
      </c>
    </row>
    <row r="2102" spans="1:24" x14ac:dyDescent="0.35">
      <c r="A2102" s="294">
        <v>2013</v>
      </c>
      <c r="B2102" s="295">
        <v>20069</v>
      </c>
      <c r="C2102" s="296" t="s">
        <v>1693</v>
      </c>
      <c r="D2102" s="294" t="s">
        <v>22</v>
      </c>
      <c r="E2102" s="296" t="s">
        <v>23</v>
      </c>
      <c r="F2102" s="294" t="s">
        <v>24</v>
      </c>
      <c r="G2102" s="296" t="s">
        <v>75</v>
      </c>
      <c r="H2102" s="296" t="s">
        <v>26</v>
      </c>
      <c r="I2102" s="296" t="s">
        <v>2300</v>
      </c>
      <c r="J2102" s="297">
        <v>2424</v>
      </c>
      <c r="K2102" s="298">
        <v>19959</v>
      </c>
      <c r="L2102" s="298">
        <v>1942</v>
      </c>
      <c r="M2102" s="299">
        <v>1378</v>
      </c>
      <c r="N2102" s="300">
        <v>12630</v>
      </c>
      <c r="O2102" s="300">
        <v>273</v>
      </c>
      <c r="P2102" s="301">
        <v>1288</v>
      </c>
      <c r="Q2102" s="302">
        <v>13520</v>
      </c>
      <c r="R2102" s="302">
        <v>29</v>
      </c>
      <c r="S2102" s="303">
        <v>0</v>
      </c>
      <c r="T2102" s="304">
        <v>0</v>
      </c>
      <c r="U2102" s="304" t="s">
        <v>35</v>
      </c>
      <c r="V2102" s="297">
        <v>5090</v>
      </c>
      <c r="W2102" s="298">
        <v>46109</v>
      </c>
      <c r="X2102" s="298">
        <v>2244</v>
      </c>
    </row>
    <row r="2103" spans="1:24" x14ac:dyDescent="0.35">
      <c r="A2103" s="294">
        <v>2013</v>
      </c>
      <c r="B2103" s="295">
        <v>20077</v>
      </c>
      <c r="C2103" s="296" t="s">
        <v>1694</v>
      </c>
      <c r="D2103" s="294" t="s">
        <v>22</v>
      </c>
      <c r="E2103" s="296" t="s">
        <v>23</v>
      </c>
      <c r="F2103" s="294" t="s">
        <v>24</v>
      </c>
      <c r="G2103" s="296" t="s">
        <v>44</v>
      </c>
      <c r="H2103" s="296" t="s">
        <v>26</v>
      </c>
      <c r="I2103" s="296" t="s">
        <v>2271</v>
      </c>
      <c r="J2103" s="297">
        <v>4247</v>
      </c>
      <c r="K2103" s="298">
        <v>48670</v>
      </c>
      <c r="L2103" s="298">
        <v>4711</v>
      </c>
      <c r="M2103" s="299">
        <v>5239</v>
      </c>
      <c r="N2103" s="300">
        <v>55506</v>
      </c>
      <c r="O2103" s="300">
        <v>631</v>
      </c>
      <c r="P2103" s="301">
        <v>5514</v>
      </c>
      <c r="Q2103" s="302">
        <v>81356</v>
      </c>
      <c r="R2103" s="302">
        <v>11</v>
      </c>
      <c r="S2103" s="303" t="s">
        <v>35</v>
      </c>
      <c r="T2103" s="304" t="s">
        <v>35</v>
      </c>
      <c r="U2103" s="304" t="s">
        <v>35</v>
      </c>
      <c r="V2103" s="297">
        <v>15000</v>
      </c>
      <c r="W2103" s="298">
        <v>185532</v>
      </c>
      <c r="X2103" s="298">
        <v>5353</v>
      </c>
    </row>
    <row r="2104" spans="1:24" x14ac:dyDescent="0.35">
      <c r="A2104" s="294">
        <v>2013</v>
      </c>
      <c r="B2104" s="295">
        <v>20130</v>
      </c>
      <c r="C2104" s="296" t="s">
        <v>1695</v>
      </c>
      <c r="D2104" s="294" t="s">
        <v>22</v>
      </c>
      <c r="E2104" s="296" t="s">
        <v>23</v>
      </c>
      <c r="F2104" s="294" t="s">
        <v>24</v>
      </c>
      <c r="G2104" s="296" t="s">
        <v>106</v>
      </c>
      <c r="H2104" s="296" t="s">
        <v>31</v>
      </c>
      <c r="I2104" s="296" t="s">
        <v>2269</v>
      </c>
      <c r="J2104" s="297">
        <v>83584</v>
      </c>
      <c r="K2104" s="298">
        <v>815191</v>
      </c>
      <c r="L2104" s="298">
        <v>50911</v>
      </c>
      <c r="M2104" s="299">
        <v>40925</v>
      </c>
      <c r="N2104" s="300">
        <v>374520</v>
      </c>
      <c r="O2104" s="300">
        <v>10370</v>
      </c>
      <c r="P2104" s="301">
        <v>42773</v>
      </c>
      <c r="Q2104" s="302">
        <v>616765</v>
      </c>
      <c r="R2104" s="302">
        <v>36</v>
      </c>
      <c r="S2104" s="303">
        <v>0</v>
      </c>
      <c r="T2104" s="304">
        <v>0</v>
      </c>
      <c r="U2104" s="304">
        <v>0</v>
      </c>
      <c r="V2104" s="297">
        <v>167282</v>
      </c>
      <c r="W2104" s="298">
        <v>1806476</v>
      </c>
      <c r="X2104" s="298">
        <v>61317</v>
      </c>
    </row>
    <row r="2105" spans="1:24" x14ac:dyDescent="0.35">
      <c r="A2105" s="294">
        <v>2013</v>
      </c>
      <c r="B2105" s="295">
        <v>20134</v>
      </c>
      <c r="C2105" s="296" t="s">
        <v>1696</v>
      </c>
      <c r="D2105" s="294" t="s">
        <v>22</v>
      </c>
      <c r="E2105" s="296" t="s">
        <v>23</v>
      </c>
      <c r="F2105" s="294" t="s">
        <v>24</v>
      </c>
      <c r="G2105" s="296" t="s">
        <v>48</v>
      </c>
      <c r="H2105" s="296" t="s">
        <v>26</v>
      </c>
      <c r="I2105" s="296" t="s">
        <v>2270</v>
      </c>
      <c r="J2105" s="297">
        <v>893.7</v>
      </c>
      <c r="K2105" s="298">
        <v>8028</v>
      </c>
      <c r="L2105" s="298">
        <v>749</v>
      </c>
      <c r="M2105" s="299">
        <v>1516.9</v>
      </c>
      <c r="N2105" s="300">
        <v>15153</v>
      </c>
      <c r="O2105" s="300">
        <v>138</v>
      </c>
      <c r="P2105" s="301">
        <v>1958.3</v>
      </c>
      <c r="Q2105" s="302">
        <v>31845</v>
      </c>
      <c r="R2105" s="302">
        <v>3</v>
      </c>
      <c r="S2105" s="303" t="s">
        <v>35</v>
      </c>
      <c r="T2105" s="304" t="s">
        <v>35</v>
      </c>
      <c r="U2105" s="304" t="s">
        <v>35</v>
      </c>
      <c r="V2105" s="297">
        <v>4368.8999999999996</v>
      </c>
      <c r="W2105" s="298">
        <v>55026</v>
      </c>
      <c r="X2105" s="298">
        <v>890</v>
      </c>
    </row>
    <row r="2106" spans="1:24" x14ac:dyDescent="0.35">
      <c r="A2106" s="294">
        <v>2013</v>
      </c>
      <c r="B2106" s="295">
        <v>20135</v>
      </c>
      <c r="C2106" s="296" t="s">
        <v>1697</v>
      </c>
      <c r="D2106" s="294" t="s">
        <v>22</v>
      </c>
      <c r="E2106" s="296" t="s">
        <v>23</v>
      </c>
      <c r="F2106" s="294" t="s">
        <v>24</v>
      </c>
      <c r="G2106" s="296" t="s">
        <v>223</v>
      </c>
      <c r="H2106" s="296" t="s">
        <v>26</v>
      </c>
      <c r="I2106" s="296" t="s">
        <v>2309</v>
      </c>
      <c r="J2106" s="297">
        <v>4961.8999999999996</v>
      </c>
      <c r="K2106" s="298">
        <v>58573</v>
      </c>
      <c r="L2106" s="298">
        <v>5706</v>
      </c>
      <c r="M2106" s="299">
        <v>3573.4</v>
      </c>
      <c r="N2106" s="300">
        <v>37293</v>
      </c>
      <c r="O2106" s="300">
        <v>466</v>
      </c>
      <c r="P2106" s="301">
        <v>25.2</v>
      </c>
      <c r="Q2106" s="302">
        <v>225</v>
      </c>
      <c r="R2106" s="302">
        <v>1</v>
      </c>
      <c r="S2106" s="303">
        <v>0</v>
      </c>
      <c r="T2106" s="304">
        <v>0</v>
      </c>
      <c r="U2106" s="304">
        <v>0</v>
      </c>
      <c r="V2106" s="297">
        <v>8560.5</v>
      </c>
      <c r="W2106" s="298">
        <v>96091</v>
      </c>
      <c r="X2106" s="298">
        <v>6173</v>
      </c>
    </row>
    <row r="2107" spans="1:24" x14ac:dyDescent="0.35">
      <c r="A2107" s="294">
        <v>2013</v>
      </c>
      <c r="B2107" s="295">
        <v>20136</v>
      </c>
      <c r="C2107" s="296" t="s">
        <v>1698</v>
      </c>
      <c r="D2107" s="294" t="s">
        <v>22</v>
      </c>
      <c r="E2107" s="296" t="s">
        <v>23</v>
      </c>
      <c r="F2107" s="294" t="s">
        <v>24</v>
      </c>
      <c r="G2107" s="296" t="s">
        <v>48</v>
      </c>
      <c r="H2107" s="296" t="s">
        <v>26</v>
      </c>
      <c r="I2107" s="296" t="s">
        <v>2270</v>
      </c>
      <c r="J2107" s="297">
        <v>3227</v>
      </c>
      <c r="K2107" s="298">
        <v>26591</v>
      </c>
      <c r="L2107" s="298">
        <v>3622</v>
      </c>
      <c r="M2107" s="299">
        <v>3545</v>
      </c>
      <c r="N2107" s="300">
        <v>34419</v>
      </c>
      <c r="O2107" s="300">
        <v>526</v>
      </c>
      <c r="P2107" s="301" t="s">
        <v>35</v>
      </c>
      <c r="Q2107" s="302" t="s">
        <v>35</v>
      </c>
      <c r="R2107" s="302" t="s">
        <v>35</v>
      </c>
      <c r="S2107" s="303" t="s">
        <v>35</v>
      </c>
      <c r="T2107" s="304" t="s">
        <v>35</v>
      </c>
      <c r="U2107" s="304" t="s">
        <v>35</v>
      </c>
      <c r="V2107" s="297">
        <v>6772</v>
      </c>
      <c r="W2107" s="298">
        <v>61010</v>
      </c>
      <c r="X2107" s="298">
        <v>4148</v>
      </c>
    </row>
    <row r="2108" spans="1:24" x14ac:dyDescent="0.35">
      <c r="A2108" s="294">
        <v>2013</v>
      </c>
      <c r="B2108" s="295">
        <v>20138</v>
      </c>
      <c r="C2108" s="296" t="s">
        <v>1699</v>
      </c>
      <c r="D2108" s="294" t="s">
        <v>22</v>
      </c>
      <c r="E2108" s="296" t="s">
        <v>23</v>
      </c>
      <c r="F2108" s="294" t="s">
        <v>24</v>
      </c>
      <c r="G2108" s="296" t="s">
        <v>123</v>
      </c>
      <c r="H2108" s="296" t="s">
        <v>31</v>
      </c>
      <c r="I2108" s="296" t="s">
        <v>2304</v>
      </c>
      <c r="J2108" s="297">
        <v>4913</v>
      </c>
      <c r="K2108" s="298">
        <v>51075</v>
      </c>
      <c r="L2108" s="298">
        <v>3762</v>
      </c>
      <c r="M2108" s="299">
        <v>1521</v>
      </c>
      <c r="N2108" s="300">
        <v>15407</v>
      </c>
      <c r="O2108" s="300">
        <v>535</v>
      </c>
      <c r="P2108" s="301">
        <v>2971</v>
      </c>
      <c r="Q2108" s="302">
        <v>40774</v>
      </c>
      <c r="R2108" s="302">
        <v>332</v>
      </c>
      <c r="S2108" s="303" t="s">
        <v>35</v>
      </c>
      <c r="T2108" s="304" t="s">
        <v>35</v>
      </c>
      <c r="U2108" s="304" t="s">
        <v>35</v>
      </c>
      <c r="V2108" s="297">
        <v>9405</v>
      </c>
      <c r="W2108" s="298">
        <v>107256</v>
      </c>
      <c r="X2108" s="298">
        <v>4629</v>
      </c>
    </row>
    <row r="2109" spans="1:24" x14ac:dyDescent="0.35">
      <c r="A2109" s="294">
        <v>2013</v>
      </c>
      <c r="B2109" s="295">
        <v>20139</v>
      </c>
      <c r="C2109" s="296" t="s">
        <v>1700</v>
      </c>
      <c r="D2109" s="294" t="s">
        <v>22</v>
      </c>
      <c r="E2109" s="296" t="s">
        <v>23</v>
      </c>
      <c r="F2109" s="294" t="s">
        <v>24</v>
      </c>
      <c r="G2109" s="296" t="s">
        <v>71</v>
      </c>
      <c r="H2109" s="296" t="s">
        <v>26</v>
      </c>
      <c r="I2109" s="296" t="s">
        <v>2271</v>
      </c>
      <c r="J2109" s="297">
        <v>6770</v>
      </c>
      <c r="K2109" s="298">
        <v>69926</v>
      </c>
      <c r="L2109" s="298">
        <v>6278</v>
      </c>
      <c r="M2109" s="299">
        <v>6470</v>
      </c>
      <c r="N2109" s="300">
        <v>73166</v>
      </c>
      <c r="O2109" s="300">
        <v>1087</v>
      </c>
      <c r="P2109" s="301">
        <v>1663</v>
      </c>
      <c r="Q2109" s="302">
        <v>23035</v>
      </c>
      <c r="R2109" s="302">
        <v>1</v>
      </c>
      <c r="S2109" s="303" t="s">
        <v>35</v>
      </c>
      <c r="T2109" s="304" t="s">
        <v>35</v>
      </c>
      <c r="U2109" s="304" t="s">
        <v>35</v>
      </c>
      <c r="V2109" s="297">
        <v>14903</v>
      </c>
      <c r="W2109" s="298">
        <v>166127</v>
      </c>
      <c r="X2109" s="298">
        <v>7366</v>
      </c>
    </row>
    <row r="2110" spans="1:24" x14ac:dyDescent="0.35">
      <c r="A2110" s="294">
        <v>2013</v>
      </c>
      <c r="B2110" s="295">
        <v>20140</v>
      </c>
      <c r="C2110" s="296" t="s">
        <v>1701</v>
      </c>
      <c r="D2110" s="294" t="s">
        <v>22</v>
      </c>
      <c r="E2110" s="296" t="s">
        <v>23</v>
      </c>
      <c r="F2110" s="294" t="s">
        <v>24</v>
      </c>
      <c r="G2110" s="296" t="s">
        <v>46</v>
      </c>
      <c r="H2110" s="296" t="s">
        <v>26</v>
      </c>
      <c r="I2110" s="296" t="s">
        <v>2274</v>
      </c>
      <c r="J2110" s="297">
        <v>2962</v>
      </c>
      <c r="K2110" s="298">
        <v>23368</v>
      </c>
      <c r="L2110" s="298">
        <v>2042</v>
      </c>
      <c r="M2110" s="299">
        <v>2492</v>
      </c>
      <c r="N2110" s="300">
        <v>20331</v>
      </c>
      <c r="O2110" s="300">
        <v>309</v>
      </c>
      <c r="P2110" s="301">
        <v>4363</v>
      </c>
      <c r="Q2110" s="302">
        <v>53906</v>
      </c>
      <c r="R2110" s="302">
        <v>5</v>
      </c>
      <c r="S2110" s="303" t="s">
        <v>35</v>
      </c>
      <c r="T2110" s="304" t="s">
        <v>35</v>
      </c>
      <c r="U2110" s="304" t="s">
        <v>35</v>
      </c>
      <c r="V2110" s="297">
        <v>9817</v>
      </c>
      <c r="W2110" s="298">
        <v>97605</v>
      </c>
      <c r="X2110" s="298">
        <v>2356</v>
      </c>
    </row>
    <row r="2111" spans="1:24" x14ac:dyDescent="0.35">
      <c r="A2111" s="294">
        <v>2013</v>
      </c>
      <c r="B2111" s="295">
        <v>20142</v>
      </c>
      <c r="C2111" s="296" t="s">
        <v>1702</v>
      </c>
      <c r="D2111" s="294" t="s">
        <v>22</v>
      </c>
      <c r="E2111" s="296" t="s">
        <v>23</v>
      </c>
      <c r="F2111" s="294" t="s">
        <v>24</v>
      </c>
      <c r="G2111" s="296" t="s">
        <v>67</v>
      </c>
      <c r="H2111" s="296" t="s">
        <v>26</v>
      </c>
      <c r="I2111" s="296" t="s">
        <v>2291</v>
      </c>
      <c r="J2111" s="297">
        <v>18089.5</v>
      </c>
      <c r="K2111" s="298">
        <v>131549</v>
      </c>
      <c r="L2111" s="298">
        <v>11104</v>
      </c>
      <c r="M2111" s="299">
        <v>13952.5</v>
      </c>
      <c r="N2111" s="300">
        <v>109451</v>
      </c>
      <c r="O2111" s="300">
        <v>2455</v>
      </c>
      <c r="P2111" s="301">
        <v>3259.5</v>
      </c>
      <c r="Q2111" s="302">
        <v>33759</v>
      </c>
      <c r="R2111" s="302">
        <v>6</v>
      </c>
      <c r="S2111" s="303" t="s">
        <v>35</v>
      </c>
      <c r="T2111" s="304" t="s">
        <v>35</v>
      </c>
      <c r="U2111" s="304" t="s">
        <v>35</v>
      </c>
      <c r="V2111" s="297">
        <v>35301.5</v>
      </c>
      <c r="W2111" s="298">
        <v>274759</v>
      </c>
      <c r="X2111" s="298">
        <v>13565</v>
      </c>
    </row>
    <row r="2112" spans="1:24" x14ac:dyDescent="0.35">
      <c r="A2112" s="294">
        <v>2013</v>
      </c>
      <c r="B2112" s="295">
        <v>20146</v>
      </c>
      <c r="C2112" s="296" t="s">
        <v>1703</v>
      </c>
      <c r="D2112" s="294" t="s">
        <v>22</v>
      </c>
      <c r="E2112" s="296" t="s">
        <v>23</v>
      </c>
      <c r="F2112" s="294" t="s">
        <v>24</v>
      </c>
      <c r="G2112" s="296" t="s">
        <v>46</v>
      </c>
      <c r="H2112" s="296" t="s">
        <v>31</v>
      </c>
      <c r="I2112" s="296" t="s">
        <v>2274</v>
      </c>
      <c r="J2112" s="297">
        <v>20946</v>
      </c>
      <c r="K2112" s="298">
        <v>182061</v>
      </c>
      <c r="L2112" s="298">
        <v>14641</v>
      </c>
      <c r="M2112" s="299">
        <v>4900</v>
      </c>
      <c r="N2112" s="300">
        <v>49650</v>
      </c>
      <c r="O2112" s="300">
        <v>699</v>
      </c>
      <c r="P2112" s="301">
        <v>7903</v>
      </c>
      <c r="Q2112" s="302">
        <v>118425</v>
      </c>
      <c r="R2112" s="302">
        <v>7</v>
      </c>
      <c r="S2112" s="303" t="s">
        <v>35</v>
      </c>
      <c r="T2112" s="304" t="s">
        <v>35</v>
      </c>
      <c r="U2112" s="304" t="s">
        <v>35</v>
      </c>
      <c r="V2112" s="297">
        <v>33749</v>
      </c>
      <c r="W2112" s="298">
        <v>350136</v>
      </c>
      <c r="X2112" s="298">
        <v>15347</v>
      </c>
    </row>
    <row r="2113" spans="1:24" x14ac:dyDescent="0.35">
      <c r="A2113" s="294">
        <v>2013</v>
      </c>
      <c r="B2113" s="295">
        <v>20150</v>
      </c>
      <c r="C2113" s="296" t="s">
        <v>1704</v>
      </c>
      <c r="D2113" s="294" t="s">
        <v>22</v>
      </c>
      <c r="E2113" s="296" t="s">
        <v>23</v>
      </c>
      <c r="F2113" s="294" t="s">
        <v>24</v>
      </c>
      <c r="G2113" s="296" t="s">
        <v>44</v>
      </c>
      <c r="H2113" s="296" t="s">
        <v>31</v>
      </c>
      <c r="I2113" s="296" t="s">
        <v>2271</v>
      </c>
      <c r="J2113" s="297">
        <v>12757.5</v>
      </c>
      <c r="K2113" s="298">
        <v>84457</v>
      </c>
      <c r="L2113" s="298">
        <v>8318</v>
      </c>
      <c r="M2113" s="299">
        <v>2999.1</v>
      </c>
      <c r="N2113" s="300">
        <v>18828</v>
      </c>
      <c r="O2113" s="300">
        <v>2356</v>
      </c>
      <c r="P2113" s="301">
        <v>326.7</v>
      </c>
      <c r="Q2113" s="302">
        <v>3765</v>
      </c>
      <c r="R2113" s="302">
        <v>1</v>
      </c>
      <c r="S2113" s="303">
        <v>0</v>
      </c>
      <c r="T2113" s="304">
        <v>0</v>
      </c>
      <c r="U2113" s="304">
        <v>0</v>
      </c>
      <c r="V2113" s="297">
        <v>16083.3</v>
      </c>
      <c r="W2113" s="298">
        <v>107050</v>
      </c>
      <c r="X2113" s="298">
        <v>10675</v>
      </c>
    </row>
    <row r="2114" spans="1:24" x14ac:dyDescent="0.35">
      <c r="A2114" s="294">
        <v>2013</v>
      </c>
      <c r="B2114" s="295">
        <v>20151</v>
      </c>
      <c r="C2114" s="296" t="s">
        <v>1705</v>
      </c>
      <c r="D2114" s="294" t="s">
        <v>22</v>
      </c>
      <c r="E2114" s="296" t="s">
        <v>23</v>
      </c>
      <c r="F2114" s="294" t="s">
        <v>24</v>
      </c>
      <c r="G2114" s="296" t="s">
        <v>256</v>
      </c>
      <c r="H2114" s="296" t="s">
        <v>31</v>
      </c>
      <c r="I2114" s="296" t="s">
        <v>2306</v>
      </c>
      <c r="J2114" s="297">
        <v>12040</v>
      </c>
      <c r="K2114" s="298">
        <v>61842</v>
      </c>
      <c r="L2114" s="298">
        <v>10294</v>
      </c>
      <c r="M2114" s="299">
        <v>818</v>
      </c>
      <c r="N2114" s="300">
        <v>4436</v>
      </c>
      <c r="O2114" s="300">
        <v>451</v>
      </c>
      <c r="P2114" s="301">
        <v>433</v>
      </c>
      <c r="Q2114" s="302">
        <v>3205</v>
      </c>
      <c r="R2114" s="302">
        <v>11</v>
      </c>
      <c r="S2114" s="303" t="s">
        <v>35</v>
      </c>
      <c r="T2114" s="304" t="s">
        <v>35</v>
      </c>
      <c r="U2114" s="304" t="s">
        <v>35</v>
      </c>
      <c r="V2114" s="297">
        <v>13291</v>
      </c>
      <c r="W2114" s="298">
        <v>69483</v>
      </c>
      <c r="X2114" s="298">
        <v>10756</v>
      </c>
    </row>
    <row r="2115" spans="1:24" x14ac:dyDescent="0.35">
      <c r="A2115" s="294">
        <v>2013</v>
      </c>
      <c r="B2115" s="295">
        <v>20163</v>
      </c>
      <c r="C2115" s="296" t="s">
        <v>1706</v>
      </c>
      <c r="D2115" s="294" t="s">
        <v>22</v>
      </c>
      <c r="E2115" s="296" t="s">
        <v>23</v>
      </c>
      <c r="F2115" s="294" t="s">
        <v>24</v>
      </c>
      <c r="G2115" s="296" t="s">
        <v>76</v>
      </c>
      <c r="H2115" s="296" t="s">
        <v>26</v>
      </c>
      <c r="I2115" s="296" t="s">
        <v>2324</v>
      </c>
      <c r="J2115" s="297">
        <v>3812.4</v>
      </c>
      <c r="K2115" s="298">
        <v>37392</v>
      </c>
      <c r="L2115" s="298">
        <v>3301</v>
      </c>
      <c r="M2115" s="299">
        <v>2718.9</v>
      </c>
      <c r="N2115" s="300">
        <v>29106</v>
      </c>
      <c r="O2115" s="300">
        <v>572</v>
      </c>
      <c r="P2115" s="301">
        <v>756.5</v>
      </c>
      <c r="Q2115" s="302">
        <v>9940</v>
      </c>
      <c r="R2115" s="302">
        <v>17</v>
      </c>
      <c r="S2115" s="303" t="s">
        <v>35</v>
      </c>
      <c r="T2115" s="304" t="s">
        <v>35</v>
      </c>
      <c r="U2115" s="304" t="s">
        <v>35</v>
      </c>
      <c r="V2115" s="297">
        <v>7287.8</v>
      </c>
      <c r="W2115" s="298">
        <v>76438</v>
      </c>
      <c r="X2115" s="298">
        <v>3890</v>
      </c>
    </row>
    <row r="2116" spans="1:24" x14ac:dyDescent="0.35">
      <c r="A2116" s="294">
        <v>2013</v>
      </c>
      <c r="B2116" s="295">
        <v>20169</v>
      </c>
      <c r="C2116" s="296" t="s">
        <v>1707</v>
      </c>
      <c r="D2116" s="294" t="s">
        <v>22</v>
      </c>
      <c r="E2116" s="296" t="s">
        <v>23</v>
      </c>
      <c r="F2116" s="294" t="s">
        <v>24</v>
      </c>
      <c r="G2116" s="296" t="s">
        <v>198</v>
      </c>
      <c r="H2116" s="296" t="s">
        <v>54</v>
      </c>
      <c r="I2116" s="296" t="s">
        <v>2329</v>
      </c>
      <c r="J2116" s="297">
        <v>106561</v>
      </c>
      <c r="K2116" s="298">
        <v>1205385</v>
      </c>
      <c r="L2116" s="298">
        <v>107449</v>
      </c>
      <c r="M2116" s="299">
        <v>86897</v>
      </c>
      <c r="N2116" s="300">
        <v>1012843</v>
      </c>
      <c r="O2116" s="300">
        <v>17003</v>
      </c>
      <c r="P2116" s="301">
        <v>54113</v>
      </c>
      <c r="Q2116" s="302">
        <v>1018417</v>
      </c>
      <c r="R2116" s="302">
        <v>454</v>
      </c>
      <c r="S2116" s="303">
        <v>0</v>
      </c>
      <c r="T2116" s="304">
        <v>0</v>
      </c>
      <c r="U2116" s="304">
        <v>0</v>
      </c>
      <c r="V2116" s="297">
        <v>247571</v>
      </c>
      <c r="W2116" s="298">
        <v>3236645</v>
      </c>
      <c r="X2116" s="298">
        <v>124906</v>
      </c>
    </row>
    <row r="2117" spans="1:24" x14ac:dyDescent="0.35">
      <c r="A2117" s="294">
        <v>2013</v>
      </c>
      <c r="B2117" s="295">
        <v>20169</v>
      </c>
      <c r="C2117" s="296" t="s">
        <v>1707</v>
      </c>
      <c r="D2117" s="294" t="s">
        <v>22</v>
      </c>
      <c r="E2117" s="296" t="s">
        <v>23</v>
      </c>
      <c r="F2117" s="294" t="s">
        <v>24</v>
      </c>
      <c r="G2117" s="296" t="s">
        <v>169</v>
      </c>
      <c r="H2117" s="296" t="s">
        <v>54</v>
      </c>
      <c r="I2117" s="296" t="s">
        <v>2329</v>
      </c>
      <c r="J2117" s="297">
        <v>14</v>
      </c>
      <c r="K2117" s="298">
        <v>169</v>
      </c>
      <c r="L2117" s="298">
        <v>9</v>
      </c>
      <c r="M2117" s="299">
        <v>49</v>
      </c>
      <c r="N2117" s="300">
        <v>535</v>
      </c>
      <c r="O2117" s="300">
        <v>18</v>
      </c>
      <c r="P2117" s="301">
        <v>0</v>
      </c>
      <c r="Q2117" s="302">
        <v>0</v>
      </c>
      <c r="R2117" s="302">
        <v>0</v>
      </c>
      <c r="S2117" s="303">
        <v>0</v>
      </c>
      <c r="T2117" s="304">
        <v>0</v>
      </c>
      <c r="U2117" s="304">
        <v>0</v>
      </c>
      <c r="V2117" s="297">
        <v>63</v>
      </c>
      <c r="W2117" s="298">
        <v>704</v>
      </c>
      <c r="X2117" s="298">
        <v>27</v>
      </c>
    </row>
    <row r="2118" spans="1:24" x14ac:dyDescent="0.35">
      <c r="A2118" s="294">
        <v>2013</v>
      </c>
      <c r="B2118" s="295">
        <v>20169</v>
      </c>
      <c r="C2118" s="296" t="s">
        <v>1707</v>
      </c>
      <c r="D2118" s="294" t="s">
        <v>22</v>
      </c>
      <c r="E2118" s="296" t="s">
        <v>23</v>
      </c>
      <c r="F2118" s="294" t="s">
        <v>24</v>
      </c>
      <c r="G2118" s="296" t="s">
        <v>92</v>
      </c>
      <c r="H2118" s="296" t="s">
        <v>54</v>
      </c>
      <c r="I2118" s="296" t="s">
        <v>2329</v>
      </c>
      <c r="J2118" s="297">
        <v>225292</v>
      </c>
      <c r="K2118" s="298">
        <v>2539701</v>
      </c>
      <c r="L2118" s="298">
        <v>213640</v>
      </c>
      <c r="M2118" s="299">
        <v>211028</v>
      </c>
      <c r="N2118" s="300">
        <v>2171452</v>
      </c>
      <c r="O2118" s="300">
        <v>23807</v>
      </c>
      <c r="P2118" s="301">
        <v>59519</v>
      </c>
      <c r="Q2118" s="302">
        <v>960907</v>
      </c>
      <c r="R2118" s="302">
        <v>932</v>
      </c>
      <c r="S2118" s="303">
        <v>0</v>
      </c>
      <c r="T2118" s="304">
        <v>0</v>
      </c>
      <c r="U2118" s="304">
        <v>0</v>
      </c>
      <c r="V2118" s="297">
        <v>495839</v>
      </c>
      <c r="W2118" s="298">
        <v>5672060</v>
      </c>
      <c r="X2118" s="298">
        <v>238379</v>
      </c>
    </row>
    <row r="2119" spans="1:24" x14ac:dyDescent="0.35">
      <c r="A2119" s="294">
        <v>2013</v>
      </c>
      <c r="B2119" s="295">
        <v>20176</v>
      </c>
      <c r="C2119" s="296" t="s">
        <v>1708</v>
      </c>
      <c r="D2119" s="294" t="s">
        <v>22</v>
      </c>
      <c r="E2119" s="296" t="s">
        <v>23</v>
      </c>
      <c r="F2119" s="294" t="s">
        <v>24</v>
      </c>
      <c r="G2119" s="296" t="s">
        <v>25</v>
      </c>
      <c r="H2119" s="296" t="s">
        <v>26</v>
      </c>
      <c r="I2119" s="296" t="s">
        <v>2269</v>
      </c>
      <c r="J2119" s="297">
        <v>2219</v>
      </c>
      <c r="K2119" s="298">
        <v>22114</v>
      </c>
      <c r="L2119" s="298">
        <v>1577</v>
      </c>
      <c r="M2119" s="299">
        <v>1931</v>
      </c>
      <c r="N2119" s="300">
        <v>19256</v>
      </c>
      <c r="O2119" s="300">
        <v>409</v>
      </c>
      <c r="P2119" s="301">
        <v>1515</v>
      </c>
      <c r="Q2119" s="302">
        <v>25984</v>
      </c>
      <c r="R2119" s="302">
        <v>1</v>
      </c>
      <c r="S2119" s="303">
        <v>0</v>
      </c>
      <c r="T2119" s="304">
        <v>0</v>
      </c>
      <c r="U2119" s="304">
        <v>0</v>
      </c>
      <c r="V2119" s="297">
        <v>5665</v>
      </c>
      <c r="W2119" s="298">
        <v>67354</v>
      </c>
      <c r="X2119" s="298">
        <v>1987</v>
      </c>
    </row>
    <row r="2120" spans="1:24" x14ac:dyDescent="0.35">
      <c r="A2120" s="294">
        <v>2013</v>
      </c>
      <c r="B2120" s="295">
        <v>20182</v>
      </c>
      <c r="C2120" s="296" t="s">
        <v>1709</v>
      </c>
      <c r="D2120" s="294" t="s">
        <v>22</v>
      </c>
      <c r="E2120" s="296" t="s">
        <v>23</v>
      </c>
      <c r="F2120" s="294" t="s">
        <v>24</v>
      </c>
      <c r="G2120" s="296" t="s">
        <v>37</v>
      </c>
      <c r="H2120" s="296" t="s">
        <v>26</v>
      </c>
      <c r="I2120" s="296" t="s">
        <v>2270</v>
      </c>
      <c r="J2120" s="297">
        <v>1475</v>
      </c>
      <c r="K2120" s="298">
        <v>12829</v>
      </c>
      <c r="L2120" s="298">
        <v>1510</v>
      </c>
      <c r="M2120" s="299">
        <v>2875</v>
      </c>
      <c r="N2120" s="300">
        <v>25942</v>
      </c>
      <c r="O2120" s="300">
        <v>287</v>
      </c>
      <c r="P2120" s="301">
        <v>0</v>
      </c>
      <c r="Q2120" s="302">
        <v>0</v>
      </c>
      <c r="R2120" s="302">
        <v>0</v>
      </c>
      <c r="S2120" s="303">
        <v>0</v>
      </c>
      <c r="T2120" s="304">
        <v>0</v>
      </c>
      <c r="U2120" s="304">
        <v>0</v>
      </c>
      <c r="V2120" s="297">
        <v>4350</v>
      </c>
      <c r="W2120" s="298">
        <v>38771</v>
      </c>
      <c r="X2120" s="298">
        <v>1797</v>
      </c>
    </row>
    <row r="2121" spans="1:24" x14ac:dyDescent="0.35">
      <c r="A2121" s="294">
        <v>2013</v>
      </c>
      <c r="B2121" s="295">
        <v>20187</v>
      </c>
      <c r="C2121" s="296" t="s">
        <v>1710</v>
      </c>
      <c r="D2121" s="294" t="s">
        <v>22</v>
      </c>
      <c r="E2121" s="296" t="s">
        <v>23</v>
      </c>
      <c r="F2121" s="294" t="s">
        <v>24</v>
      </c>
      <c r="G2121" s="296" t="s">
        <v>164</v>
      </c>
      <c r="H2121" s="296" t="s">
        <v>26</v>
      </c>
      <c r="I2121" s="296" t="s">
        <v>2275</v>
      </c>
      <c r="J2121" s="297">
        <v>9430</v>
      </c>
      <c r="K2121" s="298">
        <v>121166</v>
      </c>
      <c r="L2121" s="298">
        <v>11170</v>
      </c>
      <c r="M2121" s="299">
        <v>9515</v>
      </c>
      <c r="N2121" s="300">
        <v>134631</v>
      </c>
      <c r="O2121" s="300">
        <v>2282</v>
      </c>
      <c r="P2121" s="301">
        <v>7443</v>
      </c>
      <c r="Q2121" s="302">
        <v>127807</v>
      </c>
      <c r="R2121" s="302">
        <v>81</v>
      </c>
      <c r="S2121" s="303">
        <v>0</v>
      </c>
      <c r="T2121" s="304">
        <v>0</v>
      </c>
      <c r="U2121" s="304">
        <v>0</v>
      </c>
      <c r="V2121" s="297">
        <v>26388</v>
      </c>
      <c r="W2121" s="298">
        <v>383604</v>
      </c>
      <c r="X2121" s="298">
        <v>13533</v>
      </c>
    </row>
    <row r="2122" spans="1:24" x14ac:dyDescent="0.35">
      <c r="A2122" s="294">
        <v>2013</v>
      </c>
      <c r="B2122" s="295">
        <v>20211</v>
      </c>
      <c r="C2122" s="296" t="s">
        <v>2453</v>
      </c>
      <c r="D2122" s="294" t="s">
        <v>22</v>
      </c>
      <c r="E2122" s="296" t="s">
        <v>23</v>
      </c>
      <c r="F2122" s="294" t="s">
        <v>24</v>
      </c>
      <c r="G2122" s="296" t="s">
        <v>37</v>
      </c>
      <c r="H2122" s="296" t="s">
        <v>26</v>
      </c>
      <c r="I2122" s="296" t="s">
        <v>2270</v>
      </c>
      <c r="J2122" s="297">
        <v>5492.8</v>
      </c>
      <c r="K2122" s="298">
        <v>46567</v>
      </c>
      <c r="L2122" s="298">
        <v>4833</v>
      </c>
      <c r="M2122" s="299">
        <v>5743.9</v>
      </c>
      <c r="N2122" s="300">
        <v>53978</v>
      </c>
      <c r="O2122" s="300">
        <v>645</v>
      </c>
      <c r="P2122" s="301">
        <v>1665.2</v>
      </c>
      <c r="Q2122" s="302">
        <v>18661</v>
      </c>
      <c r="R2122" s="302">
        <v>3</v>
      </c>
      <c r="S2122" s="303">
        <v>0</v>
      </c>
      <c r="T2122" s="304">
        <v>0</v>
      </c>
      <c r="U2122" s="304">
        <v>0</v>
      </c>
      <c r="V2122" s="297">
        <v>12901.9</v>
      </c>
      <c r="W2122" s="298">
        <v>119206</v>
      </c>
      <c r="X2122" s="298">
        <v>5481</v>
      </c>
    </row>
    <row r="2123" spans="1:24" x14ac:dyDescent="0.35">
      <c r="A2123" s="294">
        <v>2013</v>
      </c>
      <c r="B2123" s="295">
        <v>20213</v>
      </c>
      <c r="C2123" s="296" t="s">
        <v>1711</v>
      </c>
      <c r="D2123" s="294" t="s">
        <v>22</v>
      </c>
      <c r="E2123" s="296" t="s">
        <v>23</v>
      </c>
      <c r="F2123" s="294" t="s">
        <v>24</v>
      </c>
      <c r="G2123" s="296" t="s">
        <v>37</v>
      </c>
      <c r="H2123" s="296" t="s">
        <v>26</v>
      </c>
      <c r="I2123" s="296" t="s">
        <v>2270</v>
      </c>
      <c r="J2123" s="297">
        <v>3639</v>
      </c>
      <c r="K2123" s="298">
        <v>30642</v>
      </c>
      <c r="L2123" s="298">
        <v>3763</v>
      </c>
      <c r="M2123" s="299">
        <v>3970.3</v>
      </c>
      <c r="N2123" s="300">
        <v>38659</v>
      </c>
      <c r="O2123" s="300">
        <v>521</v>
      </c>
      <c r="P2123" s="301">
        <v>2754.3</v>
      </c>
      <c r="Q2123" s="302">
        <v>36509</v>
      </c>
      <c r="R2123" s="302">
        <v>2</v>
      </c>
      <c r="S2123" s="303">
        <v>0</v>
      </c>
      <c r="T2123" s="304">
        <v>0</v>
      </c>
      <c r="U2123" s="304">
        <v>0</v>
      </c>
      <c r="V2123" s="297">
        <v>10363.6</v>
      </c>
      <c r="W2123" s="298">
        <v>105810</v>
      </c>
      <c r="X2123" s="298">
        <v>4286</v>
      </c>
    </row>
    <row r="2124" spans="1:24" x14ac:dyDescent="0.35">
      <c r="A2124" s="294">
        <v>2013</v>
      </c>
      <c r="B2124" s="295">
        <v>20214</v>
      </c>
      <c r="C2124" s="296" t="s">
        <v>1712</v>
      </c>
      <c r="D2124" s="294" t="s">
        <v>22</v>
      </c>
      <c r="E2124" s="296" t="s">
        <v>23</v>
      </c>
      <c r="F2124" s="294" t="s">
        <v>24</v>
      </c>
      <c r="G2124" s="296" t="s">
        <v>83</v>
      </c>
      <c r="H2124" s="296" t="s">
        <v>26</v>
      </c>
      <c r="I2124" s="296" t="s">
        <v>2270</v>
      </c>
      <c r="J2124" s="297">
        <v>4703</v>
      </c>
      <c r="K2124" s="298">
        <v>38834</v>
      </c>
      <c r="L2124" s="298">
        <v>4047</v>
      </c>
      <c r="M2124" s="299">
        <v>2214</v>
      </c>
      <c r="N2124" s="300">
        <v>23268</v>
      </c>
      <c r="O2124" s="300">
        <v>941</v>
      </c>
      <c r="P2124" s="301">
        <v>6421</v>
      </c>
      <c r="Q2124" s="302">
        <v>83194</v>
      </c>
      <c r="R2124" s="302">
        <v>81</v>
      </c>
      <c r="S2124" s="303" t="s">
        <v>35</v>
      </c>
      <c r="T2124" s="304" t="s">
        <v>35</v>
      </c>
      <c r="U2124" s="304" t="s">
        <v>35</v>
      </c>
      <c r="V2124" s="297">
        <v>13338</v>
      </c>
      <c r="W2124" s="298">
        <v>145296</v>
      </c>
      <c r="X2124" s="298">
        <v>5069</v>
      </c>
    </row>
    <row r="2125" spans="1:24" x14ac:dyDescent="0.35">
      <c r="A2125" s="294">
        <v>2013</v>
      </c>
      <c r="B2125" s="295">
        <v>20216</v>
      </c>
      <c r="C2125" s="296" t="s">
        <v>1713</v>
      </c>
      <c r="D2125" s="294" t="s">
        <v>22</v>
      </c>
      <c r="E2125" s="296" t="s">
        <v>23</v>
      </c>
      <c r="F2125" s="294" t="s">
        <v>24</v>
      </c>
      <c r="G2125" s="296" t="s">
        <v>71</v>
      </c>
      <c r="H2125" s="296" t="s">
        <v>31</v>
      </c>
      <c r="I2125" s="296" t="s">
        <v>2270</v>
      </c>
      <c r="J2125" s="297">
        <v>20485</v>
      </c>
      <c r="K2125" s="298">
        <v>162169</v>
      </c>
      <c r="L2125" s="298">
        <v>11027</v>
      </c>
      <c r="M2125" s="299">
        <v>4018</v>
      </c>
      <c r="N2125" s="300">
        <v>38867</v>
      </c>
      <c r="O2125" s="300">
        <v>790</v>
      </c>
      <c r="P2125" s="301" t="s">
        <v>35</v>
      </c>
      <c r="Q2125" s="302" t="s">
        <v>35</v>
      </c>
      <c r="R2125" s="302" t="s">
        <v>35</v>
      </c>
      <c r="S2125" s="303" t="s">
        <v>35</v>
      </c>
      <c r="T2125" s="304" t="s">
        <v>35</v>
      </c>
      <c r="U2125" s="304" t="s">
        <v>35</v>
      </c>
      <c r="V2125" s="297">
        <v>24503</v>
      </c>
      <c r="W2125" s="298">
        <v>201036</v>
      </c>
      <c r="X2125" s="298">
        <v>11817</v>
      </c>
    </row>
    <row r="2126" spans="1:24" x14ac:dyDescent="0.35">
      <c r="A2126" s="294">
        <v>2013</v>
      </c>
      <c r="B2126" s="295">
        <v>20219</v>
      </c>
      <c r="C2126" s="296" t="s">
        <v>1714</v>
      </c>
      <c r="D2126" s="294" t="s">
        <v>22</v>
      </c>
      <c r="E2126" s="296" t="s">
        <v>23</v>
      </c>
      <c r="F2126" s="294" t="s">
        <v>24</v>
      </c>
      <c r="G2126" s="296" t="s">
        <v>86</v>
      </c>
      <c r="H2126" s="296" t="s">
        <v>26</v>
      </c>
      <c r="I2126" s="296" t="s">
        <v>2283</v>
      </c>
      <c r="J2126" s="297">
        <v>1874</v>
      </c>
      <c r="K2126" s="298">
        <v>19299</v>
      </c>
      <c r="L2126" s="298">
        <v>1969</v>
      </c>
      <c r="M2126" s="299">
        <v>2929</v>
      </c>
      <c r="N2126" s="300">
        <v>45441</v>
      </c>
      <c r="O2126" s="300">
        <v>485</v>
      </c>
      <c r="P2126" s="301" t="s">
        <v>35</v>
      </c>
      <c r="Q2126" s="302" t="s">
        <v>35</v>
      </c>
      <c r="R2126" s="302" t="s">
        <v>35</v>
      </c>
      <c r="S2126" s="303" t="s">
        <v>35</v>
      </c>
      <c r="T2126" s="304" t="s">
        <v>35</v>
      </c>
      <c r="U2126" s="304" t="s">
        <v>35</v>
      </c>
      <c r="V2126" s="297">
        <v>4803</v>
      </c>
      <c r="W2126" s="298">
        <v>64740</v>
      </c>
      <c r="X2126" s="298">
        <v>2454</v>
      </c>
    </row>
    <row r="2127" spans="1:24" x14ac:dyDescent="0.35">
      <c r="A2127" s="294">
        <v>2013</v>
      </c>
      <c r="B2127" s="295">
        <v>20222</v>
      </c>
      <c r="C2127" s="296" t="s">
        <v>1715</v>
      </c>
      <c r="D2127" s="294" t="s">
        <v>22</v>
      </c>
      <c r="E2127" s="296" t="s">
        <v>23</v>
      </c>
      <c r="F2127" s="294" t="s">
        <v>24</v>
      </c>
      <c r="G2127" s="296" t="s">
        <v>34</v>
      </c>
      <c r="H2127" s="296" t="s">
        <v>31</v>
      </c>
      <c r="I2127" s="296" t="s">
        <v>2270</v>
      </c>
      <c r="J2127" s="297">
        <v>22782.400000000001</v>
      </c>
      <c r="K2127" s="298">
        <v>156313</v>
      </c>
      <c r="L2127" s="298">
        <v>12129</v>
      </c>
      <c r="M2127" s="299">
        <v>7309.4</v>
      </c>
      <c r="N2127" s="300">
        <v>66974</v>
      </c>
      <c r="O2127" s="300">
        <v>1349</v>
      </c>
      <c r="P2127" s="301">
        <v>7600.2</v>
      </c>
      <c r="Q2127" s="302">
        <v>89859</v>
      </c>
      <c r="R2127" s="302">
        <v>141</v>
      </c>
      <c r="S2127" s="303">
        <v>0</v>
      </c>
      <c r="T2127" s="304">
        <v>0</v>
      </c>
      <c r="U2127" s="304">
        <v>0</v>
      </c>
      <c r="V2127" s="297">
        <v>37692</v>
      </c>
      <c r="W2127" s="298">
        <v>313146</v>
      </c>
      <c r="X2127" s="298">
        <v>13619</v>
      </c>
    </row>
    <row r="2128" spans="1:24" x14ac:dyDescent="0.35">
      <c r="A2128" s="294">
        <v>2013</v>
      </c>
      <c r="B2128" s="295">
        <v>20228</v>
      </c>
      <c r="C2128" s="296" t="s">
        <v>1716</v>
      </c>
      <c r="D2128" s="294" t="s">
        <v>22</v>
      </c>
      <c r="E2128" s="296" t="s">
        <v>23</v>
      </c>
      <c r="F2128" s="294" t="s">
        <v>24</v>
      </c>
      <c r="G2128" s="296" t="s">
        <v>100</v>
      </c>
      <c r="H2128" s="296" t="s">
        <v>26</v>
      </c>
      <c r="I2128" s="296" t="s">
        <v>2269</v>
      </c>
      <c r="J2128" s="297">
        <v>24209</v>
      </c>
      <c r="K2128" s="298">
        <v>259874</v>
      </c>
      <c r="L2128" s="298">
        <v>15986</v>
      </c>
      <c r="M2128" s="299">
        <v>16664</v>
      </c>
      <c r="N2128" s="300">
        <v>168860</v>
      </c>
      <c r="O2128" s="300">
        <v>4405</v>
      </c>
      <c r="P2128" s="301">
        <v>2284</v>
      </c>
      <c r="Q2128" s="302">
        <v>26071</v>
      </c>
      <c r="R2128" s="302">
        <v>6</v>
      </c>
      <c r="S2128" s="303">
        <v>0</v>
      </c>
      <c r="T2128" s="304">
        <v>0</v>
      </c>
      <c r="U2128" s="304">
        <v>0</v>
      </c>
      <c r="V2128" s="297">
        <v>43157</v>
      </c>
      <c r="W2128" s="298">
        <v>454805</v>
      </c>
      <c r="X2128" s="298">
        <v>20397</v>
      </c>
    </row>
    <row r="2129" spans="1:24" x14ac:dyDescent="0.35">
      <c r="A2129" s="294">
        <v>2013</v>
      </c>
      <c r="B2129" s="295">
        <v>20230</v>
      </c>
      <c r="C2129" s="296" t="s">
        <v>1717</v>
      </c>
      <c r="D2129" s="294" t="s">
        <v>22</v>
      </c>
      <c r="E2129" s="296" t="s">
        <v>23</v>
      </c>
      <c r="F2129" s="294" t="s">
        <v>24</v>
      </c>
      <c r="G2129" s="296" t="s">
        <v>94</v>
      </c>
      <c r="H2129" s="296" t="s">
        <v>26</v>
      </c>
      <c r="I2129" s="296" t="s">
        <v>2285</v>
      </c>
      <c r="J2129" s="297">
        <v>15949</v>
      </c>
      <c r="K2129" s="298">
        <v>178011</v>
      </c>
      <c r="L2129" s="298">
        <v>11760</v>
      </c>
      <c r="M2129" s="299">
        <v>14635</v>
      </c>
      <c r="N2129" s="300">
        <v>174419</v>
      </c>
      <c r="O2129" s="300">
        <v>2193</v>
      </c>
      <c r="P2129" s="301">
        <v>2227</v>
      </c>
      <c r="Q2129" s="302">
        <v>31322</v>
      </c>
      <c r="R2129" s="302">
        <v>4</v>
      </c>
      <c r="S2129" s="303" t="s">
        <v>35</v>
      </c>
      <c r="T2129" s="304" t="s">
        <v>35</v>
      </c>
      <c r="U2129" s="304" t="s">
        <v>35</v>
      </c>
      <c r="V2129" s="297">
        <v>32811</v>
      </c>
      <c r="W2129" s="298">
        <v>383752</v>
      </c>
      <c r="X2129" s="298">
        <v>13957</v>
      </c>
    </row>
    <row r="2130" spans="1:24" x14ac:dyDescent="0.35">
      <c r="A2130" s="294">
        <v>2013</v>
      </c>
      <c r="B2130" s="295">
        <v>20259</v>
      </c>
      <c r="C2130" s="296" t="s">
        <v>2454</v>
      </c>
      <c r="D2130" s="294" t="s">
        <v>22</v>
      </c>
      <c r="E2130" s="296" t="s">
        <v>23</v>
      </c>
      <c r="F2130" s="294" t="s">
        <v>24</v>
      </c>
      <c r="G2130" s="296" t="s">
        <v>83</v>
      </c>
      <c r="H2130" s="296" t="s">
        <v>26</v>
      </c>
      <c r="I2130" s="296" t="s">
        <v>2270</v>
      </c>
      <c r="J2130" s="297">
        <v>3959</v>
      </c>
      <c r="K2130" s="298">
        <v>32779</v>
      </c>
      <c r="L2130" s="298">
        <v>3844</v>
      </c>
      <c r="M2130" s="299">
        <v>3391</v>
      </c>
      <c r="N2130" s="300">
        <v>31789</v>
      </c>
      <c r="O2130" s="300">
        <v>558</v>
      </c>
      <c r="P2130" s="301">
        <v>2312</v>
      </c>
      <c r="Q2130" s="302">
        <v>28538</v>
      </c>
      <c r="R2130" s="302">
        <v>8</v>
      </c>
      <c r="S2130" s="303" t="s">
        <v>35</v>
      </c>
      <c r="T2130" s="304" t="s">
        <v>35</v>
      </c>
      <c r="U2130" s="304" t="s">
        <v>35</v>
      </c>
      <c r="V2130" s="297">
        <v>9662</v>
      </c>
      <c r="W2130" s="298">
        <v>93106</v>
      </c>
      <c r="X2130" s="298">
        <v>4410</v>
      </c>
    </row>
    <row r="2131" spans="1:24" x14ac:dyDescent="0.35">
      <c r="A2131" s="294">
        <v>2013</v>
      </c>
      <c r="B2131" s="295">
        <v>20310</v>
      </c>
      <c r="C2131" s="296" t="s">
        <v>1718</v>
      </c>
      <c r="D2131" s="294" t="s">
        <v>22</v>
      </c>
      <c r="E2131" s="296" t="s">
        <v>23</v>
      </c>
      <c r="F2131" s="294" t="s">
        <v>24</v>
      </c>
      <c r="G2131" s="296" t="s">
        <v>173</v>
      </c>
      <c r="H2131" s="296" t="s">
        <v>26</v>
      </c>
      <c r="I2131" s="296" t="s">
        <v>2306</v>
      </c>
      <c r="J2131" s="297">
        <v>14431</v>
      </c>
      <c r="K2131" s="298">
        <v>106355</v>
      </c>
      <c r="L2131" s="298">
        <v>8844</v>
      </c>
      <c r="M2131" s="299">
        <v>11272</v>
      </c>
      <c r="N2131" s="300">
        <v>89052</v>
      </c>
      <c r="O2131" s="300">
        <v>1163</v>
      </c>
      <c r="P2131" s="301">
        <v>6233</v>
      </c>
      <c r="Q2131" s="302">
        <v>51360</v>
      </c>
      <c r="R2131" s="302">
        <v>4</v>
      </c>
      <c r="S2131" s="303" t="s">
        <v>35</v>
      </c>
      <c r="T2131" s="304" t="s">
        <v>35</v>
      </c>
      <c r="U2131" s="304" t="s">
        <v>35</v>
      </c>
      <c r="V2131" s="297">
        <v>31936</v>
      </c>
      <c r="W2131" s="298">
        <v>246767</v>
      </c>
      <c r="X2131" s="298">
        <v>10011</v>
      </c>
    </row>
    <row r="2132" spans="1:24" x14ac:dyDescent="0.35">
      <c r="A2132" s="294">
        <v>2013</v>
      </c>
      <c r="B2132" s="295">
        <v>20310</v>
      </c>
      <c r="C2132" s="296" t="s">
        <v>1718</v>
      </c>
      <c r="D2132" s="294" t="s">
        <v>132</v>
      </c>
      <c r="E2132" s="296" t="s">
        <v>133</v>
      </c>
      <c r="F2132" s="294" t="s">
        <v>24</v>
      </c>
      <c r="G2132" s="296" t="s">
        <v>173</v>
      </c>
      <c r="H2132" s="296" t="s">
        <v>26</v>
      </c>
      <c r="I2132" s="296" t="s">
        <v>2306</v>
      </c>
      <c r="J2132" s="297" t="s">
        <v>35</v>
      </c>
      <c r="K2132" s="298" t="s">
        <v>35</v>
      </c>
      <c r="L2132" s="298" t="s">
        <v>35</v>
      </c>
      <c r="M2132" s="299">
        <v>0</v>
      </c>
      <c r="N2132" s="300">
        <v>0</v>
      </c>
      <c r="O2132" s="300">
        <v>0</v>
      </c>
      <c r="P2132" s="301" t="s">
        <v>35</v>
      </c>
      <c r="Q2132" s="302" t="s">
        <v>35</v>
      </c>
      <c r="R2132" s="302" t="s">
        <v>35</v>
      </c>
      <c r="S2132" s="303" t="s">
        <v>35</v>
      </c>
      <c r="T2132" s="304" t="s">
        <v>35</v>
      </c>
      <c r="U2132" s="304" t="s">
        <v>35</v>
      </c>
      <c r="V2132" s="297">
        <v>0</v>
      </c>
      <c r="W2132" s="298">
        <v>0</v>
      </c>
      <c r="X2132" s="298">
        <v>0</v>
      </c>
    </row>
    <row r="2133" spans="1:24" x14ac:dyDescent="0.35">
      <c r="A2133" s="294">
        <v>2013</v>
      </c>
      <c r="B2133" s="295">
        <v>20315</v>
      </c>
      <c r="C2133" s="296" t="s">
        <v>1719</v>
      </c>
      <c r="D2133" s="294" t="s">
        <v>22</v>
      </c>
      <c r="E2133" s="296" t="s">
        <v>23</v>
      </c>
      <c r="F2133" s="294" t="s">
        <v>24</v>
      </c>
      <c r="G2133" s="296" t="s">
        <v>75</v>
      </c>
      <c r="H2133" s="296" t="s">
        <v>26</v>
      </c>
      <c r="I2133" s="296" t="s">
        <v>2300</v>
      </c>
      <c r="J2133" s="297">
        <v>4762.8999999999996</v>
      </c>
      <c r="K2133" s="298">
        <v>36053</v>
      </c>
      <c r="L2133" s="298">
        <v>3849</v>
      </c>
      <c r="M2133" s="299">
        <v>5309.9</v>
      </c>
      <c r="N2133" s="300">
        <v>46411</v>
      </c>
      <c r="O2133" s="300">
        <v>573</v>
      </c>
      <c r="P2133" s="301">
        <v>1858.4</v>
      </c>
      <c r="Q2133" s="302">
        <v>19738</v>
      </c>
      <c r="R2133" s="302">
        <v>9</v>
      </c>
      <c r="S2133" s="303" t="s">
        <v>35</v>
      </c>
      <c r="T2133" s="304" t="s">
        <v>35</v>
      </c>
      <c r="U2133" s="304" t="s">
        <v>35</v>
      </c>
      <c r="V2133" s="297">
        <v>11931.2</v>
      </c>
      <c r="W2133" s="298">
        <v>102202</v>
      </c>
      <c r="X2133" s="298">
        <v>4431</v>
      </c>
    </row>
    <row r="2134" spans="1:24" x14ac:dyDescent="0.35">
      <c r="A2134" s="294">
        <v>2013</v>
      </c>
      <c r="B2134" s="295">
        <v>20318</v>
      </c>
      <c r="C2134" s="296" t="s">
        <v>1720</v>
      </c>
      <c r="D2134" s="294" t="s">
        <v>22</v>
      </c>
      <c r="E2134" s="296" t="s">
        <v>23</v>
      </c>
      <c r="F2134" s="294" t="s">
        <v>24</v>
      </c>
      <c r="G2134" s="296" t="s">
        <v>127</v>
      </c>
      <c r="H2134" s="296" t="s">
        <v>31</v>
      </c>
      <c r="I2134" s="296" t="s">
        <v>2296</v>
      </c>
      <c r="J2134" s="297">
        <v>21732</v>
      </c>
      <c r="K2134" s="298">
        <v>262825</v>
      </c>
      <c r="L2134" s="298">
        <v>17041</v>
      </c>
      <c r="M2134" s="299">
        <v>5995</v>
      </c>
      <c r="N2134" s="300">
        <v>84401</v>
      </c>
      <c r="O2134" s="300">
        <v>913</v>
      </c>
      <c r="P2134" s="301" t="s">
        <v>35</v>
      </c>
      <c r="Q2134" s="302" t="s">
        <v>35</v>
      </c>
      <c r="R2134" s="302" t="s">
        <v>35</v>
      </c>
      <c r="S2134" s="303" t="s">
        <v>35</v>
      </c>
      <c r="T2134" s="304" t="s">
        <v>35</v>
      </c>
      <c r="U2134" s="304" t="s">
        <v>35</v>
      </c>
      <c r="V2134" s="297">
        <v>27727</v>
      </c>
      <c r="W2134" s="298">
        <v>347226</v>
      </c>
      <c r="X2134" s="298">
        <v>17954</v>
      </c>
    </row>
    <row r="2135" spans="1:24" x14ac:dyDescent="0.35">
      <c r="A2135" s="294">
        <v>2013</v>
      </c>
      <c r="B2135" s="295">
        <v>20332</v>
      </c>
      <c r="C2135" s="296" t="s">
        <v>1721</v>
      </c>
      <c r="D2135" s="294" t="s">
        <v>22</v>
      </c>
      <c r="E2135" s="296" t="s">
        <v>23</v>
      </c>
      <c r="F2135" s="294" t="s">
        <v>24</v>
      </c>
      <c r="G2135" s="296" t="s">
        <v>221</v>
      </c>
      <c r="H2135" s="296" t="s">
        <v>31</v>
      </c>
      <c r="I2135" s="296" t="s">
        <v>2340</v>
      </c>
      <c r="J2135" s="297">
        <v>5195</v>
      </c>
      <c r="K2135" s="298">
        <v>56872</v>
      </c>
      <c r="L2135" s="298">
        <v>4305</v>
      </c>
      <c r="M2135" s="299">
        <v>4233</v>
      </c>
      <c r="N2135" s="300">
        <v>57552</v>
      </c>
      <c r="O2135" s="300">
        <v>874</v>
      </c>
      <c r="P2135" s="301">
        <v>27145</v>
      </c>
      <c r="Q2135" s="302">
        <v>692861</v>
      </c>
      <c r="R2135" s="302">
        <v>127</v>
      </c>
      <c r="S2135" s="303">
        <v>0</v>
      </c>
      <c r="T2135" s="304">
        <v>0</v>
      </c>
      <c r="U2135" s="304">
        <v>0</v>
      </c>
      <c r="V2135" s="297">
        <v>36573</v>
      </c>
      <c r="W2135" s="298">
        <v>807285</v>
      </c>
      <c r="X2135" s="298">
        <v>5306</v>
      </c>
    </row>
    <row r="2136" spans="1:24" x14ac:dyDescent="0.35">
      <c r="A2136" s="294">
        <v>2013</v>
      </c>
      <c r="B2136" s="295">
        <v>20332</v>
      </c>
      <c r="C2136" s="296" t="s">
        <v>1721</v>
      </c>
      <c r="D2136" s="294" t="s">
        <v>22</v>
      </c>
      <c r="E2136" s="296" t="s">
        <v>23</v>
      </c>
      <c r="F2136" s="294" t="s">
        <v>24</v>
      </c>
      <c r="G2136" s="296" t="s">
        <v>223</v>
      </c>
      <c r="H2136" s="296" t="s">
        <v>31</v>
      </c>
      <c r="I2136" s="296" t="s">
        <v>2340</v>
      </c>
      <c r="J2136" s="297">
        <v>565</v>
      </c>
      <c r="K2136" s="298">
        <v>5977</v>
      </c>
      <c r="L2136" s="298">
        <v>505</v>
      </c>
      <c r="M2136" s="299">
        <v>990</v>
      </c>
      <c r="N2136" s="300">
        <v>11580</v>
      </c>
      <c r="O2136" s="300">
        <v>210</v>
      </c>
      <c r="P2136" s="301">
        <v>933</v>
      </c>
      <c r="Q2136" s="302">
        <v>15303</v>
      </c>
      <c r="R2136" s="302">
        <v>5</v>
      </c>
      <c r="S2136" s="303">
        <v>0</v>
      </c>
      <c r="T2136" s="304">
        <v>0</v>
      </c>
      <c r="U2136" s="304">
        <v>0</v>
      </c>
      <c r="V2136" s="297">
        <v>2488</v>
      </c>
      <c r="W2136" s="298">
        <v>32860</v>
      </c>
      <c r="X2136" s="298">
        <v>720</v>
      </c>
    </row>
    <row r="2137" spans="1:24" x14ac:dyDescent="0.35">
      <c r="A2137" s="294">
        <v>2013</v>
      </c>
      <c r="B2137" s="295">
        <v>20334</v>
      </c>
      <c r="C2137" s="296" t="s">
        <v>1722</v>
      </c>
      <c r="D2137" s="294" t="s">
        <v>22</v>
      </c>
      <c r="E2137" s="296" t="s">
        <v>23</v>
      </c>
      <c r="F2137" s="294" t="s">
        <v>24</v>
      </c>
      <c r="G2137" s="296" t="s">
        <v>187</v>
      </c>
      <c r="H2137" s="296" t="s">
        <v>54</v>
      </c>
      <c r="I2137" s="296" t="s">
        <v>2271</v>
      </c>
      <c r="J2137" s="297">
        <v>5723</v>
      </c>
      <c r="K2137" s="298">
        <v>44062</v>
      </c>
      <c r="L2137" s="298">
        <v>5074</v>
      </c>
      <c r="M2137" s="299">
        <v>4184</v>
      </c>
      <c r="N2137" s="300">
        <v>32391</v>
      </c>
      <c r="O2137" s="300">
        <v>1166</v>
      </c>
      <c r="P2137" s="301">
        <v>4148</v>
      </c>
      <c r="Q2137" s="302">
        <v>42652</v>
      </c>
      <c r="R2137" s="302">
        <v>14</v>
      </c>
      <c r="S2137" s="303">
        <v>0</v>
      </c>
      <c r="T2137" s="304">
        <v>0</v>
      </c>
      <c r="U2137" s="304">
        <v>0</v>
      </c>
      <c r="V2137" s="297">
        <v>14055</v>
      </c>
      <c r="W2137" s="298">
        <v>119105</v>
      </c>
      <c r="X2137" s="298">
        <v>6254</v>
      </c>
    </row>
    <row r="2138" spans="1:24" x14ac:dyDescent="0.35">
      <c r="A2138" s="294">
        <v>2013</v>
      </c>
      <c r="B2138" s="295">
        <v>20363</v>
      </c>
      <c r="C2138" s="296" t="s">
        <v>1723</v>
      </c>
      <c r="D2138" s="294" t="s">
        <v>22</v>
      </c>
      <c r="E2138" s="296" t="s">
        <v>23</v>
      </c>
      <c r="F2138" s="294" t="s">
        <v>24</v>
      </c>
      <c r="G2138" s="296" t="s">
        <v>127</v>
      </c>
      <c r="H2138" s="296" t="s">
        <v>31</v>
      </c>
      <c r="I2138" s="296" t="s">
        <v>2296</v>
      </c>
      <c r="J2138" s="297">
        <v>24636</v>
      </c>
      <c r="K2138" s="298">
        <v>249315</v>
      </c>
      <c r="L2138" s="298">
        <v>13616</v>
      </c>
      <c r="M2138" s="299">
        <v>1099</v>
      </c>
      <c r="N2138" s="300">
        <v>14071</v>
      </c>
      <c r="O2138" s="300">
        <v>142</v>
      </c>
      <c r="P2138" s="301">
        <v>0</v>
      </c>
      <c r="Q2138" s="302">
        <v>0</v>
      </c>
      <c r="R2138" s="302">
        <v>0</v>
      </c>
      <c r="S2138" s="303" t="s">
        <v>35</v>
      </c>
      <c r="T2138" s="304" t="s">
        <v>35</v>
      </c>
      <c r="U2138" s="304" t="s">
        <v>35</v>
      </c>
      <c r="V2138" s="297">
        <v>25735</v>
      </c>
      <c r="W2138" s="298">
        <v>263386</v>
      </c>
      <c r="X2138" s="298">
        <v>13758</v>
      </c>
    </row>
    <row r="2139" spans="1:24" x14ac:dyDescent="0.35">
      <c r="A2139" s="294">
        <v>2013</v>
      </c>
      <c r="B2139" s="295">
        <v>20368</v>
      </c>
      <c r="C2139" s="296" t="s">
        <v>1724</v>
      </c>
      <c r="D2139" s="294" t="s">
        <v>22</v>
      </c>
      <c r="E2139" s="296" t="s">
        <v>23</v>
      </c>
      <c r="F2139" s="294" t="s">
        <v>24</v>
      </c>
      <c r="G2139" s="296" t="s">
        <v>164</v>
      </c>
      <c r="H2139" s="296" t="s">
        <v>31</v>
      </c>
      <c r="I2139" s="296" t="s">
        <v>2275</v>
      </c>
      <c r="J2139" s="297">
        <v>8509</v>
      </c>
      <c r="K2139" s="298">
        <v>74075</v>
      </c>
      <c r="L2139" s="298">
        <v>5677</v>
      </c>
      <c r="M2139" s="299">
        <v>5583</v>
      </c>
      <c r="N2139" s="300">
        <v>56826</v>
      </c>
      <c r="O2139" s="300">
        <v>1125</v>
      </c>
      <c r="P2139" s="301" t="s">
        <v>35</v>
      </c>
      <c r="Q2139" s="302" t="s">
        <v>35</v>
      </c>
      <c r="R2139" s="302" t="s">
        <v>35</v>
      </c>
      <c r="S2139" s="303" t="s">
        <v>35</v>
      </c>
      <c r="T2139" s="304" t="s">
        <v>35</v>
      </c>
      <c r="U2139" s="304" t="s">
        <v>35</v>
      </c>
      <c r="V2139" s="297">
        <v>14092</v>
      </c>
      <c r="W2139" s="298">
        <v>130901</v>
      </c>
      <c r="X2139" s="298">
        <v>6802</v>
      </c>
    </row>
    <row r="2140" spans="1:24" x14ac:dyDescent="0.35">
      <c r="A2140" s="294">
        <v>2013</v>
      </c>
      <c r="B2140" s="295">
        <v>20371</v>
      </c>
      <c r="C2140" s="296" t="s">
        <v>1725</v>
      </c>
      <c r="D2140" s="294" t="s">
        <v>22</v>
      </c>
      <c r="E2140" s="296" t="s">
        <v>23</v>
      </c>
      <c r="F2140" s="294" t="s">
        <v>24</v>
      </c>
      <c r="G2140" s="296" t="s">
        <v>58</v>
      </c>
      <c r="H2140" s="296" t="s">
        <v>31</v>
      </c>
      <c r="I2140" s="296" t="s">
        <v>2287</v>
      </c>
      <c r="J2140" s="297">
        <v>40870</v>
      </c>
      <c r="K2140" s="298">
        <v>307132</v>
      </c>
      <c r="L2140" s="298">
        <v>24916</v>
      </c>
      <c r="M2140" s="299">
        <v>8205</v>
      </c>
      <c r="N2140" s="300">
        <v>67388</v>
      </c>
      <c r="O2140" s="300">
        <v>3251</v>
      </c>
      <c r="P2140" s="301">
        <v>6490</v>
      </c>
      <c r="Q2140" s="302">
        <v>103112</v>
      </c>
      <c r="R2140" s="302">
        <v>1</v>
      </c>
      <c r="S2140" s="303">
        <v>0</v>
      </c>
      <c r="T2140" s="304">
        <v>0</v>
      </c>
      <c r="U2140" s="304">
        <v>0</v>
      </c>
      <c r="V2140" s="297">
        <v>55565</v>
      </c>
      <c r="W2140" s="298">
        <v>477632</v>
      </c>
      <c r="X2140" s="298">
        <v>28168</v>
      </c>
    </row>
    <row r="2141" spans="1:24" x14ac:dyDescent="0.35">
      <c r="A2141" s="294">
        <v>2013</v>
      </c>
      <c r="B2141" s="295">
        <v>20377</v>
      </c>
      <c r="C2141" s="296" t="s">
        <v>1726</v>
      </c>
      <c r="D2141" s="294" t="s">
        <v>22</v>
      </c>
      <c r="E2141" s="296" t="s">
        <v>23</v>
      </c>
      <c r="F2141" s="294" t="s">
        <v>24</v>
      </c>
      <c r="G2141" s="296" t="s">
        <v>106</v>
      </c>
      <c r="H2141" s="296" t="s">
        <v>31</v>
      </c>
      <c r="I2141" s="296" t="s">
        <v>2269</v>
      </c>
      <c r="J2141" s="297">
        <v>52039</v>
      </c>
      <c r="K2141" s="298">
        <v>452737</v>
      </c>
      <c r="L2141" s="298">
        <v>30273</v>
      </c>
      <c r="M2141" s="299">
        <v>21043</v>
      </c>
      <c r="N2141" s="300">
        <v>164721</v>
      </c>
      <c r="O2141" s="300">
        <v>8121</v>
      </c>
      <c r="P2141" s="301">
        <v>5437</v>
      </c>
      <c r="Q2141" s="302">
        <v>82737</v>
      </c>
      <c r="R2141" s="302">
        <v>4</v>
      </c>
      <c r="S2141" s="303">
        <v>0</v>
      </c>
      <c r="T2141" s="304">
        <v>0</v>
      </c>
      <c r="U2141" s="304">
        <v>0</v>
      </c>
      <c r="V2141" s="297">
        <v>78519</v>
      </c>
      <c r="W2141" s="298">
        <v>700195</v>
      </c>
      <c r="X2141" s="298">
        <v>38398</v>
      </c>
    </row>
    <row r="2142" spans="1:24" x14ac:dyDescent="0.35">
      <c r="A2142" s="294">
        <v>2013</v>
      </c>
      <c r="B2142" s="295">
        <v>20380</v>
      </c>
      <c r="C2142" s="296" t="s">
        <v>1727</v>
      </c>
      <c r="D2142" s="294" t="s">
        <v>22</v>
      </c>
      <c r="E2142" s="296" t="s">
        <v>23</v>
      </c>
      <c r="F2142" s="294" t="s">
        <v>24</v>
      </c>
      <c r="G2142" s="296" t="s">
        <v>83</v>
      </c>
      <c r="H2142" s="296" t="s">
        <v>26</v>
      </c>
      <c r="I2142" s="296" t="s">
        <v>2270</v>
      </c>
      <c r="J2142" s="297">
        <v>1095</v>
      </c>
      <c r="K2142" s="298">
        <v>12046</v>
      </c>
      <c r="L2142" s="298">
        <v>1291</v>
      </c>
      <c r="M2142" s="299">
        <v>865</v>
      </c>
      <c r="N2142" s="300">
        <v>11073</v>
      </c>
      <c r="O2142" s="300">
        <v>243</v>
      </c>
      <c r="P2142" s="301">
        <v>2327</v>
      </c>
      <c r="Q2142" s="302">
        <v>31550</v>
      </c>
      <c r="R2142" s="302">
        <v>1</v>
      </c>
      <c r="S2142" s="303" t="s">
        <v>35</v>
      </c>
      <c r="T2142" s="304" t="s">
        <v>35</v>
      </c>
      <c r="U2142" s="304" t="s">
        <v>35</v>
      </c>
      <c r="V2142" s="297">
        <v>4287</v>
      </c>
      <c r="W2142" s="298">
        <v>54669</v>
      </c>
      <c r="X2142" s="298">
        <v>1535</v>
      </c>
    </row>
    <row r="2143" spans="1:24" x14ac:dyDescent="0.35">
      <c r="A2143" s="294">
        <v>2013</v>
      </c>
      <c r="B2143" s="295">
        <v>20382</v>
      </c>
      <c r="C2143" s="296" t="s">
        <v>1728</v>
      </c>
      <c r="D2143" s="294" t="s">
        <v>22</v>
      </c>
      <c r="E2143" s="296" t="s">
        <v>23</v>
      </c>
      <c r="F2143" s="294" t="s">
        <v>24</v>
      </c>
      <c r="G2143" s="296" t="s">
        <v>118</v>
      </c>
      <c r="H2143" s="296" t="s">
        <v>26</v>
      </c>
      <c r="I2143" s="296" t="s">
        <v>2296</v>
      </c>
      <c r="J2143" s="297">
        <v>12325</v>
      </c>
      <c r="K2143" s="298">
        <v>161644</v>
      </c>
      <c r="L2143" s="298">
        <v>10394</v>
      </c>
      <c r="M2143" s="299">
        <v>8258</v>
      </c>
      <c r="N2143" s="300">
        <v>98768</v>
      </c>
      <c r="O2143" s="300">
        <v>1522</v>
      </c>
      <c r="P2143" s="301">
        <v>7725</v>
      </c>
      <c r="Q2143" s="302">
        <v>113948</v>
      </c>
      <c r="R2143" s="302">
        <v>48</v>
      </c>
      <c r="S2143" s="303" t="s">
        <v>35</v>
      </c>
      <c r="T2143" s="304" t="s">
        <v>35</v>
      </c>
      <c r="U2143" s="304" t="s">
        <v>35</v>
      </c>
      <c r="V2143" s="297">
        <v>28308</v>
      </c>
      <c r="W2143" s="298">
        <v>374360</v>
      </c>
      <c r="X2143" s="298">
        <v>11964</v>
      </c>
    </row>
    <row r="2144" spans="1:24" x14ac:dyDescent="0.35">
      <c r="A2144" s="294">
        <v>2013</v>
      </c>
      <c r="B2144" s="295">
        <v>20387</v>
      </c>
      <c r="C2144" s="296" t="s">
        <v>1729</v>
      </c>
      <c r="D2144" s="294" t="s">
        <v>22</v>
      </c>
      <c r="E2144" s="296" t="s">
        <v>23</v>
      </c>
      <c r="F2144" s="294" t="s">
        <v>24</v>
      </c>
      <c r="G2144" s="296" t="s">
        <v>187</v>
      </c>
      <c r="H2144" s="296" t="s">
        <v>54</v>
      </c>
      <c r="I2144" s="296" t="s">
        <v>2271</v>
      </c>
      <c r="J2144" s="297">
        <v>436968.9</v>
      </c>
      <c r="K2144" s="298">
        <v>5038390</v>
      </c>
      <c r="L2144" s="298">
        <v>442006</v>
      </c>
      <c r="M2144" s="299">
        <v>110286.1</v>
      </c>
      <c r="N2144" s="300">
        <v>1435643</v>
      </c>
      <c r="O2144" s="300">
        <v>55612</v>
      </c>
      <c r="P2144" s="301">
        <v>59180.9</v>
      </c>
      <c r="Q2144" s="302">
        <v>1020920</v>
      </c>
      <c r="R2144" s="302">
        <v>7451</v>
      </c>
      <c r="S2144" s="303">
        <v>0</v>
      </c>
      <c r="T2144" s="304">
        <v>0</v>
      </c>
      <c r="U2144" s="304">
        <v>0</v>
      </c>
      <c r="V2144" s="297">
        <v>606435.9</v>
      </c>
      <c r="W2144" s="298">
        <v>7494953</v>
      </c>
      <c r="X2144" s="298">
        <v>505069</v>
      </c>
    </row>
    <row r="2145" spans="1:24" x14ac:dyDescent="0.35">
      <c r="A2145" s="294">
        <v>2013</v>
      </c>
      <c r="B2145" s="295">
        <v>20387</v>
      </c>
      <c r="C2145" s="296" t="s">
        <v>1729</v>
      </c>
      <c r="D2145" s="294" t="s">
        <v>132</v>
      </c>
      <c r="E2145" s="296" t="s">
        <v>133</v>
      </c>
      <c r="F2145" s="294" t="s">
        <v>24</v>
      </c>
      <c r="G2145" s="296" t="s">
        <v>187</v>
      </c>
      <c r="H2145" s="296" t="s">
        <v>54</v>
      </c>
      <c r="I2145" s="296" t="s">
        <v>2271</v>
      </c>
      <c r="J2145" s="297">
        <v>64561.5</v>
      </c>
      <c r="K2145" s="298">
        <v>2279800</v>
      </c>
      <c r="L2145" s="298">
        <v>177525</v>
      </c>
      <c r="M2145" s="299">
        <v>48459.8</v>
      </c>
      <c r="N2145" s="300">
        <v>3490158</v>
      </c>
      <c r="O2145" s="300">
        <v>29601</v>
      </c>
      <c r="P2145" s="301">
        <v>33229.599999999999</v>
      </c>
      <c r="Q2145" s="302">
        <v>6755746</v>
      </c>
      <c r="R2145" s="302">
        <v>5699</v>
      </c>
      <c r="S2145" s="303">
        <v>0</v>
      </c>
      <c r="T2145" s="304">
        <v>0</v>
      </c>
      <c r="U2145" s="304">
        <v>0</v>
      </c>
      <c r="V2145" s="297">
        <v>146250.9</v>
      </c>
      <c r="W2145" s="298">
        <v>12525704</v>
      </c>
      <c r="X2145" s="298">
        <v>212825</v>
      </c>
    </row>
    <row r="2146" spans="1:24" x14ac:dyDescent="0.35">
      <c r="A2146" s="294">
        <v>2013</v>
      </c>
      <c r="B2146" s="295">
        <v>20392</v>
      </c>
      <c r="C2146" s="296" t="s">
        <v>2455</v>
      </c>
      <c r="D2146" s="294" t="s">
        <v>22</v>
      </c>
      <c r="E2146" s="296" t="s">
        <v>23</v>
      </c>
      <c r="F2146" s="294" t="s">
        <v>24</v>
      </c>
      <c r="G2146" s="296" t="s">
        <v>127</v>
      </c>
      <c r="H2146" s="296" t="s">
        <v>26</v>
      </c>
      <c r="I2146" s="296" t="s">
        <v>2270</v>
      </c>
      <c r="J2146" s="297">
        <v>5954.2</v>
      </c>
      <c r="K2146" s="298">
        <v>66030</v>
      </c>
      <c r="L2146" s="298">
        <v>5070</v>
      </c>
      <c r="M2146" s="299">
        <v>2926.2</v>
      </c>
      <c r="N2146" s="300">
        <v>33101</v>
      </c>
      <c r="O2146" s="300">
        <v>928</v>
      </c>
      <c r="P2146" s="301">
        <v>6435.2</v>
      </c>
      <c r="Q2146" s="302">
        <v>95058</v>
      </c>
      <c r="R2146" s="302">
        <v>190</v>
      </c>
      <c r="S2146" s="303" t="s">
        <v>35</v>
      </c>
      <c r="T2146" s="304" t="s">
        <v>35</v>
      </c>
      <c r="U2146" s="304" t="s">
        <v>35</v>
      </c>
      <c r="V2146" s="297">
        <v>15315.6</v>
      </c>
      <c r="W2146" s="298">
        <v>194189</v>
      </c>
      <c r="X2146" s="298">
        <v>6188</v>
      </c>
    </row>
    <row r="2147" spans="1:24" x14ac:dyDescent="0.35">
      <c r="A2147" s="294">
        <v>2013</v>
      </c>
      <c r="B2147" s="295">
        <v>20394</v>
      </c>
      <c r="C2147" s="296" t="s">
        <v>1730</v>
      </c>
      <c r="D2147" s="294" t="s">
        <v>22</v>
      </c>
      <c r="E2147" s="296" t="s">
        <v>23</v>
      </c>
      <c r="F2147" s="294" t="s">
        <v>24</v>
      </c>
      <c r="G2147" s="296" t="s">
        <v>25</v>
      </c>
      <c r="H2147" s="296" t="s">
        <v>26</v>
      </c>
      <c r="I2147" s="296" t="s">
        <v>2269</v>
      </c>
      <c r="J2147" s="297">
        <v>3872</v>
      </c>
      <c r="K2147" s="298">
        <v>35801</v>
      </c>
      <c r="L2147" s="298">
        <v>3190</v>
      </c>
      <c r="M2147" s="299">
        <v>4723</v>
      </c>
      <c r="N2147" s="300">
        <v>41569</v>
      </c>
      <c r="O2147" s="300">
        <v>684</v>
      </c>
      <c r="P2147" s="301">
        <v>732</v>
      </c>
      <c r="Q2147" s="302">
        <v>8207</v>
      </c>
      <c r="R2147" s="302">
        <v>1</v>
      </c>
      <c r="S2147" s="303">
        <v>0</v>
      </c>
      <c r="T2147" s="304">
        <v>0</v>
      </c>
      <c r="U2147" s="304">
        <v>0</v>
      </c>
      <c r="V2147" s="297">
        <v>9327</v>
      </c>
      <c r="W2147" s="298">
        <v>85577</v>
      </c>
      <c r="X2147" s="298">
        <v>3875</v>
      </c>
    </row>
    <row r="2148" spans="1:24" x14ac:dyDescent="0.35">
      <c r="A2148" s="294">
        <v>2013</v>
      </c>
      <c r="B2148" s="295">
        <v>20397</v>
      </c>
      <c r="C2148" s="296" t="s">
        <v>1731</v>
      </c>
      <c r="D2148" s="294" t="s">
        <v>22</v>
      </c>
      <c r="E2148" s="296" t="s">
        <v>23</v>
      </c>
      <c r="F2148" s="294" t="s">
        <v>24</v>
      </c>
      <c r="G2148" s="296" t="s">
        <v>86</v>
      </c>
      <c r="H2148" s="296" t="s">
        <v>26</v>
      </c>
      <c r="I2148" s="296" t="s">
        <v>2283</v>
      </c>
      <c r="J2148" s="297">
        <v>1376</v>
      </c>
      <c r="K2148" s="298">
        <v>15783</v>
      </c>
      <c r="L2148" s="298">
        <v>1478</v>
      </c>
      <c r="M2148" s="299">
        <v>661</v>
      </c>
      <c r="N2148" s="300">
        <v>7073</v>
      </c>
      <c r="O2148" s="300">
        <v>327</v>
      </c>
      <c r="P2148" s="301">
        <v>2236</v>
      </c>
      <c r="Q2148" s="302">
        <v>31899</v>
      </c>
      <c r="R2148" s="302">
        <v>75</v>
      </c>
      <c r="S2148" s="303" t="s">
        <v>35</v>
      </c>
      <c r="T2148" s="304" t="s">
        <v>35</v>
      </c>
      <c r="U2148" s="304" t="s">
        <v>35</v>
      </c>
      <c r="V2148" s="297">
        <v>4273</v>
      </c>
      <c r="W2148" s="298">
        <v>54755</v>
      </c>
      <c r="X2148" s="298">
        <v>1880</v>
      </c>
    </row>
    <row r="2149" spans="1:24" x14ac:dyDescent="0.35">
      <c r="A2149" s="294">
        <v>2013</v>
      </c>
      <c r="B2149" s="295">
        <v>20401</v>
      </c>
      <c r="C2149" s="296" t="s">
        <v>1732</v>
      </c>
      <c r="D2149" s="294" t="s">
        <v>22</v>
      </c>
      <c r="E2149" s="296" t="s">
        <v>23</v>
      </c>
      <c r="F2149" s="294" t="s">
        <v>24</v>
      </c>
      <c r="G2149" s="296" t="s">
        <v>164</v>
      </c>
      <c r="H2149" s="296" t="s">
        <v>31</v>
      </c>
      <c r="I2149" s="296" t="s">
        <v>2275</v>
      </c>
      <c r="J2149" s="297">
        <v>19636</v>
      </c>
      <c r="K2149" s="298">
        <v>163926</v>
      </c>
      <c r="L2149" s="298">
        <v>14241</v>
      </c>
      <c r="M2149" s="299">
        <v>8976</v>
      </c>
      <c r="N2149" s="300">
        <v>81897</v>
      </c>
      <c r="O2149" s="300">
        <v>1723</v>
      </c>
      <c r="P2149" s="301">
        <v>2110</v>
      </c>
      <c r="Q2149" s="302">
        <v>22458</v>
      </c>
      <c r="R2149" s="302">
        <v>12</v>
      </c>
      <c r="S2149" s="303" t="s">
        <v>35</v>
      </c>
      <c r="T2149" s="304" t="s">
        <v>35</v>
      </c>
      <c r="U2149" s="304" t="s">
        <v>35</v>
      </c>
      <c r="V2149" s="297">
        <v>30722</v>
      </c>
      <c r="W2149" s="298">
        <v>268281</v>
      </c>
      <c r="X2149" s="298">
        <v>15976</v>
      </c>
    </row>
    <row r="2150" spans="1:24" x14ac:dyDescent="0.35">
      <c r="A2150" s="294">
        <v>2013</v>
      </c>
      <c r="B2150" s="295">
        <v>20413</v>
      </c>
      <c r="C2150" s="296" t="s">
        <v>1733</v>
      </c>
      <c r="D2150" s="294" t="s">
        <v>22</v>
      </c>
      <c r="E2150" s="296" t="s">
        <v>23</v>
      </c>
      <c r="F2150" s="294" t="s">
        <v>24</v>
      </c>
      <c r="G2150" s="296" t="s">
        <v>163</v>
      </c>
      <c r="H2150" s="296" t="s">
        <v>31</v>
      </c>
      <c r="I2150" s="296" t="s">
        <v>2275</v>
      </c>
      <c r="J2150" s="297">
        <v>11326.1</v>
      </c>
      <c r="K2150" s="298">
        <v>154760</v>
      </c>
      <c r="L2150" s="298">
        <v>8567</v>
      </c>
      <c r="M2150" s="299">
        <v>12666.3</v>
      </c>
      <c r="N2150" s="300">
        <v>115431</v>
      </c>
      <c r="O2150" s="300">
        <v>2651</v>
      </c>
      <c r="P2150" s="301">
        <v>73941.3</v>
      </c>
      <c r="Q2150" s="302">
        <v>759473</v>
      </c>
      <c r="R2150" s="302">
        <v>3234</v>
      </c>
      <c r="S2150" s="303">
        <v>0</v>
      </c>
      <c r="T2150" s="304">
        <v>0</v>
      </c>
      <c r="U2150" s="304">
        <v>0</v>
      </c>
      <c r="V2150" s="297">
        <v>97933.7</v>
      </c>
      <c r="W2150" s="298">
        <v>1029664</v>
      </c>
      <c r="X2150" s="298">
        <v>14452</v>
      </c>
    </row>
    <row r="2151" spans="1:24" x14ac:dyDescent="0.35">
      <c r="A2151" s="294">
        <v>2013</v>
      </c>
      <c r="B2151" s="295">
        <v>20422</v>
      </c>
      <c r="C2151" s="296" t="s">
        <v>1734</v>
      </c>
      <c r="D2151" s="294" t="s">
        <v>22</v>
      </c>
      <c r="E2151" s="296" t="s">
        <v>23</v>
      </c>
      <c r="F2151" s="294" t="s">
        <v>24</v>
      </c>
      <c r="G2151" s="296" t="s">
        <v>164</v>
      </c>
      <c r="H2151" s="296" t="s">
        <v>31</v>
      </c>
      <c r="I2151" s="296" t="s">
        <v>2275</v>
      </c>
      <c r="J2151" s="297">
        <v>6416</v>
      </c>
      <c r="K2151" s="298">
        <v>60673</v>
      </c>
      <c r="L2151" s="298">
        <v>3078</v>
      </c>
      <c r="M2151" s="299">
        <v>2310</v>
      </c>
      <c r="N2151" s="300">
        <v>27319</v>
      </c>
      <c r="O2151" s="300">
        <v>281</v>
      </c>
      <c r="P2151" s="301">
        <v>122</v>
      </c>
      <c r="Q2151" s="302">
        <v>988</v>
      </c>
      <c r="R2151" s="302">
        <v>42</v>
      </c>
      <c r="S2151" s="303" t="s">
        <v>35</v>
      </c>
      <c r="T2151" s="304" t="s">
        <v>35</v>
      </c>
      <c r="U2151" s="304" t="s">
        <v>35</v>
      </c>
      <c r="V2151" s="297">
        <v>8848</v>
      </c>
      <c r="W2151" s="298">
        <v>88980</v>
      </c>
      <c r="X2151" s="298">
        <v>3401</v>
      </c>
    </row>
    <row r="2152" spans="1:24" x14ac:dyDescent="0.35">
      <c r="A2152" s="294">
        <v>2013</v>
      </c>
      <c r="B2152" s="295">
        <v>20434</v>
      </c>
      <c r="C2152" s="296" t="s">
        <v>1735</v>
      </c>
      <c r="D2152" s="294" t="s">
        <v>22</v>
      </c>
      <c r="E2152" s="296" t="s">
        <v>23</v>
      </c>
      <c r="F2152" s="294" t="s">
        <v>24</v>
      </c>
      <c r="G2152" s="296" t="s">
        <v>37</v>
      </c>
      <c r="H2152" s="296" t="s">
        <v>26</v>
      </c>
      <c r="I2152" s="296" t="s">
        <v>2270</v>
      </c>
      <c r="J2152" s="297">
        <v>1017.7</v>
      </c>
      <c r="K2152" s="298">
        <v>8678</v>
      </c>
      <c r="L2152" s="298">
        <v>991</v>
      </c>
      <c r="M2152" s="299">
        <v>1589.7</v>
      </c>
      <c r="N2152" s="300">
        <v>14492</v>
      </c>
      <c r="O2152" s="300">
        <v>206</v>
      </c>
      <c r="P2152" s="301">
        <v>0</v>
      </c>
      <c r="Q2152" s="302">
        <v>0</v>
      </c>
      <c r="R2152" s="302">
        <v>0</v>
      </c>
      <c r="S2152" s="303">
        <v>0</v>
      </c>
      <c r="T2152" s="304">
        <v>0</v>
      </c>
      <c r="U2152" s="304">
        <v>0</v>
      </c>
      <c r="V2152" s="297">
        <v>2607.4</v>
      </c>
      <c r="W2152" s="298">
        <v>23170</v>
      </c>
      <c r="X2152" s="298">
        <v>1197</v>
      </c>
    </row>
    <row r="2153" spans="1:24" ht="27.75" x14ac:dyDescent="0.35">
      <c r="A2153" s="294">
        <v>2013</v>
      </c>
      <c r="B2153" s="295">
        <v>20455</v>
      </c>
      <c r="C2153" s="296" t="s">
        <v>2456</v>
      </c>
      <c r="D2153" s="294" t="s">
        <v>22</v>
      </c>
      <c r="E2153" s="296" t="s">
        <v>23</v>
      </c>
      <c r="F2153" s="294" t="s">
        <v>24</v>
      </c>
      <c r="G2153" s="296" t="s">
        <v>173</v>
      </c>
      <c r="H2153" s="296" t="s">
        <v>54</v>
      </c>
      <c r="I2153" s="296" t="s">
        <v>2306</v>
      </c>
      <c r="J2153" s="297">
        <v>209805</v>
      </c>
      <c r="K2153" s="298">
        <v>1309046</v>
      </c>
      <c r="L2153" s="298">
        <v>169402</v>
      </c>
      <c r="M2153" s="299">
        <v>58846</v>
      </c>
      <c r="N2153" s="300">
        <v>417820</v>
      </c>
      <c r="O2153" s="300">
        <v>17386</v>
      </c>
      <c r="P2153" s="301">
        <v>12298</v>
      </c>
      <c r="Q2153" s="302">
        <v>95544</v>
      </c>
      <c r="R2153" s="302">
        <v>656</v>
      </c>
      <c r="S2153" s="303" t="s">
        <v>35</v>
      </c>
      <c r="T2153" s="304" t="s">
        <v>35</v>
      </c>
      <c r="U2153" s="304" t="s">
        <v>35</v>
      </c>
      <c r="V2153" s="297">
        <v>280949</v>
      </c>
      <c r="W2153" s="298">
        <v>1822410</v>
      </c>
      <c r="X2153" s="298">
        <v>187444</v>
      </c>
    </row>
    <row r="2154" spans="1:24" ht="27.75" x14ac:dyDescent="0.35">
      <c r="A2154" s="294">
        <v>2013</v>
      </c>
      <c r="B2154" s="295">
        <v>20455</v>
      </c>
      <c r="C2154" s="296" t="s">
        <v>2456</v>
      </c>
      <c r="D2154" s="294" t="s">
        <v>132</v>
      </c>
      <c r="E2154" s="296" t="s">
        <v>133</v>
      </c>
      <c r="F2154" s="294" t="s">
        <v>24</v>
      </c>
      <c r="G2154" s="296" t="s">
        <v>173</v>
      </c>
      <c r="H2154" s="296" t="s">
        <v>54</v>
      </c>
      <c r="I2154" s="296" t="s">
        <v>2306</v>
      </c>
      <c r="J2154" s="297">
        <v>18827</v>
      </c>
      <c r="K2154" s="298">
        <v>235007</v>
      </c>
      <c r="L2154" s="298">
        <v>19899</v>
      </c>
      <c r="M2154" s="299">
        <v>72917</v>
      </c>
      <c r="N2154" s="300">
        <v>1078425</v>
      </c>
      <c r="O2154" s="300">
        <v>3814</v>
      </c>
      <c r="P2154" s="301">
        <v>28920</v>
      </c>
      <c r="Q2154" s="302">
        <v>547174</v>
      </c>
      <c r="R2154" s="302">
        <v>216</v>
      </c>
      <c r="S2154" s="303" t="s">
        <v>35</v>
      </c>
      <c r="T2154" s="304" t="s">
        <v>35</v>
      </c>
      <c r="U2154" s="304" t="s">
        <v>35</v>
      </c>
      <c r="V2154" s="297">
        <v>120664</v>
      </c>
      <c r="W2154" s="298">
        <v>1860606</v>
      </c>
      <c r="X2154" s="298">
        <v>23929</v>
      </c>
    </row>
    <row r="2155" spans="1:24" x14ac:dyDescent="0.35">
      <c r="A2155" s="294">
        <v>2013</v>
      </c>
      <c r="B2155" s="295">
        <v>20456</v>
      </c>
      <c r="C2155" s="296" t="s">
        <v>1736</v>
      </c>
      <c r="D2155" s="294" t="s">
        <v>22</v>
      </c>
      <c r="E2155" s="296" t="s">
        <v>23</v>
      </c>
      <c r="F2155" s="294" t="s">
        <v>24</v>
      </c>
      <c r="G2155" s="296" t="s">
        <v>86</v>
      </c>
      <c r="H2155" s="296" t="s">
        <v>179</v>
      </c>
      <c r="I2155" s="296" t="s">
        <v>2283</v>
      </c>
      <c r="J2155" s="297">
        <v>4542</v>
      </c>
      <c r="K2155" s="298">
        <v>39153</v>
      </c>
      <c r="L2155" s="298">
        <v>4082</v>
      </c>
      <c r="M2155" s="299">
        <v>2781</v>
      </c>
      <c r="N2155" s="300">
        <v>25013</v>
      </c>
      <c r="O2155" s="300">
        <v>1039</v>
      </c>
      <c r="P2155" s="301">
        <v>5607</v>
      </c>
      <c r="Q2155" s="302">
        <v>35742</v>
      </c>
      <c r="R2155" s="302">
        <v>1157</v>
      </c>
      <c r="S2155" s="303" t="s">
        <v>35</v>
      </c>
      <c r="T2155" s="304" t="s">
        <v>35</v>
      </c>
      <c r="U2155" s="304" t="s">
        <v>35</v>
      </c>
      <c r="V2155" s="297">
        <v>12930</v>
      </c>
      <c r="W2155" s="298">
        <v>99908</v>
      </c>
      <c r="X2155" s="298">
        <v>6278</v>
      </c>
    </row>
    <row r="2156" spans="1:24" x14ac:dyDescent="0.35">
      <c r="A2156" s="294">
        <v>2013</v>
      </c>
      <c r="B2156" s="295">
        <v>20472</v>
      </c>
      <c r="C2156" s="296" t="s">
        <v>1737</v>
      </c>
      <c r="D2156" s="294" t="s">
        <v>22</v>
      </c>
      <c r="E2156" s="296" t="s">
        <v>23</v>
      </c>
      <c r="F2156" s="294" t="s">
        <v>24</v>
      </c>
      <c r="G2156" s="296" t="s">
        <v>94</v>
      </c>
      <c r="H2156" s="296" t="s">
        <v>31</v>
      </c>
      <c r="I2156" s="296" t="s">
        <v>2285</v>
      </c>
      <c r="J2156" s="297">
        <v>8148</v>
      </c>
      <c r="K2156" s="298">
        <v>69292</v>
      </c>
      <c r="L2156" s="298">
        <v>5244</v>
      </c>
      <c r="M2156" s="299">
        <v>5557</v>
      </c>
      <c r="N2156" s="300">
        <v>51164</v>
      </c>
      <c r="O2156" s="300">
        <v>860</v>
      </c>
      <c r="P2156" s="301">
        <v>6569</v>
      </c>
      <c r="Q2156" s="302">
        <v>91167</v>
      </c>
      <c r="R2156" s="302">
        <v>15</v>
      </c>
      <c r="S2156" s="303" t="s">
        <v>35</v>
      </c>
      <c r="T2156" s="304" t="s">
        <v>35</v>
      </c>
      <c r="U2156" s="304" t="s">
        <v>35</v>
      </c>
      <c r="V2156" s="297">
        <v>20274</v>
      </c>
      <c r="W2156" s="298">
        <v>211623</v>
      </c>
      <c r="X2156" s="298">
        <v>6119</v>
      </c>
    </row>
    <row r="2157" spans="1:24" x14ac:dyDescent="0.35">
      <c r="A2157" s="294">
        <v>2013</v>
      </c>
      <c r="B2157" s="295">
        <v>20476</v>
      </c>
      <c r="C2157" s="296" t="s">
        <v>1738</v>
      </c>
      <c r="D2157" s="294" t="s">
        <v>22</v>
      </c>
      <c r="E2157" s="296" t="s">
        <v>23</v>
      </c>
      <c r="F2157" s="294" t="s">
        <v>24</v>
      </c>
      <c r="G2157" s="296" t="s">
        <v>75</v>
      </c>
      <c r="H2157" s="296" t="s">
        <v>31</v>
      </c>
      <c r="I2157" s="296" t="s">
        <v>2313</v>
      </c>
      <c r="J2157" s="297">
        <v>7256.4</v>
      </c>
      <c r="K2157" s="298">
        <v>63286</v>
      </c>
      <c r="L2157" s="298">
        <v>7415</v>
      </c>
      <c r="M2157" s="299">
        <v>28519.599999999999</v>
      </c>
      <c r="N2157" s="300">
        <v>294430</v>
      </c>
      <c r="O2157" s="300">
        <v>4244</v>
      </c>
      <c r="P2157" s="301">
        <v>1291</v>
      </c>
      <c r="Q2157" s="302">
        <v>10359</v>
      </c>
      <c r="R2157" s="302">
        <v>452</v>
      </c>
      <c r="S2157" s="303" t="s">
        <v>35</v>
      </c>
      <c r="T2157" s="304" t="s">
        <v>35</v>
      </c>
      <c r="U2157" s="304" t="s">
        <v>35</v>
      </c>
      <c r="V2157" s="297">
        <v>37067</v>
      </c>
      <c r="W2157" s="298">
        <v>368075</v>
      </c>
      <c r="X2157" s="298">
        <v>12111</v>
      </c>
    </row>
    <row r="2158" spans="1:24" x14ac:dyDescent="0.35">
      <c r="A2158" s="294">
        <v>2013</v>
      </c>
      <c r="B2158" s="295">
        <v>20477</v>
      </c>
      <c r="C2158" s="296" t="s">
        <v>1739</v>
      </c>
      <c r="D2158" s="294" t="s">
        <v>22</v>
      </c>
      <c r="E2158" s="296" t="s">
        <v>23</v>
      </c>
      <c r="F2158" s="294" t="s">
        <v>24</v>
      </c>
      <c r="G2158" s="296" t="s">
        <v>44</v>
      </c>
      <c r="H2158" s="296" t="s">
        <v>26</v>
      </c>
      <c r="I2158" s="296" t="s">
        <v>2271</v>
      </c>
      <c r="J2158" s="297">
        <v>18352.8</v>
      </c>
      <c r="K2158" s="298">
        <v>171938</v>
      </c>
      <c r="L2158" s="298">
        <v>14345</v>
      </c>
      <c r="M2158" s="299">
        <v>21527.200000000001</v>
      </c>
      <c r="N2158" s="300">
        <v>221730</v>
      </c>
      <c r="O2158" s="300">
        <v>2036</v>
      </c>
      <c r="P2158" s="301">
        <v>7192.5</v>
      </c>
      <c r="Q2158" s="302">
        <v>84012</v>
      </c>
      <c r="R2158" s="302">
        <v>16</v>
      </c>
      <c r="S2158" s="303" t="s">
        <v>35</v>
      </c>
      <c r="T2158" s="304" t="s">
        <v>35</v>
      </c>
      <c r="U2158" s="304" t="s">
        <v>35</v>
      </c>
      <c r="V2158" s="297">
        <v>47072.5</v>
      </c>
      <c r="W2158" s="298">
        <v>477680</v>
      </c>
      <c r="X2158" s="298">
        <v>16397</v>
      </c>
    </row>
    <row r="2159" spans="1:24" x14ac:dyDescent="0.35">
      <c r="A2159" s="294">
        <v>2013</v>
      </c>
      <c r="B2159" s="295">
        <v>20481</v>
      </c>
      <c r="C2159" s="296" t="s">
        <v>2457</v>
      </c>
      <c r="D2159" s="294" t="s">
        <v>22</v>
      </c>
      <c r="E2159" s="296" t="s">
        <v>23</v>
      </c>
      <c r="F2159" s="294" t="s">
        <v>24</v>
      </c>
      <c r="G2159" s="296" t="s">
        <v>173</v>
      </c>
      <c r="H2159" s="296" t="s">
        <v>26</v>
      </c>
      <c r="I2159" s="296" t="s">
        <v>2306</v>
      </c>
      <c r="J2159" s="297">
        <v>18048</v>
      </c>
      <c r="K2159" s="298">
        <v>133116</v>
      </c>
      <c r="L2159" s="298">
        <v>15708</v>
      </c>
      <c r="M2159" s="299">
        <v>16046</v>
      </c>
      <c r="N2159" s="300">
        <v>117541</v>
      </c>
      <c r="O2159" s="300">
        <v>1937</v>
      </c>
      <c r="P2159" s="301">
        <v>14633</v>
      </c>
      <c r="Q2159" s="302">
        <v>127517</v>
      </c>
      <c r="R2159" s="302">
        <v>119</v>
      </c>
      <c r="S2159" s="303" t="s">
        <v>35</v>
      </c>
      <c r="T2159" s="304" t="s">
        <v>35</v>
      </c>
      <c r="U2159" s="304" t="s">
        <v>35</v>
      </c>
      <c r="V2159" s="297">
        <v>48727</v>
      </c>
      <c r="W2159" s="298">
        <v>378174</v>
      </c>
      <c r="X2159" s="298">
        <v>17764</v>
      </c>
    </row>
    <row r="2160" spans="1:24" x14ac:dyDescent="0.35">
      <c r="A2160" s="294">
        <v>2013</v>
      </c>
      <c r="B2160" s="295">
        <v>20509</v>
      </c>
      <c r="C2160" s="296" t="s">
        <v>1740</v>
      </c>
      <c r="D2160" s="294" t="s">
        <v>22</v>
      </c>
      <c r="E2160" s="296" t="s">
        <v>23</v>
      </c>
      <c r="F2160" s="294" t="s">
        <v>24</v>
      </c>
      <c r="G2160" s="296" t="s">
        <v>86</v>
      </c>
      <c r="H2160" s="296" t="s">
        <v>179</v>
      </c>
      <c r="I2160" s="296" t="s">
        <v>2308</v>
      </c>
      <c r="J2160" s="297">
        <v>4385</v>
      </c>
      <c r="K2160" s="298">
        <v>35017</v>
      </c>
      <c r="L2160" s="298">
        <v>3205</v>
      </c>
      <c r="M2160" s="299">
        <v>4161</v>
      </c>
      <c r="N2160" s="300">
        <v>39528</v>
      </c>
      <c r="O2160" s="300">
        <v>732</v>
      </c>
      <c r="P2160" s="301">
        <v>12849</v>
      </c>
      <c r="Q2160" s="302">
        <v>114401</v>
      </c>
      <c r="R2160" s="302">
        <v>1005</v>
      </c>
      <c r="S2160" s="303" t="s">
        <v>35</v>
      </c>
      <c r="T2160" s="304" t="s">
        <v>35</v>
      </c>
      <c r="U2160" s="304" t="s">
        <v>35</v>
      </c>
      <c r="V2160" s="297">
        <v>21395</v>
      </c>
      <c r="W2160" s="298">
        <v>188946</v>
      </c>
      <c r="X2160" s="298">
        <v>4942</v>
      </c>
    </row>
    <row r="2161" spans="1:24" x14ac:dyDescent="0.35">
      <c r="A2161" s="294">
        <v>2013</v>
      </c>
      <c r="B2161" s="295">
        <v>20510</v>
      </c>
      <c r="C2161" s="296" t="s">
        <v>1741</v>
      </c>
      <c r="D2161" s="294" t="s">
        <v>22</v>
      </c>
      <c r="E2161" s="296" t="s">
        <v>23</v>
      </c>
      <c r="F2161" s="294" t="s">
        <v>24</v>
      </c>
      <c r="G2161" s="296" t="s">
        <v>125</v>
      </c>
      <c r="H2161" s="296" t="s">
        <v>31</v>
      </c>
      <c r="I2161" s="296" t="s">
        <v>2313</v>
      </c>
      <c r="J2161" s="297">
        <v>35</v>
      </c>
      <c r="K2161" s="298">
        <v>271</v>
      </c>
      <c r="L2161" s="298">
        <v>35</v>
      </c>
      <c r="M2161" s="299">
        <v>183</v>
      </c>
      <c r="N2161" s="300">
        <v>1776</v>
      </c>
      <c r="O2161" s="300">
        <v>21</v>
      </c>
      <c r="P2161" s="301" t="s">
        <v>35</v>
      </c>
      <c r="Q2161" s="302" t="s">
        <v>35</v>
      </c>
      <c r="R2161" s="302" t="s">
        <v>35</v>
      </c>
      <c r="S2161" s="303" t="s">
        <v>35</v>
      </c>
      <c r="T2161" s="304" t="s">
        <v>35</v>
      </c>
      <c r="U2161" s="304" t="s">
        <v>35</v>
      </c>
      <c r="V2161" s="297">
        <v>218</v>
      </c>
      <c r="W2161" s="298">
        <v>2047</v>
      </c>
      <c r="X2161" s="298">
        <v>56</v>
      </c>
    </row>
    <row r="2162" spans="1:24" x14ac:dyDescent="0.35">
      <c r="A2162" s="294">
        <v>2013</v>
      </c>
      <c r="B2162" s="295">
        <v>20510</v>
      </c>
      <c r="C2162" s="296" t="s">
        <v>1741</v>
      </c>
      <c r="D2162" s="294" t="s">
        <v>22</v>
      </c>
      <c r="E2162" s="296" t="s">
        <v>23</v>
      </c>
      <c r="F2162" s="294" t="s">
        <v>24</v>
      </c>
      <c r="G2162" s="296" t="s">
        <v>75</v>
      </c>
      <c r="H2162" s="296" t="s">
        <v>31</v>
      </c>
      <c r="I2162" s="296" t="s">
        <v>2313</v>
      </c>
      <c r="J2162" s="297">
        <v>27157</v>
      </c>
      <c r="K2162" s="298">
        <v>218006</v>
      </c>
      <c r="L2162" s="298">
        <v>23300</v>
      </c>
      <c r="M2162" s="299">
        <v>33379</v>
      </c>
      <c r="N2162" s="300">
        <v>261497</v>
      </c>
      <c r="O2162" s="300">
        <v>11318</v>
      </c>
      <c r="P2162" s="301">
        <v>32537</v>
      </c>
      <c r="Q2162" s="302">
        <v>343630</v>
      </c>
      <c r="R2162" s="302">
        <v>1763</v>
      </c>
      <c r="S2162" s="303" t="s">
        <v>35</v>
      </c>
      <c r="T2162" s="304" t="s">
        <v>35</v>
      </c>
      <c r="U2162" s="304" t="s">
        <v>35</v>
      </c>
      <c r="V2162" s="297">
        <v>93073</v>
      </c>
      <c r="W2162" s="298">
        <v>823133</v>
      </c>
      <c r="X2162" s="298">
        <v>36381</v>
      </c>
    </row>
    <row r="2163" spans="1:24" x14ac:dyDescent="0.35">
      <c r="A2163" s="294">
        <v>2013</v>
      </c>
      <c r="B2163" s="295">
        <v>20521</v>
      </c>
      <c r="C2163" s="296" t="s">
        <v>1742</v>
      </c>
      <c r="D2163" s="294" t="s">
        <v>22</v>
      </c>
      <c r="E2163" s="296" t="s">
        <v>23</v>
      </c>
      <c r="F2163" s="294" t="s">
        <v>24</v>
      </c>
      <c r="G2163" s="296" t="s">
        <v>112</v>
      </c>
      <c r="H2163" s="296" t="s">
        <v>54</v>
      </c>
      <c r="I2163" s="296" t="s">
        <v>2271</v>
      </c>
      <c r="J2163" s="297">
        <v>41806</v>
      </c>
      <c r="K2163" s="298">
        <v>433163</v>
      </c>
      <c r="L2163" s="298">
        <v>35073</v>
      </c>
      <c r="M2163" s="299">
        <v>38724</v>
      </c>
      <c r="N2163" s="300">
        <v>459217</v>
      </c>
      <c r="O2163" s="300">
        <v>5951</v>
      </c>
      <c r="P2163" s="301">
        <v>104232</v>
      </c>
      <c r="Q2163" s="302">
        <v>1811401</v>
      </c>
      <c r="R2163" s="302">
        <v>271</v>
      </c>
      <c r="S2163" s="303">
        <v>0</v>
      </c>
      <c r="T2163" s="304">
        <v>0</v>
      </c>
      <c r="U2163" s="304">
        <v>0</v>
      </c>
      <c r="V2163" s="297">
        <v>184762</v>
      </c>
      <c r="W2163" s="298">
        <v>2703781</v>
      </c>
      <c r="X2163" s="298">
        <v>41295</v>
      </c>
    </row>
    <row r="2164" spans="1:24" x14ac:dyDescent="0.35">
      <c r="A2164" s="294">
        <v>2013</v>
      </c>
      <c r="B2164" s="295">
        <v>20574</v>
      </c>
      <c r="C2164" s="296" t="s">
        <v>1743</v>
      </c>
      <c r="D2164" s="294" t="s">
        <v>22</v>
      </c>
      <c r="E2164" s="296" t="s">
        <v>23</v>
      </c>
      <c r="F2164" s="294" t="s">
        <v>24</v>
      </c>
      <c r="G2164" s="296" t="s">
        <v>127</v>
      </c>
      <c r="H2164" s="296" t="s">
        <v>31</v>
      </c>
      <c r="I2164" s="296" t="s">
        <v>2296</v>
      </c>
      <c r="J2164" s="297">
        <v>56089</v>
      </c>
      <c r="K2164" s="298">
        <v>466118</v>
      </c>
      <c r="L2164" s="298">
        <v>36058</v>
      </c>
      <c r="M2164" s="299">
        <v>23215</v>
      </c>
      <c r="N2164" s="300">
        <v>222904</v>
      </c>
      <c r="O2164" s="300">
        <v>6740</v>
      </c>
      <c r="P2164" s="301">
        <v>4068</v>
      </c>
      <c r="Q2164" s="302">
        <v>47840</v>
      </c>
      <c r="R2164" s="302">
        <v>9</v>
      </c>
      <c r="S2164" s="303" t="s">
        <v>35</v>
      </c>
      <c r="T2164" s="304" t="s">
        <v>35</v>
      </c>
      <c r="U2164" s="304" t="s">
        <v>35</v>
      </c>
      <c r="V2164" s="297">
        <v>83372</v>
      </c>
      <c r="W2164" s="298">
        <v>736862</v>
      </c>
      <c r="X2164" s="298">
        <v>42807</v>
      </c>
    </row>
    <row r="2165" spans="1:24" x14ac:dyDescent="0.35">
      <c r="A2165" s="294">
        <v>2013</v>
      </c>
      <c r="B2165" s="295">
        <v>20576</v>
      </c>
      <c r="C2165" s="296" t="s">
        <v>1744</v>
      </c>
      <c r="D2165" s="294" t="s">
        <v>22</v>
      </c>
      <c r="E2165" s="296" t="s">
        <v>23</v>
      </c>
      <c r="F2165" s="294" t="s">
        <v>24</v>
      </c>
      <c r="G2165" s="296" t="s">
        <v>125</v>
      </c>
      <c r="H2165" s="296" t="s">
        <v>31</v>
      </c>
      <c r="I2165" s="296" t="s">
        <v>2308</v>
      </c>
      <c r="J2165" s="297">
        <v>2657</v>
      </c>
      <c r="K2165" s="298">
        <v>20972</v>
      </c>
      <c r="L2165" s="298">
        <v>2493</v>
      </c>
      <c r="M2165" s="299">
        <v>8889</v>
      </c>
      <c r="N2165" s="300">
        <v>81659</v>
      </c>
      <c r="O2165" s="300">
        <v>747</v>
      </c>
      <c r="P2165" s="301">
        <v>63495</v>
      </c>
      <c r="Q2165" s="302">
        <v>804260</v>
      </c>
      <c r="R2165" s="302">
        <v>59</v>
      </c>
      <c r="S2165" s="303" t="s">
        <v>35</v>
      </c>
      <c r="T2165" s="304" t="s">
        <v>35</v>
      </c>
      <c r="U2165" s="304" t="s">
        <v>35</v>
      </c>
      <c r="V2165" s="297">
        <v>75041</v>
      </c>
      <c r="W2165" s="298">
        <v>906891</v>
      </c>
      <c r="X2165" s="298">
        <v>3299</v>
      </c>
    </row>
    <row r="2166" spans="1:24" x14ac:dyDescent="0.35">
      <c r="A2166" s="294">
        <v>2013</v>
      </c>
      <c r="B2166" s="295">
        <v>20583</v>
      </c>
      <c r="C2166" s="296" t="s">
        <v>1745</v>
      </c>
      <c r="D2166" s="294" t="s">
        <v>22</v>
      </c>
      <c r="E2166" s="296" t="s">
        <v>23</v>
      </c>
      <c r="F2166" s="294" t="s">
        <v>24</v>
      </c>
      <c r="G2166" s="296" t="s">
        <v>37</v>
      </c>
      <c r="H2166" s="296" t="s">
        <v>26</v>
      </c>
      <c r="I2166" s="296" t="s">
        <v>2270</v>
      </c>
      <c r="J2166" s="297">
        <v>860.5</v>
      </c>
      <c r="K2166" s="298">
        <v>7004</v>
      </c>
      <c r="L2166" s="298">
        <v>756</v>
      </c>
      <c r="M2166" s="299">
        <v>1890.5</v>
      </c>
      <c r="N2166" s="300">
        <v>18836</v>
      </c>
      <c r="O2166" s="300">
        <v>197</v>
      </c>
      <c r="P2166" s="301">
        <v>935.9</v>
      </c>
      <c r="Q2166" s="302">
        <v>10814</v>
      </c>
      <c r="R2166" s="302">
        <v>2</v>
      </c>
      <c r="S2166" s="303">
        <v>0</v>
      </c>
      <c r="T2166" s="304">
        <v>0</v>
      </c>
      <c r="U2166" s="304">
        <v>0</v>
      </c>
      <c r="V2166" s="297">
        <v>3686.9</v>
      </c>
      <c r="W2166" s="298">
        <v>36654</v>
      </c>
      <c r="X2166" s="298">
        <v>955</v>
      </c>
    </row>
    <row r="2167" spans="1:24" x14ac:dyDescent="0.35">
      <c r="A2167" s="294">
        <v>2013</v>
      </c>
      <c r="B2167" s="295">
        <v>20603</v>
      </c>
      <c r="C2167" s="296" t="s">
        <v>1746</v>
      </c>
      <c r="D2167" s="294" t="s">
        <v>22</v>
      </c>
      <c r="E2167" s="296" t="s">
        <v>23</v>
      </c>
      <c r="F2167" s="294" t="s">
        <v>24</v>
      </c>
      <c r="G2167" s="296" t="s">
        <v>71</v>
      </c>
      <c r="H2167" s="296" t="s">
        <v>31</v>
      </c>
      <c r="I2167" s="296" t="s">
        <v>2271</v>
      </c>
      <c r="J2167" s="297">
        <v>39173</v>
      </c>
      <c r="K2167" s="298">
        <v>336524</v>
      </c>
      <c r="L2167" s="298">
        <v>24817</v>
      </c>
      <c r="M2167" s="299">
        <v>15742</v>
      </c>
      <c r="N2167" s="300">
        <v>153842</v>
      </c>
      <c r="O2167" s="300">
        <v>3812</v>
      </c>
      <c r="P2167" s="301">
        <v>41777</v>
      </c>
      <c r="Q2167" s="302">
        <v>922381</v>
      </c>
      <c r="R2167" s="302">
        <v>8</v>
      </c>
      <c r="S2167" s="303" t="s">
        <v>35</v>
      </c>
      <c r="T2167" s="304" t="s">
        <v>35</v>
      </c>
      <c r="U2167" s="304" t="s">
        <v>35</v>
      </c>
      <c r="V2167" s="297">
        <v>96692</v>
      </c>
      <c r="W2167" s="298">
        <v>1412747</v>
      </c>
      <c r="X2167" s="298">
        <v>28637</v>
      </c>
    </row>
    <row r="2168" spans="1:24" x14ac:dyDescent="0.35">
      <c r="A2168" s="294">
        <v>2013</v>
      </c>
      <c r="B2168" s="295">
        <v>20639</v>
      </c>
      <c r="C2168" s="296" t="s">
        <v>1747</v>
      </c>
      <c r="D2168" s="294" t="s">
        <v>22</v>
      </c>
      <c r="E2168" s="296" t="s">
        <v>23</v>
      </c>
      <c r="F2168" s="294" t="s">
        <v>24</v>
      </c>
      <c r="G2168" s="296" t="s">
        <v>48</v>
      </c>
      <c r="H2168" s="296" t="s">
        <v>31</v>
      </c>
      <c r="I2168" s="296" t="s">
        <v>2270</v>
      </c>
      <c r="J2168" s="297">
        <v>25168.2</v>
      </c>
      <c r="K2168" s="298">
        <v>226103</v>
      </c>
      <c r="L2168" s="298">
        <v>13090</v>
      </c>
      <c r="M2168" s="299">
        <v>4380</v>
      </c>
      <c r="N2168" s="300">
        <v>45659</v>
      </c>
      <c r="O2168" s="300">
        <v>759</v>
      </c>
      <c r="P2168" s="301">
        <v>175.3</v>
      </c>
      <c r="Q2168" s="302">
        <v>2924</v>
      </c>
      <c r="R2168" s="302">
        <v>1</v>
      </c>
      <c r="S2168" s="303" t="s">
        <v>35</v>
      </c>
      <c r="T2168" s="304" t="s">
        <v>35</v>
      </c>
      <c r="U2168" s="304" t="s">
        <v>35</v>
      </c>
      <c r="V2168" s="297">
        <v>29723.5</v>
      </c>
      <c r="W2168" s="298">
        <v>274686</v>
      </c>
      <c r="X2168" s="298">
        <v>13850</v>
      </c>
    </row>
    <row r="2169" spans="1:24" x14ac:dyDescent="0.35">
      <c r="A2169" s="294">
        <v>2013</v>
      </c>
      <c r="B2169" s="295">
        <v>20659</v>
      </c>
      <c r="C2169" s="296" t="s">
        <v>1748</v>
      </c>
      <c r="D2169" s="294" t="s">
        <v>39</v>
      </c>
      <c r="E2169" s="296" t="s">
        <v>40</v>
      </c>
      <c r="F2169" s="294" t="s">
        <v>24</v>
      </c>
      <c r="G2169" s="296" t="s">
        <v>413</v>
      </c>
      <c r="H2169" s="296" t="s">
        <v>42</v>
      </c>
      <c r="I2169" s="296" t="s">
        <v>2271</v>
      </c>
      <c r="J2169" s="297">
        <v>5836</v>
      </c>
      <c r="K2169" s="298">
        <v>65702</v>
      </c>
      <c r="L2169" s="298">
        <v>6390</v>
      </c>
      <c r="M2169" s="299">
        <v>102178</v>
      </c>
      <c r="N2169" s="300">
        <v>1252618</v>
      </c>
      <c r="O2169" s="300">
        <v>4052</v>
      </c>
      <c r="P2169" s="301">
        <v>0</v>
      </c>
      <c r="Q2169" s="302">
        <v>0</v>
      </c>
      <c r="R2169" s="302">
        <v>0</v>
      </c>
      <c r="S2169" s="303">
        <v>0</v>
      </c>
      <c r="T2169" s="304">
        <v>0</v>
      </c>
      <c r="U2169" s="304">
        <v>0</v>
      </c>
      <c r="V2169" s="297">
        <v>108014</v>
      </c>
      <c r="W2169" s="298">
        <v>1318320</v>
      </c>
      <c r="X2169" s="298">
        <v>10442</v>
      </c>
    </row>
    <row r="2170" spans="1:24" x14ac:dyDescent="0.35">
      <c r="A2170" s="294">
        <v>2013</v>
      </c>
      <c r="B2170" s="295">
        <v>20659</v>
      </c>
      <c r="C2170" s="296" t="s">
        <v>1748</v>
      </c>
      <c r="D2170" s="294" t="s">
        <v>39</v>
      </c>
      <c r="E2170" s="296" t="s">
        <v>40</v>
      </c>
      <c r="F2170" s="294" t="s">
        <v>24</v>
      </c>
      <c r="G2170" s="296" t="s">
        <v>186</v>
      </c>
      <c r="H2170" s="296" t="s">
        <v>42</v>
      </c>
      <c r="I2170" s="296" t="s">
        <v>2271</v>
      </c>
      <c r="J2170" s="297">
        <v>6600</v>
      </c>
      <c r="K2170" s="298">
        <v>73090</v>
      </c>
      <c r="L2170" s="298">
        <v>6838</v>
      </c>
      <c r="M2170" s="299">
        <v>30846</v>
      </c>
      <c r="N2170" s="300">
        <v>416208</v>
      </c>
      <c r="O2170" s="300">
        <v>3241</v>
      </c>
      <c r="P2170" s="301">
        <v>0</v>
      </c>
      <c r="Q2170" s="302">
        <v>0</v>
      </c>
      <c r="R2170" s="302">
        <v>0</v>
      </c>
      <c r="S2170" s="303">
        <v>0</v>
      </c>
      <c r="T2170" s="304">
        <v>0</v>
      </c>
      <c r="U2170" s="304">
        <v>0</v>
      </c>
      <c r="V2170" s="297">
        <v>37446</v>
      </c>
      <c r="W2170" s="298">
        <v>489298</v>
      </c>
      <c r="X2170" s="298">
        <v>10079</v>
      </c>
    </row>
    <row r="2171" spans="1:24" x14ac:dyDescent="0.35">
      <c r="A2171" s="294">
        <v>2013</v>
      </c>
      <c r="B2171" s="295">
        <v>20659</v>
      </c>
      <c r="C2171" s="296" t="s">
        <v>1748</v>
      </c>
      <c r="D2171" s="294" t="s">
        <v>39</v>
      </c>
      <c r="E2171" s="296" t="s">
        <v>40</v>
      </c>
      <c r="F2171" s="294" t="s">
        <v>24</v>
      </c>
      <c r="G2171" s="296" t="s">
        <v>30</v>
      </c>
      <c r="H2171" s="296" t="s">
        <v>42</v>
      </c>
      <c r="I2171" s="296" t="s">
        <v>2271</v>
      </c>
      <c r="J2171" s="297">
        <v>91169</v>
      </c>
      <c r="K2171" s="298">
        <v>1092845</v>
      </c>
      <c r="L2171" s="298">
        <v>88713</v>
      </c>
      <c r="M2171" s="299">
        <v>489216</v>
      </c>
      <c r="N2171" s="300">
        <v>6460943</v>
      </c>
      <c r="O2171" s="300">
        <v>41911</v>
      </c>
      <c r="P2171" s="301">
        <v>0</v>
      </c>
      <c r="Q2171" s="302">
        <v>0</v>
      </c>
      <c r="R2171" s="302">
        <v>0</v>
      </c>
      <c r="S2171" s="303">
        <v>0</v>
      </c>
      <c r="T2171" s="304">
        <v>0</v>
      </c>
      <c r="U2171" s="304">
        <v>0</v>
      </c>
      <c r="V2171" s="297">
        <v>580385</v>
      </c>
      <c r="W2171" s="298">
        <v>7553788</v>
      </c>
      <c r="X2171" s="298">
        <v>130624</v>
      </c>
    </row>
    <row r="2172" spans="1:24" x14ac:dyDescent="0.35">
      <c r="A2172" s="294">
        <v>2013</v>
      </c>
      <c r="B2172" s="295">
        <v>20659</v>
      </c>
      <c r="C2172" s="296" t="s">
        <v>1748</v>
      </c>
      <c r="D2172" s="294" t="s">
        <v>39</v>
      </c>
      <c r="E2172" s="296" t="s">
        <v>40</v>
      </c>
      <c r="F2172" s="294" t="s">
        <v>24</v>
      </c>
      <c r="G2172" s="296" t="s">
        <v>187</v>
      </c>
      <c r="H2172" s="296" t="s">
        <v>42</v>
      </c>
      <c r="I2172" s="296" t="s">
        <v>2271</v>
      </c>
      <c r="J2172" s="297">
        <v>12303</v>
      </c>
      <c r="K2172" s="298">
        <v>155079</v>
      </c>
      <c r="L2172" s="298">
        <v>16146</v>
      </c>
      <c r="M2172" s="299">
        <v>70345</v>
      </c>
      <c r="N2172" s="300">
        <v>1065567</v>
      </c>
      <c r="O2172" s="300">
        <v>7700</v>
      </c>
      <c r="P2172" s="301">
        <v>0</v>
      </c>
      <c r="Q2172" s="302">
        <v>0</v>
      </c>
      <c r="R2172" s="302">
        <v>0</v>
      </c>
      <c r="S2172" s="303">
        <v>0</v>
      </c>
      <c r="T2172" s="304">
        <v>0</v>
      </c>
      <c r="U2172" s="304">
        <v>0</v>
      </c>
      <c r="V2172" s="297">
        <v>82648</v>
      </c>
      <c r="W2172" s="298">
        <v>1220646</v>
      </c>
      <c r="X2172" s="298">
        <v>23846</v>
      </c>
    </row>
    <row r="2173" spans="1:24" x14ac:dyDescent="0.35">
      <c r="A2173" s="294">
        <v>2013</v>
      </c>
      <c r="B2173" s="295">
        <v>20737</v>
      </c>
      <c r="C2173" s="296" t="s">
        <v>1749</v>
      </c>
      <c r="D2173" s="294" t="s">
        <v>22</v>
      </c>
      <c r="E2173" s="296" t="s">
        <v>23</v>
      </c>
      <c r="F2173" s="294" t="s">
        <v>24</v>
      </c>
      <c r="G2173" s="296" t="s">
        <v>48</v>
      </c>
      <c r="H2173" s="296" t="s">
        <v>26</v>
      </c>
      <c r="I2173" s="296" t="s">
        <v>2270</v>
      </c>
      <c r="J2173" s="297">
        <v>7558</v>
      </c>
      <c r="K2173" s="298">
        <v>68476</v>
      </c>
      <c r="L2173" s="298">
        <v>8204</v>
      </c>
      <c r="M2173" s="299">
        <v>9170</v>
      </c>
      <c r="N2173" s="300">
        <v>90738</v>
      </c>
      <c r="O2173" s="300">
        <v>1524</v>
      </c>
      <c r="P2173" s="301">
        <v>9832</v>
      </c>
      <c r="Q2173" s="302">
        <v>118231</v>
      </c>
      <c r="R2173" s="302">
        <v>40</v>
      </c>
      <c r="S2173" s="303" t="s">
        <v>35</v>
      </c>
      <c r="T2173" s="304" t="s">
        <v>35</v>
      </c>
      <c r="U2173" s="304" t="s">
        <v>35</v>
      </c>
      <c r="V2173" s="297">
        <v>26560</v>
      </c>
      <c r="W2173" s="298">
        <v>277445</v>
      </c>
      <c r="X2173" s="298">
        <v>9768</v>
      </c>
    </row>
    <row r="2174" spans="1:24" x14ac:dyDescent="0.35">
      <c r="A2174" s="294">
        <v>2013</v>
      </c>
      <c r="B2174" s="295">
        <v>20785</v>
      </c>
      <c r="C2174" s="296" t="s">
        <v>1750</v>
      </c>
      <c r="D2174" s="294" t="s">
        <v>22</v>
      </c>
      <c r="E2174" s="296" t="s">
        <v>23</v>
      </c>
      <c r="F2174" s="294" t="s">
        <v>24</v>
      </c>
      <c r="G2174" s="296" t="s">
        <v>67</v>
      </c>
      <c r="H2174" s="296" t="s">
        <v>26</v>
      </c>
      <c r="I2174" s="296" t="s">
        <v>2291</v>
      </c>
      <c r="J2174" s="297">
        <v>53599</v>
      </c>
      <c r="K2174" s="298">
        <v>378190</v>
      </c>
      <c r="L2174" s="298">
        <v>29412</v>
      </c>
      <c r="M2174" s="299">
        <v>39765</v>
      </c>
      <c r="N2174" s="300">
        <v>302728</v>
      </c>
      <c r="O2174" s="300">
        <v>4235</v>
      </c>
      <c r="P2174" s="301">
        <v>43907</v>
      </c>
      <c r="Q2174" s="302">
        <v>535032</v>
      </c>
      <c r="R2174" s="302">
        <v>44</v>
      </c>
      <c r="S2174" s="303">
        <v>0</v>
      </c>
      <c r="T2174" s="304">
        <v>0</v>
      </c>
      <c r="U2174" s="304">
        <v>0</v>
      </c>
      <c r="V2174" s="297">
        <v>137271</v>
      </c>
      <c r="W2174" s="298">
        <v>1215950</v>
      </c>
      <c r="X2174" s="298">
        <v>33691</v>
      </c>
    </row>
    <row r="2175" spans="1:24" x14ac:dyDescent="0.35">
      <c r="A2175" s="294">
        <v>2013</v>
      </c>
      <c r="B2175" s="295">
        <v>20789</v>
      </c>
      <c r="C2175" s="296" t="s">
        <v>1751</v>
      </c>
      <c r="D2175" s="294" t="s">
        <v>22</v>
      </c>
      <c r="E2175" s="296" t="s">
        <v>23</v>
      </c>
      <c r="F2175" s="294" t="s">
        <v>24</v>
      </c>
      <c r="G2175" s="296" t="s">
        <v>83</v>
      </c>
      <c r="H2175" s="296" t="s">
        <v>26</v>
      </c>
      <c r="I2175" s="296" t="s">
        <v>2270</v>
      </c>
      <c r="J2175" s="297">
        <v>1295.8</v>
      </c>
      <c r="K2175" s="298">
        <v>11948</v>
      </c>
      <c r="L2175" s="298">
        <v>1289</v>
      </c>
      <c r="M2175" s="299">
        <v>836.1</v>
      </c>
      <c r="N2175" s="300">
        <v>8204</v>
      </c>
      <c r="O2175" s="300">
        <v>201</v>
      </c>
      <c r="P2175" s="301">
        <v>352.7</v>
      </c>
      <c r="Q2175" s="302">
        <v>3720</v>
      </c>
      <c r="R2175" s="302">
        <v>4</v>
      </c>
      <c r="S2175" s="303">
        <v>0</v>
      </c>
      <c r="T2175" s="304">
        <v>0</v>
      </c>
      <c r="U2175" s="304">
        <v>0</v>
      </c>
      <c r="V2175" s="297">
        <v>2484.6</v>
      </c>
      <c r="W2175" s="298">
        <v>23872</v>
      </c>
      <c r="X2175" s="298">
        <v>1494</v>
      </c>
    </row>
    <row r="2176" spans="1:24" x14ac:dyDescent="0.35">
      <c r="A2176" s="294">
        <v>2013</v>
      </c>
      <c r="B2176" s="295">
        <v>20793</v>
      </c>
      <c r="C2176" s="296" t="s">
        <v>1752</v>
      </c>
      <c r="D2176" s="294" t="s">
        <v>22</v>
      </c>
      <c r="E2176" s="296" t="s">
        <v>23</v>
      </c>
      <c r="F2176" s="294" t="s">
        <v>24</v>
      </c>
      <c r="G2176" s="296" t="s">
        <v>100</v>
      </c>
      <c r="H2176" s="296" t="s">
        <v>26</v>
      </c>
      <c r="I2176" s="296" t="s">
        <v>2269</v>
      </c>
      <c r="J2176" s="297">
        <v>6514</v>
      </c>
      <c r="K2176" s="298">
        <v>65837</v>
      </c>
      <c r="L2176" s="298">
        <v>4597</v>
      </c>
      <c r="M2176" s="299">
        <v>7082</v>
      </c>
      <c r="N2176" s="300">
        <v>71215</v>
      </c>
      <c r="O2176" s="300">
        <v>1172</v>
      </c>
      <c r="P2176" s="301">
        <v>3720</v>
      </c>
      <c r="Q2176" s="302">
        <v>46095</v>
      </c>
      <c r="R2176" s="302">
        <v>5</v>
      </c>
      <c r="S2176" s="303">
        <v>0</v>
      </c>
      <c r="T2176" s="304">
        <v>0</v>
      </c>
      <c r="U2176" s="304">
        <v>0</v>
      </c>
      <c r="V2176" s="297">
        <v>17316</v>
      </c>
      <c r="W2176" s="298">
        <v>183147</v>
      </c>
      <c r="X2176" s="298">
        <v>5774</v>
      </c>
    </row>
    <row r="2177" spans="1:24" x14ac:dyDescent="0.35">
      <c r="A2177" s="294">
        <v>2013</v>
      </c>
      <c r="B2177" s="295">
        <v>20806</v>
      </c>
      <c r="C2177" s="296" t="s">
        <v>1753</v>
      </c>
      <c r="D2177" s="294" t="s">
        <v>22</v>
      </c>
      <c r="E2177" s="296" t="s">
        <v>23</v>
      </c>
      <c r="F2177" s="294" t="s">
        <v>24</v>
      </c>
      <c r="G2177" s="296" t="s">
        <v>48</v>
      </c>
      <c r="H2177" s="296" t="s">
        <v>26</v>
      </c>
      <c r="I2177" s="296" t="s">
        <v>2270</v>
      </c>
      <c r="J2177" s="297">
        <v>1747.9</v>
      </c>
      <c r="K2177" s="298">
        <v>20037</v>
      </c>
      <c r="L2177" s="298">
        <v>2043</v>
      </c>
      <c r="M2177" s="299">
        <v>1498.3</v>
      </c>
      <c r="N2177" s="300">
        <v>17031</v>
      </c>
      <c r="O2177" s="300">
        <v>365</v>
      </c>
      <c r="P2177" s="301">
        <v>2443</v>
      </c>
      <c r="Q2177" s="302">
        <v>29511</v>
      </c>
      <c r="R2177" s="302">
        <v>19</v>
      </c>
      <c r="S2177" s="303" t="s">
        <v>35</v>
      </c>
      <c r="T2177" s="304" t="s">
        <v>35</v>
      </c>
      <c r="U2177" s="304" t="s">
        <v>35</v>
      </c>
      <c r="V2177" s="297">
        <v>5689.2</v>
      </c>
      <c r="W2177" s="298">
        <v>66579</v>
      </c>
      <c r="X2177" s="298">
        <v>2427</v>
      </c>
    </row>
    <row r="2178" spans="1:24" x14ac:dyDescent="0.35">
      <c r="A2178" s="294">
        <v>2013</v>
      </c>
      <c r="B2178" s="295">
        <v>20813</v>
      </c>
      <c r="C2178" s="296" t="s">
        <v>1754</v>
      </c>
      <c r="D2178" s="294" t="s">
        <v>22</v>
      </c>
      <c r="E2178" s="296" t="s">
        <v>23</v>
      </c>
      <c r="F2178" s="294" t="s">
        <v>24</v>
      </c>
      <c r="G2178" s="296" t="s">
        <v>75</v>
      </c>
      <c r="H2178" s="296" t="s">
        <v>26</v>
      </c>
      <c r="I2178" s="296" t="s">
        <v>2300</v>
      </c>
      <c r="J2178" s="297">
        <v>5771</v>
      </c>
      <c r="K2178" s="298">
        <v>59581</v>
      </c>
      <c r="L2178" s="298">
        <v>6038</v>
      </c>
      <c r="M2178" s="299">
        <v>2543</v>
      </c>
      <c r="N2178" s="300">
        <v>29796</v>
      </c>
      <c r="O2178" s="300">
        <v>1126</v>
      </c>
      <c r="P2178" s="301">
        <v>16346</v>
      </c>
      <c r="Q2178" s="302">
        <v>215466</v>
      </c>
      <c r="R2178" s="302">
        <v>95</v>
      </c>
      <c r="S2178" s="303" t="s">
        <v>35</v>
      </c>
      <c r="T2178" s="304" t="s">
        <v>35</v>
      </c>
      <c r="U2178" s="304" t="s">
        <v>35</v>
      </c>
      <c r="V2178" s="297">
        <v>24660</v>
      </c>
      <c r="W2178" s="298">
        <v>304843</v>
      </c>
      <c r="X2178" s="298">
        <v>7259</v>
      </c>
    </row>
    <row r="2179" spans="1:24" x14ac:dyDescent="0.35">
      <c r="A2179" s="294">
        <v>2013</v>
      </c>
      <c r="B2179" s="295">
        <v>20823</v>
      </c>
      <c r="C2179" s="296" t="s">
        <v>1755</v>
      </c>
      <c r="D2179" s="294" t="s">
        <v>22</v>
      </c>
      <c r="E2179" s="296" t="s">
        <v>23</v>
      </c>
      <c r="F2179" s="294" t="s">
        <v>24</v>
      </c>
      <c r="G2179" s="296" t="s">
        <v>164</v>
      </c>
      <c r="H2179" s="296" t="s">
        <v>26</v>
      </c>
      <c r="I2179" s="296" t="s">
        <v>2275</v>
      </c>
      <c r="J2179" s="297">
        <v>1981</v>
      </c>
      <c r="K2179" s="298">
        <v>20036</v>
      </c>
      <c r="L2179" s="298">
        <v>1438</v>
      </c>
      <c r="M2179" s="299">
        <v>1975.6</v>
      </c>
      <c r="N2179" s="300">
        <v>21677</v>
      </c>
      <c r="O2179" s="300">
        <v>484</v>
      </c>
      <c r="P2179" s="301" t="s">
        <v>35</v>
      </c>
      <c r="Q2179" s="302" t="s">
        <v>35</v>
      </c>
      <c r="R2179" s="302" t="s">
        <v>35</v>
      </c>
      <c r="S2179" s="303" t="s">
        <v>35</v>
      </c>
      <c r="T2179" s="304" t="s">
        <v>35</v>
      </c>
      <c r="U2179" s="304" t="s">
        <v>35</v>
      </c>
      <c r="V2179" s="297">
        <v>3956.6</v>
      </c>
      <c r="W2179" s="298">
        <v>41713</v>
      </c>
      <c r="X2179" s="298">
        <v>1922</v>
      </c>
    </row>
    <row r="2180" spans="1:24" x14ac:dyDescent="0.35">
      <c r="A2180" s="294">
        <v>2013</v>
      </c>
      <c r="B2180" s="295">
        <v>20824</v>
      </c>
      <c r="C2180" s="296" t="s">
        <v>1756</v>
      </c>
      <c r="D2180" s="294" t="s">
        <v>22</v>
      </c>
      <c r="E2180" s="296" t="s">
        <v>23</v>
      </c>
      <c r="F2180" s="294" t="s">
        <v>24</v>
      </c>
      <c r="G2180" s="296" t="s">
        <v>34</v>
      </c>
      <c r="H2180" s="296" t="s">
        <v>26</v>
      </c>
      <c r="I2180" s="296" t="s">
        <v>2271</v>
      </c>
      <c r="J2180" s="297">
        <v>9970</v>
      </c>
      <c r="K2180" s="298">
        <v>83900</v>
      </c>
      <c r="L2180" s="298">
        <v>4465</v>
      </c>
      <c r="M2180" s="299">
        <v>4393</v>
      </c>
      <c r="N2180" s="300">
        <v>41500</v>
      </c>
      <c r="O2180" s="300">
        <v>565</v>
      </c>
      <c r="P2180" s="301" t="s">
        <v>35</v>
      </c>
      <c r="Q2180" s="302" t="s">
        <v>35</v>
      </c>
      <c r="R2180" s="302" t="s">
        <v>35</v>
      </c>
      <c r="S2180" s="303" t="s">
        <v>35</v>
      </c>
      <c r="T2180" s="304" t="s">
        <v>35</v>
      </c>
      <c r="U2180" s="304" t="s">
        <v>35</v>
      </c>
      <c r="V2180" s="297">
        <v>14363</v>
      </c>
      <c r="W2180" s="298">
        <v>125400</v>
      </c>
      <c r="X2180" s="298">
        <v>5030</v>
      </c>
    </row>
    <row r="2181" spans="1:24" x14ac:dyDescent="0.35">
      <c r="A2181" s="294">
        <v>2013</v>
      </c>
      <c r="B2181" s="295">
        <v>20835</v>
      </c>
      <c r="C2181" s="296" t="s">
        <v>1757</v>
      </c>
      <c r="D2181" s="294" t="s">
        <v>22</v>
      </c>
      <c r="E2181" s="296" t="s">
        <v>23</v>
      </c>
      <c r="F2181" s="294" t="s">
        <v>24</v>
      </c>
      <c r="G2181" s="296" t="s">
        <v>83</v>
      </c>
      <c r="H2181" s="296" t="s">
        <v>26</v>
      </c>
      <c r="I2181" s="296" t="s">
        <v>2270</v>
      </c>
      <c r="J2181" s="297">
        <v>2481</v>
      </c>
      <c r="K2181" s="298">
        <v>20142</v>
      </c>
      <c r="L2181" s="298">
        <v>2204</v>
      </c>
      <c r="M2181" s="299">
        <v>2075</v>
      </c>
      <c r="N2181" s="300">
        <v>20579</v>
      </c>
      <c r="O2181" s="300">
        <v>355</v>
      </c>
      <c r="P2181" s="301">
        <v>281</v>
      </c>
      <c r="Q2181" s="302">
        <v>3396</v>
      </c>
      <c r="R2181" s="302">
        <v>3</v>
      </c>
      <c r="S2181" s="303" t="s">
        <v>35</v>
      </c>
      <c r="T2181" s="304" t="s">
        <v>35</v>
      </c>
      <c r="U2181" s="304" t="s">
        <v>35</v>
      </c>
      <c r="V2181" s="297">
        <v>4837</v>
      </c>
      <c r="W2181" s="298">
        <v>44117</v>
      </c>
      <c r="X2181" s="298">
        <v>2562</v>
      </c>
    </row>
    <row r="2182" spans="1:24" x14ac:dyDescent="0.35">
      <c r="A2182" s="294">
        <v>2013</v>
      </c>
      <c r="B2182" s="295">
        <v>20837</v>
      </c>
      <c r="C2182" s="296" t="s">
        <v>1758</v>
      </c>
      <c r="D2182" s="294" t="s">
        <v>22</v>
      </c>
      <c r="E2182" s="296" t="s">
        <v>23</v>
      </c>
      <c r="F2182" s="294" t="s">
        <v>24</v>
      </c>
      <c r="G2182" s="296" t="s">
        <v>48</v>
      </c>
      <c r="H2182" s="296" t="s">
        <v>26</v>
      </c>
      <c r="I2182" s="296" t="s">
        <v>2270</v>
      </c>
      <c r="J2182" s="297">
        <v>647</v>
      </c>
      <c r="K2182" s="298">
        <v>5689</v>
      </c>
      <c r="L2182" s="298">
        <v>675</v>
      </c>
      <c r="M2182" s="299">
        <v>236</v>
      </c>
      <c r="N2182" s="300">
        <v>1791</v>
      </c>
      <c r="O2182" s="300">
        <v>102</v>
      </c>
      <c r="P2182" s="301">
        <v>928</v>
      </c>
      <c r="Q2182" s="302">
        <v>8316</v>
      </c>
      <c r="R2182" s="302">
        <v>18</v>
      </c>
      <c r="S2182" s="303" t="s">
        <v>35</v>
      </c>
      <c r="T2182" s="304" t="s">
        <v>35</v>
      </c>
      <c r="U2182" s="304" t="s">
        <v>35</v>
      </c>
      <c r="V2182" s="297">
        <v>1811</v>
      </c>
      <c r="W2182" s="298">
        <v>15796</v>
      </c>
      <c r="X2182" s="298">
        <v>795</v>
      </c>
    </row>
    <row r="2183" spans="1:24" x14ac:dyDescent="0.35">
      <c r="A2183" s="294">
        <v>2013</v>
      </c>
      <c r="B2183" s="295">
        <v>20841</v>
      </c>
      <c r="C2183" s="296" t="s">
        <v>1759</v>
      </c>
      <c r="D2183" s="294" t="s">
        <v>22</v>
      </c>
      <c r="E2183" s="296" t="s">
        <v>23</v>
      </c>
      <c r="F2183" s="294" t="s">
        <v>24</v>
      </c>
      <c r="G2183" s="296" t="s">
        <v>56</v>
      </c>
      <c r="H2183" s="296" t="s">
        <v>31</v>
      </c>
      <c r="I2183" s="296" t="s">
        <v>2287</v>
      </c>
      <c r="J2183" s="297">
        <v>36493</v>
      </c>
      <c r="K2183" s="298">
        <v>285304</v>
      </c>
      <c r="L2183" s="298">
        <v>20761</v>
      </c>
      <c r="M2183" s="299">
        <v>7766</v>
      </c>
      <c r="N2183" s="300">
        <v>63276</v>
      </c>
      <c r="O2183" s="300">
        <v>2427</v>
      </c>
      <c r="P2183" s="301">
        <v>0</v>
      </c>
      <c r="Q2183" s="302">
        <v>0</v>
      </c>
      <c r="R2183" s="302">
        <v>0</v>
      </c>
      <c r="S2183" s="303" t="s">
        <v>35</v>
      </c>
      <c r="T2183" s="304" t="s">
        <v>35</v>
      </c>
      <c r="U2183" s="304" t="s">
        <v>35</v>
      </c>
      <c r="V2183" s="297">
        <v>44259</v>
      </c>
      <c r="W2183" s="298">
        <v>348580</v>
      </c>
      <c r="X2183" s="298">
        <v>23188</v>
      </c>
    </row>
    <row r="2184" spans="1:24" x14ac:dyDescent="0.35">
      <c r="A2184" s="294">
        <v>2013</v>
      </c>
      <c r="B2184" s="295">
        <v>20845</v>
      </c>
      <c r="C2184" s="296" t="s">
        <v>1760</v>
      </c>
      <c r="D2184" s="294" t="s">
        <v>39</v>
      </c>
      <c r="E2184" s="296" t="s">
        <v>40</v>
      </c>
      <c r="F2184" s="294" t="s">
        <v>24</v>
      </c>
      <c r="G2184" s="296" t="s">
        <v>79</v>
      </c>
      <c r="H2184" s="296" t="s">
        <v>31</v>
      </c>
      <c r="I2184" s="296" t="s">
        <v>2270</v>
      </c>
      <c r="J2184" s="297" t="s">
        <v>35</v>
      </c>
      <c r="K2184" s="298" t="s">
        <v>35</v>
      </c>
      <c r="L2184" s="298" t="s">
        <v>35</v>
      </c>
      <c r="M2184" s="299">
        <v>8644.5</v>
      </c>
      <c r="N2184" s="300">
        <v>156905</v>
      </c>
      <c r="O2184" s="300">
        <v>6</v>
      </c>
      <c r="P2184" s="301">
        <v>40471.1</v>
      </c>
      <c r="Q2184" s="302">
        <v>710739</v>
      </c>
      <c r="R2184" s="302">
        <v>13</v>
      </c>
      <c r="S2184" s="303" t="s">
        <v>35</v>
      </c>
      <c r="T2184" s="304" t="s">
        <v>35</v>
      </c>
      <c r="U2184" s="304" t="s">
        <v>35</v>
      </c>
      <c r="V2184" s="297">
        <v>49115.6</v>
      </c>
      <c r="W2184" s="298">
        <v>867644</v>
      </c>
      <c r="X2184" s="298">
        <v>19</v>
      </c>
    </row>
    <row r="2185" spans="1:24" x14ac:dyDescent="0.35">
      <c r="A2185" s="294">
        <v>2013</v>
      </c>
      <c r="B2185" s="295">
        <v>20847</v>
      </c>
      <c r="C2185" s="296" t="s">
        <v>1761</v>
      </c>
      <c r="D2185" s="294" t="s">
        <v>22</v>
      </c>
      <c r="E2185" s="296" t="s">
        <v>23</v>
      </c>
      <c r="F2185" s="294" t="s">
        <v>24</v>
      </c>
      <c r="G2185" s="296" t="s">
        <v>79</v>
      </c>
      <c r="H2185" s="296" t="s">
        <v>54</v>
      </c>
      <c r="I2185" s="296" t="s">
        <v>2270</v>
      </c>
      <c r="J2185" s="297">
        <v>27554.3</v>
      </c>
      <c r="K2185" s="298">
        <v>167271</v>
      </c>
      <c r="L2185" s="298">
        <v>24456</v>
      </c>
      <c r="M2185" s="299">
        <v>20173.099999999999</v>
      </c>
      <c r="N2185" s="300">
        <v>140078</v>
      </c>
      <c r="O2185" s="300">
        <v>3096</v>
      </c>
      <c r="P2185" s="301">
        <v>94043.1</v>
      </c>
      <c r="Q2185" s="302">
        <v>1375786</v>
      </c>
      <c r="R2185" s="302">
        <v>9</v>
      </c>
      <c r="S2185" s="303">
        <v>0</v>
      </c>
      <c r="T2185" s="304">
        <v>0</v>
      </c>
      <c r="U2185" s="304">
        <v>0</v>
      </c>
      <c r="V2185" s="297">
        <v>141770.5</v>
      </c>
      <c r="W2185" s="298">
        <v>1683135</v>
      </c>
      <c r="X2185" s="298">
        <v>27561</v>
      </c>
    </row>
    <row r="2186" spans="1:24" x14ac:dyDescent="0.35">
      <c r="A2186" s="294">
        <v>2013</v>
      </c>
      <c r="B2186" s="295">
        <v>20847</v>
      </c>
      <c r="C2186" s="296" t="s">
        <v>1761</v>
      </c>
      <c r="D2186" s="294" t="s">
        <v>22</v>
      </c>
      <c r="E2186" s="296" t="s">
        <v>23</v>
      </c>
      <c r="F2186" s="294" t="s">
        <v>24</v>
      </c>
      <c r="G2186" s="296" t="s">
        <v>37</v>
      </c>
      <c r="H2186" s="296" t="s">
        <v>54</v>
      </c>
      <c r="I2186" s="296" t="s">
        <v>2270</v>
      </c>
      <c r="J2186" s="297">
        <v>1181427</v>
      </c>
      <c r="K2186" s="298">
        <v>7974652</v>
      </c>
      <c r="L2186" s="298">
        <v>984860</v>
      </c>
      <c r="M2186" s="299">
        <v>1051691.2</v>
      </c>
      <c r="N2186" s="300">
        <v>8872580</v>
      </c>
      <c r="O2186" s="300">
        <v>113770</v>
      </c>
      <c r="P2186" s="301">
        <v>618428.19999999995</v>
      </c>
      <c r="Q2186" s="302">
        <v>7297573</v>
      </c>
      <c r="R2186" s="302">
        <v>678</v>
      </c>
      <c r="S2186" s="303" t="s">
        <v>35</v>
      </c>
      <c r="T2186" s="304" t="s">
        <v>35</v>
      </c>
      <c r="U2186" s="304" t="s">
        <v>35</v>
      </c>
      <c r="V2186" s="297">
        <v>2851546.4</v>
      </c>
      <c r="W2186" s="298">
        <v>24144805</v>
      </c>
      <c r="X2186" s="298">
        <v>1099308</v>
      </c>
    </row>
    <row r="2187" spans="1:24" x14ac:dyDescent="0.35">
      <c r="A2187" s="294">
        <v>2013</v>
      </c>
      <c r="B2187" s="295">
        <v>20847</v>
      </c>
      <c r="C2187" s="296" t="s">
        <v>1761</v>
      </c>
      <c r="D2187" s="294" t="s">
        <v>132</v>
      </c>
      <c r="E2187" s="296" t="s">
        <v>133</v>
      </c>
      <c r="F2187" s="294" t="s">
        <v>24</v>
      </c>
      <c r="G2187" s="296" t="s">
        <v>79</v>
      </c>
      <c r="H2187" s="296" t="s">
        <v>54</v>
      </c>
      <c r="I2187" s="296" t="s">
        <v>2270</v>
      </c>
      <c r="J2187" s="297" t="s">
        <v>35</v>
      </c>
      <c r="K2187" s="298" t="s">
        <v>35</v>
      </c>
      <c r="L2187" s="298" t="s">
        <v>35</v>
      </c>
      <c r="M2187" s="299">
        <v>578.4</v>
      </c>
      <c r="N2187" s="300">
        <v>16165</v>
      </c>
      <c r="O2187" s="300">
        <v>41</v>
      </c>
      <c r="P2187" s="301">
        <v>1361.1</v>
      </c>
      <c r="Q2187" s="302">
        <v>796884</v>
      </c>
      <c r="R2187" s="302">
        <v>5</v>
      </c>
      <c r="S2187" s="303" t="s">
        <v>35</v>
      </c>
      <c r="T2187" s="304" t="s">
        <v>35</v>
      </c>
      <c r="U2187" s="304" t="s">
        <v>35</v>
      </c>
      <c r="V2187" s="297">
        <v>1939.5</v>
      </c>
      <c r="W2187" s="298">
        <v>813049</v>
      </c>
      <c r="X2187" s="298">
        <v>46</v>
      </c>
    </row>
    <row r="2188" spans="1:24" x14ac:dyDescent="0.35">
      <c r="A2188" s="294">
        <v>2013</v>
      </c>
      <c r="B2188" s="295">
        <v>20854</v>
      </c>
      <c r="C2188" s="296" t="s">
        <v>2458</v>
      </c>
      <c r="D2188" s="294" t="s">
        <v>22</v>
      </c>
      <c r="E2188" s="296" t="s">
        <v>23</v>
      </c>
      <c r="F2188" s="294" t="s">
        <v>24</v>
      </c>
      <c r="G2188" s="296" t="s">
        <v>37</v>
      </c>
      <c r="H2188" s="296" t="s">
        <v>114</v>
      </c>
      <c r="I2188" s="296" t="s">
        <v>2270</v>
      </c>
      <c r="J2188" s="297" t="s">
        <v>35</v>
      </c>
      <c r="K2188" s="298" t="s">
        <v>35</v>
      </c>
      <c r="L2188" s="298" t="s">
        <v>35</v>
      </c>
      <c r="M2188" s="299" t="s">
        <v>35</v>
      </c>
      <c r="N2188" s="300" t="s">
        <v>35</v>
      </c>
      <c r="O2188" s="300" t="s">
        <v>35</v>
      </c>
      <c r="P2188" s="301" t="s">
        <v>35</v>
      </c>
      <c r="Q2188" s="302" t="s">
        <v>35</v>
      </c>
      <c r="R2188" s="302" t="s">
        <v>35</v>
      </c>
      <c r="S2188" s="303" t="s">
        <v>35</v>
      </c>
      <c r="T2188" s="304" t="s">
        <v>35</v>
      </c>
      <c r="U2188" s="304" t="s">
        <v>35</v>
      </c>
      <c r="V2188" s="297">
        <v>0</v>
      </c>
      <c r="W2188" s="298">
        <v>0</v>
      </c>
      <c r="X2188" s="298">
        <v>0</v>
      </c>
    </row>
    <row r="2189" spans="1:24" x14ac:dyDescent="0.35">
      <c r="A2189" s="294">
        <v>2013</v>
      </c>
      <c r="B2189" s="295">
        <v>20856</v>
      </c>
      <c r="C2189" s="296" t="s">
        <v>1762</v>
      </c>
      <c r="D2189" s="294" t="s">
        <v>22</v>
      </c>
      <c r="E2189" s="296" t="s">
        <v>23</v>
      </c>
      <c r="F2189" s="294" t="s">
        <v>24</v>
      </c>
      <c r="G2189" s="296" t="s">
        <v>37</v>
      </c>
      <c r="H2189" s="296" t="s">
        <v>54</v>
      </c>
      <c r="I2189" s="296" t="s">
        <v>2270</v>
      </c>
      <c r="J2189" s="297">
        <v>434779</v>
      </c>
      <c r="K2189" s="298">
        <v>3552057</v>
      </c>
      <c r="L2189" s="298">
        <v>402086</v>
      </c>
      <c r="M2189" s="299">
        <v>247736</v>
      </c>
      <c r="N2189" s="300">
        <v>2385414</v>
      </c>
      <c r="O2189" s="300">
        <v>56060</v>
      </c>
      <c r="P2189" s="301">
        <v>322549</v>
      </c>
      <c r="Q2189" s="302">
        <v>4497981</v>
      </c>
      <c r="R2189" s="302">
        <v>1010</v>
      </c>
      <c r="S2189" s="303">
        <v>0</v>
      </c>
      <c r="T2189" s="304">
        <v>0</v>
      </c>
      <c r="U2189" s="304">
        <v>0</v>
      </c>
      <c r="V2189" s="297">
        <v>1005064</v>
      </c>
      <c r="W2189" s="298">
        <v>10435452</v>
      </c>
      <c r="X2189" s="298">
        <v>459156</v>
      </c>
    </row>
    <row r="2190" spans="1:24" x14ac:dyDescent="0.35">
      <c r="A2190" s="294">
        <v>2013</v>
      </c>
      <c r="B2190" s="295">
        <v>20860</v>
      </c>
      <c r="C2190" s="296" t="s">
        <v>1763</v>
      </c>
      <c r="D2190" s="294" t="s">
        <v>22</v>
      </c>
      <c r="E2190" s="296" t="s">
        <v>23</v>
      </c>
      <c r="F2190" s="294" t="s">
        <v>24</v>
      </c>
      <c r="G2190" s="296" t="s">
        <v>79</v>
      </c>
      <c r="H2190" s="296" t="s">
        <v>54</v>
      </c>
      <c r="I2190" s="296" t="s">
        <v>2270</v>
      </c>
      <c r="J2190" s="297">
        <v>6649</v>
      </c>
      <c r="K2190" s="298">
        <v>66439</v>
      </c>
      <c r="L2190" s="298">
        <v>8050</v>
      </c>
      <c r="M2190" s="299">
        <v>2850.1</v>
      </c>
      <c r="N2190" s="300">
        <v>28228</v>
      </c>
      <c r="O2190" s="300">
        <v>913</v>
      </c>
      <c r="P2190" s="301">
        <v>10884.9</v>
      </c>
      <c r="Q2190" s="302">
        <v>189504</v>
      </c>
      <c r="R2190" s="302">
        <v>43</v>
      </c>
      <c r="S2190" s="303" t="s">
        <v>35</v>
      </c>
      <c r="T2190" s="304" t="s">
        <v>35</v>
      </c>
      <c r="U2190" s="304" t="s">
        <v>35</v>
      </c>
      <c r="V2190" s="297">
        <v>20384</v>
      </c>
      <c r="W2190" s="298">
        <v>284171</v>
      </c>
      <c r="X2190" s="298">
        <v>9006</v>
      </c>
    </row>
    <row r="2191" spans="1:24" x14ac:dyDescent="0.35">
      <c r="A2191" s="294">
        <v>2013</v>
      </c>
      <c r="B2191" s="295">
        <v>20860</v>
      </c>
      <c r="C2191" s="296" t="s">
        <v>1763</v>
      </c>
      <c r="D2191" s="294" t="s">
        <v>22</v>
      </c>
      <c r="E2191" s="296" t="s">
        <v>23</v>
      </c>
      <c r="F2191" s="294" t="s">
        <v>24</v>
      </c>
      <c r="G2191" s="296" t="s">
        <v>37</v>
      </c>
      <c r="H2191" s="296" t="s">
        <v>54</v>
      </c>
      <c r="I2191" s="296" t="s">
        <v>2270</v>
      </c>
      <c r="J2191" s="297">
        <v>363017.6</v>
      </c>
      <c r="K2191" s="298">
        <v>2795812</v>
      </c>
      <c r="L2191" s="298">
        <v>381545</v>
      </c>
      <c r="M2191" s="299">
        <v>375824.1</v>
      </c>
      <c r="N2191" s="300">
        <v>3922944</v>
      </c>
      <c r="O2191" s="300">
        <v>54497</v>
      </c>
      <c r="P2191" s="301">
        <v>234087.7</v>
      </c>
      <c r="Q2191" s="302">
        <v>3822779</v>
      </c>
      <c r="R2191" s="302">
        <v>218</v>
      </c>
      <c r="S2191" s="303" t="s">
        <v>35</v>
      </c>
      <c r="T2191" s="304" t="s">
        <v>35</v>
      </c>
      <c r="U2191" s="304" t="s">
        <v>35</v>
      </c>
      <c r="V2191" s="297">
        <v>972929.4</v>
      </c>
      <c r="W2191" s="298">
        <v>10541535</v>
      </c>
      <c r="X2191" s="298">
        <v>436260</v>
      </c>
    </row>
    <row r="2192" spans="1:24" x14ac:dyDescent="0.35">
      <c r="A2192" s="294">
        <v>2013</v>
      </c>
      <c r="B2192" s="295">
        <v>20862</v>
      </c>
      <c r="C2192" s="296" t="s">
        <v>1764</v>
      </c>
      <c r="D2192" s="294" t="s">
        <v>22</v>
      </c>
      <c r="E2192" s="296" t="s">
        <v>23</v>
      </c>
      <c r="F2192" s="294" t="s">
        <v>24</v>
      </c>
      <c r="G2192" s="296" t="s">
        <v>37</v>
      </c>
      <c r="H2192" s="296" t="s">
        <v>26</v>
      </c>
      <c r="I2192" s="296" t="s">
        <v>2270</v>
      </c>
      <c r="J2192" s="297">
        <v>10309.1</v>
      </c>
      <c r="K2192" s="298">
        <v>99696</v>
      </c>
      <c r="L2192" s="298">
        <v>11994</v>
      </c>
      <c r="M2192" s="299">
        <v>12720.1</v>
      </c>
      <c r="N2192" s="300">
        <v>130981</v>
      </c>
      <c r="O2192" s="300">
        <v>2102</v>
      </c>
      <c r="P2192" s="301">
        <v>3209.3</v>
      </c>
      <c r="Q2192" s="302">
        <v>40229</v>
      </c>
      <c r="R2192" s="302">
        <v>5</v>
      </c>
      <c r="S2192" s="303" t="s">
        <v>35</v>
      </c>
      <c r="T2192" s="304" t="s">
        <v>35</v>
      </c>
      <c r="U2192" s="304" t="s">
        <v>35</v>
      </c>
      <c r="V2192" s="297">
        <v>26238.5</v>
      </c>
      <c r="W2192" s="298">
        <v>270906</v>
      </c>
      <c r="X2192" s="298">
        <v>14101</v>
      </c>
    </row>
    <row r="2193" spans="1:24" x14ac:dyDescent="0.35">
      <c r="A2193" s="294">
        <v>2013</v>
      </c>
      <c r="B2193" s="295">
        <v>20885</v>
      </c>
      <c r="C2193" s="296" t="s">
        <v>1765</v>
      </c>
      <c r="D2193" s="294" t="s">
        <v>22</v>
      </c>
      <c r="E2193" s="296" t="s">
        <v>23</v>
      </c>
      <c r="F2193" s="294" t="s">
        <v>24</v>
      </c>
      <c r="G2193" s="296" t="s">
        <v>58</v>
      </c>
      <c r="H2193" s="296" t="s">
        <v>31</v>
      </c>
      <c r="I2193" s="296" t="s">
        <v>2325</v>
      </c>
      <c r="J2193" s="297">
        <v>299863</v>
      </c>
      <c r="K2193" s="298">
        <v>2479834</v>
      </c>
      <c r="L2193" s="298">
        <v>182754</v>
      </c>
      <c r="M2193" s="299">
        <v>91185</v>
      </c>
      <c r="N2193" s="300">
        <v>923654</v>
      </c>
      <c r="O2193" s="300">
        <v>19556</v>
      </c>
      <c r="P2193" s="301">
        <v>14385</v>
      </c>
      <c r="Q2193" s="302">
        <v>161667</v>
      </c>
      <c r="R2193" s="302">
        <v>42</v>
      </c>
      <c r="S2193" s="303" t="s">
        <v>35</v>
      </c>
      <c r="T2193" s="304" t="s">
        <v>35</v>
      </c>
      <c r="U2193" s="304" t="s">
        <v>35</v>
      </c>
      <c r="V2193" s="297">
        <v>405433</v>
      </c>
      <c r="W2193" s="298">
        <v>3565155</v>
      </c>
      <c r="X2193" s="298">
        <v>202352</v>
      </c>
    </row>
    <row r="2194" spans="1:24" x14ac:dyDescent="0.35">
      <c r="A2194" s="294">
        <v>2013</v>
      </c>
      <c r="B2194" s="295">
        <v>20913</v>
      </c>
      <c r="C2194" s="296" t="s">
        <v>1766</v>
      </c>
      <c r="D2194" s="294" t="s">
        <v>22</v>
      </c>
      <c r="E2194" s="296" t="s">
        <v>23</v>
      </c>
      <c r="F2194" s="294" t="s">
        <v>24</v>
      </c>
      <c r="G2194" s="296" t="s">
        <v>414</v>
      </c>
      <c r="H2194" s="296" t="s">
        <v>26</v>
      </c>
      <c r="I2194" s="296" t="s">
        <v>2306</v>
      </c>
      <c r="J2194" s="297">
        <v>5502.3</v>
      </c>
      <c r="K2194" s="298">
        <v>33288</v>
      </c>
      <c r="L2194" s="298">
        <v>4586</v>
      </c>
      <c r="M2194" s="299">
        <v>2459.4</v>
      </c>
      <c r="N2194" s="300">
        <v>14762</v>
      </c>
      <c r="O2194" s="300">
        <v>1062</v>
      </c>
      <c r="P2194" s="301">
        <v>3151.4</v>
      </c>
      <c r="Q2194" s="302">
        <v>18502</v>
      </c>
      <c r="R2194" s="302">
        <v>19</v>
      </c>
      <c r="S2194" s="303" t="s">
        <v>35</v>
      </c>
      <c r="T2194" s="304" t="s">
        <v>35</v>
      </c>
      <c r="U2194" s="304" t="s">
        <v>35</v>
      </c>
      <c r="V2194" s="297">
        <v>11113.1</v>
      </c>
      <c r="W2194" s="298">
        <v>66552</v>
      </c>
      <c r="X2194" s="298">
        <v>5667</v>
      </c>
    </row>
    <row r="2195" spans="1:24" x14ac:dyDescent="0.35">
      <c r="A2195" s="294">
        <v>2013</v>
      </c>
      <c r="B2195" s="295">
        <v>20927</v>
      </c>
      <c r="C2195" s="296" t="s">
        <v>1767</v>
      </c>
      <c r="D2195" s="294" t="s">
        <v>22</v>
      </c>
      <c r="E2195" s="296" t="s">
        <v>23</v>
      </c>
      <c r="F2195" s="294" t="s">
        <v>24</v>
      </c>
      <c r="G2195" s="296" t="s">
        <v>94</v>
      </c>
      <c r="H2195" s="296" t="s">
        <v>31</v>
      </c>
      <c r="I2195" s="296" t="s">
        <v>2292</v>
      </c>
      <c r="J2195" s="297">
        <v>48765</v>
      </c>
      <c r="K2195" s="298">
        <v>408114</v>
      </c>
      <c r="L2195" s="298">
        <v>29580</v>
      </c>
      <c r="M2195" s="299">
        <v>21499</v>
      </c>
      <c r="N2195" s="300">
        <v>211808</v>
      </c>
      <c r="O2195" s="300">
        <v>4343</v>
      </c>
      <c r="P2195" s="301" t="s">
        <v>35</v>
      </c>
      <c r="Q2195" s="302" t="s">
        <v>35</v>
      </c>
      <c r="R2195" s="302" t="s">
        <v>35</v>
      </c>
      <c r="S2195" s="303" t="s">
        <v>35</v>
      </c>
      <c r="T2195" s="304" t="s">
        <v>35</v>
      </c>
      <c r="U2195" s="304" t="s">
        <v>35</v>
      </c>
      <c r="V2195" s="297">
        <v>70264</v>
      </c>
      <c r="W2195" s="298">
        <v>619922</v>
      </c>
      <c r="X2195" s="298">
        <v>33923</v>
      </c>
    </row>
    <row r="2196" spans="1:24" x14ac:dyDescent="0.35">
      <c r="A2196" s="294">
        <v>2013</v>
      </c>
      <c r="B2196" s="295">
        <v>20948</v>
      </c>
      <c r="C2196" s="296" t="s">
        <v>1768</v>
      </c>
      <c r="D2196" s="294" t="s">
        <v>22</v>
      </c>
      <c r="E2196" s="296" t="s">
        <v>23</v>
      </c>
      <c r="F2196" s="294" t="s">
        <v>24</v>
      </c>
      <c r="G2196" s="296" t="s">
        <v>94</v>
      </c>
      <c r="H2196" s="296" t="s">
        <v>31</v>
      </c>
      <c r="I2196" s="296" t="s">
        <v>2285</v>
      </c>
      <c r="J2196" s="297">
        <v>28855</v>
      </c>
      <c r="K2196" s="298">
        <v>266468</v>
      </c>
      <c r="L2196" s="298">
        <v>15066</v>
      </c>
      <c r="M2196" s="299">
        <v>29149</v>
      </c>
      <c r="N2196" s="300">
        <v>407363</v>
      </c>
      <c r="O2196" s="300">
        <v>5610</v>
      </c>
      <c r="P2196" s="301" t="s">
        <v>35</v>
      </c>
      <c r="Q2196" s="302" t="s">
        <v>35</v>
      </c>
      <c r="R2196" s="302" t="s">
        <v>35</v>
      </c>
      <c r="S2196" s="303" t="s">
        <v>35</v>
      </c>
      <c r="T2196" s="304" t="s">
        <v>35</v>
      </c>
      <c r="U2196" s="304" t="s">
        <v>35</v>
      </c>
      <c r="V2196" s="297">
        <v>58004</v>
      </c>
      <c r="W2196" s="298">
        <v>673831</v>
      </c>
      <c r="X2196" s="298">
        <v>20676</v>
      </c>
    </row>
    <row r="2197" spans="1:24" x14ac:dyDescent="0.35">
      <c r="A2197" s="294">
        <v>2013</v>
      </c>
      <c r="B2197" s="295">
        <v>20951</v>
      </c>
      <c r="C2197" s="296" t="s">
        <v>1769</v>
      </c>
      <c r="D2197" s="294" t="s">
        <v>22</v>
      </c>
      <c r="E2197" s="296" t="s">
        <v>23</v>
      </c>
      <c r="F2197" s="294" t="s">
        <v>24</v>
      </c>
      <c r="G2197" s="296" t="s">
        <v>83</v>
      </c>
      <c r="H2197" s="296" t="s">
        <v>31</v>
      </c>
      <c r="I2197" s="296" t="s">
        <v>2275</v>
      </c>
      <c r="J2197" s="297">
        <v>7565.5</v>
      </c>
      <c r="K2197" s="298">
        <v>57180</v>
      </c>
      <c r="L2197" s="298">
        <v>3148</v>
      </c>
      <c r="M2197" s="299">
        <v>1716</v>
      </c>
      <c r="N2197" s="300">
        <v>18007</v>
      </c>
      <c r="O2197" s="300">
        <v>68</v>
      </c>
      <c r="P2197" s="301" t="s">
        <v>35</v>
      </c>
      <c r="Q2197" s="302" t="s">
        <v>35</v>
      </c>
      <c r="R2197" s="302" t="s">
        <v>35</v>
      </c>
      <c r="S2197" s="303" t="s">
        <v>35</v>
      </c>
      <c r="T2197" s="304" t="s">
        <v>35</v>
      </c>
      <c r="U2197" s="304" t="s">
        <v>35</v>
      </c>
      <c r="V2197" s="297">
        <v>9281.5</v>
      </c>
      <c r="W2197" s="298">
        <v>75187</v>
      </c>
      <c r="X2197" s="298">
        <v>3216</v>
      </c>
    </row>
    <row r="2198" spans="1:24" x14ac:dyDescent="0.35">
      <c r="A2198" s="294">
        <v>2013</v>
      </c>
      <c r="B2198" s="295">
        <v>20963</v>
      </c>
      <c r="C2198" s="296" t="s">
        <v>1770</v>
      </c>
      <c r="D2198" s="294" t="s">
        <v>22</v>
      </c>
      <c r="E2198" s="296" t="s">
        <v>23</v>
      </c>
      <c r="F2198" s="294" t="s">
        <v>24</v>
      </c>
      <c r="G2198" s="296" t="s">
        <v>118</v>
      </c>
      <c r="H2198" s="296" t="s">
        <v>31</v>
      </c>
      <c r="I2198" s="296" t="s">
        <v>2270</v>
      </c>
      <c r="J2198" s="297">
        <v>18876</v>
      </c>
      <c r="K2198" s="298">
        <v>192639</v>
      </c>
      <c r="L2198" s="298">
        <v>12911</v>
      </c>
      <c r="M2198" s="299">
        <v>11275</v>
      </c>
      <c r="N2198" s="300">
        <v>137870</v>
      </c>
      <c r="O2198" s="300">
        <v>927</v>
      </c>
      <c r="P2198" s="301">
        <v>13075</v>
      </c>
      <c r="Q2198" s="302">
        <v>84484</v>
      </c>
      <c r="R2198" s="302">
        <v>5673</v>
      </c>
      <c r="S2198" s="303" t="s">
        <v>35</v>
      </c>
      <c r="T2198" s="304" t="s">
        <v>35</v>
      </c>
      <c r="U2198" s="304" t="s">
        <v>35</v>
      </c>
      <c r="V2198" s="297">
        <v>43226</v>
      </c>
      <c r="W2198" s="298">
        <v>414993</v>
      </c>
      <c r="X2198" s="298">
        <v>19511</v>
      </c>
    </row>
    <row r="2199" spans="1:24" x14ac:dyDescent="0.35">
      <c r="A2199" s="294">
        <v>2013</v>
      </c>
      <c r="B2199" s="295">
        <v>20996</v>
      </c>
      <c r="C2199" s="296" t="s">
        <v>1771</v>
      </c>
      <c r="D2199" s="294" t="s">
        <v>22</v>
      </c>
      <c r="E2199" s="296" t="s">
        <v>23</v>
      </c>
      <c r="F2199" s="294" t="s">
        <v>24</v>
      </c>
      <c r="G2199" s="296" t="s">
        <v>48</v>
      </c>
      <c r="H2199" s="296" t="s">
        <v>31</v>
      </c>
      <c r="I2199" s="296" t="s">
        <v>2270</v>
      </c>
      <c r="J2199" s="297">
        <v>59022</v>
      </c>
      <c r="K2199" s="298">
        <v>547162</v>
      </c>
      <c r="L2199" s="298">
        <v>43067</v>
      </c>
      <c r="M2199" s="299">
        <v>24780</v>
      </c>
      <c r="N2199" s="300">
        <v>283591</v>
      </c>
      <c r="O2199" s="300">
        <v>5259</v>
      </c>
      <c r="P2199" s="301">
        <v>5566</v>
      </c>
      <c r="Q2199" s="302">
        <v>69502</v>
      </c>
      <c r="R2199" s="302">
        <v>79</v>
      </c>
      <c r="S2199" s="303">
        <v>0</v>
      </c>
      <c r="T2199" s="304">
        <v>0</v>
      </c>
      <c r="U2199" s="304">
        <v>0</v>
      </c>
      <c r="V2199" s="297">
        <v>89368</v>
      </c>
      <c r="W2199" s="298">
        <v>900255</v>
      </c>
      <c r="X2199" s="298">
        <v>48405</v>
      </c>
    </row>
    <row r="2200" spans="1:24" x14ac:dyDescent="0.35">
      <c r="A2200" s="294">
        <v>2013</v>
      </c>
      <c r="B2200" s="295">
        <v>20997</v>
      </c>
      <c r="C2200" s="296" t="s">
        <v>1772</v>
      </c>
      <c r="D2200" s="294" t="s">
        <v>22</v>
      </c>
      <c r="E2200" s="296" t="s">
        <v>23</v>
      </c>
      <c r="F2200" s="294" t="s">
        <v>24</v>
      </c>
      <c r="G2200" s="296" t="s">
        <v>169</v>
      </c>
      <c r="H2200" s="296" t="s">
        <v>31</v>
      </c>
      <c r="I2200" s="296" t="s">
        <v>2375</v>
      </c>
      <c r="J2200" s="297">
        <v>24195</v>
      </c>
      <c r="K2200" s="298">
        <v>194025</v>
      </c>
      <c r="L2200" s="298">
        <v>16378</v>
      </c>
      <c r="M2200" s="299">
        <v>6482</v>
      </c>
      <c r="N2200" s="300">
        <v>54316</v>
      </c>
      <c r="O2200" s="300">
        <v>1472</v>
      </c>
      <c r="P2200" s="301">
        <v>898</v>
      </c>
      <c r="Q2200" s="302">
        <v>7289</v>
      </c>
      <c r="R2200" s="302">
        <v>195</v>
      </c>
      <c r="S2200" s="303" t="s">
        <v>35</v>
      </c>
      <c r="T2200" s="304" t="s">
        <v>35</v>
      </c>
      <c r="U2200" s="304" t="s">
        <v>35</v>
      </c>
      <c r="V2200" s="297">
        <v>31575</v>
      </c>
      <c r="W2200" s="298">
        <v>255630</v>
      </c>
      <c r="X2200" s="298">
        <v>18045</v>
      </c>
    </row>
    <row r="2201" spans="1:24" x14ac:dyDescent="0.35">
      <c r="A2201" s="294">
        <v>2013</v>
      </c>
      <c r="B2201" s="295">
        <v>21002</v>
      </c>
      <c r="C2201" s="296" t="s">
        <v>1773</v>
      </c>
      <c r="D2201" s="294" t="s">
        <v>22</v>
      </c>
      <c r="E2201" s="296" t="s">
        <v>23</v>
      </c>
      <c r="F2201" s="294" t="s">
        <v>24</v>
      </c>
      <c r="G2201" s="296" t="s">
        <v>51</v>
      </c>
      <c r="H2201" s="296" t="s">
        <v>31</v>
      </c>
      <c r="I2201" s="296" t="s">
        <v>2280</v>
      </c>
      <c r="J2201" s="297">
        <v>67821</v>
      </c>
      <c r="K2201" s="298">
        <v>583805</v>
      </c>
      <c r="L2201" s="298">
        <v>42841</v>
      </c>
      <c r="M2201" s="299">
        <v>17871</v>
      </c>
      <c r="N2201" s="300">
        <v>163154</v>
      </c>
      <c r="O2201" s="300">
        <v>3655</v>
      </c>
      <c r="P2201" s="301">
        <v>6117</v>
      </c>
      <c r="Q2201" s="302">
        <v>69915</v>
      </c>
      <c r="R2201" s="302">
        <v>25</v>
      </c>
      <c r="S2201" s="303" t="s">
        <v>35</v>
      </c>
      <c r="T2201" s="304" t="s">
        <v>35</v>
      </c>
      <c r="U2201" s="304" t="s">
        <v>35</v>
      </c>
      <c r="V2201" s="297">
        <v>91809</v>
      </c>
      <c r="W2201" s="298">
        <v>816874</v>
      </c>
      <c r="X2201" s="298">
        <v>46521</v>
      </c>
    </row>
    <row r="2202" spans="1:24" x14ac:dyDescent="0.35">
      <c r="A2202" s="294">
        <v>2013</v>
      </c>
      <c r="B2202" s="295">
        <v>21013</v>
      </c>
      <c r="C2202" s="296" t="s">
        <v>2459</v>
      </c>
      <c r="D2202" s="294" t="s">
        <v>22</v>
      </c>
      <c r="E2202" s="296" t="s">
        <v>23</v>
      </c>
      <c r="F2202" s="294" t="s">
        <v>24</v>
      </c>
      <c r="G2202" s="296" t="s">
        <v>48</v>
      </c>
      <c r="H2202" s="296" t="s">
        <v>26</v>
      </c>
      <c r="I2202" s="296" t="s">
        <v>2270</v>
      </c>
      <c r="J2202" s="297">
        <v>3639.1</v>
      </c>
      <c r="K2202" s="298">
        <v>36632</v>
      </c>
      <c r="L2202" s="298">
        <v>4487</v>
      </c>
      <c r="M2202" s="299">
        <v>5832.5</v>
      </c>
      <c r="N2202" s="300">
        <v>67726</v>
      </c>
      <c r="O2202" s="300">
        <v>837</v>
      </c>
      <c r="P2202" s="301">
        <v>7504.6</v>
      </c>
      <c r="Q2202" s="302">
        <v>107071</v>
      </c>
      <c r="R2202" s="302">
        <v>7</v>
      </c>
      <c r="S2202" s="303" t="s">
        <v>35</v>
      </c>
      <c r="T2202" s="304" t="s">
        <v>35</v>
      </c>
      <c r="U2202" s="304" t="s">
        <v>35</v>
      </c>
      <c r="V2202" s="297">
        <v>16976.2</v>
      </c>
      <c r="W2202" s="298">
        <v>211429</v>
      </c>
      <c r="X2202" s="298">
        <v>5331</v>
      </c>
    </row>
    <row r="2203" spans="1:24" x14ac:dyDescent="0.35">
      <c r="A2203" s="294">
        <v>2013</v>
      </c>
      <c r="B2203" s="295">
        <v>21015</v>
      </c>
      <c r="C2203" s="296" t="s">
        <v>1774</v>
      </c>
      <c r="D2203" s="294" t="s">
        <v>22</v>
      </c>
      <c r="E2203" s="296" t="s">
        <v>23</v>
      </c>
      <c r="F2203" s="294" t="s">
        <v>24</v>
      </c>
      <c r="G2203" s="296" t="s">
        <v>62</v>
      </c>
      <c r="H2203" s="296" t="s">
        <v>26</v>
      </c>
      <c r="I2203" s="296" t="s">
        <v>2279</v>
      </c>
      <c r="J2203" s="297">
        <v>1525</v>
      </c>
      <c r="K2203" s="298">
        <v>14362</v>
      </c>
      <c r="L2203" s="298">
        <v>1174</v>
      </c>
      <c r="M2203" s="299">
        <v>2255</v>
      </c>
      <c r="N2203" s="300">
        <v>21096</v>
      </c>
      <c r="O2203" s="300">
        <v>814</v>
      </c>
      <c r="P2203" s="301" t="s">
        <v>35</v>
      </c>
      <c r="Q2203" s="302" t="s">
        <v>35</v>
      </c>
      <c r="R2203" s="302" t="s">
        <v>35</v>
      </c>
      <c r="S2203" s="303" t="s">
        <v>35</v>
      </c>
      <c r="T2203" s="304" t="s">
        <v>35</v>
      </c>
      <c r="U2203" s="304" t="s">
        <v>35</v>
      </c>
      <c r="V2203" s="297">
        <v>3780</v>
      </c>
      <c r="W2203" s="298">
        <v>35458</v>
      </c>
      <c r="X2203" s="298">
        <v>1988</v>
      </c>
    </row>
    <row r="2204" spans="1:24" x14ac:dyDescent="0.35">
      <c r="A2204" s="294">
        <v>2013</v>
      </c>
      <c r="B2204" s="295">
        <v>21048</v>
      </c>
      <c r="C2204" s="296" t="s">
        <v>1775</v>
      </c>
      <c r="D2204" s="294" t="s">
        <v>22</v>
      </c>
      <c r="E2204" s="296" t="s">
        <v>23</v>
      </c>
      <c r="F2204" s="294" t="s">
        <v>24</v>
      </c>
      <c r="G2204" s="296" t="s">
        <v>79</v>
      </c>
      <c r="H2204" s="296" t="s">
        <v>26</v>
      </c>
      <c r="I2204" s="296" t="s">
        <v>2270</v>
      </c>
      <c r="J2204" s="297">
        <v>11530</v>
      </c>
      <c r="K2204" s="298">
        <v>77153</v>
      </c>
      <c r="L2204" s="298">
        <v>11323</v>
      </c>
      <c r="M2204" s="299">
        <v>3061</v>
      </c>
      <c r="N2204" s="300">
        <v>19748</v>
      </c>
      <c r="O2204" s="300">
        <v>975</v>
      </c>
      <c r="P2204" s="301">
        <v>18495</v>
      </c>
      <c r="Q2204" s="302">
        <v>190519</v>
      </c>
      <c r="R2204" s="302">
        <v>102</v>
      </c>
      <c r="S2204" s="303" t="s">
        <v>35</v>
      </c>
      <c r="T2204" s="304" t="s">
        <v>35</v>
      </c>
      <c r="U2204" s="304" t="s">
        <v>35</v>
      </c>
      <c r="V2204" s="297">
        <v>33086</v>
      </c>
      <c r="W2204" s="298">
        <v>287420</v>
      </c>
      <c r="X2204" s="298">
        <v>12400</v>
      </c>
    </row>
    <row r="2205" spans="1:24" x14ac:dyDescent="0.35">
      <c r="A2205" s="294">
        <v>2013</v>
      </c>
      <c r="B2205" s="295">
        <v>21075</v>
      </c>
      <c r="C2205" s="296" t="s">
        <v>1776</v>
      </c>
      <c r="D2205" s="294" t="s">
        <v>22</v>
      </c>
      <c r="E2205" s="296" t="s">
        <v>23</v>
      </c>
      <c r="F2205" s="294" t="s">
        <v>24</v>
      </c>
      <c r="G2205" s="296" t="s">
        <v>125</v>
      </c>
      <c r="H2205" s="296" t="s">
        <v>31</v>
      </c>
      <c r="I2205" s="296" t="s">
        <v>2308</v>
      </c>
      <c r="J2205" s="297">
        <v>6126</v>
      </c>
      <c r="K2205" s="298">
        <v>50826</v>
      </c>
      <c r="L2205" s="298">
        <v>4980</v>
      </c>
      <c r="M2205" s="299">
        <v>5220</v>
      </c>
      <c r="N2205" s="300">
        <v>57706</v>
      </c>
      <c r="O2205" s="300">
        <v>1405</v>
      </c>
      <c r="P2205" s="301">
        <v>27938</v>
      </c>
      <c r="Q2205" s="302">
        <v>242244</v>
      </c>
      <c r="R2205" s="302">
        <v>2455</v>
      </c>
      <c r="S2205" s="303" t="s">
        <v>35</v>
      </c>
      <c r="T2205" s="304" t="s">
        <v>35</v>
      </c>
      <c r="U2205" s="304" t="s">
        <v>35</v>
      </c>
      <c r="V2205" s="297">
        <v>39284</v>
      </c>
      <c r="W2205" s="298">
        <v>350776</v>
      </c>
      <c r="X2205" s="298">
        <v>8840</v>
      </c>
    </row>
    <row r="2206" spans="1:24" x14ac:dyDescent="0.35">
      <c r="A2206" s="294">
        <v>2013</v>
      </c>
      <c r="B2206" s="295">
        <v>21075</v>
      </c>
      <c r="C2206" s="296" t="s">
        <v>1776</v>
      </c>
      <c r="D2206" s="294" t="s">
        <v>22</v>
      </c>
      <c r="E2206" s="296" t="s">
        <v>23</v>
      </c>
      <c r="F2206" s="294" t="s">
        <v>24</v>
      </c>
      <c r="G2206" s="296" t="s">
        <v>86</v>
      </c>
      <c r="H2206" s="296" t="s">
        <v>31</v>
      </c>
      <c r="I2206" s="296" t="s">
        <v>2308</v>
      </c>
      <c r="J2206" s="297" t="s">
        <v>35</v>
      </c>
      <c r="K2206" s="298" t="s">
        <v>35</v>
      </c>
      <c r="L2206" s="298" t="s">
        <v>35</v>
      </c>
      <c r="M2206" s="299" t="s">
        <v>35</v>
      </c>
      <c r="N2206" s="300" t="s">
        <v>35</v>
      </c>
      <c r="O2206" s="300" t="s">
        <v>35</v>
      </c>
      <c r="P2206" s="301">
        <v>750</v>
      </c>
      <c r="Q2206" s="302">
        <v>5179</v>
      </c>
      <c r="R2206" s="302">
        <v>72</v>
      </c>
      <c r="S2206" s="303" t="s">
        <v>35</v>
      </c>
      <c r="T2206" s="304" t="s">
        <v>35</v>
      </c>
      <c r="U2206" s="304" t="s">
        <v>35</v>
      </c>
      <c r="V2206" s="297">
        <v>750</v>
      </c>
      <c r="W2206" s="298">
        <v>5179</v>
      </c>
      <c r="X2206" s="298">
        <v>72</v>
      </c>
    </row>
    <row r="2207" spans="1:24" x14ac:dyDescent="0.35">
      <c r="A2207" s="294">
        <v>2013</v>
      </c>
      <c r="B2207" s="295">
        <v>21079</v>
      </c>
      <c r="C2207" s="296" t="s">
        <v>1777</v>
      </c>
      <c r="D2207" s="294" t="s">
        <v>22</v>
      </c>
      <c r="E2207" s="296" t="s">
        <v>23</v>
      </c>
      <c r="F2207" s="294" t="s">
        <v>24</v>
      </c>
      <c r="G2207" s="296" t="s">
        <v>86</v>
      </c>
      <c r="H2207" s="296" t="s">
        <v>31</v>
      </c>
      <c r="I2207" s="296" t="s">
        <v>2308</v>
      </c>
      <c r="J2207" s="297">
        <v>394</v>
      </c>
      <c r="K2207" s="298">
        <v>2709</v>
      </c>
      <c r="L2207" s="298">
        <v>295</v>
      </c>
      <c r="M2207" s="299">
        <v>1767</v>
      </c>
      <c r="N2207" s="300">
        <v>22126</v>
      </c>
      <c r="O2207" s="300">
        <v>63</v>
      </c>
      <c r="P2207" s="301">
        <v>795</v>
      </c>
      <c r="Q2207" s="302">
        <v>5853</v>
      </c>
      <c r="R2207" s="302">
        <v>151</v>
      </c>
      <c r="S2207" s="303" t="s">
        <v>35</v>
      </c>
      <c r="T2207" s="304" t="s">
        <v>35</v>
      </c>
      <c r="U2207" s="304" t="s">
        <v>35</v>
      </c>
      <c r="V2207" s="297">
        <v>2956</v>
      </c>
      <c r="W2207" s="298">
        <v>30688</v>
      </c>
      <c r="X2207" s="298">
        <v>509</v>
      </c>
    </row>
    <row r="2208" spans="1:24" x14ac:dyDescent="0.35">
      <c r="A2208" s="294">
        <v>2013</v>
      </c>
      <c r="B2208" s="295">
        <v>21079</v>
      </c>
      <c r="C2208" s="296" t="s">
        <v>1777</v>
      </c>
      <c r="D2208" s="294" t="s">
        <v>22</v>
      </c>
      <c r="E2208" s="296" t="s">
        <v>23</v>
      </c>
      <c r="F2208" s="294" t="s">
        <v>24</v>
      </c>
      <c r="G2208" s="296" t="s">
        <v>165</v>
      </c>
      <c r="H2208" s="296" t="s">
        <v>31</v>
      </c>
      <c r="I2208" s="296" t="s">
        <v>2308</v>
      </c>
      <c r="J2208" s="297">
        <v>4433</v>
      </c>
      <c r="K2208" s="298">
        <v>29981</v>
      </c>
      <c r="L2208" s="298">
        <v>3194</v>
      </c>
      <c r="M2208" s="299">
        <v>3839</v>
      </c>
      <c r="N2208" s="300">
        <v>41790</v>
      </c>
      <c r="O2208" s="300">
        <v>421</v>
      </c>
      <c r="P2208" s="301">
        <v>3365</v>
      </c>
      <c r="Q2208" s="302">
        <v>24468</v>
      </c>
      <c r="R2208" s="302">
        <v>781</v>
      </c>
      <c r="S2208" s="303" t="s">
        <v>35</v>
      </c>
      <c r="T2208" s="304" t="s">
        <v>35</v>
      </c>
      <c r="U2208" s="304" t="s">
        <v>35</v>
      </c>
      <c r="V2208" s="297">
        <v>11637</v>
      </c>
      <c r="W2208" s="298">
        <v>96239</v>
      </c>
      <c r="X2208" s="298">
        <v>4396</v>
      </c>
    </row>
    <row r="2209" spans="1:24" x14ac:dyDescent="0.35">
      <c r="A2209" s="294">
        <v>2013</v>
      </c>
      <c r="B2209" s="295">
        <v>21081</v>
      </c>
      <c r="C2209" s="296" t="s">
        <v>1778</v>
      </c>
      <c r="D2209" s="294" t="s">
        <v>22</v>
      </c>
      <c r="E2209" s="296" t="s">
        <v>23</v>
      </c>
      <c r="F2209" s="294" t="s">
        <v>24</v>
      </c>
      <c r="G2209" s="296" t="s">
        <v>125</v>
      </c>
      <c r="H2209" s="296" t="s">
        <v>31</v>
      </c>
      <c r="I2209" s="296" t="s">
        <v>2295</v>
      </c>
      <c r="J2209" s="297">
        <v>22980.3</v>
      </c>
      <c r="K2209" s="298">
        <v>224780</v>
      </c>
      <c r="L2209" s="298">
        <v>21191</v>
      </c>
      <c r="M2209" s="299">
        <v>20226.7</v>
      </c>
      <c r="N2209" s="300">
        <v>189103</v>
      </c>
      <c r="O2209" s="300">
        <v>4468</v>
      </c>
      <c r="P2209" s="301">
        <v>14901</v>
      </c>
      <c r="Q2209" s="302">
        <v>157689</v>
      </c>
      <c r="R2209" s="302">
        <v>16</v>
      </c>
      <c r="S2209" s="303" t="s">
        <v>35</v>
      </c>
      <c r="T2209" s="304" t="s">
        <v>35</v>
      </c>
      <c r="U2209" s="304" t="s">
        <v>35</v>
      </c>
      <c r="V2209" s="297">
        <v>58108</v>
      </c>
      <c r="W2209" s="298">
        <v>571572</v>
      </c>
      <c r="X2209" s="298">
        <v>25675</v>
      </c>
    </row>
    <row r="2210" spans="1:24" x14ac:dyDescent="0.35">
      <c r="A2210" s="294">
        <v>2013</v>
      </c>
      <c r="B2210" s="295">
        <v>21081</v>
      </c>
      <c r="C2210" s="296" t="s">
        <v>1778</v>
      </c>
      <c r="D2210" s="294" t="s">
        <v>22</v>
      </c>
      <c r="E2210" s="296" t="s">
        <v>23</v>
      </c>
      <c r="F2210" s="294" t="s">
        <v>24</v>
      </c>
      <c r="G2210" s="296" t="s">
        <v>165</v>
      </c>
      <c r="H2210" s="296" t="s">
        <v>31</v>
      </c>
      <c r="I2210" s="296" t="s">
        <v>2295</v>
      </c>
      <c r="J2210" s="297">
        <v>582.70000000000005</v>
      </c>
      <c r="K2210" s="298">
        <v>5591</v>
      </c>
      <c r="L2210" s="298">
        <v>570</v>
      </c>
      <c r="M2210" s="299">
        <v>595.29999999999995</v>
      </c>
      <c r="N2210" s="300">
        <v>5406</v>
      </c>
      <c r="O2210" s="300">
        <v>211</v>
      </c>
      <c r="P2210" s="301" t="s">
        <v>35</v>
      </c>
      <c r="Q2210" s="302" t="s">
        <v>35</v>
      </c>
      <c r="R2210" s="302" t="s">
        <v>35</v>
      </c>
      <c r="S2210" s="303" t="s">
        <v>35</v>
      </c>
      <c r="T2210" s="304" t="s">
        <v>35</v>
      </c>
      <c r="U2210" s="304" t="s">
        <v>35</v>
      </c>
      <c r="V2210" s="297">
        <v>1178</v>
      </c>
      <c r="W2210" s="298">
        <v>10997</v>
      </c>
      <c r="X2210" s="298">
        <v>781</v>
      </c>
    </row>
    <row r="2211" spans="1:24" x14ac:dyDescent="0.35">
      <c r="A2211" s="294">
        <v>2013</v>
      </c>
      <c r="B2211" s="295">
        <v>21093</v>
      </c>
      <c r="C2211" s="296" t="s">
        <v>1779</v>
      </c>
      <c r="D2211" s="294" t="s">
        <v>39</v>
      </c>
      <c r="E2211" s="296" t="s">
        <v>40</v>
      </c>
      <c r="F2211" s="294" t="s">
        <v>24</v>
      </c>
      <c r="G2211" s="296" t="s">
        <v>60</v>
      </c>
      <c r="H2211" s="296" t="s">
        <v>42</v>
      </c>
      <c r="I2211" s="296" t="s">
        <v>2278</v>
      </c>
      <c r="J2211" s="297">
        <v>55.7</v>
      </c>
      <c r="K2211" s="298">
        <v>968</v>
      </c>
      <c r="L2211" s="298">
        <v>109</v>
      </c>
      <c r="M2211" s="299">
        <v>6559.2</v>
      </c>
      <c r="N2211" s="300">
        <v>146208</v>
      </c>
      <c r="O2211" s="300">
        <v>258</v>
      </c>
      <c r="P2211" s="301">
        <v>4801.3999999999996</v>
      </c>
      <c r="Q2211" s="302">
        <v>82156</v>
      </c>
      <c r="R2211" s="302">
        <v>44</v>
      </c>
      <c r="S2211" s="303">
        <v>0</v>
      </c>
      <c r="T2211" s="304">
        <v>0</v>
      </c>
      <c r="U2211" s="304">
        <v>0</v>
      </c>
      <c r="V2211" s="297">
        <v>11416.3</v>
      </c>
      <c r="W2211" s="298">
        <v>229332</v>
      </c>
      <c r="X2211" s="298">
        <v>411</v>
      </c>
    </row>
    <row r="2212" spans="1:24" x14ac:dyDescent="0.35">
      <c r="A2212" s="294">
        <v>2013</v>
      </c>
      <c r="B2212" s="295">
        <v>21095</v>
      </c>
      <c r="C2212" s="296" t="s">
        <v>1780</v>
      </c>
      <c r="D2212" s="294" t="s">
        <v>22</v>
      </c>
      <c r="E2212" s="296" t="s">
        <v>23</v>
      </c>
      <c r="F2212" s="294" t="s">
        <v>24</v>
      </c>
      <c r="G2212" s="296" t="s">
        <v>25</v>
      </c>
      <c r="H2212" s="296" t="s">
        <v>179</v>
      </c>
      <c r="I2212" s="296" t="s">
        <v>2270</v>
      </c>
      <c r="J2212" s="297">
        <v>5218</v>
      </c>
      <c r="K2212" s="298">
        <v>57400</v>
      </c>
      <c r="L2212" s="298">
        <v>4554</v>
      </c>
      <c r="M2212" s="299">
        <v>3887.1</v>
      </c>
      <c r="N2212" s="300">
        <v>41493</v>
      </c>
      <c r="O2212" s="300">
        <v>712</v>
      </c>
      <c r="P2212" s="301">
        <v>0</v>
      </c>
      <c r="Q2212" s="302">
        <v>0</v>
      </c>
      <c r="R2212" s="302">
        <v>0</v>
      </c>
      <c r="S2212" s="303">
        <v>0</v>
      </c>
      <c r="T2212" s="304">
        <v>0</v>
      </c>
      <c r="U2212" s="304">
        <v>0</v>
      </c>
      <c r="V2212" s="297">
        <v>9105.1</v>
      </c>
      <c r="W2212" s="298">
        <v>98893</v>
      </c>
      <c r="X2212" s="298">
        <v>5266</v>
      </c>
    </row>
    <row r="2213" spans="1:24" x14ac:dyDescent="0.35">
      <c r="A2213" s="294">
        <v>2013</v>
      </c>
      <c r="B2213" s="295">
        <v>21101</v>
      </c>
      <c r="C2213" s="296" t="s">
        <v>2460</v>
      </c>
      <c r="D2213" s="294" t="s">
        <v>22</v>
      </c>
      <c r="E2213" s="296" t="s">
        <v>23</v>
      </c>
      <c r="F2213" s="294" t="s">
        <v>24</v>
      </c>
      <c r="G2213" s="296" t="s">
        <v>44</v>
      </c>
      <c r="H2213" s="296" t="s">
        <v>26</v>
      </c>
      <c r="I2213" s="296" t="s">
        <v>2271</v>
      </c>
      <c r="J2213" s="297">
        <v>1424</v>
      </c>
      <c r="K2213" s="298">
        <v>14565</v>
      </c>
      <c r="L2213" s="298">
        <v>1918</v>
      </c>
      <c r="M2213" s="299">
        <v>558</v>
      </c>
      <c r="N2213" s="300">
        <v>6068</v>
      </c>
      <c r="O2213" s="300">
        <v>211</v>
      </c>
      <c r="P2213" s="301">
        <v>811</v>
      </c>
      <c r="Q2213" s="302">
        <v>9979</v>
      </c>
      <c r="R2213" s="302">
        <v>14</v>
      </c>
      <c r="S2213" s="303" t="s">
        <v>35</v>
      </c>
      <c r="T2213" s="304" t="s">
        <v>35</v>
      </c>
      <c r="U2213" s="304" t="s">
        <v>35</v>
      </c>
      <c r="V2213" s="297">
        <v>2793</v>
      </c>
      <c r="W2213" s="298">
        <v>30612</v>
      </c>
      <c r="X2213" s="298">
        <v>2143</v>
      </c>
    </row>
    <row r="2214" spans="1:24" x14ac:dyDescent="0.35">
      <c r="A2214" s="294">
        <v>2013</v>
      </c>
      <c r="B2214" s="295">
        <v>21111</v>
      </c>
      <c r="C2214" s="296" t="s">
        <v>1781</v>
      </c>
      <c r="D2214" s="294" t="s">
        <v>22</v>
      </c>
      <c r="E2214" s="296" t="s">
        <v>23</v>
      </c>
      <c r="F2214" s="294" t="s">
        <v>24</v>
      </c>
      <c r="G2214" s="296" t="s">
        <v>86</v>
      </c>
      <c r="H2214" s="296" t="s">
        <v>179</v>
      </c>
      <c r="I2214" s="296" t="s">
        <v>2283</v>
      </c>
      <c r="J2214" s="297">
        <v>6738</v>
      </c>
      <c r="K2214" s="298">
        <v>70403</v>
      </c>
      <c r="L2214" s="298">
        <v>4135</v>
      </c>
      <c r="M2214" s="299">
        <v>2576</v>
      </c>
      <c r="N2214" s="300">
        <v>23906</v>
      </c>
      <c r="O2214" s="300">
        <v>1061</v>
      </c>
      <c r="P2214" s="301">
        <v>19722</v>
      </c>
      <c r="Q2214" s="302">
        <v>241328</v>
      </c>
      <c r="R2214" s="302">
        <v>2223</v>
      </c>
      <c r="S2214" s="303">
        <v>0</v>
      </c>
      <c r="T2214" s="304">
        <v>0</v>
      </c>
      <c r="U2214" s="304">
        <v>0</v>
      </c>
      <c r="V2214" s="297">
        <v>29036</v>
      </c>
      <c r="W2214" s="298">
        <v>335637</v>
      </c>
      <c r="X2214" s="298">
        <v>7419</v>
      </c>
    </row>
    <row r="2215" spans="1:24" x14ac:dyDescent="0.35">
      <c r="A2215" s="294">
        <v>2013</v>
      </c>
      <c r="B2215" s="295">
        <v>21114</v>
      </c>
      <c r="C2215" s="296" t="s">
        <v>1782</v>
      </c>
      <c r="D2215" s="294" t="s">
        <v>22</v>
      </c>
      <c r="E2215" s="296" t="s">
        <v>23</v>
      </c>
      <c r="F2215" s="294" t="s">
        <v>24</v>
      </c>
      <c r="G2215" s="296" t="s">
        <v>25</v>
      </c>
      <c r="H2215" s="296" t="s">
        <v>31</v>
      </c>
      <c r="I2215" s="296" t="s">
        <v>2270</v>
      </c>
      <c r="J2215" s="297">
        <v>16494</v>
      </c>
      <c r="K2215" s="298">
        <v>122576</v>
      </c>
      <c r="L2215" s="298">
        <v>9416</v>
      </c>
      <c r="M2215" s="299">
        <v>8945</v>
      </c>
      <c r="N2215" s="300">
        <v>73425</v>
      </c>
      <c r="O2215" s="300">
        <v>971</v>
      </c>
      <c r="P2215" s="301">
        <v>25301</v>
      </c>
      <c r="Q2215" s="302">
        <v>337662</v>
      </c>
      <c r="R2215" s="302">
        <v>2</v>
      </c>
      <c r="S2215" s="303" t="s">
        <v>35</v>
      </c>
      <c r="T2215" s="304" t="s">
        <v>35</v>
      </c>
      <c r="U2215" s="304" t="s">
        <v>35</v>
      </c>
      <c r="V2215" s="297">
        <v>50740</v>
      </c>
      <c r="W2215" s="298">
        <v>533663</v>
      </c>
      <c r="X2215" s="298">
        <v>10389</v>
      </c>
    </row>
    <row r="2216" spans="1:24" x14ac:dyDescent="0.35">
      <c r="A2216" s="294">
        <v>2013</v>
      </c>
      <c r="B2216" s="295">
        <v>21158</v>
      </c>
      <c r="C2216" s="296" t="s">
        <v>1783</v>
      </c>
      <c r="D2216" s="294" t="s">
        <v>22</v>
      </c>
      <c r="E2216" s="296" t="s">
        <v>23</v>
      </c>
      <c r="F2216" s="294" t="s">
        <v>24</v>
      </c>
      <c r="G2216" s="296" t="s">
        <v>79</v>
      </c>
      <c r="H2216" s="296" t="s">
        <v>26</v>
      </c>
      <c r="I2216" s="296" t="s">
        <v>2270</v>
      </c>
      <c r="J2216" s="297">
        <v>3984</v>
      </c>
      <c r="K2216" s="298">
        <v>44543</v>
      </c>
      <c r="L2216" s="298">
        <v>5485</v>
      </c>
      <c r="M2216" s="299">
        <v>4744</v>
      </c>
      <c r="N2216" s="300">
        <v>51050</v>
      </c>
      <c r="O2216" s="300">
        <v>703</v>
      </c>
      <c r="P2216" s="301">
        <v>18172</v>
      </c>
      <c r="Q2216" s="302">
        <v>240663</v>
      </c>
      <c r="R2216" s="302">
        <v>104</v>
      </c>
      <c r="S2216" s="303" t="s">
        <v>35</v>
      </c>
      <c r="T2216" s="304" t="s">
        <v>35</v>
      </c>
      <c r="U2216" s="304" t="s">
        <v>35</v>
      </c>
      <c r="V2216" s="297">
        <v>26900</v>
      </c>
      <c r="W2216" s="298">
        <v>336256</v>
      </c>
      <c r="X2216" s="298">
        <v>6292</v>
      </c>
    </row>
    <row r="2217" spans="1:24" x14ac:dyDescent="0.35">
      <c r="A2217" s="294">
        <v>2013</v>
      </c>
      <c r="B2217" s="295">
        <v>21244</v>
      </c>
      <c r="C2217" s="296" t="s">
        <v>1784</v>
      </c>
      <c r="D2217" s="294" t="s">
        <v>22</v>
      </c>
      <c r="E2217" s="296" t="s">
        <v>23</v>
      </c>
      <c r="F2217" s="294" t="s">
        <v>24</v>
      </c>
      <c r="G2217" s="296" t="s">
        <v>32</v>
      </c>
      <c r="H2217" s="296" t="s">
        <v>31</v>
      </c>
      <c r="I2217" s="296" t="s">
        <v>2271</v>
      </c>
      <c r="J2217" s="297">
        <v>88579</v>
      </c>
      <c r="K2217" s="298">
        <v>719954</v>
      </c>
      <c r="L2217" s="298">
        <v>52620</v>
      </c>
      <c r="M2217" s="299">
        <v>10749</v>
      </c>
      <c r="N2217" s="300">
        <v>100825</v>
      </c>
      <c r="O2217" s="300">
        <v>2245</v>
      </c>
      <c r="P2217" s="301">
        <v>6378</v>
      </c>
      <c r="Q2217" s="302">
        <v>73972</v>
      </c>
      <c r="R2217" s="302">
        <v>12</v>
      </c>
      <c r="S2217" s="303" t="s">
        <v>35</v>
      </c>
      <c r="T2217" s="304" t="s">
        <v>35</v>
      </c>
      <c r="U2217" s="304" t="s">
        <v>35</v>
      </c>
      <c r="V2217" s="297">
        <v>105706</v>
      </c>
      <c r="W2217" s="298">
        <v>894751</v>
      </c>
      <c r="X2217" s="298">
        <v>54877</v>
      </c>
    </row>
    <row r="2218" spans="1:24" x14ac:dyDescent="0.35">
      <c r="A2218" s="294">
        <v>2013</v>
      </c>
      <c r="B2218" s="295">
        <v>21258</v>
      </c>
      <c r="C2218" s="296" t="s">
        <v>1785</v>
      </c>
      <c r="D2218" s="294" t="s">
        <v>39</v>
      </c>
      <c r="E2218" s="296" t="s">
        <v>40</v>
      </c>
      <c r="F2218" s="294" t="s">
        <v>24</v>
      </c>
      <c r="G2218" s="296" t="s">
        <v>41</v>
      </c>
      <c r="H2218" s="296" t="s">
        <v>42</v>
      </c>
      <c r="I2218" s="296" t="s">
        <v>2272</v>
      </c>
      <c r="J2218" s="297">
        <v>2031.9</v>
      </c>
      <c r="K2218" s="298">
        <v>34276</v>
      </c>
      <c r="L2218" s="298">
        <v>1504</v>
      </c>
      <c r="M2218" s="299">
        <v>72740.5</v>
      </c>
      <c r="N2218" s="300">
        <v>1095176</v>
      </c>
      <c r="O2218" s="300">
        <v>7949</v>
      </c>
      <c r="P2218" s="301">
        <v>73885.2</v>
      </c>
      <c r="Q2218" s="302">
        <v>1333558</v>
      </c>
      <c r="R2218" s="302">
        <v>463</v>
      </c>
      <c r="S2218" s="303">
        <v>1111.3</v>
      </c>
      <c r="T2218" s="304">
        <v>15162</v>
      </c>
      <c r="U2218" s="304">
        <v>1</v>
      </c>
      <c r="V2218" s="297">
        <v>149768.9</v>
      </c>
      <c r="W2218" s="298">
        <v>2478172</v>
      </c>
      <c r="X2218" s="298">
        <v>9917</v>
      </c>
    </row>
    <row r="2219" spans="1:24" x14ac:dyDescent="0.35">
      <c r="A2219" s="294">
        <v>2013</v>
      </c>
      <c r="B2219" s="295">
        <v>21508</v>
      </c>
      <c r="C2219" s="296" t="s">
        <v>2461</v>
      </c>
      <c r="D2219" s="294" t="s">
        <v>22</v>
      </c>
      <c r="E2219" s="296" t="s">
        <v>23</v>
      </c>
      <c r="F2219" s="294" t="s">
        <v>24</v>
      </c>
      <c r="G2219" s="296" t="s">
        <v>41</v>
      </c>
      <c r="H2219" s="296" t="s">
        <v>114</v>
      </c>
      <c r="I2219" s="296" t="s">
        <v>2272</v>
      </c>
      <c r="J2219" s="297" t="s">
        <v>35</v>
      </c>
      <c r="K2219" s="298" t="s">
        <v>35</v>
      </c>
      <c r="L2219" s="298" t="s">
        <v>35</v>
      </c>
      <c r="M2219" s="299" t="s">
        <v>35</v>
      </c>
      <c r="N2219" s="300" t="s">
        <v>35</v>
      </c>
      <c r="O2219" s="300" t="s">
        <v>35</v>
      </c>
      <c r="P2219" s="301" t="s">
        <v>35</v>
      </c>
      <c r="Q2219" s="302" t="s">
        <v>35</v>
      </c>
      <c r="R2219" s="302" t="s">
        <v>35</v>
      </c>
      <c r="S2219" s="303" t="s">
        <v>35</v>
      </c>
      <c r="T2219" s="304" t="s">
        <v>35</v>
      </c>
      <c r="U2219" s="304" t="s">
        <v>35</v>
      </c>
      <c r="V2219" s="297">
        <v>0</v>
      </c>
      <c r="W2219" s="298">
        <v>0</v>
      </c>
      <c r="X2219" s="298">
        <v>0</v>
      </c>
    </row>
    <row r="2220" spans="1:24" x14ac:dyDescent="0.35">
      <c r="A2220" s="294">
        <v>2013</v>
      </c>
      <c r="B2220" s="295">
        <v>21513</v>
      </c>
      <c r="C2220" s="296" t="s">
        <v>1786</v>
      </c>
      <c r="D2220" s="294" t="s">
        <v>22</v>
      </c>
      <c r="E2220" s="296" t="s">
        <v>23</v>
      </c>
      <c r="F2220" s="294" t="s">
        <v>24</v>
      </c>
      <c r="G2220" s="296" t="s">
        <v>169</v>
      </c>
      <c r="H2220" s="296" t="s">
        <v>31</v>
      </c>
      <c r="I2220" s="296" t="s">
        <v>2375</v>
      </c>
      <c r="J2220" s="297">
        <v>9100</v>
      </c>
      <c r="K2220" s="298">
        <v>58000</v>
      </c>
      <c r="L2220" s="298">
        <v>5861</v>
      </c>
      <c r="M2220" s="299">
        <v>15300</v>
      </c>
      <c r="N2220" s="300">
        <v>170000</v>
      </c>
      <c r="O2220" s="300">
        <v>234</v>
      </c>
      <c r="P2220" s="301">
        <v>400</v>
      </c>
      <c r="Q2220" s="302">
        <v>3000</v>
      </c>
      <c r="R2220" s="302">
        <v>100</v>
      </c>
      <c r="S2220" s="303" t="s">
        <v>35</v>
      </c>
      <c r="T2220" s="304" t="s">
        <v>35</v>
      </c>
      <c r="U2220" s="304" t="s">
        <v>35</v>
      </c>
      <c r="V2220" s="297">
        <v>24800</v>
      </c>
      <c r="W2220" s="298">
        <v>231000</v>
      </c>
      <c r="X2220" s="298">
        <v>6195</v>
      </c>
    </row>
    <row r="2221" spans="1:24" x14ac:dyDescent="0.35">
      <c r="A2221" s="294">
        <v>2013</v>
      </c>
      <c r="B2221" s="295">
        <v>21526</v>
      </c>
      <c r="C2221" s="296" t="s">
        <v>1787</v>
      </c>
      <c r="D2221" s="294" t="s">
        <v>22</v>
      </c>
      <c r="E2221" s="296" t="s">
        <v>23</v>
      </c>
      <c r="F2221" s="294" t="s">
        <v>24</v>
      </c>
      <c r="G2221" s="296" t="s">
        <v>51</v>
      </c>
      <c r="H2221" s="296" t="s">
        <v>26</v>
      </c>
      <c r="I2221" s="296" t="s">
        <v>2280</v>
      </c>
      <c r="J2221" s="297">
        <v>6011</v>
      </c>
      <c r="K2221" s="298">
        <v>44826</v>
      </c>
      <c r="L2221" s="298">
        <v>4420</v>
      </c>
      <c r="M2221" s="299">
        <v>5568</v>
      </c>
      <c r="N2221" s="300">
        <v>54006</v>
      </c>
      <c r="O2221" s="300">
        <v>852</v>
      </c>
      <c r="P2221" s="301">
        <v>495</v>
      </c>
      <c r="Q2221" s="302">
        <v>5500</v>
      </c>
      <c r="R2221" s="302">
        <v>8</v>
      </c>
      <c r="S2221" s="303" t="s">
        <v>35</v>
      </c>
      <c r="T2221" s="304" t="s">
        <v>35</v>
      </c>
      <c r="U2221" s="304" t="s">
        <v>35</v>
      </c>
      <c r="V2221" s="297">
        <v>12074</v>
      </c>
      <c r="W2221" s="298">
        <v>104332</v>
      </c>
      <c r="X2221" s="298">
        <v>5280</v>
      </c>
    </row>
    <row r="2222" spans="1:24" x14ac:dyDescent="0.35">
      <c r="A2222" s="294">
        <v>2013</v>
      </c>
      <c r="B2222" s="295">
        <v>21538</v>
      </c>
      <c r="C2222" s="296" t="s">
        <v>1788</v>
      </c>
      <c r="D2222" s="294" t="s">
        <v>22</v>
      </c>
      <c r="E2222" s="296" t="s">
        <v>23</v>
      </c>
      <c r="F2222" s="294" t="s">
        <v>24</v>
      </c>
      <c r="G2222" s="296" t="s">
        <v>53</v>
      </c>
      <c r="H2222" s="296" t="s">
        <v>31</v>
      </c>
      <c r="I2222" s="296" t="s">
        <v>2290</v>
      </c>
      <c r="J2222" s="297">
        <v>45684</v>
      </c>
      <c r="K2222" s="298">
        <v>373343</v>
      </c>
      <c r="L2222" s="298">
        <v>35198</v>
      </c>
      <c r="M2222" s="299">
        <v>23226</v>
      </c>
      <c r="N2222" s="300">
        <v>213886</v>
      </c>
      <c r="O2222" s="300">
        <v>4043</v>
      </c>
      <c r="P2222" s="301">
        <v>6634</v>
      </c>
      <c r="Q2222" s="302">
        <v>78332</v>
      </c>
      <c r="R2222" s="302">
        <v>21</v>
      </c>
      <c r="S2222" s="303" t="s">
        <v>35</v>
      </c>
      <c r="T2222" s="304" t="s">
        <v>35</v>
      </c>
      <c r="U2222" s="304" t="s">
        <v>35</v>
      </c>
      <c r="V2222" s="297">
        <v>75544</v>
      </c>
      <c r="W2222" s="298">
        <v>665561</v>
      </c>
      <c r="X2222" s="298">
        <v>39262</v>
      </c>
    </row>
    <row r="2223" spans="1:24" x14ac:dyDescent="0.35">
      <c r="A2223" s="294">
        <v>2013</v>
      </c>
      <c r="B2223" s="295">
        <v>21567</v>
      </c>
      <c r="C2223" s="296" t="s">
        <v>1789</v>
      </c>
      <c r="D2223" s="294" t="s">
        <v>22</v>
      </c>
      <c r="E2223" s="296" t="s">
        <v>23</v>
      </c>
      <c r="F2223" s="294" t="s">
        <v>24</v>
      </c>
      <c r="G2223" s="296" t="s">
        <v>28</v>
      </c>
      <c r="H2223" s="296" t="s">
        <v>31</v>
      </c>
      <c r="I2223" s="296" t="s">
        <v>2270</v>
      </c>
      <c r="J2223" s="297">
        <v>59756.6</v>
      </c>
      <c r="K2223" s="298">
        <v>777963</v>
      </c>
      <c r="L2223" s="298">
        <v>46080</v>
      </c>
      <c r="M2223" s="299">
        <v>15223.7</v>
      </c>
      <c r="N2223" s="300">
        <v>205367</v>
      </c>
      <c r="O2223" s="300">
        <v>4244</v>
      </c>
      <c r="P2223" s="301">
        <v>1362.7</v>
      </c>
      <c r="Q2223" s="302">
        <v>18335</v>
      </c>
      <c r="R2223" s="302">
        <v>4</v>
      </c>
      <c r="S2223" s="303" t="s">
        <v>35</v>
      </c>
      <c r="T2223" s="304" t="s">
        <v>35</v>
      </c>
      <c r="U2223" s="304" t="s">
        <v>35</v>
      </c>
      <c r="V2223" s="297">
        <v>76343</v>
      </c>
      <c r="W2223" s="298">
        <v>1001665</v>
      </c>
      <c r="X2223" s="298">
        <v>50328</v>
      </c>
    </row>
    <row r="2224" spans="1:24" x14ac:dyDescent="0.35">
      <c r="A2224" s="294">
        <v>2013</v>
      </c>
      <c r="B2224" s="295">
        <v>21632</v>
      </c>
      <c r="C2224" s="296" t="s">
        <v>1790</v>
      </c>
      <c r="D2224" s="294" t="s">
        <v>22</v>
      </c>
      <c r="E2224" s="296" t="s">
        <v>23</v>
      </c>
      <c r="F2224" s="294" t="s">
        <v>24</v>
      </c>
      <c r="G2224" s="296" t="s">
        <v>67</v>
      </c>
      <c r="H2224" s="296" t="s">
        <v>31</v>
      </c>
      <c r="I2224" s="296" t="s">
        <v>2280</v>
      </c>
      <c r="J2224" s="297">
        <v>160057</v>
      </c>
      <c r="K2224" s="298">
        <v>1559840</v>
      </c>
      <c r="L2224" s="298">
        <v>105665</v>
      </c>
      <c r="M2224" s="299">
        <v>50174</v>
      </c>
      <c r="N2224" s="300">
        <v>553587</v>
      </c>
      <c r="O2224" s="300">
        <v>16982</v>
      </c>
      <c r="P2224" s="301">
        <v>14133</v>
      </c>
      <c r="Q2224" s="302">
        <v>246055</v>
      </c>
      <c r="R2224" s="302">
        <v>26</v>
      </c>
      <c r="S2224" s="303" t="s">
        <v>35</v>
      </c>
      <c r="T2224" s="304" t="s">
        <v>35</v>
      </c>
      <c r="U2224" s="304" t="s">
        <v>35</v>
      </c>
      <c r="V2224" s="297">
        <v>224364</v>
      </c>
      <c r="W2224" s="298">
        <v>2359482</v>
      </c>
      <c r="X2224" s="298">
        <v>122673</v>
      </c>
    </row>
    <row r="2225" spans="1:24" x14ac:dyDescent="0.35">
      <c r="A2225" s="294">
        <v>2013</v>
      </c>
      <c r="B2225" s="295">
        <v>21795</v>
      </c>
      <c r="C2225" s="296" t="s">
        <v>1791</v>
      </c>
      <c r="D2225" s="294" t="s">
        <v>39</v>
      </c>
      <c r="E2225" s="296" t="s">
        <v>40</v>
      </c>
      <c r="F2225" s="294" t="s">
        <v>24</v>
      </c>
      <c r="G2225" s="296" t="s">
        <v>228</v>
      </c>
      <c r="H2225" s="296" t="s">
        <v>42</v>
      </c>
      <c r="I2225" s="296" t="s">
        <v>2306</v>
      </c>
      <c r="J2225" s="297">
        <v>326.60000000000002</v>
      </c>
      <c r="K2225" s="298">
        <v>4056</v>
      </c>
      <c r="L2225" s="298">
        <v>283</v>
      </c>
      <c r="M2225" s="299">
        <v>14574</v>
      </c>
      <c r="N2225" s="300">
        <v>191134</v>
      </c>
      <c r="O2225" s="300">
        <v>2538</v>
      </c>
      <c r="P2225" s="301">
        <v>14723.8</v>
      </c>
      <c r="Q2225" s="302">
        <v>201309</v>
      </c>
      <c r="R2225" s="302">
        <v>81</v>
      </c>
      <c r="S2225" s="303">
        <v>7416.2</v>
      </c>
      <c r="T2225" s="304">
        <v>113137</v>
      </c>
      <c r="U2225" s="304">
        <v>1</v>
      </c>
      <c r="V2225" s="297">
        <v>37040.6</v>
      </c>
      <c r="W2225" s="298">
        <v>509636</v>
      </c>
      <c r="X2225" s="298">
        <v>2903</v>
      </c>
    </row>
    <row r="2226" spans="1:24" x14ac:dyDescent="0.35">
      <c r="A2226" s="294">
        <v>2013</v>
      </c>
      <c r="B2226" s="295">
        <v>21795</v>
      </c>
      <c r="C2226" s="296" t="s">
        <v>1791</v>
      </c>
      <c r="D2226" s="294" t="s">
        <v>39</v>
      </c>
      <c r="E2226" s="296" t="s">
        <v>40</v>
      </c>
      <c r="F2226" s="294" t="s">
        <v>24</v>
      </c>
      <c r="G2226" s="296" t="s">
        <v>413</v>
      </c>
      <c r="H2226" s="296" t="s">
        <v>42</v>
      </c>
      <c r="I2226" s="296" t="s">
        <v>2271</v>
      </c>
      <c r="J2226" s="297">
        <v>0</v>
      </c>
      <c r="K2226" s="298">
        <v>0</v>
      </c>
      <c r="L2226" s="298">
        <v>0</v>
      </c>
      <c r="M2226" s="299">
        <v>4186</v>
      </c>
      <c r="N2226" s="300">
        <v>52731</v>
      </c>
      <c r="O2226" s="300">
        <v>99</v>
      </c>
      <c r="P2226" s="301">
        <v>0</v>
      </c>
      <c r="Q2226" s="302">
        <v>0</v>
      </c>
      <c r="R2226" s="302">
        <v>0</v>
      </c>
      <c r="S2226" s="303">
        <v>0</v>
      </c>
      <c r="T2226" s="304">
        <v>0</v>
      </c>
      <c r="U2226" s="304">
        <v>0</v>
      </c>
      <c r="V2226" s="297">
        <v>4186</v>
      </c>
      <c r="W2226" s="298">
        <v>52731</v>
      </c>
      <c r="X2226" s="298">
        <v>99</v>
      </c>
    </row>
    <row r="2227" spans="1:24" x14ac:dyDescent="0.35">
      <c r="A2227" s="294">
        <v>2013</v>
      </c>
      <c r="B2227" s="295">
        <v>21795</v>
      </c>
      <c r="C2227" s="296" t="s">
        <v>1791</v>
      </c>
      <c r="D2227" s="294" t="s">
        <v>39</v>
      </c>
      <c r="E2227" s="296" t="s">
        <v>40</v>
      </c>
      <c r="F2227" s="294" t="s">
        <v>24</v>
      </c>
      <c r="G2227" s="296" t="s">
        <v>186</v>
      </c>
      <c r="H2227" s="296" t="s">
        <v>42</v>
      </c>
      <c r="I2227" s="296" t="s">
        <v>2271</v>
      </c>
      <c r="J2227" s="297">
        <v>0</v>
      </c>
      <c r="K2227" s="298">
        <v>0</v>
      </c>
      <c r="L2227" s="298">
        <v>0</v>
      </c>
      <c r="M2227" s="299">
        <v>9086</v>
      </c>
      <c r="N2227" s="300">
        <v>127369</v>
      </c>
      <c r="O2227" s="300">
        <v>595</v>
      </c>
      <c r="P2227" s="301">
        <v>0</v>
      </c>
      <c r="Q2227" s="302">
        <v>0</v>
      </c>
      <c r="R2227" s="302">
        <v>0</v>
      </c>
      <c r="S2227" s="303">
        <v>0</v>
      </c>
      <c r="T2227" s="304">
        <v>0</v>
      </c>
      <c r="U2227" s="304">
        <v>0</v>
      </c>
      <c r="V2227" s="297">
        <v>9086</v>
      </c>
      <c r="W2227" s="298">
        <v>127369</v>
      </c>
      <c r="X2227" s="298">
        <v>595</v>
      </c>
    </row>
    <row r="2228" spans="1:24" x14ac:dyDescent="0.35">
      <c r="A2228" s="294">
        <v>2013</v>
      </c>
      <c r="B2228" s="295">
        <v>21795</v>
      </c>
      <c r="C2228" s="296" t="s">
        <v>1791</v>
      </c>
      <c r="D2228" s="294" t="s">
        <v>39</v>
      </c>
      <c r="E2228" s="296" t="s">
        <v>40</v>
      </c>
      <c r="F2228" s="294" t="s">
        <v>24</v>
      </c>
      <c r="G2228" s="296" t="s">
        <v>34</v>
      </c>
      <c r="H2228" s="296" t="s">
        <v>42</v>
      </c>
      <c r="I2228" s="296" t="s">
        <v>2270</v>
      </c>
      <c r="J2228" s="297">
        <v>319695.8</v>
      </c>
      <c r="K2228" s="298">
        <v>6021716</v>
      </c>
      <c r="L2228" s="298">
        <v>915607</v>
      </c>
      <c r="M2228" s="299">
        <v>268795.5</v>
      </c>
      <c r="N2228" s="300">
        <v>5420183</v>
      </c>
      <c r="O2228" s="300">
        <v>70037</v>
      </c>
      <c r="P2228" s="301">
        <v>0</v>
      </c>
      <c r="Q2228" s="302">
        <v>0</v>
      </c>
      <c r="R2228" s="302">
        <v>0</v>
      </c>
      <c r="S2228" s="303">
        <v>0</v>
      </c>
      <c r="T2228" s="304">
        <v>0</v>
      </c>
      <c r="U2228" s="304">
        <v>0</v>
      </c>
      <c r="V2228" s="297">
        <v>588491.30000000005</v>
      </c>
      <c r="W2228" s="298">
        <v>11441899</v>
      </c>
      <c r="X2228" s="298">
        <v>985644</v>
      </c>
    </row>
    <row r="2229" spans="1:24" x14ac:dyDescent="0.35">
      <c r="A2229" s="294">
        <v>2013</v>
      </c>
      <c r="B2229" s="295">
        <v>21795</v>
      </c>
      <c r="C2229" s="296" t="s">
        <v>1791</v>
      </c>
      <c r="D2229" s="294" t="s">
        <v>39</v>
      </c>
      <c r="E2229" s="296" t="s">
        <v>40</v>
      </c>
      <c r="F2229" s="294" t="s">
        <v>24</v>
      </c>
      <c r="G2229" s="296" t="s">
        <v>173</v>
      </c>
      <c r="H2229" s="296" t="s">
        <v>42</v>
      </c>
      <c r="I2229" s="296" t="s">
        <v>2306</v>
      </c>
      <c r="J2229" s="297">
        <v>105.7</v>
      </c>
      <c r="K2229" s="298">
        <v>1382</v>
      </c>
      <c r="L2229" s="298">
        <v>91</v>
      </c>
      <c r="M2229" s="299">
        <v>36915.699999999997</v>
      </c>
      <c r="N2229" s="300">
        <v>504247</v>
      </c>
      <c r="O2229" s="300">
        <v>6470</v>
      </c>
      <c r="P2229" s="301">
        <v>4972.8999999999996</v>
      </c>
      <c r="Q2229" s="302">
        <v>71490</v>
      </c>
      <c r="R2229" s="302">
        <v>19</v>
      </c>
      <c r="S2229" s="303">
        <v>0</v>
      </c>
      <c r="T2229" s="304">
        <v>0</v>
      </c>
      <c r="U2229" s="304">
        <v>0</v>
      </c>
      <c r="V2229" s="297">
        <v>41994.3</v>
      </c>
      <c r="W2229" s="298">
        <v>577119</v>
      </c>
      <c r="X2229" s="298">
        <v>6580</v>
      </c>
    </row>
    <row r="2230" spans="1:24" x14ac:dyDescent="0.35">
      <c r="A2230" s="294">
        <v>2013</v>
      </c>
      <c r="B2230" s="295">
        <v>21795</v>
      </c>
      <c r="C2230" s="296" t="s">
        <v>1791</v>
      </c>
      <c r="D2230" s="294" t="s">
        <v>39</v>
      </c>
      <c r="E2230" s="296" t="s">
        <v>40</v>
      </c>
      <c r="F2230" s="294" t="s">
        <v>24</v>
      </c>
      <c r="G2230" s="296" t="s">
        <v>30</v>
      </c>
      <c r="H2230" s="296" t="s">
        <v>42</v>
      </c>
      <c r="I2230" s="296" t="s">
        <v>2271</v>
      </c>
      <c r="J2230" s="297">
        <v>0</v>
      </c>
      <c r="K2230" s="298">
        <v>0</v>
      </c>
      <c r="L2230" s="298">
        <v>0</v>
      </c>
      <c r="M2230" s="299">
        <v>22103.3</v>
      </c>
      <c r="N2230" s="300">
        <v>292884</v>
      </c>
      <c r="O2230" s="300">
        <v>1255</v>
      </c>
      <c r="P2230" s="301">
        <v>37954.800000000003</v>
      </c>
      <c r="Q2230" s="302">
        <v>532089</v>
      </c>
      <c r="R2230" s="302">
        <v>311</v>
      </c>
      <c r="S2230" s="303">
        <v>0</v>
      </c>
      <c r="T2230" s="304">
        <v>0</v>
      </c>
      <c r="U2230" s="304">
        <v>0</v>
      </c>
      <c r="V2230" s="297">
        <v>60058.1</v>
      </c>
      <c r="W2230" s="298">
        <v>824973</v>
      </c>
      <c r="X2230" s="298">
        <v>1566</v>
      </c>
    </row>
    <row r="2231" spans="1:24" x14ac:dyDescent="0.35">
      <c r="A2231" s="294">
        <v>2013</v>
      </c>
      <c r="B2231" s="295">
        <v>21795</v>
      </c>
      <c r="C2231" s="296" t="s">
        <v>1791</v>
      </c>
      <c r="D2231" s="294" t="s">
        <v>39</v>
      </c>
      <c r="E2231" s="296" t="s">
        <v>40</v>
      </c>
      <c r="F2231" s="294" t="s">
        <v>24</v>
      </c>
      <c r="G2231" s="296" t="s">
        <v>150</v>
      </c>
      <c r="H2231" s="296" t="s">
        <v>42</v>
      </c>
      <c r="I2231" s="296" t="s">
        <v>2306</v>
      </c>
      <c r="J2231" s="297">
        <v>144.80000000000001</v>
      </c>
      <c r="K2231" s="298">
        <v>2109</v>
      </c>
      <c r="L2231" s="298">
        <v>207</v>
      </c>
      <c r="M2231" s="299">
        <v>18795.599999999999</v>
      </c>
      <c r="N2231" s="300">
        <v>280933</v>
      </c>
      <c r="O2231" s="300">
        <v>6623</v>
      </c>
      <c r="P2231" s="301">
        <v>6032.7</v>
      </c>
      <c r="Q2231" s="302">
        <v>96916</v>
      </c>
      <c r="R2231" s="302">
        <v>15</v>
      </c>
      <c r="S2231" s="303">
        <v>0</v>
      </c>
      <c r="T2231" s="304">
        <v>0</v>
      </c>
      <c r="U2231" s="304">
        <v>0</v>
      </c>
      <c r="V2231" s="297">
        <v>24973.1</v>
      </c>
      <c r="W2231" s="298">
        <v>379958</v>
      </c>
      <c r="X2231" s="298">
        <v>6845</v>
      </c>
    </row>
    <row r="2232" spans="1:24" x14ac:dyDescent="0.35">
      <c r="A2232" s="294">
        <v>2013</v>
      </c>
      <c r="B2232" s="295">
        <v>21795</v>
      </c>
      <c r="C2232" s="296" t="s">
        <v>1791</v>
      </c>
      <c r="D2232" s="294" t="s">
        <v>39</v>
      </c>
      <c r="E2232" s="296" t="s">
        <v>40</v>
      </c>
      <c r="F2232" s="294" t="s">
        <v>24</v>
      </c>
      <c r="G2232" s="296" t="s">
        <v>79</v>
      </c>
      <c r="H2232" s="296" t="s">
        <v>42</v>
      </c>
      <c r="I2232" s="296" t="s">
        <v>2270</v>
      </c>
      <c r="J2232" s="297">
        <v>0</v>
      </c>
      <c r="K2232" s="298">
        <v>0</v>
      </c>
      <c r="L2232" s="298">
        <v>0</v>
      </c>
      <c r="M2232" s="299">
        <v>38309.199999999997</v>
      </c>
      <c r="N2232" s="300">
        <v>723500</v>
      </c>
      <c r="O2232" s="300">
        <v>927</v>
      </c>
      <c r="P2232" s="301">
        <v>77111.8</v>
      </c>
      <c r="Q2232" s="302">
        <v>1621075</v>
      </c>
      <c r="R2232" s="302">
        <v>127</v>
      </c>
      <c r="S2232" s="303">
        <v>0</v>
      </c>
      <c r="T2232" s="304">
        <v>0</v>
      </c>
      <c r="U2232" s="304">
        <v>0</v>
      </c>
      <c r="V2232" s="297">
        <v>115421</v>
      </c>
      <c r="W2232" s="298">
        <v>2344575</v>
      </c>
      <c r="X2232" s="298">
        <v>1054</v>
      </c>
    </row>
    <row r="2233" spans="1:24" x14ac:dyDescent="0.35">
      <c r="A2233" s="294">
        <v>2013</v>
      </c>
      <c r="B2233" s="295">
        <v>21795</v>
      </c>
      <c r="C2233" s="296" t="s">
        <v>1791</v>
      </c>
      <c r="D2233" s="294" t="s">
        <v>39</v>
      </c>
      <c r="E2233" s="296" t="s">
        <v>40</v>
      </c>
      <c r="F2233" s="294" t="s">
        <v>24</v>
      </c>
      <c r="G2233" s="296" t="s">
        <v>414</v>
      </c>
      <c r="H2233" s="296" t="s">
        <v>42</v>
      </c>
      <c r="I2233" s="296" t="s">
        <v>2306</v>
      </c>
      <c r="J2233" s="297">
        <v>227.8</v>
      </c>
      <c r="K2233" s="298">
        <v>3122</v>
      </c>
      <c r="L2233" s="298">
        <v>480</v>
      </c>
      <c r="M2233" s="299">
        <v>54261.8</v>
      </c>
      <c r="N2233" s="300">
        <v>786036</v>
      </c>
      <c r="O2233" s="300">
        <v>6055</v>
      </c>
      <c r="P2233" s="301">
        <v>0</v>
      </c>
      <c r="Q2233" s="302">
        <v>0</v>
      </c>
      <c r="R2233" s="302">
        <v>0</v>
      </c>
      <c r="S2233" s="303">
        <v>0</v>
      </c>
      <c r="T2233" s="304">
        <v>0</v>
      </c>
      <c r="U2233" s="304">
        <v>0</v>
      </c>
      <c r="V2233" s="297">
        <v>54489.599999999999</v>
      </c>
      <c r="W2233" s="298">
        <v>789158</v>
      </c>
      <c r="X2233" s="298">
        <v>6535</v>
      </c>
    </row>
    <row r="2234" spans="1:24" x14ac:dyDescent="0.35">
      <c r="A2234" s="294">
        <v>2013</v>
      </c>
      <c r="B2234" s="295">
        <v>21795</v>
      </c>
      <c r="C2234" s="296" t="s">
        <v>1791</v>
      </c>
      <c r="D2234" s="294" t="s">
        <v>39</v>
      </c>
      <c r="E2234" s="296" t="s">
        <v>40</v>
      </c>
      <c r="F2234" s="294" t="s">
        <v>24</v>
      </c>
      <c r="G2234" s="296" t="s">
        <v>131</v>
      </c>
      <c r="H2234" s="296" t="s">
        <v>42</v>
      </c>
      <c r="I2234" s="296" t="s">
        <v>2272</v>
      </c>
      <c r="J2234" s="297">
        <v>5.2</v>
      </c>
      <c r="K2234" s="298">
        <v>62</v>
      </c>
      <c r="L2234" s="298">
        <v>3</v>
      </c>
      <c r="M2234" s="299">
        <v>30378.9</v>
      </c>
      <c r="N2234" s="300">
        <v>406208</v>
      </c>
      <c r="O2234" s="300">
        <v>678</v>
      </c>
      <c r="P2234" s="301">
        <v>0</v>
      </c>
      <c r="Q2234" s="302">
        <v>0</v>
      </c>
      <c r="R2234" s="302">
        <v>0</v>
      </c>
      <c r="S2234" s="303">
        <v>0</v>
      </c>
      <c r="T2234" s="304">
        <v>0</v>
      </c>
      <c r="U2234" s="304">
        <v>0</v>
      </c>
      <c r="V2234" s="297">
        <v>30384.1</v>
      </c>
      <c r="W2234" s="298">
        <v>406270</v>
      </c>
      <c r="X2234" s="298">
        <v>681</v>
      </c>
    </row>
    <row r="2235" spans="1:24" x14ac:dyDescent="0.35">
      <c r="A2235" s="294">
        <v>2013</v>
      </c>
      <c r="B2235" s="295">
        <v>21795</v>
      </c>
      <c r="C2235" s="296" t="s">
        <v>1791</v>
      </c>
      <c r="D2235" s="294" t="s">
        <v>39</v>
      </c>
      <c r="E2235" s="296" t="s">
        <v>40</v>
      </c>
      <c r="F2235" s="294" t="s">
        <v>24</v>
      </c>
      <c r="G2235" s="296" t="s">
        <v>44</v>
      </c>
      <c r="H2235" s="296" t="s">
        <v>42</v>
      </c>
      <c r="I2235" s="296" t="s">
        <v>2271</v>
      </c>
      <c r="J2235" s="297">
        <v>2393.6999999999998</v>
      </c>
      <c r="K2235" s="298">
        <v>39050</v>
      </c>
      <c r="L2235" s="298">
        <v>3809</v>
      </c>
      <c r="M2235" s="299">
        <v>7070.1</v>
      </c>
      <c r="N2235" s="300">
        <v>128254</v>
      </c>
      <c r="O2235" s="300">
        <v>1829</v>
      </c>
      <c r="P2235" s="301">
        <v>27.8</v>
      </c>
      <c r="Q2235" s="302">
        <v>449</v>
      </c>
      <c r="R2235" s="302">
        <v>2</v>
      </c>
      <c r="S2235" s="303">
        <v>0</v>
      </c>
      <c r="T2235" s="304">
        <v>0</v>
      </c>
      <c r="U2235" s="304">
        <v>0</v>
      </c>
      <c r="V2235" s="297">
        <v>9491.6</v>
      </c>
      <c r="W2235" s="298">
        <v>167753</v>
      </c>
      <c r="X2235" s="298">
        <v>5640</v>
      </c>
    </row>
    <row r="2236" spans="1:24" x14ac:dyDescent="0.35">
      <c r="A2236" s="294">
        <v>2013</v>
      </c>
      <c r="B2236" s="295">
        <v>21795</v>
      </c>
      <c r="C2236" s="296" t="s">
        <v>1791</v>
      </c>
      <c r="D2236" s="294" t="s">
        <v>39</v>
      </c>
      <c r="E2236" s="296" t="s">
        <v>40</v>
      </c>
      <c r="F2236" s="294" t="s">
        <v>24</v>
      </c>
      <c r="G2236" s="296" t="s">
        <v>187</v>
      </c>
      <c r="H2236" s="296" t="s">
        <v>42</v>
      </c>
      <c r="I2236" s="296" t="s">
        <v>2271</v>
      </c>
      <c r="J2236" s="297">
        <v>49</v>
      </c>
      <c r="K2236" s="298">
        <v>732</v>
      </c>
      <c r="L2236" s="298">
        <v>99</v>
      </c>
      <c r="M2236" s="299">
        <v>16089.8</v>
      </c>
      <c r="N2236" s="300">
        <v>246118</v>
      </c>
      <c r="O2236" s="300">
        <v>671</v>
      </c>
      <c r="P2236" s="301">
        <v>0</v>
      </c>
      <c r="Q2236" s="302">
        <v>0</v>
      </c>
      <c r="R2236" s="302">
        <v>0</v>
      </c>
      <c r="S2236" s="303">
        <v>12569.8</v>
      </c>
      <c r="T2236" s="304">
        <v>199475</v>
      </c>
      <c r="U2236" s="304">
        <v>1</v>
      </c>
      <c r="V2236" s="297">
        <v>28708.6</v>
      </c>
      <c r="W2236" s="298">
        <v>446325</v>
      </c>
      <c r="X2236" s="298">
        <v>771</v>
      </c>
    </row>
    <row r="2237" spans="1:24" x14ac:dyDescent="0.35">
      <c r="A2237" s="294">
        <v>2013</v>
      </c>
      <c r="B2237" s="295">
        <v>21795</v>
      </c>
      <c r="C2237" s="296" t="s">
        <v>1791</v>
      </c>
      <c r="D2237" s="294" t="s">
        <v>39</v>
      </c>
      <c r="E2237" s="296" t="s">
        <v>40</v>
      </c>
      <c r="F2237" s="294" t="s">
        <v>24</v>
      </c>
      <c r="G2237" s="296" t="s">
        <v>208</v>
      </c>
      <c r="H2237" s="296" t="s">
        <v>42</v>
      </c>
      <c r="I2237" s="296" t="s">
        <v>2306</v>
      </c>
      <c r="J2237" s="297">
        <v>3.5</v>
      </c>
      <c r="K2237" s="298">
        <v>50</v>
      </c>
      <c r="L2237" s="298">
        <v>7</v>
      </c>
      <c r="M2237" s="299">
        <v>6271.3</v>
      </c>
      <c r="N2237" s="300">
        <v>90113</v>
      </c>
      <c r="O2237" s="300">
        <v>216</v>
      </c>
      <c r="P2237" s="301">
        <v>0</v>
      </c>
      <c r="Q2237" s="302">
        <v>0</v>
      </c>
      <c r="R2237" s="302">
        <v>0</v>
      </c>
      <c r="S2237" s="303">
        <v>1576.9</v>
      </c>
      <c r="T2237" s="304">
        <v>25032</v>
      </c>
      <c r="U2237" s="304">
        <v>1</v>
      </c>
      <c r="V2237" s="297">
        <v>7851.7</v>
      </c>
      <c r="W2237" s="298">
        <v>115195</v>
      </c>
      <c r="X2237" s="298">
        <v>224</v>
      </c>
    </row>
    <row r="2238" spans="1:24" x14ac:dyDescent="0.35">
      <c r="A2238" s="294">
        <v>2013</v>
      </c>
      <c r="B2238" s="295">
        <v>21995</v>
      </c>
      <c r="C2238" s="296" t="s">
        <v>1792</v>
      </c>
      <c r="D2238" s="294" t="s">
        <v>22</v>
      </c>
      <c r="E2238" s="296" t="s">
        <v>23</v>
      </c>
      <c r="F2238" s="294" t="s">
        <v>24</v>
      </c>
      <c r="G2238" s="296" t="s">
        <v>48</v>
      </c>
      <c r="H2238" s="296" t="s">
        <v>114</v>
      </c>
      <c r="I2238" s="296" t="s">
        <v>2270</v>
      </c>
      <c r="J2238" s="297" t="s">
        <v>35</v>
      </c>
      <c r="K2238" s="298" t="s">
        <v>35</v>
      </c>
      <c r="L2238" s="298" t="s">
        <v>35</v>
      </c>
      <c r="M2238" s="299">
        <v>739</v>
      </c>
      <c r="N2238" s="300">
        <v>2427</v>
      </c>
      <c r="O2238" s="300">
        <v>3</v>
      </c>
      <c r="P2238" s="301" t="s">
        <v>35</v>
      </c>
      <c r="Q2238" s="302" t="s">
        <v>35</v>
      </c>
      <c r="R2238" s="302" t="s">
        <v>35</v>
      </c>
      <c r="S2238" s="303" t="s">
        <v>35</v>
      </c>
      <c r="T2238" s="304" t="s">
        <v>35</v>
      </c>
      <c r="U2238" s="304" t="s">
        <v>35</v>
      </c>
      <c r="V2238" s="297">
        <v>739</v>
      </c>
      <c r="W2238" s="298">
        <v>2427</v>
      </c>
      <c r="X2238" s="298">
        <v>3</v>
      </c>
    </row>
    <row r="2239" spans="1:24" x14ac:dyDescent="0.35">
      <c r="A2239" s="294">
        <v>2013</v>
      </c>
      <c r="B2239" s="295">
        <v>22053</v>
      </c>
      <c r="C2239" s="296" t="s">
        <v>1793</v>
      </c>
      <c r="D2239" s="294" t="s">
        <v>22</v>
      </c>
      <c r="E2239" s="296" t="s">
        <v>23</v>
      </c>
      <c r="F2239" s="294" t="s">
        <v>24</v>
      </c>
      <c r="G2239" s="296" t="s">
        <v>106</v>
      </c>
      <c r="H2239" s="296" t="s">
        <v>54</v>
      </c>
      <c r="I2239" s="296" t="s">
        <v>2271</v>
      </c>
      <c r="J2239" s="297">
        <v>215884.7</v>
      </c>
      <c r="K2239" s="298">
        <v>2311805</v>
      </c>
      <c r="L2239" s="298">
        <v>140164</v>
      </c>
      <c r="M2239" s="299">
        <v>129871.6</v>
      </c>
      <c r="N2239" s="300">
        <v>1356054</v>
      </c>
      <c r="O2239" s="300">
        <v>30650</v>
      </c>
      <c r="P2239" s="301">
        <v>166445</v>
      </c>
      <c r="Q2239" s="302">
        <v>2869662</v>
      </c>
      <c r="R2239" s="302">
        <v>1324</v>
      </c>
      <c r="S2239" s="303">
        <v>0</v>
      </c>
      <c r="T2239" s="304">
        <v>0</v>
      </c>
      <c r="U2239" s="304">
        <v>0</v>
      </c>
      <c r="V2239" s="297">
        <v>512201.3</v>
      </c>
      <c r="W2239" s="298">
        <v>6537521</v>
      </c>
      <c r="X2239" s="298">
        <v>172138</v>
      </c>
    </row>
    <row r="2240" spans="1:24" x14ac:dyDescent="0.35">
      <c r="A2240" s="294">
        <v>2013</v>
      </c>
      <c r="B2240" s="295">
        <v>22214</v>
      </c>
      <c r="C2240" s="296" t="s">
        <v>2462</v>
      </c>
      <c r="D2240" s="294" t="s">
        <v>22</v>
      </c>
      <c r="E2240" s="296" t="s">
        <v>23</v>
      </c>
      <c r="F2240" s="294" t="s">
        <v>24</v>
      </c>
      <c r="G2240" s="296" t="s">
        <v>94</v>
      </c>
      <c r="H2240" s="296" t="s">
        <v>114</v>
      </c>
      <c r="I2240" s="296" t="s">
        <v>2285</v>
      </c>
      <c r="J2240" s="297" t="s">
        <v>35</v>
      </c>
      <c r="K2240" s="298" t="s">
        <v>35</v>
      </c>
      <c r="L2240" s="298" t="s">
        <v>35</v>
      </c>
      <c r="M2240" s="299" t="s">
        <v>35</v>
      </c>
      <c r="N2240" s="300" t="s">
        <v>35</v>
      </c>
      <c r="O2240" s="300" t="s">
        <v>35</v>
      </c>
      <c r="P2240" s="301" t="s">
        <v>35</v>
      </c>
      <c r="Q2240" s="302" t="s">
        <v>35</v>
      </c>
      <c r="R2240" s="302" t="s">
        <v>35</v>
      </c>
      <c r="S2240" s="303" t="s">
        <v>35</v>
      </c>
      <c r="T2240" s="304" t="s">
        <v>35</v>
      </c>
      <c r="U2240" s="304" t="s">
        <v>35</v>
      </c>
      <c r="V2240" s="297">
        <v>0</v>
      </c>
      <c r="W2240" s="298">
        <v>0</v>
      </c>
      <c r="X2240" s="298">
        <v>0</v>
      </c>
    </row>
    <row r="2241" spans="1:24" x14ac:dyDescent="0.35">
      <c r="A2241" s="294">
        <v>2013</v>
      </c>
      <c r="B2241" s="295">
        <v>22379</v>
      </c>
      <c r="C2241" s="296" t="s">
        <v>2463</v>
      </c>
      <c r="D2241" s="294" t="s">
        <v>22</v>
      </c>
      <c r="E2241" s="296" t="s">
        <v>23</v>
      </c>
      <c r="F2241" s="294" t="s">
        <v>24</v>
      </c>
      <c r="G2241" s="296" t="s">
        <v>228</v>
      </c>
      <c r="H2241" s="296" t="s">
        <v>114</v>
      </c>
      <c r="I2241" s="296" t="s">
        <v>2306</v>
      </c>
      <c r="J2241" s="297">
        <v>0</v>
      </c>
      <c r="K2241" s="298">
        <v>0</v>
      </c>
      <c r="L2241" s="298">
        <v>0</v>
      </c>
      <c r="M2241" s="299">
        <v>0</v>
      </c>
      <c r="N2241" s="300">
        <v>0</v>
      </c>
      <c r="O2241" s="300">
        <v>0</v>
      </c>
      <c r="P2241" s="301" t="s">
        <v>35</v>
      </c>
      <c r="Q2241" s="302" t="s">
        <v>35</v>
      </c>
      <c r="R2241" s="302" t="s">
        <v>35</v>
      </c>
      <c r="S2241" s="303">
        <v>0</v>
      </c>
      <c r="T2241" s="304">
        <v>0</v>
      </c>
      <c r="U2241" s="304">
        <v>0</v>
      </c>
      <c r="V2241" s="297">
        <v>0</v>
      </c>
      <c r="W2241" s="298">
        <v>0</v>
      </c>
      <c r="X2241" s="298">
        <v>0</v>
      </c>
    </row>
    <row r="2242" spans="1:24" x14ac:dyDescent="0.35">
      <c r="A2242" s="294">
        <v>2013</v>
      </c>
      <c r="B2242" s="295">
        <v>22379</v>
      </c>
      <c r="C2242" s="296" t="s">
        <v>2463</v>
      </c>
      <c r="D2242" s="294" t="s">
        <v>22</v>
      </c>
      <c r="E2242" s="296" t="s">
        <v>23</v>
      </c>
      <c r="F2242" s="294" t="s">
        <v>24</v>
      </c>
      <c r="G2242" s="296" t="s">
        <v>228</v>
      </c>
      <c r="H2242" s="296" t="s">
        <v>114</v>
      </c>
      <c r="I2242" s="296" t="s">
        <v>2306</v>
      </c>
      <c r="J2242" s="297">
        <v>0</v>
      </c>
      <c r="K2242" s="298">
        <v>0</v>
      </c>
      <c r="L2242" s="298">
        <v>0</v>
      </c>
      <c r="M2242" s="299">
        <v>0</v>
      </c>
      <c r="N2242" s="300">
        <v>0</v>
      </c>
      <c r="O2242" s="300">
        <v>0</v>
      </c>
      <c r="P2242" s="301" t="s">
        <v>35</v>
      </c>
      <c r="Q2242" s="302" t="s">
        <v>35</v>
      </c>
      <c r="R2242" s="302" t="s">
        <v>35</v>
      </c>
      <c r="S2242" s="303">
        <v>0</v>
      </c>
      <c r="T2242" s="304">
        <v>0</v>
      </c>
      <c r="U2242" s="304">
        <v>0</v>
      </c>
      <c r="V2242" s="297">
        <v>0</v>
      </c>
      <c r="W2242" s="298">
        <v>0</v>
      </c>
      <c r="X2242" s="298">
        <v>0</v>
      </c>
    </row>
    <row r="2243" spans="1:24" x14ac:dyDescent="0.35">
      <c r="A2243" s="294">
        <v>2013</v>
      </c>
      <c r="B2243" s="295">
        <v>22379</v>
      </c>
      <c r="C2243" s="296" t="s">
        <v>2463</v>
      </c>
      <c r="D2243" s="294" t="s">
        <v>22</v>
      </c>
      <c r="E2243" s="296" t="s">
        <v>23</v>
      </c>
      <c r="F2243" s="294" t="s">
        <v>24</v>
      </c>
      <c r="G2243" s="296" t="s">
        <v>228</v>
      </c>
      <c r="H2243" s="296" t="s">
        <v>114</v>
      </c>
      <c r="I2243" s="296" t="s">
        <v>2306</v>
      </c>
      <c r="J2243" s="297">
        <v>0</v>
      </c>
      <c r="K2243" s="298">
        <v>0</v>
      </c>
      <c r="L2243" s="298">
        <v>0</v>
      </c>
      <c r="M2243" s="299">
        <v>0</v>
      </c>
      <c r="N2243" s="300">
        <v>0</v>
      </c>
      <c r="O2243" s="300">
        <v>0</v>
      </c>
      <c r="P2243" s="301" t="s">
        <v>35</v>
      </c>
      <c r="Q2243" s="302" t="s">
        <v>35</v>
      </c>
      <c r="R2243" s="302" t="s">
        <v>35</v>
      </c>
      <c r="S2243" s="303">
        <v>0</v>
      </c>
      <c r="T2243" s="304">
        <v>0</v>
      </c>
      <c r="U2243" s="304">
        <v>0</v>
      </c>
      <c r="V2243" s="297">
        <v>0</v>
      </c>
      <c r="W2243" s="298">
        <v>0</v>
      </c>
      <c r="X2243" s="298">
        <v>0</v>
      </c>
    </row>
    <row r="2244" spans="1:24" x14ac:dyDescent="0.35">
      <c r="A2244" s="294">
        <v>2013</v>
      </c>
      <c r="B2244" s="295">
        <v>22379</v>
      </c>
      <c r="C2244" s="296" t="s">
        <v>2463</v>
      </c>
      <c r="D2244" s="294" t="s">
        <v>22</v>
      </c>
      <c r="E2244" s="296" t="s">
        <v>23</v>
      </c>
      <c r="F2244" s="294" t="s">
        <v>24</v>
      </c>
      <c r="G2244" s="296" t="s">
        <v>228</v>
      </c>
      <c r="H2244" s="296" t="s">
        <v>114</v>
      </c>
      <c r="I2244" s="296" t="s">
        <v>2306</v>
      </c>
      <c r="J2244" s="297">
        <v>0</v>
      </c>
      <c r="K2244" s="298">
        <v>0</v>
      </c>
      <c r="L2244" s="298">
        <v>0</v>
      </c>
      <c r="M2244" s="299">
        <v>0</v>
      </c>
      <c r="N2244" s="300">
        <v>0</v>
      </c>
      <c r="O2244" s="300">
        <v>0</v>
      </c>
      <c r="P2244" s="301" t="s">
        <v>35</v>
      </c>
      <c r="Q2244" s="302" t="s">
        <v>35</v>
      </c>
      <c r="R2244" s="302" t="s">
        <v>35</v>
      </c>
      <c r="S2244" s="303">
        <v>0</v>
      </c>
      <c r="T2244" s="304">
        <v>0</v>
      </c>
      <c r="U2244" s="304">
        <v>0</v>
      </c>
      <c r="V2244" s="297">
        <v>0</v>
      </c>
      <c r="W2244" s="298">
        <v>0</v>
      </c>
      <c r="X2244" s="298">
        <v>0</v>
      </c>
    </row>
    <row r="2245" spans="1:24" x14ac:dyDescent="0.35">
      <c r="A2245" s="294">
        <v>2013</v>
      </c>
      <c r="B2245" s="295">
        <v>22500</v>
      </c>
      <c r="C2245" s="296" t="s">
        <v>1794</v>
      </c>
      <c r="D2245" s="294" t="s">
        <v>22</v>
      </c>
      <c r="E2245" s="296" t="s">
        <v>23</v>
      </c>
      <c r="F2245" s="294" t="s">
        <v>24</v>
      </c>
      <c r="G2245" s="296" t="s">
        <v>75</v>
      </c>
      <c r="H2245" s="296" t="s">
        <v>54</v>
      </c>
      <c r="I2245" s="296" t="s">
        <v>2300</v>
      </c>
      <c r="J2245" s="297">
        <v>381302</v>
      </c>
      <c r="K2245" s="298">
        <v>3409863</v>
      </c>
      <c r="L2245" s="298">
        <v>323581</v>
      </c>
      <c r="M2245" s="299">
        <v>397085.6</v>
      </c>
      <c r="N2245" s="300">
        <v>4433462</v>
      </c>
      <c r="O2245" s="300">
        <v>48268</v>
      </c>
      <c r="P2245" s="301">
        <v>147655.70000000001</v>
      </c>
      <c r="Q2245" s="302">
        <v>1983050</v>
      </c>
      <c r="R2245" s="302">
        <v>1245</v>
      </c>
      <c r="S2245" s="303" t="s">
        <v>35</v>
      </c>
      <c r="T2245" s="304" t="s">
        <v>35</v>
      </c>
      <c r="U2245" s="304" t="s">
        <v>35</v>
      </c>
      <c r="V2245" s="297">
        <v>926043.3</v>
      </c>
      <c r="W2245" s="298">
        <v>9826375</v>
      </c>
      <c r="X2245" s="298">
        <v>373094</v>
      </c>
    </row>
    <row r="2246" spans="1:24" ht="27.75" x14ac:dyDescent="0.35">
      <c r="A2246" s="294">
        <v>2013</v>
      </c>
      <c r="B2246" s="295">
        <v>22509</v>
      </c>
      <c r="C2246" s="296" t="s">
        <v>2464</v>
      </c>
      <c r="D2246" s="294" t="s">
        <v>39</v>
      </c>
      <c r="E2246" s="296" t="s">
        <v>40</v>
      </c>
      <c r="F2246" s="294" t="s">
        <v>24</v>
      </c>
      <c r="G2246" s="296" t="s">
        <v>228</v>
      </c>
      <c r="H2246" s="296" t="s">
        <v>42</v>
      </c>
      <c r="I2246" s="296" t="s">
        <v>2306</v>
      </c>
      <c r="J2246" s="297">
        <v>0</v>
      </c>
      <c r="K2246" s="298">
        <v>0</v>
      </c>
      <c r="L2246" s="298">
        <v>0</v>
      </c>
      <c r="M2246" s="299">
        <v>75608</v>
      </c>
      <c r="N2246" s="300">
        <v>976365</v>
      </c>
      <c r="O2246" s="300">
        <v>1516</v>
      </c>
      <c r="P2246" s="301">
        <v>0</v>
      </c>
      <c r="Q2246" s="302">
        <v>0</v>
      </c>
      <c r="R2246" s="302">
        <v>0</v>
      </c>
      <c r="S2246" s="303">
        <v>2903</v>
      </c>
      <c r="T2246" s="304">
        <v>56375</v>
      </c>
      <c r="U2246" s="304">
        <v>1</v>
      </c>
      <c r="V2246" s="297">
        <v>78511</v>
      </c>
      <c r="W2246" s="298">
        <v>1032740</v>
      </c>
      <c r="X2246" s="298">
        <v>1517</v>
      </c>
    </row>
    <row r="2247" spans="1:24" ht="27.75" x14ac:dyDescent="0.35">
      <c r="A2247" s="294">
        <v>2013</v>
      </c>
      <c r="B2247" s="295">
        <v>22509</v>
      </c>
      <c r="C2247" s="296" t="s">
        <v>2464</v>
      </c>
      <c r="D2247" s="294" t="s">
        <v>39</v>
      </c>
      <c r="E2247" s="296" t="s">
        <v>40</v>
      </c>
      <c r="F2247" s="294" t="s">
        <v>24</v>
      </c>
      <c r="G2247" s="296" t="s">
        <v>413</v>
      </c>
      <c r="H2247" s="296" t="s">
        <v>42</v>
      </c>
      <c r="I2247" s="296" t="s">
        <v>2271</v>
      </c>
      <c r="J2247" s="297">
        <v>0</v>
      </c>
      <c r="K2247" s="298">
        <v>0</v>
      </c>
      <c r="L2247" s="298">
        <v>0</v>
      </c>
      <c r="M2247" s="299">
        <v>52636</v>
      </c>
      <c r="N2247" s="300">
        <v>742557</v>
      </c>
      <c r="O2247" s="300">
        <v>3679</v>
      </c>
      <c r="P2247" s="301">
        <v>13782</v>
      </c>
      <c r="Q2247" s="302">
        <v>262411</v>
      </c>
      <c r="R2247" s="302">
        <v>1</v>
      </c>
      <c r="S2247" s="303">
        <v>0</v>
      </c>
      <c r="T2247" s="304">
        <v>0</v>
      </c>
      <c r="U2247" s="304">
        <v>0</v>
      </c>
      <c r="V2247" s="297">
        <v>66418</v>
      </c>
      <c r="W2247" s="298">
        <v>1004968</v>
      </c>
      <c r="X2247" s="298">
        <v>3680</v>
      </c>
    </row>
    <row r="2248" spans="1:24" ht="27.75" x14ac:dyDescent="0.35">
      <c r="A2248" s="294">
        <v>2013</v>
      </c>
      <c r="B2248" s="295">
        <v>22509</v>
      </c>
      <c r="C2248" s="296" t="s">
        <v>2464</v>
      </c>
      <c r="D2248" s="294" t="s">
        <v>39</v>
      </c>
      <c r="E2248" s="296" t="s">
        <v>40</v>
      </c>
      <c r="F2248" s="294" t="s">
        <v>24</v>
      </c>
      <c r="G2248" s="296" t="s">
        <v>186</v>
      </c>
      <c r="H2248" s="296" t="s">
        <v>42</v>
      </c>
      <c r="I2248" s="296" t="s">
        <v>2271</v>
      </c>
      <c r="J2248" s="297">
        <v>0</v>
      </c>
      <c r="K2248" s="298">
        <v>0</v>
      </c>
      <c r="L2248" s="298">
        <v>0</v>
      </c>
      <c r="M2248" s="299">
        <v>6220</v>
      </c>
      <c r="N2248" s="300">
        <v>87046</v>
      </c>
      <c r="O2248" s="300">
        <v>39</v>
      </c>
      <c r="P2248" s="301">
        <v>9329</v>
      </c>
      <c r="Q2248" s="302">
        <v>130569</v>
      </c>
      <c r="R2248" s="302">
        <v>59</v>
      </c>
      <c r="S2248" s="303">
        <v>0</v>
      </c>
      <c r="T2248" s="304">
        <v>0</v>
      </c>
      <c r="U2248" s="304">
        <v>0</v>
      </c>
      <c r="V2248" s="297">
        <v>15549</v>
      </c>
      <c r="W2248" s="298">
        <v>217615</v>
      </c>
      <c r="X2248" s="298">
        <v>98</v>
      </c>
    </row>
    <row r="2249" spans="1:24" ht="27.75" x14ac:dyDescent="0.35">
      <c r="A2249" s="294">
        <v>2013</v>
      </c>
      <c r="B2249" s="295">
        <v>22509</v>
      </c>
      <c r="C2249" s="296" t="s">
        <v>2464</v>
      </c>
      <c r="D2249" s="294" t="s">
        <v>39</v>
      </c>
      <c r="E2249" s="296" t="s">
        <v>40</v>
      </c>
      <c r="F2249" s="294" t="s">
        <v>24</v>
      </c>
      <c r="G2249" s="296" t="s">
        <v>173</v>
      </c>
      <c r="H2249" s="296" t="s">
        <v>42</v>
      </c>
      <c r="I2249" s="296" t="s">
        <v>2306</v>
      </c>
      <c r="J2249" s="297">
        <v>0</v>
      </c>
      <c r="K2249" s="298">
        <v>0</v>
      </c>
      <c r="L2249" s="298">
        <v>0</v>
      </c>
      <c r="M2249" s="299">
        <v>92352</v>
      </c>
      <c r="N2249" s="300">
        <v>1250056</v>
      </c>
      <c r="O2249" s="300">
        <v>2253</v>
      </c>
      <c r="P2249" s="301">
        <v>61568</v>
      </c>
      <c r="Q2249" s="302">
        <v>868683</v>
      </c>
      <c r="R2249" s="302">
        <v>1565</v>
      </c>
      <c r="S2249" s="303">
        <v>0</v>
      </c>
      <c r="T2249" s="304">
        <v>0</v>
      </c>
      <c r="U2249" s="304">
        <v>0</v>
      </c>
      <c r="V2249" s="297">
        <v>153920</v>
      </c>
      <c r="W2249" s="298">
        <v>2118739</v>
      </c>
      <c r="X2249" s="298">
        <v>3818</v>
      </c>
    </row>
    <row r="2250" spans="1:24" ht="27.75" x14ac:dyDescent="0.35">
      <c r="A2250" s="294">
        <v>2013</v>
      </c>
      <c r="B2250" s="295">
        <v>22509</v>
      </c>
      <c r="C2250" s="296" t="s">
        <v>2464</v>
      </c>
      <c r="D2250" s="294" t="s">
        <v>39</v>
      </c>
      <c r="E2250" s="296" t="s">
        <v>40</v>
      </c>
      <c r="F2250" s="294" t="s">
        <v>24</v>
      </c>
      <c r="G2250" s="296" t="s">
        <v>30</v>
      </c>
      <c r="H2250" s="296" t="s">
        <v>42</v>
      </c>
      <c r="I2250" s="296" t="s">
        <v>2271</v>
      </c>
      <c r="J2250" s="297">
        <v>0</v>
      </c>
      <c r="K2250" s="298">
        <v>0</v>
      </c>
      <c r="L2250" s="298">
        <v>0</v>
      </c>
      <c r="M2250" s="299">
        <v>112630</v>
      </c>
      <c r="N2250" s="300">
        <v>1730657</v>
      </c>
      <c r="O2250" s="300">
        <v>1352</v>
      </c>
      <c r="P2250" s="301">
        <v>92152</v>
      </c>
      <c r="Q2250" s="302">
        <v>1253235</v>
      </c>
      <c r="R2250" s="302">
        <v>979</v>
      </c>
      <c r="S2250" s="303">
        <v>0</v>
      </c>
      <c r="T2250" s="304">
        <v>0</v>
      </c>
      <c r="U2250" s="304">
        <v>0</v>
      </c>
      <c r="V2250" s="297">
        <v>204782</v>
      </c>
      <c r="W2250" s="298">
        <v>2983892</v>
      </c>
      <c r="X2250" s="298">
        <v>2331</v>
      </c>
    </row>
    <row r="2251" spans="1:24" ht="27.75" x14ac:dyDescent="0.35">
      <c r="A2251" s="294">
        <v>2013</v>
      </c>
      <c r="B2251" s="295">
        <v>22509</v>
      </c>
      <c r="C2251" s="296" t="s">
        <v>2464</v>
      </c>
      <c r="D2251" s="294" t="s">
        <v>39</v>
      </c>
      <c r="E2251" s="296" t="s">
        <v>40</v>
      </c>
      <c r="F2251" s="294" t="s">
        <v>24</v>
      </c>
      <c r="G2251" s="296" t="s">
        <v>150</v>
      </c>
      <c r="H2251" s="296" t="s">
        <v>42</v>
      </c>
      <c r="I2251" s="296" t="s">
        <v>2306</v>
      </c>
      <c r="J2251" s="297">
        <v>0</v>
      </c>
      <c r="K2251" s="298">
        <v>0</v>
      </c>
      <c r="L2251" s="298">
        <v>0</v>
      </c>
      <c r="M2251" s="299">
        <v>31554</v>
      </c>
      <c r="N2251" s="300">
        <v>539268</v>
      </c>
      <c r="O2251" s="300">
        <v>279</v>
      </c>
      <c r="P2251" s="301">
        <v>0</v>
      </c>
      <c r="Q2251" s="302">
        <v>0</v>
      </c>
      <c r="R2251" s="302">
        <v>0</v>
      </c>
      <c r="S2251" s="303">
        <v>0</v>
      </c>
      <c r="T2251" s="304">
        <v>0</v>
      </c>
      <c r="U2251" s="304">
        <v>0</v>
      </c>
      <c r="V2251" s="297">
        <v>31554</v>
      </c>
      <c r="W2251" s="298">
        <v>539268</v>
      </c>
      <c r="X2251" s="298">
        <v>279</v>
      </c>
    </row>
    <row r="2252" spans="1:24" ht="27.75" x14ac:dyDescent="0.35">
      <c r="A2252" s="294">
        <v>2013</v>
      </c>
      <c r="B2252" s="295">
        <v>22509</v>
      </c>
      <c r="C2252" s="296" t="s">
        <v>2464</v>
      </c>
      <c r="D2252" s="294" t="s">
        <v>39</v>
      </c>
      <c r="E2252" s="296" t="s">
        <v>40</v>
      </c>
      <c r="F2252" s="294" t="s">
        <v>24</v>
      </c>
      <c r="G2252" s="296" t="s">
        <v>414</v>
      </c>
      <c r="H2252" s="296" t="s">
        <v>42</v>
      </c>
      <c r="I2252" s="296" t="s">
        <v>2306</v>
      </c>
      <c r="J2252" s="297">
        <v>0</v>
      </c>
      <c r="K2252" s="298">
        <v>0</v>
      </c>
      <c r="L2252" s="298">
        <v>0</v>
      </c>
      <c r="M2252" s="299">
        <v>0</v>
      </c>
      <c r="N2252" s="300">
        <v>0</v>
      </c>
      <c r="O2252" s="300">
        <v>0</v>
      </c>
      <c r="P2252" s="301">
        <v>41285</v>
      </c>
      <c r="Q2252" s="302">
        <v>627301</v>
      </c>
      <c r="R2252" s="302">
        <v>769</v>
      </c>
      <c r="S2252" s="303">
        <v>0</v>
      </c>
      <c r="T2252" s="304">
        <v>0</v>
      </c>
      <c r="U2252" s="304">
        <v>0</v>
      </c>
      <c r="V2252" s="297">
        <v>41285</v>
      </c>
      <c r="W2252" s="298">
        <v>627301</v>
      </c>
      <c r="X2252" s="298">
        <v>769</v>
      </c>
    </row>
    <row r="2253" spans="1:24" ht="27.75" x14ac:dyDescent="0.35">
      <c r="A2253" s="294">
        <v>2013</v>
      </c>
      <c r="B2253" s="295">
        <v>22509</v>
      </c>
      <c r="C2253" s="296" t="s">
        <v>2464</v>
      </c>
      <c r="D2253" s="294" t="s">
        <v>39</v>
      </c>
      <c r="E2253" s="296" t="s">
        <v>40</v>
      </c>
      <c r="F2253" s="294" t="s">
        <v>24</v>
      </c>
      <c r="G2253" s="296" t="s">
        <v>131</v>
      </c>
      <c r="H2253" s="296" t="s">
        <v>42</v>
      </c>
      <c r="I2253" s="296" t="s">
        <v>2271</v>
      </c>
      <c r="J2253" s="297">
        <v>0</v>
      </c>
      <c r="K2253" s="298">
        <v>0</v>
      </c>
      <c r="L2253" s="298">
        <v>0</v>
      </c>
      <c r="M2253" s="299">
        <v>144072</v>
      </c>
      <c r="N2253" s="300">
        <v>2161453</v>
      </c>
      <c r="O2253" s="300">
        <v>1493</v>
      </c>
      <c r="P2253" s="301">
        <v>169128</v>
      </c>
      <c r="Q2253" s="302">
        <v>2341574</v>
      </c>
      <c r="R2253" s="302">
        <v>5972</v>
      </c>
      <c r="S2253" s="303">
        <v>10332</v>
      </c>
      <c r="T2253" s="304">
        <v>147130</v>
      </c>
      <c r="U2253" s="304">
        <v>2</v>
      </c>
      <c r="V2253" s="297">
        <v>323532</v>
      </c>
      <c r="W2253" s="298">
        <v>4650157</v>
      </c>
      <c r="X2253" s="298">
        <v>7467</v>
      </c>
    </row>
    <row r="2254" spans="1:24" ht="27.75" x14ac:dyDescent="0.35">
      <c r="A2254" s="294">
        <v>2013</v>
      </c>
      <c r="B2254" s="295">
        <v>22509</v>
      </c>
      <c r="C2254" s="296" t="s">
        <v>2464</v>
      </c>
      <c r="D2254" s="294" t="s">
        <v>39</v>
      </c>
      <c r="E2254" s="296" t="s">
        <v>40</v>
      </c>
      <c r="F2254" s="294" t="s">
        <v>24</v>
      </c>
      <c r="G2254" s="296" t="s">
        <v>41</v>
      </c>
      <c r="H2254" s="296" t="s">
        <v>42</v>
      </c>
      <c r="I2254" s="296" t="s">
        <v>2272</v>
      </c>
      <c r="J2254" s="297">
        <v>0</v>
      </c>
      <c r="K2254" s="298">
        <v>0</v>
      </c>
      <c r="L2254" s="298">
        <v>0</v>
      </c>
      <c r="M2254" s="299">
        <v>309888</v>
      </c>
      <c r="N2254" s="300">
        <v>4790140</v>
      </c>
      <c r="O2254" s="300">
        <v>8820</v>
      </c>
      <c r="P2254" s="301">
        <v>349449</v>
      </c>
      <c r="Q2254" s="302">
        <v>5025721</v>
      </c>
      <c r="R2254" s="302">
        <v>9253</v>
      </c>
      <c r="S2254" s="303">
        <v>0</v>
      </c>
      <c r="T2254" s="304">
        <v>0</v>
      </c>
      <c r="U2254" s="304">
        <v>0</v>
      </c>
      <c r="V2254" s="297">
        <v>659337</v>
      </c>
      <c r="W2254" s="298">
        <v>9815861</v>
      </c>
      <c r="X2254" s="298">
        <v>18073</v>
      </c>
    </row>
    <row r="2255" spans="1:24" ht="27.75" x14ac:dyDescent="0.35">
      <c r="A2255" s="294">
        <v>2013</v>
      </c>
      <c r="B2255" s="295">
        <v>22509</v>
      </c>
      <c r="C2255" s="296" t="s">
        <v>2464</v>
      </c>
      <c r="D2255" s="294" t="s">
        <v>39</v>
      </c>
      <c r="E2255" s="296" t="s">
        <v>40</v>
      </c>
      <c r="F2255" s="294" t="s">
        <v>24</v>
      </c>
      <c r="G2255" s="296" t="s">
        <v>44</v>
      </c>
      <c r="H2255" s="296" t="s">
        <v>42</v>
      </c>
      <c r="I2255" s="296" t="s">
        <v>2271</v>
      </c>
      <c r="J2255" s="297">
        <v>0</v>
      </c>
      <c r="K2255" s="298">
        <v>0</v>
      </c>
      <c r="L2255" s="298">
        <v>0</v>
      </c>
      <c r="M2255" s="299">
        <v>979</v>
      </c>
      <c r="N2255" s="300">
        <v>18748</v>
      </c>
      <c r="O2255" s="300">
        <v>77</v>
      </c>
      <c r="P2255" s="301">
        <v>6266</v>
      </c>
      <c r="Q2255" s="302">
        <v>136030</v>
      </c>
      <c r="R2255" s="302">
        <v>78</v>
      </c>
      <c r="S2255" s="303">
        <v>0</v>
      </c>
      <c r="T2255" s="304">
        <v>0</v>
      </c>
      <c r="U2255" s="304">
        <v>0</v>
      </c>
      <c r="V2255" s="297">
        <v>7245</v>
      </c>
      <c r="W2255" s="298">
        <v>154778</v>
      </c>
      <c r="X2255" s="298">
        <v>155</v>
      </c>
    </row>
    <row r="2256" spans="1:24" ht="27.75" x14ac:dyDescent="0.35">
      <c r="A2256" s="294">
        <v>2013</v>
      </c>
      <c r="B2256" s="295">
        <v>22509</v>
      </c>
      <c r="C2256" s="296" t="s">
        <v>2464</v>
      </c>
      <c r="D2256" s="294" t="s">
        <v>39</v>
      </c>
      <c r="E2256" s="296" t="s">
        <v>40</v>
      </c>
      <c r="F2256" s="294" t="s">
        <v>24</v>
      </c>
      <c r="G2256" s="296" t="s">
        <v>187</v>
      </c>
      <c r="H2256" s="296" t="s">
        <v>42</v>
      </c>
      <c r="I2256" s="296" t="s">
        <v>2271</v>
      </c>
      <c r="J2256" s="297">
        <v>0</v>
      </c>
      <c r="K2256" s="298">
        <v>0</v>
      </c>
      <c r="L2256" s="298">
        <v>0</v>
      </c>
      <c r="M2256" s="299">
        <v>117701</v>
      </c>
      <c r="N2256" s="300">
        <v>1981203</v>
      </c>
      <c r="O2256" s="300">
        <v>1423</v>
      </c>
      <c r="P2256" s="301">
        <v>176552</v>
      </c>
      <c r="Q2256" s="302">
        <v>2971805</v>
      </c>
      <c r="R2256" s="302">
        <v>2135</v>
      </c>
      <c r="S2256" s="303">
        <v>0</v>
      </c>
      <c r="T2256" s="304">
        <v>0</v>
      </c>
      <c r="U2256" s="304">
        <v>0</v>
      </c>
      <c r="V2256" s="297">
        <v>294253</v>
      </c>
      <c r="W2256" s="298">
        <v>4953008</v>
      </c>
      <c r="X2256" s="298">
        <v>3558</v>
      </c>
    </row>
    <row r="2257" spans="1:24" ht="27.75" x14ac:dyDescent="0.35">
      <c r="A2257" s="294">
        <v>2013</v>
      </c>
      <c r="B2257" s="295">
        <v>22509</v>
      </c>
      <c r="C2257" s="296" t="s">
        <v>2464</v>
      </c>
      <c r="D2257" s="294" t="s">
        <v>39</v>
      </c>
      <c r="E2257" s="296" t="s">
        <v>40</v>
      </c>
      <c r="F2257" s="294" t="s">
        <v>24</v>
      </c>
      <c r="G2257" s="296" t="s">
        <v>208</v>
      </c>
      <c r="H2257" s="296" t="s">
        <v>42</v>
      </c>
      <c r="I2257" s="296" t="s">
        <v>2306</v>
      </c>
      <c r="J2257" s="297">
        <v>0</v>
      </c>
      <c r="K2257" s="298">
        <v>0</v>
      </c>
      <c r="L2257" s="298">
        <v>0</v>
      </c>
      <c r="M2257" s="299">
        <v>5876</v>
      </c>
      <c r="N2257" s="300">
        <v>94208</v>
      </c>
      <c r="O2257" s="300">
        <v>33</v>
      </c>
      <c r="P2257" s="301">
        <v>15888</v>
      </c>
      <c r="Q2257" s="302">
        <v>219818</v>
      </c>
      <c r="R2257" s="302">
        <v>220</v>
      </c>
      <c r="S2257" s="303">
        <v>0</v>
      </c>
      <c r="T2257" s="304">
        <v>0</v>
      </c>
      <c r="U2257" s="304">
        <v>0</v>
      </c>
      <c r="V2257" s="297">
        <v>21764</v>
      </c>
      <c r="W2257" s="298">
        <v>314026</v>
      </c>
      <c r="X2257" s="298">
        <v>253</v>
      </c>
    </row>
    <row r="2258" spans="1:24" x14ac:dyDescent="0.35">
      <c r="A2258" s="294">
        <v>2013</v>
      </c>
      <c r="B2258" s="295">
        <v>22646</v>
      </c>
      <c r="C2258" s="296" t="s">
        <v>1795</v>
      </c>
      <c r="D2258" s="294" t="s">
        <v>22</v>
      </c>
      <c r="E2258" s="296" t="s">
        <v>23</v>
      </c>
      <c r="F2258" s="294" t="s">
        <v>24</v>
      </c>
      <c r="G2258" s="296" t="s">
        <v>83</v>
      </c>
      <c r="H2258" s="296" t="s">
        <v>31</v>
      </c>
      <c r="I2258" s="296" t="s">
        <v>2296</v>
      </c>
      <c r="J2258" s="297">
        <v>1268</v>
      </c>
      <c r="K2258" s="298">
        <v>8608</v>
      </c>
      <c r="L2258" s="298">
        <v>635</v>
      </c>
      <c r="M2258" s="299">
        <v>71</v>
      </c>
      <c r="N2258" s="300">
        <v>879</v>
      </c>
      <c r="O2258" s="300">
        <v>6</v>
      </c>
      <c r="P2258" s="301" t="s">
        <v>35</v>
      </c>
      <c r="Q2258" s="302" t="s">
        <v>35</v>
      </c>
      <c r="R2258" s="302" t="s">
        <v>35</v>
      </c>
      <c r="S2258" s="303" t="s">
        <v>35</v>
      </c>
      <c r="T2258" s="304" t="s">
        <v>35</v>
      </c>
      <c r="U2258" s="304" t="s">
        <v>35</v>
      </c>
      <c r="V2258" s="297">
        <v>1339</v>
      </c>
      <c r="W2258" s="298">
        <v>9487</v>
      </c>
      <c r="X2258" s="298">
        <v>641</v>
      </c>
    </row>
    <row r="2259" spans="1:24" x14ac:dyDescent="0.35">
      <c r="A2259" s="294">
        <v>2013</v>
      </c>
      <c r="B2259" s="295">
        <v>22646</v>
      </c>
      <c r="C2259" s="296" t="s">
        <v>1795</v>
      </c>
      <c r="D2259" s="294" t="s">
        <v>22</v>
      </c>
      <c r="E2259" s="296" t="s">
        <v>23</v>
      </c>
      <c r="F2259" s="294" t="s">
        <v>24</v>
      </c>
      <c r="G2259" s="296" t="s">
        <v>127</v>
      </c>
      <c r="H2259" s="296" t="s">
        <v>31</v>
      </c>
      <c r="I2259" s="296" t="s">
        <v>2296</v>
      </c>
      <c r="J2259" s="297">
        <v>18474</v>
      </c>
      <c r="K2259" s="298">
        <v>125369</v>
      </c>
      <c r="L2259" s="298">
        <v>9182</v>
      </c>
      <c r="M2259" s="299">
        <v>2829</v>
      </c>
      <c r="N2259" s="300">
        <v>26498</v>
      </c>
      <c r="O2259" s="300">
        <v>151</v>
      </c>
      <c r="P2259" s="301" t="s">
        <v>35</v>
      </c>
      <c r="Q2259" s="302" t="s">
        <v>35</v>
      </c>
      <c r="R2259" s="302" t="s">
        <v>35</v>
      </c>
      <c r="S2259" s="303" t="s">
        <v>35</v>
      </c>
      <c r="T2259" s="304" t="s">
        <v>35</v>
      </c>
      <c r="U2259" s="304" t="s">
        <v>35</v>
      </c>
      <c r="V2259" s="297">
        <v>21303</v>
      </c>
      <c r="W2259" s="298">
        <v>151867</v>
      </c>
      <c r="X2259" s="298">
        <v>9333</v>
      </c>
    </row>
    <row r="2260" spans="1:24" x14ac:dyDescent="0.35">
      <c r="A2260" s="294">
        <v>2013</v>
      </c>
      <c r="B2260" s="295">
        <v>22690</v>
      </c>
      <c r="C2260" s="296" t="s">
        <v>1796</v>
      </c>
      <c r="D2260" s="294" t="s">
        <v>22</v>
      </c>
      <c r="E2260" s="296" t="s">
        <v>23</v>
      </c>
      <c r="F2260" s="294" t="s">
        <v>24</v>
      </c>
      <c r="G2260" s="296" t="s">
        <v>312</v>
      </c>
      <c r="H2260" s="296" t="s">
        <v>31</v>
      </c>
      <c r="I2260" s="296" t="s">
        <v>2303</v>
      </c>
      <c r="J2260" s="297">
        <v>4508</v>
      </c>
      <c r="K2260" s="298">
        <v>48943</v>
      </c>
      <c r="L2260" s="298">
        <v>3737</v>
      </c>
      <c r="M2260" s="299">
        <v>1761</v>
      </c>
      <c r="N2260" s="300">
        <v>15818</v>
      </c>
      <c r="O2260" s="300">
        <v>973</v>
      </c>
      <c r="P2260" s="301">
        <v>10564</v>
      </c>
      <c r="Q2260" s="302">
        <v>110100</v>
      </c>
      <c r="R2260" s="302">
        <v>1534</v>
      </c>
      <c r="S2260" s="303">
        <v>0</v>
      </c>
      <c r="T2260" s="304">
        <v>0</v>
      </c>
      <c r="U2260" s="304">
        <v>0</v>
      </c>
      <c r="V2260" s="297">
        <v>16833</v>
      </c>
      <c r="W2260" s="298">
        <v>174861</v>
      </c>
      <c r="X2260" s="298">
        <v>6244</v>
      </c>
    </row>
    <row r="2261" spans="1:24" x14ac:dyDescent="0.35">
      <c r="A2261" s="294">
        <v>2013</v>
      </c>
      <c r="B2261" s="295">
        <v>22814</v>
      </c>
      <c r="C2261" s="296" t="s">
        <v>1797</v>
      </c>
      <c r="D2261" s="294" t="s">
        <v>22</v>
      </c>
      <c r="E2261" s="296" t="s">
        <v>23</v>
      </c>
      <c r="F2261" s="294" t="s">
        <v>24</v>
      </c>
      <c r="G2261" s="296" t="s">
        <v>198</v>
      </c>
      <c r="H2261" s="296" t="s">
        <v>31</v>
      </c>
      <c r="I2261" s="296" t="s">
        <v>2304</v>
      </c>
      <c r="J2261" s="297">
        <v>2046</v>
      </c>
      <c r="K2261" s="298">
        <v>24667</v>
      </c>
      <c r="L2261" s="298">
        <v>1277</v>
      </c>
      <c r="M2261" s="299">
        <v>2089</v>
      </c>
      <c r="N2261" s="300">
        <v>39406</v>
      </c>
      <c r="O2261" s="300">
        <v>321</v>
      </c>
      <c r="P2261" s="301">
        <v>7133</v>
      </c>
      <c r="Q2261" s="302">
        <v>145846</v>
      </c>
      <c r="R2261" s="302">
        <v>907</v>
      </c>
      <c r="S2261" s="303">
        <v>0</v>
      </c>
      <c r="T2261" s="304">
        <v>0</v>
      </c>
      <c r="U2261" s="304">
        <v>0</v>
      </c>
      <c r="V2261" s="297">
        <v>11268</v>
      </c>
      <c r="W2261" s="298">
        <v>209919</v>
      </c>
      <c r="X2261" s="298">
        <v>2505</v>
      </c>
    </row>
    <row r="2262" spans="1:24" x14ac:dyDescent="0.35">
      <c r="A2262" s="294">
        <v>2013</v>
      </c>
      <c r="B2262" s="295">
        <v>22814</v>
      </c>
      <c r="C2262" s="296" t="s">
        <v>1797</v>
      </c>
      <c r="D2262" s="294" t="s">
        <v>22</v>
      </c>
      <c r="E2262" s="296" t="s">
        <v>23</v>
      </c>
      <c r="F2262" s="294" t="s">
        <v>24</v>
      </c>
      <c r="G2262" s="296" t="s">
        <v>221</v>
      </c>
      <c r="H2262" s="296" t="s">
        <v>31</v>
      </c>
      <c r="I2262" s="296" t="s">
        <v>2304</v>
      </c>
      <c r="J2262" s="297">
        <v>1482</v>
      </c>
      <c r="K2262" s="298">
        <v>16410</v>
      </c>
      <c r="L2262" s="298">
        <v>1470</v>
      </c>
      <c r="M2262" s="299">
        <v>2130</v>
      </c>
      <c r="N2262" s="300">
        <v>34127</v>
      </c>
      <c r="O2262" s="300">
        <v>267</v>
      </c>
      <c r="P2262" s="301">
        <v>213</v>
      </c>
      <c r="Q2262" s="302">
        <v>4192</v>
      </c>
      <c r="R2262" s="302">
        <v>47</v>
      </c>
      <c r="S2262" s="303">
        <v>0</v>
      </c>
      <c r="T2262" s="304">
        <v>0</v>
      </c>
      <c r="U2262" s="304">
        <v>0</v>
      </c>
      <c r="V2262" s="297">
        <v>3825</v>
      </c>
      <c r="W2262" s="298">
        <v>54729</v>
      </c>
      <c r="X2262" s="298">
        <v>1784</v>
      </c>
    </row>
    <row r="2263" spans="1:24" x14ac:dyDescent="0.35">
      <c r="A2263" s="294">
        <v>2013</v>
      </c>
      <c r="B2263" s="295">
        <v>22814</v>
      </c>
      <c r="C2263" s="296" t="s">
        <v>1797</v>
      </c>
      <c r="D2263" s="294" t="s">
        <v>22</v>
      </c>
      <c r="E2263" s="296" t="s">
        <v>23</v>
      </c>
      <c r="F2263" s="294" t="s">
        <v>24</v>
      </c>
      <c r="G2263" s="296" t="s">
        <v>223</v>
      </c>
      <c r="H2263" s="296" t="s">
        <v>31</v>
      </c>
      <c r="I2263" s="296" t="s">
        <v>2304</v>
      </c>
      <c r="J2263" s="297">
        <v>396</v>
      </c>
      <c r="K2263" s="298">
        <v>4610</v>
      </c>
      <c r="L2263" s="298">
        <v>344</v>
      </c>
      <c r="M2263" s="299">
        <v>138</v>
      </c>
      <c r="N2263" s="300">
        <v>2288</v>
      </c>
      <c r="O2263" s="300">
        <v>56</v>
      </c>
      <c r="P2263" s="301">
        <v>1511</v>
      </c>
      <c r="Q2263" s="302">
        <v>31018</v>
      </c>
      <c r="R2263" s="302">
        <v>271</v>
      </c>
      <c r="S2263" s="303">
        <v>0</v>
      </c>
      <c r="T2263" s="304">
        <v>0</v>
      </c>
      <c r="U2263" s="304">
        <v>0</v>
      </c>
      <c r="V2263" s="297">
        <v>2045</v>
      </c>
      <c r="W2263" s="298">
        <v>37916</v>
      </c>
      <c r="X2263" s="298">
        <v>671</v>
      </c>
    </row>
    <row r="2264" spans="1:24" x14ac:dyDescent="0.35">
      <c r="A2264" s="294">
        <v>2013</v>
      </c>
      <c r="B2264" s="295">
        <v>22815</v>
      </c>
      <c r="C2264" s="296" t="s">
        <v>1798</v>
      </c>
      <c r="D2264" s="294" t="s">
        <v>22</v>
      </c>
      <c r="E2264" s="296" t="s">
        <v>23</v>
      </c>
      <c r="F2264" s="294" t="s">
        <v>24</v>
      </c>
      <c r="G2264" s="296" t="s">
        <v>25</v>
      </c>
      <c r="H2264" s="296" t="s">
        <v>31</v>
      </c>
      <c r="I2264" s="296" t="s">
        <v>2270</v>
      </c>
      <c r="J2264" s="297">
        <v>29780</v>
      </c>
      <c r="K2264" s="298">
        <v>258341</v>
      </c>
      <c r="L2264" s="298">
        <v>21317</v>
      </c>
      <c r="M2264" s="299">
        <v>9193</v>
      </c>
      <c r="N2264" s="300">
        <v>77961</v>
      </c>
      <c r="O2264" s="300">
        <v>2208</v>
      </c>
      <c r="P2264" s="301">
        <v>17720</v>
      </c>
      <c r="Q2264" s="302">
        <v>160834</v>
      </c>
      <c r="R2264" s="302">
        <v>893</v>
      </c>
      <c r="S2264" s="303" t="s">
        <v>35</v>
      </c>
      <c r="T2264" s="304" t="s">
        <v>35</v>
      </c>
      <c r="U2264" s="304" t="s">
        <v>35</v>
      </c>
      <c r="V2264" s="297">
        <v>56693</v>
      </c>
      <c r="W2264" s="298">
        <v>497136</v>
      </c>
      <c r="X2264" s="298">
        <v>24418</v>
      </c>
    </row>
    <row r="2265" spans="1:24" x14ac:dyDescent="0.35">
      <c r="A2265" s="294">
        <v>2013</v>
      </c>
      <c r="B2265" s="295">
        <v>22822</v>
      </c>
      <c r="C2265" s="296" t="s">
        <v>1799</v>
      </c>
      <c r="D2265" s="294" t="s">
        <v>22</v>
      </c>
      <c r="E2265" s="296" t="s">
        <v>23</v>
      </c>
      <c r="F2265" s="294" t="s">
        <v>24</v>
      </c>
      <c r="G2265" s="296" t="s">
        <v>71</v>
      </c>
      <c r="H2265" s="296" t="s">
        <v>31</v>
      </c>
      <c r="I2265" s="296" t="s">
        <v>2270</v>
      </c>
      <c r="J2265" s="297">
        <v>41800.699999999997</v>
      </c>
      <c r="K2265" s="298">
        <v>337576</v>
      </c>
      <c r="L2265" s="298">
        <v>21299</v>
      </c>
      <c r="M2265" s="299">
        <v>10903.9</v>
      </c>
      <c r="N2265" s="300">
        <v>113107</v>
      </c>
      <c r="O2265" s="300">
        <v>1142</v>
      </c>
      <c r="P2265" s="301" t="s">
        <v>35</v>
      </c>
      <c r="Q2265" s="302" t="s">
        <v>35</v>
      </c>
      <c r="R2265" s="302" t="s">
        <v>35</v>
      </c>
      <c r="S2265" s="303" t="s">
        <v>35</v>
      </c>
      <c r="T2265" s="304" t="s">
        <v>35</v>
      </c>
      <c r="U2265" s="304" t="s">
        <v>35</v>
      </c>
      <c r="V2265" s="297">
        <v>52704.6</v>
      </c>
      <c r="W2265" s="298">
        <v>450683</v>
      </c>
      <c r="X2265" s="298">
        <v>22441</v>
      </c>
    </row>
    <row r="2266" spans="1:24" x14ac:dyDescent="0.35">
      <c r="A2266" s="294">
        <v>2013</v>
      </c>
      <c r="B2266" s="295">
        <v>23279</v>
      </c>
      <c r="C2266" s="296" t="s">
        <v>1800</v>
      </c>
      <c r="D2266" s="294" t="s">
        <v>22</v>
      </c>
      <c r="E2266" s="296" t="s">
        <v>23</v>
      </c>
      <c r="F2266" s="294" t="s">
        <v>24</v>
      </c>
      <c r="G2266" s="296" t="s">
        <v>112</v>
      </c>
      <c r="H2266" s="296" t="s">
        <v>114</v>
      </c>
      <c r="I2266" s="296" t="s">
        <v>2271</v>
      </c>
      <c r="J2266" s="297" t="s">
        <v>35</v>
      </c>
      <c r="K2266" s="298" t="s">
        <v>35</v>
      </c>
      <c r="L2266" s="298" t="s">
        <v>35</v>
      </c>
      <c r="M2266" s="299" t="s">
        <v>35</v>
      </c>
      <c r="N2266" s="300" t="s">
        <v>35</v>
      </c>
      <c r="O2266" s="300" t="s">
        <v>35</v>
      </c>
      <c r="P2266" s="301" t="s">
        <v>35</v>
      </c>
      <c r="Q2266" s="302" t="s">
        <v>35</v>
      </c>
      <c r="R2266" s="302" t="s">
        <v>35</v>
      </c>
      <c r="S2266" s="303" t="s">
        <v>35</v>
      </c>
      <c r="T2266" s="304" t="s">
        <v>35</v>
      </c>
      <c r="U2266" s="304" t="s">
        <v>35</v>
      </c>
      <c r="V2266" s="297">
        <v>0</v>
      </c>
      <c r="W2266" s="298">
        <v>0</v>
      </c>
      <c r="X2266" s="298">
        <v>0</v>
      </c>
    </row>
    <row r="2267" spans="1:24" x14ac:dyDescent="0.35">
      <c r="A2267" s="294">
        <v>2013</v>
      </c>
      <c r="B2267" s="295">
        <v>23279</v>
      </c>
      <c r="C2267" s="296" t="s">
        <v>1800</v>
      </c>
      <c r="D2267" s="294" t="s">
        <v>22</v>
      </c>
      <c r="E2267" s="296" t="s">
        <v>23</v>
      </c>
      <c r="F2267" s="294" t="s">
        <v>24</v>
      </c>
      <c r="G2267" s="296" t="s">
        <v>112</v>
      </c>
      <c r="H2267" s="296" t="s">
        <v>114</v>
      </c>
      <c r="I2267" s="296" t="s">
        <v>2271</v>
      </c>
      <c r="J2267" s="297" t="s">
        <v>35</v>
      </c>
      <c r="K2267" s="298" t="s">
        <v>35</v>
      </c>
      <c r="L2267" s="298" t="s">
        <v>35</v>
      </c>
      <c r="M2267" s="299" t="s">
        <v>35</v>
      </c>
      <c r="N2267" s="300" t="s">
        <v>35</v>
      </c>
      <c r="O2267" s="300" t="s">
        <v>35</v>
      </c>
      <c r="P2267" s="301" t="s">
        <v>35</v>
      </c>
      <c r="Q2267" s="302" t="s">
        <v>35</v>
      </c>
      <c r="R2267" s="302" t="s">
        <v>35</v>
      </c>
      <c r="S2267" s="303" t="s">
        <v>35</v>
      </c>
      <c r="T2267" s="304" t="s">
        <v>35</v>
      </c>
      <c r="U2267" s="304" t="s">
        <v>35</v>
      </c>
      <c r="V2267" s="297">
        <v>0</v>
      </c>
      <c r="W2267" s="298">
        <v>0</v>
      </c>
      <c r="X2267" s="298">
        <v>0</v>
      </c>
    </row>
    <row r="2268" spans="1:24" x14ac:dyDescent="0.35">
      <c r="A2268" s="294">
        <v>2013</v>
      </c>
      <c r="B2268" s="295">
        <v>23279</v>
      </c>
      <c r="C2268" s="296" t="s">
        <v>1800</v>
      </c>
      <c r="D2268" s="294" t="s">
        <v>39</v>
      </c>
      <c r="E2268" s="296" t="s">
        <v>40</v>
      </c>
      <c r="F2268" s="294" t="s">
        <v>24</v>
      </c>
      <c r="G2268" s="296" t="s">
        <v>30</v>
      </c>
      <c r="H2268" s="296" t="s">
        <v>42</v>
      </c>
      <c r="I2268" s="296" t="s">
        <v>2271</v>
      </c>
      <c r="J2268" s="297">
        <v>0</v>
      </c>
      <c r="K2268" s="298">
        <v>0</v>
      </c>
      <c r="L2268" s="298">
        <v>0</v>
      </c>
      <c r="M2268" s="299">
        <v>321</v>
      </c>
      <c r="N2268" s="300">
        <v>5179</v>
      </c>
      <c r="O2268" s="300">
        <v>11</v>
      </c>
      <c r="P2268" s="301">
        <v>0</v>
      </c>
      <c r="Q2268" s="302">
        <v>0</v>
      </c>
      <c r="R2268" s="302">
        <v>0</v>
      </c>
      <c r="S2268" s="303">
        <v>0</v>
      </c>
      <c r="T2268" s="304">
        <v>0</v>
      </c>
      <c r="U2268" s="304">
        <v>0</v>
      </c>
      <c r="V2268" s="297">
        <v>321</v>
      </c>
      <c r="W2268" s="298">
        <v>5179</v>
      </c>
      <c r="X2268" s="298">
        <v>11</v>
      </c>
    </row>
    <row r="2269" spans="1:24" x14ac:dyDescent="0.35">
      <c r="A2269" s="294">
        <v>2013</v>
      </c>
      <c r="B2269" s="295">
        <v>23279</v>
      </c>
      <c r="C2269" s="296" t="s">
        <v>1800</v>
      </c>
      <c r="D2269" s="294" t="s">
        <v>39</v>
      </c>
      <c r="E2269" s="296" t="s">
        <v>40</v>
      </c>
      <c r="F2269" s="294" t="s">
        <v>24</v>
      </c>
      <c r="G2269" s="296" t="s">
        <v>187</v>
      </c>
      <c r="H2269" s="296" t="s">
        <v>42</v>
      </c>
      <c r="I2269" s="296" t="s">
        <v>2271</v>
      </c>
      <c r="J2269" s="297">
        <v>0</v>
      </c>
      <c r="K2269" s="298">
        <v>0</v>
      </c>
      <c r="L2269" s="298">
        <v>0</v>
      </c>
      <c r="M2269" s="299">
        <v>18473</v>
      </c>
      <c r="N2269" s="300">
        <v>292029</v>
      </c>
      <c r="O2269" s="300">
        <v>851</v>
      </c>
      <c r="P2269" s="301">
        <v>32207</v>
      </c>
      <c r="Q2269" s="302">
        <v>564761</v>
      </c>
      <c r="R2269" s="302">
        <v>104</v>
      </c>
      <c r="S2269" s="303">
        <v>0</v>
      </c>
      <c r="T2269" s="304">
        <v>0</v>
      </c>
      <c r="U2269" s="304">
        <v>0</v>
      </c>
      <c r="V2269" s="297">
        <v>50680</v>
      </c>
      <c r="W2269" s="298">
        <v>856790</v>
      </c>
      <c r="X2269" s="298">
        <v>955</v>
      </c>
    </row>
    <row r="2270" spans="1:24" x14ac:dyDescent="0.35">
      <c r="A2270" s="294">
        <v>2013</v>
      </c>
      <c r="B2270" s="295">
        <v>23326</v>
      </c>
      <c r="C2270" s="296" t="s">
        <v>1801</v>
      </c>
      <c r="D2270" s="294" t="s">
        <v>22</v>
      </c>
      <c r="E2270" s="296" t="s">
        <v>23</v>
      </c>
      <c r="F2270" s="294" t="s">
        <v>24</v>
      </c>
      <c r="G2270" s="296" t="s">
        <v>312</v>
      </c>
      <c r="H2270" s="296" t="s">
        <v>31</v>
      </c>
      <c r="I2270" s="296" t="s">
        <v>2326</v>
      </c>
      <c r="J2270" s="297">
        <v>3854</v>
      </c>
      <c r="K2270" s="298">
        <v>22021</v>
      </c>
      <c r="L2270" s="298">
        <v>3590</v>
      </c>
      <c r="M2270" s="299">
        <v>2471</v>
      </c>
      <c r="N2270" s="300">
        <v>16013</v>
      </c>
      <c r="O2270" s="300">
        <v>574</v>
      </c>
      <c r="P2270" s="301" t="s">
        <v>35</v>
      </c>
      <c r="Q2270" s="302" t="s">
        <v>35</v>
      </c>
      <c r="R2270" s="302" t="s">
        <v>35</v>
      </c>
      <c r="S2270" s="303" t="s">
        <v>35</v>
      </c>
      <c r="T2270" s="304" t="s">
        <v>35</v>
      </c>
      <c r="U2270" s="304" t="s">
        <v>35</v>
      </c>
      <c r="V2270" s="297">
        <v>6325</v>
      </c>
      <c r="W2270" s="298">
        <v>38034</v>
      </c>
      <c r="X2270" s="298">
        <v>4164</v>
      </c>
    </row>
    <row r="2271" spans="1:24" x14ac:dyDescent="0.35">
      <c r="A2271" s="294">
        <v>2013</v>
      </c>
      <c r="B2271" s="295">
        <v>23586</v>
      </c>
      <c r="C2271" s="296" t="s">
        <v>1802</v>
      </c>
      <c r="D2271" s="294" t="s">
        <v>22</v>
      </c>
      <c r="E2271" s="296" t="s">
        <v>23</v>
      </c>
      <c r="F2271" s="294" t="s">
        <v>24</v>
      </c>
      <c r="G2271" s="296" t="s">
        <v>198</v>
      </c>
      <c r="H2271" s="296" t="s">
        <v>31</v>
      </c>
      <c r="I2271" s="296" t="s">
        <v>2311</v>
      </c>
      <c r="J2271" s="297">
        <v>14.7</v>
      </c>
      <c r="K2271" s="298">
        <v>107</v>
      </c>
      <c r="L2271" s="298">
        <v>34</v>
      </c>
      <c r="M2271" s="299" t="s">
        <v>35</v>
      </c>
      <c r="N2271" s="300" t="s">
        <v>35</v>
      </c>
      <c r="O2271" s="300" t="s">
        <v>35</v>
      </c>
      <c r="P2271" s="301" t="s">
        <v>35</v>
      </c>
      <c r="Q2271" s="302" t="s">
        <v>35</v>
      </c>
      <c r="R2271" s="302" t="s">
        <v>35</v>
      </c>
      <c r="S2271" s="303" t="s">
        <v>35</v>
      </c>
      <c r="T2271" s="304" t="s">
        <v>35</v>
      </c>
      <c r="U2271" s="304" t="s">
        <v>35</v>
      </c>
      <c r="V2271" s="297">
        <v>14.7</v>
      </c>
      <c r="W2271" s="298">
        <v>107</v>
      </c>
      <c r="X2271" s="298">
        <v>34</v>
      </c>
    </row>
    <row r="2272" spans="1:24" x14ac:dyDescent="0.35">
      <c r="A2272" s="294">
        <v>2013</v>
      </c>
      <c r="B2272" s="295">
        <v>23586</v>
      </c>
      <c r="C2272" s="296" t="s">
        <v>1802</v>
      </c>
      <c r="D2272" s="294" t="s">
        <v>22</v>
      </c>
      <c r="E2272" s="296" t="s">
        <v>23</v>
      </c>
      <c r="F2272" s="294" t="s">
        <v>24</v>
      </c>
      <c r="G2272" s="296" t="s">
        <v>169</v>
      </c>
      <c r="H2272" s="296" t="s">
        <v>31</v>
      </c>
      <c r="I2272" s="296" t="s">
        <v>2311</v>
      </c>
      <c r="J2272" s="297">
        <v>7735.3</v>
      </c>
      <c r="K2272" s="298">
        <v>99792</v>
      </c>
      <c r="L2272" s="298">
        <v>7889</v>
      </c>
      <c r="M2272" s="299">
        <v>553.6</v>
      </c>
      <c r="N2272" s="300">
        <v>8897</v>
      </c>
      <c r="O2272" s="300">
        <v>140</v>
      </c>
      <c r="P2272" s="301">
        <v>3396.8</v>
      </c>
      <c r="Q2272" s="302">
        <v>50732</v>
      </c>
      <c r="R2272" s="302">
        <v>1219</v>
      </c>
      <c r="S2272" s="303" t="s">
        <v>35</v>
      </c>
      <c r="T2272" s="304" t="s">
        <v>35</v>
      </c>
      <c r="U2272" s="304" t="s">
        <v>35</v>
      </c>
      <c r="V2272" s="297">
        <v>11685.7</v>
      </c>
      <c r="W2272" s="298">
        <v>159421</v>
      </c>
      <c r="X2272" s="298">
        <v>9248</v>
      </c>
    </row>
    <row r="2273" spans="1:24" x14ac:dyDescent="0.35">
      <c r="A2273" s="294">
        <v>2013</v>
      </c>
      <c r="B2273" s="295">
        <v>23826</v>
      </c>
      <c r="C2273" s="296" t="s">
        <v>1803</v>
      </c>
      <c r="D2273" s="294" t="s">
        <v>22</v>
      </c>
      <c r="E2273" s="296" t="s">
        <v>23</v>
      </c>
      <c r="F2273" s="294" t="s">
        <v>24</v>
      </c>
      <c r="G2273" s="296" t="s">
        <v>75</v>
      </c>
      <c r="H2273" s="296" t="s">
        <v>31</v>
      </c>
      <c r="I2273" s="296" t="s">
        <v>2300</v>
      </c>
      <c r="J2273" s="297">
        <v>11242.2</v>
      </c>
      <c r="K2273" s="298">
        <v>67208</v>
      </c>
      <c r="L2273" s="298">
        <v>5454</v>
      </c>
      <c r="M2273" s="299">
        <v>3883.3</v>
      </c>
      <c r="N2273" s="300">
        <v>28464</v>
      </c>
      <c r="O2273" s="300">
        <v>1332</v>
      </c>
      <c r="P2273" s="301">
        <v>339.7</v>
      </c>
      <c r="Q2273" s="302">
        <v>1813</v>
      </c>
      <c r="R2273" s="302">
        <v>174</v>
      </c>
      <c r="S2273" s="303" t="s">
        <v>35</v>
      </c>
      <c r="T2273" s="304" t="s">
        <v>35</v>
      </c>
      <c r="U2273" s="304" t="s">
        <v>35</v>
      </c>
      <c r="V2273" s="297">
        <v>15465.2</v>
      </c>
      <c r="W2273" s="298">
        <v>97485</v>
      </c>
      <c r="X2273" s="298">
        <v>6960</v>
      </c>
    </row>
    <row r="2274" spans="1:24" x14ac:dyDescent="0.35">
      <c r="A2274" s="294">
        <v>2013</v>
      </c>
      <c r="B2274" s="295">
        <v>24211</v>
      </c>
      <c r="C2274" s="296" t="s">
        <v>1804</v>
      </c>
      <c r="D2274" s="294" t="s">
        <v>22</v>
      </c>
      <c r="E2274" s="296" t="s">
        <v>23</v>
      </c>
      <c r="F2274" s="294" t="s">
        <v>24</v>
      </c>
      <c r="G2274" s="296" t="s">
        <v>53</v>
      </c>
      <c r="H2274" s="296" t="s">
        <v>54</v>
      </c>
      <c r="I2274" s="296" t="s">
        <v>2446</v>
      </c>
      <c r="J2274" s="297">
        <v>400999.4</v>
      </c>
      <c r="K2274" s="298">
        <v>3866665</v>
      </c>
      <c r="L2274" s="298">
        <v>370879</v>
      </c>
      <c r="M2274" s="299">
        <v>255355.4</v>
      </c>
      <c r="N2274" s="300">
        <v>2219445</v>
      </c>
      <c r="O2274" s="300">
        <v>38025</v>
      </c>
      <c r="P2274" s="301">
        <v>229527.3</v>
      </c>
      <c r="Q2274" s="302">
        <v>3192809</v>
      </c>
      <c r="R2274" s="302">
        <v>625</v>
      </c>
      <c r="S2274" s="303" t="s">
        <v>35</v>
      </c>
      <c r="T2274" s="304" t="s">
        <v>35</v>
      </c>
      <c r="U2274" s="304" t="s">
        <v>35</v>
      </c>
      <c r="V2274" s="297">
        <v>885882.1</v>
      </c>
      <c r="W2274" s="298">
        <v>9278919</v>
      </c>
      <c r="X2274" s="298">
        <v>409529</v>
      </c>
    </row>
    <row r="2275" spans="1:24" x14ac:dyDescent="0.35">
      <c r="A2275" s="294">
        <v>2013</v>
      </c>
      <c r="B2275" s="295">
        <v>24558</v>
      </c>
      <c r="C2275" s="296" t="s">
        <v>1805</v>
      </c>
      <c r="D2275" s="294" t="s">
        <v>22</v>
      </c>
      <c r="E2275" s="296" t="s">
        <v>23</v>
      </c>
      <c r="F2275" s="294" t="s">
        <v>24</v>
      </c>
      <c r="G2275" s="296" t="s">
        <v>79</v>
      </c>
      <c r="H2275" s="296" t="s">
        <v>26</v>
      </c>
      <c r="I2275" s="296" t="s">
        <v>2270</v>
      </c>
      <c r="J2275" s="297">
        <v>3790</v>
      </c>
      <c r="K2275" s="298">
        <v>36000</v>
      </c>
      <c r="L2275" s="298">
        <v>6068</v>
      </c>
      <c r="M2275" s="299">
        <v>3916</v>
      </c>
      <c r="N2275" s="300">
        <v>44069</v>
      </c>
      <c r="O2275" s="300">
        <v>1119</v>
      </c>
      <c r="P2275" s="301">
        <v>4777</v>
      </c>
      <c r="Q2275" s="302">
        <v>59577</v>
      </c>
      <c r="R2275" s="302">
        <v>40</v>
      </c>
      <c r="S2275" s="303" t="s">
        <v>35</v>
      </c>
      <c r="T2275" s="304" t="s">
        <v>35</v>
      </c>
      <c r="U2275" s="304" t="s">
        <v>35</v>
      </c>
      <c r="V2275" s="297">
        <v>12483</v>
      </c>
      <c r="W2275" s="298">
        <v>139646</v>
      </c>
      <c r="X2275" s="298">
        <v>7227</v>
      </c>
    </row>
    <row r="2276" spans="1:24" x14ac:dyDescent="0.35">
      <c r="A2276" s="294">
        <v>2013</v>
      </c>
      <c r="B2276" s="295">
        <v>24590</v>
      </c>
      <c r="C2276" s="296" t="s">
        <v>1806</v>
      </c>
      <c r="D2276" s="294" t="s">
        <v>22</v>
      </c>
      <c r="E2276" s="296" t="s">
        <v>23</v>
      </c>
      <c r="F2276" s="294" t="s">
        <v>24</v>
      </c>
      <c r="G2276" s="296" t="s">
        <v>414</v>
      </c>
      <c r="H2276" s="296" t="s">
        <v>54</v>
      </c>
      <c r="I2276" s="296" t="s">
        <v>2306</v>
      </c>
      <c r="J2276" s="297">
        <v>71214</v>
      </c>
      <c r="K2276" s="298">
        <v>494665</v>
      </c>
      <c r="L2276" s="298">
        <v>62662</v>
      </c>
      <c r="M2276" s="299">
        <v>32969</v>
      </c>
      <c r="N2276" s="300">
        <v>220514</v>
      </c>
      <c r="O2276" s="300">
        <v>10320</v>
      </c>
      <c r="P2276" s="301">
        <v>6914</v>
      </c>
      <c r="Q2276" s="302">
        <v>56843</v>
      </c>
      <c r="R2276" s="302">
        <v>42</v>
      </c>
      <c r="S2276" s="303">
        <v>0</v>
      </c>
      <c r="T2276" s="304">
        <v>0</v>
      </c>
      <c r="U2276" s="304">
        <v>0</v>
      </c>
      <c r="V2276" s="297">
        <v>111097</v>
      </c>
      <c r="W2276" s="298">
        <v>772022</v>
      </c>
      <c r="X2276" s="298">
        <v>73024</v>
      </c>
    </row>
    <row r="2277" spans="1:24" x14ac:dyDescent="0.35">
      <c r="A2277" s="294">
        <v>2013</v>
      </c>
      <c r="B2277" s="295">
        <v>24590</v>
      </c>
      <c r="C2277" s="296" t="s">
        <v>1806</v>
      </c>
      <c r="D2277" s="294" t="s">
        <v>132</v>
      </c>
      <c r="E2277" s="296" t="s">
        <v>133</v>
      </c>
      <c r="F2277" s="294" t="s">
        <v>24</v>
      </c>
      <c r="G2277" s="296" t="s">
        <v>414</v>
      </c>
      <c r="H2277" s="296" t="s">
        <v>54</v>
      </c>
      <c r="I2277" s="296" t="s">
        <v>2306</v>
      </c>
      <c r="J2277" s="297">
        <v>1201</v>
      </c>
      <c r="K2277" s="298">
        <v>16309</v>
      </c>
      <c r="L2277" s="298">
        <v>1992</v>
      </c>
      <c r="M2277" s="299">
        <v>8762</v>
      </c>
      <c r="N2277" s="300">
        <v>138034</v>
      </c>
      <c r="O2277" s="300">
        <v>2038</v>
      </c>
      <c r="P2277" s="301">
        <v>12306</v>
      </c>
      <c r="Q2277" s="302">
        <v>296087</v>
      </c>
      <c r="R2277" s="302">
        <v>110</v>
      </c>
      <c r="S2277" s="303">
        <v>0</v>
      </c>
      <c r="T2277" s="304">
        <v>0</v>
      </c>
      <c r="U2277" s="304">
        <v>0</v>
      </c>
      <c r="V2277" s="297">
        <v>22269</v>
      </c>
      <c r="W2277" s="298">
        <v>450430</v>
      </c>
      <c r="X2277" s="298">
        <v>4140</v>
      </c>
    </row>
    <row r="2278" spans="1:24" x14ac:dyDescent="0.35">
      <c r="A2278" s="294">
        <v>2013</v>
      </c>
      <c r="B2278" s="295">
        <v>24753</v>
      </c>
      <c r="C2278" s="296" t="s">
        <v>1807</v>
      </c>
      <c r="D2278" s="294" t="s">
        <v>22</v>
      </c>
      <c r="E2278" s="296" t="s">
        <v>23</v>
      </c>
      <c r="F2278" s="294" t="s">
        <v>24</v>
      </c>
      <c r="G2278" s="296" t="s">
        <v>71</v>
      </c>
      <c r="H2278" s="296" t="s">
        <v>31</v>
      </c>
      <c r="I2278" s="296" t="s">
        <v>2270</v>
      </c>
      <c r="J2278" s="297">
        <v>27979</v>
      </c>
      <c r="K2278" s="298">
        <v>229761</v>
      </c>
      <c r="L2278" s="298">
        <v>11955</v>
      </c>
      <c r="M2278" s="299">
        <v>5593</v>
      </c>
      <c r="N2278" s="300">
        <v>47476</v>
      </c>
      <c r="O2278" s="300">
        <v>223</v>
      </c>
      <c r="P2278" s="301">
        <v>5084</v>
      </c>
      <c r="Q2278" s="302">
        <v>42341</v>
      </c>
      <c r="R2278" s="302">
        <v>13</v>
      </c>
      <c r="S2278" s="303" t="s">
        <v>35</v>
      </c>
      <c r="T2278" s="304" t="s">
        <v>35</v>
      </c>
      <c r="U2278" s="304" t="s">
        <v>35</v>
      </c>
      <c r="V2278" s="297">
        <v>38656</v>
      </c>
      <c r="W2278" s="298">
        <v>319578</v>
      </c>
      <c r="X2278" s="298">
        <v>12191</v>
      </c>
    </row>
    <row r="2279" spans="1:24" x14ac:dyDescent="0.35">
      <c r="A2279" s="294">
        <v>2013</v>
      </c>
      <c r="B2279" s="295">
        <v>24889</v>
      </c>
      <c r="C2279" s="296" t="s">
        <v>1808</v>
      </c>
      <c r="D2279" s="294" t="s">
        <v>22</v>
      </c>
      <c r="E2279" s="296" t="s">
        <v>23</v>
      </c>
      <c r="F2279" s="294" t="s">
        <v>24</v>
      </c>
      <c r="G2279" s="296" t="s">
        <v>67</v>
      </c>
      <c r="H2279" s="296" t="s">
        <v>31</v>
      </c>
      <c r="I2279" s="296" t="s">
        <v>2291</v>
      </c>
      <c r="J2279" s="297">
        <v>127946</v>
      </c>
      <c r="K2279" s="298">
        <v>967254</v>
      </c>
      <c r="L2279" s="298">
        <v>81972</v>
      </c>
      <c r="M2279" s="299">
        <v>26944</v>
      </c>
      <c r="N2279" s="300">
        <v>260745</v>
      </c>
      <c r="O2279" s="300">
        <v>2638</v>
      </c>
      <c r="P2279" s="301">
        <v>0</v>
      </c>
      <c r="Q2279" s="302">
        <v>0</v>
      </c>
      <c r="R2279" s="302">
        <v>0</v>
      </c>
      <c r="S2279" s="303" t="s">
        <v>35</v>
      </c>
      <c r="T2279" s="304" t="s">
        <v>35</v>
      </c>
      <c r="U2279" s="304" t="s">
        <v>35</v>
      </c>
      <c r="V2279" s="297">
        <v>154890</v>
      </c>
      <c r="W2279" s="298">
        <v>1227999</v>
      </c>
      <c r="X2279" s="298">
        <v>84610</v>
      </c>
    </row>
    <row r="2280" spans="1:24" x14ac:dyDescent="0.35">
      <c r="A2280" s="294">
        <v>2013</v>
      </c>
      <c r="B2280" s="295">
        <v>24949</v>
      </c>
      <c r="C2280" s="296" t="s">
        <v>1809</v>
      </c>
      <c r="D2280" s="294" t="s">
        <v>22</v>
      </c>
      <c r="E2280" s="296" t="s">
        <v>23</v>
      </c>
      <c r="F2280" s="294" t="s">
        <v>24</v>
      </c>
      <c r="G2280" s="296" t="s">
        <v>163</v>
      </c>
      <c r="H2280" s="296" t="s">
        <v>31</v>
      </c>
      <c r="I2280" s="296" t="s">
        <v>2270</v>
      </c>
      <c r="J2280" s="297">
        <v>59342</v>
      </c>
      <c r="K2280" s="298">
        <v>566206</v>
      </c>
      <c r="L2280" s="298">
        <v>35136</v>
      </c>
      <c r="M2280" s="299">
        <v>38118</v>
      </c>
      <c r="N2280" s="300">
        <v>416002</v>
      </c>
      <c r="O2280" s="300">
        <v>4739</v>
      </c>
      <c r="P2280" s="301">
        <v>10735</v>
      </c>
      <c r="Q2280" s="302">
        <v>136984</v>
      </c>
      <c r="R2280" s="302">
        <v>22</v>
      </c>
      <c r="S2280" s="303">
        <v>0</v>
      </c>
      <c r="T2280" s="304">
        <v>0</v>
      </c>
      <c r="U2280" s="304">
        <v>0</v>
      </c>
      <c r="V2280" s="297">
        <v>108195</v>
      </c>
      <c r="W2280" s="298">
        <v>1119192</v>
      </c>
      <c r="X2280" s="298">
        <v>39897</v>
      </c>
    </row>
    <row r="2281" spans="1:24" x14ac:dyDescent="0.35">
      <c r="A2281" s="294">
        <v>2013</v>
      </c>
      <c r="B2281" s="295">
        <v>25060</v>
      </c>
      <c r="C2281" s="296" t="s">
        <v>1810</v>
      </c>
      <c r="D2281" s="294" t="s">
        <v>22</v>
      </c>
      <c r="E2281" s="296" t="s">
        <v>23</v>
      </c>
      <c r="F2281" s="294" t="s">
        <v>24</v>
      </c>
      <c r="G2281" s="296" t="s">
        <v>53</v>
      </c>
      <c r="H2281" s="296" t="s">
        <v>179</v>
      </c>
      <c r="I2281" s="296" t="s">
        <v>2290</v>
      </c>
      <c r="J2281" s="297">
        <v>3167</v>
      </c>
      <c r="K2281" s="298">
        <v>28494</v>
      </c>
      <c r="L2281" s="298">
        <v>2759</v>
      </c>
      <c r="M2281" s="299">
        <v>3951</v>
      </c>
      <c r="N2281" s="300">
        <v>47491</v>
      </c>
      <c r="O2281" s="300">
        <v>974</v>
      </c>
      <c r="P2281" s="301">
        <v>880</v>
      </c>
      <c r="Q2281" s="302">
        <v>9545</v>
      </c>
      <c r="R2281" s="302">
        <v>57</v>
      </c>
      <c r="S2281" s="303" t="s">
        <v>35</v>
      </c>
      <c r="T2281" s="304" t="s">
        <v>35</v>
      </c>
      <c r="U2281" s="304" t="s">
        <v>35</v>
      </c>
      <c r="V2281" s="297">
        <v>7998</v>
      </c>
      <c r="W2281" s="298">
        <v>85530</v>
      </c>
      <c r="X2281" s="298">
        <v>3790</v>
      </c>
    </row>
    <row r="2282" spans="1:24" x14ac:dyDescent="0.35">
      <c r="A2282" s="294">
        <v>2013</v>
      </c>
      <c r="B2282" s="295">
        <v>25177</v>
      </c>
      <c r="C2282" s="296" t="s">
        <v>1811</v>
      </c>
      <c r="D2282" s="294" t="s">
        <v>22</v>
      </c>
      <c r="E2282" s="296" t="s">
        <v>23</v>
      </c>
      <c r="F2282" s="294" t="s">
        <v>24</v>
      </c>
      <c r="G2282" s="296" t="s">
        <v>48</v>
      </c>
      <c r="H2282" s="296" t="s">
        <v>31</v>
      </c>
      <c r="I2282" s="296" t="s">
        <v>2270</v>
      </c>
      <c r="J2282" s="297">
        <v>113549</v>
      </c>
      <c r="K2282" s="298">
        <v>931254</v>
      </c>
      <c r="L2282" s="298">
        <v>94924</v>
      </c>
      <c r="M2282" s="299">
        <v>6356</v>
      </c>
      <c r="N2282" s="300">
        <v>50650</v>
      </c>
      <c r="O2282" s="300">
        <v>4706</v>
      </c>
      <c r="P2282" s="301">
        <v>72301</v>
      </c>
      <c r="Q2282" s="302">
        <v>877595</v>
      </c>
      <c r="R2282" s="302">
        <v>3021</v>
      </c>
      <c r="S2282" s="303" t="s">
        <v>35</v>
      </c>
      <c r="T2282" s="304" t="s">
        <v>35</v>
      </c>
      <c r="U2282" s="304" t="s">
        <v>35</v>
      </c>
      <c r="V2282" s="297">
        <v>192206</v>
      </c>
      <c r="W2282" s="298">
        <v>1859499</v>
      </c>
      <c r="X2282" s="298">
        <v>102651</v>
      </c>
    </row>
    <row r="2283" spans="1:24" x14ac:dyDescent="0.35">
      <c r="A2283" s="294">
        <v>2013</v>
      </c>
      <c r="B2283" s="295">
        <v>25295</v>
      </c>
      <c r="C2283" s="296" t="s">
        <v>1812</v>
      </c>
      <c r="D2283" s="294" t="s">
        <v>22</v>
      </c>
      <c r="E2283" s="296" t="s">
        <v>23</v>
      </c>
      <c r="F2283" s="294" t="s">
        <v>24</v>
      </c>
      <c r="G2283" s="296" t="s">
        <v>71</v>
      </c>
      <c r="H2283" s="296" t="s">
        <v>31</v>
      </c>
      <c r="I2283" s="296" t="s">
        <v>2270</v>
      </c>
      <c r="J2283" s="297">
        <v>25723.9</v>
      </c>
      <c r="K2283" s="298">
        <v>227044</v>
      </c>
      <c r="L2283" s="298">
        <v>14525</v>
      </c>
      <c r="M2283" s="299">
        <v>12089.9</v>
      </c>
      <c r="N2283" s="300">
        <v>117573</v>
      </c>
      <c r="O2283" s="300">
        <v>2045</v>
      </c>
      <c r="P2283" s="301">
        <v>25313.5</v>
      </c>
      <c r="Q2283" s="302">
        <v>284072</v>
      </c>
      <c r="R2283" s="302">
        <v>33</v>
      </c>
      <c r="S2283" s="303" t="s">
        <v>35</v>
      </c>
      <c r="T2283" s="304" t="s">
        <v>35</v>
      </c>
      <c r="U2283" s="304" t="s">
        <v>35</v>
      </c>
      <c r="V2283" s="297">
        <v>63127.3</v>
      </c>
      <c r="W2283" s="298">
        <v>628689</v>
      </c>
      <c r="X2283" s="298">
        <v>16603</v>
      </c>
    </row>
    <row r="2284" spans="1:24" x14ac:dyDescent="0.35">
      <c r="A2284" s="294">
        <v>2013</v>
      </c>
      <c r="B2284" s="295">
        <v>25438</v>
      </c>
      <c r="C2284" s="296" t="s">
        <v>2465</v>
      </c>
      <c r="D2284" s="294" t="s">
        <v>22</v>
      </c>
      <c r="E2284" s="296" t="s">
        <v>23</v>
      </c>
      <c r="F2284" s="294" t="s">
        <v>24</v>
      </c>
      <c r="G2284" s="296" t="s">
        <v>60</v>
      </c>
      <c r="H2284" s="296" t="s">
        <v>114</v>
      </c>
      <c r="I2284" s="296" t="s">
        <v>2278</v>
      </c>
      <c r="J2284" s="297" t="s">
        <v>35</v>
      </c>
      <c r="K2284" s="298">
        <v>0</v>
      </c>
      <c r="L2284" s="298" t="s">
        <v>35</v>
      </c>
      <c r="M2284" s="299" t="s">
        <v>35</v>
      </c>
      <c r="N2284" s="300">
        <v>0</v>
      </c>
      <c r="O2284" s="300" t="s">
        <v>35</v>
      </c>
      <c r="P2284" s="301" t="s">
        <v>35</v>
      </c>
      <c r="Q2284" s="302">
        <v>0</v>
      </c>
      <c r="R2284" s="302" t="s">
        <v>35</v>
      </c>
      <c r="S2284" s="303" t="s">
        <v>35</v>
      </c>
      <c r="T2284" s="304">
        <v>0</v>
      </c>
      <c r="U2284" s="304" t="s">
        <v>35</v>
      </c>
      <c r="V2284" s="297">
        <v>0</v>
      </c>
      <c r="W2284" s="298">
        <v>0</v>
      </c>
      <c r="X2284" s="298">
        <v>0</v>
      </c>
    </row>
    <row r="2285" spans="1:24" x14ac:dyDescent="0.35">
      <c r="A2285" s="294">
        <v>2013</v>
      </c>
      <c r="B2285" s="295">
        <v>25866</v>
      </c>
      <c r="C2285" s="296" t="s">
        <v>1813</v>
      </c>
      <c r="D2285" s="294" t="s">
        <v>22</v>
      </c>
      <c r="E2285" s="296" t="s">
        <v>23</v>
      </c>
      <c r="F2285" s="294" t="s">
        <v>24</v>
      </c>
      <c r="G2285" s="296" t="s">
        <v>53</v>
      </c>
      <c r="H2285" s="296" t="s">
        <v>16</v>
      </c>
      <c r="I2285" s="296" t="s">
        <v>2276</v>
      </c>
      <c r="J2285" s="297">
        <v>483</v>
      </c>
      <c r="K2285" s="298">
        <v>4830</v>
      </c>
      <c r="L2285" s="298">
        <v>292</v>
      </c>
      <c r="M2285" s="299">
        <v>2330</v>
      </c>
      <c r="N2285" s="300">
        <v>28833</v>
      </c>
      <c r="O2285" s="300">
        <v>111</v>
      </c>
      <c r="P2285" s="301">
        <v>43</v>
      </c>
      <c r="Q2285" s="302">
        <v>764</v>
      </c>
      <c r="R2285" s="302">
        <v>29</v>
      </c>
      <c r="S2285" s="303">
        <v>0</v>
      </c>
      <c r="T2285" s="304">
        <v>0</v>
      </c>
      <c r="U2285" s="304">
        <v>0</v>
      </c>
      <c r="V2285" s="297">
        <v>2856</v>
      </c>
      <c r="W2285" s="298">
        <v>34427</v>
      </c>
      <c r="X2285" s="298">
        <v>432</v>
      </c>
    </row>
    <row r="2286" spans="1:24" x14ac:dyDescent="0.35">
      <c r="A2286" s="294">
        <v>2013</v>
      </c>
      <c r="B2286" s="295">
        <v>26218</v>
      </c>
      <c r="C2286" s="296" t="s">
        <v>1814</v>
      </c>
      <c r="D2286" s="294" t="s">
        <v>22</v>
      </c>
      <c r="E2286" s="296" t="s">
        <v>23</v>
      </c>
      <c r="F2286" s="294" t="s">
        <v>24</v>
      </c>
      <c r="G2286" s="296" t="s">
        <v>46</v>
      </c>
      <c r="H2286" s="296" t="s">
        <v>31</v>
      </c>
      <c r="I2286" s="296" t="s">
        <v>2274</v>
      </c>
      <c r="J2286" s="297">
        <v>16513</v>
      </c>
      <c r="K2286" s="298">
        <v>125492</v>
      </c>
      <c r="L2286" s="298">
        <v>10555</v>
      </c>
      <c r="M2286" s="299">
        <v>3803.9</v>
      </c>
      <c r="N2286" s="300">
        <v>43424</v>
      </c>
      <c r="O2286" s="300">
        <v>214</v>
      </c>
      <c r="P2286" s="301">
        <v>1225.4000000000001</v>
      </c>
      <c r="Q2286" s="302">
        <v>9644</v>
      </c>
      <c r="R2286" s="302">
        <v>305</v>
      </c>
      <c r="S2286" s="303" t="s">
        <v>35</v>
      </c>
      <c r="T2286" s="304" t="s">
        <v>35</v>
      </c>
      <c r="U2286" s="304" t="s">
        <v>35</v>
      </c>
      <c r="V2286" s="297">
        <v>21542.3</v>
      </c>
      <c r="W2286" s="298">
        <v>178560</v>
      </c>
      <c r="X2286" s="298">
        <v>11074</v>
      </c>
    </row>
    <row r="2287" spans="1:24" ht="27.75" x14ac:dyDescent="0.35">
      <c r="A2287" s="294">
        <v>2013</v>
      </c>
      <c r="B2287" s="295">
        <v>26510</v>
      </c>
      <c r="C2287" s="296" t="s">
        <v>2466</v>
      </c>
      <c r="D2287" s="294" t="s">
        <v>22</v>
      </c>
      <c r="E2287" s="296" t="s">
        <v>23</v>
      </c>
      <c r="F2287" s="294" t="s">
        <v>24</v>
      </c>
      <c r="G2287" s="296" t="s">
        <v>414</v>
      </c>
      <c r="H2287" s="296" t="s">
        <v>54</v>
      </c>
      <c r="I2287" s="296" t="s">
        <v>2306</v>
      </c>
      <c r="J2287" s="297">
        <v>41442.1</v>
      </c>
      <c r="K2287" s="298">
        <v>297907</v>
      </c>
      <c r="L2287" s="298">
        <v>35582</v>
      </c>
      <c r="M2287" s="299">
        <v>28043</v>
      </c>
      <c r="N2287" s="300">
        <v>232710</v>
      </c>
      <c r="O2287" s="300">
        <v>5381</v>
      </c>
      <c r="P2287" s="301">
        <v>2639.9</v>
      </c>
      <c r="Q2287" s="302">
        <v>21656</v>
      </c>
      <c r="R2287" s="302">
        <v>164</v>
      </c>
      <c r="S2287" s="303" t="s">
        <v>35</v>
      </c>
      <c r="T2287" s="304" t="s">
        <v>35</v>
      </c>
      <c r="U2287" s="304" t="s">
        <v>35</v>
      </c>
      <c r="V2287" s="297">
        <v>72125</v>
      </c>
      <c r="W2287" s="298">
        <v>552273</v>
      </c>
      <c r="X2287" s="298">
        <v>41127</v>
      </c>
    </row>
    <row r="2288" spans="1:24" ht="27.75" x14ac:dyDescent="0.35">
      <c r="A2288" s="294">
        <v>2013</v>
      </c>
      <c r="B2288" s="295">
        <v>26510</v>
      </c>
      <c r="C2288" s="296" t="s">
        <v>2466</v>
      </c>
      <c r="D2288" s="294" t="s">
        <v>132</v>
      </c>
      <c r="E2288" s="296" t="s">
        <v>133</v>
      </c>
      <c r="F2288" s="294" t="s">
        <v>24</v>
      </c>
      <c r="G2288" s="296" t="s">
        <v>414</v>
      </c>
      <c r="H2288" s="296" t="s">
        <v>54</v>
      </c>
      <c r="I2288" s="296" t="s">
        <v>2306</v>
      </c>
      <c r="J2288" s="297">
        <v>225.8</v>
      </c>
      <c r="K2288" s="298">
        <v>3273</v>
      </c>
      <c r="L2288" s="298">
        <v>307</v>
      </c>
      <c r="M2288" s="299">
        <v>10644.6</v>
      </c>
      <c r="N2288" s="300">
        <v>276870</v>
      </c>
      <c r="O2288" s="300">
        <v>1146</v>
      </c>
      <c r="P2288" s="301">
        <v>3504.9</v>
      </c>
      <c r="Q2288" s="302">
        <v>100528</v>
      </c>
      <c r="R2288" s="302">
        <v>45</v>
      </c>
      <c r="S2288" s="303" t="s">
        <v>35</v>
      </c>
      <c r="T2288" s="304" t="s">
        <v>35</v>
      </c>
      <c r="U2288" s="304" t="s">
        <v>35</v>
      </c>
      <c r="V2288" s="297">
        <v>14375.3</v>
      </c>
      <c r="W2288" s="298">
        <v>380671</v>
      </c>
      <c r="X2288" s="298">
        <v>1498</v>
      </c>
    </row>
    <row r="2289" spans="1:24" x14ac:dyDescent="0.35">
      <c r="A2289" s="294">
        <v>2013</v>
      </c>
      <c r="B2289" s="295">
        <v>26616</v>
      </c>
      <c r="C2289" s="296" t="s">
        <v>1815</v>
      </c>
      <c r="D2289" s="294" t="s">
        <v>22</v>
      </c>
      <c r="E2289" s="296" t="s">
        <v>23</v>
      </c>
      <c r="F2289" s="294" t="s">
        <v>24</v>
      </c>
      <c r="G2289" s="296" t="s">
        <v>62</v>
      </c>
      <c r="H2289" s="296" t="s">
        <v>26</v>
      </c>
      <c r="I2289" s="296" t="s">
        <v>2279</v>
      </c>
      <c r="J2289" s="297">
        <v>1049.8</v>
      </c>
      <c r="K2289" s="298">
        <v>6018</v>
      </c>
      <c r="L2289" s="298">
        <v>654</v>
      </c>
      <c r="M2289" s="299">
        <v>7664.8</v>
      </c>
      <c r="N2289" s="300">
        <v>24687</v>
      </c>
      <c r="O2289" s="300">
        <v>464</v>
      </c>
      <c r="P2289" s="301" t="s">
        <v>35</v>
      </c>
      <c r="Q2289" s="302" t="s">
        <v>35</v>
      </c>
      <c r="R2289" s="302" t="s">
        <v>35</v>
      </c>
      <c r="S2289" s="303" t="s">
        <v>35</v>
      </c>
      <c r="T2289" s="304" t="s">
        <v>35</v>
      </c>
      <c r="U2289" s="304" t="s">
        <v>35</v>
      </c>
      <c r="V2289" s="297">
        <v>8714.6</v>
      </c>
      <c r="W2289" s="298">
        <v>30705</v>
      </c>
      <c r="X2289" s="298">
        <v>1118</v>
      </c>
    </row>
    <row r="2290" spans="1:24" x14ac:dyDescent="0.35">
      <c r="A2290" s="294">
        <v>2013</v>
      </c>
      <c r="B2290" s="295">
        <v>26765</v>
      </c>
      <c r="C2290" s="296" t="s">
        <v>1816</v>
      </c>
      <c r="D2290" s="294" t="s">
        <v>22</v>
      </c>
      <c r="E2290" s="296" t="s">
        <v>23</v>
      </c>
      <c r="F2290" s="294" t="s">
        <v>24</v>
      </c>
      <c r="G2290" s="296" t="s">
        <v>83</v>
      </c>
      <c r="H2290" s="296" t="s">
        <v>31</v>
      </c>
      <c r="I2290" s="296" t="s">
        <v>2270</v>
      </c>
      <c r="J2290" s="297">
        <v>5245.1</v>
      </c>
      <c r="K2290" s="298">
        <v>37428</v>
      </c>
      <c r="L2290" s="298">
        <v>2595</v>
      </c>
      <c r="M2290" s="299">
        <v>1325</v>
      </c>
      <c r="N2290" s="300">
        <v>9903</v>
      </c>
      <c r="O2290" s="300">
        <v>277</v>
      </c>
      <c r="P2290" s="301">
        <v>495.4</v>
      </c>
      <c r="Q2290" s="302">
        <v>4778</v>
      </c>
      <c r="R2290" s="302">
        <v>4</v>
      </c>
      <c r="S2290" s="303">
        <v>0</v>
      </c>
      <c r="T2290" s="304">
        <v>0</v>
      </c>
      <c r="U2290" s="304">
        <v>0</v>
      </c>
      <c r="V2290" s="297">
        <v>7065.5</v>
      </c>
      <c r="W2290" s="298">
        <v>52109</v>
      </c>
      <c r="X2290" s="298">
        <v>2876</v>
      </c>
    </row>
    <row r="2291" spans="1:24" x14ac:dyDescent="0.35">
      <c r="A2291" s="294">
        <v>2013</v>
      </c>
      <c r="B2291" s="295">
        <v>26916</v>
      </c>
      <c r="C2291" s="296" t="s">
        <v>1817</v>
      </c>
      <c r="D2291" s="294" t="s">
        <v>22</v>
      </c>
      <c r="E2291" s="296" t="s">
        <v>23</v>
      </c>
      <c r="F2291" s="294" t="s">
        <v>24</v>
      </c>
      <c r="G2291" s="296" t="s">
        <v>169</v>
      </c>
      <c r="H2291" s="296" t="s">
        <v>31</v>
      </c>
      <c r="I2291" s="296" t="s">
        <v>2311</v>
      </c>
      <c r="J2291" s="297">
        <v>11327.3</v>
      </c>
      <c r="K2291" s="298">
        <v>134723</v>
      </c>
      <c r="L2291" s="298">
        <v>9472</v>
      </c>
      <c r="M2291" s="299">
        <v>807.5</v>
      </c>
      <c r="N2291" s="300">
        <v>10094</v>
      </c>
      <c r="O2291" s="300">
        <v>378</v>
      </c>
      <c r="P2291" s="301">
        <v>173</v>
      </c>
      <c r="Q2291" s="302">
        <v>2714</v>
      </c>
      <c r="R2291" s="302">
        <v>1</v>
      </c>
      <c r="S2291" s="303" t="s">
        <v>35</v>
      </c>
      <c r="T2291" s="304" t="s">
        <v>35</v>
      </c>
      <c r="U2291" s="304" t="s">
        <v>35</v>
      </c>
      <c r="V2291" s="297">
        <v>12307.8</v>
      </c>
      <c r="W2291" s="298">
        <v>147531</v>
      </c>
      <c r="X2291" s="298">
        <v>9851</v>
      </c>
    </row>
    <row r="2292" spans="1:24" x14ac:dyDescent="0.35">
      <c r="A2292" s="294">
        <v>2013</v>
      </c>
      <c r="B2292" s="295">
        <v>26934</v>
      </c>
      <c r="C2292" s="296" t="s">
        <v>1818</v>
      </c>
      <c r="D2292" s="294" t="s">
        <v>22</v>
      </c>
      <c r="E2292" s="296" t="s">
        <v>23</v>
      </c>
      <c r="F2292" s="294" t="s">
        <v>24</v>
      </c>
      <c r="G2292" s="296" t="s">
        <v>48</v>
      </c>
      <c r="H2292" s="296" t="s">
        <v>31</v>
      </c>
      <c r="I2292" s="296" t="s">
        <v>2270</v>
      </c>
      <c r="J2292" s="297">
        <v>10605</v>
      </c>
      <c r="K2292" s="298">
        <v>98676</v>
      </c>
      <c r="L2292" s="298">
        <v>4894</v>
      </c>
      <c r="M2292" s="299">
        <v>2705</v>
      </c>
      <c r="N2292" s="300">
        <v>27353</v>
      </c>
      <c r="O2292" s="300">
        <v>349</v>
      </c>
      <c r="P2292" s="301" t="s">
        <v>35</v>
      </c>
      <c r="Q2292" s="302" t="s">
        <v>35</v>
      </c>
      <c r="R2292" s="302" t="s">
        <v>35</v>
      </c>
      <c r="S2292" s="303" t="s">
        <v>35</v>
      </c>
      <c r="T2292" s="304" t="s">
        <v>35</v>
      </c>
      <c r="U2292" s="304" t="s">
        <v>35</v>
      </c>
      <c r="V2292" s="297">
        <v>13310</v>
      </c>
      <c r="W2292" s="298">
        <v>126029</v>
      </c>
      <c r="X2292" s="298">
        <v>5243</v>
      </c>
    </row>
    <row r="2293" spans="1:24" x14ac:dyDescent="0.35">
      <c r="A2293" s="294">
        <v>2013</v>
      </c>
      <c r="B2293" s="295">
        <v>26939</v>
      </c>
      <c r="C2293" s="296" t="s">
        <v>1819</v>
      </c>
      <c r="D2293" s="294" t="s">
        <v>22</v>
      </c>
      <c r="E2293" s="296" t="s">
        <v>23</v>
      </c>
      <c r="F2293" s="294" t="s">
        <v>24</v>
      </c>
      <c r="G2293" s="296" t="s">
        <v>48</v>
      </c>
      <c r="H2293" s="296" t="s">
        <v>31</v>
      </c>
      <c r="I2293" s="296" t="s">
        <v>2270</v>
      </c>
      <c r="J2293" s="297">
        <v>10629.1</v>
      </c>
      <c r="K2293" s="298">
        <v>98264</v>
      </c>
      <c r="L2293" s="298">
        <v>4198</v>
      </c>
      <c r="M2293" s="299">
        <v>3941.4</v>
      </c>
      <c r="N2293" s="300">
        <v>34740</v>
      </c>
      <c r="O2293" s="300">
        <v>545</v>
      </c>
      <c r="P2293" s="301" t="s">
        <v>35</v>
      </c>
      <c r="Q2293" s="302" t="s">
        <v>35</v>
      </c>
      <c r="R2293" s="302" t="s">
        <v>35</v>
      </c>
      <c r="S2293" s="303" t="s">
        <v>35</v>
      </c>
      <c r="T2293" s="304" t="s">
        <v>35</v>
      </c>
      <c r="U2293" s="304" t="s">
        <v>35</v>
      </c>
      <c r="V2293" s="297">
        <v>14570.5</v>
      </c>
      <c r="W2293" s="298">
        <v>133004</v>
      </c>
      <c r="X2293" s="298">
        <v>4743</v>
      </c>
    </row>
    <row r="2294" spans="1:24" ht="27.75" x14ac:dyDescent="0.35">
      <c r="A2294" s="294">
        <v>2013</v>
      </c>
      <c r="B2294" s="295">
        <v>27000</v>
      </c>
      <c r="C2294" s="296" t="s">
        <v>1820</v>
      </c>
      <c r="D2294" s="294" t="s">
        <v>22</v>
      </c>
      <c r="E2294" s="296" t="s">
        <v>23</v>
      </c>
      <c r="F2294" s="294" t="s">
        <v>24</v>
      </c>
      <c r="G2294" s="296" t="s">
        <v>53</v>
      </c>
      <c r="H2294" s="296" t="s">
        <v>199</v>
      </c>
      <c r="I2294" s="296" t="s">
        <v>2290</v>
      </c>
      <c r="J2294" s="297" t="s">
        <v>35</v>
      </c>
      <c r="K2294" s="298" t="s">
        <v>35</v>
      </c>
      <c r="L2294" s="298" t="s">
        <v>35</v>
      </c>
      <c r="M2294" s="299">
        <v>30303.9</v>
      </c>
      <c r="N2294" s="300">
        <v>1278686</v>
      </c>
      <c r="O2294" s="300">
        <v>33</v>
      </c>
      <c r="P2294" s="301" t="s">
        <v>35</v>
      </c>
      <c r="Q2294" s="302" t="s">
        <v>35</v>
      </c>
      <c r="R2294" s="302" t="s">
        <v>35</v>
      </c>
      <c r="S2294" s="303" t="s">
        <v>35</v>
      </c>
      <c r="T2294" s="304" t="s">
        <v>35</v>
      </c>
      <c r="U2294" s="304" t="s">
        <v>35</v>
      </c>
      <c r="V2294" s="297">
        <v>30303.9</v>
      </c>
      <c r="W2294" s="298">
        <v>1278686</v>
      </c>
      <c r="X2294" s="298">
        <v>33</v>
      </c>
    </row>
    <row r="2295" spans="1:24" ht="27.75" x14ac:dyDescent="0.35">
      <c r="A2295" s="294">
        <v>2013</v>
      </c>
      <c r="B2295" s="295">
        <v>27000</v>
      </c>
      <c r="C2295" s="296" t="s">
        <v>1820</v>
      </c>
      <c r="D2295" s="294" t="s">
        <v>22</v>
      </c>
      <c r="E2295" s="296" t="s">
        <v>23</v>
      </c>
      <c r="F2295" s="294" t="s">
        <v>24</v>
      </c>
      <c r="G2295" s="296" t="s">
        <v>60</v>
      </c>
      <c r="H2295" s="296" t="s">
        <v>199</v>
      </c>
      <c r="I2295" s="296" t="s">
        <v>2290</v>
      </c>
      <c r="J2295" s="297" t="s">
        <v>35</v>
      </c>
      <c r="K2295" s="298" t="s">
        <v>35</v>
      </c>
      <c r="L2295" s="298" t="s">
        <v>35</v>
      </c>
      <c r="M2295" s="299">
        <v>68312.600000000006</v>
      </c>
      <c r="N2295" s="300">
        <v>2345958</v>
      </c>
      <c r="O2295" s="300">
        <v>76</v>
      </c>
      <c r="P2295" s="301" t="s">
        <v>35</v>
      </c>
      <c r="Q2295" s="302" t="s">
        <v>35</v>
      </c>
      <c r="R2295" s="302" t="s">
        <v>35</v>
      </c>
      <c r="S2295" s="303">
        <v>360.2</v>
      </c>
      <c r="T2295" s="304">
        <v>16601</v>
      </c>
      <c r="U2295" s="304">
        <v>1</v>
      </c>
      <c r="V2295" s="297">
        <v>68672.800000000003</v>
      </c>
      <c r="W2295" s="298">
        <v>2362559</v>
      </c>
      <c r="X2295" s="298">
        <v>77</v>
      </c>
    </row>
    <row r="2296" spans="1:24" ht="27.75" x14ac:dyDescent="0.35">
      <c r="A2296" s="294">
        <v>2013</v>
      </c>
      <c r="B2296" s="295">
        <v>27000</v>
      </c>
      <c r="C2296" s="296" t="s">
        <v>1820</v>
      </c>
      <c r="D2296" s="294" t="s">
        <v>22</v>
      </c>
      <c r="E2296" s="296" t="s">
        <v>23</v>
      </c>
      <c r="F2296" s="294" t="s">
        <v>24</v>
      </c>
      <c r="G2296" s="296" t="s">
        <v>125</v>
      </c>
      <c r="H2296" s="296" t="s">
        <v>199</v>
      </c>
      <c r="I2296" s="296" t="s">
        <v>2308</v>
      </c>
      <c r="J2296" s="297" t="s">
        <v>35</v>
      </c>
      <c r="K2296" s="298" t="s">
        <v>35</v>
      </c>
      <c r="L2296" s="298" t="s">
        <v>35</v>
      </c>
      <c r="M2296" s="299">
        <v>2781.6</v>
      </c>
      <c r="N2296" s="300">
        <v>78068</v>
      </c>
      <c r="O2296" s="300">
        <v>14</v>
      </c>
      <c r="P2296" s="301" t="s">
        <v>35</v>
      </c>
      <c r="Q2296" s="302" t="s">
        <v>35</v>
      </c>
      <c r="R2296" s="302" t="s">
        <v>35</v>
      </c>
      <c r="S2296" s="303" t="s">
        <v>35</v>
      </c>
      <c r="T2296" s="304" t="s">
        <v>35</v>
      </c>
      <c r="U2296" s="304" t="s">
        <v>35</v>
      </c>
      <c r="V2296" s="297">
        <v>2781.6</v>
      </c>
      <c r="W2296" s="298">
        <v>78068</v>
      </c>
      <c r="X2296" s="298">
        <v>14</v>
      </c>
    </row>
    <row r="2297" spans="1:24" ht="27.75" x14ac:dyDescent="0.35">
      <c r="A2297" s="294">
        <v>2013</v>
      </c>
      <c r="B2297" s="295">
        <v>27000</v>
      </c>
      <c r="C2297" s="296" t="s">
        <v>1820</v>
      </c>
      <c r="D2297" s="294" t="s">
        <v>22</v>
      </c>
      <c r="E2297" s="296" t="s">
        <v>23</v>
      </c>
      <c r="F2297" s="294" t="s">
        <v>24</v>
      </c>
      <c r="G2297" s="296" t="s">
        <v>198</v>
      </c>
      <c r="H2297" s="296" t="s">
        <v>199</v>
      </c>
      <c r="I2297" s="296" t="s">
        <v>2309</v>
      </c>
      <c r="J2297" s="297" t="s">
        <v>35</v>
      </c>
      <c r="K2297" s="298" t="s">
        <v>35</v>
      </c>
      <c r="L2297" s="298" t="s">
        <v>35</v>
      </c>
      <c r="M2297" s="299">
        <v>0.2</v>
      </c>
      <c r="N2297" s="300">
        <v>31</v>
      </c>
      <c r="O2297" s="300">
        <v>1</v>
      </c>
      <c r="P2297" s="301" t="s">
        <v>35</v>
      </c>
      <c r="Q2297" s="302" t="s">
        <v>35</v>
      </c>
      <c r="R2297" s="302" t="s">
        <v>35</v>
      </c>
      <c r="S2297" s="303" t="s">
        <v>35</v>
      </c>
      <c r="T2297" s="304" t="s">
        <v>35</v>
      </c>
      <c r="U2297" s="304" t="s">
        <v>35</v>
      </c>
      <c r="V2297" s="297">
        <v>0.2</v>
      </c>
      <c r="W2297" s="298">
        <v>31</v>
      </c>
      <c r="X2297" s="298">
        <v>1</v>
      </c>
    </row>
    <row r="2298" spans="1:24" ht="27.75" x14ac:dyDescent="0.35">
      <c r="A2298" s="294">
        <v>2013</v>
      </c>
      <c r="B2298" s="295">
        <v>27000</v>
      </c>
      <c r="C2298" s="296" t="s">
        <v>1820</v>
      </c>
      <c r="D2298" s="294" t="s">
        <v>22</v>
      </c>
      <c r="E2298" s="296" t="s">
        <v>23</v>
      </c>
      <c r="F2298" s="294" t="s">
        <v>24</v>
      </c>
      <c r="G2298" s="296" t="s">
        <v>75</v>
      </c>
      <c r="H2298" s="296" t="s">
        <v>199</v>
      </c>
      <c r="I2298" s="296" t="s">
        <v>2308</v>
      </c>
      <c r="J2298" s="297" t="s">
        <v>35</v>
      </c>
      <c r="K2298" s="298" t="s">
        <v>35</v>
      </c>
      <c r="L2298" s="298" t="s">
        <v>35</v>
      </c>
      <c r="M2298" s="299">
        <v>0.2</v>
      </c>
      <c r="N2298" s="300">
        <v>90</v>
      </c>
      <c r="O2298" s="300">
        <v>1</v>
      </c>
      <c r="P2298" s="301" t="s">
        <v>35</v>
      </c>
      <c r="Q2298" s="302" t="s">
        <v>35</v>
      </c>
      <c r="R2298" s="302" t="s">
        <v>35</v>
      </c>
      <c r="S2298" s="303" t="s">
        <v>35</v>
      </c>
      <c r="T2298" s="304" t="s">
        <v>35</v>
      </c>
      <c r="U2298" s="304" t="s">
        <v>35</v>
      </c>
      <c r="V2298" s="297">
        <v>0.2</v>
      </c>
      <c r="W2298" s="298">
        <v>90</v>
      </c>
      <c r="X2298" s="298">
        <v>1</v>
      </c>
    </row>
    <row r="2299" spans="1:24" ht="27.75" x14ac:dyDescent="0.35">
      <c r="A2299" s="294">
        <v>2013</v>
      </c>
      <c r="B2299" s="295">
        <v>27000</v>
      </c>
      <c r="C2299" s="296" t="s">
        <v>1820</v>
      </c>
      <c r="D2299" s="294" t="s">
        <v>22</v>
      </c>
      <c r="E2299" s="296" t="s">
        <v>23</v>
      </c>
      <c r="F2299" s="294" t="s">
        <v>24</v>
      </c>
      <c r="G2299" s="296" t="s">
        <v>48</v>
      </c>
      <c r="H2299" s="296" t="s">
        <v>199</v>
      </c>
      <c r="I2299" s="296" t="s">
        <v>2275</v>
      </c>
      <c r="J2299" s="297" t="s">
        <v>35</v>
      </c>
      <c r="K2299" s="298" t="s">
        <v>35</v>
      </c>
      <c r="L2299" s="298" t="s">
        <v>35</v>
      </c>
      <c r="M2299" s="299">
        <v>1885.3</v>
      </c>
      <c r="N2299" s="300">
        <v>59997</v>
      </c>
      <c r="O2299" s="300">
        <v>4</v>
      </c>
      <c r="P2299" s="301" t="s">
        <v>35</v>
      </c>
      <c r="Q2299" s="302" t="s">
        <v>35</v>
      </c>
      <c r="R2299" s="302" t="s">
        <v>35</v>
      </c>
      <c r="S2299" s="303" t="s">
        <v>35</v>
      </c>
      <c r="T2299" s="304" t="s">
        <v>35</v>
      </c>
      <c r="U2299" s="304" t="s">
        <v>35</v>
      </c>
      <c r="V2299" s="297">
        <v>1885.3</v>
      </c>
      <c r="W2299" s="298">
        <v>59997</v>
      </c>
      <c r="X2299" s="298">
        <v>4</v>
      </c>
    </row>
    <row r="2300" spans="1:24" ht="27.75" x14ac:dyDescent="0.35">
      <c r="A2300" s="294">
        <v>2013</v>
      </c>
      <c r="B2300" s="295">
        <v>27000</v>
      </c>
      <c r="C2300" s="296" t="s">
        <v>1820</v>
      </c>
      <c r="D2300" s="294" t="s">
        <v>22</v>
      </c>
      <c r="E2300" s="296" t="s">
        <v>23</v>
      </c>
      <c r="F2300" s="294" t="s">
        <v>24</v>
      </c>
      <c r="G2300" s="296" t="s">
        <v>169</v>
      </c>
      <c r="H2300" s="296" t="s">
        <v>199</v>
      </c>
      <c r="I2300" s="296" t="s">
        <v>2275</v>
      </c>
      <c r="J2300" s="297" t="s">
        <v>35</v>
      </c>
      <c r="K2300" s="298" t="s">
        <v>35</v>
      </c>
      <c r="L2300" s="298" t="s">
        <v>35</v>
      </c>
      <c r="M2300" s="299">
        <v>2331.5</v>
      </c>
      <c r="N2300" s="300">
        <v>92053</v>
      </c>
      <c r="O2300" s="300">
        <v>13</v>
      </c>
      <c r="P2300" s="301" t="s">
        <v>35</v>
      </c>
      <c r="Q2300" s="302" t="s">
        <v>35</v>
      </c>
      <c r="R2300" s="302" t="s">
        <v>35</v>
      </c>
      <c r="S2300" s="303" t="s">
        <v>35</v>
      </c>
      <c r="T2300" s="304" t="s">
        <v>35</v>
      </c>
      <c r="U2300" s="304" t="s">
        <v>35</v>
      </c>
      <c r="V2300" s="297">
        <v>2331.5</v>
      </c>
      <c r="W2300" s="298">
        <v>92053</v>
      </c>
      <c r="X2300" s="298">
        <v>13</v>
      </c>
    </row>
    <row r="2301" spans="1:24" ht="27.75" x14ac:dyDescent="0.35">
      <c r="A2301" s="294">
        <v>2013</v>
      </c>
      <c r="B2301" s="295">
        <v>27000</v>
      </c>
      <c r="C2301" s="296" t="s">
        <v>1820</v>
      </c>
      <c r="D2301" s="294" t="s">
        <v>22</v>
      </c>
      <c r="E2301" s="296" t="s">
        <v>23</v>
      </c>
      <c r="F2301" s="294" t="s">
        <v>24</v>
      </c>
      <c r="G2301" s="296" t="s">
        <v>163</v>
      </c>
      <c r="H2301" s="296" t="s">
        <v>199</v>
      </c>
      <c r="I2301" s="296" t="s">
        <v>2275</v>
      </c>
      <c r="J2301" s="297" t="s">
        <v>35</v>
      </c>
      <c r="K2301" s="298" t="s">
        <v>35</v>
      </c>
      <c r="L2301" s="298" t="s">
        <v>35</v>
      </c>
      <c r="M2301" s="299">
        <v>6492.1</v>
      </c>
      <c r="N2301" s="300">
        <v>196809</v>
      </c>
      <c r="O2301" s="300">
        <v>20</v>
      </c>
      <c r="P2301" s="301" t="s">
        <v>35</v>
      </c>
      <c r="Q2301" s="302" t="s">
        <v>35</v>
      </c>
      <c r="R2301" s="302" t="s">
        <v>35</v>
      </c>
      <c r="S2301" s="303" t="s">
        <v>35</v>
      </c>
      <c r="T2301" s="304" t="s">
        <v>35</v>
      </c>
      <c r="U2301" s="304" t="s">
        <v>35</v>
      </c>
      <c r="V2301" s="297">
        <v>6492.1</v>
      </c>
      <c r="W2301" s="298">
        <v>196809</v>
      </c>
      <c r="X2301" s="298">
        <v>20</v>
      </c>
    </row>
    <row r="2302" spans="1:24" ht="27.75" x14ac:dyDescent="0.35">
      <c r="A2302" s="294">
        <v>2013</v>
      </c>
      <c r="B2302" s="295">
        <v>27000</v>
      </c>
      <c r="C2302" s="296" t="s">
        <v>1820</v>
      </c>
      <c r="D2302" s="294" t="s">
        <v>22</v>
      </c>
      <c r="E2302" s="296" t="s">
        <v>23</v>
      </c>
      <c r="F2302" s="294" t="s">
        <v>24</v>
      </c>
      <c r="G2302" s="296" t="s">
        <v>86</v>
      </c>
      <c r="H2302" s="296" t="s">
        <v>199</v>
      </c>
      <c r="I2302" s="296" t="s">
        <v>2308</v>
      </c>
      <c r="J2302" s="297" t="s">
        <v>35</v>
      </c>
      <c r="K2302" s="298" t="s">
        <v>35</v>
      </c>
      <c r="L2302" s="298" t="s">
        <v>35</v>
      </c>
      <c r="M2302" s="299">
        <v>6069.3</v>
      </c>
      <c r="N2302" s="300">
        <v>186673</v>
      </c>
      <c r="O2302" s="300">
        <v>17</v>
      </c>
      <c r="P2302" s="301" t="s">
        <v>35</v>
      </c>
      <c r="Q2302" s="302" t="s">
        <v>35</v>
      </c>
      <c r="R2302" s="302" t="s">
        <v>35</v>
      </c>
      <c r="S2302" s="303" t="s">
        <v>35</v>
      </c>
      <c r="T2302" s="304" t="s">
        <v>35</v>
      </c>
      <c r="U2302" s="304" t="s">
        <v>35</v>
      </c>
      <c r="V2302" s="297">
        <v>6069.3</v>
      </c>
      <c r="W2302" s="298">
        <v>186673</v>
      </c>
      <c r="X2302" s="298">
        <v>17</v>
      </c>
    </row>
    <row r="2303" spans="1:24" ht="27.75" x14ac:dyDescent="0.35">
      <c r="A2303" s="294">
        <v>2013</v>
      </c>
      <c r="B2303" s="295">
        <v>27000</v>
      </c>
      <c r="C2303" s="296" t="s">
        <v>1820</v>
      </c>
      <c r="D2303" s="294" t="s">
        <v>22</v>
      </c>
      <c r="E2303" s="296" t="s">
        <v>23</v>
      </c>
      <c r="F2303" s="294" t="s">
        <v>24</v>
      </c>
      <c r="G2303" s="296" t="s">
        <v>312</v>
      </c>
      <c r="H2303" s="296" t="s">
        <v>199</v>
      </c>
      <c r="I2303" s="296" t="s">
        <v>2290</v>
      </c>
      <c r="J2303" s="297" t="s">
        <v>35</v>
      </c>
      <c r="K2303" s="298" t="s">
        <v>35</v>
      </c>
      <c r="L2303" s="298" t="s">
        <v>35</v>
      </c>
      <c r="M2303" s="299">
        <v>3464</v>
      </c>
      <c r="N2303" s="300">
        <v>121290</v>
      </c>
      <c r="O2303" s="300">
        <v>13</v>
      </c>
      <c r="P2303" s="301" t="s">
        <v>35</v>
      </c>
      <c r="Q2303" s="302" t="s">
        <v>35</v>
      </c>
      <c r="R2303" s="302" t="s">
        <v>35</v>
      </c>
      <c r="S2303" s="303" t="s">
        <v>35</v>
      </c>
      <c r="T2303" s="304" t="s">
        <v>35</v>
      </c>
      <c r="U2303" s="304" t="s">
        <v>35</v>
      </c>
      <c r="V2303" s="297">
        <v>3464</v>
      </c>
      <c r="W2303" s="298">
        <v>121290</v>
      </c>
      <c r="X2303" s="298">
        <v>13</v>
      </c>
    </row>
    <row r="2304" spans="1:24" ht="27.75" x14ac:dyDescent="0.35">
      <c r="A2304" s="294">
        <v>2013</v>
      </c>
      <c r="B2304" s="295">
        <v>27000</v>
      </c>
      <c r="C2304" s="296" t="s">
        <v>1820</v>
      </c>
      <c r="D2304" s="294" t="s">
        <v>22</v>
      </c>
      <c r="E2304" s="296" t="s">
        <v>23</v>
      </c>
      <c r="F2304" s="294" t="s">
        <v>24</v>
      </c>
      <c r="G2304" s="296" t="s">
        <v>221</v>
      </c>
      <c r="H2304" s="296" t="s">
        <v>199</v>
      </c>
      <c r="I2304" s="296" t="s">
        <v>2290</v>
      </c>
      <c r="J2304" s="297" t="s">
        <v>35</v>
      </c>
      <c r="K2304" s="298" t="s">
        <v>35</v>
      </c>
      <c r="L2304" s="298" t="s">
        <v>35</v>
      </c>
      <c r="M2304" s="299">
        <v>224.5</v>
      </c>
      <c r="N2304" s="300">
        <v>25835</v>
      </c>
      <c r="O2304" s="300">
        <v>2</v>
      </c>
      <c r="P2304" s="301" t="s">
        <v>35</v>
      </c>
      <c r="Q2304" s="302" t="s">
        <v>35</v>
      </c>
      <c r="R2304" s="302" t="s">
        <v>35</v>
      </c>
      <c r="S2304" s="303" t="s">
        <v>35</v>
      </c>
      <c r="T2304" s="304" t="s">
        <v>35</v>
      </c>
      <c r="U2304" s="304" t="s">
        <v>35</v>
      </c>
      <c r="V2304" s="297">
        <v>224.5</v>
      </c>
      <c r="W2304" s="298">
        <v>25835</v>
      </c>
      <c r="X2304" s="298">
        <v>2</v>
      </c>
    </row>
    <row r="2305" spans="1:24" ht="27.75" x14ac:dyDescent="0.35">
      <c r="A2305" s="294">
        <v>2013</v>
      </c>
      <c r="B2305" s="295">
        <v>27000</v>
      </c>
      <c r="C2305" s="296" t="s">
        <v>1820</v>
      </c>
      <c r="D2305" s="294" t="s">
        <v>22</v>
      </c>
      <c r="E2305" s="296" t="s">
        <v>23</v>
      </c>
      <c r="F2305" s="294" t="s">
        <v>24</v>
      </c>
      <c r="G2305" s="296" t="s">
        <v>164</v>
      </c>
      <c r="H2305" s="296" t="s">
        <v>199</v>
      </c>
      <c r="I2305" s="296" t="s">
        <v>2308</v>
      </c>
      <c r="J2305" s="297" t="s">
        <v>35</v>
      </c>
      <c r="K2305" s="298" t="s">
        <v>35</v>
      </c>
      <c r="L2305" s="298" t="s">
        <v>35</v>
      </c>
      <c r="M2305" s="299">
        <v>10850.3</v>
      </c>
      <c r="N2305" s="300">
        <v>324777</v>
      </c>
      <c r="O2305" s="300">
        <v>21</v>
      </c>
      <c r="P2305" s="301" t="s">
        <v>35</v>
      </c>
      <c r="Q2305" s="302" t="s">
        <v>35</v>
      </c>
      <c r="R2305" s="302" t="s">
        <v>35</v>
      </c>
      <c r="S2305" s="303" t="s">
        <v>35</v>
      </c>
      <c r="T2305" s="304" t="s">
        <v>35</v>
      </c>
      <c r="U2305" s="304" t="s">
        <v>35</v>
      </c>
      <c r="V2305" s="297">
        <v>10850.3</v>
      </c>
      <c r="W2305" s="298">
        <v>324777</v>
      </c>
      <c r="X2305" s="298">
        <v>21</v>
      </c>
    </row>
    <row r="2306" spans="1:24" ht="27.75" x14ac:dyDescent="0.35">
      <c r="A2306" s="294">
        <v>2013</v>
      </c>
      <c r="B2306" s="295">
        <v>27000</v>
      </c>
      <c r="C2306" s="296" t="s">
        <v>1820</v>
      </c>
      <c r="D2306" s="294" t="s">
        <v>22</v>
      </c>
      <c r="E2306" s="296" t="s">
        <v>23</v>
      </c>
      <c r="F2306" s="294" t="s">
        <v>24</v>
      </c>
      <c r="G2306" s="296" t="s">
        <v>223</v>
      </c>
      <c r="H2306" s="296" t="s">
        <v>199</v>
      </c>
      <c r="I2306" s="296" t="s">
        <v>2290</v>
      </c>
      <c r="J2306" s="297" t="s">
        <v>35</v>
      </c>
      <c r="K2306" s="298" t="s">
        <v>35</v>
      </c>
      <c r="L2306" s="298" t="s">
        <v>35</v>
      </c>
      <c r="M2306" s="299">
        <v>1524.8</v>
      </c>
      <c r="N2306" s="300">
        <v>53439</v>
      </c>
      <c r="O2306" s="300">
        <v>7</v>
      </c>
      <c r="P2306" s="301" t="s">
        <v>35</v>
      </c>
      <c r="Q2306" s="302" t="s">
        <v>35</v>
      </c>
      <c r="R2306" s="302" t="s">
        <v>35</v>
      </c>
      <c r="S2306" s="303" t="s">
        <v>35</v>
      </c>
      <c r="T2306" s="304" t="s">
        <v>35</v>
      </c>
      <c r="U2306" s="304" t="s">
        <v>35</v>
      </c>
      <c r="V2306" s="297">
        <v>1524.8</v>
      </c>
      <c r="W2306" s="298">
        <v>53439</v>
      </c>
      <c r="X2306" s="298">
        <v>7</v>
      </c>
    </row>
    <row r="2307" spans="1:24" ht="27.75" x14ac:dyDescent="0.35">
      <c r="A2307" s="294">
        <v>2013</v>
      </c>
      <c r="B2307" s="295">
        <v>27000</v>
      </c>
      <c r="C2307" s="296" t="s">
        <v>1820</v>
      </c>
      <c r="D2307" s="294" t="s">
        <v>22</v>
      </c>
      <c r="E2307" s="296" t="s">
        <v>23</v>
      </c>
      <c r="F2307" s="294" t="s">
        <v>24</v>
      </c>
      <c r="G2307" s="296" t="s">
        <v>92</v>
      </c>
      <c r="H2307" s="296" t="s">
        <v>199</v>
      </c>
      <c r="I2307" s="296" t="s">
        <v>2294</v>
      </c>
      <c r="J2307" s="297" t="s">
        <v>35</v>
      </c>
      <c r="K2307" s="298" t="s">
        <v>35</v>
      </c>
      <c r="L2307" s="298" t="s">
        <v>35</v>
      </c>
      <c r="M2307" s="299">
        <v>0.1</v>
      </c>
      <c r="N2307" s="300">
        <v>3</v>
      </c>
      <c r="O2307" s="300">
        <v>1</v>
      </c>
      <c r="P2307" s="301" t="s">
        <v>35</v>
      </c>
      <c r="Q2307" s="302" t="s">
        <v>35</v>
      </c>
      <c r="R2307" s="302" t="s">
        <v>35</v>
      </c>
      <c r="S2307" s="303" t="s">
        <v>35</v>
      </c>
      <c r="T2307" s="304" t="s">
        <v>35</v>
      </c>
      <c r="U2307" s="304" t="s">
        <v>35</v>
      </c>
      <c r="V2307" s="297">
        <v>0.1</v>
      </c>
      <c r="W2307" s="298">
        <v>3</v>
      </c>
      <c r="X2307" s="298">
        <v>1</v>
      </c>
    </row>
    <row r="2308" spans="1:24" ht="27.75" x14ac:dyDescent="0.35">
      <c r="A2308" s="294">
        <v>2013</v>
      </c>
      <c r="B2308" s="295">
        <v>27000</v>
      </c>
      <c r="C2308" s="296" t="s">
        <v>1820</v>
      </c>
      <c r="D2308" s="294" t="s">
        <v>22</v>
      </c>
      <c r="E2308" s="296" t="s">
        <v>23</v>
      </c>
      <c r="F2308" s="294" t="s">
        <v>24</v>
      </c>
      <c r="G2308" s="296" t="s">
        <v>165</v>
      </c>
      <c r="H2308" s="296" t="s">
        <v>199</v>
      </c>
      <c r="I2308" s="296" t="s">
        <v>2308</v>
      </c>
      <c r="J2308" s="297" t="s">
        <v>35</v>
      </c>
      <c r="K2308" s="298" t="s">
        <v>35</v>
      </c>
      <c r="L2308" s="298" t="s">
        <v>35</v>
      </c>
      <c r="M2308" s="299">
        <v>628.20000000000005</v>
      </c>
      <c r="N2308" s="300">
        <v>28485</v>
      </c>
      <c r="O2308" s="300">
        <v>5</v>
      </c>
      <c r="P2308" s="301" t="s">
        <v>35</v>
      </c>
      <c r="Q2308" s="302" t="s">
        <v>35</v>
      </c>
      <c r="R2308" s="302" t="s">
        <v>35</v>
      </c>
      <c r="S2308" s="303" t="s">
        <v>35</v>
      </c>
      <c r="T2308" s="304" t="s">
        <v>35</v>
      </c>
      <c r="U2308" s="304" t="s">
        <v>35</v>
      </c>
      <c r="V2308" s="297">
        <v>628.20000000000005</v>
      </c>
      <c r="W2308" s="298">
        <v>28485</v>
      </c>
      <c r="X2308" s="298">
        <v>5</v>
      </c>
    </row>
    <row r="2309" spans="1:24" x14ac:dyDescent="0.35">
      <c r="A2309" s="294">
        <v>2013</v>
      </c>
      <c r="B2309" s="295">
        <v>27058</v>
      </c>
      <c r="C2309" s="296" t="s">
        <v>1821</v>
      </c>
      <c r="D2309" s="294" t="s">
        <v>22</v>
      </c>
      <c r="E2309" s="296" t="s">
        <v>23</v>
      </c>
      <c r="F2309" s="294" t="s">
        <v>24</v>
      </c>
      <c r="G2309" s="296" t="s">
        <v>125</v>
      </c>
      <c r="H2309" s="296" t="s">
        <v>31</v>
      </c>
      <c r="I2309" s="296" t="s">
        <v>2308</v>
      </c>
      <c r="J2309" s="297">
        <v>783</v>
      </c>
      <c r="K2309" s="298">
        <v>6640</v>
      </c>
      <c r="L2309" s="298">
        <v>617</v>
      </c>
      <c r="M2309" s="299">
        <v>358</v>
      </c>
      <c r="N2309" s="300">
        <v>3365</v>
      </c>
      <c r="O2309" s="300">
        <v>19</v>
      </c>
      <c r="P2309" s="301">
        <v>2864</v>
      </c>
      <c r="Q2309" s="302">
        <v>16397</v>
      </c>
      <c r="R2309" s="302">
        <v>289</v>
      </c>
      <c r="S2309" s="303" t="s">
        <v>35</v>
      </c>
      <c r="T2309" s="304" t="s">
        <v>35</v>
      </c>
      <c r="U2309" s="304" t="s">
        <v>35</v>
      </c>
      <c r="V2309" s="297">
        <v>4005</v>
      </c>
      <c r="W2309" s="298">
        <v>26402</v>
      </c>
      <c r="X2309" s="298">
        <v>925</v>
      </c>
    </row>
    <row r="2310" spans="1:24" x14ac:dyDescent="0.35">
      <c r="A2310" s="294">
        <v>2013</v>
      </c>
      <c r="B2310" s="295">
        <v>27058</v>
      </c>
      <c r="C2310" s="296" t="s">
        <v>1821</v>
      </c>
      <c r="D2310" s="294" t="s">
        <v>22</v>
      </c>
      <c r="E2310" s="296" t="s">
        <v>23</v>
      </c>
      <c r="F2310" s="294" t="s">
        <v>24</v>
      </c>
      <c r="G2310" s="296" t="s">
        <v>86</v>
      </c>
      <c r="H2310" s="296" t="s">
        <v>31</v>
      </c>
      <c r="I2310" s="296" t="s">
        <v>2308</v>
      </c>
      <c r="J2310" s="297">
        <v>2271</v>
      </c>
      <c r="K2310" s="298">
        <v>19672</v>
      </c>
      <c r="L2310" s="298">
        <v>1759</v>
      </c>
      <c r="M2310" s="299">
        <v>996</v>
      </c>
      <c r="N2310" s="300">
        <v>9314</v>
      </c>
      <c r="O2310" s="300">
        <v>61</v>
      </c>
      <c r="P2310" s="301">
        <v>8211</v>
      </c>
      <c r="Q2310" s="302">
        <v>77060</v>
      </c>
      <c r="R2310" s="302">
        <v>1198</v>
      </c>
      <c r="S2310" s="303" t="s">
        <v>35</v>
      </c>
      <c r="T2310" s="304" t="s">
        <v>35</v>
      </c>
      <c r="U2310" s="304" t="s">
        <v>35</v>
      </c>
      <c r="V2310" s="297">
        <v>11478</v>
      </c>
      <c r="W2310" s="298">
        <v>106046</v>
      </c>
      <c r="X2310" s="298">
        <v>3018</v>
      </c>
    </row>
    <row r="2311" spans="1:24" x14ac:dyDescent="0.35">
      <c r="A2311" s="294">
        <v>2013</v>
      </c>
      <c r="B2311" s="295">
        <v>27058</v>
      </c>
      <c r="C2311" s="296" t="s">
        <v>1821</v>
      </c>
      <c r="D2311" s="294" t="s">
        <v>22</v>
      </c>
      <c r="E2311" s="296" t="s">
        <v>23</v>
      </c>
      <c r="F2311" s="294" t="s">
        <v>24</v>
      </c>
      <c r="G2311" s="296" t="s">
        <v>165</v>
      </c>
      <c r="H2311" s="296" t="s">
        <v>31</v>
      </c>
      <c r="I2311" s="296" t="s">
        <v>2308</v>
      </c>
      <c r="J2311" s="297">
        <v>6639</v>
      </c>
      <c r="K2311" s="298">
        <v>55451</v>
      </c>
      <c r="L2311" s="298">
        <v>4518</v>
      </c>
      <c r="M2311" s="299">
        <v>293</v>
      </c>
      <c r="N2311" s="300">
        <v>2667</v>
      </c>
      <c r="O2311" s="300">
        <v>19</v>
      </c>
      <c r="P2311" s="301">
        <v>6596</v>
      </c>
      <c r="Q2311" s="302">
        <v>61291</v>
      </c>
      <c r="R2311" s="302">
        <v>1111</v>
      </c>
      <c r="S2311" s="303" t="s">
        <v>35</v>
      </c>
      <c r="T2311" s="304" t="s">
        <v>35</v>
      </c>
      <c r="U2311" s="304" t="s">
        <v>35</v>
      </c>
      <c r="V2311" s="297">
        <v>13528</v>
      </c>
      <c r="W2311" s="298">
        <v>119409</v>
      </c>
      <c r="X2311" s="298">
        <v>5648</v>
      </c>
    </row>
    <row r="2312" spans="1:24" x14ac:dyDescent="0.35">
      <c r="A2312" s="294">
        <v>2013</v>
      </c>
      <c r="B2312" s="295">
        <v>27222</v>
      </c>
      <c r="C2312" s="296" t="s">
        <v>1822</v>
      </c>
      <c r="D2312" s="294" t="s">
        <v>22</v>
      </c>
      <c r="E2312" s="296" t="s">
        <v>23</v>
      </c>
      <c r="F2312" s="294" t="s">
        <v>24</v>
      </c>
      <c r="G2312" s="296" t="s">
        <v>100</v>
      </c>
      <c r="H2312" s="296" t="s">
        <v>26</v>
      </c>
      <c r="I2312" s="296" t="s">
        <v>2269</v>
      </c>
      <c r="J2312" s="297">
        <v>7362</v>
      </c>
      <c r="K2312" s="298">
        <v>73862</v>
      </c>
      <c r="L2312" s="298">
        <v>5301</v>
      </c>
      <c r="M2312" s="299">
        <v>7773</v>
      </c>
      <c r="N2312" s="300">
        <v>74486</v>
      </c>
      <c r="O2312" s="300">
        <v>1475</v>
      </c>
      <c r="P2312" s="301">
        <v>3404</v>
      </c>
      <c r="Q2312" s="302">
        <v>46802</v>
      </c>
      <c r="R2312" s="302">
        <v>3</v>
      </c>
      <c r="S2312" s="303">
        <v>0</v>
      </c>
      <c r="T2312" s="304">
        <v>0</v>
      </c>
      <c r="U2312" s="304">
        <v>0</v>
      </c>
      <c r="V2312" s="297">
        <v>18539</v>
      </c>
      <c r="W2312" s="298">
        <v>195150</v>
      </c>
      <c r="X2312" s="298">
        <v>6779</v>
      </c>
    </row>
    <row r="2313" spans="1:24" x14ac:dyDescent="0.35">
      <c r="A2313" s="294">
        <v>2013</v>
      </c>
      <c r="B2313" s="295">
        <v>27238</v>
      </c>
      <c r="C2313" s="296" t="s">
        <v>1823</v>
      </c>
      <c r="D2313" s="294" t="s">
        <v>22</v>
      </c>
      <c r="E2313" s="296" t="s">
        <v>23</v>
      </c>
      <c r="F2313" s="294" t="s">
        <v>24</v>
      </c>
      <c r="G2313" s="296" t="s">
        <v>127</v>
      </c>
      <c r="H2313" s="296" t="s">
        <v>31</v>
      </c>
      <c r="I2313" s="296" t="s">
        <v>2296</v>
      </c>
      <c r="J2313" s="297">
        <v>48314</v>
      </c>
      <c r="K2313" s="298">
        <v>482101</v>
      </c>
      <c r="L2313" s="298">
        <v>37158</v>
      </c>
      <c r="M2313" s="299">
        <v>7409</v>
      </c>
      <c r="N2313" s="300">
        <v>77674</v>
      </c>
      <c r="O2313" s="300">
        <v>2855</v>
      </c>
      <c r="P2313" s="301" t="s">
        <v>35</v>
      </c>
      <c r="Q2313" s="302" t="s">
        <v>35</v>
      </c>
      <c r="R2313" s="302" t="s">
        <v>35</v>
      </c>
      <c r="S2313" s="303" t="s">
        <v>35</v>
      </c>
      <c r="T2313" s="304" t="s">
        <v>35</v>
      </c>
      <c r="U2313" s="304" t="s">
        <v>35</v>
      </c>
      <c r="V2313" s="297">
        <v>55723</v>
      </c>
      <c r="W2313" s="298">
        <v>559775</v>
      </c>
      <c r="X2313" s="298">
        <v>40013</v>
      </c>
    </row>
    <row r="2314" spans="1:24" x14ac:dyDescent="0.35">
      <c r="A2314" s="294">
        <v>2013</v>
      </c>
      <c r="B2314" s="295">
        <v>27316</v>
      </c>
      <c r="C2314" s="296" t="s">
        <v>1824</v>
      </c>
      <c r="D2314" s="294" t="s">
        <v>22</v>
      </c>
      <c r="E2314" s="296" t="s">
        <v>23</v>
      </c>
      <c r="F2314" s="294" t="s">
        <v>24</v>
      </c>
      <c r="G2314" s="296" t="s">
        <v>256</v>
      </c>
      <c r="H2314" s="296" t="s">
        <v>26</v>
      </c>
      <c r="I2314" s="296" t="s">
        <v>2306</v>
      </c>
      <c r="J2314" s="297">
        <v>4061.2</v>
      </c>
      <c r="K2314" s="298">
        <v>22575</v>
      </c>
      <c r="L2314" s="298">
        <v>3262</v>
      </c>
      <c r="M2314" s="299">
        <v>5765.2</v>
      </c>
      <c r="N2314" s="300">
        <v>39813</v>
      </c>
      <c r="O2314" s="300">
        <v>750</v>
      </c>
      <c r="P2314" s="301">
        <v>1396.8</v>
      </c>
      <c r="Q2314" s="302">
        <v>11466</v>
      </c>
      <c r="R2314" s="302">
        <v>1</v>
      </c>
      <c r="S2314" s="303" t="s">
        <v>35</v>
      </c>
      <c r="T2314" s="304" t="s">
        <v>35</v>
      </c>
      <c r="U2314" s="304" t="s">
        <v>35</v>
      </c>
      <c r="V2314" s="297">
        <v>11223.2</v>
      </c>
      <c r="W2314" s="298">
        <v>73854</v>
      </c>
      <c r="X2314" s="298">
        <v>4013</v>
      </c>
    </row>
    <row r="2315" spans="1:24" x14ac:dyDescent="0.35">
      <c r="A2315" s="294">
        <v>2013</v>
      </c>
      <c r="B2315" s="295">
        <v>27369</v>
      </c>
      <c r="C2315" s="296" t="s">
        <v>1825</v>
      </c>
      <c r="D2315" s="294" t="s">
        <v>22</v>
      </c>
      <c r="E2315" s="296" t="s">
        <v>23</v>
      </c>
      <c r="F2315" s="294" t="s">
        <v>24</v>
      </c>
      <c r="G2315" s="296" t="s">
        <v>94</v>
      </c>
      <c r="H2315" s="296" t="s">
        <v>31</v>
      </c>
      <c r="I2315" s="296" t="s">
        <v>2285</v>
      </c>
      <c r="J2315" s="297">
        <v>24626.1</v>
      </c>
      <c r="K2315" s="298">
        <v>176512</v>
      </c>
      <c r="L2315" s="298">
        <v>13733</v>
      </c>
      <c r="M2315" s="299">
        <v>11136.1</v>
      </c>
      <c r="N2315" s="300">
        <v>91852</v>
      </c>
      <c r="O2315" s="300">
        <v>2649</v>
      </c>
      <c r="P2315" s="301">
        <v>1447</v>
      </c>
      <c r="Q2315" s="302">
        <v>21192</v>
      </c>
      <c r="R2315" s="302">
        <v>7</v>
      </c>
      <c r="S2315" s="303" t="s">
        <v>35</v>
      </c>
      <c r="T2315" s="304" t="s">
        <v>35</v>
      </c>
      <c r="U2315" s="304" t="s">
        <v>35</v>
      </c>
      <c r="V2315" s="297">
        <v>37209.199999999997</v>
      </c>
      <c r="W2315" s="298">
        <v>289556</v>
      </c>
      <c r="X2315" s="298">
        <v>16389</v>
      </c>
    </row>
    <row r="2316" spans="1:24" x14ac:dyDescent="0.35">
      <c r="A2316" s="294">
        <v>2013</v>
      </c>
      <c r="B2316" s="295">
        <v>27422</v>
      </c>
      <c r="C2316" s="296" t="s">
        <v>1826</v>
      </c>
      <c r="D2316" s="294" t="s">
        <v>22</v>
      </c>
      <c r="E2316" s="296" t="s">
        <v>23</v>
      </c>
      <c r="F2316" s="294" t="s">
        <v>24</v>
      </c>
      <c r="G2316" s="296" t="s">
        <v>48</v>
      </c>
      <c r="H2316" s="296" t="s">
        <v>31</v>
      </c>
      <c r="I2316" s="296" t="s">
        <v>2270</v>
      </c>
      <c r="J2316" s="297">
        <v>13985.5</v>
      </c>
      <c r="K2316" s="298">
        <v>127797</v>
      </c>
      <c r="L2316" s="298">
        <v>7639</v>
      </c>
      <c r="M2316" s="299">
        <v>1529</v>
      </c>
      <c r="N2316" s="300">
        <v>15601</v>
      </c>
      <c r="O2316" s="300">
        <v>423</v>
      </c>
      <c r="P2316" s="301">
        <v>2396</v>
      </c>
      <c r="Q2316" s="302">
        <v>25978</v>
      </c>
      <c r="R2316" s="302">
        <v>360</v>
      </c>
      <c r="S2316" s="303" t="s">
        <v>35</v>
      </c>
      <c r="T2316" s="304" t="s">
        <v>35</v>
      </c>
      <c r="U2316" s="304" t="s">
        <v>35</v>
      </c>
      <c r="V2316" s="297">
        <v>17910.5</v>
      </c>
      <c r="W2316" s="298">
        <v>169376</v>
      </c>
      <c r="X2316" s="298">
        <v>8422</v>
      </c>
    </row>
    <row r="2317" spans="1:24" x14ac:dyDescent="0.35">
      <c r="A2317" s="294">
        <v>2013</v>
      </c>
      <c r="B2317" s="295">
        <v>27599</v>
      </c>
      <c r="C2317" s="296" t="s">
        <v>1827</v>
      </c>
      <c r="D2317" s="294" t="s">
        <v>22</v>
      </c>
      <c r="E2317" s="296" t="s">
        <v>23</v>
      </c>
      <c r="F2317" s="294" t="s">
        <v>24</v>
      </c>
      <c r="G2317" s="296" t="s">
        <v>71</v>
      </c>
      <c r="H2317" s="296" t="s">
        <v>31</v>
      </c>
      <c r="I2317" s="296" t="s">
        <v>2270</v>
      </c>
      <c r="J2317" s="297">
        <v>23569</v>
      </c>
      <c r="K2317" s="298">
        <v>188403</v>
      </c>
      <c r="L2317" s="298">
        <v>14355</v>
      </c>
      <c r="M2317" s="299">
        <v>15217</v>
      </c>
      <c r="N2317" s="300">
        <v>167067</v>
      </c>
      <c r="O2317" s="300">
        <v>210</v>
      </c>
      <c r="P2317" s="301">
        <v>0</v>
      </c>
      <c r="Q2317" s="302">
        <v>0</v>
      </c>
      <c r="R2317" s="302">
        <v>0</v>
      </c>
      <c r="S2317" s="303" t="s">
        <v>35</v>
      </c>
      <c r="T2317" s="304" t="s">
        <v>35</v>
      </c>
      <c r="U2317" s="304" t="s">
        <v>35</v>
      </c>
      <c r="V2317" s="297">
        <v>38786</v>
      </c>
      <c r="W2317" s="298">
        <v>355470</v>
      </c>
      <c r="X2317" s="298">
        <v>14565</v>
      </c>
    </row>
    <row r="2318" spans="1:24" x14ac:dyDescent="0.35">
      <c r="A2318" s="294">
        <v>2013</v>
      </c>
      <c r="B2318" s="295">
        <v>28541</v>
      </c>
      <c r="C2318" s="296" t="s">
        <v>1828</v>
      </c>
      <c r="D2318" s="294" t="s">
        <v>22</v>
      </c>
      <c r="E2318" s="296" t="s">
        <v>23</v>
      </c>
      <c r="F2318" s="294" t="s">
        <v>24</v>
      </c>
      <c r="G2318" s="296" t="s">
        <v>123</v>
      </c>
      <c r="H2318" s="296" t="s">
        <v>179</v>
      </c>
      <c r="I2318" s="296" t="s">
        <v>2304</v>
      </c>
      <c r="J2318" s="297">
        <v>3721.7</v>
      </c>
      <c r="K2318" s="298">
        <v>72270</v>
      </c>
      <c r="L2318" s="298">
        <v>4030</v>
      </c>
      <c r="M2318" s="299">
        <v>1443</v>
      </c>
      <c r="N2318" s="300">
        <v>26353</v>
      </c>
      <c r="O2318" s="300">
        <v>576</v>
      </c>
      <c r="P2318" s="301">
        <v>38008.199999999997</v>
      </c>
      <c r="Q2318" s="302">
        <v>837495</v>
      </c>
      <c r="R2318" s="302">
        <v>4</v>
      </c>
      <c r="S2318" s="303">
        <v>0</v>
      </c>
      <c r="T2318" s="304">
        <v>0</v>
      </c>
      <c r="U2318" s="304">
        <v>0</v>
      </c>
      <c r="V2318" s="297">
        <v>43172.9</v>
      </c>
      <c r="W2318" s="298">
        <v>936118</v>
      </c>
      <c r="X2318" s="298">
        <v>4610</v>
      </c>
    </row>
    <row r="2319" spans="1:24" x14ac:dyDescent="0.35">
      <c r="A2319" s="294">
        <v>2013</v>
      </c>
      <c r="B2319" s="295">
        <v>28604</v>
      </c>
      <c r="C2319" s="296" t="s">
        <v>1829</v>
      </c>
      <c r="D2319" s="294" t="s">
        <v>22</v>
      </c>
      <c r="E2319" s="296" t="s">
        <v>23</v>
      </c>
      <c r="F2319" s="294" t="s">
        <v>24</v>
      </c>
      <c r="G2319" s="296" t="s">
        <v>94</v>
      </c>
      <c r="H2319" s="296" t="s">
        <v>26</v>
      </c>
      <c r="I2319" s="296" t="s">
        <v>2285</v>
      </c>
      <c r="J2319" s="297">
        <v>20130.400000000001</v>
      </c>
      <c r="K2319" s="298">
        <v>243191</v>
      </c>
      <c r="L2319" s="298">
        <v>18187</v>
      </c>
      <c r="M2319" s="299">
        <v>16437.900000000001</v>
      </c>
      <c r="N2319" s="300">
        <v>217784</v>
      </c>
      <c r="O2319" s="300">
        <v>3742</v>
      </c>
      <c r="P2319" s="301" t="s">
        <v>35</v>
      </c>
      <c r="Q2319" s="302" t="s">
        <v>35</v>
      </c>
      <c r="R2319" s="302" t="s">
        <v>35</v>
      </c>
      <c r="S2319" s="303" t="s">
        <v>35</v>
      </c>
      <c r="T2319" s="304" t="s">
        <v>35</v>
      </c>
      <c r="U2319" s="304" t="s">
        <v>35</v>
      </c>
      <c r="V2319" s="297">
        <v>36568.300000000003</v>
      </c>
      <c r="W2319" s="298">
        <v>460975</v>
      </c>
      <c r="X2319" s="298">
        <v>21929</v>
      </c>
    </row>
    <row r="2320" spans="1:24" x14ac:dyDescent="0.35">
      <c r="A2320" s="294">
        <v>2013</v>
      </c>
      <c r="B2320" s="295">
        <v>28802</v>
      </c>
      <c r="C2320" s="296" t="s">
        <v>1830</v>
      </c>
      <c r="D2320" s="294" t="s">
        <v>39</v>
      </c>
      <c r="E2320" s="296" t="s">
        <v>40</v>
      </c>
      <c r="F2320" s="294" t="s">
        <v>24</v>
      </c>
      <c r="G2320" s="296" t="s">
        <v>186</v>
      </c>
      <c r="H2320" s="296" t="s">
        <v>42</v>
      </c>
      <c r="I2320" s="296" t="s">
        <v>2271</v>
      </c>
      <c r="J2320" s="297">
        <v>0</v>
      </c>
      <c r="K2320" s="298">
        <v>0</v>
      </c>
      <c r="L2320" s="298">
        <v>0</v>
      </c>
      <c r="M2320" s="299">
        <v>6606.1</v>
      </c>
      <c r="N2320" s="300">
        <v>90645</v>
      </c>
      <c r="O2320" s="300">
        <v>16</v>
      </c>
      <c r="P2320" s="301">
        <v>0</v>
      </c>
      <c r="Q2320" s="302">
        <v>0</v>
      </c>
      <c r="R2320" s="302">
        <v>0</v>
      </c>
      <c r="S2320" s="303">
        <v>0</v>
      </c>
      <c r="T2320" s="304">
        <v>0</v>
      </c>
      <c r="U2320" s="304">
        <v>0</v>
      </c>
      <c r="V2320" s="297">
        <v>6606.1</v>
      </c>
      <c r="W2320" s="298">
        <v>90645</v>
      </c>
      <c r="X2320" s="298">
        <v>16</v>
      </c>
    </row>
    <row r="2321" spans="1:24" x14ac:dyDescent="0.35">
      <c r="A2321" s="294">
        <v>2013</v>
      </c>
      <c r="B2321" s="295">
        <v>28802</v>
      </c>
      <c r="C2321" s="296" t="s">
        <v>1830</v>
      </c>
      <c r="D2321" s="294" t="s">
        <v>39</v>
      </c>
      <c r="E2321" s="296" t="s">
        <v>40</v>
      </c>
      <c r="F2321" s="294" t="s">
        <v>24</v>
      </c>
      <c r="G2321" s="296" t="s">
        <v>30</v>
      </c>
      <c r="H2321" s="296" t="s">
        <v>42</v>
      </c>
      <c r="I2321" s="296" t="s">
        <v>2271</v>
      </c>
      <c r="J2321" s="297">
        <v>0</v>
      </c>
      <c r="K2321" s="298">
        <v>0</v>
      </c>
      <c r="L2321" s="298">
        <v>0</v>
      </c>
      <c r="M2321" s="299">
        <v>39975.1</v>
      </c>
      <c r="N2321" s="300">
        <v>639669</v>
      </c>
      <c r="O2321" s="300">
        <v>31</v>
      </c>
      <c r="P2321" s="301">
        <v>1394.7</v>
      </c>
      <c r="Q2321" s="302">
        <v>23235</v>
      </c>
      <c r="R2321" s="302">
        <v>4</v>
      </c>
      <c r="S2321" s="303">
        <v>4112.2</v>
      </c>
      <c r="T2321" s="304">
        <v>68400</v>
      </c>
      <c r="U2321" s="304">
        <v>1</v>
      </c>
      <c r="V2321" s="297">
        <v>45482</v>
      </c>
      <c r="W2321" s="298">
        <v>731304</v>
      </c>
      <c r="X2321" s="298">
        <v>36</v>
      </c>
    </row>
    <row r="2322" spans="1:24" x14ac:dyDescent="0.35">
      <c r="A2322" s="294">
        <v>2013</v>
      </c>
      <c r="B2322" s="295">
        <v>28802</v>
      </c>
      <c r="C2322" s="296" t="s">
        <v>1830</v>
      </c>
      <c r="D2322" s="294" t="s">
        <v>39</v>
      </c>
      <c r="E2322" s="296" t="s">
        <v>40</v>
      </c>
      <c r="F2322" s="294" t="s">
        <v>24</v>
      </c>
      <c r="G2322" s="296" t="s">
        <v>150</v>
      </c>
      <c r="H2322" s="296" t="s">
        <v>42</v>
      </c>
      <c r="I2322" s="296" t="s">
        <v>2351</v>
      </c>
      <c r="J2322" s="297">
        <v>0</v>
      </c>
      <c r="K2322" s="298">
        <v>0</v>
      </c>
      <c r="L2322" s="298">
        <v>0</v>
      </c>
      <c r="M2322" s="299">
        <v>9650.7999999999993</v>
      </c>
      <c r="N2322" s="300">
        <v>127046</v>
      </c>
      <c r="O2322" s="300">
        <v>7135</v>
      </c>
      <c r="P2322" s="301">
        <v>0</v>
      </c>
      <c r="Q2322" s="302">
        <v>0</v>
      </c>
      <c r="R2322" s="302">
        <v>0</v>
      </c>
      <c r="S2322" s="303">
        <v>0</v>
      </c>
      <c r="T2322" s="304">
        <v>0</v>
      </c>
      <c r="U2322" s="304">
        <v>0</v>
      </c>
      <c r="V2322" s="297">
        <v>9650.7999999999993</v>
      </c>
      <c r="W2322" s="298">
        <v>127046</v>
      </c>
      <c r="X2322" s="298">
        <v>7135</v>
      </c>
    </row>
    <row r="2323" spans="1:24" x14ac:dyDescent="0.35">
      <c r="A2323" s="294">
        <v>2013</v>
      </c>
      <c r="B2323" s="295">
        <v>28802</v>
      </c>
      <c r="C2323" s="296" t="s">
        <v>1830</v>
      </c>
      <c r="D2323" s="294" t="s">
        <v>39</v>
      </c>
      <c r="E2323" s="296" t="s">
        <v>40</v>
      </c>
      <c r="F2323" s="294" t="s">
        <v>24</v>
      </c>
      <c r="G2323" s="296" t="s">
        <v>169</v>
      </c>
      <c r="H2323" s="296" t="s">
        <v>42</v>
      </c>
      <c r="I2323" s="296" t="s">
        <v>2311</v>
      </c>
      <c r="J2323" s="297">
        <v>0</v>
      </c>
      <c r="K2323" s="298">
        <v>0</v>
      </c>
      <c r="L2323" s="298">
        <v>0</v>
      </c>
      <c r="M2323" s="299">
        <v>4470</v>
      </c>
      <c r="N2323" s="300">
        <v>125451</v>
      </c>
      <c r="O2323" s="300">
        <v>5</v>
      </c>
      <c r="P2323" s="301">
        <v>77188</v>
      </c>
      <c r="Q2323" s="302">
        <v>2093786</v>
      </c>
      <c r="R2323" s="302">
        <v>11</v>
      </c>
      <c r="S2323" s="303">
        <v>0</v>
      </c>
      <c r="T2323" s="304">
        <v>0</v>
      </c>
      <c r="U2323" s="304">
        <v>0</v>
      </c>
      <c r="V2323" s="297">
        <v>81658</v>
      </c>
      <c r="W2323" s="298">
        <v>2219237</v>
      </c>
      <c r="X2323" s="298">
        <v>16</v>
      </c>
    </row>
    <row r="2324" spans="1:24" x14ac:dyDescent="0.35">
      <c r="A2324" s="294">
        <v>2013</v>
      </c>
      <c r="B2324" s="295">
        <v>28802</v>
      </c>
      <c r="C2324" s="296" t="s">
        <v>1830</v>
      </c>
      <c r="D2324" s="294" t="s">
        <v>39</v>
      </c>
      <c r="E2324" s="296" t="s">
        <v>40</v>
      </c>
      <c r="F2324" s="294" t="s">
        <v>24</v>
      </c>
      <c r="G2324" s="296" t="s">
        <v>131</v>
      </c>
      <c r="H2324" s="296" t="s">
        <v>42</v>
      </c>
      <c r="I2324" s="296" t="s">
        <v>2271</v>
      </c>
      <c r="J2324" s="297">
        <v>0</v>
      </c>
      <c r="K2324" s="298">
        <v>0</v>
      </c>
      <c r="L2324" s="298">
        <v>0</v>
      </c>
      <c r="M2324" s="299">
        <v>79391.5</v>
      </c>
      <c r="N2324" s="300">
        <v>1085188</v>
      </c>
      <c r="O2324" s="300">
        <v>84</v>
      </c>
      <c r="P2324" s="301">
        <v>16575.2</v>
      </c>
      <c r="Q2324" s="302">
        <v>247470</v>
      </c>
      <c r="R2324" s="302">
        <v>33</v>
      </c>
      <c r="S2324" s="303">
        <v>0</v>
      </c>
      <c r="T2324" s="304">
        <v>0</v>
      </c>
      <c r="U2324" s="304">
        <v>0</v>
      </c>
      <c r="V2324" s="297">
        <v>95966.7</v>
      </c>
      <c r="W2324" s="298">
        <v>1332658</v>
      </c>
      <c r="X2324" s="298">
        <v>117</v>
      </c>
    </row>
    <row r="2325" spans="1:24" x14ac:dyDescent="0.35">
      <c r="A2325" s="294">
        <v>2013</v>
      </c>
      <c r="B2325" s="295">
        <v>28802</v>
      </c>
      <c r="C2325" s="296" t="s">
        <v>1830</v>
      </c>
      <c r="D2325" s="294" t="s">
        <v>39</v>
      </c>
      <c r="E2325" s="296" t="s">
        <v>40</v>
      </c>
      <c r="F2325" s="294" t="s">
        <v>24</v>
      </c>
      <c r="G2325" s="296" t="s">
        <v>187</v>
      </c>
      <c r="H2325" s="296" t="s">
        <v>42</v>
      </c>
      <c r="I2325" s="296" t="s">
        <v>2271</v>
      </c>
      <c r="J2325" s="297">
        <v>95636.7</v>
      </c>
      <c r="K2325" s="298">
        <v>1235909</v>
      </c>
      <c r="L2325" s="298">
        <v>71633</v>
      </c>
      <c r="M2325" s="299">
        <v>271748.5</v>
      </c>
      <c r="N2325" s="300">
        <v>3987959</v>
      </c>
      <c r="O2325" s="300">
        <v>2411</v>
      </c>
      <c r="P2325" s="301">
        <v>236126.1</v>
      </c>
      <c r="Q2325" s="302">
        <v>3824796</v>
      </c>
      <c r="R2325" s="302">
        <v>236</v>
      </c>
      <c r="S2325" s="303">
        <v>0</v>
      </c>
      <c r="T2325" s="304">
        <v>0</v>
      </c>
      <c r="U2325" s="304">
        <v>0</v>
      </c>
      <c r="V2325" s="297">
        <v>603511.30000000005</v>
      </c>
      <c r="W2325" s="298">
        <v>9048664</v>
      </c>
      <c r="X2325" s="298">
        <v>74280</v>
      </c>
    </row>
    <row r="2326" spans="1:24" x14ac:dyDescent="0.35">
      <c r="A2326" s="294">
        <v>2013</v>
      </c>
      <c r="B2326" s="295">
        <v>28978</v>
      </c>
      <c r="C2326" s="296" t="s">
        <v>2467</v>
      </c>
      <c r="D2326" s="294" t="s">
        <v>22</v>
      </c>
      <c r="E2326" s="296" t="s">
        <v>23</v>
      </c>
      <c r="F2326" s="294" t="s">
        <v>24</v>
      </c>
      <c r="G2326" s="296" t="s">
        <v>94</v>
      </c>
      <c r="H2326" s="296" t="s">
        <v>26</v>
      </c>
      <c r="I2326" s="296" t="s">
        <v>2285</v>
      </c>
      <c r="J2326" s="297">
        <v>26499</v>
      </c>
      <c r="K2326" s="298">
        <v>210165</v>
      </c>
      <c r="L2326" s="298">
        <v>18668</v>
      </c>
      <c r="M2326" s="299">
        <v>30483</v>
      </c>
      <c r="N2326" s="300">
        <v>352560</v>
      </c>
      <c r="O2326" s="300">
        <v>3273</v>
      </c>
      <c r="P2326" s="301">
        <v>261</v>
      </c>
      <c r="Q2326" s="302">
        <v>2619</v>
      </c>
      <c r="R2326" s="302">
        <v>2</v>
      </c>
      <c r="S2326" s="303" t="s">
        <v>35</v>
      </c>
      <c r="T2326" s="304" t="s">
        <v>35</v>
      </c>
      <c r="U2326" s="304" t="s">
        <v>35</v>
      </c>
      <c r="V2326" s="297">
        <v>57243</v>
      </c>
      <c r="W2326" s="298">
        <v>565344</v>
      </c>
      <c r="X2326" s="298">
        <v>21943</v>
      </c>
    </row>
    <row r="2327" spans="1:24" x14ac:dyDescent="0.35">
      <c r="A2327" s="294">
        <v>2013</v>
      </c>
      <c r="B2327" s="295">
        <v>30517</v>
      </c>
      <c r="C2327" s="296" t="s">
        <v>1831</v>
      </c>
      <c r="D2327" s="294" t="s">
        <v>22</v>
      </c>
      <c r="E2327" s="296" t="s">
        <v>23</v>
      </c>
      <c r="F2327" s="294" t="s">
        <v>24</v>
      </c>
      <c r="G2327" s="296" t="s">
        <v>56</v>
      </c>
      <c r="H2327" s="296" t="s">
        <v>31</v>
      </c>
      <c r="I2327" s="296" t="s">
        <v>2287</v>
      </c>
      <c r="J2327" s="297">
        <v>23766</v>
      </c>
      <c r="K2327" s="298">
        <v>148141</v>
      </c>
      <c r="L2327" s="298">
        <v>11989</v>
      </c>
      <c r="M2327" s="299">
        <v>3897</v>
      </c>
      <c r="N2327" s="300">
        <v>30173</v>
      </c>
      <c r="O2327" s="300">
        <v>920</v>
      </c>
      <c r="P2327" s="301">
        <v>0</v>
      </c>
      <c r="Q2327" s="302">
        <v>0</v>
      </c>
      <c r="R2327" s="302">
        <v>0</v>
      </c>
      <c r="S2327" s="303" t="s">
        <v>35</v>
      </c>
      <c r="T2327" s="304" t="s">
        <v>35</v>
      </c>
      <c r="U2327" s="304" t="s">
        <v>35</v>
      </c>
      <c r="V2327" s="297">
        <v>27663</v>
      </c>
      <c r="W2327" s="298">
        <v>178314</v>
      </c>
      <c r="X2327" s="298">
        <v>12909</v>
      </c>
    </row>
    <row r="2328" spans="1:24" x14ac:dyDescent="0.35">
      <c r="A2328" s="294">
        <v>2013</v>
      </c>
      <c r="B2328" s="295">
        <v>30518</v>
      </c>
      <c r="C2328" s="296" t="s">
        <v>1832</v>
      </c>
      <c r="D2328" s="294" t="s">
        <v>22</v>
      </c>
      <c r="E2328" s="296" t="s">
        <v>23</v>
      </c>
      <c r="F2328" s="294" t="s">
        <v>24</v>
      </c>
      <c r="G2328" s="296" t="s">
        <v>53</v>
      </c>
      <c r="H2328" s="296" t="s">
        <v>179</v>
      </c>
      <c r="I2328" s="296" t="s">
        <v>2276</v>
      </c>
      <c r="J2328" s="297">
        <v>38189</v>
      </c>
      <c r="K2328" s="298">
        <v>264084</v>
      </c>
      <c r="L2328" s="298">
        <v>20837</v>
      </c>
      <c r="M2328" s="299">
        <v>17853</v>
      </c>
      <c r="N2328" s="300">
        <v>140345</v>
      </c>
      <c r="O2328" s="300">
        <v>2776</v>
      </c>
      <c r="P2328" s="301">
        <v>7373</v>
      </c>
      <c r="Q2328" s="302">
        <v>157939</v>
      </c>
      <c r="R2328" s="302">
        <v>312</v>
      </c>
      <c r="S2328" s="303" t="s">
        <v>35</v>
      </c>
      <c r="T2328" s="304" t="s">
        <v>35</v>
      </c>
      <c r="U2328" s="304" t="s">
        <v>35</v>
      </c>
      <c r="V2328" s="297">
        <v>63415</v>
      </c>
      <c r="W2328" s="298">
        <v>562368</v>
      </c>
      <c r="X2328" s="298">
        <v>23925</v>
      </c>
    </row>
    <row r="2329" spans="1:24" x14ac:dyDescent="0.35">
      <c r="A2329" s="294">
        <v>2013</v>
      </c>
      <c r="B2329" s="295">
        <v>31833</v>
      </c>
      <c r="C2329" s="296" t="s">
        <v>1833</v>
      </c>
      <c r="D2329" s="294" t="s">
        <v>22</v>
      </c>
      <c r="E2329" s="296" t="s">
        <v>23</v>
      </c>
      <c r="F2329" s="294" t="s">
        <v>24</v>
      </c>
      <c r="G2329" s="296" t="s">
        <v>58</v>
      </c>
      <c r="H2329" s="296" t="s">
        <v>31</v>
      </c>
      <c r="I2329" s="296" t="s">
        <v>2274</v>
      </c>
      <c r="J2329" s="297">
        <v>17231.8</v>
      </c>
      <c r="K2329" s="298">
        <v>138632</v>
      </c>
      <c r="L2329" s="298">
        <v>9465</v>
      </c>
      <c r="M2329" s="299">
        <v>1367.6</v>
      </c>
      <c r="N2329" s="300">
        <v>10350</v>
      </c>
      <c r="O2329" s="300">
        <v>562</v>
      </c>
      <c r="P2329" s="301">
        <v>229.5</v>
      </c>
      <c r="Q2329" s="302">
        <v>2779</v>
      </c>
      <c r="R2329" s="302">
        <v>1</v>
      </c>
      <c r="S2329" s="303" t="s">
        <v>35</v>
      </c>
      <c r="T2329" s="304" t="s">
        <v>35</v>
      </c>
      <c r="U2329" s="304" t="s">
        <v>35</v>
      </c>
      <c r="V2329" s="297">
        <v>18828.900000000001</v>
      </c>
      <c r="W2329" s="298">
        <v>151761</v>
      </c>
      <c r="X2329" s="298">
        <v>10028</v>
      </c>
    </row>
    <row r="2330" spans="1:24" x14ac:dyDescent="0.35">
      <c r="A2330" s="294">
        <v>2013</v>
      </c>
      <c r="B2330" s="295">
        <v>31833</v>
      </c>
      <c r="C2330" s="296" t="s">
        <v>1833</v>
      </c>
      <c r="D2330" s="294" t="s">
        <v>22</v>
      </c>
      <c r="E2330" s="296" t="s">
        <v>23</v>
      </c>
      <c r="F2330" s="294" t="s">
        <v>24</v>
      </c>
      <c r="G2330" s="296" t="s">
        <v>46</v>
      </c>
      <c r="H2330" s="296" t="s">
        <v>31</v>
      </c>
      <c r="I2330" s="296" t="s">
        <v>2274</v>
      </c>
      <c r="J2330" s="297">
        <v>38292.6</v>
      </c>
      <c r="K2330" s="298">
        <v>304794</v>
      </c>
      <c r="L2330" s="298">
        <v>22805</v>
      </c>
      <c r="M2330" s="299">
        <v>6662.3</v>
      </c>
      <c r="N2330" s="300">
        <v>55281</v>
      </c>
      <c r="O2330" s="300">
        <v>2210</v>
      </c>
      <c r="P2330" s="301">
        <v>1041.4000000000001</v>
      </c>
      <c r="Q2330" s="302">
        <v>14296</v>
      </c>
      <c r="R2330" s="302">
        <v>2</v>
      </c>
      <c r="S2330" s="303" t="s">
        <v>35</v>
      </c>
      <c r="T2330" s="304" t="s">
        <v>35</v>
      </c>
      <c r="U2330" s="304" t="s">
        <v>35</v>
      </c>
      <c r="V2330" s="297">
        <v>45996.3</v>
      </c>
      <c r="W2330" s="298">
        <v>374371</v>
      </c>
      <c r="X2330" s="298">
        <v>25017</v>
      </c>
    </row>
    <row r="2331" spans="1:24" x14ac:dyDescent="0.35">
      <c r="A2331" s="294">
        <v>2013</v>
      </c>
      <c r="B2331" s="295">
        <v>34672</v>
      </c>
      <c r="C2331" s="296" t="s">
        <v>2468</v>
      </c>
      <c r="D2331" s="294" t="s">
        <v>22</v>
      </c>
      <c r="E2331" s="296" t="s">
        <v>23</v>
      </c>
      <c r="F2331" s="294" t="s">
        <v>24</v>
      </c>
      <c r="G2331" s="296" t="s">
        <v>56</v>
      </c>
      <c r="H2331" s="296" t="s">
        <v>114</v>
      </c>
      <c r="I2331" s="296" t="s">
        <v>2274</v>
      </c>
      <c r="J2331" s="297" t="s">
        <v>35</v>
      </c>
      <c r="K2331" s="298" t="s">
        <v>35</v>
      </c>
      <c r="L2331" s="298" t="s">
        <v>35</v>
      </c>
      <c r="M2331" s="299" t="s">
        <v>35</v>
      </c>
      <c r="N2331" s="300" t="s">
        <v>35</v>
      </c>
      <c r="O2331" s="300" t="s">
        <v>35</v>
      </c>
      <c r="P2331" s="301" t="s">
        <v>35</v>
      </c>
      <c r="Q2331" s="302" t="s">
        <v>35</v>
      </c>
      <c r="R2331" s="302" t="s">
        <v>35</v>
      </c>
      <c r="S2331" s="303" t="s">
        <v>35</v>
      </c>
      <c r="T2331" s="304" t="s">
        <v>35</v>
      </c>
      <c r="U2331" s="304" t="s">
        <v>35</v>
      </c>
      <c r="V2331" s="297">
        <v>0</v>
      </c>
      <c r="W2331" s="298">
        <v>0</v>
      </c>
      <c r="X2331" s="298">
        <v>0</v>
      </c>
    </row>
    <row r="2332" spans="1:24" x14ac:dyDescent="0.35">
      <c r="A2332" s="294">
        <v>2013</v>
      </c>
      <c r="B2332" s="295">
        <v>36055</v>
      </c>
      <c r="C2332" s="296" t="s">
        <v>2469</v>
      </c>
      <c r="D2332" s="294" t="s">
        <v>22</v>
      </c>
      <c r="E2332" s="296" t="s">
        <v>23</v>
      </c>
      <c r="F2332" s="294" t="s">
        <v>24</v>
      </c>
      <c r="G2332" s="296" t="s">
        <v>414</v>
      </c>
      <c r="H2332" s="296" t="s">
        <v>114</v>
      </c>
      <c r="I2332" s="296" t="s">
        <v>2306</v>
      </c>
      <c r="J2332" s="297" t="s">
        <v>35</v>
      </c>
      <c r="K2332" s="298" t="s">
        <v>35</v>
      </c>
      <c r="L2332" s="298" t="s">
        <v>35</v>
      </c>
      <c r="M2332" s="299" t="s">
        <v>35</v>
      </c>
      <c r="N2332" s="300" t="s">
        <v>35</v>
      </c>
      <c r="O2332" s="300" t="s">
        <v>35</v>
      </c>
      <c r="P2332" s="301" t="s">
        <v>35</v>
      </c>
      <c r="Q2332" s="302" t="s">
        <v>35</v>
      </c>
      <c r="R2332" s="302" t="s">
        <v>35</v>
      </c>
      <c r="S2332" s="303" t="s">
        <v>35</v>
      </c>
      <c r="T2332" s="304" t="s">
        <v>35</v>
      </c>
      <c r="U2332" s="304" t="s">
        <v>35</v>
      </c>
      <c r="V2332" s="297">
        <v>0</v>
      </c>
      <c r="W2332" s="298">
        <v>0</v>
      </c>
      <c r="X2332" s="298">
        <v>0</v>
      </c>
    </row>
    <row r="2333" spans="1:24" x14ac:dyDescent="0.35">
      <c r="A2333" s="294">
        <v>2013</v>
      </c>
      <c r="B2333" s="295">
        <v>36189</v>
      </c>
      <c r="C2333" s="296" t="s">
        <v>1834</v>
      </c>
      <c r="D2333" s="294" t="s">
        <v>22</v>
      </c>
      <c r="E2333" s="296" t="s">
        <v>23</v>
      </c>
      <c r="F2333" s="294" t="s">
        <v>24</v>
      </c>
      <c r="G2333" s="296" t="s">
        <v>44</v>
      </c>
      <c r="H2333" s="296" t="s">
        <v>31</v>
      </c>
      <c r="I2333" s="296" t="s">
        <v>2271</v>
      </c>
      <c r="J2333" s="297">
        <v>14657.5</v>
      </c>
      <c r="K2333" s="298">
        <v>115362</v>
      </c>
      <c r="L2333" s="298">
        <v>7062</v>
      </c>
      <c r="M2333" s="299">
        <v>2572.1</v>
      </c>
      <c r="N2333" s="300">
        <v>20007</v>
      </c>
      <c r="O2333" s="300">
        <v>1043</v>
      </c>
      <c r="P2333" s="301">
        <v>2323.9</v>
      </c>
      <c r="Q2333" s="302">
        <v>23456</v>
      </c>
      <c r="R2333" s="302">
        <v>6</v>
      </c>
      <c r="S2333" s="303">
        <v>0</v>
      </c>
      <c r="T2333" s="304">
        <v>0</v>
      </c>
      <c r="U2333" s="304">
        <v>0</v>
      </c>
      <c r="V2333" s="297">
        <v>19553.5</v>
      </c>
      <c r="W2333" s="298">
        <v>158825</v>
      </c>
      <c r="X2333" s="298">
        <v>8111</v>
      </c>
    </row>
    <row r="2334" spans="1:24" x14ac:dyDescent="0.35">
      <c r="A2334" s="294">
        <v>2013</v>
      </c>
      <c r="B2334" s="295">
        <v>38084</v>
      </c>
      <c r="C2334" s="296" t="s">
        <v>1835</v>
      </c>
      <c r="D2334" s="294" t="s">
        <v>22</v>
      </c>
      <c r="E2334" s="296" t="s">
        <v>23</v>
      </c>
      <c r="F2334" s="294" t="s">
        <v>24</v>
      </c>
      <c r="G2334" s="296" t="s">
        <v>79</v>
      </c>
      <c r="H2334" s="296" t="s">
        <v>31</v>
      </c>
      <c r="I2334" s="296" t="s">
        <v>2270</v>
      </c>
      <c r="J2334" s="297">
        <v>122430.8</v>
      </c>
      <c r="K2334" s="298">
        <v>812184</v>
      </c>
      <c r="L2334" s="298">
        <v>112229</v>
      </c>
      <c r="M2334" s="299">
        <v>22289.4</v>
      </c>
      <c r="N2334" s="300">
        <v>173776</v>
      </c>
      <c r="O2334" s="300">
        <v>10447</v>
      </c>
      <c r="P2334" s="301">
        <v>35112</v>
      </c>
      <c r="Q2334" s="302">
        <v>417962</v>
      </c>
      <c r="R2334" s="302">
        <v>324</v>
      </c>
      <c r="S2334" s="303">
        <v>0</v>
      </c>
      <c r="T2334" s="304">
        <v>0</v>
      </c>
      <c r="U2334" s="304">
        <v>0</v>
      </c>
      <c r="V2334" s="297">
        <v>179832.2</v>
      </c>
      <c r="W2334" s="298">
        <v>1403922</v>
      </c>
      <c r="X2334" s="298">
        <v>123000</v>
      </c>
    </row>
    <row r="2335" spans="1:24" x14ac:dyDescent="0.35">
      <c r="A2335" s="294">
        <v>2013</v>
      </c>
      <c r="B2335" s="295">
        <v>40036</v>
      </c>
      <c r="C2335" s="296" t="s">
        <v>1836</v>
      </c>
      <c r="D2335" s="294" t="s">
        <v>22</v>
      </c>
      <c r="E2335" s="296" t="s">
        <v>23</v>
      </c>
      <c r="F2335" s="294" t="s">
        <v>24</v>
      </c>
      <c r="G2335" s="296" t="s">
        <v>37</v>
      </c>
      <c r="H2335" s="296" t="s">
        <v>54</v>
      </c>
      <c r="I2335" s="296" t="s">
        <v>2270</v>
      </c>
      <c r="J2335" s="297">
        <v>594</v>
      </c>
      <c r="K2335" s="298">
        <v>4449</v>
      </c>
      <c r="L2335" s="298">
        <v>590</v>
      </c>
      <c r="M2335" s="299">
        <v>530</v>
      </c>
      <c r="N2335" s="300">
        <v>3811</v>
      </c>
      <c r="O2335" s="300">
        <v>145</v>
      </c>
      <c r="P2335" s="301">
        <v>564</v>
      </c>
      <c r="Q2335" s="302">
        <v>5203</v>
      </c>
      <c r="R2335" s="302">
        <v>16</v>
      </c>
      <c r="S2335" s="303">
        <v>0</v>
      </c>
      <c r="T2335" s="304">
        <v>0</v>
      </c>
      <c r="U2335" s="304">
        <v>0</v>
      </c>
      <c r="V2335" s="297">
        <v>1688</v>
      </c>
      <c r="W2335" s="298">
        <v>13463</v>
      </c>
      <c r="X2335" s="298">
        <v>751</v>
      </c>
    </row>
    <row r="2336" spans="1:24" x14ac:dyDescent="0.35">
      <c r="A2336" s="294">
        <v>2013</v>
      </c>
      <c r="B2336" s="295">
        <v>40127</v>
      </c>
      <c r="C2336" s="296" t="s">
        <v>1837</v>
      </c>
      <c r="D2336" s="294" t="s">
        <v>22</v>
      </c>
      <c r="E2336" s="296" t="s">
        <v>23</v>
      </c>
      <c r="F2336" s="294" t="s">
        <v>24</v>
      </c>
      <c r="G2336" s="296" t="s">
        <v>56</v>
      </c>
      <c r="H2336" s="296" t="s">
        <v>31</v>
      </c>
      <c r="I2336" s="296" t="s">
        <v>2287</v>
      </c>
      <c r="J2336" s="297">
        <v>28453</v>
      </c>
      <c r="K2336" s="298">
        <v>216473</v>
      </c>
      <c r="L2336" s="298">
        <v>18423</v>
      </c>
      <c r="M2336" s="299">
        <v>4091</v>
      </c>
      <c r="N2336" s="300">
        <v>32346</v>
      </c>
      <c r="O2336" s="300">
        <v>1574</v>
      </c>
      <c r="P2336" s="301">
        <v>2416</v>
      </c>
      <c r="Q2336" s="302">
        <v>21240</v>
      </c>
      <c r="R2336" s="302">
        <v>62</v>
      </c>
      <c r="S2336" s="303" t="s">
        <v>35</v>
      </c>
      <c r="T2336" s="304" t="s">
        <v>35</v>
      </c>
      <c r="U2336" s="304" t="s">
        <v>35</v>
      </c>
      <c r="V2336" s="297">
        <v>34960</v>
      </c>
      <c r="W2336" s="298">
        <v>270059</v>
      </c>
      <c r="X2336" s="298">
        <v>20059</v>
      </c>
    </row>
    <row r="2337" spans="1:24" x14ac:dyDescent="0.35">
      <c r="A2337" s="294">
        <v>2013</v>
      </c>
      <c r="B2337" s="295">
        <v>40165</v>
      </c>
      <c r="C2337" s="296" t="s">
        <v>1838</v>
      </c>
      <c r="D2337" s="294" t="s">
        <v>22</v>
      </c>
      <c r="E2337" s="296" t="s">
        <v>23</v>
      </c>
      <c r="F2337" s="294" t="s">
        <v>24</v>
      </c>
      <c r="G2337" s="296" t="s">
        <v>53</v>
      </c>
      <c r="H2337" s="296" t="s">
        <v>31</v>
      </c>
      <c r="I2337" s="296" t="s">
        <v>2309</v>
      </c>
      <c r="J2337" s="297">
        <v>1469</v>
      </c>
      <c r="K2337" s="298">
        <v>23915</v>
      </c>
      <c r="L2337" s="298">
        <v>2025</v>
      </c>
      <c r="M2337" s="299">
        <v>457</v>
      </c>
      <c r="N2337" s="300">
        <v>6552</v>
      </c>
      <c r="O2337" s="300">
        <v>243</v>
      </c>
      <c r="P2337" s="301" t="s">
        <v>35</v>
      </c>
      <c r="Q2337" s="302" t="s">
        <v>35</v>
      </c>
      <c r="R2337" s="302" t="s">
        <v>35</v>
      </c>
      <c r="S2337" s="303" t="s">
        <v>35</v>
      </c>
      <c r="T2337" s="304" t="s">
        <v>35</v>
      </c>
      <c r="U2337" s="304" t="s">
        <v>35</v>
      </c>
      <c r="V2337" s="297">
        <v>1926</v>
      </c>
      <c r="W2337" s="298">
        <v>30467</v>
      </c>
      <c r="X2337" s="298">
        <v>2268</v>
      </c>
    </row>
    <row r="2338" spans="1:24" x14ac:dyDescent="0.35">
      <c r="A2338" s="294">
        <v>2013</v>
      </c>
      <c r="B2338" s="295">
        <v>40165</v>
      </c>
      <c r="C2338" s="296" t="s">
        <v>1838</v>
      </c>
      <c r="D2338" s="294" t="s">
        <v>22</v>
      </c>
      <c r="E2338" s="296" t="s">
        <v>23</v>
      </c>
      <c r="F2338" s="294" t="s">
        <v>24</v>
      </c>
      <c r="G2338" s="296" t="s">
        <v>223</v>
      </c>
      <c r="H2338" s="296" t="s">
        <v>31</v>
      </c>
      <c r="I2338" s="296" t="s">
        <v>2309</v>
      </c>
      <c r="J2338" s="297">
        <v>13560</v>
      </c>
      <c r="K2338" s="298">
        <v>215205</v>
      </c>
      <c r="L2338" s="298">
        <v>12389</v>
      </c>
      <c r="M2338" s="299">
        <v>7224</v>
      </c>
      <c r="N2338" s="300">
        <v>131997</v>
      </c>
      <c r="O2338" s="300">
        <v>1710</v>
      </c>
      <c r="P2338" s="301">
        <v>1488</v>
      </c>
      <c r="Q2338" s="302">
        <v>24528</v>
      </c>
      <c r="R2338" s="302">
        <v>2</v>
      </c>
      <c r="S2338" s="303" t="s">
        <v>35</v>
      </c>
      <c r="T2338" s="304" t="s">
        <v>35</v>
      </c>
      <c r="U2338" s="304" t="s">
        <v>35</v>
      </c>
      <c r="V2338" s="297">
        <v>22272</v>
      </c>
      <c r="W2338" s="298">
        <v>371730</v>
      </c>
      <c r="X2338" s="298">
        <v>14101</v>
      </c>
    </row>
    <row r="2339" spans="1:24" x14ac:dyDescent="0.35">
      <c r="A2339" s="294">
        <v>2013</v>
      </c>
      <c r="B2339" s="295">
        <v>40166</v>
      </c>
      <c r="C2339" s="296" t="s">
        <v>1839</v>
      </c>
      <c r="D2339" s="294" t="s">
        <v>22</v>
      </c>
      <c r="E2339" s="296" t="s">
        <v>23</v>
      </c>
      <c r="F2339" s="294" t="s">
        <v>24</v>
      </c>
      <c r="G2339" s="296" t="s">
        <v>100</v>
      </c>
      <c r="H2339" s="296" t="s">
        <v>31</v>
      </c>
      <c r="I2339" s="296" t="s">
        <v>2269</v>
      </c>
      <c r="J2339" s="297">
        <v>25851</v>
      </c>
      <c r="K2339" s="298">
        <v>281984</v>
      </c>
      <c r="L2339" s="298">
        <v>15591</v>
      </c>
      <c r="M2339" s="299">
        <v>11368</v>
      </c>
      <c r="N2339" s="300">
        <v>113990</v>
      </c>
      <c r="O2339" s="300">
        <v>3144</v>
      </c>
      <c r="P2339" s="301">
        <v>6247</v>
      </c>
      <c r="Q2339" s="302">
        <v>97325</v>
      </c>
      <c r="R2339" s="302">
        <v>4</v>
      </c>
      <c r="S2339" s="303">
        <v>0</v>
      </c>
      <c r="T2339" s="304">
        <v>0</v>
      </c>
      <c r="U2339" s="304">
        <v>0</v>
      </c>
      <c r="V2339" s="297">
        <v>43466</v>
      </c>
      <c r="W2339" s="298">
        <v>493299</v>
      </c>
      <c r="X2339" s="298">
        <v>18739</v>
      </c>
    </row>
    <row r="2340" spans="1:24" x14ac:dyDescent="0.35">
      <c r="A2340" s="294">
        <v>2013</v>
      </c>
      <c r="B2340" s="295">
        <v>40167</v>
      </c>
      <c r="C2340" s="296" t="s">
        <v>1840</v>
      </c>
      <c r="D2340" s="294" t="s">
        <v>22</v>
      </c>
      <c r="E2340" s="296" t="s">
        <v>23</v>
      </c>
      <c r="F2340" s="294" t="s">
        <v>24</v>
      </c>
      <c r="G2340" s="296" t="s">
        <v>187</v>
      </c>
      <c r="H2340" s="296" t="s">
        <v>31</v>
      </c>
      <c r="I2340" s="296" t="s">
        <v>2271</v>
      </c>
      <c r="J2340" s="297">
        <v>14060</v>
      </c>
      <c r="K2340" s="298">
        <v>129353</v>
      </c>
      <c r="L2340" s="298">
        <v>12208</v>
      </c>
      <c r="M2340" s="299">
        <v>4523</v>
      </c>
      <c r="N2340" s="300">
        <v>47356</v>
      </c>
      <c r="O2340" s="300">
        <v>1184</v>
      </c>
      <c r="P2340" s="301">
        <v>1581</v>
      </c>
      <c r="Q2340" s="302">
        <v>19166</v>
      </c>
      <c r="R2340" s="302">
        <v>3</v>
      </c>
      <c r="S2340" s="303" t="s">
        <v>35</v>
      </c>
      <c r="T2340" s="304" t="s">
        <v>35</v>
      </c>
      <c r="U2340" s="304" t="s">
        <v>35</v>
      </c>
      <c r="V2340" s="297">
        <v>20164</v>
      </c>
      <c r="W2340" s="298">
        <v>195875</v>
      </c>
      <c r="X2340" s="298">
        <v>13395</v>
      </c>
    </row>
    <row r="2341" spans="1:24" x14ac:dyDescent="0.35">
      <c r="A2341" s="294">
        <v>2013</v>
      </c>
      <c r="B2341" s="295">
        <v>40208</v>
      </c>
      <c r="C2341" s="296" t="s">
        <v>1841</v>
      </c>
      <c r="D2341" s="294" t="s">
        <v>22</v>
      </c>
      <c r="E2341" s="296" t="s">
        <v>23</v>
      </c>
      <c r="F2341" s="294" t="s">
        <v>24</v>
      </c>
      <c r="G2341" s="296" t="s">
        <v>75</v>
      </c>
      <c r="H2341" s="296" t="s">
        <v>31</v>
      </c>
      <c r="I2341" s="296" t="s">
        <v>2292</v>
      </c>
      <c r="J2341" s="297">
        <v>7606.4</v>
      </c>
      <c r="K2341" s="298">
        <v>46461</v>
      </c>
      <c r="L2341" s="298">
        <v>4259</v>
      </c>
      <c r="M2341" s="299">
        <v>3805.6</v>
      </c>
      <c r="N2341" s="300">
        <v>26147</v>
      </c>
      <c r="O2341" s="300">
        <v>857</v>
      </c>
      <c r="P2341" s="301">
        <v>3006.5</v>
      </c>
      <c r="Q2341" s="302">
        <v>26520</v>
      </c>
      <c r="R2341" s="302">
        <v>34</v>
      </c>
      <c r="S2341" s="303" t="s">
        <v>35</v>
      </c>
      <c r="T2341" s="304" t="s">
        <v>35</v>
      </c>
      <c r="U2341" s="304" t="s">
        <v>35</v>
      </c>
      <c r="V2341" s="297">
        <v>14418.5</v>
      </c>
      <c r="W2341" s="298">
        <v>99128</v>
      </c>
      <c r="X2341" s="298">
        <v>5150</v>
      </c>
    </row>
    <row r="2342" spans="1:24" x14ac:dyDescent="0.35">
      <c r="A2342" s="294">
        <v>2013</v>
      </c>
      <c r="B2342" s="295">
        <v>40212</v>
      </c>
      <c r="C2342" s="296" t="s">
        <v>1842</v>
      </c>
      <c r="D2342" s="294" t="s">
        <v>22</v>
      </c>
      <c r="E2342" s="296" t="s">
        <v>23</v>
      </c>
      <c r="F2342" s="294" t="s">
        <v>24</v>
      </c>
      <c r="G2342" s="296" t="s">
        <v>46</v>
      </c>
      <c r="H2342" s="296" t="s">
        <v>31</v>
      </c>
      <c r="I2342" s="296" t="s">
        <v>2274</v>
      </c>
      <c r="J2342" s="297">
        <v>90450.8</v>
      </c>
      <c r="K2342" s="298">
        <v>817927</v>
      </c>
      <c r="L2342" s="298">
        <v>57584</v>
      </c>
      <c r="M2342" s="299">
        <v>7158.2</v>
      </c>
      <c r="N2342" s="300">
        <v>60206</v>
      </c>
      <c r="O2342" s="300">
        <v>3357</v>
      </c>
      <c r="P2342" s="301">
        <v>25469.8</v>
      </c>
      <c r="Q2342" s="302">
        <v>268345</v>
      </c>
      <c r="R2342" s="302">
        <v>2701</v>
      </c>
      <c r="S2342" s="303" t="s">
        <v>35</v>
      </c>
      <c r="T2342" s="304" t="s">
        <v>35</v>
      </c>
      <c r="U2342" s="304" t="s">
        <v>35</v>
      </c>
      <c r="V2342" s="297">
        <v>123078.8</v>
      </c>
      <c r="W2342" s="298">
        <v>1146478</v>
      </c>
      <c r="X2342" s="298">
        <v>63642</v>
      </c>
    </row>
    <row r="2343" spans="1:24" x14ac:dyDescent="0.35">
      <c r="A2343" s="294">
        <v>2013</v>
      </c>
      <c r="B2343" s="295">
        <v>40215</v>
      </c>
      <c r="C2343" s="296" t="s">
        <v>1843</v>
      </c>
      <c r="D2343" s="294" t="s">
        <v>22</v>
      </c>
      <c r="E2343" s="296" t="s">
        <v>23</v>
      </c>
      <c r="F2343" s="294" t="s">
        <v>24</v>
      </c>
      <c r="G2343" s="296" t="s">
        <v>62</v>
      </c>
      <c r="H2343" s="296" t="s">
        <v>31</v>
      </c>
      <c r="I2343" s="296" t="s">
        <v>2279</v>
      </c>
      <c r="J2343" s="297">
        <v>1921.8</v>
      </c>
      <c r="K2343" s="298">
        <v>4660</v>
      </c>
      <c r="L2343" s="298">
        <v>935</v>
      </c>
      <c r="M2343" s="299">
        <v>4080.1</v>
      </c>
      <c r="N2343" s="300">
        <v>12526</v>
      </c>
      <c r="O2343" s="300">
        <v>659</v>
      </c>
      <c r="P2343" s="301">
        <v>2137.1</v>
      </c>
      <c r="Q2343" s="302">
        <v>9316</v>
      </c>
      <c r="R2343" s="302">
        <v>5</v>
      </c>
      <c r="S2343" s="303" t="s">
        <v>35</v>
      </c>
      <c r="T2343" s="304" t="s">
        <v>35</v>
      </c>
      <c r="U2343" s="304" t="s">
        <v>35</v>
      </c>
      <c r="V2343" s="297">
        <v>8139</v>
      </c>
      <c r="W2343" s="298">
        <v>26502</v>
      </c>
      <c r="X2343" s="298">
        <v>1599</v>
      </c>
    </row>
    <row r="2344" spans="1:24" x14ac:dyDescent="0.35">
      <c r="A2344" s="294">
        <v>2013</v>
      </c>
      <c r="B2344" s="295">
        <v>40219</v>
      </c>
      <c r="C2344" s="296" t="s">
        <v>1844</v>
      </c>
      <c r="D2344" s="294" t="s">
        <v>22</v>
      </c>
      <c r="E2344" s="296" t="s">
        <v>23</v>
      </c>
      <c r="F2344" s="294" t="s">
        <v>24</v>
      </c>
      <c r="G2344" s="296" t="s">
        <v>187</v>
      </c>
      <c r="H2344" s="296" t="s">
        <v>31</v>
      </c>
      <c r="I2344" s="296" t="s">
        <v>2271</v>
      </c>
      <c r="J2344" s="297">
        <v>17779</v>
      </c>
      <c r="K2344" s="298">
        <v>122416</v>
      </c>
      <c r="L2344" s="298">
        <v>16577</v>
      </c>
      <c r="M2344" s="299">
        <v>2491</v>
      </c>
      <c r="N2344" s="300">
        <v>15944</v>
      </c>
      <c r="O2344" s="300">
        <v>2057</v>
      </c>
      <c r="P2344" s="301">
        <v>4647</v>
      </c>
      <c r="Q2344" s="302">
        <v>40183</v>
      </c>
      <c r="R2344" s="302">
        <v>168</v>
      </c>
      <c r="S2344" s="303" t="s">
        <v>35</v>
      </c>
      <c r="T2344" s="304" t="s">
        <v>35</v>
      </c>
      <c r="U2344" s="304" t="s">
        <v>35</v>
      </c>
      <c r="V2344" s="297">
        <v>24917</v>
      </c>
      <c r="W2344" s="298">
        <v>178543</v>
      </c>
      <c r="X2344" s="298">
        <v>18802</v>
      </c>
    </row>
    <row r="2345" spans="1:24" x14ac:dyDescent="0.35">
      <c r="A2345" s="294">
        <v>2013</v>
      </c>
      <c r="B2345" s="295">
        <v>40220</v>
      </c>
      <c r="C2345" s="296" t="s">
        <v>1845</v>
      </c>
      <c r="D2345" s="294" t="s">
        <v>22</v>
      </c>
      <c r="E2345" s="296" t="s">
        <v>23</v>
      </c>
      <c r="F2345" s="294" t="s">
        <v>24</v>
      </c>
      <c r="G2345" s="296" t="s">
        <v>187</v>
      </c>
      <c r="H2345" s="296" t="s">
        <v>31</v>
      </c>
      <c r="I2345" s="296" t="s">
        <v>2271</v>
      </c>
      <c r="J2345" s="297">
        <v>50078</v>
      </c>
      <c r="K2345" s="298">
        <v>434016</v>
      </c>
      <c r="L2345" s="298">
        <v>29717</v>
      </c>
      <c r="M2345" s="299">
        <v>7351</v>
      </c>
      <c r="N2345" s="300">
        <v>70696</v>
      </c>
      <c r="O2345" s="300">
        <v>1694</v>
      </c>
      <c r="P2345" s="301">
        <v>2208</v>
      </c>
      <c r="Q2345" s="302">
        <v>29111</v>
      </c>
      <c r="R2345" s="302">
        <v>5</v>
      </c>
      <c r="S2345" s="303" t="s">
        <v>35</v>
      </c>
      <c r="T2345" s="304" t="s">
        <v>35</v>
      </c>
      <c r="U2345" s="304" t="s">
        <v>35</v>
      </c>
      <c r="V2345" s="297">
        <v>59637</v>
      </c>
      <c r="W2345" s="298">
        <v>533823</v>
      </c>
      <c r="X2345" s="298">
        <v>31416</v>
      </c>
    </row>
    <row r="2346" spans="1:24" x14ac:dyDescent="0.35">
      <c r="A2346" s="294">
        <v>2013</v>
      </c>
      <c r="B2346" s="295">
        <v>40221</v>
      </c>
      <c r="C2346" s="296" t="s">
        <v>1846</v>
      </c>
      <c r="D2346" s="294" t="s">
        <v>22</v>
      </c>
      <c r="E2346" s="296" t="s">
        <v>23</v>
      </c>
      <c r="F2346" s="294" t="s">
        <v>24</v>
      </c>
      <c r="G2346" s="296" t="s">
        <v>187</v>
      </c>
      <c r="H2346" s="296" t="s">
        <v>31</v>
      </c>
      <c r="I2346" s="296" t="s">
        <v>2271</v>
      </c>
      <c r="J2346" s="297">
        <v>11982</v>
      </c>
      <c r="K2346" s="298">
        <v>100985</v>
      </c>
      <c r="L2346" s="298">
        <v>8525</v>
      </c>
      <c r="M2346" s="299">
        <v>3184</v>
      </c>
      <c r="N2346" s="300">
        <v>29421</v>
      </c>
      <c r="O2346" s="300">
        <v>687</v>
      </c>
      <c r="P2346" s="301">
        <v>4792</v>
      </c>
      <c r="Q2346" s="302">
        <v>68123</v>
      </c>
      <c r="R2346" s="302">
        <v>2</v>
      </c>
      <c r="S2346" s="303" t="s">
        <v>35</v>
      </c>
      <c r="T2346" s="304" t="s">
        <v>35</v>
      </c>
      <c r="U2346" s="304" t="s">
        <v>35</v>
      </c>
      <c r="V2346" s="297">
        <v>19958</v>
      </c>
      <c r="W2346" s="298">
        <v>198529</v>
      </c>
      <c r="X2346" s="298">
        <v>9214</v>
      </c>
    </row>
    <row r="2347" spans="1:24" x14ac:dyDescent="0.35">
      <c r="A2347" s="294">
        <v>2013</v>
      </c>
      <c r="B2347" s="295">
        <v>40222</v>
      </c>
      <c r="C2347" s="296" t="s">
        <v>1847</v>
      </c>
      <c r="D2347" s="294" t="s">
        <v>22</v>
      </c>
      <c r="E2347" s="296" t="s">
        <v>23</v>
      </c>
      <c r="F2347" s="294" t="s">
        <v>24</v>
      </c>
      <c r="G2347" s="296" t="s">
        <v>187</v>
      </c>
      <c r="H2347" s="296" t="s">
        <v>31</v>
      </c>
      <c r="I2347" s="296" t="s">
        <v>2271</v>
      </c>
      <c r="J2347" s="297">
        <v>27168</v>
      </c>
      <c r="K2347" s="298">
        <v>219150</v>
      </c>
      <c r="L2347" s="298">
        <v>20298</v>
      </c>
      <c r="M2347" s="299">
        <v>5291</v>
      </c>
      <c r="N2347" s="300">
        <v>46480</v>
      </c>
      <c r="O2347" s="300">
        <v>1563</v>
      </c>
      <c r="P2347" s="301">
        <v>985</v>
      </c>
      <c r="Q2347" s="302">
        <v>11590</v>
      </c>
      <c r="R2347" s="302">
        <v>2</v>
      </c>
      <c r="S2347" s="303" t="s">
        <v>35</v>
      </c>
      <c r="T2347" s="304" t="s">
        <v>35</v>
      </c>
      <c r="U2347" s="304" t="s">
        <v>35</v>
      </c>
      <c r="V2347" s="297">
        <v>33444</v>
      </c>
      <c r="W2347" s="298">
        <v>277220</v>
      </c>
      <c r="X2347" s="298">
        <v>21863</v>
      </c>
    </row>
    <row r="2348" spans="1:24" x14ac:dyDescent="0.35">
      <c r="A2348" s="294">
        <v>2013</v>
      </c>
      <c r="B2348" s="295">
        <v>40224</v>
      </c>
      <c r="C2348" s="296" t="s">
        <v>1848</v>
      </c>
      <c r="D2348" s="294" t="s">
        <v>22</v>
      </c>
      <c r="E2348" s="296" t="s">
        <v>23</v>
      </c>
      <c r="F2348" s="294" t="s">
        <v>24</v>
      </c>
      <c r="G2348" s="296" t="s">
        <v>187</v>
      </c>
      <c r="H2348" s="296" t="s">
        <v>31</v>
      </c>
      <c r="I2348" s="296" t="s">
        <v>2271</v>
      </c>
      <c r="J2348" s="297">
        <v>28556</v>
      </c>
      <c r="K2348" s="298">
        <v>223252</v>
      </c>
      <c r="L2348" s="298">
        <v>23203</v>
      </c>
      <c r="M2348" s="299">
        <v>5786</v>
      </c>
      <c r="N2348" s="300">
        <v>49263</v>
      </c>
      <c r="O2348" s="300">
        <v>1943</v>
      </c>
      <c r="P2348" s="301">
        <v>1577</v>
      </c>
      <c r="Q2348" s="302">
        <v>17044</v>
      </c>
      <c r="R2348" s="302">
        <v>10</v>
      </c>
      <c r="S2348" s="303" t="s">
        <v>35</v>
      </c>
      <c r="T2348" s="304" t="s">
        <v>35</v>
      </c>
      <c r="U2348" s="304" t="s">
        <v>35</v>
      </c>
      <c r="V2348" s="297">
        <v>35919</v>
      </c>
      <c r="W2348" s="298">
        <v>289559</v>
      </c>
      <c r="X2348" s="298">
        <v>25156</v>
      </c>
    </row>
    <row r="2349" spans="1:24" x14ac:dyDescent="0.35">
      <c r="A2349" s="294">
        <v>2013</v>
      </c>
      <c r="B2349" s="295">
        <v>40228</v>
      </c>
      <c r="C2349" s="296" t="s">
        <v>1849</v>
      </c>
      <c r="D2349" s="294" t="s">
        <v>22</v>
      </c>
      <c r="E2349" s="296" t="s">
        <v>23</v>
      </c>
      <c r="F2349" s="294" t="s">
        <v>24</v>
      </c>
      <c r="G2349" s="296" t="s">
        <v>32</v>
      </c>
      <c r="H2349" s="296" t="s">
        <v>31</v>
      </c>
      <c r="I2349" s="296" t="s">
        <v>2271</v>
      </c>
      <c r="J2349" s="297">
        <v>243055</v>
      </c>
      <c r="K2349" s="298">
        <v>2182732</v>
      </c>
      <c r="L2349" s="298">
        <v>139787</v>
      </c>
      <c r="M2349" s="299">
        <v>35853</v>
      </c>
      <c r="N2349" s="300">
        <v>329357</v>
      </c>
      <c r="O2349" s="300">
        <v>14726</v>
      </c>
      <c r="P2349" s="301">
        <v>116763</v>
      </c>
      <c r="Q2349" s="302">
        <v>1727974</v>
      </c>
      <c r="R2349" s="302">
        <v>616</v>
      </c>
      <c r="S2349" s="303" t="s">
        <v>35</v>
      </c>
      <c r="T2349" s="304" t="s">
        <v>35</v>
      </c>
      <c r="U2349" s="304" t="s">
        <v>35</v>
      </c>
      <c r="V2349" s="297">
        <v>395671</v>
      </c>
      <c r="W2349" s="298">
        <v>4240063</v>
      </c>
      <c r="X2349" s="298">
        <v>155129</v>
      </c>
    </row>
    <row r="2350" spans="1:24" x14ac:dyDescent="0.35">
      <c r="A2350" s="294">
        <v>2013</v>
      </c>
      <c r="B2350" s="295">
        <v>40236</v>
      </c>
      <c r="C2350" s="296" t="s">
        <v>1850</v>
      </c>
      <c r="D2350" s="294" t="s">
        <v>22</v>
      </c>
      <c r="E2350" s="296" t="s">
        <v>23</v>
      </c>
      <c r="F2350" s="294" t="s">
        <v>24</v>
      </c>
      <c r="G2350" s="296" t="s">
        <v>100</v>
      </c>
      <c r="H2350" s="296" t="s">
        <v>31</v>
      </c>
      <c r="I2350" s="296" t="s">
        <v>2269</v>
      </c>
      <c r="J2350" s="297">
        <v>15869</v>
      </c>
      <c r="K2350" s="298">
        <v>141858</v>
      </c>
      <c r="L2350" s="298">
        <v>8321</v>
      </c>
      <c r="M2350" s="299">
        <v>3968</v>
      </c>
      <c r="N2350" s="300">
        <v>25026</v>
      </c>
      <c r="O2350" s="300">
        <v>1534</v>
      </c>
      <c r="P2350" s="301">
        <v>0</v>
      </c>
      <c r="Q2350" s="302">
        <v>0</v>
      </c>
      <c r="R2350" s="302">
        <v>0</v>
      </c>
      <c r="S2350" s="303">
        <v>0</v>
      </c>
      <c r="T2350" s="304">
        <v>0</v>
      </c>
      <c r="U2350" s="304">
        <v>0</v>
      </c>
      <c r="V2350" s="297">
        <v>19837</v>
      </c>
      <c r="W2350" s="298">
        <v>166884</v>
      </c>
      <c r="X2350" s="298">
        <v>9855</v>
      </c>
    </row>
    <row r="2351" spans="1:24" x14ac:dyDescent="0.35">
      <c r="A2351" s="294">
        <v>2013</v>
      </c>
      <c r="B2351" s="295">
        <v>40289</v>
      </c>
      <c r="C2351" s="296" t="s">
        <v>1851</v>
      </c>
      <c r="D2351" s="294" t="s">
        <v>22</v>
      </c>
      <c r="E2351" s="296" t="s">
        <v>23</v>
      </c>
      <c r="F2351" s="294" t="s">
        <v>24</v>
      </c>
      <c r="G2351" s="296" t="s">
        <v>187</v>
      </c>
      <c r="H2351" s="296" t="s">
        <v>31</v>
      </c>
      <c r="I2351" s="296" t="s">
        <v>2271</v>
      </c>
      <c r="J2351" s="297">
        <v>24182</v>
      </c>
      <c r="K2351" s="298">
        <v>182003</v>
      </c>
      <c r="L2351" s="298">
        <v>17208</v>
      </c>
      <c r="M2351" s="299">
        <v>4056</v>
      </c>
      <c r="N2351" s="300">
        <v>34889</v>
      </c>
      <c r="O2351" s="300">
        <v>1327</v>
      </c>
      <c r="P2351" s="301">
        <v>440</v>
      </c>
      <c r="Q2351" s="302">
        <v>5978</v>
      </c>
      <c r="R2351" s="302">
        <v>3</v>
      </c>
      <c r="S2351" s="303" t="s">
        <v>35</v>
      </c>
      <c r="T2351" s="304" t="s">
        <v>35</v>
      </c>
      <c r="U2351" s="304" t="s">
        <v>35</v>
      </c>
      <c r="V2351" s="297">
        <v>28678</v>
      </c>
      <c r="W2351" s="298">
        <v>222870</v>
      </c>
      <c r="X2351" s="298">
        <v>18538</v>
      </c>
    </row>
    <row r="2352" spans="1:24" x14ac:dyDescent="0.35">
      <c r="A2352" s="294">
        <v>2013</v>
      </c>
      <c r="B2352" s="295">
        <v>40290</v>
      </c>
      <c r="C2352" s="296" t="s">
        <v>1852</v>
      </c>
      <c r="D2352" s="294" t="s">
        <v>22</v>
      </c>
      <c r="E2352" s="296" t="s">
        <v>23</v>
      </c>
      <c r="F2352" s="294" t="s">
        <v>24</v>
      </c>
      <c r="G2352" s="296" t="s">
        <v>187</v>
      </c>
      <c r="H2352" s="296" t="s">
        <v>31</v>
      </c>
      <c r="I2352" s="296" t="s">
        <v>2271</v>
      </c>
      <c r="J2352" s="297">
        <v>18403</v>
      </c>
      <c r="K2352" s="298">
        <v>119520</v>
      </c>
      <c r="L2352" s="298">
        <v>17765</v>
      </c>
      <c r="M2352" s="299">
        <v>4900</v>
      </c>
      <c r="N2352" s="300">
        <v>42043</v>
      </c>
      <c r="O2352" s="300">
        <v>1257</v>
      </c>
      <c r="P2352" s="301">
        <v>2238</v>
      </c>
      <c r="Q2352" s="302">
        <v>30530</v>
      </c>
      <c r="R2352" s="302">
        <v>3</v>
      </c>
      <c r="S2352" s="303" t="s">
        <v>35</v>
      </c>
      <c r="T2352" s="304" t="s">
        <v>35</v>
      </c>
      <c r="U2352" s="304" t="s">
        <v>35</v>
      </c>
      <c r="V2352" s="297">
        <v>25541</v>
      </c>
      <c r="W2352" s="298">
        <v>192093</v>
      </c>
      <c r="X2352" s="298">
        <v>19025</v>
      </c>
    </row>
    <row r="2353" spans="1:24" x14ac:dyDescent="0.35">
      <c r="A2353" s="294">
        <v>2013</v>
      </c>
      <c r="B2353" s="295">
        <v>40292</v>
      </c>
      <c r="C2353" s="296" t="s">
        <v>1853</v>
      </c>
      <c r="D2353" s="294" t="s">
        <v>22</v>
      </c>
      <c r="E2353" s="296" t="s">
        <v>23</v>
      </c>
      <c r="F2353" s="294" t="s">
        <v>24</v>
      </c>
      <c r="G2353" s="296" t="s">
        <v>187</v>
      </c>
      <c r="H2353" s="296" t="s">
        <v>31</v>
      </c>
      <c r="I2353" s="296" t="s">
        <v>2271</v>
      </c>
      <c r="J2353" s="297">
        <v>27282</v>
      </c>
      <c r="K2353" s="298">
        <v>243058</v>
      </c>
      <c r="L2353" s="298">
        <v>20937</v>
      </c>
      <c r="M2353" s="299">
        <v>7323</v>
      </c>
      <c r="N2353" s="300">
        <v>75437</v>
      </c>
      <c r="O2353" s="300">
        <v>1789</v>
      </c>
      <c r="P2353" s="301">
        <v>5131</v>
      </c>
      <c r="Q2353" s="302">
        <v>59542</v>
      </c>
      <c r="R2353" s="302">
        <v>13</v>
      </c>
      <c r="S2353" s="303" t="s">
        <v>35</v>
      </c>
      <c r="T2353" s="304" t="s">
        <v>35</v>
      </c>
      <c r="U2353" s="304" t="s">
        <v>35</v>
      </c>
      <c r="V2353" s="297">
        <v>39736</v>
      </c>
      <c r="W2353" s="298">
        <v>378037</v>
      </c>
      <c r="X2353" s="298">
        <v>22739</v>
      </c>
    </row>
    <row r="2354" spans="1:24" x14ac:dyDescent="0.35">
      <c r="A2354" s="294">
        <v>2013</v>
      </c>
      <c r="B2354" s="295">
        <v>40293</v>
      </c>
      <c r="C2354" s="296" t="s">
        <v>1854</v>
      </c>
      <c r="D2354" s="294" t="s">
        <v>22</v>
      </c>
      <c r="E2354" s="296" t="s">
        <v>23</v>
      </c>
      <c r="F2354" s="294" t="s">
        <v>24</v>
      </c>
      <c r="G2354" s="296" t="s">
        <v>187</v>
      </c>
      <c r="H2354" s="296" t="s">
        <v>31</v>
      </c>
      <c r="I2354" s="296" t="s">
        <v>2271</v>
      </c>
      <c r="J2354" s="297">
        <v>26139</v>
      </c>
      <c r="K2354" s="298">
        <v>204389</v>
      </c>
      <c r="L2354" s="298">
        <v>18140</v>
      </c>
      <c r="M2354" s="299">
        <v>5307</v>
      </c>
      <c r="N2354" s="300">
        <v>47001</v>
      </c>
      <c r="O2354" s="300">
        <v>1431</v>
      </c>
      <c r="P2354" s="301">
        <v>516</v>
      </c>
      <c r="Q2354" s="302">
        <v>6359</v>
      </c>
      <c r="R2354" s="302">
        <v>2</v>
      </c>
      <c r="S2354" s="303" t="s">
        <v>35</v>
      </c>
      <c r="T2354" s="304" t="s">
        <v>35</v>
      </c>
      <c r="U2354" s="304" t="s">
        <v>35</v>
      </c>
      <c r="V2354" s="297">
        <v>31962</v>
      </c>
      <c r="W2354" s="298">
        <v>257749</v>
      </c>
      <c r="X2354" s="298">
        <v>19573</v>
      </c>
    </row>
    <row r="2355" spans="1:24" x14ac:dyDescent="0.35">
      <c r="A2355" s="294">
        <v>2013</v>
      </c>
      <c r="B2355" s="295">
        <v>40299</v>
      </c>
      <c r="C2355" s="296" t="s">
        <v>1855</v>
      </c>
      <c r="D2355" s="294" t="s">
        <v>22</v>
      </c>
      <c r="E2355" s="296" t="s">
        <v>23</v>
      </c>
      <c r="F2355" s="294" t="s">
        <v>24</v>
      </c>
      <c r="G2355" s="296" t="s">
        <v>131</v>
      </c>
      <c r="H2355" s="296" t="s">
        <v>31</v>
      </c>
      <c r="I2355" s="296" t="s">
        <v>2271</v>
      </c>
      <c r="J2355" s="297">
        <v>16802</v>
      </c>
      <c r="K2355" s="298">
        <v>128959</v>
      </c>
      <c r="L2355" s="298">
        <v>11448</v>
      </c>
      <c r="M2355" s="299">
        <v>1219</v>
      </c>
      <c r="N2355" s="300">
        <v>10243</v>
      </c>
      <c r="O2355" s="300">
        <v>66</v>
      </c>
      <c r="P2355" s="301">
        <v>1151</v>
      </c>
      <c r="Q2355" s="302">
        <v>11976</v>
      </c>
      <c r="R2355" s="302">
        <v>14</v>
      </c>
      <c r="S2355" s="303" t="s">
        <v>35</v>
      </c>
      <c r="T2355" s="304" t="s">
        <v>35</v>
      </c>
      <c r="U2355" s="304" t="s">
        <v>35</v>
      </c>
      <c r="V2355" s="297">
        <v>19172</v>
      </c>
      <c r="W2355" s="298">
        <v>151178</v>
      </c>
      <c r="X2355" s="298">
        <v>11528</v>
      </c>
    </row>
    <row r="2356" spans="1:24" x14ac:dyDescent="0.35">
      <c r="A2356" s="294">
        <v>2013</v>
      </c>
      <c r="B2356" s="295">
        <v>40302</v>
      </c>
      <c r="C2356" s="296" t="s">
        <v>2470</v>
      </c>
      <c r="D2356" s="294" t="s">
        <v>22</v>
      </c>
      <c r="E2356" s="296" t="s">
        <v>23</v>
      </c>
      <c r="F2356" s="294" t="s">
        <v>24</v>
      </c>
      <c r="G2356" s="296" t="s">
        <v>25</v>
      </c>
      <c r="H2356" s="296" t="s">
        <v>31</v>
      </c>
      <c r="I2356" s="296" t="s">
        <v>2269</v>
      </c>
      <c r="J2356" s="297">
        <v>32787</v>
      </c>
      <c r="K2356" s="298">
        <v>293672</v>
      </c>
      <c r="L2356" s="298">
        <v>19969</v>
      </c>
      <c r="M2356" s="299">
        <v>19107</v>
      </c>
      <c r="N2356" s="300">
        <v>204185</v>
      </c>
      <c r="O2356" s="300">
        <v>2709</v>
      </c>
      <c r="P2356" s="301">
        <v>4863</v>
      </c>
      <c r="Q2356" s="302">
        <v>70525</v>
      </c>
      <c r="R2356" s="302">
        <v>4</v>
      </c>
      <c r="S2356" s="303">
        <v>0</v>
      </c>
      <c r="T2356" s="304">
        <v>0</v>
      </c>
      <c r="U2356" s="304">
        <v>0</v>
      </c>
      <c r="V2356" s="297">
        <v>56757</v>
      </c>
      <c r="W2356" s="298">
        <v>568382</v>
      </c>
      <c r="X2356" s="298">
        <v>22682</v>
      </c>
    </row>
    <row r="2357" spans="1:24" x14ac:dyDescent="0.35">
      <c r="A2357" s="294">
        <v>2013</v>
      </c>
      <c r="B2357" s="295">
        <v>40303</v>
      </c>
      <c r="C2357" s="296" t="s">
        <v>1856</v>
      </c>
      <c r="D2357" s="294" t="s">
        <v>22</v>
      </c>
      <c r="E2357" s="296" t="s">
        <v>23</v>
      </c>
      <c r="F2357" s="294" t="s">
        <v>24</v>
      </c>
      <c r="G2357" s="296" t="s">
        <v>25</v>
      </c>
      <c r="H2357" s="296" t="s">
        <v>31</v>
      </c>
      <c r="I2357" s="296" t="s">
        <v>2269</v>
      </c>
      <c r="J2357" s="297">
        <v>15767</v>
      </c>
      <c r="K2357" s="298">
        <v>156459</v>
      </c>
      <c r="L2357" s="298">
        <v>8766</v>
      </c>
      <c r="M2357" s="299">
        <v>5984</v>
      </c>
      <c r="N2357" s="300">
        <v>49061</v>
      </c>
      <c r="O2357" s="300">
        <v>3249</v>
      </c>
      <c r="P2357" s="301">
        <v>0</v>
      </c>
      <c r="Q2357" s="302">
        <v>0</v>
      </c>
      <c r="R2357" s="302">
        <v>0</v>
      </c>
      <c r="S2357" s="303">
        <v>0</v>
      </c>
      <c r="T2357" s="304">
        <v>0</v>
      </c>
      <c r="U2357" s="304">
        <v>0</v>
      </c>
      <c r="V2357" s="297">
        <v>21751</v>
      </c>
      <c r="W2357" s="298">
        <v>205520</v>
      </c>
      <c r="X2357" s="298">
        <v>12015</v>
      </c>
    </row>
    <row r="2358" spans="1:24" x14ac:dyDescent="0.35">
      <c r="A2358" s="294">
        <v>2013</v>
      </c>
      <c r="B2358" s="295">
        <v>40304</v>
      </c>
      <c r="C2358" s="296" t="s">
        <v>1857</v>
      </c>
      <c r="D2358" s="294" t="s">
        <v>22</v>
      </c>
      <c r="E2358" s="296" t="s">
        <v>23</v>
      </c>
      <c r="F2358" s="294" t="s">
        <v>24</v>
      </c>
      <c r="G2358" s="296" t="s">
        <v>48</v>
      </c>
      <c r="H2358" s="296" t="s">
        <v>31</v>
      </c>
      <c r="I2358" s="296" t="s">
        <v>2270</v>
      </c>
      <c r="J2358" s="297">
        <v>13208.7</v>
      </c>
      <c r="K2358" s="298">
        <v>133069</v>
      </c>
      <c r="L2358" s="298">
        <v>4969</v>
      </c>
      <c r="M2358" s="299">
        <v>1934.2</v>
      </c>
      <c r="N2358" s="300">
        <v>19446</v>
      </c>
      <c r="O2358" s="300">
        <v>254</v>
      </c>
      <c r="P2358" s="301">
        <v>3801.4</v>
      </c>
      <c r="Q2358" s="302">
        <v>57986</v>
      </c>
      <c r="R2358" s="302">
        <v>29</v>
      </c>
      <c r="S2358" s="303" t="s">
        <v>35</v>
      </c>
      <c r="T2358" s="304" t="s">
        <v>35</v>
      </c>
      <c r="U2358" s="304" t="s">
        <v>35</v>
      </c>
      <c r="V2358" s="297">
        <v>18944.3</v>
      </c>
      <c r="W2358" s="298">
        <v>210501</v>
      </c>
      <c r="X2358" s="298">
        <v>5252</v>
      </c>
    </row>
    <row r="2359" spans="1:24" x14ac:dyDescent="0.35">
      <c r="A2359" s="294">
        <v>2013</v>
      </c>
      <c r="B2359" s="295">
        <v>40305</v>
      </c>
      <c r="C2359" s="296" t="s">
        <v>1858</v>
      </c>
      <c r="D2359" s="294" t="s">
        <v>22</v>
      </c>
      <c r="E2359" s="296" t="s">
        <v>23</v>
      </c>
      <c r="F2359" s="294" t="s">
        <v>24</v>
      </c>
      <c r="G2359" s="296" t="s">
        <v>106</v>
      </c>
      <c r="H2359" s="296" t="s">
        <v>31</v>
      </c>
      <c r="I2359" s="296" t="s">
        <v>2269</v>
      </c>
      <c r="J2359" s="297">
        <v>4999</v>
      </c>
      <c r="K2359" s="298">
        <v>38504</v>
      </c>
      <c r="L2359" s="298">
        <v>2666</v>
      </c>
      <c r="M2359" s="299">
        <v>3841</v>
      </c>
      <c r="N2359" s="300">
        <v>23160</v>
      </c>
      <c r="O2359" s="300">
        <v>907</v>
      </c>
      <c r="P2359" s="301">
        <v>1308</v>
      </c>
      <c r="Q2359" s="302">
        <v>15625</v>
      </c>
      <c r="R2359" s="302">
        <v>1</v>
      </c>
      <c r="S2359" s="303">
        <v>0</v>
      </c>
      <c r="T2359" s="304">
        <v>0</v>
      </c>
      <c r="U2359" s="304">
        <v>0</v>
      </c>
      <c r="V2359" s="297">
        <v>10148</v>
      </c>
      <c r="W2359" s="298">
        <v>77289</v>
      </c>
      <c r="X2359" s="298">
        <v>3574</v>
      </c>
    </row>
    <row r="2360" spans="1:24" x14ac:dyDescent="0.35">
      <c r="A2360" s="294">
        <v>2013</v>
      </c>
      <c r="B2360" s="295">
        <v>40305</v>
      </c>
      <c r="C2360" s="296" t="s">
        <v>1858</v>
      </c>
      <c r="D2360" s="294" t="s">
        <v>22</v>
      </c>
      <c r="E2360" s="296" t="s">
        <v>23</v>
      </c>
      <c r="F2360" s="294" t="s">
        <v>24</v>
      </c>
      <c r="G2360" s="296" t="s">
        <v>100</v>
      </c>
      <c r="H2360" s="296" t="s">
        <v>31</v>
      </c>
      <c r="I2360" s="296" t="s">
        <v>2269</v>
      </c>
      <c r="J2360" s="297">
        <v>224</v>
      </c>
      <c r="K2360" s="298">
        <v>1767</v>
      </c>
      <c r="L2360" s="298">
        <v>106</v>
      </c>
      <c r="M2360" s="299">
        <v>29</v>
      </c>
      <c r="N2360" s="300">
        <v>141</v>
      </c>
      <c r="O2360" s="300">
        <v>23</v>
      </c>
      <c r="P2360" s="301">
        <v>0</v>
      </c>
      <c r="Q2360" s="302">
        <v>0</v>
      </c>
      <c r="R2360" s="302">
        <v>0</v>
      </c>
      <c r="S2360" s="303">
        <v>0</v>
      </c>
      <c r="T2360" s="304">
        <v>0</v>
      </c>
      <c r="U2360" s="304">
        <v>0</v>
      </c>
      <c r="V2360" s="297">
        <v>253</v>
      </c>
      <c r="W2360" s="298">
        <v>1908</v>
      </c>
      <c r="X2360" s="298">
        <v>129</v>
      </c>
    </row>
    <row r="2361" spans="1:24" x14ac:dyDescent="0.35">
      <c r="A2361" s="294">
        <v>2013</v>
      </c>
      <c r="B2361" s="295">
        <v>40364</v>
      </c>
      <c r="C2361" s="296" t="s">
        <v>1859</v>
      </c>
      <c r="D2361" s="294" t="s">
        <v>22</v>
      </c>
      <c r="E2361" s="296" t="s">
        <v>23</v>
      </c>
      <c r="F2361" s="294" t="s">
        <v>24</v>
      </c>
      <c r="G2361" s="296" t="s">
        <v>56</v>
      </c>
      <c r="H2361" s="296" t="s">
        <v>26</v>
      </c>
      <c r="I2361" s="296" t="s">
        <v>2269</v>
      </c>
      <c r="J2361" s="297">
        <v>823</v>
      </c>
      <c r="K2361" s="298">
        <v>8654</v>
      </c>
      <c r="L2361" s="298">
        <v>616</v>
      </c>
      <c r="M2361" s="299">
        <v>1343</v>
      </c>
      <c r="N2361" s="300">
        <v>13695</v>
      </c>
      <c r="O2361" s="300">
        <v>207</v>
      </c>
      <c r="P2361" s="301">
        <v>0</v>
      </c>
      <c r="Q2361" s="302">
        <v>0</v>
      </c>
      <c r="R2361" s="302">
        <v>0</v>
      </c>
      <c r="S2361" s="303">
        <v>0</v>
      </c>
      <c r="T2361" s="304">
        <v>0</v>
      </c>
      <c r="U2361" s="304">
        <v>0</v>
      </c>
      <c r="V2361" s="297">
        <v>2166</v>
      </c>
      <c r="W2361" s="298">
        <v>22349</v>
      </c>
      <c r="X2361" s="298">
        <v>823</v>
      </c>
    </row>
    <row r="2362" spans="1:24" x14ac:dyDescent="0.35">
      <c r="A2362" s="294">
        <v>2013</v>
      </c>
      <c r="B2362" s="295">
        <v>40437</v>
      </c>
      <c r="C2362" s="296" t="s">
        <v>1860</v>
      </c>
      <c r="D2362" s="294" t="s">
        <v>22</v>
      </c>
      <c r="E2362" s="296" t="s">
        <v>23</v>
      </c>
      <c r="F2362" s="294" t="s">
        <v>24</v>
      </c>
      <c r="G2362" s="296" t="s">
        <v>123</v>
      </c>
      <c r="H2362" s="296" t="s">
        <v>179</v>
      </c>
      <c r="I2362" s="296" t="s">
        <v>2294</v>
      </c>
      <c r="J2362" s="297">
        <v>25442.2</v>
      </c>
      <c r="K2362" s="298">
        <v>288585</v>
      </c>
      <c r="L2362" s="298">
        <v>18213</v>
      </c>
      <c r="M2362" s="299">
        <v>7947.7</v>
      </c>
      <c r="N2362" s="300">
        <v>89073</v>
      </c>
      <c r="O2362" s="300">
        <v>1827</v>
      </c>
      <c r="P2362" s="301">
        <v>3025.8</v>
      </c>
      <c r="Q2362" s="302">
        <v>44133</v>
      </c>
      <c r="R2362" s="302">
        <v>554</v>
      </c>
      <c r="S2362" s="303">
        <v>0</v>
      </c>
      <c r="T2362" s="304">
        <v>0</v>
      </c>
      <c r="U2362" s="304">
        <v>0</v>
      </c>
      <c r="V2362" s="297">
        <v>36415.699999999997</v>
      </c>
      <c r="W2362" s="298">
        <v>421791</v>
      </c>
      <c r="X2362" s="298">
        <v>20594</v>
      </c>
    </row>
    <row r="2363" spans="1:24" x14ac:dyDescent="0.35">
      <c r="A2363" s="294">
        <v>2013</v>
      </c>
      <c r="B2363" s="295">
        <v>40437</v>
      </c>
      <c r="C2363" s="296" t="s">
        <v>1860</v>
      </c>
      <c r="D2363" s="294" t="s">
        <v>132</v>
      </c>
      <c r="E2363" s="296" t="s">
        <v>133</v>
      </c>
      <c r="F2363" s="294" t="s">
        <v>24</v>
      </c>
      <c r="G2363" s="296" t="s">
        <v>123</v>
      </c>
      <c r="H2363" s="296" t="s">
        <v>179</v>
      </c>
      <c r="I2363" s="296" t="s">
        <v>2294</v>
      </c>
      <c r="J2363" s="297" t="s">
        <v>35</v>
      </c>
      <c r="K2363" s="298" t="s">
        <v>35</v>
      </c>
      <c r="L2363" s="298" t="s">
        <v>35</v>
      </c>
      <c r="M2363" s="299" t="s">
        <v>35</v>
      </c>
      <c r="N2363" s="300" t="s">
        <v>35</v>
      </c>
      <c r="O2363" s="300" t="s">
        <v>35</v>
      </c>
      <c r="P2363" s="301">
        <v>887.8</v>
      </c>
      <c r="Q2363" s="302">
        <v>152250</v>
      </c>
      <c r="R2363" s="302">
        <v>1</v>
      </c>
      <c r="S2363" s="303" t="s">
        <v>35</v>
      </c>
      <c r="T2363" s="304" t="s">
        <v>35</v>
      </c>
      <c r="U2363" s="304" t="s">
        <v>35</v>
      </c>
      <c r="V2363" s="297">
        <v>887.8</v>
      </c>
      <c r="W2363" s="298">
        <v>152250</v>
      </c>
      <c r="X2363" s="298">
        <v>1</v>
      </c>
    </row>
    <row r="2364" spans="1:24" x14ac:dyDescent="0.35">
      <c r="A2364" s="294">
        <v>2013</v>
      </c>
      <c r="B2364" s="295">
        <v>40438</v>
      </c>
      <c r="C2364" s="296" t="s">
        <v>1861</v>
      </c>
      <c r="D2364" s="294" t="s">
        <v>22</v>
      </c>
      <c r="E2364" s="296" t="s">
        <v>23</v>
      </c>
      <c r="F2364" s="294" t="s">
        <v>24</v>
      </c>
      <c r="G2364" s="296" t="s">
        <v>123</v>
      </c>
      <c r="H2364" s="296" t="s">
        <v>179</v>
      </c>
      <c r="I2364" s="296" t="s">
        <v>2304</v>
      </c>
      <c r="J2364" s="297">
        <v>14576</v>
      </c>
      <c r="K2364" s="298">
        <v>212559</v>
      </c>
      <c r="L2364" s="298">
        <v>16050</v>
      </c>
      <c r="M2364" s="299">
        <v>6688</v>
      </c>
      <c r="N2364" s="300">
        <v>91516</v>
      </c>
      <c r="O2364" s="300">
        <v>2500</v>
      </c>
      <c r="P2364" s="301">
        <v>6871</v>
      </c>
      <c r="Q2364" s="302">
        <v>162864</v>
      </c>
      <c r="R2364" s="302">
        <v>62</v>
      </c>
      <c r="S2364" s="303" t="s">
        <v>35</v>
      </c>
      <c r="T2364" s="304" t="s">
        <v>35</v>
      </c>
      <c r="U2364" s="304" t="s">
        <v>35</v>
      </c>
      <c r="V2364" s="297">
        <v>28135</v>
      </c>
      <c r="W2364" s="298">
        <v>466939</v>
      </c>
      <c r="X2364" s="298">
        <v>18612</v>
      </c>
    </row>
    <row r="2365" spans="1:24" x14ac:dyDescent="0.35">
      <c r="A2365" s="294">
        <v>2013</v>
      </c>
      <c r="B2365" s="295">
        <v>40441</v>
      </c>
      <c r="C2365" s="296" t="s">
        <v>1862</v>
      </c>
      <c r="D2365" s="294" t="s">
        <v>22</v>
      </c>
      <c r="E2365" s="296" t="s">
        <v>23</v>
      </c>
      <c r="F2365" s="294" t="s">
        <v>24</v>
      </c>
      <c r="G2365" s="296" t="s">
        <v>67</v>
      </c>
      <c r="H2365" s="296" t="s">
        <v>26</v>
      </c>
      <c r="I2365" s="296" t="s">
        <v>2269</v>
      </c>
      <c r="J2365" s="297">
        <v>4836</v>
      </c>
      <c r="K2365" s="298">
        <v>42733</v>
      </c>
      <c r="L2365" s="298">
        <v>3374</v>
      </c>
      <c r="M2365" s="299">
        <v>7450</v>
      </c>
      <c r="N2365" s="300">
        <v>64173</v>
      </c>
      <c r="O2365" s="300">
        <v>1497</v>
      </c>
      <c r="P2365" s="301">
        <v>1222</v>
      </c>
      <c r="Q2365" s="302">
        <v>14310</v>
      </c>
      <c r="R2365" s="302">
        <v>2</v>
      </c>
      <c r="S2365" s="303">
        <v>0</v>
      </c>
      <c r="T2365" s="304">
        <v>0</v>
      </c>
      <c r="U2365" s="304">
        <v>0</v>
      </c>
      <c r="V2365" s="297">
        <v>13508</v>
      </c>
      <c r="W2365" s="298">
        <v>121216</v>
      </c>
      <c r="X2365" s="298">
        <v>4873</v>
      </c>
    </row>
    <row r="2366" spans="1:24" x14ac:dyDescent="0.35">
      <c r="A2366" s="294">
        <v>2013</v>
      </c>
      <c r="B2366" s="295">
        <v>40456</v>
      </c>
      <c r="C2366" s="296" t="s">
        <v>1863</v>
      </c>
      <c r="D2366" s="294" t="s">
        <v>22</v>
      </c>
      <c r="E2366" s="296" t="s">
        <v>23</v>
      </c>
      <c r="F2366" s="294" t="s">
        <v>24</v>
      </c>
      <c r="G2366" s="296" t="s">
        <v>92</v>
      </c>
      <c r="H2366" s="296" t="s">
        <v>179</v>
      </c>
      <c r="I2366" s="296" t="s">
        <v>2284</v>
      </c>
      <c r="J2366" s="297" t="s">
        <v>35</v>
      </c>
      <c r="K2366" s="298" t="s">
        <v>35</v>
      </c>
      <c r="L2366" s="298" t="s">
        <v>35</v>
      </c>
      <c r="M2366" s="299" t="s">
        <v>35</v>
      </c>
      <c r="N2366" s="300" t="s">
        <v>35</v>
      </c>
      <c r="O2366" s="300" t="s">
        <v>35</v>
      </c>
      <c r="P2366" s="301">
        <v>9736.5</v>
      </c>
      <c r="Q2366" s="302">
        <v>217615</v>
      </c>
      <c r="R2366" s="302">
        <v>1</v>
      </c>
      <c r="S2366" s="303" t="s">
        <v>35</v>
      </c>
      <c r="T2366" s="304" t="s">
        <v>35</v>
      </c>
      <c r="U2366" s="304" t="s">
        <v>35</v>
      </c>
      <c r="V2366" s="297">
        <v>9736.5</v>
      </c>
      <c r="W2366" s="298">
        <v>217615</v>
      </c>
      <c r="X2366" s="298">
        <v>1</v>
      </c>
    </row>
    <row r="2367" spans="1:24" x14ac:dyDescent="0.35">
      <c r="A2367" s="294">
        <v>2013</v>
      </c>
      <c r="B2367" s="295">
        <v>40606</v>
      </c>
      <c r="C2367" s="296" t="s">
        <v>1864</v>
      </c>
      <c r="D2367" s="294" t="s">
        <v>22</v>
      </c>
      <c r="E2367" s="296" t="s">
        <v>23</v>
      </c>
      <c r="F2367" s="294" t="s">
        <v>24</v>
      </c>
      <c r="G2367" s="296" t="s">
        <v>86</v>
      </c>
      <c r="H2367" s="296" t="s">
        <v>26</v>
      </c>
      <c r="I2367" s="296" t="s">
        <v>2283</v>
      </c>
      <c r="J2367" s="297">
        <v>20034</v>
      </c>
      <c r="K2367" s="298">
        <v>216194</v>
      </c>
      <c r="L2367" s="298">
        <v>20517</v>
      </c>
      <c r="M2367" s="299">
        <v>16845</v>
      </c>
      <c r="N2367" s="300">
        <v>179212</v>
      </c>
      <c r="O2367" s="300">
        <v>4342</v>
      </c>
      <c r="P2367" s="301">
        <v>24640</v>
      </c>
      <c r="Q2367" s="302">
        <v>330759</v>
      </c>
      <c r="R2367" s="302">
        <v>98</v>
      </c>
      <c r="S2367" s="303" t="s">
        <v>35</v>
      </c>
      <c r="T2367" s="304" t="s">
        <v>35</v>
      </c>
      <c r="U2367" s="304" t="s">
        <v>35</v>
      </c>
      <c r="V2367" s="297">
        <v>61519</v>
      </c>
      <c r="W2367" s="298">
        <v>726165</v>
      </c>
      <c r="X2367" s="298">
        <v>24957</v>
      </c>
    </row>
    <row r="2368" spans="1:24" x14ac:dyDescent="0.35">
      <c r="A2368" s="294">
        <v>2013</v>
      </c>
      <c r="B2368" s="295">
        <v>40613</v>
      </c>
      <c r="C2368" s="296" t="s">
        <v>1865</v>
      </c>
      <c r="D2368" s="294" t="s">
        <v>39</v>
      </c>
      <c r="E2368" s="296" t="s">
        <v>40</v>
      </c>
      <c r="F2368" s="294" t="s">
        <v>24</v>
      </c>
      <c r="G2368" s="296" t="s">
        <v>60</v>
      </c>
      <c r="H2368" s="296" t="s">
        <v>179</v>
      </c>
      <c r="I2368" s="296" t="s">
        <v>2278</v>
      </c>
      <c r="J2368" s="297" t="s">
        <v>35</v>
      </c>
      <c r="K2368" s="298" t="s">
        <v>35</v>
      </c>
      <c r="L2368" s="298" t="s">
        <v>35</v>
      </c>
      <c r="M2368" s="299" t="s">
        <v>35</v>
      </c>
      <c r="N2368" s="300" t="s">
        <v>35</v>
      </c>
      <c r="O2368" s="300" t="s">
        <v>35</v>
      </c>
      <c r="P2368" s="301" t="s">
        <v>35</v>
      </c>
      <c r="Q2368" s="302" t="s">
        <v>35</v>
      </c>
      <c r="R2368" s="302" t="s">
        <v>35</v>
      </c>
      <c r="S2368" s="303">
        <v>20793</v>
      </c>
      <c r="T2368" s="304">
        <v>358463</v>
      </c>
      <c r="U2368" s="304">
        <v>1</v>
      </c>
      <c r="V2368" s="297">
        <v>20793</v>
      </c>
      <c r="W2368" s="298">
        <v>358463</v>
      </c>
      <c r="X2368" s="298">
        <v>1</v>
      </c>
    </row>
    <row r="2369" spans="1:24" x14ac:dyDescent="0.35">
      <c r="A2369" s="294">
        <v>2013</v>
      </c>
      <c r="B2369" s="295">
        <v>49730</v>
      </c>
      <c r="C2369" s="296" t="s">
        <v>1866</v>
      </c>
      <c r="D2369" s="294" t="s">
        <v>39</v>
      </c>
      <c r="E2369" s="296" t="s">
        <v>40</v>
      </c>
      <c r="F2369" s="294" t="s">
        <v>24</v>
      </c>
      <c r="G2369" s="296" t="s">
        <v>413</v>
      </c>
      <c r="H2369" s="296" t="s">
        <v>42</v>
      </c>
      <c r="I2369" s="296" t="s">
        <v>2271</v>
      </c>
      <c r="J2369" s="297" t="s">
        <v>35</v>
      </c>
      <c r="K2369" s="298" t="s">
        <v>35</v>
      </c>
      <c r="L2369" s="298" t="s">
        <v>35</v>
      </c>
      <c r="M2369" s="299" t="s">
        <v>35</v>
      </c>
      <c r="N2369" s="300" t="s">
        <v>35</v>
      </c>
      <c r="O2369" s="300" t="s">
        <v>35</v>
      </c>
      <c r="P2369" s="301" t="s">
        <v>35</v>
      </c>
      <c r="Q2369" s="302" t="s">
        <v>35</v>
      </c>
      <c r="R2369" s="302" t="s">
        <v>35</v>
      </c>
      <c r="S2369" s="303">
        <v>0</v>
      </c>
      <c r="T2369" s="304">
        <v>0</v>
      </c>
      <c r="U2369" s="304">
        <v>0</v>
      </c>
      <c r="V2369" s="297">
        <v>0</v>
      </c>
      <c r="W2369" s="298">
        <v>0</v>
      </c>
      <c r="X2369" s="298">
        <v>0</v>
      </c>
    </row>
    <row r="2370" spans="1:24" x14ac:dyDescent="0.35">
      <c r="A2370" s="294">
        <v>2013</v>
      </c>
      <c r="B2370" s="295">
        <v>49730</v>
      </c>
      <c r="C2370" s="296" t="s">
        <v>1866</v>
      </c>
      <c r="D2370" s="294" t="s">
        <v>39</v>
      </c>
      <c r="E2370" s="296" t="s">
        <v>40</v>
      </c>
      <c r="F2370" s="294" t="s">
        <v>24</v>
      </c>
      <c r="G2370" s="296" t="s">
        <v>30</v>
      </c>
      <c r="H2370" s="296" t="s">
        <v>42</v>
      </c>
      <c r="I2370" s="296" t="s">
        <v>2271</v>
      </c>
      <c r="J2370" s="297">
        <v>0</v>
      </c>
      <c r="K2370" s="298">
        <v>0</v>
      </c>
      <c r="L2370" s="298">
        <v>0</v>
      </c>
      <c r="M2370" s="299">
        <v>0</v>
      </c>
      <c r="N2370" s="300">
        <v>0</v>
      </c>
      <c r="O2370" s="300">
        <v>0</v>
      </c>
      <c r="P2370" s="301">
        <v>9457</v>
      </c>
      <c r="Q2370" s="302">
        <v>234085</v>
      </c>
      <c r="R2370" s="302">
        <v>4</v>
      </c>
      <c r="S2370" s="303">
        <v>0</v>
      </c>
      <c r="T2370" s="304">
        <v>0</v>
      </c>
      <c r="U2370" s="304">
        <v>0</v>
      </c>
      <c r="V2370" s="297">
        <v>9457</v>
      </c>
      <c r="W2370" s="298">
        <v>234085</v>
      </c>
      <c r="X2370" s="298">
        <v>4</v>
      </c>
    </row>
    <row r="2371" spans="1:24" x14ac:dyDescent="0.35">
      <c r="A2371" s="294">
        <v>2013</v>
      </c>
      <c r="B2371" s="295">
        <v>49730</v>
      </c>
      <c r="C2371" s="296" t="s">
        <v>1866</v>
      </c>
      <c r="D2371" s="294" t="s">
        <v>39</v>
      </c>
      <c r="E2371" s="296" t="s">
        <v>40</v>
      </c>
      <c r="F2371" s="294" t="s">
        <v>24</v>
      </c>
      <c r="G2371" s="296" t="s">
        <v>150</v>
      </c>
      <c r="H2371" s="296" t="s">
        <v>42</v>
      </c>
      <c r="I2371" s="296" t="s">
        <v>2306</v>
      </c>
      <c r="J2371" s="297">
        <v>0</v>
      </c>
      <c r="K2371" s="298">
        <v>0</v>
      </c>
      <c r="L2371" s="298">
        <v>0</v>
      </c>
      <c r="M2371" s="299">
        <v>0</v>
      </c>
      <c r="N2371" s="300">
        <v>0</v>
      </c>
      <c r="O2371" s="300">
        <v>0</v>
      </c>
      <c r="P2371" s="301">
        <v>3540</v>
      </c>
      <c r="Q2371" s="302">
        <v>66230</v>
      </c>
      <c r="R2371" s="302">
        <v>1</v>
      </c>
      <c r="S2371" s="303">
        <v>0</v>
      </c>
      <c r="T2371" s="304">
        <v>0</v>
      </c>
      <c r="U2371" s="304">
        <v>0</v>
      </c>
      <c r="V2371" s="297">
        <v>3540</v>
      </c>
      <c r="W2371" s="298">
        <v>66230</v>
      </c>
      <c r="X2371" s="298">
        <v>1</v>
      </c>
    </row>
    <row r="2372" spans="1:24" x14ac:dyDescent="0.35">
      <c r="A2372" s="294">
        <v>2013</v>
      </c>
      <c r="B2372" s="295">
        <v>49730</v>
      </c>
      <c r="C2372" s="296" t="s">
        <v>1866</v>
      </c>
      <c r="D2372" s="294" t="s">
        <v>39</v>
      </c>
      <c r="E2372" s="296" t="s">
        <v>40</v>
      </c>
      <c r="F2372" s="294" t="s">
        <v>24</v>
      </c>
      <c r="G2372" s="296" t="s">
        <v>131</v>
      </c>
      <c r="H2372" s="296" t="s">
        <v>42</v>
      </c>
      <c r="I2372" s="296" t="s">
        <v>2271</v>
      </c>
      <c r="J2372" s="297">
        <v>0</v>
      </c>
      <c r="K2372" s="298">
        <v>0</v>
      </c>
      <c r="L2372" s="298">
        <v>0</v>
      </c>
      <c r="M2372" s="299">
        <v>0</v>
      </c>
      <c r="N2372" s="300">
        <v>0</v>
      </c>
      <c r="O2372" s="300">
        <v>0</v>
      </c>
      <c r="P2372" s="301">
        <v>2062</v>
      </c>
      <c r="Q2372" s="302">
        <v>33888</v>
      </c>
      <c r="R2372" s="302">
        <v>4</v>
      </c>
      <c r="S2372" s="303">
        <v>0</v>
      </c>
      <c r="T2372" s="304">
        <v>0</v>
      </c>
      <c r="U2372" s="304">
        <v>0</v>
      </c>
      <c r="V2372" s="297">
        <v>2062</v>
      </c>
      <c r="W2372" s="298">
        <v>33888</v>
      </c>
      <c r="X2372" s="298">
        <v>4</v>
      </c>
    </row>
    <row r="2373" spans="1:24" x14ac:dyDescent="0.35">
      <c r="A2373" s="294">
        <v>2013</v>
      </c>
      <c r="B2373" s="295">
        <v>49730</v>
      </c>
      <c r="C2373" s="296" t="s">
        <v>1866</v>
      </c>
      <c r="D2373" s="294" t="s">
        <v>39</v>
      </c>
      <c r="E2373" s="296" t="s">
        <v>40</v>
      </c>
      <c r="F2373" s="294" t="s">
        <v>24</v>
      </c>
      <c r="G2373" s="296" t="s">
        <v>187</v>
      </c>
      <c r="H2373" s="296" t="s">
        <v>42</v>
      </c>
      <c r="I2373" s="296" t="s">
        <v>2271</v>
      </c>
      <c r="J2373" s="297">
        <v>0</v>
      </c>
      <c r="K2373" s="298">
        <v>0</v>
      </c>
      <c r="L2373" s="298">
        <v>0</v>
      </c>
      <c r="M2373" s="299">
        <v>26554</v>
      </c>
      <c r="N2373" s="300">
        <v>460663</v>
      </c>
      <c r="O2373" s="300">
        <v>8</v>
      </c>
      <c r="P2373" s="301">
        <v>8963</v>
      </c>
      <c r="Q2373" s="302">
        <v>146062</v>
      </c>
      <c r="R2373" s="302">
        <v>5</v>
      </c>
      <c r="S2373" s="303">
        <v>0</v>
      </c>
      <c r="T2373" s="304">
        <v>0</v>
      </c>
      <c r="U2373" s="304">
        <v>0</v>
      </c>
      <c r="V2373" s="297">
        <v>35517</v>
      </c>
      <c r="W2373" s="298">
        <v>606725</v>
      </c>
      <c r="X2373" s="298">
        <v>13</v>
      </c>
    </row>
    <row r="2374" spans="1:24" x14ac:dyDescent="0.35">
      <c r="A2374" s="294">
        <v>2013</v>
      </c>
      <c r="B2374" s="295">
        <v>49746</v>
      </c>
      <c r="C2374" s="296" t="s">
        <v>1867</v>
      </c>
      <c r="D2374" s="294" t="s">
        <v>39</v>
      </c>
      <c r="E2374" s="296" t="s">
        <v>40</v>
      </c>
      <c r="F2374" s="294" t="s">
        <v>24</v>
      </c>
      <c r="G2374" s="296" t="s">
        <v>187</v>
      </c>
      <c r="H2374" s="296" t="s">
        <v>31</v>
      </c>
      <c r="I2374" s="296" t="s">
        <v>2271</v>
      </c>
      <c r="J2374" s="297">
        <v>3533.4</v>
      </c>
      <c r="K2374" s="298">
        <v>29706</v>
      </c>
      <c r="L2374" s="298">
        <v>3674</v>
      </c>
      <c r="M2374" s="299">
        <v>447.3</v>
      </c>
      <c r="N2374" s="300">
        <v>3689</v>
      </c>
      <c r="O2374" s="300">
        <v>205</v>
      </c>
      <c r="P2374" s="301">
        <v>0</v>
      </c>
      <c r="Q2374" s="302">
        <v>0</v>
      </c>
      <c r="R2374" s="302">
        <v>0</v>
      </c>
      <c r="S2374" s="303">
        <v>0</v>
      </c>
      <c r="T2374" s="304">
        <v>0</v>
      </c>
      <c r="U2374" s="304">
        <v>0</v>
      </c>
      <c r="V2374" s="297">
        <v>3980.7</v>
      </c>
      <c r="W2374" s="298">
        <v>33395</v>
      </c>
      <c r="X2374" s="298">
        <v>3879</v>
      </c>
    </row>
    <row r="2375" spans="1:24" x14ac:dyDescent="0.35">
      <c r="A2375" s="294">
        <v>2013</v>
      </c>
      <c r="B2375" s="295">
        <v>49818</v>
      </c>
      <c r="C2375" s="296" t="s">
        <v>1868</v>
      </c>
      <c r="D2375" s="294" t="s">
        <v>93</v>
      </c>
      <c r="E2375" s="296" t="s">
        <v>23</v>
      </c>
      <c r="F2375" s="294" t="s">
        <v>24</v>
      </c>
      <c r="G2375" s="296" t="s">
        <v>94</v>
      </c>
      <c r="H2375" s="296" t="s">
        <v>42</v>
      </c>
      <c r="I2375" s="296" t="s">
        <v>2285</v>
      </c>
      <c r="J2375" s="297">
        <v>4130</v>
      </c>
      <c r="K2375" s="298">
        <v>50736</v>
      </c>
      <c r="L2375" s="298">
        <v>3190</v>
      </c>
      <c r="M2375" s="299">
        <v>10639</v>
      </c>
      <c r="N2375" s="300">
        <v>175505</v>
      </c>
      <c r="O2375" s="300">
        <v>2300</v>
      </c>
      <c r="P2375" s="301">
        <v>0</v>
      </c>
      <c r="Q2375" s="302">
        <v>0</v>
      </c>
      <c r="R2375" s="302">
        <v>0</v>
      </c>
      <c r="S2375" s="303">
        <v>0</v>
      </c>
      <c r="T2375" s="304">
        <v>0</v>
      </c>
      <c r="U2375" s="304">
        <v>0</v>
      </c>
      <c r="V2375" s="297">
        <v>14769</v>
      </c>
      <c r="W2375" s="298">
        <v>226241</v>
      </c>
      <c r="X2375" s="298">
        <v>5490</v>
      </c>
    </row>
    <row r="2376" spans="1:24" x14ac:dyDescent="0.35">
      <c r="A2376" s="294">
        <v>2013</v>
      </c>
      <c r="B2376" s="295">
        <v>49826</v>
      </c>
      <c r="C2376" s="296" t="s">
        <v>1869</v>
      </c>
      <c r="D2376" s="294" t="s">
        <v>22</v>
      </c>
      <c r="E2376" s="296" t="s">
        <v>23</v>
      </c>
      <c r="F2376" s="294" t="s">
        <v>24</v>
      </c>
      <c r="G2376" s="296" t="s">
        <v>228</v>
      </c>
      <c r="H2376" s="296" t="s">
        <v>179</v>
      </c>
      <c r="I2376" s="296" t="s">
        <v>2306</v>
      </c>
      <c r="J2376" s="297" t="s">
        <v>35</v>
      </c>
      <c r="K2376" s="298" t="s">
        <v>35</v>
      </c>
      <c r="L2376" s="298" t="s">
        <v>35</v>
      </c>
      <c r="M2376" s="299">
        <v>14355.1</v>
      </c>
      <c r="N2376" s="300">
        <v>142306</v>
      </c>
      <c r="O2376" s="300">
        <v>63</v>
      </c>
      <c r="P2376" s="301" t="s">
        <v>35</v>
      </c>
      <c r="Q2376" s="302" t="s">
        <v>35</v>
      </c>
      <c r="R2376" s="302" t="s">
        <v>35</v>
      </c>
      <c r="S2376" s="303" t="s">
        <v>35</v>
      </c>
      <c r="T2376" s="304" t="s">
        <v>35</v>
      </c>
      <c r="U2376" s="304" t="s">
        <v>35</v>
      </c>
      <c r="V2376" s="297">
        <v>14355.1</v>
      </c>
      <c r="W2376" s="298">
        <v>142306</v>
      </c>
      <c r="X2376" s="298">
        <v>63</v>
      </c>
    </row>
    <row r="2377" spans="1:24" x14ac:dyDescent="0.35">
      <c r="A2377" s="294">
        <v>2013</v>
      </c>
      <c r="B2377" s="295">
        <v>49848</v>
      </c>
      <c r="C2377" s="296" t="s">
        <v>1870</v>
      </c>
      <c r="D2377" s="294" t="s">
        <v>39</v>
      </c>
      <c r="E2377" s="296" t="s">
        <v>40</v>
      </c>
      <c r="F2377" s="294" t="s">
        <v>24</v>
      </c>
      <c r="G2377" s="296" t="s">
        <v>173</v>
      </c>
      <c r="H2377" s="296" t="s">
        <v>179</v>
      </c>
      <c r="I2377" s="296" t="s">
        <v>2306</v>
      </c>
      <c r="J2377" s="297" t="s">
        <v>35</v>
      </c>
      <c r="K2377" s="298" t="s">
        <v>35</v>
      </c>
      <c r="L2377" s="298" t="s">
        <v>35</v>
      </c>
      <c r="M2377" s="299">
        <v>283</v>
      </c>
      <c r="N2377" s="300">
        <v>2872</v>
      </c>
      <c r="O2377" s="300">
        <v>69</v>
      </c>
      <c r="P2377" s="301" t="s">
        <v>35</v>
      </c>
      <c r="Q2377" s="302" t="s">
        <v>35</v>
      </c>
      <c r="R2377" s="302" t="s">
        <v>35</v>
      </c>
      <c r="S2377" s="303">
        <v>7478</v>
      </c>
      <c r="T2377" s="304">
        <v>58843</v>
      </c>
      <c r="U2377" s="304">
        <v>3</v>
      </c>
      <c r="V2377" s="297">
        <v>7761</v>
      </c>
      <c r="W2377" s="298">
        <v>61715</v>
      </c>
      <c r="X2377" s="298">
        <v>72</v>
      </c>
    </row>
    <row r="2378" spans="1:24" x14ac:dyDescent="0.35">
      <c r="A2378" s="294">
        <v>2013</v>
      </c>
      <c r="B2378" s="295">
        <v>49853</v>
      </c>
      <c r="C2378" s="296" t="s">
        <v>1871</v>
      </c>
      <c r="D2378" s="294" t="s">
        <v>93</v>
      </c>
      <c r="E2378" s="296" t="s">
        <v>23</v>
      </c>
      <c r="F2378" s="294" t="s">
        <v>24</v>
      </c>
      <c r="G2378" s="296" t="s">
        <v>94</v>
      </c>
      <c r="H2378" s="296" t="s">
        <v>42</v>
      </c>
      <c r="I2378" s="296" t="s">
        <v>2285</v>
      </c>
      <c r="J2378" s="297">
        <v>174891.8</v>
      </c>
      <c r="K2378" s="298">
        <v>1615441</v>
      </c>
      <c r="L2378" s="298">
        <v>107016</v>
      </c>
      <c r="M2378" s="299">
        <v>39189.4</v>
      </c>
      <c r="N2378" s="300">
        <v>379750</v>
      </c>
      <c r="O2378" s="300">
        <v>5887</v>
      </c>
      <c r="P2378" s="301">
        <v>0</v>
      </c>
      <c r="Q2378" s="302">
        <v>0</v>
      </c>
      <c r="R2378" s="302">
        <v>0</v>
      </c>
      <c r="S2378" s="303">
        <v>0</v>
      </c>
      <c r="T2378" s="304">
        <v>0</v>
      </c>
      <c r="U2378" s="304">
        <v>0</v>
      </c>
      <c r="V2378" s="297">
        <v>214081.2</v>
      </c>
      <c r="W2378" s="298">
        <v>1995191</v>
      </c>
      <c r="X2378" s="298">
        <v>112903</v>
      </c>
    </row>
    <row r="2379" spans="1:24" x14ac:dyDescent="0.35">
      <c r="A2379" s="294">
        <v>2013</v>
      </c>
      <c r="B2379" s="295">
        <v>49867</v>
      </c>
      <c r="C2379" s="296" t="s">
        <v>2471</v>
      </c>
      <c r="D2379" s="294" t="s">
        <v>22</v>
      </c>
      <c r="E2379" s="296" t="s">
        <v>23</v>
      </c>
      <c r="F2379" s="294" t="s">
        <v>24</v>
      </c>
      <c r="G2379" s="296" t="s">
        <v>48</v>
      </c>
      <c r="H2379" s="296" t="s">
        <v>114</v>
      </c>
      <c r="I2379" s="296" t="s">
        <v>2270</v>
      </c>
      <c r="J2379" s="297" t="s">
        <v>35</v>
      </c>
      <c r="K2379" s="298" t="s">
        <v>35</v>
      </c>
      <c r="L2379" s="298" t="s">
        <v>35</v>
      </c>
      <c r="M2379" s="299" t="s">
        <v>35</v>
      </c>
      <c r="N2379" s="300" t="s">
        <v>35</v>
      </c>
      <c r="O2379" s="300" t="s">
        <v>35</v>
      </c>
      <c r="P2379" s="301" t="s">
        <v>35</v>
      </c>
      <c r="Q2379" s="302" t="s">
        <v>35</v>
      </c>
      <c r="R2379" s="302" t="s">
        <v>35</v>
      </c>
      <c r="S2379" s="303" t="s">
        <v>35</v>
      </c>
      <c r="T2379" s="304" t="s">
        <v>35</v>
      </c>
      <c r="U2379" s="304" t="s">
        <v>35</v>
      </c>
      <c r="V2379" s="297">
        <v>0</v>
      </c>
      <c r="W2379" s="298">
        <v>0</v>
      </c>
      <c r="X2379" s="298">
        <v>0</v>
      </c>
    </row>
    <row r="2380" spans="1:24" x14ac:dyDescent="0.35">
      <c r="A2380" s="294">
        <v>2013</v>
      </c>
      <c r="B2380" s="295">
        <v>49891</v>
      </c>
      <c r="C2380" s="296" t="s">
        <v>1872</v>
      </c>
      <c r="D2380" s="294" t="s">
        <v>39</v>
      </c>
      <c r="E2380" s="296" t="s">
        <v>40</v>
      </c>
      <c r="F2380" s="294" t="s">
        <v>24</v>
      </c>
      <c r="G2380" s="296" t="s">
        <v>173</v>
      </c>
      <c r="H2380" s="296" t="s">
        <v>42</v>
      </c>
      <c r="I2380" s="296" t="s">
        <v>2306</v>
      </c>
      <c r="J2380" s="297" t="s">
        <v>35</v>
      </c>
      <c r="K2380" s="298" t="s">
        <v>35</v>
      </c>
      <c r="L2380" s="298" t="s">
        <v>35</v>
      </c>
      <c r="M2380" s="299" t="s">
        <v>35</v>
      </c>
      <c r="N2380" s="300" t="s">
        <v>35</v>
      </c>
      <c r="O2380" s="300" t="s">
        <v>35</v>
      </c>
      <c r="P2380" s="301" t="s">
        <v>35</v>
      </c>
      <c r="Q2380" s="302" t="s">
        <v>35</v>
      </c>
      <c r="R2380" s="302" t="s">
        <v>35</v>
      </c>
      <c r="S2380" s="303">
        <v>0</v>
      </c>
      <c r="T2380" s="304">
        <v>0</v>
      </c>
      <c r="U2380" s="304">
        <v>0</v>
      </c>
      <c r="V2380" s="297">
        <v>0</v>
      </c>
      <c r="W2380" s="298">
        <v>0</v>
      </c>
      <c r="X2380" s="298">
        <v>0</v>
      </c>
    </row>
    <row r="2381" spans="1:24" x14ac:dyDescent="0.35">
      <c r="A2381" s="294">
        <v>2013</v>
      </c>
      <c r="B2381" s="295">
        <v>49891</v>
      </c>
      <c r="C2381" s="296" t="s">
        <v>1872</v>
      </c>
      <c r="D2381" s="294" t="s">
        <v>39</v>
      </c>
      <c r="E2381" s="296" t="s">
        <v>40</v>
      </c>
      <c r="F2381" s="294" t="s">
        <v>24</v>
      </c>
      <c r="G2381" s="296" t="s">
        <v>150</v>
      </c>
      <c r="H2381" s="296" t="s">
        <v>42</v>
      </c>
      <c r="I2381" s="296" t="s">
        <v>2306</v>
      </c>
      <c r="J2381" s="297">
        <v>0</v>
      </c>
      <c r="K2381" s="298">
        <v>0</v>
      </c>
      <c r="L2381" s="298">
        <v>0</v>
      </c>
      <c r="M2381" s="299">
        <v>49101</v>
      </c>
      <c r="N2381" s="300">
        <v>781917</v>
      </c>
      <c r="O2381" s="300">
        <v>5576</v>
      </c>
      <c r="P2381" s="301">
        <v>1949</v>
      </c>
      <c r="Q2381" s="302">
        <v>30888</v>
      </c>
      <c r="R2381" s="302">
        <v>222</v>
      </c>
      <c r="S2381" s="303">
        <v>0</v>
      </c>
      <c r="T2381" s="304">
        <v>0</v>
      </c>
      <c r="U2381" s="304">
        <v>0</v>
      </c>
      <c r="V2381" s="297">
        <v>51050</v>
      </c>
      <c r="W2381" s="298">
        <v>812805</v>
      </c>
      <c r="X2381" s="298">
        <v>5798</v>
      </c>
    </row>
    <row r="2382" spans="1:24" x14ac:dyDescent="0.35">
      <c r="A2382" s="294">
        <v>2013</v>
      </c>
      <c r="B2382" s="295">
        <v>49899</v>
      </c>
      <c r="C2382" s="296" t="s">
        <v>2472</v>
      </c>
      <c r="D2382" s="294" t="s">
        <v>22</v>
      </c>
      <c r="E2382" s="296" t="s">
        <v>23</v>
      </c>
      <c r="F2382" s="294" t="s">
        <v>24</v>
      </c>
      <c r="G2382" s="296" t="s">
        <v>53</v>
      </c>
      <c r="H2382" s="296" t="s">
        <v>114</v>
      </c>
      <c r="I2382" s="296" t="s">
        <v>6</v>
      </c>
      <c r="J2382" s="297" t="s">
        <v>35</v>
      </c>
      <c r="K2382" s="298" t="s">
        <v>35</v>
      </c>
      <c r="L2382" s="298" t="s">
        <v>35</v>
      </c>
      <c r="M2382" s="299">
        <v>3266</v>
      </c>
      <c r="N2382" s="300">
        <v>54868</v>
      </c>
      <c r="O2382" s="300">
        <v>1</v>
      </c>
      <c r="P2382" s="301" t="s">
        <v>35</v>
      </c>
      <c r="Q2382" s="302" t="s">
        <v>35</v>
      </c>
      <c r="R2382" s="302" t="s">
        <v>35</v>
      </c>
      <c r="S2382" s="303" t="s">
        <v>35</v>
      </c>
      <c r="T2382" s="304" t="s">
        <v>35</v>
      </c>
      <c r="U2382" s="304" t="s">
        <v>35</v>
      </c>
      <c r="V2382" s="297">
        <v>3266</v>
      </c>
      <c r="W2382" s="298">
        <v>54868</v>
      </c>
      <c r="X2382" s="298">
        <v>1</v>
      </c>
    </row>
    <row r="2383" spans="1:24" x14ac:dyDescent="0.35">
      <c r="A2383" s="294">
        <v>2013</v>
      </c>
      <c r="B2383" s="295">
        <v>49899</v>
      </c>
      <c r="C2383" s="296" t="s">
        <v>2472</v>
      </c>
      <c r="D2383" s="294" t="s">
        <v>22</v>
      </c>
      <c r="E2383" s="296" t="s">
        <v>23</v>
      </c>
      <c r="F2383" s="294" t="s">
        <v>24</v>
      </c>
      <c r="G2383" s="296" t="s">
        <v>60</v>
      </c>
      <c r="H2383" s="296" t="s">
        <v>114</v>
      </c>
      <c r="I2383" s="296" t="s">
        <v>2334</v>
      </c>
      <c r="J2383" s="297" t="s">
        <v>35</v>
      </c>
      <c r="K2383" s="298" t="s">
        <v>35</v>
      </c>
      <c r="L2383" s="298" t="s">
        <v>35</v>
      </c>
      <c r="M2383" s="299">
        <v>7236</v>
      </c>
      <c r="N2383" s="300">
        <v>108417</v>
      </c>
      <c r="O2383" s="300">
        <v>1</v>
      </c>
      <c r="P2383" s="301" t="s">
        <v>35</v>
      </c>
      <c r="Q2383" s="302" t="s">
        <v>35</v>
      </c>
      <c r="R2383" s="302" t="s">
        <v>35</v>
      </c>
      <c r="S2383" s="303" t="s">
        <v>35</v>
      </c>
      <c r="T2383" s="304" t="s">
        <v>35</v>
      </c>
      <c r="U2383" s="304" t="s">
        <v>35</v>
      </c>
      <c r="V2383" s="297">
        <v>7236</v>
      </c>
      <c r="W2383" s="298">
        <v>108417</v>
      </c>
      <c r="X2383" s="298">
        <v>1</v>
      </c>
    </row>
    <row r="2384" spans="1:24" x14ac:dyDescent="0.35">
      <c r="A2384" s="294">
        <v>2013</v>
      </c>
      <c r="B2384" s="295">
        <v>49899</v>
      </c>
      <c r="C2384" s="296" t="s">
        <v>2472</v>
      </c>
      <c r="D2384" s="294" t="s">
        <v>22</v>
      </c>
      <c r="E2384" s="296" t="s">
        <v>23</v>
      </c>
      <c r="F2384" s="294" t="s">
        <v>24</v>
      </c>
      <c r="G2384" s="296" t="s">
        <v>60</v>
      </c>
      <c r="H2384" s="296" t="s">
        <v>114</v>
      </c>
      <c r="I2384" s="296" t="s">
        <v>2334</v>
      </c>
      <c r="J2384" s="297" t="s">
        <v>35</v>
      </c>
      <c r="K2384" s="298" t="s">
        <v>35</v>
      </c>
      <c r="L2384" s="298" t="s">
        <v>35</v>
      </c>
      <c r="M2384" s="299">
        <v>19275</v>
      </c>
      <c r="N2384" s="300">
        <v>293853</v>
      </c>
      <c r="O2384" s="300">
        <v>1</v>
      </c>
      <c r="P2384" s="301" t="s">
        <v>35</v>
      </c>
      <c r="Q2384" s="302" t="s">
        <v>35</v>
      </c>
      <c r="R2384" s="302" t="s">
        <v>35</v>
      </c>
      <c r="S2384" s="303" t="s">
        <v>35</v>
      </c>
      <c r="T2384" s="304" t="s">
        <v>35</v>
      </c>
      <c r="U2384" s="304" t="s">
        <v>35</v>
      </c>
      <c r="V2384" s="297">
        <v>19275</v>
      </c>
      <c r="W2384" s="298">
        <v>293853</v>
      </c>
      <c r="X2384" s="298">
        <v>1</v>
      </c>
    </row>
    <row r="2385" spans="1:24" x14ac:dyDescent="0.35">
      <c r="A2385" s="294">
        <v>2013</v>
      </c>
      <c r="B2385" s="295">
        <v>49899</v>
      </c>
      <c r="C2385" s="296" t="s">
        <v>2472</v>
      </c>
      <c r="D2385" s="294" t="s">
        <v>22</v>
      </c>
      <c r="E2385" s="296" t="s">
        <v>23</v>
      </c>
      <c r="F2385" s="294" t="s">
        <v>24</v>
      </c>
      <c r="G2385" s="296" t="s">
        <v>60</v>
      </c>
      <c r="H2385" s="296" t="s">
        <v>114</v>
      </c>
      <c r="I2385" s="296" t="s">
        <v>2334</v>
      </c>
      <c r="J2385" s="297" t="s">
        <v>35</v>
      </c>
      <c r="K2385" s="298" t="s">
        <v>35</v>
      </c>
      <c r="L2385" s="298" t="s">
        <v>35</v>
      </c>
      <c r="M2385" s="299">
        <v>30124</v>
      </c>
      <c r="N2385" s="300">
        <v>310981</v>
      </c>
      <c r="O2385" s="300">
        <v>1</v>
      </c>
      <c r="P2385" s="301" t="s">
        <v>35</v>
      </c>
      <c r="Q2385" s="302" t="s">
        <v>35</v>
      </c>
      <c r="R2385" s="302" t="s">
        <v>35</v>
      </c>
      <c r="S2385" s="303" t="s">
        <v>35</v>
      </c>
      <c r="T2385" s="304" t="s">
        <v>35</v>
      </c>
      <c r="U2385" s="304" t="s">
        <v>35</v>
      </c>
      <c r="V2385" s="297">
        <v>30124</v>
      </c>
      <c r="W2385" s="298">
        <v>310981</v>
      </c>
      <c r="X2385" s="298">
        <v>1</v>
      </c>
    </row>
    <row r="2386" spans="1:24" x14ac:dyDescent="0.35">
      <c r="A2386" s="294">
        <v>2013</v>
      </c>
      <c r="B2386" s="295">
        <v>49899</v>
      </c>
      <c r="C2386" s="296" t="s">
        <v>2472</v>
      </c>
      <c r="D2386" s="294" t="s">
        <v>22</v>
      </c>
      <c r="E2386" s="296" t="s">
        <v>23</v>
      </c>
      <c r="F2386" s="294" t="s">
        <v>24</v>
      </c>
      <c r="G2386" s="296" t="s">
        <v>60</v>
      </c>
      <c r="H2386" s="296" t="s">
        <v>114</v>
      </c>
      <c r="I2386" s="296" t="s">
        <v>2334</v>
      </c>
      <c r="J2386" s="297" t="s">
        <v>35</v>
      </c>
      <c r="K2386" s="298" t="s">
        <v>35</v>
      </c>
      <c r="L2386" s="298" t="s">
        <v>35</v>
      </c>
      <c r="M2386" s="299">
        <v>16434</v>
      </c>
      <c r="N2386" s="300">
        <v>281180</v>
      </c>
      <c r="O2386" s="300">
        <v>1</v>
      </c>
      <c r="P2386" s="301" t="s">
        <v>35</v>
      </c>
      <c r="Q2386" s="302" t="s">
        <v>35</v>
      </c>
      <c r="R2386" s="302" t="s">
        <v>35</v>
      </c>
      <c r="S2386" s="303" t="s">
        <v>35</v>
      </c>
      <c r="T2386" s="304" t="s">
        <v>35</v>
      </c>
      <c r="U2386" s="304" t="s">
        <v>35</v>
      </c>
      <c r="V2386" s="297">
        <v>16434</v>
      </c>
      <c r="W2386" s="298">
        <v>281180</v>
      </c>
      <c r="X2386" s="298">
        <v>1</v>
      </c>
    </row>
    <row r="2387" spans="1:24" x14ac:dyDescent="0.35">
      <c r="A2387" s="294">
        <v>2013</v>
      </c>
      <c r="B2387" s="295">
        <v>49899</v>
      </c>
      <c r="C2387" s="296" t="s">
        <v>2472</v>
      </c>
      <c r="D2387" s="294" t="s">
        <v>22</v>
      </c>
      <c r="E2387" s="296" t="s">
        <v>23</v>
      </c>
      <c r="F2387" s="294" t="s">
        <v>24</v>
      </c>
      <c r="G2387" s="296" t="s">
        <v>60</v>
      </c>
      <c r="H2387" s="296" t="s">
        <v>114</v>
      </c>
      <c r="I2387" s="296" t="s">
        <v>2334</v>
      </c>
      <c r="J2387" s="297" t="s">
        <v>35</v>
      </c>
      <c r="K2387" s="298" t="s">
        <v>35</v>
      </c>
      <c r="L2387" s="298" t="s">
        <v>35</v>
      </c>
      <c r="M2387" s="299">
        <v>8683</v>
      </c>
      <c r="N2387" s="300">
        <v>63773</v>
      </c>
      <c r="O2387" s="300">
        <v>1</v>
      </c>
      <c r="P2387" s="301" t="s">
        <v>35</v>
      </c>
      <c r="Q2387" s="302" t="s">
        <v>35</v>
      </c>
      <c r="R2387" s="302" t="s">
        <v>35</v>
      </c>
      <c r="S2387" s="303" t="s">
        <v>35</v>
      </c>
      <c r="T2387" s="304" t="s">
        <v>35</v>
      </c>
      <c r="U2387" s="304" t="s">
        <v>35</v>
      </c>
      <c r="V2387" s="297">
        <v>8683</v>
      </c>
      <c r="W2387" s="298">
        <v>63773</v>
      </c>
      <c r="X2387" s="298">
        <v>1</v>
      </c>
    </row>
    <row r="2388" spans="1:24" x14ac:dyDescent="0.35">
      <c r="A2388" s="294">
        <v>2013</v>
      </c>
      <c r="B2388" s="295">
        <v>49899</v>
      </c>
      <c r="C2388" s="296" t="s">
        <v>2472</v>
      </c>
      <c r="D2388" s="294" t="s">
        <v>22</v>
      </c>
      <c r="E2388" s="296" t="s">
        <v>23</v>
      </c>
      <c r="F2388" s="294" t="s">
        <v>24</v>
      </c>
      <c r="G2388" s="296" t="s">
        <v>60</v>
      </c>
      <c r="H2388" s="296" t="s">
        <v>114</v>
      </c>
      <c r="I2388" s="296" t="s">
        <v>2334</v>
      </c>
      <c r="J2388" s="297" t="s">
        <v>35</v>
      </c>
      <c r="K2388" s="298" t="s">
        <v>35</v>
      </c>
      <c r="L2388" s="298" t="s">
        <v>35</v>
      </c>
      <c r="M2388" s="299">
        <v>21072</v>
      </c>
      <c r="N2388" s="300">
        <v>323577</v>
      </c>
      <c r="O2388" s="300">
        <v>1</v>
      </c>
      <c r="P2388" s="301" t="s">
        <v>35</v>
      </c>
      <c r="Q2388" s="302" t="s">
        <v>35</v>
      </c>
      <c r="R2388" s="302" t="s">
        <v>35</v>
      </c>
      <c r="S2388" s="303" t="s">
        <v>35</v>
      </c>
      <c r="T2388" s="304" t="s">
        <v>35</v>
      </c>
      <c r="U2388" s="304" t="s">
        <v>35</v>
      </c>
      <c r="V2388" s="297">
        <v>21072</v>
      </c>
      <c r="W2388" s="298">
        <v>323577</v>
      </c>
      <c r="X2388" s="298">
        <v>1</v>
      </c>
    </row>
    <row r="2389" spans="1:24" x14ac:dyDescent="0.35">
      <c r="A2389" s="294">
        <v>2013</v>
      </c>
      <c r="B2389" s="295">
        <v>49899</v>
      </c>
      <c r="C2389" s="296" t="s">
        <v>2472</v>
      </c>
      <c r="D2389" s="294" t="s">
        <v>22</v>
      </c>
      <c r="E2389" s="296" t="s">
        <v>23</v>
      </c>
      <c r="F2389" s="294" t="s">
        <v>24</v>
      </c>
      <c r="G2389" s="296" t="s">
        <v>60</v>
      </c>
      <c r="H2389" s="296" t="s">
        <v>114</v>
      </c>
      <c r="I2389" s="296" t="s">
        <v>2334</v>
      </c>
      <c r="J2389" s="297" t="s">
        <v>35</v>
      </c>
      <c r="K2389" s="298" t="s">
        <v>35</v>
      </c>
      <c r="L2389" s="298" t="s">
        <v>35</v>
      </c>
      <c r="M2389" s="299">
        <v>19749</v>
      </c>
      <c r="N2389" s="300">
        <v>310477</v>
      </c>
      <c r="O2389" s="300">
        <v>1</v>
      </c>
      <c r="P2389" s="301" t="s">
        <v>35</v>
      </c>
      <c r="Q2389" s="302" t="s">
        <v>35</v>
      </c>
      <c r="R2389" s="302" t="s">
        <v>35</v>
      </c>
      <c r="S2389" s="303" t="s">
        <v>35</v>
      </c>
      <c r="T2389" s="304" t="s">
        <v>35</v>
      </c>
      <c r="U2389" s="304" t="s">
        <v>35</v>
      </c>
      <c r="V2389" s="297">
        <v>19749</v>
      </c>
      <c r="W2389" s="298">
        <v>310477</v>
      </c>
      <c r="X2389" s="298">
        <v>1</v>
      </c>
    </row>
    <row r="2390" spans="1:24" x14ac:dyDescent="0.35">
      <c r="A2390" s="294">
        <v>2013</v>
      </c>
      <c r="B2390" s="295">
        <v>49899</v>
      </c>
      <c r="C2390" s="296" t="s">
        <v>2472</v>
      </c>
      <c r="D2390" s="294" t="s">
        <v>22</v>
      </c>
      <c r="E2390" s="296" t="s">
        <v>23</v>
      </c>
      <c r="F2390" s="294" t="s">
        <v>24</v>
      </c>
      <c r="G2390" s="296" t="s">
        <v>60</v>
      </c>
      <c r="H2390" s="296" t="s">
        <v>114</v>
      </c>
      <c r="I2390" s="296" t="s">
        <v>2334</v>
      </c>
      <c r="J2390" s="297" t="s">
        <v>35</v>
      </c>
      <c r="K2390" s="298" t="s">
        <v>35</v>
      </c>
      <c r="L2390" s="298" t="s">
        <v>35</v>
      </c>
      <c r="M2390" s="299">
        <v>20397</v>
      </c>
      <c r="N2390" s="300">
        <v>312895</v>
      </c>
      <c r="O2390" s="300">
        <v>1</v>
      </c>
      <c r="P2390" s="301" t="s">
        <v>35</v>
      </c>
      <c r="Q2390" s="302" t="s">
        <v>35</v>
      </c>
      <c r="R2390" s="302" t="s">
        <v>35</v>
      </c>
      <c r="S2390" s="303" t="s">
        <v>35</v>
      </c>
      <c r="T2390" s="304" t="s">
        <v>35</v>
      </c>
      <c r="U2390" s="304" t="s">
        <v>35</v>
      </c>
      <c r="V2390" s="297">
        <v>20397</v>
      </c>
      <c r="W2390" s="298">
        <v>312895</v>
      </c>
      <c r="X2390" s="298">
        <v>1</v>
      </c>
    </row>
    <row r="2391" spans="1:24" x14ac:dyDescent="0.35">
      <c r="A2391" s="294">
        <v>2013</v>
      </c>
      <c r="B2391" s="295">
        <v>49899</v>
      </c>
      <c r="C2391" s="296" t="s">
        <v>2472</v>
      </c>
      <c r="D2391" s="294" t="s">
        <v>22</v>
      </c>
      <c r="E2391" s="296" t="s">
        <v>23</v>
      </c>
      <c r="F2391" s="294" t="s">
        <v>24</v>
      </c>
      <c r="G2391" s="296" t="s">
        <v>60</v>
      </c>
      <c r="H2391" s="296" t="s">
        <v>114</v>
      </c>
      <c r="I2391" s="296" t="s">
        <v>2334</v>
      </c>
      <c r="J2391" s="297" t="s">
        <v>35</v>
      </c>
      <c r="K2391" s="298" t="s">
        <v>35</v>
      </c>
      <c r="L2391" s="298" t="s">
        <v>35</v>
      </c>
      <c r="M2391" s="299">
        <v>19960</v>
      </c>
      <c r="N2391" s="300">
        <v>308984</v>
      </c>
      <c r="O2391" s="300">
        <v>1</v>
      </c>
      <c r="P2391" s="301" t="s">
        <v>35</v>
      </c>
      <c r="Q2391" s="302" t="s">
        <v>35</v>
      </c>
      <c r="R2391" s="302" t="s">
        <v>35</v>
      </c>
      <c r="S2391" s="303" t="s">
        <v>35</v>
      </c>
      <c r="T2391" s="304" t="s">
        <v>35</v>
      </c>
      <c r="U2391" s="304" t="s">
        <v>35</v>
      </c>
      <c r="V2391" s="297">
        <v>19960</v>
      </c>
      <c r="W2391" s="298">
        <v>308984</v>
      </c>
      <c r="X2391" s="298">
        <v>1</v>
      </c>
    </row>
    <row r="2392" spans="1:24" x14ac:dyDescent="0.35">
      <c r="A2392" s="294">
        <v>2013</v>
      </c>
      <c r="B2392" s="295">
        <v>49922</v>
      </c>
      <c r="C2392" s="296" t="s">
        <v>1873</v>
      </c>
      <c r="D2392" s="294" t="s">
        <v>39</v>
      </c>
      <c r="E2392" s="296" t="s">
        <v>40</v>
      </c>
      <c r="F2392" s="294" t="s">
        <v>24</v>
      </c>
      <c r="G2392" s="296" t="s">
        <v>41</v>
      </c>
      <c r="H2392" s="296" t="s">
        <v>42</v>
      </c>
      <c r="I2392" s="296" t="s">
        <v>2272</v>
      </c>
      <c r="J2392" s="297">
        <v>1378</v>
      </c>
      <c r="K2392" s="298">
        <v>22496</v>
      </c>
      <c r="L2392" s="298">
        <v>2472</v>
      </c>
      <c r="M2392" s="299">
        <v>32384</v>
      </c>
      <c r="N2392" s="300">
        <v>499248</v>
      </c>
      <c r="O2392" s="300">
        <v>3810</v>
      </c>
      <c r="P2392" s="301" t="s">
        <v>35</v>
      </c>
      <c r="Q2392" s="302" t="s">
        <v>35</v>
      </c>
      <c r="R2392" s="302" t="s">
        <v>35</v>
      </c>
      <c r="S2392" s="303" t="s">
        <v>35</v>
      </c>
      <c r="T2392" s="304" t="s">
        <v>35</v>
      </c>
      <c r="U2392" s="304" t="s">
        <v>35</v>
      </c>
      <c r="V2392" s="297">
        <v>33762</v>
      </c>
      <c r="W2392" s="298">
        <v>521744</v>
      </c>
      <c r="X2392" s="298">
        <v>6282</v>
      </c>
    </row>
    <row r="2393" spans="1:24" x14ac:dyDescent="0.35">
      <c r="A2393" s="294">
        <v>2013</v>
      </c>
      <c r="B2393" s="295">
        <v>49952</v>
      </c>
      <c r="C2393" s="296" t="s">
        <v>1874</v>
      </c>
      <c r="D2393" s="294" t="s">
        <v>93</v>
      </c>
      <c r="E2393" s="296" t="s">
        <v>23</v>
      </c>
      <c r="F2393" s="294" t="s">
        <v>24</v>
      </c>
      <c r="G2393" s="296" t="s">
        <v>94</v>
      </c>
      <c r="H2393" s="296" t="s">
        <v>42</v>
      </c>
      <c r="I2393" s="296" t="s">
        <v>2285</v>
      </c>
      <c r="J2393" s="297">
        <v>7253.7</v>
      </c>
      <c r="K2393" s="298">
        <v>55174</v>
      </c>
      <c r="L2393" s="298">
        <v>5267</v>
      </c>
      <c r="M2393" s="299">
        <v>0</v>
      </c>
      <c r="N2393" s="300">
        <v>0</v>
      </c>
      <c r="O2393" s="300">
        <v>0</v>
      </c>
      <c r="P2393" s="301">
        <v>0</v>
      </c>
      <c r="Q2393" s="302">
        <v>0</v>
      </c>
      <c r="R2393" s="302">
        <v>0</v>
      </c>
      <c r="S2393" s="303">
        <v>0</v>
      </c>
      <c r="T2393" s="304">
        <v>0</v>
      </c>
      <c r="U2393" s="304">
        <v>0</v>
      </c>
      <c r="V2393" s="297">
        <v>7253.7</v>
      </c>
      <c r="W2393" s="298">
        <v>55174</v>
      </c>
      <c r="X2393" s="298">
        <v>5267</v>
      </c>
    </row>
    <row r="2394" spans="1:24" x14ac:dyDescent="0.35">
      <c r="A2394" s="294">
        <v>2013</v>
      </c>
      <c r="B2394" s="295">
        <v>49953</v>
      </c>
      <c r="C2394" s="296" t="s">
        <v>1875</v>
      </c>
      <c r="D2394" s="294" t="s">
        <v>39</v>
      </c>
      <c r="E2394" s="296" t="s">
        <v>40</v>
      </c>
      <c r="F2394" s="294" t="s">
        <v>24</v>
      </c>
      <c r="G2394" s="296" t="s">
        <v>150</v>
      </c>
      <c r="H2394" s="296" t="s">
        <v>42</v>
      </c>
      <c r="I2394" s="296" t="s">
        <v>2306</v>
      </c>
      <c r="J2394" s="297">
        <v>0.8</v>
      </c>
      <c r="K2394" s="298">
        <v>7</v>
      </c>
      <c r="L2394" s="298">
        <v>12</v>
      </c>
      <c r="M2394" s="299">
        <v>0</v>
      </c>
      <c r="N2394" s="300">
        <v>0</v>
      </c>
      <c r="O2394" s="300">
        <v>0</v>
      </c>
      <c r="P2394" s="301">
        <v>0</v>
      </c>
      <c r="Q2394" s="302">
        <v>0</v>
      </c>
      <c r="R2394" s="302">
        <v>0</v>
      </c>
      <c r="S2394" s="303">
        <v>0</v>
      </c>
      <c r="T2394" s="304">
        <v>0</v>
      </c>
      <c r="U2394" s="304">
        <v>0</v>
      </c>
      <c r="V2394" s="297">
        <v>0.8</v>
      </c>
      <c r="W2394" s="298">
        <v>7</v>
      </c>
      <c r="X2394" s="298">
        <v>12</v>
      </c>
    </row>
    <row r="2395" spans="1:24" x14ac:dyDescent="0.35">
      <c r="A2395" s="294">
        <v>2013</v>
      </c>
      <c r="B2395" s="295">
        <v>49984</v>
      </c>
      <c r="C2395" s="296" t="s">
        <v>1876</v>
      </c>
      <c r="D2395" s="294" t="s">
        <v>93</v>
      </c>
      <c r="E2395" s="296" t="s">
        <v>23</v>
      </c>
      <c r="F2395" s="294" t="s">
        <v>24</v>
      </c>
      <c r="G2395" s="296" t="s">
        <v>94</v>
      </c>
      <c r="H2395" s="296" t="s">
        <v>42</v>
      </c>
      <c r="I2395" s="296" t="s">
        <v>2285</v>
      </c>
      <c r="J2395" s="297">
        <v>11159.7</v>
      </c>
      <c r="K2395" s="298">
        <v>77091</v>
      </c>
      <c r="L2395" s="298">
        <v>11305</v>
      </c>
      <c r="M2395" s="299">
        <v>0</v>
      </c>
      <c r="N2395" s="300">
        <v>0</v>
      </c>
      <c r="O2395" s="300">
        <v>0</v>
      </c>
      <c r="P2395" s="301">
        <v>0</v>
      </c>
      <c r="Q2395" s="302">
        <v>0</v>
      </c>
      <c r="R2395" s="302">
        <v>0</v>
      </c>
      <c r="S2395" s="303">
        <v>0</v>
      </c>
      <c r="T2395" s="304">
        <v>0</v>
      </c>
      <c r="U2395" s="304">
        <v>0</v>
      </c>
      <c r="V2395" s="297">
        <v>11159.7</v>
      </c>
      <c r="W2395" s="298">
        <v>77091</v>
      </c>
      <c r="X2395" s="298">
        <v>11305</v>
      </c>
    </row>
    <row r="2396" spans="1:24" x14ac:dyDescent="0.35">
      <c r="A2396" s="294">
        <v>2013</v>
      </c>
      <c r="B2396" s="295">
        <v>49986</v>
      </c>
      <c r="C2396" s="296" t="s">
        <v>1877</v>
      </c>
      <c r="D2396" s="294" t="s">
        <v>22</v>
      </c>
      <c r="E2396" s="296" t="s">
        <v>23</v>
      </c>
      <c r="F2396" s="294" t="s">
        <v>24</v>
      </c>
      <c r="G2396" s="296" t="s">
        <v>83</v>
      </c>
      <c r="H2396" s="296" t="s">
        <v>31</v>
      </c>
      <c r="I2396" s="296" t="s">
        <v>2270</v>
      </c>
      <c r="J2396" s="297">
        <v>9417.7000000000007</v>
      </c>
      <c r="K2396" s="298">
        <v>71988</v>
      </c>
      <c r="L2396" s="298">
        <v>5580</v>
      </c>
      <c r="M2396" s="299">
        <v>2710.4</v>
      </c>
      <c r="N2396" s="300">
        <v>28853</v>
      </c>
      <c r="O2396" s="300">
        <v>309</v>
      </c>
      <c r="P2396" s="301" t="s">
        <v>35</v>
      </c>
      <c r="Q2396" s="302" t="s">
        <v>35</v>
      </c>
      <c r="R2396" s="302" t="s">
        <v>35</v>
      </c>
      <c r="S2396" s="303" t="s">
        <v>35</v>
      </c>
      <c r="T2396" s="304" t="s">
        <v>35</v>
      </c>
      <c r="U2396" s="304" t="s">
        <v>35</v>
      </c>
      <c r="V2396" s="297">
        <v>12128.1</v>
      </c>
      <c r="W2396" s="298">
        <v>100841</v>
      </c>
      <c r="X2396" s="298">
        <v>5889</v>
      </c>
    </row>
    <row r="2397" spans="1:24" x14ac:dyDescent="0.35">
      <c r="A2397" s="294">
        <v>2013</v>
      </c>
      <c r="B2397" s="295">
        <v>49987</v>
      </c>
      <c r="C2397" s="296" t="s">
        <v>1878</v>
      </c>
      <c r="D2397" s="294" t="s">
        <v>39</v>
      </c>
      <c r="E2397" s="296" t="s">
        <v>40</v>
      </c>
      <c r="F2397" s="294" t="s">
        <v>24</v>
      </c>
      <c r="G2397" s="296" t="s">
        <v>173</v>
      </c>
      <c r="H2397" s="296" t="s">
        <v>42</v>
      </c>
      <c r="I2397" s="296" t="s">
        <v>2306</v>
      </c>
      <c r="J2397" s="297">
        <v>0</v>
      </c>
      <c r="K2397" s="298">
        <v>0</v>
      </c>
      <c r="L2397" s="298">
        <v>0</v>
      </c>
      <c r="M2397" s="299">
        <v>17351</v>
      </c>
      <c r="N2397" s="300">
        <v>229460</v>
      </c>
      <c r="O2397" s="300">
        <v>1</v>
      </c>
      <c r="P2397" s="301">
        <v>0</v>
      </c>
      <c r="Q2397" s="302">
        <v>0</v>
      </c>
      <c r="R2397" s="302">
        <v>0</v>
      </c>
      <c r="S2397" s="303">
        <v>0</v>
      </c>
      <c r="T2397" s="304">
        <v>0</v>
      </c>
      <c r="U2397" s="304">
        <v>0</v>
      </c>
      <c r="V2397" s="297">
        <v>17351</v>
      </c>
      <c r="W2397" s="298">
        <v>229460</v>
      </c>
      <c r="X2397" s="298">
        <v>1</v>
      </c>
    </row>
    <row r="2398" spans="1:24" x14ac:dyDescent="0.35">
      <c r="A2398" s="294">
        <v>2013</v>
      </c>
      <c r="B2398" s="295">
        <v>49998</v>
      </c>
      <c r="C2398" s="296" t="s">
        <v>1879</v>
      </c>
      <c r="D2398" s="294" t="s">
        <v>22</v>
      </c>
      <c r="E2398" s="296" t="s">
        <v>23</v>
      </c>
      <c r="F2398" s="294" t="s">
        <v>24</v>
      </c>
      <c r="G2398" s="296" t="s">
        <v>106</v>
      </c>
      <c r="H2398" s="296" t="s">
        <v>26</v>
      </c>
      <c r="I2398" s="296" t="s">
        <v>2289</v>
      </c>
      <c r="J2398" s="297">
        <v>5222.8999999999996</v>
      </c>
      <c r="K2398" s="298">
        <v>58943</v>
      </c>
      <c r="L2398" s="298">
        <v>4433</v>
      </c>
      <c r="M2398" s="299">
        <v>1978</v>
      </c>
      <c r="N2398" s="300">
        <v>22287</v>
      </c>
      <c r="O2398" s="300">
        <v>613</v>
      </c>
      <c r="P2398" s="301">
        <v>2934.9</v>
      </c>
      <c r="Q2398" s="302">
        <v>40989</v>
      </c>
      <c r="R2398" s="302">
        <v>58</v>
      </c>
      <c r="S2398" s="303">
        <v>0</v>
      </c>
      <c r="T2398" s="304">
        <v>0</v>
      </c>
      <c r="U2398" s="304">
        <v>0</v>
      </c>
      <c r="V2398" s="297">
        <v>10135.799999999999</v>
      </c>
      <c r="W2398" s="298">
        <v>122219</v>
      </c>
      <c r="X2398" s="298">
        <v>5104</v>
      </c>
    </row>
    <row r="2399" spans="1:24" x14ac:dyDescent="0.35">
      <c r="A2399" s="294">
        <v>2013</v>
      </c>
      <c r="B2399" s="295">
        <v>50041</v>
      </c>
      <c r="C2399" s="296" t="s">
        <v>1880</v>
      </c>
      <c r="D2399" s="294" t="s">
        <v>93</v>
      </c>
      <c r="E2399" s="296" t="s">
        <v>23</v>
      </c>
      <c r="F2399" s="294" t="s">
        <v>24</v>
      </c>
      <c r="G2399" s="296" t="s">
        <v>94</v>
      </c>
      <c r="H2399" s="296" t="s">
        <v>42</v>
      </c>
      <c r="I2399" s="296" t="s">
        <v>2285</v>
      </c>
      <c r="J2399" s="297">
        <v>661350</v>
      </c>
      <c r="K2399" s="298">
        <v>5790447</v>
      </c>
      <c r="L2399" s="298">
        <v>322130</v>
      </c>
      <c r="M2399" s="299">
        <v>61301</v>
      </c>
      <c r="N2399" s="300">
        <v>390520</v>
      </c>
      <c r="O2399" s="300">
        <v>17974</v>
      </c>
      <c r="P2399" s="301" t="s">
        <v>35</v>
      </c>
      <c r="Q2399" s="302" t="s">
        <v>35</v>
      </c>
      <c r="R2399" s="302" t="s">
        <v>35</v>
      </c>
      <c r="S2399" s="303" t="s">
        <v>35</v>
      </c>
      <c r="T2399" s="304" t="s">
        <v>35</v>
      </c>
      <c r="U2399" s="304" t="s">
        <v>35</v>
      </c>
      <c r="V2399" s="297">
        <v>722651</v>
      </c>
      <c r="W2399" s="298">
        <v>6180967</v>
      </c>
      <c r="X2399" s="298">
        <v>340104</v>
      </c>
    </row>
    <row r="2400" spans="1:24" x14ac:dyDescent="0.35">
      <c r="A2400" s="294">
        <v>2013</v>
      </c>
      <c r="B2400" s="295">
        <v>50046</v>
      </c>
      <c r="C2400" s="296" t="s">
        <v>1881</v>
      </c>
      <c r="D2400" s="294" t="s">
        <v>39</v>
      </c>
      <c r="E2400" s="296" t="s">
        <v>40</v>
      </c>
      <c r="F2400" s="294" t="s">
        <v>24</v>
      </c>
      <c r="G2400" s="296" t="s">
        <v>228</v>
      </c>
      <c r="H2400" s="296" t="s">
        <v>42</v>
      </c>
      <c r="I2400" s="296" t="s">
        <v>2306</v>
      </c>
      <c r="J2400" s="297">
        <v>0</v>
      </c>
      <c r="K2400" s="298">
        <v>0</v>
      </c>
      <c r="L2400" s="298">
        <v>0</v>
      </c>
      <c r="M2400" s="299">
        <v>5434.5</v>
      </c>
      <c r="N2400" s="300">
        <v>80049</v>
      </c>
      <c r="O2400" s="300">
        <v>1</v>
      </c>
      <c r="P2400" s="301">
        <v>0</v>
      </c>
      <c r="Q2400" s="302">
        <v>0</v>
      </c>
      <c r="R2400" s="302">
        <v>0</v>
      </c>
      <c r="S2400" s="303">
        <v>0</v>
      </c>
      <c r="T2400" s="304">
        <v>0</v>
      </c>
      <c r="U2400" s="304">
        <v>0</v>
      </c>
      <c r="V2400" s="297">
        <v>5434.5</v>
      </c>
      <c r="W2400" s="298">
        <v>80049</v>
      </c>
      <c r="X2400" s="298">
        <v>1</v>
      </c>
    </row>
    <row r="2401" spans="1:24" x14ac:dyDescent="0.35">
      <c r="A2401" s="294">
        <v>2013</v>
      </c>
      <c r="B2401" s="295">
        <v>50046</v>
      </c>
      <c r="C2401" s="296" t="s">
        <v>1881</v>
      </c>
      <c r="D2401" s="294" t="s">
        <v>39</v>
      </c>
      <c r="E2401" s="296" t="s">
        <v>40</v>
      </c>
      <c r="F2401" s="294" t="s">
        <v>24</v>
      </c>
      <c r="G2401" s="296" t="s">
        <v>34</v>
      </c>
      <c r="H2401" s="296" t="s">
        <v>42</v>
      </c>
      <c r="I2401" s="296" t="s">
        <v>2270</v>
      </c>
      <c r="J2401" s="297">
        <v>0</v>
      </c>
      <c r="K2401" s="298">
        <v>0</v>
      </c>
      <c r="L2401" s="298">
        <v>0</v>
      </c>
      <c r="M2401" s="299">
        <v>17110.599999999999</v>
      </c>
      <c r="N2401" s="300">
        <v>344693</v>
      </c>
      <c r="O2401" s="300">
        <v>1</v>
      </c>
      <c r="P2401" s="301">
        <v>0</v>
      </c>
      <c r="Q2401" s="302">
        <v>0</v>
      </c>
      <c r="R2401" s="302">
        <v>0</v>
      </c>
      <c r="S2401" s="303">
        <v>0</v>
      </c>
      <c r="T2401" s="304">
        <v>0</v>
      </c>
      <c r="U2401" s="304">
        <v>0</v>
      </c>
      <c r="V2401" s="297">
        <v>17110.599999999999</v>
      </c>
      <c r="W2401" s="298">
        <v>344693</v>
      </c>
      <c r="X2401" s="298">
        <v>1</v>
      </c>
    </row>
    <row r="2402" spans="1:24" x14ac:dyDescent="0.35">
      <c r="A2402" s="294">
        <v>2013</v>
      </c>
      <c r="B2402" s="295">
        <v>50046</v>
      </c>
      <c r="C2402" s="296" t="s">
        <v>1881</v>
      </c>
      <c r="D2402" s="294" t="s">
        <v>39</v>
      </c>
      <c r="E2402" s="296" t="s">
        <v>40</v>
      </c>
      <c r="F2402" s="294" t="s">
        <v>24</v>
      </c>
      <c r="G2402" s="296" t="s">
        <v>173</v>
      </c>
      <c r="H2402" s="296" t="s">
        <v>42</v>
      </c>
      <c r="I2402" s="296" t="s">
        <v>2306</v>
      </c>
      <c r="J2402" s="297">
        <v>0</v>
      </c>
      <c r="K2402" s="298">
        <v>0</v>
      </c>
      <c r="L2402" s="298">
        <v>0</v>
      </c>
      <c r="M2402" s="299">
        <v>6237.7</v>
      </c>
      <c r="N2402" s="300">
        <v>91719</v>
      </c>
      <c r="O2402" s="300">
        <v>1</v>
      </c>
      <c r="P2402" s="301">
        <v>0</v>
      </c>
      <c r="Q2402" s="302">
        <v>0</v>
      </c>
      <c r="R2402" s="302">
        <v>0</v>
      </c>
      <c r="S2402" s="303">
        <v>0</v>
      </c>
      <c r="T2402" s="304">
        <v>0</v>
      </c>
      <c r="U2402" s="304">
        <v>0</v>
      </c>
      <c r="V2402" s="297">
        <v>6237.7</v>
      </c>
      <c r="W2402" s="298">
        <v>91719</v>
      </c>
      <c r="X2402" s="298">
        <v>1</v>
      </c>
    </row>
    <row r="2403" spans="1:24" x14ac:dyDescent="0.35">
      <c r="A2403" s="294">
        <v>2013</v>
      </c>
      <c r="B2403" s="295">
        <v>50046</v>
      </c>
      <c r="C2403" s="296" t="s">
        <v>1881</v>
      </c>
      <c r="D2403" s="294" t="s">
        <v>39</v>
      </c>
      <c r="E2403" s="296" t="s">
        <v>40</v>
      </c>
      <c r="F2403" s="294" t="s">
        <v>24</v>
      </c>
      <c r="G2403" s="296" t="s">
        <v>30</v>
      </c>
      <c r="H2403" s="296" t="s">
        <v>42</v>
      </c>
      <c r="I2403" s="296" t="s">
        <v>2271</v>
      </c>
      <c r="J2403" s="297">
        <v>0</v>
      </c>
      <c r="K2403" s="298">
        <v>0</v>
      </c>
      <c r="L2403" s="298">
        <v>0</v>
      </c>
      <c r="M2403" s="299">
        <v>10192.799999999999</v>
      </c>
      <c r="N2403" s="300">
        <v>172158</v>
      </c>
      <c r="O2403" s="300">
        <v>1</v>
      </c>
      <c r="P2403" s="301">
        <v>0</v>
      </c>
      <c r="Q2403" s="302">
        <v>0</v>
      </c>
      <c r="R2403" s="302">
        <v>0</v>
      </c>
      <c r="S2403" s="303">
        <v>0</v>
      </c>
      <c r="T2403" s="304">
        <v>0</v>
      </c>
      <c r="U2403" s="304">
        <v>0</v>
      </c>
      <c r="V2403" s="297">
        <v>10192.799999999999</v>
      </c>
      <c r="W2403" s="298">
        <v>172158</v>
      </c>
      <c r="X2403" s="298">
        <v>1</v>
      </c>
    </row>
    <row r="2404" spans="1:24" x14ac:dyDescent="0.35">
      <c r="A2404" s="294">
        <v>2013</v>
      </c>
      <c r="B2404" s="295">
        <v>50046</v>
      </c>
      <c r="C2404" s="296" t="s">
        <v>1881</v>
      </c>
      <c r="D2404" s="294" t="s">
        <v>39</v>
      </c>
      <c r="E2404" s="296" t="s">
        <v>40</v>
      </c>
      <c r="F2404" s="294" t="s">
        <v>24</v>
      </c>
      <c r="G2404" s="296" t="s">
        <v>150</v>
      </c>
      <c r="H2404" s="296" t="s">
        <v>42</v>
      </c>
      <c r="I2404" s="296" t="s">
        <v>2306</v>
      </c>
      <c r="J2404" s="297">
        <v>0</v>
      </c>
      <c r="K2404" s="298">
        <v>0</v>
      </c>
      <c r="L2404" s="298">
        <v>0</v>
      </c>
      <c r="M2404" s="299">
        <v>6052.3</v>
      </c>
      <c r="N2404" s="300">
        <v>94758</v>
      </c>
      <c r="O2404" s="300">
        <v>1</v>
      </c>
      <c r="P2404" s="301">
        <v>0</v>
      </c>
      <c r="Q2404" s="302">
        <v>0</v>
      </c>
      <c r="R2404" s="302">
        <v>0</v>
      </c>
      <c r="S2404" s="303">
        <v>0</v>
      </c>
      <c r="T2404" s="304">
        <v>0</v>
      </c>
      <c r="U2404" s="304">
        <v>0</v>
      </c>
      <c r="V2404" s="297">
        <v>6052.3</v>
      </c>
      <c r="W2404" s="298">
        <v>94758</v>
      </c>
      <c r="X2404" s="298">
        <v>1</v>
      </c>
    </row>
    <row r="2405" spans="1:24" x14ac:dyDescent="0.35">
      <c r="A2405" s="294">
        <v>2013</v>
      </c>
      <c r="B2405" s="295">
        <v>50046</v>
      </c>
      <c r="C2405" s="296" t="s">
        <v>1881</v>
      </c>
      <c r="D2405" s="294" t="s">
        <v>39</v>
      </c>
      <c r="E2405" s="296" t="s">
        <v>40</v>
      </c>
      <c r="F2405" s="294" t="s">
        <v>24</v>
      </c>
      <c r="G2405" s="296" t="s">
        <v>414</v>
      </c>
      <c r="H2405" s="296" t="s">
        <v>42</v>
      </c>
      <c r="I2405" s="296" t="s">
        <v>2306</v>
      </c>
      <c r="J2405" s="297">
        <v>0</v>
      </c>
      <c r="K2405" s="298">
        <v>0</v>
      </c>
      <c r="L2405" s="298">
        <v>0</v>
      </c>
      <c r="M2405" s="299">
        <v>5960.1</v>
      </c>
      <c r="N2405" s="300">
        <v>90581</v>
      </c>
      <c r="O2405" s="300">
        <v>1</v>
      </c>
      <c r="P2405" s="301">
        <v>0</v>
      </c>
      <c r="Q2405" s="302">
        <v>0</v>
      </c>
      <c r="R2405" s="302">
        <v>0</v>
      </c>
      <c r="S2405" s="303">
        <v>0</v>
      </c>
      <c r="T2405" s="304">
        <v>0</v>
      </c>
      <c r="U2405" s="304">
        <v>0</v>
      </c>
      <c r="V2405" s="297">
        <v>5960.1</v>
      </c>
      <c r="W2405" s="298">
        <v>90581</v>
      </c>
      <c r="X2405" s="298">
        <v>1</v>
      </c>
    </row>
    <row r="2406" spans="1:24" x14ac:dyDescent="0.35">
      <c r="A2406" s="294">
        <v>2013</v>
      </c>
      <c r="B2406" s="295">
        <v>50046</v>
      </c>
      <c r="C2406" s="296" t="s">
        <v>1881</v>
      </c>
      <c r="D2406" s="294" t="s">
        <v>39</v>
      </c>
      <c r="E2406" s="296" t="s">
        <v>40</v>
      </c>
      <c r="F2406" s="294" t="s">
        <v>24</v>
      </c>
      <c r="G2406" s="296" t="s">
        <v>131</v>
      </c>
      <c r="H2406" s="296" t="s">
        <v>42</v>
      </c>
      <c r="I2406" s="296" t="s">
        <v>2271</v>
      </c>
      <c r="J2406" s="297">
        <v>0</v>
      </c>
      <c r="K2406" s="298">
        <v>0</v>
      </c>
      <c r="L2406" s="298">
        <v>0</v>
      </c>
      <c r="M2406" s="299">
        <v>12850</v>
      </c>
      <c r="N2406" s="300">
        <v>187136</v>
      </c>
      <c r="O2406" s="300">
        <v>1</v>
      </c>
      <c r="P2406" s="301">
        <v>0</v>
      </c>
      <c r="Q2406" s="302">
        <v>0</v>
      </c>
      <c r="R2406" s="302">
        <v>0</v>
      </c>
      <c r="S2406" s="303">
        <v>0</v>
      </c>
      <c r="T2406" s="304">
        <v>0</v>
      </c>
      <c r="U2406" s="304">
        <v>0</v>
      </c>
      <c r="V2406" s="297">
        <v>12850</v>
      </c>
      <c r="W2406" s="298">
        <v>187136</v>
      </c>
      <c r="X2406" s="298">
        <v>1</v>
      </c>
    </row>
    <row r="2407" spans="1:24" x14ac:dyDescent="0.35">
      <c r="A2407" s="294">
        <v>2013</v>
      </c>
      <c r="B2407" s="295">
        <v>50046</v>
      </c>
      <c r="C2407" s="296" t="s">
        <v>1881</v>
      </c>
      <c r="D2407" s="294" t="s">
        <v>39</v>
      </c>
      <c r="E2407" s="296" t="s">
        <v>40</v>
      </c>
      <c r="F2407" s="294" t="s">
        <v>24</v>
      </c>
      <c r="G2407" s="296" t="s">
        <v>41</v>
      </c>
      <c r="H2407" s="296" t="s">
        <v>42</v>
      </c>
      <c r="I2407" s="296" t="s">
        <v>2272</v>
      </c>
      <c r="J2407" s="297">
        <v>0</v>
      </c>
      <c r="K2407" s="298">
        <v>0</v>
      </c>
      <c r="L2407" s="298">
        <v>0</v>
      </c>
      <c r="M2407" s="299">
        <v>16368.8</v>
      </c>
      <c r="N2407" s="300">
        <v>301413</v>
      </c>
      <c r="O2407" s="300">
        <v>1</v>
      </c>
      <c r="P2407" s="301">
        <v>0</v>
      </c>
      <c r="Q2407" s="302">
        <v>0</v>
      </c>
      <c r="R2407" s="302">
        <v>0</v>
      </c>
      <c r="S2407" s="303">
        <v>0</v>
      </c>
      <c r="T2407" s="304">
        <v>0</v>
      </c>
      <c r="U2407" s="304">
        <v>0</v>
      </c>
      <c r="V2407" s="297">
        <v>16368.8</v>
      </c>
      <c r="W2407" s="298">
        <v>301413</v>
      </c>
      <c r="X2407" s="298">
        <v>1</v>
      </c>
    </row>
    <row r="2408" spans="1:24" x14ac:dyDescent="0.35">
      <c r="A2408" s="294">
        <v>2013</v>
      </c>
      <c r="B2408" s="295">
        <v>50046</v>
      </c>
      <c r="C2408" s="296" t="s">
        <v>1881</v>
      </c>
      <c r="D2408" s="294" t="s">
        <v>39</v>
      </c>
      <c r="E2408" s="296" t="s">
        <v>40</v>
      </c>
      <c r="F2408" s="294" t="s">
        <v>24</v>
      </c>
      <c r="G2408" s="296" t="s">
        <v>44</v>
      </c>
      <c r="H2408" s="296" t="s">
        <v>42</v>
      </c>
      <c r="I2408" s="296" t="s">
        <v>2271</v>
      </c>
      <c r="J2408" s="297">
        <v>0</v>
      </c>
      <c r="K2408" s="298">
        <v>0</v>
      </c>
      <c r="L2408" s="298">
        <v>0</v>
      </c>
      <c r="M2408" s="299">
        <v>11669.9</v>
      </c>
      <c r="N2408" s="300">
        <v>234707</v>
      </c>
      <c r="O2408" s="300">
        <v>1</v>
      </c>
      <c r="P2408" s="301">
        <v>0</v>
      </c>
      <c r="Q2408" s="302">
        <v>0</v>
      </c>
      <c r="R2408" s="302">
        <v>0</v>
      </c>
      <c r="S2408" s="303">
        <v>0</v>
      </c>
      <c r="T2408" s="304">
        <v>0</v>
      </c>
      <c r="U2408" s="304">
        <v>0</v>
      </c>
      <c r="V2408" s="297">
        <v>11669.9</v>
      </c>
      <c r="W2408" s="298">
        <v>234707</v>
      </c>
      <c r="X2408" s="298">
        <v>1</v>
      </c>
    </row>
    <row r="2409" spans="1:24" x14ac:dyDescent="0.35">
      <c r="A2409" s="294">
        <v>2013</v>
      </c>
      <c r="B2409" s="295">
        <v>50046</v>
      </c>
      <c r="C2409" s="296" t="s">
        <v>1881</v>
      </c>
      <c r="D2409" s="294" t="s">
        <v>39</v>
      </c>
      <c r="E2409" s="296" t="s">
        <v>40</v>
      </c>
      <c r="F2409" s="294" t="s">
        <v>24</v>
      </c>
      <c r="G2409" s="296" t="s">
        <v>187</v>
      </c>
      <c r="H2409" s="296" t="s">
        <v>42</v>
      </c>
      <c r="I2409" s="296" t="s">
        <v>2271</v>
      </c>
      <c r="J2409" s="297">
        <v>0</v>
      </c>
      <c r="K2409" s="298">
        <v>0</v>
      </c>
      <c r="L2409" s="298">
        <v>0</v>
      </c>
      <c r="M2409" s="299">
        <v>36572.699999999997</v>
      </c>
      <c r="N2409" s="300">
        <v>619792</v>
      </c>
      <c r="O2409" s="300">
        <v>1</v>
      </c>
      <c r="P2409" s="301">
        <v>0</v>
      </c>
      <c r="Q2409" s="302">
        <v>0</v>
      </c>
      <c r="R2409" s="302">
        <v>0</v>
      </c>
      <c r="S2409" s="303">
        <v>0</v>
      </c>
      <c r="T2409" s="304">
        <v>0</v>
      </c>
      <c r="U2409" s="304">
        <v>0</v>
      </c>
      <c r="V2409" s="297">
        <v>36572.699999999997</v>
      </c>
      <c r="W2409" s="298">
        <v>619792</v>
      </c>
      <c r="X2409" s="298">
        <v>1</v>
      </c>
    </row>
    <row r="2410" spans="1:24" x14ac:dyDescent="0.35">
      <c r="A2410" s="294">
        <v>2013</v>
      </c>
      <c r="B2410" s="295">
        <v>50046</v>
      </c>
      <c r="C2410" s="296" t="s">
        <v>1881</v>
      </c>
      <c r="D2410" s="294" t="s">
        <v>93</v>
      </c>
      <c r="E2410" s="296" t="s">
        <v>23</v>
      </c>
      <c r="F2410" s="294" t="s">
        <v>24</v>
      </c>
      <c r="G2410" s="296" t="s">
        <v>94</v>
      </c>
      <c r="H2410" s="296" t="s">
        <v>42</v>
      </c>
      <c r="I2410" s="296" t="s">
        <v>2285</v>
      </c>
      <c r="J2410" s="297">
        <v>0</v>
      </c>
      <c r="K2410" s="298">
        <v>0</v>
      </c>
      <c r="L2410" s="298">
        <v>0</v>
      </c>
      <c r="M2410" s="299">
        <v>97362</v>
      </c>
      <c r="N2410" s="300">
        <v>1560565</v>
      </c>
      <c r="O2410" s="300">
        <v>1</v>
      </c>
      <c r="P2410" s="301">
        <v>0</v>
      </c>
      <c r="Q2410" s="302">
        <v>0</v>
      </c>
      <c r="R2410" s="302">
        <v>0</v>
      </c>
      <c r="S2410" s="303">
        <v>0</v>
      </c>
      <c r="T2410" s="304">
        <v>0</v>
      </c>
      <c r="U2410" s="304">
        <v>0</v>
      </c>
      <c r="V2410" s="297">
        <v>97362</v>
      </c>
      <c r="W2410" s="298">
        <v>1560565</v>
      </c>
      <c r="X2410" s="298">
        <v>1</v>
      </c>
    </row>
    <row r="2411" spans="1:24" x14ac:dyDescent="0.35">
      <c r="A2411" s="294">
        <v>2013</v>
      </c>
      <c r="B2411" s="295">
        <v>50062</v>
      </c>
      <c r="C2411" s="296" t="s">
        <v>1882</v>
      </c>
      <c r="D2411" s="294" t="s">
        <v>39</v>
      </c>
      <c r="E2411" s="296" t="s">
        <v>40</v>
      </c>
      <c r="F2411" s="294" t="s">
        <v>24</v>
      </c>
      <c r="G2411" s="296" t="s">
        <v>44</v>
      </c>
      <c r="H2411" s="296" t="s">
        <v>42</v>
      </c>
      <c r="I2411" s="296" t="s">
        <v>2271</v>
      </c>
      <c r="J2411" s="297">
        <v>86535</v>
      </c>
      <c r="K2411" s="298">
        <v>1367620</v>
      </c>
      <c r="L2411" s="298">
        <v>111595</v>
      </c>
      <c r="M2411" s="299">
        <v>191538</v>
      </c>
      <c r="N2411" s="300">
        <v>3591028</v>
      </c>
      <c r="O2411" s="300">
        <v>26014</v>
      </c>
      <c r="P2411" s="301">
        <v>117458</v>
      </c>
      <c r="Q2411" s="302">
        <v>2289380</v>
      </c>
      <c r="R2411" s="302">
        <v>415</v>
      </c>
      <c r="S2411" s="303">
        <v>0</v>
      </c>
      <c r="T2411" s="304">
        <v>0</v>
      </c>
      <c r="U2411" s="304">
        <v>0</v>
      </c>
      <c r="V2411" s="297">
        <v>395531</v>
      </c>
      <c r="W2411" s="298">
        <v>7248028</v>
      </c>
      <c r="X2411" s="298">
        <v>138024</v>
      </c>
    </row>
    <row r="2412" spans="1:24" x14ac:dyDescent="0.35">
      <c r="A2412" s="294">
        <v>2013</v>
      </c>
      <c r="B2412" s="295">
        <v>50149</v>
      </c>
      <c r="C2412" s="296" t="s">
        <v>1883</v>
      </c>
      <c r="D2412" s="294" t="s">
        <v>39</v>
      </c>
      <c r="E2412" s="296" t="s">
        <v>40</v>
      </c>
      <c r="F2412" s="294" t="s">
        <v>24</v>
      </c>
      <c r="G2412" s="296" t="s">
        <v>228</v>
      </c>
      <c r="H2412" s="296" t="s">
        <v>42</v>
      </c>
      <c r="I2412" s="296" t="s">
        <v>2306</v>
      </c>
      <c r="J2412" s="297">
        <v>26104</v>
      </c>
      <c r="K2412" s="298">
        <v>289118</v>
      </c>
      <c r="L2412" s="298">
        <v>34182</v>
      </c>
      <c r="M2412" s="299">
        <v>3226</v>
      </c>
      <c r="N2412" s="300">
        <v>36176</v>
      </c>
      <c r="O2412" s="300">
        <v>1161</v>
      </c>
      <c r="P2412" s="301">
        <v>0</v>
      </c>
      <c r="Q2412" s="302">
        <v>0</v>
      </c>
      <c r="R2412" s="302">
        <v>0</v>
      </c>
      <c r="S2412" s="303">
        <v>0</v>
      </c>
      <c r="T2412" s="304">
        <v>0</v>
      </c>
      <c r="U2412" s="304">
        <v>0</v>
      </c>
      <c r="V2412" s="297">
        <v>29330</v>
      </c>
      <c r="W2412" s="298">
        <v>325294</v>
      </c>
      <c r="X2412" s="298">
        <v>35343</v>
      </c>
    </row>
    <row r="2413" spans="1:24" x14ac:dyDescent="0.35">
      <c r="A2413" s="294">
        <v>2013</v>
      </c>
      <c r="B2413" s="295">
        <v>50149</v>
      </c>
      <c r="C2413" s="296" t="s">
        <v>1883</v>
      </c>
      <c r="D2413" s="294" t="s">
        <v>39</v>
      </c>
      <c r="E2413" s="296" t="s">
        <v>40</v>
      </c>
      <c r="F2413" s="294" t="s">
        <v>24</v>
      </c>
      <c r="G2413" s="296" t="s">
        <v>173</v>
      </c>
      <c r="H2413" s="296" t="s">
        <v>42</v>
      </c>
      <c r="I2413" s="296" t="s">
        <v>2306</v>
      </c>
      <c r="J2413" s="297">
        <v>6499</v>
      </c>
      <c r="K2413" s="298">
        <v>69269</v>
      </c>
      <c r="L2413" s="298">
        <v>8842</v>
      </c>
      <c r="M2413" s="299">
        <v>4670</v>
      </c>
      <c r="N2413" s="300">
        <v>52353</v>
      </c>
      <c r="O2413" s="300">
        <v>2962</v>
      </c>
      <c r="P2413" s="301">
        <v>0</v>
      </c>
      <c r="Q2413" s="302">
        <v>0</v>
      </c>
      <c r="R2413" s="302">
        <v>0</v>
      </c>
      <c r="S2413" s="303">
        <v>0</v>
      </c>
      <c r="T2413" s="304">
        <v>0</v>
      </c>
      <c r="U2413" s="304">
        <v>0</v>
      </c>
      <c r="V2413" s="297">
        <v>11169</v>
      </c>
      <c r="W2413" s="298">
        <v>121622</v>
      </c>
      <c r="X2413" s="298">
        <v>11804</v>
      </c>
    </row>
    <row r="2414" spans="1:24" x14ac:dyDescent="0.35">
      <c r="A2414" s="294">
        <v>2013</v>
      </c>
      <c r="B2414" s="295">
        <v>50149</v>
      </c>
      <c r="C2414" s="296" t="s">
        <v>1883</v>
      </c>
      <c r="D2414" s="294" t="s">
        <v>39</v>
      </c>
      <c r="E2414" s="296" t="s">
        <v>40</v>
      </c>
      <c r="F2414" s="294" t="s">
        <v>24</v>
      </c>
      <c r="G2414" s="296" t="s">
        <v>30</v>
      </c>
      <c r="H2414" s="296" t="s">
        <v>42</v>
      </c>
      <c r="I2414" s="296" t="s">
        <v>2271</v>
      </c>
      <c r="J2414" s="297">
        <v>128175</v>
      </c>
      <c r="K2414" s="298">
        <v>1434307</v>
      </c>
      <c r="L2414" s="298">
        <v>189536</v>
      </c>
      <c r="M2414" s="299">
        <v>10</v>
      </c>
      <c r="N2414" s="300">
        <v>108</v>
      </c>
      <c r="O2414" s="300">
        <v>17</v>
      </c>
      <c r="P2414" s="301">
        <v>0</v>
      </c>
      <c r="Q2414" s="302">
        <v>0</v>
      </c>
      <c r="R2414" s="302">
        <v>0</v>
      </c>
      <c r="S2414" s="303">
        <v>0</v>
      </c>
      <c r="T2414" s="304">
        <v>0</v>
      </c>
      <c r="U2414" s="304">
        <v>0</v>
      </c>
      <c r="V2414" s="297">
        <v>128185</v>
      </c>
      <c r="W2414" s="298">
        <v>1434415</v>
      </c>
      <c r="X2414" s="298">
        <v>189553</v>
      </c>
    </row>
    <row r="2415" spans="1:24" x14ac:dyDescent="0.35">
      <c r="A2415" s="294">
        <v>2013</v>
      </c>
      <c r="B2415" s="295">
        <v>50149</v>
      </c>
      <c r="C2415" s="296" t="s">
        <v>1883</v>
      </c>
      <c r="D2415" s="294" t="s">
        <v>39</v>
      </c>
      <c r="E2415" s="296" t="s">
        <v>40</v>
      </c>
      <c r="F2415" s="294" t="s">
        <v>24</v>
      </c>
      <c r="G2415" s="296" t="s">
        <v>131</v>
      </c>
      <c r="H2415" s="296" t="s">
        <v>42</v>
      </c>
      <c r="I2415" s="296" t="s">
        <v>2271</v>
      </c>
      <c r="J2415" s="297">
        <v>5015</v>
      </c>
      <c r="K2415" s="298">
        <v>47355</v>
      </c>
      <c r="L2415" s="298">
        <v>5984</v>
      </c>
      <c r="M2415" s="299">
        <v>4923</v>
      </c>
      <c r="N2415" s="300">
        <v>49415</v>
      </c>
      <c r="O2415" s="300">
        <v>975</v>
      </c>
      <c r="P2415" s="301">
        <v>0</v>
      </c>
      <c r="Q2415" s="302">
        <v>0</v>
      </c>
      <c r="R2415" s="302">
        <v>0</v>
      </c>
      <c r="S2415" s="303">
        <v>0</v>
      </c>
      <c r="T2415" s="304">
        <v>0</v>
      </c>
      <c r="U2415" s="304">
        <v>0</v>
      </c>
      <c r="V2415" s="297">
        <v>9938</v>
      </c>
      <c r="W2415" s="298">
        <v>96770</v>
      </c>
      <c r="X2415" s="298">
        <v>6959</v>
      </c>
    </row>
    <row r="2416" spans="1:24" x14ac:dyDescent="0.35">
      <c r="A2416" s="294">
        <v>2013</v>
      </c>
      <c r="B2416" s="295">
        <v>50149</v>
      </c>
      <c r="C2416" s="296" t="s">
        <v>1883</v>
      </c>
      <c r="D2416" s="294" t="s">
        <v>39</v>
      </c>
      <c r="E2416" s="296" t="s">
        <v>40</v>
      </c>
      <c r="F2416" s="294" t="s">
        <v>24</v>
      </c>
      <c r="G2416" s="296" t="s">
        <v>41</v>
      </c>
      <c r="H2416" s="296" t="s">
        <v>42</v>
      </c>
      <c r="I2416" s="296" t="s">
        <v>2272</v>
      </c>
      <c r="J2416" s="297">
        <v>11758</v>
      </c>
      <c r="K2416" s="298">
        <v>122292</v>
      </c>
      <c r="L2416" s="298">
        <v>18051</v>
      </c>
      <c r="M2416" s="299">
        <v>2898</v>
      </c>
      <c r="N2416" s="300">
        <v>30126</v>
      </c>
      <c r="O2416" s="300">
        <v>1536</v>
      </c>
      <c r="P2416" s="301">
        <v>0</v>
      </c>
      <c r="Q2416" s="302">
        <v>0</v>
      </c>
      <c r="R2416" s="302">
        <v>0</v>
      </c>
      <c r="S2416" s="303">
        <v>0</v>
      </c>
      <c r="T2416" s="304">
        <v>0</v>
      </c>
      <c r="U2416" s="304">
        <v>0</v>
      </c>
      <c r="V2416" s="297">
        <v>14656</v>
      </c>
      <c r="W2416" s="298">
        <v>152418</v>
      </c>
      <c r="X2416" s="298">
        <v>19587</v>
      </c>
    </row>
    <row r="2417" spans="1:24" x14ac:dyDescent="0.35">
      <c r="A2417" s="294">
        <v>2013</v>
      </c>
      <c r="B2417" s="295">
        <v>50149</v>
      </c>
      <c r="C2417" s="296" t="s">
        <v>1883</v>
      </c>
      <c r="D2417" s="294" t="s">
        <v>39</v>
      </c>
      <c r="E2417" s="296" t="s">
        <v>40</v>
      </c>
      <c r="F2417" s="294" t="s">
        <v>24</v>
      </c>
      <c r="G2417" s="296" t="s">
        <v>187</v>
      </c>
      <c r="H2417" s="296" t="s">
        <v>42</v>
      </c>
      <c r="I2417" s="296" t="s">
        <v>2271</v>
      </c>
      <c r="J2417" s="297">
        <v>22813</v>
      </c>
      <c r="K2417" s="298">
        <v>239124</v>
      </c>
      <c r="L2417" s="298">
        <v>22376</v>
      </c>
      <c r="M2417" s="299">
        <v>4760</v>
      </c>
      <c r="N2417" s="300">
        <v>49548</v>
      </c>
      <c r="O2417" s="300">
        <v>3293</v>
      </c>
      <c r="P2417" s="301">
        <v>0</v>
      </c>
      <c r="Q2417" s="302">
        <v>0</v>
      </c>
      <c r="R2417" s="302">
        <v>0</v>
      </c>
      <c r="S2417" s="303">
        <v>0</v>
      </c>
      <c r="T2417" s="304">
        <v>0</v>
      </c>
      <c r="U2417" s="304">
        <v>0</v>
      </c>
      <c r="V2417" s="297">
        <v>27573</v>
      </c>
      <c r="W2417" s="298">
        <v>288672</v>
      </c>
      <c r="X2417" s="298">
        <v>25669</v>
      </c>
    </row>
    <row r="2418" spans="1:24" x14ac:dyDescent="0.35">
      <c r="A2418" s="294">
        <v>2013</v>
      </c>
      <c r="B2418" s="295">
        <v>50149</v>
      </c>
      <c r="C2418" s="296" t="s">
        <v>1883</v>
      </c>
      <c r="D2418" s="294" t="s">
        <v>93</v>
      </c>
      <c r="E2418" s="296" t="s">
        <v>23</v>
      </c>
      <c r="F2418" s="294" t="s">
        <v>24</v>
      </c>
      <c r="G2418" s="296" t="s">
        <v>94</v>
      </c>
      <c r="H2418" s="296" t="s">
        <v>42</v>
      </c>
      <c r="I2418" s="296" t="s">
        <v>2285</v>
      </c>
      <c r="J2418" s="297">
        <v>37</v>
      </c>
      <c r="K2418" s="298">
        <v>830</v>
      </c>
      <c r="L2418" s="298">
        <v>92</v>
      </c>
      <c r="M2418" s="299">
        <v>0</v>
      </c>
      <c r="N2418" s="300">
        <v>0</v>
      </c>
      <c r="O2418" s="300">
        <v>0</v>
      </c>
      <c r="P2418" s="301">
        <v>0</v>
      </c>
      <c r="Q2418" s="302">
        <v>0</v>
      </c>
      <c r="R2418" s="302">
        <v>0</v>
      </c>
      <c r="S2418" s="303">
        <v>0</v>
      </c>
      <c r="T2418" s="304">
        <v>0</v>
      </c>
      <c r="U2418" s="304">
        <v>0</v>
      </c>
      <c r="V2418" s="297">
        <v>37</v>
      </c>
      <c r="W2418" s="298">
        <v>830</v>
      </c>
      <c r="X2418" s="298">
        <v>92</v>
      </c>
    </row>
    <row r="2419" spans="1:24" x14ac:dyDescent="0.35">
      <c r="A2419" s="294">
        <v>2013</v>
      </c>
      <c r="B2419" s="295">
        <v>50153</v>
      </c>
      <c r="C2419" s="296" t="s">
        <v>1884</v>
      </c>
      <c r="D2419" s="294" t="s">
        <v>39</v>
      </c>
      <c r="E2419" s="296" t="s">
        <v>40</v>
      </c>
      <c r="F2419" s="294" t="s">
        <v>24</v>
      </c>
      <c r="G2419" s="296" t="s">
        <v>186</v>
      </c>
      <c r="H2419" s="296" t="s">
        <v>42</v>
      </c>
      <c r="I2419" s="296" t="s">
        <v>2271</v>
      </c>
      <c r="J2419" s="297">
        <v>0</v>
      </c>
      <c r="K2419" s="298">
        <v>0</v>
      </c>
      <c r="L2419" s="298">
        <v>0</v>
      </c>
      <c r="M2419" s="299">
        <v>0</v>
      </c>
      <c r="N2419" s="300">
        <v>0</v>
      </c>
      <c r="O2419" s="300">
        <v>0</v>
      </c>
      <c r="P2419" s="301">
        <v>367</v>
      </c>
      <c r="Q2419" s="302">
        <v>4703</v>
      </c>
      <c r="R2419" s="302">
        <v>1</v>
      </c>
      <c r="S2419" s="303">
        <v>0</v>
      </c>
      <c r="T2419" s="304">
        <v>0</v>
      </c>
      <c r="U2419" s="304">
        <v>0</v>
      </c>
      <c r="V2419" s="297">
        <v>367</v>
      </c>
      <c r="W2419" s="298">
        <v>4703</v>
      </c>
      <c r="X2419" s="298">
        <v>1</v>
      </c>
    </row>
    <row r="2420" spans="1:24" x14ac:dyDescent="0.35">
      <c r="A2420" s="294">
        <v>2013</v>
      </c>
      <c r="B2420" s="295">
        <v>50153</v>
      </c>
      <c r="C2420" s="296" t="s">
        <v>1884</v>
      </c>
      <c r="D2420" s="294" t="s">
        <v>39</v>
      </c>
      <c r="E2420" s="296" t="s">
        <v>40</v>
      </c>
      <c r="F2420" s="294" t="s">
        <v>24</v>
      </c>
      <c r="G2420" s="296" t="s">
        <v>34</v>
      </c>
      <c r="H2420" s="296" t="s">
        <v>42</v>
      </c>
      <c r="I2420" s="296" t="s">
        <v>2270</v>
      </c>
      <c r="J2420" s="297">
        <v>0</v>
      </c>
      <c r="K2420" s="298">
        <v>0</v>
      </c>
      <c r="L2420" s="298">
        <v>0</v>
      </c>
      <c r="M2420" s="299">
        <v>0</v>
      </c>
      <c r="N2420" s="300">
        <v>0</v>
      </c>
      <c r="O2420" s="300">
        <v>0</v>
      </c>
      <c r="P2420" s="301">
        <v>2634</v>
      </c>
      <c r="Q2420" s="302">
        <v>67393</v>
      </c>
      <c r="R2420" s="302">
        <v>1</v>
      </c>
      <c r="S2420" s="303">
        <v>0</v>
      </c>
      <c r="T2420" s="304">
        <v>0</v>
      </c>
      <c r="U2420" s="304">
        <v>0</v>
      </c>
      <c r="V2420" s="297">
        <v>2634</v>
      </c>
      <c r="W2420" s="298">
        <v>67393</v>
      </c>
      <c r="X2420" s="298">
        <v>1</v>
      </c>
    </row>
    <row r="2421" spans="1:24" x14ac:dyDescent="0.35">
      <c r="A2421" s="294">
        <v>2013</v>
      </c>
      <c r="B2421" s="295">
        <v>50153</v>
      </c>
      <c r="C2421" s="296" t="s">
        <v>1884</v>
      </c>
      <c r="D2421" s="294" t="s">
        <v>39</v>
      </c>
      <c r="E2421" s="296" t="s">
        <v>40</v>
      </c>
      <c r="F2421" s="294" t="s">
        <v>24</v>
      </c>
      <c r="G2421" s="296" t="s">
        <v>44</v>
      </c>
      <c r="H2421" s="296" t="s">
        <v>42</v>
      </c>
      <c r="I2421" s="296" t="s">
        <v>2271</v>
      </c>
      <c r="J2421" s="297">
        <v>0</v>
      </c>
      <c r="K2421" s="298">
        <v>0</v>
      </c>
      <c r="L2421" s="298">
        <v>0</v>
      </c>
      <c r="M2421" s="299">
        <v>0</v>
      </c>
      <c r="N2421" s="300">
        <v>0</v>
      </c>
      <c r="O2421" s="300">
        <v>0</v>
      </c>
      <c r="P2421" s="301">
        <v>6681</v>
      </c>
      <c r="Q2421" s="302">
        <v>145100</v>
      </c>
      <c r="R2421" s="302">
        <v>6</v>
      </c>
      <c r="S2421" s="303">
        <v>0</v>
      </c>
      <c r="T2421" s="304">
        <v>0</v>
      </c>
      <c r="U2421" s="304">
        <v>0</v>
      </c>
      <c r="V2421" s="297">
        <v>6681</v>
      </c>
      <c r="W2421" s="298">
        <v>145100</v>
      </c>
      <c r="X2421" s="298">
        <v>6</v>
      </c>
    </row>
    <row r="2422" spans="1:24" x14ac:dyDescent="0.35">
      <c r="A2422" s="294">
        <v>2013</v>
      </c>
      <c r="B2422" s="295">
        <v>50153</v>
      </c>
      <c r="C2422" s="296" t="s">
        <v>1884</v>
      </c>
      <c r="D2422" s="294" t="s">
        <v>39</v>
      </c>
      <c r="E2422" s="296" t="s">
        <v>40</v>
      </c>
      <c r="F2422" s="294" t="s">
        <v>24</v>
      </c>
      <c r="G2422" s="296" t="s">
        <v>187</v>
      </c>
      <c r="H2422" s="296" t="s">
        <v>42</v>
      </c>
      <c r="I2422" s="296" t="s">
        <v>2271</v>
      </c>
      <c r="J2422" s="297">
        <v>0</v>
      </c>
      <c r="K2422" s="298">
        <v>0</v>
      </c>
      <c r="L2422" s="298">
        <v>0</v>
      </c>
      <c r="M2422" s="299">
        <v>0</v>
      </c>
      <c r="N2422" s="300">
        <v>0</v>
      </c>
      <c r="O2422" s="300">
        <v>0</v>
      </c>
      <c r="P2422" s="301">
        <v>12109</v>
      </c>
      <c r="Q2422" s="302">
        <v>179080</v>
      </c>
      <c r="R2422" s="302">
        <v>5</v>
      </c>
      <c r="S2422" s="303">
        <v>0</v>
      </c>
      <c r="T2422" s="304">
        <v>0</v>
      </c>
      <c r="U2422" s="304">
        <v>0</v>
      </c>
      <c r="V2422" s="297">
        <v>12109</v>
      </c>
      <c r="W2422" s="298">
        <v>179080</v>
      </c>
      <c r="X2422" s="298">
        <v>5</v>
      </c>
    </row>
    <row r="2423" spans="1:24" x14ac:dyDescent="0.35">
      <c r="A2423" s="294">
        <v>2013</v>
      </c>
      <c r="B2423" s="295">
        <v>50153</v>
      </c>
      <c r="C2423" s="296" t="s">
        <v>1884</v>
      </c>
      <c r="D2423" s="294" t="s">
        <v>93</v>
      </c>
      <c r="E2423" s="296" t="s">
        <v>23</v>
      </c>
      <c r="F2423" s="294" t="s">
        <v>24</v>
      </c>
      <c r="G2423" s="296" t="s">
        <v>94</v>
      </c>
      <c r="H2423" s="296" t="s">
        <v>42</v>
      </c>
      <c r="I2423" s="296" t="s">
        <v>2285</v>
      </c>
      <c r="J2423" s="297">
        <v>0</v>
      </c>
      <c r="K2423" s="298">
        <v>0</v>
      </c>
      <c r="L2423" s="298">
        <v>0</v>
      </c>
      <c r="M2423" s="299">
        <v>0</v>
      </c>
      <c r="N2423" s="300">
        <v>0</v>
      </c>
      <c r="O2423" s="300">
        <v>0</v>
      </c>
      <c r="P2423" s="301">
        <v>9231</v>
      </c>
      <c r="Q2423" s="302">
        <v>173222</v>
      </c>
      <c r="R2423" s="302">
        <v>1</v>
      </c>
      <c r="S2423" s="303">
        <v>0</v>
      </c>
      <c r="T2423" s="304">
        <v>0</v>
      </c>
      <c r="U2423" s="304">
        <v>0</v>
      </c>
      <c r="V2423" s="297">
        <v>9231</v>
      </c>
      <c r="W2423" s="298">
        <v>173222</v>
      </c>
      <c r="X2423" s="298">
        <v>1</v>
      </c>
    </row>
    <row r="2424" spans="1:24" x14ac:dyDescent="0.35">
      <c r="A2424" s="294">
        <v>2013</v>
      </c>
      <c r="B2424" s="295">
        <v>50156</v>
      </c>
      <c r="C2424" s="296" t="s">
        <v>1885</v>
      </c>
      <c r="D2424" s="294" t="s">
        <v>93</v>
      </c>
      <c r="E2424" s="296" t="s">
        <v>23</v>
      </c>
      <c r="F2424" s="294" t="s">
        <v>24</v>
      </c>
      <c r="G2424" s="296" t="s">
        <v>94</v>
      </c>
      <c r="H2424" s="296" t="s">
        <v>42</v>
      </c>
      <c r="I2424" s="296" t="s">
        <v>2285</v>
      </c>
      <c r="J2424" s="297">
        <v>529</v>
      </c>
      <c r="K2424" s="298">
        <v>5235</v>
      </c>
      <c r="L2424" s="298">
        <v>291</v>
      </c>
      <c r="M2424" s="299">
        <v>26223</v>
      </c>
      <c r="N2424" s="300">
        <v>414930</v>
      </c>
      <c r="O2424" s="300">
        <v>7640</v>
      </c>
      <c r="P2424" s="301">
        <v>0</v>
      </c>
      <c r="Q2424" s="302">
        <v>0</v>
      </c>
      <c r="R2424" s="302">
        <v>0</v>
      </c>
      <c r="S2424" s="303">
        <v>0</v>
      </c>
      <c r="T2424" s="304">
        <v>0</v>
      </c>
      <c r="U2424" s="304">
        <v>0</v>
      </c>
      <c r="V2424" s="297">
        <v>26752</v>
      </c>
      <c r="W2424" s="298">
        <v>420165</v>
      </c>
      <c r="X2424" s="298">
        <v>7931</v>
      </c>
    </row>
    <row r="2425" spans="1:24" x14ac:dyDescent="0.35">
      <c r="A2425" s="294">
        <v>2013</v>
      </c>
      <c r="B2425" s="295">
        <v>50163</v>
      </c>
      <c r="C2425" s="296" t="s">
        <v>2473</v>
      </c>
      <c r="D2425" s="294" t="s">
        <v>22</v>
      </c>
      <c r="E2425" s="296" t="s">
        <v>23</v>
      </c>
      <c r="F2425" s="294" t="s">
        <v>24</v>
      </c>
      <c r="G2425" s="296" t="s">
        <v>94</v>
      </c>
      <c r="H2425" s="296" t="s">
        <v>114</v>
      </c>
      <c r="I2425" s="296" t="s">
        <v>2270</v>
      </c>
      <c r="J2425" s="297" t="s">
        <v>35</v>
      </c>
      <c r="K2425" s="298" t="s">
        <v>35</v>
      </c>
      <c r="L2425" s="298" t="s">
        <v>35</v>
      </c>
      <c r="M2425" s="299" t="s">
        <v>35</v>
      </c>
      <c r="N2425" s="300" t="s">
        <v>35</v>
      </c>
      <c r="O2425" s="300" t="s">
        <v>35</v>
      </c>
      <c r="P2425" s="301">
        <v>810</v>
      </c>
      <c r="Q2425" s="302">
        <v>18238</v>
      </c>
      <c r="R2425" s="302">
        <v>2</v>
      </c>
      <c r="S2425" s="303" t="s">
        <v>35</v>
      </c>
      <c r="T2425" s="304" t="s">
        <v>35</v>
      </c>
      <c r="U2425" s="304" t="s">
        <v>35</v>
      </c>
      <c r="V2425" s="297">
        <v>810</v>
      </c>
      <c r="W2425" s="298">
        <v>18238</v>
      </c>
      <c r="X2425" s="298">
        <v>2</v>
      </c>
    </row>
    <row r="2426" spans="1:24" x14ac:dyDescent="0.35">
      <c r="A2426" s="294">
        <v>2013</v>
      </c>
      <c r="B2426" s="295">
        <v>54728</v>
      </c>
      <c r="C2426" s="296" t="s">
        <v>1886</v>
      </c>
      <c r="D2426" s="294" t="s">
        <v>93</v>
      </c>
      <c r="E2426" s="296" t="s">
        <v>23</v>
      </c>
      <c r="F2426" s="294" t="s">
        <v>24</v>
      </c>
      <c r="G2426" s="296" t="s">
        <v>94</v>
      </c>
      <c r="H2426" s="296" t="s">
        <v>42</v>
      </c>
      <c r="I2426" s="296" t="s">
        <v>2285</v>
      </c>
      <c r="J2426" s="297">
        <v>0</v>
      </c>
      <c r="K2426" s="298">
        <v>0</v>
      </c>
      <c r="L2426" s="298">
        <v>0</v>
      </c>
      <c r="M2426" s="299">
        <v>461646.2</v>
      </c>
      <c r="N2426" s="300">
        <v>5830780</v>
      </c>
      <c r="O2426" s="300">
        <v>375</v>
      </c>
      <c r="P2426" s="301">
        <v>0</v>
      </c>
      <c r="Q2426" s="302">
        <v>0</v>
      </c>
      <c r="R2426" s="302">
        <v>0</v>
      </c>
      <c r="S2426" s="303">
        <v>6009.2</v>
      </c>
      <c r="T2426" s="304">
        <v>57185</v>
      </c>
      <c r="U2426" s="304">
        <v>2</v>
      </c>
      <c r="V2426" s="297">
        <v>467655.4</v>
      </c>
      <c r="W2426" s="298">
        <v>5887965</v>
      </c>
      <c r="X2426" s="298">
        <v>377</v>
      </c>
    </row>
    <row r="2427" spans="1:24" x14ac:dyDescent="0.35">
      <c r="A2427" s="294">
        <v>2013</v>
      </c>
      <c r="B2427" s="295">
        <v>54755</v>
      </c>
      <c r="C2427" s="296" t="s">
        <v>1887</v>
      </c>
      <c r="D2427" s="294" t="s">
        <v>22</v>
      </c>
      <c r="E2427" s="296" t="s">
        <v>23</v>
      </c>
      <c r="F2427" s="294" t="s">
        <v>24</v>
      </c>
      <c r="G2427" s="296" t="s">
        <v>34</v>
      </c>
      <c r="H2427" s="296" t="s">
        <v>114</v>
      </c>
      <c r="I2427" s="296" t="s">
        <v>2271</v>
      </c>
      <c r="J2427" s="297" t="s">
        <v>35</v>
      </c>
      <c r="K2427" s="298" t="s">
        <v>35</v>
      </c>
      <c r="L2427" s="298" t="s">
        <v>35</v>
      </c>
      <c r="M2427" s="299" t="s">
        <v>35</v>
      </c>
      <c r="N2427" s="300" t="s">
        <v>35</v>
      </c>
      <c r="O2427" s="300" t="s">
        <v>35</v>
      </c>
      <c r="P2427" s="301">
        <v>9700</v>
      </c>
      <c r="Q2427" s="302">
        <v>434252</v>
      </c>
      <c r="R2427" s="302">
        <v>1</v>
      </c>
      <c r="S2427" s="303" t="s">
        <v>35</v>
      </c>
      <c r="T2427" s="304" t="s">
        <v>35</v>
      </c>
      <c r="U2427" s="304" t="s">
        <v>35</v>
      </c>
      <c r="V2427" s="297">
        <v>9700</v>
      </c>
      <c r="W2427" s="298">
        <v>434252</v>
      </c>
      <c r="X2427" s="298">
        <v>1</v>
      </c>
    </row>
    <row r="2428" spans="1:24" x14ac:dyDescent="0.35">
      <c r="A2428" s="294">
        <v>2013</v>
      </c>
      <c r="B2428" s="295">
        <v>54820</v>
      </c>
      <c r="C2428" s="296" t="s">
        <v>1888</v>
      </c>
      <c r="D2428" s="294" t="s">
        <v>39</v>
      </c>
      <c r="E2428" s="296" t="s">
        <v>40</v>
      </c>
      <c r="F2428" s="294" t="s">
        <v>24</v>
      </c>
      <c r="G2428" s="296" t="s">
        <v>228</v>
      </c>
      <c r="H2428" s="296" t="s">
        <v>42</v>
      </c>
      <c r="I2428" s="296" t="s">
        <v>2306</v>
      </c>
      <c r="J2428" s="297">
        <v>59062.8</v>
      </c>
      <c r="K2428" s="298">
        <v>697249</v>
      </c>
      <c r="L2428" s="298">
        <v>74344</v>
      </c>
      <c r="M2428" s="299">
        <v>35318.5</v>
      </c>
      <c r="N2428" s="300">
        <v>429049</v>
      </c>
      <c r="O2428" s="300">
        <v>18616</v>
      </c>
      <c r="P2428" s="301" t="s">
        <v>35</v>
      </c>
      <c r="Q2428" s="302" t="s">
        <v>35</v>
      </c>
      <c r="R2428" s="302" t="s">
        <v>35</v>
      </c>
      <c r="S2428" s="303" t="s">
        <v>35</v>
      </c>
      <c r="T2428" s="304" t="s">
        <v>35</v>
      </c>
      <c r="U2428" s="304" t="s">
        <v>35</v>
      </c>
      <c r="V2428" s="297">
        <v>94381.3</v>
      </c>
      <c r="W2428" s="298">
        <v>1126298</v>
      </c>
      <c r="X2428" s="298">
        <v>92960</v>
      </c>
    </row>
    <row r="2429" spans="1:24" x14ac:dyDescent="0.35">
      <c r="A2429" s="294">
        <v>2013</v>
      </c>
      <c r="B2429" s="295">
        <v>54820</v>
      </c>
      <c r="C2429" s="296" t="s">
        <v>1888</v>
      </c>
      <c r="D2429" s="294" t="s">
        <v>39</v>
      </c>
      <c r="E2429" s="296" t="s">
        <v>40</v>
      </c>
      <c r="F2429" s="294" t="s">
        <v>24</v>
      </c>
      <c r="G2429" s="296" t="s">
        <v>413</v>
      </c>
      <c r="H2429" s="296" t="s">
        <v>42</v>
      </c>
      <c r="I2429" s="296" t="s">
        <v>2271</v>
      </c>
      <c r="J2429" s="297" t="s">
        <v>35</v>
      </c>
      <c r="K2429" s="298" t="s">
        <v>35</v>
      </c>
      <c r="L2429" s="298" t="s">
        <v>35</v>
      </c>
      <c r="M2429" s="299">
        <v>0</v>
      </c>
      <c r="N2429" s="300">
        <v>0</v>
      </c>
      <c r="O2429" s="300">
        <v>0</v>
      </c>
      <c r="P2429" s="301" t="s">
        <v>35</v>
      </c>
      <c r="Q2429" s="302" t="s">
        <v>35</v>
      </c>
      <c r="R2429" s="302" t="s">
        <v>35</v>
      </c>
      <c r="S2429" s="303" t="s">
        <v>35</v>
      </c>
      <c r="T2429" s="304" t="s">
        <v>35</v>
      </c>
      <c r="U2429" s="304" t="s">
        <v>35</v>
      </c>
      <c r="V2429" s="297">
        <v>0</v>
      </c>
      <c r="W2429" s="298">
        <v>0</v>
      </c>
      <c r="X2429" s="298">
        <v>0</v>
      </c>
    </row>
    <row r="2430" spans="1:24" x14ac:dyDescent="0.35">
      <c r="A2430" s="294">
        <v>2013</v>
      </c>
      <c r="B2430" s="295">
        <v>54820</v>
      </c>
      <c r="C2430" s="296" t="s">
        <v>1888</v>
      </c>
      <c r="D2430" s="294" t="s">
        <v>39</v>
      </c>
      <c r="E2430" s="296" t="s">
        <v>40</v>
      </c>
      <c r="F2430" s="294" t="s">
        <v>24</v>
      </c>
      <c r="G2430" s="296" t="s">
        <v>186</v>
      </c>
      <c r="H2430" s="296" t="s">
        <v>42</v>
      </c>
      <c r="I2430" s="296" t="s">
        <v>2271</v>
      </c>
      <c r="J2430" s="297" t="s">
        <v>35</v>
      </c>
      <c r="K2430" s="298" t="s">
        <v>35</v>
      </c>
      <c r="L2430" s="298" t="s">
        <v>35</v>
      </c>
      <c r="M2430" s="299">
        <v>0</v>
      </c>
      <c r="N2430" s="300">
        <v>0</v>
      </c>
      <c r="O2430" s="300">
        <v>0</v>
      </c>
      <c r="P2430" s="301" t="s">
        <v>35</v>
      </c>
      <c r="Q2430" s="302" t="s">
        <v>35</v>
      </c>
      <c r="R2430" s="302" t="s">
        <v>35</v>
      </c>
      <c r="S2430" s="303" t="s">
        <v>35</v>
      </c>
      <c r="T2430" s="304" t="s">
        <v>35</v>
      </c>
      <c r="U2430" s="304" t="s">
        <v>35</v>
      </c>
      <c r="V2430" s="297">
        <v>0</v>
      </c>
      <c r="W2430" s="298">
        <v>0</v>
      </c>
      <c r="X2430" s="298">
        <v>0</v>
      </c>
    </row>
    <row r="2431" spans="1:24" x14ac:dyDescent="0.35">
      <c r="A2431" s="294">
        <v>2013</v>
      </c>
      <c r="B2431" s="295">
        <v>54820</v>
      </c>
      <c r="C2431" s="296" t="s">
        <v>1888</v>
      </c>
      <c r="D2431" s="294" t="s">
        <v>39</v>
      </c>
      <c r="E2431" s="296" t="s">
        <v>40</v>
      </c>
      <c r="F2431" s="294" t="s">
        <v>24</v>
      </c>
      <c r="G2431" s="296" t="s">
        <v>34</v>
      </c>
      <c r="H2431" s="296" t="s">
        <v>42</v>
      </c>
      <c r="I2431" s="296" t="s">
        <v>2270</v>
      </c>
      <c r="J2431" s="297">
        <v>88797</v>
      </c>
      <c r="K2431" s="298">
        <v>1584408</v>
      </c>
      <c r="L2431" s="298">
        <v>147195</v>
      </c>
      <c r="M2431" s="299">
        <v>41740.800000000003</v>
      </c>
      <c r="N2431" s="300">
        <v>701896</v>
      </c>
      <c r="O2431" s="300">
        <v>28479</v>
      </c>
      <c r="P2431" s="301" t="s">
        <v>35</v>
      </c>
      <c r="Q2431" s="302" t="s">
        <v>35</v>
      </c>
      <c r="R2431" s="302" t="s">
        <v>35</v>
      </c>
      <c r="S2431" s="303" t="s">
        <v>35</v>
      </c>
      <c r="T2431" s="304" t="s">
        <v>35</v>
      </c>
      <c r="U2431" s="304" t="s">
        <v>35</v>
      </c>
      <c r="V2431" s="297">
        <v>130537.8</v>
      </c>
      <c r="W2431" s="298">
        <v>2286304</v>
      </c>
      <c r="X2431" s="298">
        <v>175674</v>
      </c>
    </row>
    <row r="2432" spans="1:24" x14ac:dyDescent="0.35">
      <c r="A2432" s="294">
        <v>2013</v>
      </c>
      <c r="B2432" s="295">
        <v>54820</v>
      </c>
      <c r="C2432" s="296" t="s">
        <v>1888</v>
      </c>
      <c r="D2432" s="294" t="s">
        <v>39</v>
      </c>
      <c r="E2432" s="296" t="s">
        <v>40</v>
      </c>
      <c r="F2432" s="294" t="s">
        <v>24</v>
      </c>
      <c r="G2432" s="296" t="s">
        <v>173</v>
      </c>
      <c r="H2432" s="296" t="s">
        <v>42</v>
      </c>
      <c r="I2432" s="296" t="s">
        <v>2306</v>
      </c>
      <c r="J2432" s="297">
        <v>23417.3</v>
      </c>
      <c r="K2432" s="298">
        <v>250284</v>
      </c>
      <c r="L2432" s="298">
        <v>28182</v>
      </c>
      <c r="M2432" s="299">
        <v>2867.4</v>
      </c>
      <c r="N2432" s="300">
        <v>31293</v>
      </c>
      <c r="O2432" s="300">
        <v>1770</v>
      </c>
      <c r="P2432" s="301" t="s">
        <v>35</v>
      </c>
      <c r="Q2432" s="302" t="s">
        <v>35</v>
      </c>
      <c r="R2432" s="302" t="s">
        <v>35</v>
      </c>
      <c r="S2432" s="303" t="s">
        <v>35</v>
      </c>
      <c r="T2432" s="304" t="s">
        <v>35</v>
      </c>
      <c r="U2432" s="304" t="s">
        <v>35</v>
      </c>
      <c r="V2432" s="297">
        <v>26284.7</v>
      </c>
      <c r="W2432" s="298">
        <v>281577</v>
      </c>
      <c r="X2432" s="298">
        <v>29952</v>
      </c>
    </row>
    <row r="2433" spans="1:24" x14ac:dyDescent="0.35">
      <c r="A2433" s="294">
        <v>2013</v>
      </c>
      <c r="B2433" s="295">
        <v>54820</v>
      </c>
      <c r="C2433" s="296" t="s">
        <v>1888</v>
      </c>
      <c r="D2433" s="294" t="s">
        <v>39</v>
      </c>
      <c r="E2433" s="296" t="s">
        <v>40</v>
      </c>
      <c r="F2433" s="294" t="s">
        <v>24</v>
      </c>
      <c r="G2433" s="296" t="s">
        <v>30</v>
      </c>
      <c r="H2433" s="296" t="s">
        <v>42</v>
      </c>
      <c r="I2433" s="296" t="s">
        <v>2271</v>
      </c>
      <c r="J2433" s="297">
        <v>42680.6</v>
      </c>
      <c r="K2433" s="298">
        <v>441349</v>
      </c>
      <c r="L2433" s="298">
        <v>37905</v>
      </c>
      <c r="M2433" s="299">
        <v>34229</v>
      </c>
      <c r="N2433" s="300">
        <v>401753</v>
      </c>
      <c r="O2433" s="300">
        <v>11972</v>
      </c>
      <c r="P2433" s="301" t="s">
        <v>35</v>
      </c>
      <c r="Q2433" s="302" t="s">
        <v>35</v>
      </c>
      <c r="R2433" s="302" t="s">
        <v>35</v>
      </c>
      <c r="S2433" s="303" t="s">
        <v>35</v>
      </c>
      <c r="T2433" s="304" t="s">
        <v>35</v>
      </c>
      <c r="U2433" s="304" t="s">
        <v>35</v>
      </c>
      <c r="V2433" s="297">
        <v>76909.600000000006</v>
      </c>
      <c r="W2433" s="298">
        <v>843102</v>
      </c>
      <c r="X2433" s="298">
        <v>49877</v>
      </c>
    </row>
    <row r="2434" spans="1:24" x14ac:dyDescent="0.35">
      <c r="A2434" s="294">
        <v>2013</v>
      </c>
      <c r="B2434" s="295">
        <v>54820</v>
      </c>
      <c r="C2434" s="296" t="s">
        <v>1888</v>
      </c>
      <c r="D2434" s="294" t="s">
        <v>39</v>
      </c>
      <c r="E2434" s="296" t="s">
        <v>40</v>
      </c>
      <c r="F2434" s="294" t="s">
        <v>24</v>
      </c>
      <c r="G2434" s="296" t="s">
        <v>150</v>
      </c>
      <c r="H2434" s="296" t="s">
        <v>42</v>
      </c>
      <c r="I2434" s="296" t="s">
        <v>2306</v>
      </c>
      <c r="J2434" s="297" t="s">
        <v>35</v>
      </c>
      <c r="K2434" s="298" t="s">
        <v>35</v>
      </c>
      <c r="L2434" s="298" t="s">
        <v>35</v>
      </c>
      <c r="M2434" s="299">
        <v>0</v>
      </c>
      <c r="N2434" s="300">
        <v>0</v>
      </c>
      <c r="O2434" s="300">
        <v>0</v>
      </c>
      <c r="P2434" s="301" t="s">
        <v>35</v>
      </c>
      <c r="Q2434" s="302" t="s">
        <v>35</v>
      </c>
      <c r="R2434" s="302" t="s">
        <v>35</v>
      </c>
      <c r="S2434" s="303" t="s">
        <v>35</v>
      </c>
      <c r="T2434" s="304" t="s">
        <v>35</v>
      </c>
      <c r="U2434" s="304" t="s">
        <v>35</v>
      </c>
      <c r="V2434" s="297">
        <v>0</v>
      </c>
      <c r="W2434" s="298">
        <v>0</v>
      </c>
      <c r="X2434" s="298">
        <v>0</v>
      </c>
    </row>
    <row r="2435" spans="1:24" x14ac:dyDescent="0.35">
      <c r="A2435" s="294">
        <v>2013</v>
      </c>
      <c r="B2435" s="295">
        <v>54820</v>
      </c>
      <c r="C2435" s="296" t="s">
        <v>1888</v>
      </c>
      <c r="D2435" s="294" t="s">
        <v>39</v>
      </c>
      <c r="E2435" s="296" t="s">
        <v>40</v>
      </c>
      <c r="F2435" s="294" t="s">
        <v>24</v>
      </c>
      <c r="G2435" s="296" t="s">
        <v>131</v>
      </c>
      <c r="H2435" s="296" t="s">
        <v>42</v>
      </c>
      <c r="I2435" s="296" t="s">
        <v>2271</v>
      </c>
      <c r="J2435" s="297">
        <v>62080.5</v>
      </c>
      <c r="K2435" s="298">
        <v>555118</v>
      </c>
      <c r="L2435" s="298">
        <v>55109</v>
      </c>
      <c r="M2435" s="299">
        <v>52901.8</v>
      </c>
      <c r="N2435" s="300">
        <v>556635</v>
      </c>
      <c r="O2435" s="300">
        <v>11972</v>
      </c>
      <c r="P2435" s="301" t="s">
        <v>35</v>
      </c>
      <c r="Q2435" s="302" t="s">
        <v>35</v>
      </c>
      <c r="R2435" s="302" t="s">
        <v>35</v>
      </c>
      <c r="S2435" s="303" t="s">
        <v>35</v>
      </c>
      <c r="T2435" s="304" t="s">
        <v>35</v>
      </c>
      <c r="U2435" s="304" t="s">
        <v>35</v>
      </c>
      <c r="V2435" s="297">
        <v>114982.3</v>
      </c>
      <c r="W2435" s="298">
        <v>1111753</v>
      </c>
      <c r="X2435" s="298">
        <v>67081</v>
      </c>
    </row>
    <row r="2436" spans="1:24" x14ac:dyDescent="0.35">
      <c r="A2436" s="294">
        <v>2013</v>
      </c>
      <c r="B2436" s="295">
        <v>54820</v>
      </c>
      <c r="C2436" s="296" t="s">
        <v>1888</v>
      </c>
      <c r="D2436" s="294" t="s">
        <v>39</v>
      </c>
      <c r="E2436" s="296" t="s">
        <v>40</v>
      </c>
      <c r="F2436" s="294" t="s">
        <v>24</v>
      </c>
      <c r="G2436" s="296" t="s">
        <v>41</v>
      </c>
      <c r="H2436" s="296" t="s">
        <v>42</v>
      </c>
      <c r="I2436" s="296" t="s">
        <v>2272</v>
      </c>
      <c r="J2436" s="297">
        <v>140317</v>
      </c>
      <c r="K2436" s="298">
        <v>1634254</v>
      </c>
      <c r="L2436" s="298">
        <v>186139</v>
      </c>
      <c r="M2436" s="299">
        <v>72655.5</v>
      </c>
      <c r="N2436" s="300">
        <v>888620</v>
      </c>
      <c r="O2436" s="300">
        <v>27037</v>
      </c>
      <c r="P2436" s="301">
        <v>16051.5</v>
      </c>
      <c r="Q2436" s="302">
        <v>278126</v>
      </c>
      <c r="R2436" s="302">
        <v>6593</v>
      </c>
      <c r="S2436" s="303" t="s">
        <v>35</v>
      </c>
      <c r="T2436" s="304" t="s">
        <v>35</v>
      </c>
      <c r="U2436" s="304" t="s">
        <v>35</v>
      </c>
      <c r="V2436" s="297">
        <v>229024</v>
      </c>
      <c r="W2436" s="298">
        <v>2801000</v>
      </c>
      <c r="X2436" s="298">
        <v>219769</v>
      </c>
    </row>
    <row r="2437" spans="1:24" x14ac:dyDescent="0.35">
      <c r="A2437" s="294">
        <v>2013</v>
      </c>
      <c r="B2437" s="295">
        <v>54820</v>
      </c>
      <c r="C2437" s="296" t="s">
        <v>1888</v>
      </c>
      <c r="D2437" s="294" t="s">
        <v>39</v>
      </c>
      <c r="E2437" s="296" t="s">
        <v>40</v>
      </c>
      <c r="F2437" s="294" t="s">
        <v>24</v>
      </c>
      <c r="G2437" s="296" t="s">
        <v>44</v>
      </c>
      <c r="H2437" s="296" t="s">
        <v>42</v>
      </c>
      <c r="I2437" s="296" t="s">
        <v>2271</v>
      </c>
      <c r="J2437" s="297">
        <v>18527.7</v>
      </c>
      <c r="K2437" s="298">
        <v>287505</v>
      </c>
      <c r="L2437" s="298">
        <v>30606</v>
      </c>
      <c r="M2437" s="299">
        <v>14134.9</v>
      </c>
      <c r="N2437" s="300">
        <v>224346</v>
      </c>
      <c r="O2437" s="300">
        <v>9214</v>
      </c>
      <c r="P2437" s="301" t="s">
        <v>35</v>
      </c>
      <c r="Q2437" s="302" t="s">
        <v>35</v>
      </c>
      <c r="R2437" s="302" t="s">
        <v>35</v>
      </c>
      <c r="S2437" s="303" t="s">
        <v>35</v>
      </c>
      <c r="T2437" s="304" t="s">
        <v>35</v>
      </c>
      <c r="U2437" s="304" t="s">
        <v>35</v>
      </c>
      <c r="V2437" s="297">
        <v>32662.6</v>
      </c>
      <c r="W2437" s="298">
        <v>511851</v>
      </c>
      <c r="X2437" s="298">
        <v>39820</v>
      </c>
    </row>
    <row r="2438" spans="1:24" x14ac:dyDescent="0.35">
      <c r="A2438" s="294">
        <v>2013</v>
      </c>
      <c r="B2438" s="295">
        <v>54820</v>
      </c>
      <c r="C2438" s="296" t="s">
        <v>1888</v>
      </c>
      <c r="D2438" s="294" t="s">
        <v>39</v>
      </c>
      <c r="E2438" s="296" t="s">
        <v>40</v>
      </c>
      <c r="F2438" s="294" t="s">
        <v>24</v>
      </c>
      <c r="G2438" s="296" t="s">
        <v>187</v>
      </c>
      <c r="H2438" s="296" t="s">
        <v>42</v>
      </c>
      <c r="I2438" s="296" t="s">
        <v>2271</v>
      </c>
      <c r="J2438" s="297">
        <v>123434</v>
      </c>
      <c r="K2438" s="298">
        <v>1411511</v>
      </c>
      <c r="L2438" s="298">
        <v>119990</v>
      </c>
      <c r="M2438" s="299">
        <v>42736.800000000003</v>
      </c>
      <c r="N2438" s="300">
        <v>530054</v>
      </c>
      <c r="O2438" s="300">
        <v>22487</v>
      </c>
      <c r="P2438" s="301" t="s">
        <v>35</v>
      </c>
      <c r="Q2438" s="302" t="s">
        <v>35</v>
      </c>
      <c r="R2438" s="302" t="s">
        <v>35</v>
      </c>
      <c r="S2438" s="303" t="s">
        <v>35</v>
      </c>
      <c r="T2438" s="304" t="s">
        <v>35</v>
      </c>
      <c r="U2438" s="304" t="s">
        <v>35</v>
      </c>
      <c r="V2438" s="297">
        <v>166170.79999999999</v>
      </c>
      <c r="W2438" s="298">
        <v>1941565</v>
      </c>
      <c r="X2438" s="298">
        <v>142477</v>
      </c>
    </row>
    <row r="2439" spans="1:24" x14ac:dyDescent="0.35">
      <c r="A2439" s="294">
        <v>2013</v>
      </c>
      <c r="B2439" s="295">
        <v>54820</v>
      </c>
      <c r="C2439" s="296" t="s">
        <v>1888</v>
      </c>
      <c r="D2439" s="294" t="s">
        <v>39</v>
      </c>
      <c r="E2439" s="296" t="s">
        <v>40</v>
      </c>
      <c r="F2439" s="294" t="s">
        <v>24</v>
      </c>
      <c r="G2439" s="296" t="s">
        <v>208</v>
      </c>
      <c r="H2439" s="296" t="s">
        <v>42</v>
      </c>
      <c r="I2439" s="296" t="s">
        <v>2306</v>
      </c>
      <c r="J2439" s="297" t="s">
        <v>35</v>
      </c>
      <c r="K2439" s="298" t="s">
        <v>35</v>
      </c>
      <c r="L2439" s="298" t="s">
        <v>35</v>
      </c>
      <c r="M2439" s="299">
        <v>0</v>
      </c>
      <c r="N2439" s="300">
        <v>0</v>
      </c>
      <c r="O2439" s="300">
        <v>0</v>
      </c>
      <c r="P2439" s="301" t="s">
        <v>35</v>
      </c>
      <c r="Q2439" s="302" t="s">
        <v>35</v>
      </c>
      <c r="R2439" s="302" t="s">
        <v>35</v>
      </c>
      <c r="S2439" s="303" t="s">
        <v>35</v>
      </c>
      <c r="T2439" s="304" t="s">
        <v>35</v>
      </c>
      <c r="U2439" s="304" t="s">
        <v>35</v>
      </c>
      <c r="V2439" s="297">
        <v>0</v>
      </c>
      <c r="W2439" s="298">
        <v>0</v>
      </c>
      <c r="X2439" s="298">
        <v>0</v>
      </c>
    </row>
    <row r="2440" spans="1:24" x14ac:dyDescent="0.35">
      <c r="A2440" s="294">
        <v>2013</v>
      </c>
      <c r="B2440" s="295">
        <v>54820</v>
      </c>
      <c r="C2440" s="296" t="s">
        <v>1888</v>
      </c>
      <c r="D2440" s="294" t="s">
        <v>93</v>
      </c>
      <c r="E2440" s="296" t="s">
        <v>23</v>
      </c>
      <c r="F2440" s="294" t="s">
        <v>24</v>
      </c>
      <c r="G2440" s="296" t="s">
        <v>94</v>
      </c>
      <c r="H2440" s="296" t="s">
        <v>42</v>
      </c>
      <c r="I2440" s="296" t="s">
        <v>2285</v>
      </c>
      <c r="J2440" s="297">
        <v>978293.5</v>
      </c>
      <c r="K2440" s="298">
        <v>7759265</v>
      </c>
      <c r="L2440" s="298">
        <v>654353</v>
      </c>
      <c r="M2440" s="299">
        <v>125135</v>
      </c>
      <c r="N2440" s="300">
        <v>926053</v>
      </c>
      <c r="O2440" s="300">
        <v>49041</v>
      </c>
      <c r="P2440" s="301" t="s">
        <v>35</v>
      </c>
      <c r="Q2440" s="302" t="s">
        <v>35</v>
      </c>
      <c r="R2440" s="302" t="s">
        <v>35</v>
      </c>
      <c r="S2440" s="303" t="s">
        <v>35</v>
      </c>
      <c r="T2440" s="304" t="s">
        <v>35</v>
      </c>
      <c r="U2440" s="304" t="s">
        <v>35</v>
      </c>
      <c r="V2440" s="297">
        <v>1103428.5</v>
      </c>
      <c r="W2440" s="298">
        <v>8685318</v>
      </c>
      <c r="X2440" s="298">
        <v>703394</v>
      </c>
    </row>
    <row r="2441" spans="1:24" x14ac:dyDescent="0.35">
      <c r="A2441" s="294">
        <v>2013</v>
      </c>
      <c r="B2441" s="295">
        <v>54844</v>
      </c>
      <c r="C2441" s="296" t="s">
        <v>2474</v>
      </c>
      <c r="D2441" s="294" t="s">
        <v>22</v>
      </c>
      <c r="E2441" s="296" t="s">
        <v>23</v>
      </c>
      <c r="F2441" s="294" t="s">
        <v>24</v>
      </c>
      <c r="G2441" s="296" t="s">
        <v>187</v>
      </c>
      <c r="H2441" s="296" t="s">
        <v>114</v>
      </c>
      <c r="I2441" s="296" t="s">
        <v>2271</v>
      </c>
      <c r="J2441" s="297" t="s">
        <v>35</v>
      </c>
      <c r="K2441" s="298" t="s">
        <v>35</v>
      </c>
      <c r="L2441" s="298" t="s">
        <v>35</v>
      </c>
      <c r="M2441" s="299">
        <v>960</v>
      </c>
      <c r="N2441" s="300">
        <v>20851</v>
      </c>
      <c r="O2441" s="300">
        <v>1</v>
      </c>
      <c r="P2441" s="301" t="s">
        <v>35</v>
      </c>
      <c r="Q2441" s="302" t="s">
        <v>35</v>
      </c>
      <c r="R2441" s="302" t="s">
        <v>35</v>
      </c>
      <c r="S2441" s="303" t="s">
        <v>35</v>
      </c>
      <c r="T2441" s="304" t="s">
        <v>35</v>
      </c>
      <c r="U2441" s="304" t="s">
        <v>35</v>
      </c>
      <c r="V2441" s="297">
        <v>960</v>
      </c>
      <c r="W2441" s="298">
        <v>20851</v>
      </c>
      <c r="X2441" s="298">
        <v>1</v>
      </c>
    </row>
    <row r="2442" spans="1:24" x14ac:dyDescent="0.35">
      <c r="A2442" s="294">
        <v>2013</v>
      </c>
      <c r="B2442" s="295">
        <v>54862</v>
      </c>
      <c r="C2442" s="296" t="s">
        <v>1889</v>
      </c>
      <c r="D2442" s="294" t="s">
        <v>39</v>
      </c>
      <c r="E2442" s="296" t="s">
        <v>40</v>
      </c>
      <c r="F2442" s="294" t="s">
        <v>24</v>
      </c>
      <c r="G2442" s="296" t="s">
        <v>34</v>
      </c>
      <c r="H2442" s="296" t="s">
        <v>42</v>
      </c>
      <c r="I2442" s="296" t="s">
        <v>2270</v>
      </c>
      <c r="J2442" s="297">
        <v>3306.6</v>
      </c>
      <c r="K2442" s="298">
        <v>55825</v>
      </c>
      <c r="L2442" s="298">
        <v>5065</v>
      </c>
      <c r="M2442" s="299">
        <v>105923</v>
      </c>
      <c r="N2442" s="300">
        <v>2127176</v>
      </c>
      <c r="O2442" s="300">
        <v>3366</v>
      </c>
      <c r="P2442" s="301">
        <v>0</v>
      </c>
      <c r="Q2442" s="302">
        <v>0</v>
      </c>
      <c r="R2442" s="302">
        <v>0</v>
      </c>
      <c r="S2442" s="303">
        <v>0</v>
      </c>
      <c r="T2442" s="304">
        <v>0</v>
      </c>
      <c r="U2442" s="304">
        <v>0</v>
      </c>
      <c r="V2442" s="297">
        <v>109229.6</v>
      </c>
      <c r="W2442" s="298">
        <v>2183001</v>
      </c>
      <c r="X2442" s="298">
        <v>8431</v>
      </c>
    </row>
    <row r="2443" spans="1:24" x14ac:dyDescent="0.35">
      <c r="A2443" s="294">
        <v>2013</v>
      </c>
      <c r="B2443" s="295">
        <v>54862</v>
      </c>
      <c r="C2443" s="296" t="s">
        <v>1889</v>
      </c>
      <c r="D2443" s="294" t="s">
        <v>39</v>
      </c>
      <c r="E2443" s="296" t="s">
        <v>40</v>
      </c>
      <c r="F2443" s="294" t="s">
        <v>24</v>
      </c>
      <c r="G2443" s="296" t="s">
        <v>30</v>
      </c>
      <c r="H2443" s="296" t="s">
        <v>42</v>
      </c>
      <c r="I2443" s="296" t="s">
        <v>2271</v>
      </c>
      <c r="J2443" s="297">
        <v>0</v>
      </c>
      <c r="K2443" s="298">
        <v>0</v>
      </c>
      <c r="L2443" s="298">
        <v>0</v>
      </c>
      <c r="M2443" s="299">
        <v>3021</v>
      </c>
      <c r="N2443" s="300">
        <v>40962</v>
      </c>
      <c r="O2443" s="300">
        <v>119</v>
      </c>
      <c r="P2443" s="301">
        <v>0</v>
      </c>
      <c r="Q2443" s="302">
        <v>0</v>
      </c>
      <c r="R2443" s="302">
        <v>0</v>
      </c>
      <c r="S2443" s="303">
        <v>0</v>
      </c>
      <c r="T2443" s="304">
        <v>0</v>
      </c>
      <c r="U2443" s="304">
        <v>0</v>
      </c>
      <c r="V2443" s="297">
        <v>3021</v>
      </c>
      <c r="W2443" s="298">
        <v>40962</v>
      </c>
      <c r="X2443" s="298">
        <v>119</v>
      </c>
    </row>
    <row r="2444" spans="1:24" x14ac:dyDescent="0.35">
      <c r="A2444" s="294">
        <v>2013</v>
      </c>
      <c r="B2444" s="295">
        <v>54862</v>
      </c>
      <c r="C2444" s="296" t="s">
        <v>1889</v>
      </c>
      <c r="D2444" s="294" t="s">
        <v>39</v>
      </c>
      <c r="E2444" s="296" t="s">
        <v>40</v>
      </c>
      <c r="F2444" s="294" t="s">
        <v>24</v>
      </c>
      <c r="G2444" s="296" t="s">
        <v>131</v>
      </c>
      <c r="H2444" s="296" t="s">
        <v>42</v>
      </c>
      <c r="I2444" s="296" t="s">
        <v>2271</v>
      </c>
      <c r="J2444" s="297">
        <v>469</v>
      </c>
      <c r="K2444" s="298">
        <v>4338</v>
      </c>
      <c r="L2444" s="298">
        <v>555</v>
      </c>
      <c r="M2444" s="299">
        <v>26716</v>
      </c>
      <c r="N2444" s="300">
        <v>352818</v>
      </c>
      <c r="O2444" s="300">
        <v>246</v>
      </c>
      <c r="P2444" s="301">
        <v>0</v>
      </c>
      <c r="Q2444" s="302">
        <v>0</v>
      </c>
      <c r="R2444" s="302">
        <v>0</v>
      </c>
      <c r="S2444" s="303">
        <v>0</v>
      </c>
      <c r="T2444" s="304">
        <v>0</v>
      </c>
      <c r="U2444" s="304">
        <v>0</v>
      </c>
      <c r="V2444" s="297">
        <v>27185</v>
      </c>
      <c r="W2444" s="298">
        <v>357156</v>
      </c>
      <c r="X2444" s="298">
        <v>801</v>
      </c>
    </row>
    <row r="2445" spans="1:24" x14ac:dyDescent="0.35">
      <c r="A2445" s="294">
        <v>2013</v>
      </c>
      <c r="B2445" s="295">
        <v>54862</v>
      </c>
      <c r="C2445" s="296" t="s">
        <v>1889</v>
      </c>
      <c r="D2445" s="294" t="s">
        <v>39</v>
      </c>
      <c r="E2445" s="296" t="s">
        <v>40</v>
      </c>
      <c r="F2445" s="294" t="s">
        <v>24</v>
      </c>
      <c r="G2445" s="296" t="s">
        <v>44</v>
      </c>
      <c r="H2445" s="296" t="s">
        <v>42</v>
      </c>
      <c r="I2445" s="296" t="s">
        <v>2271</v>
      </c>
      <c r="J2445" s="297">
        <v>0</v>
      </c>
      <c r="K2445" s="298">
        <v>0</v>
      </c>
      <c r="L2445" s="298">
        <v>0</v>
      </c>
      <c r="M2445" s="299">
        <v>153631</v>
      </c>
      <c r="N2445" s="300">
        <v>3651377</v>
      </c>
      <c r="O2445" s="300">
        <v>2876</v>
      </c>
      <c r="P2445" s="301" t="s">
        <v>35</v>
      </c>
      <c r="Q2445" s="302" t="s">
        <v>35</v>
      </c>
      <c r="R2445" s="302" t="s">
        <v>35</v>
      </c>
      <c r="S2445" s="303" t="s">
        <v>35</v>
      </c>
      <c r="T2445" s="304" t="s">
        <v>35</v>
      </c>
      <c r="U2445" s="304" t="s">
        <v>35</v>
      </c>
      <c r="V2445" s="297">
        <v>153631</v>
      </c>
      <c r="W2445" s="298">
        <v>3651377</v>
      </c>
      <c r="X2445" s="298">
        <v>2876</v>
      </c>
    </row>
    <row r="2446" spans="1:24" x14ac:dyDescent="0.35">
      <c r="A2446" s="294">
        <v>2013</v>
      </c>
      <c r="B2446" s="295">
        <v>54862</v>
      </c>
      <c r="C2446" s="296" t="s">
        <v>1889</v>
      </c>
      <c r="D2446" s="294" t="s">
        <v>39</v>
      </c>
      <c r="E2446" s="296" t="s">
        <v>40</v>
      </c>
      <c r="F2446" s="294" t="s">
        <v>24</v>
      </c>
      <c r="G2446" s="296" t="s">
        <v>187</v>
      </c>
      <c r="H2446" s="296" t="s">
        <v>42</v>
      </c>
      <c r="I2446" s="296" t="s">
        <v>2271</v>
      </c>
      <c r="J2446" s="297">
        <v>6989</v>
      </c>
      <c r="K2446" s="298">
        <v>80103</v>
      </c>
      <c r="L2446" s="298">
        <v>8156</v>
      </c>
      <c r="M2446" s="299">
        <v>110461</v>
      </c>
      <c r="N2446" s="300">
        <v>1634270</v>
      </c>
      <c r="O2446" s="300">
        <v>2177</v>
      </c>
      <c r="P2446" s="301">
        <v>0</v>
      </c>
      <c r="Q2446" s="302">
        <v>0</v>
      </c>
      <c r="R2446" s="302">
        <v>0</v>
      </c>
      <c r="S2446" s="303">
        <v>0</v>
      </c>
      <c r="T2446" s="304">
        <v>0</v>
      </c>
      <c r="U2446" s="304">
        <v>0</v>
      </c>
      <c r="V2446" s="297">
        <v>117450</v>
      </c>
      <c r="W2446" s="298">
        <v>1714373</v>
      </c>
      <c r="X2446" s="298">
        <v>10333</v>
      </c>
    </row>
    <row r="2447" spans="1:24" x14ac:dyDescent="0.35">
      <c r="A2447" s="294">
        <v>2013</v>
      </c>
      <c r="B2447" s="295">
        <v>54862</v>
      </c>
      <c r="C2447" s="296" t="s">
        <v>1889</v>
      </c>
      <c r="D2447" s="294" t="s">
        <v>93</v>
      </c>
      <c r="E2447" s="296" t="s">
        <v>23</v>
      </c>
      <c r="F2447" s="294" t="s">
        <v>24</v>
      </c>
      <c r="G2447" s="296" t="s">
        <v>94</v>
      </c>
      <c r="H2447" s="296" t="s">
        <v>42</v>
      </c>
      <c r="I2447" s="296" t="s">
        <v>2285</v>
      </c>
      <c r="J2447" s="297">
        <v>158441</v>
      </c>
      <c r="K2447" s="298">
        <v>1560289</v>
      </c>
      <c r="L2447" s="298">
        <v>94377</v>
      </c>
      <c r="M2447" s="299">
        <v>243212</v>
      </c>
      <c r="N2447" s="300">
        <v>2878826</v>
      </c>
      <c r="O2447" s="300">
        <v>4912</v>
      </c>
      <c r="P2447" s="301">
        <v>96905</v>
      </c>
      <c r="Q2447" s="302">
        <v>1410152</v>
      </c>
      <c r="R2447" s="302">
        <v>66</v>
      </c>
      <c r="S2447" s="303">
        <v>0</v>
      </c>
      <c r="T2447" s="304">
        <v>0</v>
      </c>
      <c r="U2447" s="304">
        <v>0</v>
      </c>
      <c r="V2447" s="297">
        <v>498558</v>
      </c>
      <c r="W2447" s="298">
        <v>5849267</v>
      </c>
      <c r="X2447" s="298">
        <v>99355</v>
      </c>
    </row>
    <row r="2448" spans="1:24" x14ac:dyDescent="0.35">
      <c r="A2448" s="294">
        <v>2013</v>
      </c>
      <c r="B2448" s="295">
        <v>54871</v>
      </c>
      <c r="C2448" s="296" t="s">
        <v>1890</v>
      </c>
      <c r="D2448" s="294" t="s">
        <v>39</v>
      </c>
      <c r="E2448" s="296" t="s">
        <v>40</v>
      </c>
      <c r="F2448" s="294" t="s">
        <v>24</v>
      </c>
      <c r="G2448" s="296" t="s">
        <v>60</v>
      </c>
      <c r="H2448" s="296" t="s">
        <v>42</v>
      </c>
      <c r="I2448" s="296" t="s">
        <v>2278</v>
      </c>
      <c r="J2448" s="297">
        <v>0</v>
      </c>
      <c r="K2448" s="298">
        <v>0</v>
      </c>
      <c r="L2448" s="298">
        <v>0</v>
      </c>
      <c r="M2448" s="299">
        <v>3351.3</v>
      </c>
      <c r="N2448" s="300">
        <v>35618</v>
      </c>
      <c r="O2448" s="300">
        <v>176</v>
      </c>
      <c r="P2448" s="301">
        <v>0</v>
      </c>
      <c r="Q2448" s="302">
        <v>0</v>
      </c>
      <c r="R2448" s="302">
        <v>0</v>
      </c>
      <c r="S2448" s="303">
        <v>0</v>
      </c>
      <c r="T2448" s="304">
        <v>0</v>
      </c>
      <c r="U2448" s="304">
        <v>0</v>
      </c>
      <c r="V2448" s="297">
        <v>3351.3</v>
      </c>
      <c r="W2448" s="298">
        <v>35618</v>
      </c>
      <c r="X2448" s="298">
        <v>176</v>
      </c>
    </row>
    <row r="2449" spans="1:24" x14ac:dyDescent="0.35">
      <c r="A2449" s="294">
        <v>2013</v>
      </c>
      <c r="B2449" s="295">
        <v>54871</v>
      </c>
      <c r="C2449" s="296" t="s">
        <v>1890</v>
      </c>
      <c r="D2449" s="294" t="s">
        <v>39</v>
      </c>
      <c r="E2449" s="296" t="s">
        <v>40</v>
      </c>
      <c r="F2449" s="294" t="s">
        <v>24</v>
      </c>
      <c r="G2449" s="296" t="s">
        <v>228</v>
      </c>
      <c r="H2449" s="296" t="s">
        <v>42</v>
      </c>
      <c r="I2449" s="296" t="s">
        <v>2306</v>
      </c>
      <c r="J2449" s="297">
        <v>1664.3</v>
      </c>
      <c r="K2449" s="298">
        <v>2272</v>
      </c>
      <c r="L2449" s="298">
        <v>69</v>
      </c>
      <c r="M2449" s="299">
        <v>5227.5</v>
      </c>
      <c r="N2449" s="300">
        <v>32227</v>
      </c>
      <c r="O2449" s="300">
        <v>571</v>
      </c>
      <c r="P2449" s="301">
        <v>0</v>
      </c>
      <c r="Q2449" s="302">
        <v>0</v>
      </c>
      <c r="R2449" s="302">
        <v>0</v>
      </c>
      <c r="S2449" s="303">
        <v>0</v>
      </c>
      <c r="T2449" s="304">
        <v>0</v>
      </c>
      <c r="U2449" s="304">
        <v>0</v>
      </c>
      <c r="V2449" s="297">
        <v>6891.8</v>
      </c>
      <c r="W2449" s="298">
        <v>34499</v>
      </c>
      <c r="X2449" s="298">
        <v>640</v>
      </c>
    </row>
    <row r="2450" spans="1:24" x14ac:dyDescent="0.35">
      <c r="A2450" s="294">
        <v>2013</v>
      </c>
      <c r="B2450" s="295">
        <v>54871</v>
      </c>
      <c r="C2450" s="296" t="s">
        <v>1890</v>
      </c>
      <c r="D2450" s="294" t="s">
        <v>39</v>
      </c>
      <c r="E2450" s="296" t="s">
        <v>40</v>
      </c>
      <c r="F2450" s="294" t="s">
        <v>24</v>
      </c>
      <c r="G2450" s="296" t="s">
        <v>413</v>
      </c>
      <c r="H2450" s="296" t="s">
        <v>42</v>
      </c>
      <c r="I2450" s="296" t="s">
        <v>2271</v>
      </c>
      <c r="J2450" s="297">
        <v>0</v>
      </c>
      <c r="K2450" s="298">
        <v>0</v>
      </c>
      <c r="L2450" s="298">
        <v>0</v>
      </c>
      <c r="M2450" s="299">
        <v>1909.3</v>
      </c>
      <c r="N2450" s="300">
        <v>17094</v>
      </c>
      <c r="O2450" s="300">
        <v>59</v>
      </c>
      <c r="P2450" s="301">
        <v>0</v>
      </c>
      <c r="Q2450" s="302">
        <v>0</v>
      </c>
      <c r="R2450" s="302">
        <v>0</v>
      </c>
      <c r="S2450" s="303">
        <v>0</v>
      </c>
      <c r="T2450" s="304">
        <v>0</v>
      </c>
      <c r="U2450" s="304">
        <v>0</v>
      </c>
      <c r="V2450" s="297">
        <v>1909.3</v>
      </c>
      <c r="W2450" s="298">
        <v>17094</v>
      </c>
      <c r="X2450" s="298">
        <v>59</v>
      </c>
    </row>
    <row r="2451" spans="1:24" x14ac:dyDescent="0.35">
      <c r="A2451" s="294">
        <v>2013</v>
      </c>
      <c r="B2451" s="295">
        <v>54871</v>
      </c>
      <c r="C2451" s="296" t="s">
        <v>1890</v>
      </c>
      <c r="D2451" s="294" t="s">
        <v>39</v>
      </c>
      <c r="E2451" s="296" t="s">
        <v>40</v>
      </c>
      <c r="F2451" s="294" t="s">
        <v>24</v>
      </c>
      <c r="G2451" s="296" t="s">
        <v>186</v>
      </c>
      <c r="H2451" s="296" t="s">
        <v>42</v>
      </c>
      <c r="I2451" s="296" t="s">
        <v>2271</v>
      </c>
      <c r="J2451" s="297">
        <v>85.7</v>
      </c>
      <c r="K2451" s="298">
        <v>857</v>
      </c>
      <c r="L2451" s="298">
        <v>18</v>
      </c>
      <c r="M2451" s="299">
        <v>2947.6</v>
      </c>
      <c r="N2451" s="300">
        <v>23709</v>
      </c>
      <c r="O2451" s="300">
        <v>199</v>
      </c>
      <c r="P2451" s="301">
        <v>0</v>
      </c>
      <c r="Q2451" s="302">
        <v>0</v>
      </c>
      <c r="R2451" s="302">
        <v>0</v>
      </c>
      <c r="S2451" s="303">
        <v>0</v>
      </c>
      <c r="T2451" s="304">
        <v>0</v>
      </c>
      <c r="U2451" s="304">
        <v>0</v>
      </c>
      <c r="V2451" s="297">
        <v>3033.3</v>
      </c>
      <c r="W2451" s="298">
        <v>24566</v>
      </c>
      <c r="X2451" s="298">
        <v>217</v>
      </c>
    </row>
    <row r="2452" spans="1:24" x14ac:dyDescent="0.35">
      <c r="A2452" s="294">
        <v>2013</v>
      </c>
      <c r="B2452" s="295">
        <v>54871</v>
      </c>
      <c r="C2452" s="296" t="s">
        <v>1890</v>
      </c>
      <c r="D2452" s="294" t="s">
        <v>39</v>
      </c>
      <c r="E2452" s="296" t="s">
        <v>40</v>
      </c>
      <c r="F2452" s="294" t="s">
        <v>24</v>
      </c>
      <c r="G2452" s="296" t="s">
        <v>34</v>
      </c>
      <c r="H2452" s="296" t="s">
        <v>42</v>
      </c>
      <c r="I2452" s="296" t="s">
        <v>2270</v>
      </c>
      <c r="J2452" s="297">
        <v>0</v>
      </c>
      <c r="K2452" s="298">
        <v>0</v>
      </c>
      <c r="L2452" s="298">
        <v>0</v>
      </c>
      <c r="M2452" s="299">
        <v>10925.1</v>
      </c>
      <c r="N2452" s="300">
        <v>133678</v>
      </c>
      <c r="O2452" s="300">
        <v>2279</v>
      </c>
      <c r="P2452" s="301">
        <v>0</v>
      </c>
      <c r="Q2452" s="302">
        <v>0</v>
      </c>
      <c r="R2452" s="302">
        <v>0</v>
      </c>
      <c r="S2452" s="303">
        <v>0</v>
      </c>
      <c r="T2452" s="304">
        <v>0</v>
      </c>
      <c r="U2452" s="304">
        <v>0</v>
      </c>
      <c r="V2452" s="297">
        <v>10925.1</v>
      </c>
      <c r="W2452" s="298">
        <v>133678</v>
      </c>
      <c r="X2452" s="298">
        <v>2279</v>
      </c>
    </row>
    <row r="2453" spans="1:24" x14ac:dyDescent="0.35">
      <c r="A2453" s="294">
        <v>2013</v>
      </c>
      <c r="B2453" s="295">
        <v>54871</v>
      </c>
      <c r="C2453" s="296" t="s">
        <v>1890</v>
      </c>
      <c r="D2453" s="294" t="s">
        <v>39</v>
      </c>
      <c r="E2453" s="296" t="s">
        <v>40</v>
      </c>
      <c r="F2453" s="294" t="s">
        <v>24</v>
      </c>
      <c r="G2453" s="296" t="s">
        <v>173</v>
      </c>
      <c r="H2453" s="296" t="s">
        <v>42</v>
      </c>
      <c r="I2453" s="296" t="s">
        <v>2306</v>
      </c>
      <c r="J2453" s="297">
        <v>2029.1</v>
      </c>
      <c r="K2453" s="298">
        <v>14313</v>
      </c>
      <c r="L2453" s="298">
        <v>762</v>
      </c>
      <c r="M2453" s="299">
        <v>37402.6</v>
      </c>
      <c r="N2453" s="300">
        <v>285588</v>
      </c>
      <c r="O2453" s="300">
        <v>3302</v>
      </c>
      <c r="P2453" s="301">
        <v>0</v>
      </c>
      <c r="Q2453" s="302">
        <v>0</v>
      </c>
      <c r="R2453" s="302">
        <v>0</v>
      </c>
      <c r="S2453" s="303">
        <v>0</v>
      </c>
      <c r="T2453" s="304">
        <v>0</v>
      </c>
      <c r="U2453" s="304">
        <v>0</v>
      </c>
      <c r="V2453" s="297">
        <v>39431.699999999997</v>
      </c>
      <c r="W2453" s="298">
        <v>299901</v>
      </c>
      <c r="X2453" s="298">
        <v>4064</v>
      </c>
    </row>
    <row r="2454" spans="1:24" x14ac:dyDescent="0.35">
      <c r="A2454" s="294">
        <v>2013</v>
      </c>
      <c r="B2454" s="295">
        <v>54871</v>
      </c>
      <c r="C2454" s="296" t="s">
        <v>1890</v>
      </c>
      <c r="D2454" s="294" t="s">
        <v>39</v>
      </c>
      <c r="E2454" s="296" t="s">
        <v>40</v>
      </c>
      <c r="F2454" s="294" t="s">
        <v>24</v>
      </c>
      <c r="G2454" s="296" t="s">
        <v>30</v>
      </c>
      <c r="H2454" s="296" t="s">
        <v>42</v>
      </c>
      <c r="I2454" s="296" t="s">
        <v>2271</v>
      </c>
      <c r="J2454" s="297">
        <v>33.9</v>
      </c>
      <c r="K2454" s="298">
        <v>314</v>
      </c>
      <c r="L2454" s="298">
        <v>2</v>
      </c>
      <c r="M2454" s="299">
        <v>14179.4</v>
      </c>
      <c r="N2454" s="300">
        <v>127306</v>
      </c>
      <c r="O2454" s="300">
        <v>1201</v>
      </c>
      <c r="P2454" s="301">
        <v>0</v>
      </c>
      <c r="Q2454" s="302">
        <v>0</v>
      </c>
      <c r="R2454" s="302">
        <v>0</v>
      </c>
      <c r="S2454" s="303">
        <v>0</v>
      </c>
      <c r="T2454" s="304">
        <v>0</v>
      </c>
      <c r="U2454" s="304">
        <v>0</v>
      </c>
      <c r="V2454" s="297">
        <v>14213.3</v>
      </c>
      <c r="W2454" s="298">
        <v>127620</v>
      </c>
      <c r="X2454" s="298">
        <v>1203</v>
      </c>
    </row>
    <row r="2455" spans="1:24" x14ac:dyDescent="0.35">
      <c r="A2455" s="294">
        <v>2013</v>
      </c>
      <c r="B2455" s="295">
        <v>54871</v>
      </c>
      <c r="C2455" s="296" t="s">
        <v>1890</v>
      </c>
      <c r="D2455" s="294" t="s">
        <v>39</v>
      </c>
      <c r="E2455" s="296" t="s">
        <v>40</v>
      </c>
      <c r="F2455" s="294" t="s">
        <v>24</v>
      </c>
      <c r="G2455" s="296" t="s">
        <v>150</v>
      </c>
      <c r="H2455" s="296" t="s">
        <v>42</v>
      </c>
      <c r="I2455" s="296" t="s">
        <v>2306</v>
      </c>
      <c r="J2455" s="297">
        <v>405</v>
      </c>
      <c r="K2455" s="298">
        <v>4011</v>
      </c>
      <c r="L2455" s="298">
        <v>317</v>
      </c>
      <c r="M2455" s="299">
        <v>12717.3</v>
      </c>
      <c r="N2455" s="300">
        <v>115384</v>
      </c>
      <c r="O2455" s="300">
        <v>1756</v>
      </c>
      <c r="P2455" s="301">
        <v>0</v>
      </c>
      <c r="Q2455" s="302">
        <v>0</v>
      </c>
      <c r="R2455" s="302">
        <v>0</v>
      </c>
      <c r="S2455" s="303">
        <v>0</v>
      </c>
      <c r="T2455" s="304">
        <v>0</v>
      </c>
      <c r="U2455" s="304">
        <v>0</v>
      </c>
      <c r="V2455" s="297">
        <v>13122.3</v>
      </c>
      <c r="W2455" s="298">
        <v>119395</v>
      </c>
      <c r="X2455" s="298">
        <v>2073</v>
      </c>
    </row>
    <row r="2456" spans="1:24" x14ac:dyDescent="0.35">
      <c r="A2456" s="294">
        <v>2013</v>
      </c>
      <c r="B2456" s="295">
        <v>54871</v>
      </c>
      <c r="C2456" s="296" t="s">
        <v>1890</v>
      </c>
      <c r="D2456" s="294" t="s">
        <v>39</v>
      </c>
      <c r="E2456" s="296" t="s">
        <v>40</v>
      </c>
      <c r="F2456" s="294" t="s">
        <v>24</v>
      </c>
      <c r="G2456" s="296" t="s">
        <v>79</v>
      </c>
      <c r="H2456" s="296" t="s">
        <v>42</v>
      </c>
      <c r="I2456" s="296" t="s">
        <v>2270</v>
      </c>
      <c r="J2456" s="297">
        <v>0</v>
      </c>
      <c r="K2456" s="298">
        <v>0</v>
      </c>
      <c r="L2456" s="298">
        <v>0</v>
      </c>
      <c r="M2456" s="299">
        <v>7053.2</v>
      </c>
      <c r="N2456" s="300">
        <v>78579</v>
      </c>
      <c r="O2456" s="300">
        <v>408</v>
      </c>
      <c r="P2456" s="301">
        <v>0</v>
      </c>
      <c r="Q2456" s="302">
        <v>0</v>
      </c>
      <c r="R2456" s="302">
        <v>0</v>
      </c>
      <c r="S2456" s="303">
        <v>0</v>
      </c>
      <c r="T2456" s="304">
        <v>0</v>
      </c>
      <c r="U2456" s="304">
        <v>0</v>
      </c>
      <c r="V2456" s="297">
        <v>7053.2</v>
      </c>
      <c r="W2456" s="298">
        <v>78579</v>
      </c>
      <c r="X2456" s="298">
        <v>408</v>
      </c>
    </row>
    <row r="2457" spans="1:24" x14ac:dyDescent="0.35">
      <c r="A2457" s="294">
        <v>2013</v>
      </c>
      <c r="B2457" s="295">
        <v>54871</v>
      </c>
      <c r="C2457" s="296" t="s">
        <v>1890</v>
      </c>
      <c r="D2457" s="294" t="s">
        <v>39</v>
      </c>
      <c r="E2457" s="296" t="s">
        <v>40</v>
      </c>
      <c r="F2457" s="294" t="s">
        <v>24</v>
      </c>
      <c r="G2457" s="296" t="s">
        <v>414</v>
      </c>
      <c r="H2457" s="296" t="s">
        <v>42</v>
      </c>
      <c r="I2457" s="296" t="s">
        <v>2306</v>
      </c>
      <c r="J2457" s="297">
        <v>791</v>
      </c>
      <c r="K2457" s="298">
        <v>10696</v>
      </c>
      <c r="L2457" s="298">
        <v>1468</v>
      </c>
      <c r="M2457" s="299">
        <v>17098.7</v>
      </c>
      <c r="N2457" s="300">
        <v>145756</v>
      </c>
      <c r="O2457" s="300">
        <v>1130</v>
      </c>
      <c r="P2457" s="301">
        <v>0</v>
      </c>
      <c r="Q2457" s="302">
        <v>0</v>
      </c>
      <c r="R2457" s="302">
        <v>0</v>
      </c>
      <c r="S2457" s="303">
        <v>0</v>
      </c>
      <c r="T2457" s="304">
        <v>0</v>
      </c>
      <c r="U2457" s="304">
        <v>0</v>
      </c>
      <c r="V2457" s="297">
        <v>17889.7</v>
      </c>
      <c r="W2457" s="298">
        <v>156452</v>
      </c>
      <c r="X2457" s="298">
        <v>2598</v>
      </c>
    </row>
    <row r="2458" spans="1:24" x14ac:dyDescent="0.35">
      <c r="A2458" s="294">
        <v>2013</v>
      </c>
      <c r="B2458" s="295">
        <v>54871</v>
      </c>
      <c r="C2458" s="296" t="s">
        <v>1890</v>
      </c>
      <c r="D2458" s="294" t="s">
        <v>39</v>
      </c>
      <c r="E2458" s="296" t="s">
        <v>40</v>
      </c>
      <c r="F2458" s="294" t="s">
        <v>24</v>
      </c>
      <c r="G2458" s="296" t="s">
        <v>131</v>
      </c>
      <c r="H2458" s="296" t="s">
        <v>42</v>
      </c>
      <c r="I2458" s="296" t="s">
        <v>2271</v>
      </c>
      <c r="J2458" s="297">
        <v>105.3</v>
      </c>
      <c r="K2458" s="298">
        <v>999</v>
      </c>
      <c r="L2458" s="298">
        <v>65</v>
      </c>
      <c r="M2458" s="299">
        <v>11369</v>
      </c>
      <c r="N2458" s="300">
        <v>106337</v>
      </c>
      <c r="O2458" s="300">
        <v>605</v>
      </c>
      <c r="P2458" s="301">
        <v>0</v>
      </c>
      <c r="Q2458" s="302">
        <v>0</v>
      </c>
      <c r="R2458" s="302">
        <v>0</v>
      </c>
      <c r="S2458" s="303">
        <v>0</v>
      </c>
      <c r="T2458" s="304">
        <v>0</v>
      </c>
      <c r="U2458" s="304">
        <v>0</v>
      </c>
      <c r="V2458" s="297">
        <v>11474.3</v>
      </c>
      <c r="W2458" s="298">
        <v>107336</v>
      </c>
      <c r="X2458" s="298">
        <v>670</v>
      </c>
    </row>
    <row r="2459" spans="1:24" x14ac:dyDescent="0.35">
      <c r="A2459" s="294">
        <v>2013</v>
      </c>
      <c r="B2459" s="295">
        <v>54871</v>
      </c>
      <c r="C2459" s="296" t="s">
        <v>1890</v>
      </c>
      <c r="D2459" s="294" t="s">
        <v>39</v>
      </c>
      <c r="E2459" s="296" t="s">
        <v>40</v>
      </c>
      <c r="F2459" s="294" t="s">
        <v>24</v>
      </c>
      <c r="G2459" s="296" t="s">
        <v>41</v>
      </c>
      <c r="H2459" s="296" t="s">
        <v>42</v>
      </c>
      <c r="I2459" s="296" t="s">
        <v>2272</v>
      </c>
      <c r="J2459" s="297">
        <v>354.3</v>
      </c>
      <c r="K2459" s="298">
        <v>3687</v>
      </c>
      <c r="L2459" s="298">
        <v>134</v>
      </c>
      <c r="M2459" s="299">
        <v>11369</v>
      </c>
      <c r="N2459" s="300">
        <v>106337</v>
      </c>
      <c r="O2459" s="300">
        <v>605</v>
      </c>
      <c r="P2459" s="301">
        <v>0</v>
      </c>
      <c r="Q2459" s="302">
        <v>0</v>
      </c>
      <c r="R2459" s="302">
        <v>0</v>
      </c>
      <c r="S2459" s="303">
        <v>0</v>
      </c>
      <c r="T2459" s="304">
        <v>0</v>
      </c>
      <c r="U2459" s="304">
        <v>0</v>
      </c>
      <c r="V2459" s="297">
        <v>11723.3</v>
      </c>
      <c r="W2459" s="298">
        <v>110024</v>
      </c>
      <c r="X2459" s="298">
        <v>739</v>
      </c>
    </row>
    <row r="2460" spans="1:24" x14ac:dyDescent="0.35">
      <c r="A2460" s="294">
        <v>2013</v>
      </c>
      <c r="B2460" s="295">
        <v>54871</v>
      </c>
      <c r="C2460" s="296" t="s">
        <v>1890</v>
      </c>
      <c r="D2460" s="294" t="s">
        <v>39</v>
      </c>
      <c r="E2460" s="296" t="s">
        <v>40</v>
      </c>
      <c r="F2460" s="294" t="s">
        <v>24</v>
      </c>
      <c r="G2460" s="296" t="s">
        <v>44</v>
      </c>
      <c r="H2460" s="296" t="s">
        <v>42</v>
      </c>
      <c r="I2460" s="296" t="s">
        <v>2271</v>
      </c>
      <c r="J2460" s="297">
        <v>2304.4</v>
      </c>
      <c r="K2460" s="298">
        <v>36458</v>
      </c>
      <c r="L2460" s="298">
        <v>1248</v>
      </c>
      <c r="M2460" s="299">
        <v>38629.4</v>
      </c>
      <c r="N2460" s="300">
        <v>647031</v>
      </c>
      <c r="O2460" s="300">
        <v>3538</v>
      </c>
      <c r="P2460" s="301">
        <v>0</v>
      </c>
      <c r="Q2460" s="302">
        <v>0</v>
      </c>
      <c r="R2460" s="302">
        <v>0</v>
      </c>
      <c r="S2460" s="303">
        <v>0</v>
      </c>
      <c r="T2460" s="304">
        <v>0</v>
      </c>
      <c r="U2460" s="304">
        <v>0</v>
      </c>
      <c r="V2460" s="297">
        <v>40933.800000000003</v>
      </c>
      <c r="W2460" s="298">
        <v>683489</v>
      </c>
      <c r="X2460" s="298">
        <v>4786</v>
      </c>
    </row>
    <row r="2461" spans="1:24" x14ac:dyDescent="0.35">
      <c r="A2461" s="294">
        <v>2013</v>
      </c>
      <c r="B2461" s="295">
        <v>54871</v>
      </c>
      <c r="C2461" s="296" t="s">
        <v>1890</v>
      </c>
      <c r="D2461" s="294" t="s">
        <v>39</v>
      </c>
      <c r="E2461" s="296" t="s">
        <v>40</v>
      </c>
      <c r="F2461" s="294" t="s">
        <v>24</v>
      </c>
      <c r="G2461" s="296" t="s">
        <v>187</v>
      </c>
      <c r="H2461" s="296" t="s">
        <v>42</v>
      </c>
      <c r="I2461" s="296" t="s">
        <v>2271</v>
      </c>
      <c r="J2461" s="297">
        <v>171.1</v>
      </c>
      <c r="K2461" s="298">
        <v>1880</v>
      </c>
      <c r="L2461" s="298">
        <v>62</v>
      </c>
      <c r="M2461" s="299">
        <v>60555.199999999997</v>
      </c>
      <c r="N2461" s="300">
        <v>1182227</v>
      </c>
      <c r="O2461" s="300">
        <v>2525</v>
      </c>
      <c r="P2461" s="301">
        <v>0</v>
      </c>
      <c r="Q2461" s="302">
        <v>0</v>
      </c>
      <c r="R2461" s="302">
        <v>0</v>
      </c>
      <c r="S2461" s="303">
        <v>0</v>
      </c>
      <c r="T2461" s="304">
        <v>0</v>
      </c>
      <c r="U2461" s="304">
        <v>0</v>
      </c>
      <c r="V2461" s="297">
        <v>60726.3</v>
      </c>
      <c r="W2461" s="298">
        <v>1184107</v>
      </c>
      <c r="X2461" s="298">
        <v>2587</v>
      </c>
    </row>
    <row r="2462" spans="1:24" x14ac:dyDescent="0.35">
      <c r="A2462" s="294">
        <v>2013</v>
      </c>
      <c r="B2462" s="295">
        <v>54871</v>
      </c>
      <c r="C2462" s="296" t="s">
        <v>1890</v>
      </c>
      <c r="D2462" s="294" t="s">
        <v>39</v>
      </c>
      <c r="E2462" s="296" t="s">
        <v>40</v>
      </c>
      <c r="F2462" s="294" t="s">
        <v>24</v>
      </c>
      <c r="G2462" s="296" t="s">
        <v>208</v>
      </c>
      <c r="H2462" s="296" t="s">
        <v>42</v>
      </c>
      <c r="I2462" s="296" t="s">
        <v>2306</v>
      </c>
      <c r="J2462" s="297">
        <v>1617.8</v>
      </c>
      <c r="K2462" s="298">
        <v>18111</v>
      </c>
      <c r="L2462" s="298">
        <v>1531</v>
      </c>
      <c r="M2462" s="299">
        <v>7811.6</v>
      </c>
      <c r="N2462" s="300">
        <v>69556</v>
      </c>
      <c r="O2462" s="300">
        <v>919</v>
      </c>
      <c r="P2462" s="301">
        <v>0</v>
      </c>
      <c r="Q2462" s="302">
        <v>0</v>
      </c>
      <c r="R2462" s="302">
        <v>0</v>
      </c>
      <c r="S2462" s="303">
        <v>0</v>
      </c>
      <c r="T2462" s="304">
        <v>0</v>
      </c>
      <c r="U2462" s="304">
        <v>0</v>
      </c>
      <c r="V2462" s="297">
        <v>9429.4</v>
      </c>
      <c r="W2462" s="298">
        <v>87667</v>
      </c>
      <c r="X2462" s="298">
        <v>2450</v>
      </c>
    </row>
    <row r="2463" spans="1:24" x14ac:dyDescent="0.35">
      <c r="A2463" s="294">
        <v>2013</v>
      </c>
      <c r="B2463" s="295">
        <v>54871</v>
      </c>
      <c r="C2463" s="296" t="s">
        <v>1890</v>
      </c>
      <c r="D2463" s="294" t="s">
        <v>93</v>
      </c>
      <c r="E2463" s="296" t="s">
        <v>23</v>
      </c>
      <c r="F2463" s="294" t="s">
        <v>24</v>
      </c>
      <c r="G2463" s="296" t="s">
        <v>94</v>
      </c>
      <c r="H2463" s="296" t="s">
        <v>42</v>
      </c>
      <c r="I2463" s="296" t="s">
        <v>2285</v>
      </c>
      <c r="J2463" s="297">
        <v>1167.2</v>
      </c>
      <c r="K2463" s="298">
        <v>9077</v>
      </c>
      <c r="L2463" s="298">
        <v>371</v>
      </c>
      <c r="M2463" s="299">
        <v>7771.6</v>
      </c>
      <c r="N2463" s="300">
        <v>62268</v>
      </c>
      <c r="O2463" s="300">
        <v>1346</v>
      </c>
      <c r="P2463" s="301">
        <v>0</v>
      </c>
      <c r="Q2463" s="302">
        <v>0</v>
      </c>
      <c r="R2463" s="302">
        <v>0</v>
      </c>
      <c r="S2463" s="303">
        <v>0</v>
      </c>
      <c r="T2463" s="304">
        <v>0</v>
      </c>
      <c r="U2463" s="304">
        <v>0</v>
      </c>
      <c r="V2463" s="297">
        <v>8938.7999999999993</v>
      </c>
      <c r="W2463" s="298">
        <v>71345</v>
      </c>
      <c r="X2463" s="298">
        <v>1717</v>
      </c>
    </row>
    <row r="2464" spans="1:24" x14ac:dyDescent="0.35">
      <c r="A2464" s="294">
        <v>2013</v>
      </c>
      <c r="B2464" s="295">
        <v>54872</v>
      </c>
      <c r="C2464" s="296" t="s">
        <v>1891</v>
      </c>
      <c r="D2464" s="294" t="s">
        <v>39</v>
      </c>
      <c r="E2464" s="296" t="s">
        <v>40</v>
      </c>
      <c r="F2464" s="294" t="s">
        <v>24</v>
      </c>
      <c r="G2464" s="296" t="s">
        <v>41</v>
      </c>
      <c r="H2464" s="296" t="s">
        <v>42</v>
      </c>
      <c r="I2464" s="296" t="s">
        <v>2272</v>
      </c>
      <c r="J2464" s="297">
        <v>15618.7</v>
      </c>
      <c r="K2464" s="298">
        <v>123334</v>
      </c>
      <c r="L2464" s="298">
        <v>20922</v>
      </c>
      <c r="M2464" s="299">
        <v>14809.6</v>
      </c>
      <c r="N2464" s="300">
        <v>113923</v>
      </c>
      <c r="O2464" s="300">
        <v>4727</v>
      </c>
      <c r="P2464" s="301">
        <v>1091</v>
      </c>
      <c r="Q2464" s="302">
        <v>11745</v>
      </c>
      <c r="R2464" s="302">
        <v>125</v>
      </c>
      <c r="S2464" s="303">
        <v>0</v>
      </c>
      <c r="T2464" s="304">
        <v>0</v>
      </c>
      <c r="U2464" s="304">
        <v>0</v>
      </c>
      <c r="V2464" s="297">
        <v>31519.3</v>
      </c>
      <c r="W2464" s="298">
        <v>249002</v>
      </c>
      <c r="X2464" s="298">
        <v>25774</v>
      </c>
    </row>
    <row r="2465" spans="1:24" x14ac:dyDescent="0.35">
      <c r="A2465" s="294">
        <v>2013</v>
      </c>
      <c r="B2465" s="295">
        <v>54872</v>
      </c>
      <c r="C2465" s="296" t="s">
        <v>1891</v>
      </c>
      <c r="D2465" s="294" t="s">
        <v>93</v>
      </c>
      <c r="E2465" s="296" t="s">
        <v>23</v>
      </c>
      <c r="F2465" s="294" t="s">
        <v>24</v>
      </c>
      <c r="G2465" s="296" t="s">
        <v>94</v>
      </c>
      <c r="H2465" s="296" t="s">
        <v>42</v>
      </c>
      <c r="I2465" s="296" t="s">
        <v>2285</v>
      </c>
      <c r="J2465" s="297">
        <v>33682.300000000003</v>
      </c>
      <c r="K2465" s="298">
        <v>289941</v>
      </c>
      <c r="L2465" s="298">
        <v>18499</v>
      </c>
      <c r="M2465" s="299">
        <v>2937.4</v>
      </c>
      <c r="N2465" s="300">
        <v>20320</v>
      </c>
      <c r="O2465" s="300">
        <v>1211</v>
      </c>
      <c r="P2465" s="301">
        <v>867.6</v>
      </c>
      <c r="Q2465" s="302">
        <v>7758</v>
      </c>
      <c r="R2465" s="302">
        <v>124</v>
      </c>
      <c r="S2465" s="303">
        <v>0</v>
      </c>
      <c r="T2465" s="304">
        <v>0</v>
      </c>
      <c r="U2465" s="304">
        <v>0</v>
      </c>
      <c r="V2465" s="297">
        <v>37487.300000000003</v>
      </c>
      <c r="W2465" s="298">
        <v>318019</v>
      </c>
      <c r="X2465" s="298">
        <v>19834</v>
      </c>
    </row>
    <row r="2466" spans="1:24" x14ac:dyDescent="0.35">
      <c r="A2466" s="294">
        <v>2013</v>
      </c>
      <c r="B2466" s="295">
        <v>54873</v>
      </c>
      <c r="C2466" s="296" t="s">
        <v>1892</v>
      </c>
      <c r="D2466" s="294" t="s">
        <v>39</v>
      </c>
      <c r="E2466" s="296" t="s">
        <v>40</v>
      </c>
      <c r="F2466" s="294" t="s">
        <v>24</v>
      </c>
      <c r="G2466" s="296" t="s">
        <v>173</v>
      </c>
      <c r="H2466" s="296" t="s">
        <v>42</v>
      </c>
      <c r="I2466" s="296" t="s">
        <v>2306</v>
      </c>
      <c r="J2466" s="297">
        <v>0</v>
      </c>
      <c r="K2466" s="298">
        <v>0</v>
      </c>
      <c r="L2466" s="298">
        <v>0</v>
      </c>
      <c r="M2466" s="299">
        <v>0</v>
      </c>
      <c r="N2466" s="300">
        <v>0</v>
      </c>
      <c r="O2466" s="300">
        <v>0</v>
      </c>
      <c r="P2466" s="301">
        <v>87</v>
      </c>
      <c r="Q2466" s="302">
        <v>1356</v>
      </c>
      <c r="R2466" s="302">
        <v>2</v>
      </c>
      <c r="S2466" s="303">
        <v>0</v>
      </c>
      <c r="T2466" s="304">
        <v>0</v>
      </c>
      <c r="U2466" s="304">
        <v>0</v>
      </c>
      <c r="V2466" s="297">
        <v>87</v>
      </c>
      <c r="W2466" s="298">
        <v>1356</v>
      </c>
      <c r="X2466" s="298">
        <v>2</v>
      </c>
    </row>
    <row r="2467" spans="1:24" x14ac:dyDescent="0.35">
      <c r="A2467" s="294">
        <v>2013</v>
      </c>
      <c r="B2467" s="295">
        <v>54873</v>
      </c>
      <c r="C2467" s="296" t="s">
        <v>1892</v>
      </c>
      <c r="D2467" s="294" t="s">
        <v>39</v>
      </c>
      <c r="E2467" s="296" t="s">
        <v>40</v>
      </c>
      <c r="F2467" s="294" t="s">
        <v>24</v>
      </c>
      <c r="G2467" s="296" t="s">
        <v>150</v>
      </c>
      <c r="H2467" s="296" t="s">
        <v>42</v>
      </c>
      <c r="I2467" s="296" t="s">
        <v>2306</v>
      </c>
      <c r="J2467" s="297">
        <v>0</v>
      </c>
      <c r="K2467" s="298">
        <v>0</v>
      </c>
      <c r="L2467" s="298">
        <v>0</v>
      </c>
      <c r="M2467" s="299">
        <v>0</v>
      </c>
      <c r="N2467" s="300">
        <v>0</v>
      </c>
      <c r="O2467" s="300">
        <v>0</v>
      </c>
      <c r="P2467" s="301">
        <v>12291</v>
      </c>
      <c r="Q2467" s="302">
        <v>204679</v>
      </c>
      <c r="R2467" s="302">
        <v>49</v>
      </c>
      <c r="S2467" s="303">
        <v>0</v>
      </c>
      <c r="T2467" s="304">
        <v>0</v>
      </c>
      <c r="U2467" s="304">
        <v>0</v>
      </c>
      <c r="V2467" s="297">
        <v>12291</v>
      </c>
      <c r="W2467" s="298">
        <v>204679</v>
      </c>
      <c r="X2467" s="298">
        <v>49</v>
      </c>
    </row>
    <row r="2468" spans="1:24" x14ac:dyDescent="0.35">
      <c r="A2468" s="294">
        <v>2013</v>
      </c>
      <c r="B2468" s="295">
        <v>54873</v>
      </c>
      <c r="C2468" s="296" t="s">
        <v>1892</v>
      </c>
      <c r="D2468" s="294" t="s">
        <v>39</v>
      </c>
      <c r="E2468" s="296" t="s">
        <v>40</v>
      </c>
      <c r="F2468" s="294" t="s">
        <v>24</v>
      </c>
      <c r="G2468" s="296" t="s">
        <v>414</v>
      </c>
      <c r="H2468" s="296" t="s">
        <v>42</v>
      </c>
      <c r="I2468" s="296" t="s">
        <v>2306</v>
      </c>
      <c r="J2468" s="297">
        <v>0</v>
      </c>
      <c r="K2468" s="298">
        <v>0</v>
      </c>
      <c r="L2468" s="298">
        <v>0</v>
      </c>
      <c r="M2468" s="299">
        <v>0</v>
      </c>
      <c r="N2468" s="300">
        <v>0</v>
      </c>
      <c r="O2468" s="300">
        <v>0</v>
      </c>
      <c r="P2468" s="301">
        <v>3805</v>
      </c>
      <c r="Q2468" s="302">
        <v>55197</v>
      </c>
      <c r="R2468" s="302">
        <v>7</v>
      </c>
      <c r="S2468" s="303">
        <v>0</v>
      </c>
      <c r="T2468" s="304">
        <v>0</v>
      </c>
      <c r="U2468" s="304">
        <v>0</v>
      </c>
      <c r="V2468" s="297">
        <v>3805</v>
      </c>
      <c r="W2468" s="298">
        <v>55197</v>
      </c>
      <c r="X2468" s="298">
        <v>7</v>
      </c>
    </row>
    <row r="2469" spans="1:24" x14ac:dyDescent="0.35">
      <c r="A2469" s="294">
        <v>2013</v>
      </c>
      <c r="B2469" s="295">
        <v>54873</v>
      </c>
      <c r="C2469" s="296" t="s">
        <v>1892</v>
      </c>
      <c r="D2469" s="294" t="s">
        <v>39</v>
      </c>
      <c r="E2469" s="296" t="s">
        <v>40</v>
      </c>
      <c r="F2469" s="294" t="s">
        <v>24</v>
      </c>
      <c r="G2469" s="296" t="s">
        <v>208</v>
      </c>
      <c r="H2469" s="296" t="s">
        <v>42</v>
      </c>
      <c r="I2469" s="296" t="s">
        <v>2306</v>
      </c>
      <c r="J2469" s="297">
        <v>0</v>
      </c>
      <c r="K2469" s="298">
        <v>0</v>
      </c>
      <c r="L2469" s="298">
        <v>0</v>
      </c>
      <c r="M2469" s="299">
        <v>0</v>
      </c>
      <c r="N2469" s="300">
        <v>0</v>
      </c>
      <c r="O2469" s="300">
        <v>0</v>
      </c>
      <c r="P2469" s="301">
        <v>642</v>
      </c>
      <c r="Q2469" s="302">
        <v>9747</v>
      </c>
      <c r="R2469" s="302">
        <v>1</v>
      </c>
      <c r="S2469" s="303">
        <v>0</v>
      </c>
      <c r="T2469" s="304">
        <v>0</v>
      </c>
      <c r="U2469" s="304">
        <v>0</v>
      </c>
      <c r="V2469" s="297">
        <v>642</v>
      </c>
      <c r="W2469" s="298">
        <v>9747</v>
      </c>
      <c r="X2469" s="298">
        <v>1</v>
      </c>
    </row>
    <row r="2470" spans="1:24" x14ac:dyDescent="0.35">
      <c r="A2470" s="294">
        <v>2013</v>
      </c>
      <c r="B2470" s="295">
        <v>54875</v>
      </c>
      <c r="C2470" s="296" t="s">
        <v>1893</v>
      </c>
      <c r="D2470" s="294" t="s">
        <v>39</v>
      </c>
      <c r="E2470" s="296" t="s">
        <v>40</v>
      </c>
      <c r="F2470" s="294" t="s">
        <v>24</v>
      </c>
      <c r="G2470" s="296" t="s">
        <v>41</v>
      </c>
      <c r="H2470" s="296" t="s">
        <v>42</v>
      </c>
      <c r="I2470" s="296" t="s">
        <v>2272</v>
      </c>
      <c r="J2470" s="297" t="s">
        <v>35</v>
      </c>
      <c r="K2470" s="298" t="s">
        <v>35</v>
      </c>
      <c r="L2470" s="298" t="s">
        <v>35</v>
      </c>
      <c r="M2470" s="299" t="s">
        <v>35</v>
      </c>
      <c r="N2470" s="300" t="s">
        <v>35</v>
      </c>
      <c r="O2470" s="300" t="s">
        <v>35</v>
      </c>
      <c r="P2470" s="301">
        <v>2236</v>
      </c>
      <c r="Q2470" s="302">
        <v>40418</v>
      </c>
      <c r="R2470" s="302">
        <v>8</v>
      </c>
      <c r="S2470" s="303" t="s">
        <v>35</v>
      </c>
      <c r="T2470" s="304" t="s">
        <v>35</v>
      </c>
      <c r="U2470" s="304" t="s">
        <v>35</v>
      </c>
      <c r="V2470" s="297">
        <v>2236</v>
      </c>
      <c r="W2470" s="298">
        <v>40418</v>
      </c>
      <c r="X2470" s="298">
        <v>8</v>
      </c>
    </row>
    <row r="2471" spans="1:24" x14ac:dyDescent="0.35">
      <c r="A2471" s="294">
        <v>2013</v>
      </c>
      <c r="B2471" s="295">
        <v>54893</v>
      </c>
      <c r="C2471" s="296" t="s">
        <v>1894</v>
      </c>
      <c r="D2471" s="294" t="s">
        <v>39</v>
      </c>
      <c r="E2471" s="296" t="s">
        <v>40</v>
      </c>
      <c r="F2471" s="294" t="s">
        <v>24</v>
      </c>
      <c r="G2471" s="296" t="s">
        <v>41</v>
      </c>
      <c r="H2471" s="296" t="s">
        <v>42</v>
      </c>
      <c r="I2471" s="296" t="s">
        <v>2272</v>
      </c>
      <c r="J2471" s="297">
        <v>6438</v>
      </c>
      <c r="K2471" s="298">
        <v>106650</v>
      </c>
      <c r="L2471" s="298">
        <v>11626</v>
      </c>
      <c r="M2471" s="299">
        <v>34017</v>
      </c>
      <c r="N2471" s="300">
        <v>551701</v>
      </c>
      <c r="O2471" s="300">
        <v>5264</v>
      </c>
      <c r="P2471" s="301" t="s">
        <v>35</v>
      </c>
      <c r="Q2471" s="302" t="s">
        <v>35</v>
      </c>
      <c r="R2471" s="302" t="s">
        <v>35</v>
      </c>
      <c r="S2471" s="303" t="s">
        <v>35</v>
      </c>
      <c r="T2471" s="304" t="s">
        <v>35</v>
      </c>
      <c r="U2471" s="304" t="s">
        <v>35</v>
      </c>
      <c r="V2471" s="297">
        <v>40455</v>
      </c>
      <c r="W2471" s="298">
        <v>658351</v>
      </c>
      <c r="X2471" s="298">
        <v>16890</v>
      </c>
    </row>
    <row r="2472" spans="1:24" ht="27.75" x14ac:dyDescent="0.35">
      <c r="A2472" s="294">
        <v>2013</v>
      </c>
      <c r="B2472" s="295">
        <v>54895</v>
      </c>
      <c r="C2472" s="296" t="s">
        <v>2475</v>
      </c>
      <c r="D2472" s="294" t="s">
        <v>22</v>
      </c>
      <c r="E2472" s="296" t="s">
        <v>23</v>
      </c>
      <c r="F2472" s="294" t="s">
        <v>24</v>
      </c>
      <c r="G2472" s="296" t="s">
        <v>228</v>
      </c>
      <c r="H2472" s="296" t="s">
        <v>114</v>
      </c>
      <c r="I2472" s="296" t="s">
        <v>2306</v>
      </c>
      <c r="J2472" s="297" t="s">
        <v>35</v>
      </c>
      <c r="K2472" s="298" t="s">
        <v>35</v>
      </c>
      <c r="L2472" s="298" t="s">
        <v>35</v>
      </c>
      <c r="M2472" s="299" t="s">
        <v>35</v>
      </c>
      <c r="N2472" s="300" t="s">
        <v>35</v>
      </c>
      <c r="O2472" s="300" t="s">
        <v>35</v>
      </c>
      <c r="P2472" s="301">
        <v>1578</v>
      </c>
      <c r="Q2472" s="302">
        <v>8723</v>
      </c>
      <c r="R2472" s="302">
        <v>1</v>
      </c>
      <c r="S2472" s="303" t="s">
        <v>35</v>
      </c>
      <c r="T2472" s="304" t="s">
        <v>35</v>
      </c>
      <c r="U2472" s="304" t="s">
        <v>35</v>
      </c>
      <c r="V2472" s="297">
        <v>1578</v>
      </c>
      <c r="W2472" s="298">
        <v>8723</v>
      </c>
      <c r="X2472" s="298">
        <v>1</v>
      </c>
    </row>
    <row r="2473" spans="1:24" x14ac:dyDescent="0.35">
      <c r="A2473" s="294">
        <v>2013</v>
      </c>
      <c r="B2473" s="295">
        <v>54913</v>
      </c>
      <c r="C2473" s="296" t="s">
        <v>1895</v>
      </c>
      <c r="D2473" s="294" t="s">
        <v>22</v>
      </c>
      <c r="E2473" s="296" t="s">
        <v>23</v>
      </c>
      <c r="F2473" s="294" t="s">
        <v>24</v>
      </c>
      <c r="G2473" s="296" t="s">
        <v>173</v>
      </c>
      <c r="H2473" s="296" t="s">
        <v>54</v>
      </c>
      <c r="I2473" s="296" t="s">
        <v>2306</v>
      </c>
      <c r="J2473" s="297">
        <v>919594</v>
      </c>
      <c r="K2473" s="298">
        <v>5230213</v>
      </c>
      <c r="L2473" s="298">
        <v>764238</v>
      </c>
      <c r="M2473" s="299">
        <v>360782</v>
      </c>
      <c r="N2473" s="300">
        <v>2168878</v>
      </c>
      <c r="O2473" s="300">
        <v>107808</v>
      </c>
      <c r="P2473" s="301">
        <v>167442</v>
      </c>
      <c r="Q2473" s="302">
        <v>1122590</v>
      </c>
      <c r="R2473" s="302">
        <v>1834</v>
      </c>
      <c r="S2473" s="303" t="s">
        <v>35</v>
      </c>
      <c r="T2473" s="304" t="s">
        <v>35</v>
      </c>
      <c r="U2473" s="304" t="s">
        <v>35</v>
      </c>
      <c r="V2473" s="297">
        <v>1447818</v>
      </c>
      <c r="W2473" s="298">
        <v>8521681</v>
      </c>
      <c r="X2473" s="298">
        <v>873880</v>
      </c>
    </row>
    <row r="2474" spans="1:24" x14ac:dyDescent="0.35">
      <c r="A2474" s="294">
        <v>2013</v>
      </c>
      <c r="B2474" s="295">
        <v>54913</v>
      </c>
      <c r="C2474" s="296" t="s">
        <v>1895</v>
      </c>
      <c r="D2474" s="294" t="s">
        <v>132</v>
      </c>
      <c r="E2474" s="296" t="s">
        <v>133</v>
      </c>
      <c r="F2474" s="294" t="s">
        <v>24</v>
      </c>
      <c r="G2474" s="296" t="s">
        <v>173</v>
      </c>
      <c r="H2474" s="296" t="s">
        <v>54</v>
      </c>
      <c r="I2474" s="296" t="s">
        <v>2306</v>
      </c>
      <c r="J2474" s="297">
        <v>153112</v>
      </c>
      <c r="K2474" s="298">
        <v>1622848</v>
      </c>
      <c r="L2474" s="298">
        <v>238050</v>
      </c>
      <c r="M2474" s="299">
        <v>218536</v>
      </c>
      <c r="N2474" s="300">
        <v>2536338</v>
      </c>
      <c r="O2474" s="300">
        <v>58477</v>
      </c>
      <c r="P2474" s="301">
        <v>528180</v>
      </c>
      <c r="Q2474" s="302">
        <v>8625528</v>
      </c>
      <c r="R2474" s="302">
        <v>2533</v>
      </c>
      <c r="S2474" s="303">
        <v>3029</v>
      </c>
      <c r="T2474" s="304">
        <v>359995</v>
      </c>
      <c r="U2474" s="304">
        <v>1</v>
      </c>
      <c r="V2474" s="297">
        <v>902857</v>
      </c>
      <c r="W2474" s="298">
        <v>13144709</v>
      </c>
      <c r="X2474" s="298">
        <v>299061</v>
      </c>
    </row>
    <row r="2475" spans="1:24" x14ac:dyDescent="0.35">
      <c r="A2475" s="294">
        <v>2013</v>
      </c>
      <c r="B2475" s="295">
        <v>55722</v>
      </c>
      <c r="C2475" s="296" t="s">
        <v>1896</v>
      </c>
      <c r="D2475" s="294" t="s">
        <v>39</v>
      </c>
      <c r="E2475" s="296" t="s">
        <v>40</v>
      </c>
      <c r="F2475" s="294" t="s">
        <v>24</v>
      </c>
      <c r="G2475" s="296" t="s">
        <v>186</v>
      </c>
      <c r="H2475" s="296" t="s">
        <v>42</v>
      </c>
      <c r="I2475" s="296" t="s">
        <v>2271</v>
      </c>
      <c r="J2475" s="297">
        <v>0</v>
      </c>
      <c r="K2475" s="298">
        <v>0</v>
      </c>
      <c r="L2475" s="298">
        <v>0</v>
      </c>
      <c r="M2475" s="299">
        <v>1311.1</v>
      </c>
      <c r="N2475" s="300">
        <v>15718</v>
      </c>
      <c r="O2475" s="300">
        <v>166</v>
      </c>
      <c r="P2475" s="301">
        <v>0</v>
      </c>
      <c r="Q2475" s="302">
        <v>0</v>
      </c>
      <c r="R2475" s="302">
        <v>0</v>
      </c>
      <c r="S2475" s="303">
        <v>0</v>
      </c>
      <c r="T2475" s="304">
        <v>0</v>
      </c>
      <c r="U2475" s="304">
        <v>0</v>
      </c>
      <c r="V2475" s="297">
        <v>1311.1</v>
      </c>
      <c r="W2475" s="298">
        <v>15718</v>
      </c>
      <c r="X2475" s="298">
        <v>166</v>
      </c>
    </row>
    <row r="2476" spans="1:24" x14ac:dyDescent="0.35">
      <c r="A2476" s="294">
        <v>2013</v>
      </c>
      <c r="B2476" s="295">
        <v>55722</v>
      </c>
      <c r="C2476" s="296" t="s">
        <v>1896</v>
      </c>
      <c r="D2476" s="294" t="s">
        <v>39</v>
      </c>
      <c r="E2476" s="296" t="s">
        <v>40</v>
      </c>
      <c r="F2476" s="294" t="s">
        <v>24</v>
      </c>
      <c r="G2476" s="296" t="s">
        <v>34</v>
      </c>
      <c r="H2476" s="296" t="s">
        <v>42</v>
      </c>
      <c r="I2476" s="296" t="s">
        <v>2271</v>
      </c>
      <c r="J2476" s="297">
        <v>1597.6</v>
      </c>
      <c r="K2476" s="298">
        <v>25604</v>
      </c>
      <c r="L2476" s="298">
        <v>2950</v>
      </c>
      <c r="M2476" s="299">
        <v>148833.29999999999</v>
      </c>
      <c r="N2476" s="300">
        <v>2119553</v>
      </c>
      <c r="O2476" s="300">
        <v>10645</v>
      </c>
      <c r="P2476" s="301">
        <v>0</v>
      </c>
      <c r="Q2476" s="302">
        <v>0</v>
      </c>
      <c r="R2476" s="302">
        <v>0</v>
      </c>
      <c r="S2476" s="303">
        <v>0</v>
      </c>
      <c r="T2476" s="304">
        <v>0</v>
      </c>
      <c r="U2476" s="304">
        <v>0</v>
      </c>
      <c r="V2476" s="297">
        <v>150430.9</v>
      </c>
      <c r="W2476" s="298">
        <v>2145157</v>
      </c>
      <c r="X2476" s="298">
        <v>13595</v>
      </c>
    </row>
    <row r="2477" spans="1:24" x14ac:dyDescent="0.35">
      <c r="A2477" s="294">
        <v>2013</v>
      </c>
      <c r="B2477" s="295">
        <v>55722</v>
      </c>
      <c r="C2477" s="296" t="s">
        <v>1896</v>
      </c>
      <c r="D2477" s="294" t="s">
        <v>39</v>
      </c>
      <c r="E2477" s="296" t="s">
        <v>40</v>
      </c>
      <c r="F2477" s="294" t="s">
        <v>24</v>
      </c>
      <c r="G2477" s="296" t="s">
        <v>30</v>
      </c>
      <c r="H2477" s="296" t="s">
        <v>42</v>
      </c>
      <c r="I2477" s="296" t="s">
        <v>2271</v>
      </c>
      <c r="J2477" s="297">
        <v>0</v>
      </c>
      <c r="K2477" s="298">
        <v>0</v>
      </c>
      <c r="L2477" s="298">
        <v>0</v>
      </c>
      <c r="M2477" s="299">
        <v>8392.7999999999993</v>
      </c>
      <c r="N2477" s="300">
        <v>101677</v>
      </c>
      <c r="O2477" s="300">
        <v>765</v>
      </c>
      <c r="P2477" s="301">
        <v>0</v>
      </c>
      <c r="Q2477" s="302">
        <v>0</v>
      </c>
      <c r="R2477" s="302">
        <v>0</v>
      </c>
      <c r="S2477" s="303">
        <v>0</v>
      </c>
      <c r="T2477" s="304">
        <v>0</v>
      </c>
      <c r="U2477" s="304">
        <v>0</v>
      </c>
      <c r="V2477" s="297">
        <v>8392.7999999999993</v>
      </c>
      <c r="W2477" s="298">
        <v>101677</v>
      </c>
      <c r="X2477" s="298">
        <v>765</v>
      </c>
    </row>
    <row r="2478" spans="1:24" x14ac:dyDescent="0.35">
      <c r="A2478" s="294">
        <v>2013</v>
      </c>
      <c r="B2478" s="295">
        <v>55722</v>
      </c>
      <c r="C2478" s="296" t="s">
        <v>1896</v>
      </c>
      <c r="D2478" s="294" t="s">
        <v>39</v>
      </c>
      <c r="E2478" s="296" t="s">
        <v>40</v>
      </c>
      <c r="F2478" s="294" t="s">
        <v>24</v>
      </c>
      <c r="G2478" s="296" t="s">
        <v>131</v>
      </c>
      <c r="H2478" s="296" t="s">
        <v>42</v>
      </c>
      <c r="I2478" s="296" t="s">
        <v>2271</v>
      </c>
      <c r="J2478" s="297">
        <v>14.7</v>
      </c>
      <c r="K2478" s="298">
        <v>153</v>
      </c>
      <c r="L2478" s="298">
        <v>86</v>
      </c>
      <c r="M2478" s="299">
        <v>32228.1</v>
      </c>
      <c r="N2478" s="300">
        <v>373318</v>
      </c>
      <c r="O2478" s="300">
        <v>2371</v>
      </c>
      <c r="P2478" s="301">
        <v>0</v>
      </c>
      <c r="Q2478" s="302">
        <v>0</v>
      </c>
      <c r="R2478" s="302">
        <v>0</v>
      </c>
      <c r="S2478" s="303">
        <v>0</v>
      </c>
      <c r="T2478" s="304">
        <v>0</v>
      </c>
      <c r="U2478" s="304">
        <v>0</v>
      </c>
      <c r="V2478" s="297">
        <v>32242.799999999999</v>
      </c>
      <c r="W2478" s="298">
        <v>373471</v>
      </c>
      <c r="X2478" s="298">
        <v>2457</v>
      </c>
    </row>
    <row r="2479" spans="1:24" x14ac:dyDescent="0.35">
      <c r="A2479" s="294">
        <v>2013</v>
      </c>
      <c r="B2479" s="295">
        <v>55722</v>
      </c>
      <c r="C2479" s="296" t="s">
        <v>1896</v>
      </c>
      <c r="D2479" s="294" t="s">
        <v>39</v>
      </c>
      <c r="E2479" s="296" t="s">
        <v>40</v>
      </c>
      <c r="F2479" s="294" t="s">
        <v>24</v>
      </c>
      <c r="G2479" s="296" t="s">
        <v>44</v>
      </c>
      <c r="H2479" s="296" t="s">
        <v>42</v>
      </c>
      <c r="I2479" s="296" t="s">
        <v>2271</v>
      </c>
      <c r="J2479" s="297">
        <v>104070.5</v>
      </c>
      <c r="K2479" s="298">
        <v>1631579</v>
      </c>
      <c r="L2479" s="298">
        <v>175888</v>
      </c>
      <c r="M2479" s="299">
        <v>275332.2</v>
      </c>
      <c r="N2479" s="300">
        <v>4976481</v>
      </c>
      <c r="O2479" s="300">
        <v>31140</v>
      </c>
      <c r="P2479" s="301">
        <v>0</v>
      </c>
      <c r="Q2479" s="302">
        <v>0</v>
      </c>
      <c r="R2479" s="302">
        <v>0</v>
      </c>
      <c r="S2479" s="303">
        <v>0</v>
      </c>
      <c r="T2479" s="304">
        <v>0</v>
      </c>
      <c r="U2479" s="304">
        <v>0</v>
      </c>
      <c r="V2479" s="297">
        <v>379402.7</v>
      </c>
      <c r="W2479" s="298">
        <v>6608060</v>
      </c>
      <c r="X2479" s="298">
        <v>207028</v>
      </c>
    </row>
    <row r="2480" spans="1:24" x14ac:dyDescent="0.35">
      <c r="A2480" s="294">
        <v>2013</v>
      </c>
      <c r="B2480" s="295">
        <v>55722</v>
      </c>
      <c r="C2480" s="296" t="s">
        <v>1896</v>
      </c>
      <c r="D2480" s="294" t="s">
        <v>39</v>
      </c>
      <c r="E2480" s="296" t="s">
        <v>40</v>
      </c>
      <c r="F2480" s="294" t="s">
        <v>24</v>
      </c>
      <c r="G2480" s="296" t="s">
        <v>187</v>
      </c>
      <c r="H2480" s="296" t="s">
        <v>42</v>
      </c>
      <c r="I2480" s="296" t="s">
        <v>2271</v>
      </c>
      <c r="J2480" s="297">
        <v>5860.8</v>
      </c>
      <c r="K2480" s="298">
        <v>67845</v>
      </c>
      <c r="L2480" s="298">
        <v>8069</v>
      </c>
      <c r="M2480" s="299">
        <v>30729.7</v>
      </c>
      <c r="N2480" s="300">
        <v>372658</v>
      </c>
      <c r="O2480" s="300">
        <v>3140</v>
      </c>
      <c r="P2480" s="301">
        <v>0</v>
      </c>
      <c r="Q2480" s="302">
        <v>0</v>
      </c>
      <c r="R2480" s="302">
        <v>0</v>
      </c>
      <c r="S2480" s="303">
        <v>0</v>
      </c>
      <c r="T2480" s="304">
        <v>0</v>
      </c>
      <c r="U2480" s="304">
        <v>0</v>
      </c>
      <c r="V2480" s="297">
        <v>36590.5</v>
      </c>
      <c r="W2480" s="298">
        <v>440503</v>
      </c>
      <c r="X2480" s="298">
        <v>11209</v>
      </c>
    </row>
    <row r="2481" spans="1:24" x14ac:dyDescent="0.35">
      <c r="A2481" s="294">
        <v>2013</v>
      </c>
      <c r="B2481" s="295">
        <v>55740</v>
      </c>
      <c r="C2481" s="296" t="s">
        <v>2476</v>
      </c>
      <c r="D2481" s="294" t="s">
        <v>22</v>
      </c>
      <c r="E2481" s="296" t="s">
        <v>23</v>
      </c>
      <c r="F2481" s="294" t="s">
        <v>24</v>
      </c>
      <c r="G2481" s="296" t="s">
        <v>32</v>
      </c>
      <c r="H2481" s="296" t="s">
        <v>114</v>
      </c>
      <c r="I2481" s="296" t="s">
        <v>2271</v>
      </c>
      <c r="J2481" s="297" t="s">
        <v>35</v>
      </c>
      <c r="K2481" s="298" t="s">
        <v>35</v>
      </c>
      <c r="L2481" s="298" t="s">
        <v>35</v>
      </c>
      <c r="M2481" s="299" t="s">
        <v>35</v>
      </c>
      <c r="N2481" s="300" t="s">
        <v>35</v>
      </c>
      <c r="O2481" s="300" t="s">
        <v>35</v>
      </c>
      <c r="P2481" s="301" t="s">
        <v>35</v>
      </c>
      <c r="Q2481" s="302" t="s">
        <v>35</v>
      </c>
      <c r="R2481" s="302" t="s">
        <v>35</v>
      </c>
      <c r="S2481" s="303" t="s">
        <v>35</v>
      </c>
      <c r="T2481" s="304" t="s">
        <v>35</v>
      </c>
      <c r="U2481" s="304" t="s">
        <v>35</v>
      </c>
      <c r="V2481" s="297">
        <v>0</v>
      </c>
      <c r="W2481" s="298">
        <v>0</v>
      </c>
      <c r="X2481" s="298">
        <v>0</v>
      </c>
    </row>
    <row r="2482" spans="1:24" x14ac:dyDescent="0.35">
      <c r="A2482" s="294">
        <v>2013</v>
      </c>
      <c r="B2482" s="295">
        <v>55781</v>
      </c>
      <c r="C2482" s="296" t="s">
        <v>1897</v>
      </c>
      <c r="D2482" s="294" t="s">
        <v>39</v>
      </c>
      <c r="E2482" s="296" t="s">
        <v>40</v>
      </c>
      <c r="F2482" s="294" t="s">
        <v>24</v>
      </c>
      <c r="G2482" s="296" t="s">
        <v>60</v>
      </c>
      <c r="H2482" s="296" t="s">
        <v>42</v>
      </c>
      <c r="I2482" s="296" t="s">
        <v>2278</v>
      </c>
      <c r="J2482" s="297">
        <v>0</v>
      </c>
      <c r="K2482" s="298">
        <v>0</v>
      </c>
      <c r="L2482" s="298">
        <v>0</v>
      </c>
      <c r="M2482" s="299">
        <v>3567</v>
      </c>
      <c r="N2482" s="300">
        <v>61576</v>
      </c>
      <c r="O2482" s="300">
        <v>108</v>
      </c>
      <c r="P2482" s="301">
        <v>0</v>
      </c>
      <c r="Q2482" s="302">
        <v>0</v>
      </c>
      <c r="R2482" s="302">
        <v>0</v>
      </c>
      <c r="S2482" s="303">
        <v>0</v>
      </c>
      <c r="T2482" s="304">
        <v>0</v>
      </c>
      <c r="U2482" s="304">
        <v>0</v>
      </c>
      <c r="V2482" s="297">
        <v>3567</v>
      </c>
      <c r="W2482" s="298">
        <v>61576</v>
      </c>
      <c r="X2482" s="298">
        <v>108</v>
      </c>
    </row>
    <row r="2483" spans="1:24" x14ac:dyDescent="0.35">
      <c r="A2483" s="294">
        <v>2013</v>
      </c>
      <c r="B2483" s="295">
        <v>55781</v>
      </c>
      <c r="C2483" s="296" t="s">
        <v>1897</v>
      </c>
      <c r="D2483" s="294" t="s">
        <v>39</v>
      </c>
      <c r="E2483" s="296" t="s">
        <v>40</v>
      </c>
      <c r="F2483" s="294" t="s">
        <v>24</v>
      </c>
      <c r="G2483" s="296" t="s">
        <v>228</v>
      </c>
      <c r="H2483" s="296" t="s">
        <v>42</v>
      </c>
      <c r="I2483" s="296" t="s">
        <v>2306</v>
      </c>
      <c r="J2483" s="297">
        <v>1111</v>
      </c>
      <c r="K2483" s="298">
        <v>12860</v>
      </c>
      <c r="L2483" s="298">
        <v>2958</v>
      </c>
      <c r="M2483" s="299">
        <v>49579</v>
      </c>
      <c r="N2483" s="300">
        <v>678467</v>
      </c>
      <c r="O2483" s="300">
        <v>6478</v>
      </c>
      <c r="P2483" s="301">
        <v>0</v>
      </c>
      <c r="Q2483" s="302">
        <v>0</v>
      </c>
      <c r="R2483" s="302">
        <v>0</v>
      </c>
      <c r="S2483" s="303">
        <v>0</v>
      </c>
      <c r="T2483" s="304">
        <v>0</v>
      </c>
      <c r="U2483" s="304">
        <v>0</v>
      </c>
      <c r="V2483" s="297">
        <v>50690</v>
      </c>
      <c r="W2483" s="298">
        <v>691327</v>
      </c>
      <c r="X2483" s="298">
        <v>9436</v>
      </c>
    </row>
    <row r="2484" spans="1:24" x14ac:dyDescent="0.35">
      <c r="A2484" s="294">
        <v>2013</v>
      </c>
      <c r="B2484" s="295">
        <v>55781</v>
      </c>
      <c r="C2484" s="296" t="s">
        <v>1897</v>
      </c>
      <c r="D2484" s="294" t="s">
        <v>39</v>
      </c>
      <c r="E2484" s="296" t="s">
        <v>40</v>
      </c>
      <c r="F2484" s="294" t="s">
        <v>24</v>
      </c>
      <c r="G2484" s="296" t="s">
        <v>413</v>
      </c>
      <c r="H2484" s="296" t="s">
        <v>42</v>
      </c>
      <c r="I2484" s="296" t="s">
        <v>2271</v>
      </c>
      <c r="J2484" s="297">
        <v>0</v>
      </c>
      <c r="K2484" s="298">
        <v>0</v>
      </c>
      <c r="L2484" s="298">
        <v>0</v>
      </c>
      <c r="M2484" s="299">
        <v>12916</v>
      </c>
      <c r="N2484" s="300">
        <v>163243</v>
      </c>
      <c r="O2484" s="300">
        <v>1778</v>
      </c>
      <c r="P2484" s="301">
        <v>0</v>
      </c>
      <c r="Q2484" s="302">
        <v>0</v>
      </c>
      <c r="R2484" s="302">
        <v>0</v>
      </c>
      <c r="S2484" s="303">
        <v>0</v>
      </c>
      <c r="T2484" s="304">
        <v>0</v>
      </c>
      <c r="U2484" s="304">
        <v>0</v>
      </c>
      <c r="V2484" s="297">
        <v>12916</v>
      </c>
      <c r="W2484" s="298">
        <v>163243</v>
      </c>
      <c r="X2484" s="298">
        <v>1778</v>
      </c>
    </row>
    <row r="2485" spans="1:24" x14ac:dyDescent="0.35">
      <c r="A2485" s="294">
        <v>2013</v>
      </c>
      <c r="B2485" s="295">
        <v>55781</v>
      </c>
      <c r="C2485" s="296" t="s">
        <v>1897</v>
      </c>
      <c r="D2485" s="294" t="s">
        <v>39</v>
      </c>
      <c r="E2485" s="296" t="s">
        <v>40</v>
      </c>
      <c r="F2485" s="294" t="s">
        <v>24</v>
      </c>
      <c r="G2485" s="296" t="s">
        <v>186</v>
      </c>
      <c r="H2485" s="296" t="s">
        <v>42</v>
      </c>
      <c r="I2485" s="296" t="s">
        <v>2271</v>
      </c>
      <c r="J2485" s="297">
        <v>0</v>
      </c>
      <c r="K2485" s="298">
        <v>0</v>
      </c>
      <c r="L2485" s="298">
        <v>0</v>
      </c>
      <c r="M2485" s="299">
        <v>11529</v>
      </c>
      <c r="N2485" s="300">
        <v>142545</v>
      </c>
      <c r="O2485" s="300">
        <v>2102</v>
      </c>
      <c r="P2485" s="301">
        <v>0</v>
      </c>
      <c r="Q2485" s="302">
        <v>0</v>
      </c>
      <c r="R2485" s="302">
        <v>0</v>
      </c>
      <c r="S2485" s="303">
        <v>0</v>
      </c>
      <c r="T2485" s="304">
        <v>0</v>
      </c>
      <c r="U2485" s="304">
        <v>0</v>
      </c>
      <c r="V2485" s="297">
        <v>11529</v>
      </c>
      <c r="W2485" s="298">
        <v>142545</v>
      </c>
      <c r="X2485" s="298">
        <v>2102</v>
      </c>
    </row>
    <row r="2486" spans="1:24" x14ac:dyDescent="0.35">
      <c r="A2486" s="294">
        <v>2013</v>
      </c>
      <c r="B2486" s="295">
        <v>55781</v>
      </c>
      <c r="C2486" s="296" t="s">
        <v>1897</v>
      </c>
      <c r="D2486" s="294" t="s">
        <v>39</v>
      </c>
      <c r="E2486" s="296" t="s">
        <v>40</v>
      </c>
      <c r="F2486" s="294" t="s">
        <v>24</v>
      </c>
      <c r="G2486" s="296" t="s">
        <v>34</v>
      </c>
      <c r="H2486" s="296" t="s">
        <v>42</v>
      </c>
      <c r="I2486" s="296" t="s">
        <v>2270</v>
      </c>
      <c r="J2486" s="297">
        <v>24559</v>
      </c>
      <c r="K2486" s="298">
        <v>363959</v>
      </c>
      <c r="L2486" s="298">
        <v>75722</v>
      </c>
      <c r="M2486" s="299">
        <v>42824</v>
      </c>
      <c r="N2486" s="300">
        <v>787808</v>
      </c>
      <c r="O2486" s="300">
        <v>13041</v>
      </c>
      <c r="P2486" s="301">
        <v>0</v>
      </c>
      <c r="Q2486" s="302">
        <v>0</v>
      </c>
      <c r="R2486" s="302">
        <v>0</v>
      </c>
      <c r="S2486" s="303">
        <v>0</v>
      </c>
      <c r="T2486" s="304">
        <v>0</v>
      </c>
      <c r="U2486" s="304">
        <v>0</v>
      </c>
      <c r="V2486" s="297">
        <v>67383</v>
      </c>
      <c r="W2486" s="298">
        <v>1151767</v>
      </c>
      <c r="X2486" s="298">
        <v>88763</v>
      </c>
    </row>
    <row r="2487" spans="1:24" x14ac:dyDescent="0.35">
      <c r="A2487" s="294">
        <v>2013</v>
      </c>
      <c r="B2487" s="295">
        <v>55781</v>
      </c>
      <c r="C2487" s="296" t="s">
        <v>1897</v>
      </c>
      <c r="D2487" s="294" t="s">
        <v>39</v>
      </c>
      <c r="E2487" s="296" t="s">
        <v>40</v>
      </c>
      <c r="F2487" s="294" t="s">
        <v>24</v>
      </c>
      <c r="G2487" s="296" t="s">
        <v>173</v>
      </c>
      <c r="H2487" s="296" t="s">
        <v>42</v>
      </c>
      <c r="I2487" s="296" t="s">
        <v>2306</v>
      </c>
      <c r="J2487" s="297">
        <v>0.6</v>
      </c>
      <c r="K2487" s="298">
        <v>9</v>
      </c>
      <c r="L2487" s="298">
        <v>1</v>
      </c>
      <c r="M2487" s="299">
        <v>37982</v>
      </c>
      <c r="N2487" s="300">
        <v>508014</v>
      </c>
      <c r="O2487" s="300">
        <v>4426</v>
      </c>
      <c r="P2487" s="301">
        <v>0</v>
      </c>
      <c r="Q2487" s="302">
        <v>0</v>
      </c>
      <c r="R2487" s="302">
        <v>0</v>
      </c>
      <c r="S2487" s="303">
        <v>0</v>
      </c>
      <c r="T2487" s="304">
        <v>0</v>
      </c>
      <c r="U2487" s="304">
        <v>0</v>
      </c>
      <c r="V2487" s="297">
        <v>37982.6</v>
      </c>
      <c r="W2487" s="298">
        <v>508023</v>
      </c>
      <c r="X2487" s="298">
        <v>4427</v>
      </c>
    </row>
    <row r="2488" spans="1:24" x14ac:dyDescent="0.35">
      <c r="A2488" s="294">
        <v>2013</v>
      </c>
      <c r="B2488" s="295">
        <v>55781</v>
      </c>
      <c r="C2488" s="296" t="s">
        <v>1897</v>
      </c>
      <c r="D2488" s="294" t="s">
        <v>39</v>
      </c>
      <c r="E2488" s="296" t="s">
        <v>40</v>
      </c>
      <c r="F2488" s="294" t="s">
        <v>24</v>
      </c>
      <c r="G2488" s="296" t="s">
        <v>30</v>
      </c>
      <c r="H2488" s="296" t="s">
        <v>42</v>
      </c>
      <c r="I2488" s="296" t="s">
        <v>2271</v>
      </c>
      <c r="J2488" s="297">
        <v>3890</v>
      </c>
      <c r="K2488" s="298">
        <v>39673</v>
      </c>
      <c r="L2488" s="298">
        <v>10336</v>
      </c>
      <c r="M2488" s="299">
        <v>49634</v>
      </c>
      <c r="N2488" s="300">
        <v>674666</v>
      </c>
      <c r="O2488" s="300">
        <v>7213</v>
      </c>
      <c r="P2488" s="301">
        <v>0</v>
      </c>
      <c r="Q2488" s="302">
        <v>0</v>
      </c>
      <c r="R2488" s="302">
        <v>0</v>
      </c>
      <c r="S2488" s="303">
        <v>0</v>
      </c>
      <c r="T2488" s="304">
        <v>0</v>
      </c>
      <c r="U2488" s="304">
        <v>0</v>
      </c>
      <c r="V2488" s="297">
        <v>53524</v>
      </c>
      <c r="W2488" s="298">
        <v>714339</v>
      </c>
      <c r="X2488" s="298">
        <v>17549</v>
      </c>
    </row>
    <row r="2489" spans="1:24" x14ac:dyDescent="0.35">
      <c r="A2489" s="294">
        <v>2013</v>
      </c>
      <c r="B2489" s="295">
        <v>55781</v>
      </c>
      <c r="C2489" s="296" t="s">
        <v>1897</v>
      </c>
      <c r="D2489" s="294" t="s">
        <v>39</v>
      </c>
      <c r="E2489" s="296" t="s">
        <v>40</v>
      </c>
      <c r="F2489" s="294" t="s">
        <v>24</v>
      </c>
      <c r="G2489" s="296" t="s">
        <v>150</v>
      </c>
      <c r="H2489" s="296" t="s">
        <v>42</v>
      </c>
      <c r="I2489" s="296" t="s">
        <v>2306</v>
      </c>
      <c r="J2489" s="297">
        <v>0</v>
      </c>
      <c r="K2489" s="298">
        <v>0</v>
      </c>
      <c r="L2489" s="298">
        <v>0</v>
      </c>
      <c r="M2489" s="299">
        <v>7251</v>
      </c>
      <c r="N2489" s="300">
        <v>113264</v>
      </c>
      <c r="O2489" s="300">
        <v>1177</v>
      </c>
      <c r="P2489" s="301">
        <v>0</v>
      </c>
      <c r="Q2489" s="302">
        <v>0</v>
      </c>
      <c r="R2489" s="302">
        <v>0</v>
      </c>
      <c r="S2489" s="303">
        <v>0</v>
      </c>
      <c r="T2489" s="304">
        <v>0</v>
      </c>
      <c r="U2489" s="304">
        <v>0</v>
      </c>
      <c r="V2489" s="297">
        <v>7251</v>
      </c>
      <c r="W2489" s="298">
        <v>113264</v>
      </c>
      <c r="X2489" s="298">
        <v>1177</v>
      </c>
    </row>
    <row r="2490" spans="1:24" x14ac:dyDescent="0.35">
      <c r="A2490" s="294">
        <v>2013</v>
      </c>
      <c r="B2490" s="295">
        <v>55781</v>
      </c>
      <c r="C2490" s="296" t="s">
        <v>1897</v>
      </c>
      <c r="D2490" s="294" t="s">
        <v>39</v>
      </c>
      <c r="E2490" s="296" t="s">
        <v>40</v>
      </c>
      <c r="F2490" s="294" t="s">
        <v>24</v>
      </c>
      <c r="G2490" s="296" t="s">
        <v>131</v>
      </c>
      <c r="H2490" s="296" t="s">
        <v>42</v>
      </c>
      <c r="I2490" s="296" t="s">
        <v>2271</v>
      </c>
      <c r="J2490" s="297">
        <v>1279</v>
      </c>
      <c r="K2490" s="298">
        <v>11096</v>
      </c>
      <c r="L2490" s="298">
        <v>3424</v>
      </c>
      <c r="M2490" s="299">
        <v>104002</v>
      </c>
      <c r="N2490" s="300">
        <v>1243470</v>
      </c>
      <c r="O2490" s="300">
        <v>15959</v>
      </c>
      <c r="P2490" s="301">
        <v>0</v>
      </c>
      <c r="Q2490" s="302">
        <v>0</v>
      </c>
      <c r="R2490" s="302">
        <v>0</v>
      </c>
      <c r="S2490" s="303">
        <v>0</v>
      </c>
      <c r="T2490" s="304">
        <v>0</v>
      </c>
      <c r="U2490" s="304">
        <v>0</v>
      </c>
      <c r="V2490" s="297">
        <v>105281</v>
      </c>
      <c r="W2490" s="298">
        <v>1254566</v>
      </c>
      <c r="X2490" s="298">
        <v>19383</v>
      </c>
    </row>
    <row r="2491" spans="1:24" x14ac:dyDescent="0.35">
      <c r="A2491" s="294">
        <v>2013</v>
      </c>
      <c r="B2491" s="295">
        <v>55781</v>
      </c>
      <c r="C2491" s="296" t="s">
        <v>1897</v>
      </c>
      <c r="D2491" s="294" t="s">
        <v>39</v>
      </c>
      <c r="E2491" s="296" t="s">
        <v>40</v>
      </c>
      <c r="F2491" s="294" t="s">
        <v>24</v>
      </c>
      <c r="G2491" s="296" t="s">
        <v>41</v>
      </c>
      <c r="H2491" s="296" t="s">
        <v>42</v>
      </c>
      <c r="I2491" s="296" t="s">
        <v>2272</v>
      </c>
      <c r="J2491" s="297">
        <v>10826</v>
      </c>
      <c r="K2491" s="298">
        <v>97632</v>
      </c>
      <c r="L2491" s="298">
        <v>37327</v>
      </c>
      <c r="M2491" s="299">
        <v>120625</v>
      </c>
      <c r="N2491" s="300">
        <v>1668133</v>
      </c>
      <c r="O2491" s="300">
        <v>16357</v>
      </c>
      <c r="P2491" s="301">
        <v>0</v>
      </c>
      <c r="Q2491" s="302">
        <v>0</v>
      </c>
      <c r="R2491" s="302">
        <v>0</v>
      </c>
      <c r="S2491" s="303">
        <v>0</v>
      </c>
      <c r="T2491" s="304">
        <v>0</v>
      </c>
      <c r="U2491" s="304">
        <v>0</v>
      </c>
      <c r="V2491" s="297">
        <v>131451</v>
      </c>
      <c r="W2491" s="298">
        <v>1765765</v>
      </c>
      <c r="X2491" s="298">
        <v>53684</v>
      </c>
    </row>
    <row r="2492" spans="1:24" x14ac:dyDescent="0.35">
      <c r="A2492" s="294">
        <v>2013</v>
      </c>
      <c r="B2492" s="295">
        <v>55781</v>
      </c>
      <c r="C2492" s="296" t="s">
        <v>1897</v>
      </c>
      <c r="D2492" s="294" t="s">
        <v>39</v>
      </c>
      <c r="E2492" s="296" t="s">
        <v>40</v>
      </c>
      <c r="F2492" s="294" t="s">
        <v>24</v>
      </c>
      <c r="G2492" s="296" t="s">
        <v>44</v>
      </c>
      <c r="H2492" s="296" t="s">
        <v>42</v>
      </c>
      <c r="I2492" s="296" t="s">
        <v>2271</v>
      </c>
      <c r="J2492" s="297">
        <v>0</v>
      </c>
      <c r="K2492" s="298">
        <v>0</v>
      </c>
      <c r="L2492" s="298">
        <v>0</v>
      </c>
      <c r="M2492" s="299">
        <v>5167</v>
      </c>
      <c r="N2492" s="300">
        <v>102240</v>
      </c>
      <c r="O2492" s="300">
        <v>1030</v>
      </c>
      <c r="P2492" s="301">
        <v>0</v>
      </c>
      <c r="Q2492" s="302">
        <v>0</v>
      </c>
      <c r="R2492" s="302">
        <v>0</v>
      </c>
      <c r="S2492" s="303">
        <v>0</v>
      </c>
      <c r="T2492" s="304">
        <v>0</v>
      </c>
      <c r="U2492" s="304">
        <v>0</v>
      </c>
      <c r="V2492" s="297">
        <v>5167</v>
      </c>
      <c r="W2492" s="298">
        <v>102240</v>
      </c>
      <c r="X2492" s="298">
        <v>1030</v>
      </c>
    </row>
    <row r="2493" spans="1:24" x14ac:dyDescent="0.35">
      <c r="A2493" s="294">
        <v>2013</v>
      </c>
      <c r="B2493" s="295">
        <v>55781</v>
      </c>
      <c r="C2493" s="296" t="s">
        <v>1897</v>
      </c>
      <c r="D2493" s="294" t="s">
        <v>39</v>
      </c>
      <c r="E2493" s="296" t="s">
        <v>40</v>
      </c>
      <c r="F2493" s="294" t="s">
        <v>24</v>
      </c>
      <c r="G2493" s="296" t="s">
        <v>187</v>
      </c>
      <c r="H2493" s="296" t="s">
        <v>42</v>
      </c>
      <c r="I2493" s="296" t="s">
        <v>2271</v>
      </c>
      <c r="J2493" s="297">
        <v>5422</v>
      </c>
      <c r="K2493" s="298">
        <v>61475</v>
      </c>
      <c r="L2493" s="298">
        <v>9907</v>
      </c>
      <c r="M2493" s="299">
        <v>170078</v>
      </c>
      <c r="N2493" s="300">
        <v>2302303</v>
      </c>
      <c r="O2493" s="300">
        <v>38695</v>
      </c>
      <c r="P2493" s="301">
        <v>0</v>
      </c>
      <c r="Q2493" s="302">
        <v>0</v>
      </c>
      <c r="R2493" s="302">
        <v>0</v>
      </c>
      <c r="S2493" s="303">
        <v>0</v>
      </c>
      <c r="T2493" s="304">
        <v>0</v>
      </c>
      <c r="U2493" s="304">
        <v>0</v>
      </c>
      <c r="V2493" s="297">
        <v>175500</v>
      </c>
      <c r="W2493" s="298">
        <v>2363778</v>
      </c>
      <c r="X2493" s="298">
        <v>48602</v>
      </c>
    </row>
    <row r="2494" spans="1:24" x14ac:dyDescent="0.35">
      <c r="A2494" s="294">
        <v>2013</v>
      </c>
      <c r="B2494" s="295">
        <v>55781</v>
      </c>
      <c r="C2494" s="296" t="s">
        <v>1897</v>
      </c>
      <c r="D2494" s="294" t="s">
        <v>39</v>
      </c>
      <c r="E2494" s="296" t="s">
        <v>40</v>
      </c>
      <c r="F2494" s="294" t="s">
        <v>24</v>
      </c>
      <c r="G2494" s="296" t="s">
        <v>208</v>
      </c>
      <c r="H2494" s="296" t="s">
        <v>42</v>
      </c>
      <c r="I2494" s="296" t="s">
        <v>2306</v>
      </c>
      <c r="J2494" s="297">
        <v>0</v>
      </c>
      <c r="K2494" s="298">
        <v>0</v>
      </c>
      <c r="L2494" s="298">
        <v>0</v>
      </c>
      <c r="M2494" s="299">
        <v>3763</v>
      </c>
      <c r="N2494" s="300">
        <v>50874</v>
      </c>
      <c r="O2494" s="300">
        <v>651</v>
      </c>
      <c r="P2494" s="301">
        <v>0</v>
      </c>
      <c r="Q2494" s="302">
        <v>0</v>
      </c>
      <c r="R2494" s="302">
        <v>0</v>
      </c>
      <c r="S2494" s="303">
        <v>0</v>
      </c>
      <c r="T2494" s="304">
        <v>0</v>
      </c>
      <c r="U2494" s="304">
        <v>0</v>
      </c>
      <c r="V2494" s="297">
        <v>3763</v>
      </c>
      <c r="W2494" s="298">
        <v>50874</v>
      </c>
      <c r="X2494" s="298">
        <v>651</v>
      </c>
    </row>
    <row r="2495" spans="1:24" x14ac:dyDescent="0.35">
      <c r="A2495" s="294">
        <v>2013</v>
      </c>
      <c r="B2495" s="295">
        <v>55781</v>
      </c>
      <c r="C2495" s="296" t="s">
        <v>1897</v>
      </c>
      <c r="D2495" s="294" t="s">
        <v>93</v>
      </c>
      <c r="E2495" s="296" t="s">
        <v>23</v>
      </c>
      <c r="F2495" s="294" t="s">
        <v>24</v>
      </c>
      <c r="G2495" s="296" t="s">
        <v>94</v>
      </c>
      <c r="H2495" s="296" t="s">
        <v>42</v>
      </c>
      <c r="I2495" s="296" t="s">
        <v>2285</v>
      </c>
      <c r="J2495" s="297">
        <v>1990</v>
      </c>
      <c r="K2495" s="298">
        <v>16963</v>
      </c>
      <c r="L2495" s="298">
        <v>1286</v>
      </c>
      <c r="M2495" s="299">
        <v>124569</v>
      </c>
      <c r="N2495" s="300">
        <v>1649453</v>
      </c>
      <c r="O2495" s="300">
        <v>15043</v>
      </c>
      <c r="P2495" s="301">
        <v>0</v>
      </c>
      <c r="Q2495" s="302">
        <v>0</v>
      </c>
      <c r="R2495" s="302">
        <v>0</v>
      </c>
      <c r="S2495" s="303">
        <v>0</v>
      </c>
      <c r="T2495" s="304">
        <v>0</v>
      </c>
      <c r="U2495" s="304">
        <v>0</v>
      </c>
      <c r="V2495" s="297">
        <v>126559</v>
      </c>
      <c r="W2495" s="298">
        <v>1666416</v>
      </c>
      <c r="X2495" s="298">
        <v>16329</v>
      </c>
    </row>
    <row r="2496" spans="1:24" x14ac:dyDescent="0.35">
      <c r="A2496" s="294">
        <v>2013</v>
      </c>
      <c r="B2496" s="295">
        <v>55787</v>
      </c>
      <c r="C2496" s="296" t="s">
        <v>1898</v>
      </c>
      <c r="D2496" s="294" t="s">
        <v>22</v>
      </c>
      <c r="E2496" s="296" t="s">
        <v>23</v>
      </c>
      <c r="F2496" s="294" t="s">
        <v>24</v>
      </c>
      <c r="G2496" s="296" t="s">
        <v>60</v>
      </c>
      <c r="H2496" s="296" t="s">
        <v>26</v>
      </c>
      <c r="I2496" s="296" t="s">
        <v>2278</v>
      </c>
      <c r="J2496" s="297">
        <v>6768.4</v>
      </c>
      <c r="K2496" s="298">
        <v>36548</v>
      </c>
      <c r="L2496" s="298">
        <v>5163</v>
      </c>
      <c r="M2496" s="299">
        <v>4913.6000000000004</v>
      </c>
      <c r="N2496" s="300">
        <v>32522</v>
      </c>
      <c r="O2496" s="300">
        <v>632</v>
      </c>
      <c r="P2496" s="301">
        <v>6919.2</v>
      </c>
      <c r="Q2496" s="302">
        <v>53548</v>
      </c>
      <c r="R2496" s="302">
        <v>19</v>
      </c>
      <c r="S2496" s="303">
        <v>0</v>
      </c>
      <c r="T2496" s="304">
        <v>0</v>
      </c>
      <c r="U2496" s="304">
        <v>0</v>
      </c>
      <c r="V2496" s="297">
        <v>18601.2</v>
      </c>
      <c r="W2496" s="298">
        <v>122618</v>
      </c>
      <c r="X2496" s="298">
        <v>5814</v>
      </c>
    </row>
    <row r="2497" spans="1:24" x14ac:dyDescent="0.35">
      <c r="A2497" s="294">
        <v>2013</v>
      </c>
      <c r="B2497" s="295">
        <v>55812</v>
      </c>
      <c r="C2497" s="296" t="s">
        <v>2477</v>
      </c>
      <c r="D2497" s="294" t="s">
        <v>39</v>
      </c>
      <c r="E2497" s="296" t="s">
        <v>40</v>
      </c>
      <c r="F2497" s="294" t="s">
        <v>24</v>
      </c>
      <c r="G2497" s="296" t="s">
        <v>41</v>
      </c>
      <c r="H2497" s="296" t="s">
        <v>42</v>
      </c>
      <c r="I2497" s="296" t="s">
        <v>2272</v>
      </c>
      <c r="J2497" s="297">
        <v>746</v>
      </c>
      <c r="K2497" s="298">
        <v>12117</v>
      </c>
      <c r="L2497" s="298">
        <v>1262</v>
      </c>
      <c r="M2497" s="299">
        <v>511</v>
      </c>
      <c r="N2497" s="300">
        <v>8612</v>
      </c>
      <c r="O2497" s="300">
        <v>52</v>
      </c>
      <c r="P2497" s="301" t="s">
        <v>35</v>
      </c>
      <c r="Q2497" s="302" t="s">
        <v>35</v>
      </c>
      <c r="R2497" s="302" t="s">
        <v>35</v>
      </c>
      <c r="S2497" s="303" t="s">
        <v>35</v>
      </c>
      <c r="T2497" s="304" t="s">
        <v>35</v>
      </c>
      <c r="U2497" s="304" t="s">
        <v>35</v>
      </c>
      <c r="V2497" s="297">
        <v>1257</v>
      </c>
      <c r="W2497" s="298">
        <v>20729</v>
      </c>
      <c r="X2497" s="298">
        <v>1314</v>
      </c>
    </row>
    <row r="2498" spans="1:24" x14ac:dyDescent="0.35">
      <c r="A2498" s="294">
        <v>2013</v>
      </c>
      <c r="B2498" s="295">
        <v>55813</v>
      </c>
      <c r="C2498" s="296" t="s">
        <v>1899</v>
      </c>
      <c r="D2498" s="294" t="s">
        <v>39</v>
      </c>
      <c r="E2498" s="296" t="s">
        <v>40</v>
      </c>
      <c r="F2498" s="294" t="s">
        <v>24</v>
      </c>
      <c r="G2498" s="296" t="s">
        <v>41</v>
      </c>
      <c r="H2498" s="296" t="s">
        <v>42</v>
      </c>
      <c r="I2498" s="296" t="s">
        <v>2272</v>
      </c>
      <c r="J2498" s="297">
        <v>0</v>
      </c>
      <c r="K2498" s="298">
        <v>0</v>
      </c>
      <c r="L2498" s="298">
        <v>0</v>
      </c>
      <c r="M2498" s="299">
        <v>43725.9</v>
      </c>
      <c r="N2498" s="300">
        <v>581677</v>
      </c>
      <c r="O2498" s="300">
        <v>8327</v>
      </c>
      <c r="P2498" s="301">
        <v>0</v>
      </c>
      <c r="Q2498" s="302">
        <v>0</v>
      </c>
      <c r="R2498" s="302">
        <v>0</v>
      </c>
      <c r="S2498" s="303">
        <v>0</v>
      </c>
      <c r="T2498" s="304">
        <v>0</v>
      </c>
      <c r="U2498" s="304">
        <v>0</v>
      </c>
      <c r="V2498" s="297">
        <v>43725.9</v>
      </c>
      <c r="W2498" s="298">
        <v>581677</v>
      </c>
      <c r="X2498" s="298">
        <v>8327</v>
      </c>
    </row>
    <row r="2499" spans="1:24" x14ac:dyDescent="0.35">
      <c r="A2499" s="294">
        <v>2013</v>
      </c>
      <c r="B2499" s="295">
        <v>55814</v>
      </c>
      <c r="C2499" s="296" t="s">
        <v>1900</v>
      </c>
      <c r="D2499" s="294" t="s">
        <v>39</v>
      </c>
      <c r="E2499" s="296" t="s">
        <v>40</v>
      </c>
      <c r="F2499" s="294" t="s">
        <v>24</v>
      </c>
      <c r="G2499" s="296" t="s">
        <v>41</v>
      </c>
      <c r="H2499" s="296" t="s">
        <v>42</v>
      </c>
      <c r="I2499" s="296" t="s">
        <v>2272</v>
      </c>
      <c r="J2499" s="297">
        <v>9811</v>
      </c>
      <c r="K2499" s="298">
        <v>62862</v>
      </c>
      <c r="L2499" s="298">
        <v>11469</v>
      </c>
      <c r="M2499" s="299">
        <v>2262</v>
      </c>
      <c r="N2499" s="300">
        <v>18010</v>
      </c>
      <c r="O2499" s="300">
        <v>574</v>
      </c>
      <c r="P2499" s="301" t="s">
        <v>35</v>
      </c>
      <c r="Q2499" s="302" t="s">
        <v>35</v>
      </c>
      <c r="R2499" s="302" t="s">
        <v>35</v>
      </c>
      <c r="S2499" s="303" t="s">
        <v>35</v>
      </c>
      <c r="T2499" s="304" t="s">
        <v>35</v>
      </c>
      <c r="U2499" s="304" t="s">
        <v>35</v>
      </c>
      <c r="V2499" s="297">
        <v>12073</v>
      </c>
      <c r="W2499" s="298">
        <v>80872</v>
      </c>
      <c r="X2499" s="298">
        <v>12043</v>
      </c>
    </row>
    <row r="2500" spans="1:24" x14ac:dyDescent="0.35">
      <c r="A2500" s="294">
        <v>2013</v>
      </c>
      <c r="B2500" s="295">
        <v>55815</v>
      </c>
      <c r="C2500" s="296" t="s">
        <v>1901</v>
      </c>
      <c r="D2500" s="294" t="s">
        <v>39</v>
      </c>
      <c r="E2500" s="296" t="s">
        <v>40</v>
      </c>
      <c r="F2500" s="294" t="s">
        <v>24</v>
      </c>
      <c r="G2500" s="296" t="s">
        <v>34</v>
      </c>
      <c r="H2500" s="296" t="s">
        <v>42</v>
      </c>
      <c r="I2500" s="296" t="s">
        <v>2271</v>
      </c>
      <c r="J2500" s="297">
        <v>119</v>
      </c>
      <c r="K2500" s="298">
        <v>1996</v>
      </c>
      <c r="L2500" s="298">
        <v>1860</v>
      </c>
      <c r="M2500" s="299">
        <v>3</v>
      </c>
      <c r="N2500" s="300">
        <v>50</v>
      </c>
      <c r="O2500" s="300">
        <v>35</v>
      </c>
      <c r="P2500" s="301">
        <v>0</v>
      </c>
      <c r="Q2500" s="302">
        <v>0</v>
      </c>
      <c r="R2500" s="302">
        <v>0</v>
      </c>
      <c r="S2500" s="303">
        <v>0</v>
      </c>
      <c r="T2500" s="304">
        <v>0</v>
      </c>
      <c r="U2500" s="304">
        <v>0</v>
      </c>
      <c r="V2500" s="297">
        <v>122</v>
      </c>
      <c r="W2500" s="298">
        <v>2046</v>
      </c>
      <c r="X2500" s="298">
        <v>1895</v>
      </c>
    </row>
    <row r="2501" spans="1:24" x14ac:dyDescent="0.35">
      <c r="A2501" s="294">
        <v>2013</v>
      </c>
      <c r="B2501" s="295">
        <v>55815</v>
      </c>
      <c r="C2501" s="296" t="s">
        <v>1901</v>
      </c>
      <c r="D2501" s="294" t="s">
        <v>39</v>
      </c>
      <c r="E2501" s="296" t="s">
        <v>40</v>
      </c>
      <c r="F2501" s="294" t="s">
        <v>24</v>
      </c>
      <c r="G2501" s="296" t="s">
        <v>30</v>
      </c>
      <c r="H2501" s="296" t="s">
        <v>42</v>
      </c>
      <c r="I2501" s="296" t="s">
        <v>2271</v>
      </c>
      <c r="J2501" s="297">
        <v>12642</v>
      </c>
      <c r="K2501" s="298">
        <v>126984</v>
      </c>
      <c r="L2501" s="298">
        <v>17876</v>
      </c>
      <c r="M2501" s="299">
        <v>52</v>
      </c>
      <c r="N2501" s="300">
        <v>665</v>
      </c>
      <c r="O2501" s="300">
        <v>83</v>
      </c>
      <c r="P2501" s="301">
        <v>0</v>
      </c>
      <c r="Q2501" s="302">
        <v>0</v>
      </c>
      <c r="R2501" s="302">
        <v>0</v>
      </c>
      <c r="S2501" s="303">
        <v>0</v>
      </c>
      <c r="T2501" s="304">
        <v>0</v>
      </c>
      <c r="U2501" s="304">
        <v>0</v>
      </c>
      <c r="V2501" s="297">
        <v>12694</v>
      </c>
      <c r="W2501" s="298">
        <v>127649</v>
      </c>
      <c r="X2501" s="298">
        <v>17959</v>
      </c>
    </row>
    <row r="2502" spans="1:24" x14ac:dyDescent="0.35">
      <c r="A2502" s="294">
        <v>2013</v>
      </c>
      <c r="B2502" s="295">
        <v>55815</v>
      </c>
      <c r="C2502" s="296" t="s">
        <v>1901</v>
      </c>
      <c r="D2502" s="294" t="s">
        <v>39</v>
      </c>
      <c r="E2502" s="296" t="s">
        <v>40</v>
      </c>
      <c r="F2502" s="294" t="s">
        <v>24</v>
      </c>
      <c r="G2502" s="296" t="s">
        <v>131</v>
      </c>
      <c r="H2502" s="296" t="s">
        <v>42</v>
      </c>
      <c r="I2502" s="296" t="s">
        <v>2271</v>
      </c>
      <c r="J2502" s="297">
        <v>10038</v>
      </c>
      <c r="K2502" s="298">
        <v>85418</v>
      </c>
      <c r="L2502" s="298">
        <v>11658</v>
      </c>
      <c r="M2502" s="299">
        <v>461</v>
      </c>
      <c r="N2502" s="300">
        <v>4815</v>
      </c>
      <c r="O2502" s="300">
        <v>321</v>
      </c>
      <c r="P2502" s="301">
        <v>0</v>
      </c>
      <c r="Q2502" s="302">
        <v>0</v>
      </c>
      <c r="R2502" s="302">
        <v>0</v>
      </c>
      <c r="S2502" s="303">
        <v>0</v>
      </c>
      <c r="T2502" s="304">
        <v>0</v>
      </c>
      <c r="U2502" s="304">
        <v>0</v>
      </c>
      <c r="V2502" s="297">
        <v>10499</v>
      </c>
      <c r="W2502" s="298">
        <v>90233</v>
      </c>
      <c r="X2502" s="298">
        <v>11979</v>
      </c>
    </row>
    <row r="2503" spans="1:24" x14ac:dyDescent="0.35">
      <c r="A2503" s="294">
        <v>2013</v>
      </c>
      <c r="B2503" s="295">
        <v>55815</v>
      </c>
      <c r="C2503" s="296" t="s">
        <v>1901</v>
      </c>
      <c r="D2503" s="294" t="s">
        <v>39</v>
      </c>
      <c r="E2503" s="296" t="s">
        <v>40</v>
      </c>
      <c r="F2503" s="294" t="s">
        <v>24</v>
      </c>
      <c r="G2503" s="296" t="s">
        <v>41</v>
      </c>
      <c r="H2503" s="296" t="s">
        <v>42</v>
      </c>
      <c r="I2503" s="296" t="s">
        <v>2272</v>
      </c>
      <c r="J2503" s="297">
        <v>78697</v>
      </c>
      <c r="K2503" s="298">
        <v>632087</v>
      </c>
      <c r="L2503" s="298">
        <v>121764</v>
      </c>
      <c r="M2503" s="299">
        <v>8866</v>
      </c>
      <c r="N2503" s="300">
        <v>72824</v>
      </c>
      <c r="O2503" s="300">
        <v>6243</v>
      </c>
      <c r="P2503" s="301">
        <v>0</v>
      </c>
      <c r="Q2503" s="302">
        <v>0</v>
      </c>
      <c r="R2503" s="302">
        <v>0</v>
      </c>
      <c r="S2503" s="303">
        <v>0</v>
      </c>
      <c r="T2503" s="304">
        <v>0</v>
      </c>
      <c r="U2503" s="304">
        <v>0</v>
      </c>
      <c r="V2503" s="297">
        <v>87563</v>
      </c>
      <c r="W2503" s="298">
        <v>704911</v>
      </c>
      <c r="X2503" s="298">
        <v>128007</v>
      </c>
    </row>
    <row r="2504" spans="1:24" x14ac:dyDescent="0.35">
      <c r="A2504" s="294">
        <v>2013</v>
      </c>
      <c r="B2504" s="295">
        <v>55815</v>
      </c>
      <c r="C2504" s="296" t="s">
        <v>1901</v>
      </c>
      <c r="D2504" s="294" t="s">
        <v>39</v>
      </c>
      <c r="E2504" s="296" t="s">
        <v>40</v>
      </c>
      <c r="F2504" s="294" t="s">
        <v>24</v>
      </c>
      <c r="G2504" s="296" t="s">
        <v>187</v>
      </c>
      <c r="H2504" s="296" t="s">
        <v>42</v>
      </c>
      <c r="I2504" s="296" t="s">
        <v>2271</v>
      </c>
      <c r="J2504" s="297">
        <v>91602</v>
      </c>
      <c r="K2504" s="298">
        <v>1130516</v>
      </c>
      <c r="L2504" s="298">
        <v>96065</v>
      </c>
      <c r="M2504" s="299">
        <v>13314</v>
      </c>
      <c r="N2504" s="300">
        <v>158628</v>
      </c>
      <c r="O2504" s="300">
        <v>7849</v>
      </c>
      <c r="P2504" s="301">
        <v>0</v>
      </c>
      <c r="Q2504" s="302">
        <v>0</v>
      </c>
      <c r="R2504" s="302">
        <v>0</v>
      </c>
      <c r="S2504" s="303">
        <v>0</v>
      </c>
      <c r="T2504" s="304">
        <v>0</v>
      </c>
      <c r="U2504" s="304">
        <v>0</v>
      </c>
      <c r="V2504" s="297">
        <v>104916</v>
      </c>
      <c r="W2504" s="298">
        <v>1289144</v>
      </c>
      <c r="X2504" s="298">
        <v>103914</v>
      </c>
    </row>
    <row r="2505" spans="1:24" x14ac:dyDescent="0.35">
      <c r="A2505" s="294">
        <v>2013</v>
      </c>
      <c r="B2505" s="295">
        <v>55841</v>
      </c>
      <c r="C2505" s="296" t="s">
        <v>1902</v>
      </c>
      <c r="D2505" s="294" t="s">
        <v>93</v>
      </c>
      <c r="E2505" s="296" t="s">
        <v>23</v>
      </c>
      <c r="F2505" s="294" t="s">
        <v>24</v>
      </c>
      <c r="G2505" s="296" t="s">
        <v>94</v>
      </c>
      <c r="H2505" s="296" t="s">
        <v>42</v>
      </c>
      <c r="I2505" s="296" t="s">
        <v>2285</v>
      </c>
      <c r="J2505" s="297">
        <v>12332.9</v>
      </c>
      <c r="K2505" s="298">
        <v>128829</v>
      </c>
      <c r="L2505" s="298">
        <v>8222</v>
      </c>
      <c r="M2505" s="299">
        <v>14327.6</v>
      </c>
      <c r="N2505" s="300">
        <v>165153</v>
      </c>
      <c r="O2505" s="300">
        <v>2040</v>
      </c>
      <c r="P2505" s="301">
        <v>0</v>
      </c>
      <c r="Q2505" s="302">
        <v>0</v>
      </c>
      <c r="R2505" s="302">
        <v>0</v>
      </c>
      <c r="S2505" s="303">
        <v>0</v>
      </c>
      <c r="T2505" s="304">
        <v>0</v>
      </c>
      <c r="U2505" s="304">
        <v>0</v>
      </c>
      <c r="V2505" s="297">
        <v>26660.5</v>
      </c>
      <c r="W2505" s="298">
        <v>293982</v>
      </c>
      <c r="X2505" s="298">
        <v>10262</v>
      </c>
    </row>
    <row r="2506" spans="1:24" x14ac:dyDescent="0.35">
      <c r="A2506" s="294">
        <v>2013</v>
      </c>
      <c r="B2506" s="295">
        <v>55874</v>
      </c>
      <c r="C2506" s="296" t="s">
        <v>1903</v>
      </c>
      <c r="D2506" s="294" t="s">
        <v>39</v>
      </c>
      <c r="E2506" s="296" t="s">
        <v>40</v>
      </c>
      <c r="F2506" s="294" t="s">
        <v>24</v>
      </c>
      <c r="G2506" s="296" t="s">
        <v>228</v>
      </c>
      <c r="H2506" s="296" t="s">
        <v>42</v>
      </c>
      <c r="I2506" s="296" t="s">
        <v>2306</v>
      </c>
      <c r="J2506" s="297">
        <v>3487.8</v>
      </c>
      <c r="K2506" s="298">
        <v>41044</v>
      </c>
      <c r="L2506" s="298">
        <v>4437</v>
      </c>
      <c r="M2506" s="299">
        <v>6461.9</v>
      </c>
      <c r="N2506" s="300">
        <v>73318</v>
      </c>
      <c r="O2506" s="300">
        <v>2762</v>
      </c>
      <c r="P2506" s="301">
        <v>0</v>
      </c>
      <c r="Q2506" s="302">
        <v>0</v>
      </c>
      <c r="R2506" s="302">
        <v>0</v>
      </c>
      <c r="S2506" s="303">
        <v>0</v>
      </c>
      <c r="T2506" s="304">
        <v>0</v>
      </c>
      <c r="U2506" s="304">
        <v>0</v>
      </c>
      <c r="V2506" s="297">
        <v>9949.7000000000007</v>
      </c>
      <c r="W2506" s="298">
        <v>114362</v>
      </c>
      <c r="X2506" s="298">
        <v>7199</v>
      </c>
    </row>
    <row r="2507" spans="1:24" x14ac:dyDescent="0.35">
      <c r="A2507" s="294">
        <v>2013</v>
      </c>
      <c r="B2507" s="295">
        <v>55874</v>
      </c>
      <c r="C2507" s="296" t="s">
        <v>1903</v>
      </c>
      <c r="D2507" s="294" t="s">
        <v>39</v>
      </c>
      <c r="E2507" s="296" t="s">
        <v>40</v>
      </c>
      <c r="F2507" s="294" t="s">
        <v>24</v>
      </c>
      <c r="G2507" s="296" t="s">
        <v>34</v>
      </c>
      <c r="H2507" s="296" t="s">
        <v>42</v>
      </c>
      <c r="I2507" s="296" t="s">
        <v>2270</v>
      </c>
      <c r="J2507" s="297">
        <v>7985.7</v>
      </c>
      <c r="K2507" s="298">
        <v>105181</v>
      </c>
      <c r="L2507" s="298">
        <v>14265</v>
      </c>
      <c r="M2507" s="299">
        <v>1073.8</v>
      </c>
      <c r="N2507" s="300">
        <v>14500</v>
      </c>
      <c r="O2507" s="300">
        <v>813</v>
      </c>
      <c r="P2507" s="301">
        <v>0</v>
      </c>
      <c r="Q2507" s="302">
        <v>0</v>
      </c>
      <c r="R2507" s="302">
        <v>0</v>
      </c>
      <c r="S2507" s="303">
        <v>0</v>
      </c>
      <c r="T2507" s="304">
        <v>0</v>
      </c>
      <c r="U2507" s="304">
        <v>0</v>
      </c>
      <c r="V2507" s="297">
        <v>9059.5</v>
      </c>
      <c r="W2507" s="298">
        <v>119681</v>
      </c>
      <c r="X2507" s="298">
        <v>15078</v>
      </c>
    </row>
    <row r="2508" spans="1:24" x14ac:dyDescent="0.35">
      <c r="A2508" s="294">
        <v>2013</v>
      </c>
      <c r="B2508" s="295">
        <v>55874</v>
      </c>
      <c r="C2508" s="296" t="s">
        <v>1903</v>
      </c>
      <c r="D2508" s="294" t="s">
        <v>39</v>
      </c>
      <c r="E2508" s="296" t="s">
        <v>40</v>
      </c>
      <c r="F2508" s="294" t="s">
        <v>24</v>
      </c>
      <c r="G2508" s="296" t="s">
        <v>173</v>
      </c>
      <c r="H2508" s="296" t="s">
        <v>42</v>
      </c>
      <c r="I2508" s="296" t="s">
        <v>2306</v>
      </c>
      <c r="J2508" s="297">
        <v>3059.1</v>
      </c>
      <c r="K2508" s="298">
        <v>35496</v>
      </c>
      <c r="L2508" s="298">
        <v>4958</v>
      </c>
      <c r="M2508" s="299">
        <v>252.9</v>
      </c>
      <c r="N2508" s="300">
        <v>2749</v>
      </c>
      <c r="O2508" s="300">
        <v>217</v>
      </c>
      <c r="P2508" s="301">
        <v>0</v>
      </c>
      <c r="Q2508" s="302">
        <v>0</v>
      </c>
      <c r="R2508" s="302">
        <v>0</v>
      </c>
      <c r="S2508" s="303">
        <v>0</v>
      </c>
      <c r="T2508" s="304">
        <v>0</v>
      </c>
      <c r="U2508" s="304">
        <v>0</v>
      </c>
      <c r="V2508" s="297">
        <v>3312</v>
      </c>
      <c r="W2508" s="298">
        <v>38245</v>
      </c>
      <c r="X2508" s="298">
        <v>5175</v>
      </c>
    </row>
    <row r="2509" spans="1:24" x14ac:dyDescent="0.35">
      <c r="A2509" s="294">
        <v>2013</v>
      </c>
      <c r="B2509" s="295">
        <v>55874</v>
      </c>
      <c r="C2509" s="296" t="s">
        <v>1903</v>
      </c>
      <c r="D2509" s="294" t="s">
        <v>39</v>
      </c>
      <c r="E2509" s="296" t="s">
        <v>40</v>
      </c>
      <c r="F2509" s="294" t="s">
        <v>24</v>
      </c>
      <c r="G2509" s="296" t="s">
        <v>30</v>
      </c>
      <c r="H2509" s="296" t="s">
        <v>42</v>
      </c>
      <c r="I2509" s="296" t="s">
        <v>2271</v>
      </c>
      <c r="J2509" s="297">
        <v>2665.2</v>
      </c>
      <c r="K2509" s="298">
        <v>28676</v>
      </c>
      <c r="L2509" s="298">
        <v>2578</v>
      </c>
      <c r="M2509" s="299">
        <v>3112.9</v>
      </c>
      <c r="N2509" s="300">
        <v>30626</v>
      </c>
      <c r="O2509" s="300">
        <v>820</v>
      </c>
      <c r="P2509" s="301">
        <v>0</v>
      </c>
      <c r="Q2509" s="302">
        <v>0</v>
      </c>
      <c r="R2509" s="302">
        <v>0</v>
      </c>
      <c r="S2509" s="303">
        <v>0</v>
      </c>
      <c r="T2509" s="304">
        <v>0</v>
      </c>
      <c r="U2509" s="304">
        <v>0</v>
      </c>
      <c r="V2509" s="297">
        <v>5778.1</v>
      </c>
      <c r="W2509" s="298">
        <v>59302</v>
      </c>
      <c r="X2509" s="298">
        <v>3398</v>
      </c>
    </row>
    <row r="2510" spans="1:24" x14ac:dyDescent="0.35">
      <c r="A2510" s="294">
        <v>2013</v>
      </c>
      <c r="B2510" s="295">
        <v>55874</v>
      </c>
      <c r="C2510" s="296" t="s">
        <v>1903</v>
      </c>
      <c r="D2510" s="294" t="s">
        <v>39</v>
      </c>
      <c r="E2510" s="296" t="s">
        <v>40</v>
      </c>
      <c r="F2510" s="294" t="s">
        <v>24</v>
      </c>
      <c r="G2510" s="296" t="s">
        <v>131</v>
      </c>
      <c r="H2510" s="296" t="s">
        <v>42</v>
      </c>
      <c r="I2510" s="296" t="s">
        <v>2272</v>
      </c>
      <c r="J2510" s="297">
        <v>9327.7000000000007</v>
      </c>
      <c r="K2510" s="298">
        <v>80268</v>
      </c>
      <c r="L2510" s="298">
        <v>8672</v>
      </c>
      <c r="M2510" s="299">
        <v>9330.7999999999993</v>
      </c>
      <c r="N2510" s="300">
        <v>79800</v>
      </c>
      <c r="O2510" s="300">
        <v>2492</v>
      </c>
      <c r="P2510" s="301">
        <v>0</v>
      </c>
      <c r="Q2510" s="302">
        <v>0</v>
      </c>
      <c r="R2510" s="302">
        <v>0</v>
      </c>
      <c r="S2510" s="303">
        <v>0</v>
      </c>
      <c r="T2510" s="304">
        <v>0</v>
      </c>
      <c r="U2510" s="304">
        <v>0</v>
      </c>
      <c r="V2510" s="297">
        <v>18658.5</v>
      </c>
      <c r="W2510" s="298">
        <v>160068</v>
      </c>
      <c r="X2510" s="298">
        <v>11164</v>
      </c>
    </row>
    <row r="2511" spans="1:24" x14ac:dyDescent="0.35">
      <c r="A2511" s="294">
        <v>2013</v>
      </c>
      <c r="B2511" s="295">
        <v>55874</v>
      </c>
      <c r="C2511" s="296" t="s">
        <v>1903</v>
      </c>
      <c r="D2511" s="294" t="s">
        <v>39</v>
      </c>
      <c r="E2511" s="296" t="s">
        <v>40</v>
      </c>
      <c r="F2511" s="294" t="s">
        <v>24</v>
      </c>
      <c r="G2511" s="296" t="s">
        <v>41</v>
      </c>
      <c r="H2511" s="296" t="s">
        <v>42</v>
      </c>
      <c r="I2511" s="296" t="s">
        <v>2272</v>
      </c>
      <c r="J2511" s="297">
        <v>27949.1</v>
      </c>
      <c r="K2511" s="298">
        <v>313353</v>
      </c>
      <c r="L2511" s="298">
        <v>35794</v>
      </c>
      <c r="M2511" s="299">
        <v>48422.400000000001</v>
      </c>
      <c r="N2511" s="300">
        <v>524203</v>
      </c>
      <c r="O2511" s="300">
        <v>15589</v>
      </c>
      <c r="P2511" s="301">
        <v>0</v>
      </c>
      <c r="Q2511" s="302">
        <v>0</v>
      </c>
      <c r="R2511" s="302">
        <v>0</v>
      </c>
      <c r="S2511" s="303">
        <v>0</v>
      </c>
      <c r="T2511" s="304">
        <v>0</v>
      </c>
      <c r="U2511" s="304">
        <v>0</v>
      </c>
      <c r="V2511" s="297">
        <v>76371.5</v>
      </c>
      <c r="W2511" s="298">
        <v>837556</v>
      </c>
      <c r="X2511" s="298">
        <v>51383</v>
      </c>
    </row>
    <row r="2512" spans="1:24" x14ac:dyDescent="0.35">
      <c r="A2512" s="294">
        <v>2013</v>
      </c>
      <c r="B2512" s="295">
        <v>55874</v>
      </c>
      <c r="C2512" s="296" t="s">
        <v>1903</v>
      </c>
      <c r="D2512" s="294" t="s">
        <v>39</v>
      </c>
      <c r="E2512" s="296" t="s">
        <v>40</v>
      </c>
      <c r="F2512" s="294" t="s">
        <v>24</v>
      </c>
      <c r="G2512" s="296" t="s">
        <v>44</v>
      </c>
      <c r="H2512" s="296" t="s">
        <v>42</v>
      </c>
      <c r="I2512" s="296" t="s">
        <v>2271</v>
      </c>
      <c r="J2512" s="297">
        <v>9.6</v>
      </c>
      <c r="K2512" s="298">
        <v>162</v>
      </c>
      <c r="L2512" s="298">
        <v>46</v>
      </c>
      <c r="M2512" s="299">
        <v>16.899999999999999</v>
      </c>
      <c r="N2512" s="300">
        <v>254</v>
      </c>
      <c r="O2512" s="300">
        <v>26</v>
      </c>
      <c r="P2512" s="301">
        <v>0</v>
      </c>
      <c r="Q2512" s="302">
        <v>0</v>
      </c>
      <c r="R2512" s="302">
        <v>0</v>
      </c>
      <c r="S2512" s="303">
        <v>0</v>
      </c>
      <c r="T2512" s="304">
        <v>0</v>
      </c>
      <c r="U2512" s="304">
        <v>0</v>
      </c>
      <c r="V2512" s="297">
        <v>26.5</v>
      </c>
      <c r="W2512" s="298">
        <v>416</v>
      </c>
      <c r="X2512" s="298">
        <v>72</v>
      </c>
    </row>
    <row r="2513" spans="1:24" x14ac:dyDescent="0.35">
      <c r="A2513" s="294">
        <v>2013</v>
      </c>
      <c r="B2513" s="295">
        <v>55874</v>
      </c>
      <c r="C2513" s="296" t="s">
        <v>1903</v>
      </c>
      <c r="D2513" s="294" t="s">
        <v>39</v>
      </c>
      <c r="E2513" s="296" t="s">
        <v>40</v>
      </c>
      <c r="F2513" s="294" t="s">
        <v>24</v>
      </c>
      <c r="G2513" s="296" t="s">
        <v>187</v>
      </c>
      <c r="H2513" s="296" t="s">
        <v>42</v>
      </c>
      <c r="I2513" s="296" t="s">
        <v>2271</v>
      </c>
      <c r="J2513" s="297">
        <v>72312.7</v>
      </c>
      <c r="K2513" s="298">
        <v>838500</v>
      </c>
      <c r="L2513" s="298">
        <v>75298</v>
      </c>
      <c r="M2513" s="299">
        <v>28887.200000000001</v>
      </c>
      <c r="N2513" s="300">
        <v>360602</v>
      </c>
      <c r="O2513" s="300">
        <v>14049</v>
      </c>
      <c r="P2513" s="301">
        <v>0</v>
      </c>
      <c r="Q2513" s="302">
        <v>0</v>
      </c>
      <c r="R2513" s="302">
        <v>0</v>
      </c>
      <c r="S2513" s="303">
        <v>0</v>
      </c>
      <c r="T2513" s="304">
        <v>0</v>
      </c>
      <c r="U2513" s="304">
        <v>0</v>
      </c>
      <c r="V2513" s="297">
        <v>101199.9</v>
      </c>
      <c r="W2513" s="298">
        <v>1199102</v>
      </c>
      <c r="X2513" s="298">
        <v>89347</v>
      </c>
    </row>
    <row r="2514" spans="1:24" x14ac:dyDescent="0.35">
      <c r="A2514" s="294">
        <v>2013</v>
      </c>
      <c r="B2514" s="295">
        <v>55875</v>
      </c>
      <c r="C2514" s="296" t="s">
        <v>1904</v>
      </c>
      <c r="D2514" s="294" t="s">
        <v>93</v>
      </c>
      <c r="E2514" s="296" t="s">
        <v>23</v>
      </c>
      <c r="F2514" s="294" t="s">
        <v>24</v>
      </c>
      <c r="G2514" s="296" t="s">
        <v>94</v>
      </c>
      <c r="H2514" s="296" t="s">
        <v>42</v>
      </c>
      <c r="I2514" s="296" t="s">
        <v>2285</v>
      </c>
      <c r="J2514" s="297">
        <v>186988</v>
      </c>
      <c r="K2514" s="298">
        <v>1742242</v>
      </c>
      <c r="L2514" s="298">
        <v>115428</v>
      </c>
      <c r="M2514" s="299">
        <v>145903</v>
      </c>
      <c r="N2514" s="300">
        <v>1219363</v>
      </c>
      <c r="O2514" s="300">
        <v>16270</v>
      </c>
      <c r="P2514" s="301">
        <v>43</v>
      </c>
      <c r="Q2514" s="302">
        <v>233</v>
      </c>
      <c r="R2514" s="302">
        <v>11</v>
      </c>
      <c r="S2514" s="303">
        <v>0</v>
      </c>
      <c r="T2514" s="304">
        <v>0</v>
      </c>
      <c r="U2514" s="304">
        <v>0</v>
      </c>
      <c r="V2514" s="297">
        <v>332934</v>
      </c>
      <c r="W2514" s="298">
        <v>2961838</v>
      </c>
      <c r="X2514" s="298">
        <v>131709</v>
      </c>
    </row>
    <row r="2515" spans="1:24" x14ac:dyDescent="0.35">
      <c r="A2515" s="294">
        <v>2013</v>
      </c>
      <c r="B2515" s="295">
        <v>55878</v>
      </c>
      <c r="C2515" s="296" t="s">
        <v>1905</v>
      </c>
      <c r="D2515" s="294" t="s">
        <v>39</v>
      </c>
      <c r="E2515" s="296" t="s">
        <v>40</v>
      </c>
      <c r="F2515" s="294" t="s">
        <v>24</v>
      </c>
      <c r="G2515" s="296" t="s">
        <v>34</v>
      </c>
      <c r="H2515" s="296" t="s">
        <v>42</v>
      </c>
      <c r="I2515" s="296" t="s">
        <v>2270</v>
      </c>
      <c r="J2515" s="297">
        <v>0</v>
      </c>
      <c r="K2515" s="298">
        <v>0</v>
      </c>
      <c r="L2515" s="298">
        <v>0</v>
      </c>
      <c r="M2515" s="299">
        <v>90121</v>
      </c>
      <c r="N2515" s="300">
        <v>1839859</v>
      </c>
      <c r="O2515" s="300">
        <v>4791</v>
      </c>
      <c r="P2515" s="301">
        <v>0</v>
      </c>
      <c r="Q2515" s="302">
        <v>0</v>
      </c>
      <c r="R2515" s="302">
        <v>0</v>
      </c>
      <c r="S2515" s="303">
        <v>0</v>
      </c>
      <c r="T2515" s="304">
        <v>0</v>
      </c>
      <c r="U2515" s="304">
        <v>0</v>
      </c>
      <c r="V2515" s="297">
        <v>90121</v>
      </c>
      <c r="W2515" s="298">
        <v>1839859</v>
      </c>
      <c r="X2515" s="298">
        <v>4791</v>
      </c>
    </row>
    <row r="2516" spans="1:24" x14ac:dyDescent="0.35">
      <c r="A2516" s="294">
        <v>2013</v>
      </c>
      <c r="B2516" s="295">
        <v>55878</v>
      </c>
      <c r="C2516" s="296" t="s">
        <v>1905</v>
      </c>
      <c r="D2516" s="294" t="s">
        <v>39</v>
      </c>
      <c r="E2516" s="296" t="s">
        <v>40</v>
      </c>
      <c r="F2516" s="294" t="s">
        <v>24</v>
      </c>
      <c r="G2516" s="296" t="s">
        <v>173</v>
      </c>
      <c r="H2516" s="296" t="s">
        <v>42</v>
      </c>
      <c r="I2516" s="296" t="s">
        <v>2306</v>
      </c>
      <c r="J2516" s="297">
        <v>467.1</v>
      </c>
      <c r="K2516" s="298">
        <v>6751</v>
      </c>
      <c r="L2516" s="298">
        <v>158</v>
      </c>
      <c r="M2516" s="299">
        <v>44114</v>
      </c>
      <c r="N2516" s="300">
        <v>627260</v>
      </c>
      <c r="O2516" s="300">
        <v>5526</v>
      </c>
      <c r="P2516" s="301">
        <v>0</v>
      </c>
      <c r="Q2516" s="302">
        <v>0</v>
      </c>
      <c r="R2516" s="302">
        <v>0</v>
      </c>
      <c r="S2516" s="303">
        <v>0</v>
      </c>
      <c r="T2516" s="304">
        <v>0</v>
      </c>
      <c r="U2516" s="304">
        <v>0</v>
      </c>
      <c r="V2516" s="297">
        <v>44581.1</v>
      </c>
      <c r="W2516" s="298">
        <v>634011</v>
      </c>
      <c r="X2516" s="298">
        <v>5684</v>
      </c>
    </row>
    <row r="2517" spans="1:24" x14ac:dyDescent="0.35">
      <c r="A2517" s="294">
        <v>2013</v>
      </c>
      <c r="B2517" s="295">
        <v>55878</v>
      </c>
      <c r="C2517" s="296" t="s">
        <v>1905</v>
      </c>
      <c r="D2517" s="294" t="s">
        <v>39</v>
      </c>
      <c r="E2517" s="296" t="s">
        <v>40</v>
      </c>
      <c r="F2517" s="294" t="s">
        <v>24</v>
      </c>
      <c r="G2517" s="296" t="s">
        <v>131</v>
      </c>
      <c r="H2517" s="296" t="s">
        <v>42</v>
      </c>
      <c r="I2517" s="296" t="s">
        <v>2271</v>
      </c>
      <c r="J2517" s="297">
        <v>85.2</v>
      </c>
      <c r="K2517" s="298">
        <v>914</v>
      </c>
      <c r="L2517" s="298">
        <v>22</v>
      </c>
      <c r="M2517" s="299">
        <v>86392.7</v>
      </c>
      <c r="N2517" s="300">
        <v>1040577</v>
      </c>
      <c r="O2517" s="300">
        <v>7912</v>
      </c>
      <c r="P2517" s="301">
        <v>0</v>
      </c>
      <c r="Q2517" s="302">
        <v>0</v>
      </c>
      <c r="R2517" s="302">
        <v>0</v>
      </c>
      <c r="S2517" s="303">
        <v>0</v>
      </c>
      <c r="T2517" s="304">
        <v>0</v>
      </c>
      <c r="U2517" s="304">
        <v>0</v>
      </c>
      <c r="V2517" s="297">
        <v>86477.9</v>
      </c>
      <c r="W2517" s="298">
        <v>1041491</v>
      </c>
      <c r="X2517" s="298">
        <v>7934</v>
      </c>
    </row>
    <row r="2518" spans="1:24" x14ac:dyDescent="0.35">
      <c r="A2518" s="294">
        <v>2013</v>
      </c>
      <c r="B2518" s="295">
        <v>55878</v>
      </c>
      <c r="C2518" s="296" t="s">
        <v>1905</v>
      </c>
      <c r="D2518" s="294" t="s">
        <v>39</v>
      </c>
      <c r="E2518" s="296" t="s">
        <v>40</v>
      </c>
      <c r="F2518" s="294" t="s">
        <v>24</v>
      </c>
      <c r="G2518" s="296" t="s">
        <v>41</v>
      </c>
      <c r="H2518" s="296" t="s">
        <v>42</v>
      </c>
      <c r="I2518" s="296" t="s">
        <v>2272</v>
      </c>
      <c r="J2518" s="297">
        <v>23863.7</v>
      </c>
      <c r="K2518" s="298">
        <v>255993</v>
      </c>
      <c r="L2518" s="298">
        <v>20524</v>
      </c>
      <c r="M2518" s="299">
        <v>179762.9</v>
      </c>
      <c r="N2518" s="300">
        <v>2204125</v>
      </c>
      <c r="O2518" s="300">
        <v>15066</v>
      </c>
      <c r="P2518" s="301">
        <v>0</v>
      </c>
      <c r="Q2518" s="302">
        <v>0</v>
      </c>
      <c r="R2518" s="302">
        <v>0</v>
      </c>
      <c r="S2518" s="303">
        <v>0</v>
      </c>
      <c r="T2518" s="304">
        <v>0</v>
      </c>
      <c r="U2518" s="304">
        <v>0</v>
      </c>
      <c r="V2518" s="297">
        <v>203626.6</v>
      </c>
      <c r="W2518" s="298">
        <v>2460118</v>
      </c>
      <c r="X2518" s="298">
        <v>35590</v>
      </c>
    </row>
    <row r="2519" spans="1:24" x14ac:dyDescent="0.35">
      <c r="A2519" s="294">
        <v>2013</v>
      </c>
      <c r="B2519" s="295">
        <v>55878</v>
      </c>
      <c r="C2519" s="296" t="s">
        <v>1905</v>
      </c>
      <c r="D2519" s="294" t="s">
        <v>39</v>
      </c>
      <c r="E2519" s="296" t="s">
        <v>40</v>
      </c>
      <c r="F2519" s="294" t="s">
        <v>24</v>
      </c>
      <c r="G2519" s="296" t="s">
        <v>44</v>
      </c>
      <c r="H2519" s="296" t="s">
        <v>42</v>
      </c>
      <c r="I2519" s="296" t="s">
        <v>2271</v>
      </c>
      <c r="J2519" s="297">
        <v>0</v>
      </c>
      <c r="K2519" s="298">
        <v>0</v>
      </c>
      <c r="L2519" s="298">
        <v>0</v>
      </c>
      <c r="M2519" s="299">
        <v>440</v>
      </c>
      <c r="N2519" s="300">
        <v>11795</v>
      </c>
      <c r="O2519" s="300">
        <v>85</v>
      </c>
      <c r="P2519" s="301">
        <v>0</v>
      </c>
      <c r="Q2519" s="302">
        <v>0</v>
      </c>
      <c r="R2519" s="302">
        <v>0</v>
      </c>
      <c r="S2519" s="303">
        <v>0</v>
      </c>
      <c r="T2519" s="304">
        <v>0</v>
      </c>
      <c r="U2519" s="304">
        <v>0</v>
      </c>
      <c r="V2519" s="297">
        <v>440</v>
      </c>
      <c r="W2519" s="298">
        <v>11795</v>
      </c>
      <c r="X2519" s="298">
        <v>85</v>
      </c>
    </row>
    <row r="2520" spans="1:24" x14ac:dyDescent="0.35">
      <c r="A2520" s="294">
        <v>2013</v>
      </c>
      <c r="B2520" s="295">
        <v>55878</v>
      </c>
      <c r="C2520" s="296" t="s">
        <v>1905</v>
      </c>
      <c r="D2520" s="294" t="s">
        <v>39</v>
      </c>
      <c r="E2520" s="296" t="s">
        <v>40</v>
      </c>
      <c r="F2520" s="294" t="s">
        <v>24</v>
      </c>
      <c r="G2520" s="296" t="s">
        <v>187</v>
      </c>
      <c r="H2520" s="296" t="s">
        <v>42</v>
      </c>
      <c r="I2520" s="296" t="s">
        <v>2271</v>
      </c>
      <c r="J2520" s="297">
        <v>666.2</v>
      </c>
      <c r="K2520" s="298">
        <v>9327</v>
      </c>
      <c r="L2520" s="298">
        <v>100</v>
      </c>
      <c r="M2520" s="299">
        <v>62572</v>
      </c>
      <c r="N2520" s="300">
        <v>876977</v>
      </c>
      <c r="O2520" s="300">
        <v>5069</v>
      </c>
      <c r="P2520" s="301">
        <v>0</v>
      </c>
      <c r="Q2520" s="302">
        <v>0</v>
      </c>
      <c r="R2520" s="302">
        <v>0</v>
      </c>
      <c r="S2520" s="303">
        <v>0</v>
      </c>
      <c r="T2520" s="304">
        <v>0</v>
      </c>
      <c r="U2520" s="304">
        <v>0</v>
      </c>
      <c r="V2520" s="297">
        <v>63238.2</v>
      </c>
      <c r="W2520" s="298">
        <v>886304</v>
      </c>
      <c r="X2520" s="298">
        <v>5169</v>
      </c>
    </row>
    <row r="2521" spans="1:24" x14ac:dyDescent="0.35">
      <c r="A2521" s="294">
        <v>2013</v>
      </c>
      <c r="B2521" s="295">
        <v>55878</v>
      </c>
      <c r="C2521" s="296" t="s">
        <v>1905</v>
      </c>
      <c r="D2521" s="294" t="s">
        <v>93</v>
      </c>
      <c r="E2521" s="296" t="s">
        <v>23</v>
      </c>
      <c r="F2521" s="294" t="s">
        <v>24</v>
      </c>
      <c r="G2521" s="296" t="s">
        <v>94</v>
      </c>
      <c r="H2521" s="296" t="s">
        <v>42</v>
      </c>
      <c r="I2521" s="296" t="s">
        <v>2285</v>
      </c>
      <c r="J2521" s="297">
        <v>102.2</v>
      </c>
      <c r="K2521" s="298">
        <v>2206</v>
      </c>
      <c r="L2521" s="298">
        <v>73</v>
      </c>
      <c r="M2521" s="299">
        <v>531045.80000000005</v>
      </c>
      <c r="N2521" s="300">
        <v>9998011</v>
      </c>
      <c r="O2521" s="300">
        <v>49367</v>
      </c>
      <c r="P2521" s="301">
        <v>0</v>
      </c>
      <c r="Q2521" s="302">
        <v>0</v>
      </c>
      <c r="R2521" s="302">
        <v>0</v>
      </c>
      <c r="S2521" s="303">
        <v>0</v>
      </c>
      <c r="T2521" s="304">
        <v>0</v>
      </c>
      <c r="U2521" s="304">
        <v>0</v>
      </c>
      <c r="V2521" s="297">
        <v>531148</v>
      </c>
      <c r="W2521" s="298">
        <v>10000217</v>
      </c>
      <c r="X2521" s="298">
        <v>49440</v>
      </c>
    </row>
    <row r="2522" spans="1:24" x14ac:dyDescent="0.35">
      <c r="A2522" s="294">
        <v>2013</v>
      </c>
      <c r="B2522" s="295">
        <v>55912</v>
      </c>
      <c r="C2522" s="296" t="s">
        <v>2478</v>
      </c>
      <c r="D2522" s="294" t="s">
        <v>22</v>
      </c>
      <c r="E2522" s="296" t="s">
        <v>23</v>
      </c>
      <c r="F2522" s="294" t="s">
        <v>24</v>
      </c>
      <c r="G2522" s="296" t="s">
        <v>48</v>
      </c>
      <c r="H2522" s="296" t="s">
        <v>114</v>
      </c>
      <c r="I2522" s="296" t="s">
        <v>2270</v>
      </c>
      <c r="J2522" s="297" t="s">
        <v>35</v>
      </c>
      <c r="K2522" s="298" t="s">
        <v>35</v>
      </c>
      <c r="L2522" s="298" t="s">
        <v>35</v>
      </c>
      <c r="M2522" s="299">
        <v>11512</v>
      </c>
      <c r="N2522" s="300">
        <v>273777</v>
      </c>
      <c r="O2522" s="300">
        <v>1</v>
      </c>
      <c r="P2522" s="301" t="s">
        <v>35</v>
      </c>
      <c r="Q2522" s="302" t="s">
        <v>35</v>
      </c>
      <c r="R2522" s="302" t="s">
        <v>35</v>
      </c>
      <c r="S2522" s="303" t="s">
        <v>35</v>
      </c>
      <c r="T2522" s="304" t="s">
        <v>35</v>
      </c>
      <c r="U2522" s="304" t="s">
        <v>35</v>
      </c>
      <c r="V2522" s="297">
        <v>11512</v>
      </c>
      <c r="W2522" s="298">
        <v>273777</v>
      </c>
      <c r="X2522" s="298">
        <v>1</v>
      </c>
    </row>
    <row r="2523" spans="1:24" x14ac:dyDescent="0.35">
      <c r="A2523" s="294">
        <v>2013</v>
      </c>
      <c r="B2523" s="295">
        <v>55936</v>
      </c>
      <c r="C2523" s="296" t="s">
        <v>1906</v>
      </c>
      <c r="D2523" s="294" t="s">
        <v>22</v>
      </c>
      <c r="E2523" s="296" t="s">
        <v>23</v>
      </c>
      <c r="F2523" s="294" t="s">
        <v>24</v>
      </c>
      <c r="G2523" s="296" t="s">
        <v>28</v>
      </c>
      <c r="H2523" s="296" t="s">
        <v>54</v>
      </c>
      <c r="I2523" s="296" t="s">
        <v>2270</v>
      </c>
      <c r="J2523" s="297">
        <v>465291.8</v>
      </c>
      <c r="K2523" s="298">
        <v>5206322</v>
      </c>
      <c r="L2523" s="298">
        <v>334378</v>
      </c>
      <c r="M2523" s="299">
        <v>438488.2</v>
      </c>
      <c r="N2523" s="300">
        <v>5435688</v>
      </c>
      <c r="O2523" s="300">
        <v>52947</v>
      </c>
      <c r="P2523" s="301">
        <v>502056.6</v>
      </c>
      <c r="Q2523" s="302">
        <v>9021305</v>
      </c>
      <c r="R2523" s="302">
        <v>3399</v>
      </c>
      <c r="S2523" s="303">
        <v>0</v>
      </c>
      <c r="T2523" s="304">
        <v>0</v>
      </c>
      <c r="U2523" s="304">
        <v>0</v>
      </c>
      <c r="V2523" s="297">
        <v>1405836.6</v>
      </c>
      <c r="W2523" s="298">
        <v>19663315</v>
      </c>
      <c r="X2523" s="298">
        <v>390724</v>
      </c>
    </row>
    <row r="2524" spans="1:24" x14ac:dyDescent="0.35">
      <c r="A2524" s="294">
        <v>2013</v>
      </c>
      <c r="B2524" s="295">
        <v>55937</v>
      </c>
      <c r="C2524" s="296" t="s">
        <v>1907</v>
      </c>
      <c r="D2524" s="294" t="s">
        <v>22</v>
      </c>
      <c r="E2524" s="296" t="s">
        <v>23</v>
      </c>
      <c r="F2524" s="294" t="s">
        <v>24</v>
      </c>
      <c r="G2524" s="296" t="s">
        <v>94</v>
      </c>
      <c r="H2524" s="296" t="s">
        <v>54</v>
      </c>
      <c r="I2524" s="296" t="s">
        <v>2270</v>
      </c>
      <c r="J2524" s="297">
        <v>541867.9</v>
      </c>
      <c r="K2524" s="298">
        <v>5725554</v>
      </c>
      <c r="L2524" s="298">
        <v>368081</v>
      </c>
      <c r="M2524" s="299">
        <v>319289.90000000002</v>
      </c>
      <c r="N2524" s="300">
        <v>4684096</v>
      </c>
      <c r="O2524" s="300">
        <v>47937</v>
      </c>
      <c r="P2524" s="301">
        <v>317135.5</v>
      </c>
      <c r="Q2524" s="302">
        <v>6403940</v>
      </c>
      <c r="R2524" s="302">
        <v>5087</v>
      </c>
      <c r="S2524" s="303" t="s">
        <v>35</v>
      </c>
      <c r="T2524" s="304" t="s">
        <v>35</v>
      </c>
      <c r="U2524" s="304" t="s">
        <v>35</v>
      </c>
      <c r="V2524" s="297">
        <v>1178293.3</v>
      </c>
      <c r="W2524" s="298">
        <v>16813590</v>
      </c>
      <c r="X2524" s="298">
        <v>421105</v>
      </c>
    </row>
    <row r="2525" spans="1:24" x14ac:dyDescent="0.35">
      <c r="A2525" s="294">
        <v>2013</v>
      </c>
      <c r="B2525" s="295">
        <v>55959</v>
      </c>
      <c r="C2525" s="296" t="s">
        <v>1908</v>
      </c>
      <c r="D2525" s="294" t="s">
        <v>22</v>
      </c>
      <c r="E2525" s="296" t="s">
        <v>23</v>
      </c>
      <c r="F2525" s="294" t="s">
        <v>24</v>
      </c>
      <c r="G2525" s="296" t="s">
        <v>163</v>
      </c>
      <c r="H2525" s="296" t="s">
        <v>31</v>
      </c>
      <c r="I2525" s="296" t="s">
        <v>2275</v>
      </c>
      <c r="J2525" s="297">
        <v>12661</v>
      </c>
      <c r="K2525" s="298">
        <v>159708</v>
      </c>
      <c r="L2525" s="298">
        <v>9302</v>
      </c>
      <c r="M2525" s="299">
        <v>29167</v>
      </c>
      <c r="N2525" s="300">
        <v>312996</v>
      </c>
      <c r="O2525" s="300">
        <v>3300</v>
      </c>
      <c r="P2525" s="301">
        <v>16062</v>
      </c>
      <c r="Q2525" s="302">
        <v>225317</v>
      </c>
      <c r="R2525" s="302">
        <v>64</v>
      </c>
      <c r="S2525" s="303" t="s">
        <v>35</v>
      </c>
      <c r="T2525" s="304" t="s">
        <v>35</v>
      </c>
      <c r="U2525" s="304" t="s">
        <v>35</v>
      </c>
      <c r="V2525" s="297">
        <v>57890</v>
      </c>
      <c r="W2525" s="298">
        <v>698021</v>
      </c>
      <c r="X2525" s="298">
        <v>12666</v>
      </c>
    </row>
    <row r="2526" spans="1:24" x14ac:dyDescent="0.35">
      <c r="A2526" s="294">
        <v>2013</v>
      </c>
      <c r="B2526" s="295">
        <v>55962</v>
      </c>
      <c r="C2526" s="296" t="s">
        <v>1909</v>
      </c>
      <c r="D2526" s="294" t="s">
        <v>22</v>
      </c>
      <c r="E2526" s="296" t="s">
        <v>23</v>
      </c>
      <c r="F2526" s="294" t="s">
        <v>24</v>
      </c>
      <c r="G2526" s="296" t="s">
        <v>60</v>
      </c>
      <c r="H2526" s="296" t="s">
        <v>26</v>
      </c>
      <c r="I2526" s="296" t="s">
        <v>2278</v>
      </c>
      <c r="J2526" s="297" t="s">
        <v>35</v>
      </c>
      <c r="K2526" s="298" t="s">
        <v>35</v>
      </c>
      <c r="L2526" s="298" t="s">
        <v>35</v>
      </c>
      <c r="M2526" s="299" t="s">
        <v>35</v>
      </c>
      <c r="N2526" s="300" t="s">
        <v>35</v>
      </c>
      <c r="O2526" s="300" t="s">
        <v>35</v>
      </c>
      <c r="P2526" s="301">
        <v>9503.2999999999993</v>
      </c>
      <c r="Q2526" s="302">
        <v>73733</v>
      </c>
      <c r="R2526" s="302">
        <v>48</v>
      </c>
      <c r="S2526" s="303" t="s">
        <v>35</v>
      </c>
      <c r="T2526" s="304" t="s">
        <v>35</v>
      </c>
      <c r="U2526" s="304" t="s">
        <v>35</v>
      </c>
      <c r="V2526" s="297">
        <v>9503.2999999999993</v>
      </c>
      <c r="W2526" s="298">
        <v>73733</v>
      </c>
      <c r="X2526" s="298">
        <v>48</v>
      </c>
    </row>
    <row r="2527" spans="1:24" x14ac:dyDescent="0.35">
      <c r="A2527" s="294">
        <v>2013</v>
      </c>
      <c r="B2527" s="295">
        <v>55982</v>
      </c>
      <c r="C2527" s="296" t="s">
        <v>1910</v>
      </c>
      <c r="D2527" s="294" t="s">
        <v>22</v>
      </c>
      <c r="E2527" s="296" t="s">
        <v>23</v>
      </c>
      <c r="F2527" s="294" t="s">
        <v>24</v>
      </c>
      <c r="G2527" s="296" t="s">
        <v>94</v>
      </c>
      <c r="H2527" s="296" t="s">
        <v>31</v>
      </c>
      <c r="I2527" s="296" t="s">
        <v>2285</v>
      </c>
      <c r="J2527" s="297">
        <v>26292</v>
      </c>
      <c r="K2527" s="298">
        <v>292786</v>
      </c>
      <c r="L2527" s="298">
        <v>15493</v>
      </c>
      <c r="M2527" s="299">
        <v>5728</v>
      </c>
      <c r="N2527" s="300">
        <v>58238</v>
      </c>
      <c r="O2527" s="300">
        <v>4324</v>
      </c>
      <c r="P2527" s="301">
        <v>3232</v>
      </c>
      <c r="Q2527" s="302">
        <v>56850</v>
      </c>
      <c r="R2527" s="302">
        <v>282</v>
      </c>
      <c r="S2527" s="303" t="s">
        <v>35</v>
      </c>
      <c r="T2527" s="304" t="s">
        <v>35</v>
      </c>
      <c r="U2527" s="304" t="s">
        <v>35</v>
      </c>
      <c r="V2527" s="297">
        <v>35252</v>
      </c>
      <c r="W2527" s="298">
        <v>407874</v>
      </c>
      <c r="X2527" s="298">
        <v>20099</v>
      </c>
    </row>
    <row r="2528" spans="1:24" x14ac:dyDescent="0.35">
      <c r="A2528" s="294">
        <v>2013</v>
      </c>
      <c r="B2528" s="295">
        <v>56026</v>
      </c>
      <c r="C2528" s="296" t="s">
        <v>1911</v>
      </c>
      <c r="D2528" s="294" t="s">
        <v>22</v>
      </c>
      <c r="E2528" s="296" t="s">
        <v>23</v>
      </c>
      <c r="F2528" s="294" t="s">
        <v>24</v>
      </c>
      <c r="G2528" s="296" t="s">
        <v>125</v>
      </c>
      <c r="H2528" s="296" t="s">
        <v>114</v>
      </c>
      <c r="I2528" s="296" t="s">
        <v>2295</v>
      </c>
      <c r="J2528" s="297">
        <v>0</v>
      </c>
      <c r="K2528" s="298">
        <v>0</v>
      </c>
      <c r="L2528" s="298">
        <v>0</v>
      </c>
      <c r="M2528" s="299">
        <v>93</v>
      </c>
      <c r="N2528" s="300">
        <v>1469</v>
      </c>
      <c r="O2528" s="300">
        <v>1</v>
      </c>
      <c r="P2528" s="301">
        <v>0</v>
      </c>
      <c r="Q2528" s="302">
        <v>0</v>
      </c>
      <c r="R2528" s="302">
        <v>0</v>
      </c>
      <c r="S2528" s="303">
        <v>0</v>
      </c>
      <c r="T2528" s="304">
        <v>0</v>
      </c>
      <c r="U2528" s="304">
        <v>0</v>
      </c>
      <c r="V2528" s="297">
        <v>93</v>
      </c>
      <c r="W2528" s="298">
        <v>1469</v>
      </c>
      <c r="X2528" s="298">
        <v>1</v>
      </c>
    </row>
    <row r="2529" spans="1:24" x14ac:dyDescent="0.35">
      <c r="A2529" s="294">
        <v>2013</v>
      </c>
      <c r="B2529" s="295">
        <v>56027</v>
      </c>
      <c r="C2529" s="296" t="s">
        <v>1912</v>
      </c>
      <c r="D2529" s="294" t="s">
        <v>22</v>
      </c>
      <c r="E2529" s="296" t="s">
        <v>23</v>
      </c>
      <c r="F2529" s="294" t="s">
        <v>24</v>
      </c>
      <c r="G2529" s="296" t="s">
        <v>60</v>
      </c>
      <c r="H2529" s="296" t="s">
        <v>114</v>
      </c>
      <c r="I2529" s="296" t="s">
        <v>2278</v>
      </c>
      <c r="J2529" s="297" t="s">
        <v>35</v>
      </c>
      <c r="K2529" s="298" t="s">
        <v>35</v>
      </c>
      <c r="L2529" s="298" t="s">
        <v>35</v>
      </c>
      <c r="M2529" s="299">
        <v>272</v>
      </c>
      <c r="N2529" s="300">
        <v>1674</v>
      </c>
      <c r="O2529" s="300">
        <v>1</v>
      </c>
      <c r="P2529" s="301" t="s">
        <v>35</v>
      </c>
      <c r="Q2529" s="302" t="s">
        <v>35</v>
      </c>
      <c r="R2529" s="302" t="s">
        <v>35</v>
      </c>
      <c r="S2529" s="303" t="s">
        <v>35</v>
      </c>
      <c r="T2529" s="304" t="s">
        <v>35</v>
      </c>
      <c r="U2529" s="304" t="s">
        <v>35</v>
      </c>
      <c r="V2529" s="297">
        <v>272</v>
      </c>
      <c r="W2529" s="298">
        <v>1674</v>
      </c>
      <c r="X2529" s="298">
        <v>1</v>
      </c>
    </row>
    <row r="2530" spans="1:24" x14ac:dyDescent="0.35">
      <c r="A2530" s="294">
        <v>2013</v>
      </c>
      <c r="B2530" s="295">
        <v>56028</v>
      </c>
      <c r="C2530" s="296" t="s">
        <v>1913</v>
      </c>
      <c r="D2530" s="294" t="s">
        <v>22</v>
      </c>
      <c r="E2530" s="296" t="s">
        <v>23</v>
      </c>
      <c r="F2530" s="294" t="s">
        <v>24</v>
      </c>
      <c r="G2530" s="296" t="s">
        <v>60</v>
      </c>
      <c r="H2530" s="296" t="s">
        <v>114</v>
      </c>
      <c r="I2530" s="296" t="s">
        <v>2278</v>
      </c>
      <c r="J2530" s="297" t="s">
        <v>35</v>
      </c>
      <c r="K2530" s="298" t="s">
        <v>35</v>
      </c>
      <c r="L2530" s="298" t="s">
        <v>35</v>
      </c>
      <c r="M2530" s="299">
        <v>277</v>
      </c>
      <c r="N2530" s="300">
        <v>1564</v>
      </c>
      <c r="O2530" s="300">
        <v>1</v>
      </c>
      <c r="P2530" s="301" t="s">
        <v>35</v>
      </c>
      <c r="Q2530" s="302" t="s">
        <v>35</v>
      </c>
      <c r="R2530" s="302" t="s">
        <v>35</v>
      </c>
      <c r="S2530" s="303" t="s">
        <v>35</v>
      </c>
      <c r="T2530" s="304" t="s">
        <v>35</v>
      </c>
      <c r="U2530" s="304" t="s">
        <v>35</v>
      </c>
      <c r="V2530" s="297">
        <v>277</v>
      </c>
      <c r="W2530" s="298">
        <v>1564</v>
      </c>
      <c r="X2530" s="298">
        <v>1</v>
      </c>
    </row>
    <row r="2531" spans="1:24" x14ac:dyDescent="0.35">
      <c r="A2531" s="294">
        <v>2013</v>
      </c>
      <c r="B2531" s="295">
        <v>56105</v>
      </c>
      <c r="C2531" s="296" t="s">
        <v>1914</v>
      </c>
      <c r="D2531" s="294" t="s">
        <v>22</v>
      </c>
      <c r="E2531" s="296" t="s">
        <v>23</v>
      </c>
      <c r="F2531" s="294" t="s">
        <v>24</v>
      </c>
      <c r="G2531" s="296" t="s">
        <v>60</v>
      </c>
      <c r="H2531" s="296" t="s">
        <v>114</v>
      </c>
      <c r="I2531" s="296" t="s">
        <v>2278</v>
      </c>
      <c r="J2531" s="297" t="s">
        <v>35</v>
      </c>
      <c r="K2531" s="298" t="s">
        <v>35</v>
      </c>
      <c r="L2531" s="298" t="s">
        <v>35</v>
      </c>
      <c r="M2531" s="299" t="s">
        <v>35</v>
      </c>
      <c r="N2531" s="300" t="s">
        <v>35</v>
      </c>
      <c r="O2531" s="300" t="s">
        <v>35</v>
      </c>
      <c r="P2531" s="301">
        <v>342</v>
      </c>
      <c r="Q2531" s="302">
        <v>4053</v>
      </c>
      <c r="R2531" s="302">
        <v>1</v>
      </c>
      <c r="S2531" s="303" t="s">
        <v>35</v>
      </c>
      <c r="T2531" s="304" t="s">
        <v>35</v>
      </c>
      <c r="U2531" s="304" t="s">
        <v>35</v>
      </c>
      <c r="V2531" s="297">
        <v>342</v>
      </c>
      <c r="W2531" s="298">
        <v>4053</v>
      </c>
      <c r="X2531" s="298">
        <v>1</v>
      </c>
    </row>
    <row r="2532" spans="1:24" x14ac:dyDescent="0.35">
      <c r="A2532" s="294">
        <v>2013</v>
      </c>
      <c r="B2532" s="295">
        <v>56113</v>
      </c>
      <c r="C2532" s="296" t="s">
        <v>1915</v>
      </c>
      <c r="D2532" s="294" t="s">
        <v>22</v>
      </c>
      <c r="E2532" s="296" t="s">
        <v>23</v>
      </c>
      <c r="F2532" s="294" t="s">
        <v>24</v>
      </c>
      <c r="G2532" s="296" t="s">
        <v>60</v>
      </c>
      <c r="H2532" s="296" t="s">
        <v>114</v>
      </c>
      <c r="I2532" s="296" t="s">
        <v>2278</v>
      </c>
      <c r="J2532" s="297" t="s">
        <v>35</v>
      </c>
      <c r="K2532" s="298" t="s">
        <v>35</v>
      </c>
      <c r="L2532" s="298" t="s">
        <v>35</v>
      </c>
      <c r="M2532" s="299">
        <v>312</v>
      </c>
      <c r="N2532" s="300">
        <v>2118</v>
      </c>
      <c r="O2532" s="300">
        <v>1</v>
      </c>
      <c r="P2532" s="301" t="s">
        <v>35</v>
      </c>
      <c r="Q2532" s="302" t="s">
        <v>35</v>
      </c>
      <c r="R2532" s="302" t="s">
        <v>35</v>
      </c>
      <c r="S2532" s="303" t="s">
        <v>35</v>
      </c>
      <c r="T2532" s="304" t="s">
        <v>35</v>
      </c>
      <c r="U2532" s="304" t="s">
        <v>35</v>
      </c>
      <c r="V2532" s="297">
        <v>312</v>
      </c>
      <c r="W2532" s="298">
        <v>2118</v>
      </c>
      <c r="X2532" s="298">
        <v>1</v>
      </c>
    </row>
    <row r="2533" spans="1:24" x14ac:dyDescent="0.35">
      <c r="A2533" s="294">
        <v>2013</v>
      </c>
      <c r="B2533" s="295">
        <v>56146</v>
      </c>
      <c r="C2533" s="296" t="s">
        <v>1916</v>
      </c>
      <c r="D2533" s="294" t="s">
        <v>22</v>
      </c>
      <c r="E2533" s="296" t="s">
        <v>23</v>
      </c>
      <c r="F2533" s="294" t="s">
        <v>24</v>
      </c>
      <c r="G2533" s="296" t="s">
        <v>125</v>
      </c>
      <c r="H2533" s="296" t="s">
        <v>54</v>
      </c>
      <c r="I2533" s="296" t="s">
        <v>2295</v>
      </c>
      <c r="J2533" s="297">
        <v>96189.7</v>
      </c>
      <c r="K2533" s="298">
        <v>618779</v>
      </c>
      <c r="L2533" s="298">
        <v>82169</v>
      </c>
      <c r="M2533" s="299">
        <v>100695.5</v>
      </c>
      <c r="N2533" s="300">
        <v>820179</v>
      </c>
      <c r="O2533" s="300">
        <v>11912</v>
      </c>
      <c r="P2533" s="301">
        <v>37744.400000000001</v>
      </c>
      <c r="Q2533" s="302">
        <v>370543</v>
      </c>
      <c r="R2533" s="302">
        <v>63</v>
      </c>
      <c r="S2533" s="303" t="s">
        <v>35</v>
      </c>
      <c r="T2533" s="304" t="s">
        <v>35</v>
      </c>
      <c r="U2533" s="304" t="s">
        <v>35</v>
      </c>
      <c r="V2533" s="297">
        <v>234629.6</v>
      </c>
      <c r="W2533" s="298">
        <v>1809501</v>
      </c>
      <c r="X2533" s="298">
        <v>94144</v>
      </c>
    </row>
    <row r="2534" spans="1:24" x14ac:dyDescent="0.35">
      <c r="A2534" s="294">
        <v>2013</v>
      </c>
      <c r="B2534" s="295">
        <v>56183</v>
      </c>
      <c r="C2534" s="296" t="s">
        <v>2479</v>
      </c>
      <c r="D2534" s="294" t="s">
        <v>22</v>
      </c>
      <c r="E2534" s="296" t="s">
        <v>23</v>
      </c>
      <c r="F2534" s="294" t="s">
        <v>24</v>
      </c>
      <c r="G2534" s="296" t="s">
        <v>67</v>
      </c>
      <c r="H2534" s="296" t="s">
        <v>114</v>
      </c>
      <c r="I2534" s="296" t="s">
        <v>2291</v>
      </c>
      <c r="J2534" s="297" t="s">
        <v>35</v>
      </c>
      <c r="K2534" s="298" t="s">
        <v>35</v>
      </c>
      <c r="L2534" s="298" t="s">
        <v>35</v>
      </c>
      <c r="M2534" s="299" t="s">
        <v>35</v>
      </c>
      <c r="N2534" s="300" t="s">
        <v>35</v>
      </c>
      <c r="O2534" s="300" t="s">
        <v>35</v>
      </c>
      <c r="P2534" s="301" t="s">
        <v>35</v>
      </c>
      <c r="Q2534" s="302" t="s">
        <v>35</v>
      </c>
      <c r="R2534" s="302" t="s">
        <v>35</v>
      </c>
      <c r="S2534" s="303" t="s">
        <v>35</v>
      </c>
      <c r="T2534" s="304" t="s">
        <v>35</v>
      </c>
      <c r="U2534" s="304" t="s">
        <v>35</v>
      </c>
      <c r="V2534" s="297">
        <v>0</v>
      </c>
      <c r="W2534" s="298">
        <v>0</v>
      </c>
      <c r="X2534" s="298">
        <v>0</v>
      </c>
    </row>
    <row r="2535" spans="1:24" x14ac:dyDescent="0.35">
      <c r="A2535" s="294">
        <v>2013</v>
      </c>
      <c r="B2535" s="295">
        <v>56196</v>
      </c>
      <c r="C2535" s="296" t="s">
        <v>1917</v>
      </c>
      <c r="D2535" s="294" t="s">
        <v>39</v>
      </c>
      <c r="E2535" s="296" t="s">
        <v>40</v>
      </c>
      <c r="F2535" s="294" t="s">
        <v>24</v>
      </c>
      <c r="G2535" s="296" t="s">
        <v>41</v>
      </c>
      <c r="H2535" s="296" t="s">
        <v>42</v>
      </c>
      <c r="I2535" s="296" t="s">
        <v>2272</v>
      </c>
      <c r="J2535" s="297">
        <v>107268.1</v>
      </c>
      <c r="K2535" s="298">
        <v>1008271</v>
      </c>
      <c r="L2535" s="298">
        <v>143969</v>
      </c>
      <c r="M2535" s="299">
        <v>26585.599999999999</v>
      </c>
      <c r="N2535" s="300">
        <v>200036</v>
      </c>
      <c r="O2535" s="300">
        <v>4310</v>
      </c>
      <c r="P2535" s="301">
        <v>0</v>
      </c>
      <c r="Q2535" s="302">
        <v>0</v>
      </c>
      <c r="R2535" s="302">
        <v>0</v>
      </c>
      <c r="S2535" s="303">
        <v>0</v>
      </c>
      <c r="T2535" s="304">
        <v>0</v>
      </c>
      <c r="U2535" s="304">
        <v>0</v>
      </c>
      <c r="V2535" s="297">
        <v>133853.70000000001</v>
      </c>
      <c r="W2535" s="298">
        <v>1208307</v>
      </c>
      <c r="X2535" s="298">
        <v>148279</v>
      </c>
    </row>
    <row r="2536" spans="1:24" x14ac:dyDescent="0.35">
      <c r="A2536" s="294">
        <v>2013</v>
      </c>
      <c r="B2536" s="295">
        <v>56203</v>
      </c>
      <c r="C2536" s="296" t="s">
        <v>1918</v>
      </c>
      <c r="D2536" s="294" t="s">
        <v>22</v>
      </c>
      <c r="E2536" s="296" t="s">
        <v>23</v>
      </c>
      <c r="F2536" s="294" t="s">
        <v>24</v>
      </c>
      <c r="G2536" s="296" t="s">
        <v>221</v>
      </c>
      <c r="H2536" s="296" t="s">
        <v>114</v>
      </c>
      <c r="I2536" s="296" t="s">
        <v>2337</v>
      </c>
      <c r="J2536" s="297" t="s">
        <v>35</v>
      </c>
      <c r="K2536" s="298" t="s">
        <v>35</v>
      </c>
      <c r="L2536" s="298" t="s">
        <v>35</v>
      </c>
      <c r="M2536" s="299" t="s">
        <v>35</v>
      </c>
      <c r="N2536" s="300" t="s">
        <v>35</v>
      </c>
      <c r="O2536" s="300" t="s">
        <v>35</v>
      </c>
      <c r="P2536" s="301">
        <v>698</v>
      </c>
      <c r="Q2536" s="302">
        <v>31758</v>
      </c>
      <c r="R2536" s="302">
        <v>1</v>
      </c>
      <c r="S2536" s="303" t="s">
        <v>35</v>
      </c>
      <c r="T2536" s="304" t="s">
        <v>35</v>
      </c>
      <c r="U2536" s="304" t="s">
        <v>35</v>
      </c>
      <c r="V2536" s="297">
        <v>698</v>
      </c>
      <c r="W2536" s="298">
        <v>31758</v>
      </c>
      <c r="X2536" s="298">
        <v>1</v>
      </c>
    </row>
    <row r="2537" spans="1:24" x14ac:dyDescent="0.35">
      <c r="A2537" s="294">
        <v>2013</v>
      </c>
      <c r="B2537" s="295">
        <v>56212</v>
      </c>
      <c r="C2537" s="296" t="s">
        <v>1919</v>
      </c>
      <c r="D2537" s="294" t="s">
        <v>39</v>
      </c>
      <c r="E2537" s="296" t="s">
        <v>40</v>
      </c>
      <c r="F2537" s="294" t="s">
        <v>24</v>
      </c>
      <c r="G2537" s="296" t="s">
        <v>228</v>
      </c>
      <c r="H2537" s="296" t="s">
        <v>42</v>
      </c>
      <c r="I2537" s="296" t="s">
        <v>2306</v>
      </c>
      <c r="J2537" s="297">
        <v>13366.3</v>
      </c>
      <c r="K2537" s="298">
        <v>176846</v>
      </c>
      <c r="L2537" s="298">
        <v>17230</v>
      </c>
      <c r="M2537" s="299">
        <v>4621.1000000000004</v>
      </c>
      <c r="N2537" s="300">
        <v>59357</v>
      </c>
      <c r="O2537" s="300">
        <v>1776</v>
      </c>
      <c r="P2537" s="301">
        <v>0</v>
      </c>
      <c r="Q2537" s="302">
        <v>0</v>
      </c>
      <c r="R2537" s="302">
        <v>0</v>
      </c>
      <c r="S2537" s="303">
        <v>0</v>
      </c>
      <c r="T2537" s="304">
        <v>0</v>
      </c>
      <c r="U2537" s="304">
        <v>0</v>
      </c>
      <c r="V2537" s="297">
        <v>17987.400000000001</v>
      </c>
      <c r="W2537" s="298">
        <v>236203</v>
      </c>
      <c r="X2537" s="298">
        <v>19006</v>
      </c>
    </row>
    <row r="2538" spans="1:24" x14ac:dyDescent="0.35">
      <c r="A2538" s="294">
        <v>2013</v>
      </c>
      <c r="B2538" s="295">
        <v>56212</v>
      </c>
      <c r="C2538" s="296" t="s">
        <v>1919</v>
      </c>
      <c r="D2538" s="294" t="s">
        <v>39</v>
      </c>
      <c r="E2538" s="296" t="s">
        <v>40</v>
      </c>
      <c r="F2538" s="294" t="s">
        <v>24</v>
      </c>
      <c r="G2538" s="296" t="s">
        <v>413</v>
      </c>
      <c r="H2538" s="296" t="s">
        <v>42</v>
      </c>
      <c r="I2538" s="296" t="s">
        <v>2271</v>
      </c>
      <c r="J2538" s="297">
        <v>37.1</v>
      </c>
      <c r="K2538" s="298">
        <v>443</v>
      </c>
      <c r="L2538" s="298">
        <v>195</v>
      </c>
      <c r="M2538" s="299">
        <v>42.1</v>
      </c>
      <c r="N2538" s="300">
        <v>535</v>
      </c>
      <c r="O2538" s="300">
        <v>52</v>
      </c>
      <c r="P2538" s="301">
        <v>0</v>
      </c>
      <c r="Q2538" s="302">
        <v>0</v>
      </c>
      <c r="R2538" s="302">
        <v>0</v>
      </c>
      <c r="S2538" s="303">
        <v>0</v>
      </c>
      <c r="T2538" s="304">
        <v>0</v>
      </c>
      <c r="U2538" s="304">
        <v>0</v>
      </c>
      <c r="V2538" s="297">
        <v>79.2</v>
      </c>
      <c r="W2538" s="298">
        <v>978</v>
      </c>
      <c r="X2538" s="298">
        <v>247</v>
      </c>
    </row>
    <row r="2539" spans="1:24" x14ac:dyDescent="0.35">
      <c r="A2539" s="294">
        <v>2013</v>
      </c>
      <c r="B2539" s="295">
        <v>56212</v>
      </c>
      <c r="C2539" s="296" t="s">
        <v>1919</v>
      </c>
      <c r="D2539" s="294" t="s">
        <v>39</v>
      </c>
      <c r="E2539" s="296" t="s">
        <v>40</v>
      </c>
      <c r="F2539" s="294" t="s">
        <v>24</v>
      </c>
      <c r="G2539" s="296" t="s">
        <v>186</v>
      </c>
      <c r="H2539" s="296" t="s">
        <v>42</v>
      </c>
      <c r="I2539" s="296" t="s">
        <v>2271</v>
      </c>
      <c r="J2539" s="297">
        <v>0.3</v>
      </c>
      <c r="K2539" s="298">
        <v>3</v>
      </c>
      <c r="L2539" s="298">
        <v>1</v>
      </c>
      <c r="M2539" s="299">
        <v>0</v>
      </c>
      <c r="N2539" s="300">
        <v>0</v>
      </c>
      <c r="O2539" s="300">
        <v>0</v>
      </c>
      <c r="P2539" s="301">
        <v>0</v>
      </c>
      <c r="Q2539" s="302">
        <v>0</v>
      </c>
      <c r="R2539" s="302">
        <v>0</v>
      </c>
      <c r="S2539" s="303">
        <v>0</v>
      </c>
      <c r="T2539" s="304">
        <v>0</v>
      </c>
      <c r="U2539" s="304">
        <v>0</v>
      </c>
      <c r="V2539" s="297">
        <v>0.3</v>
      </c>
      <c r="W2539" s="298">
        <v>3</v>
      </c>
      <c r="X2539" s="298">
        <v>1</v>
      </c>
    </row>
    <row r="2540" spans="1:24" x14ac:dyDescent="0.35">
      <c r="A2540" s="294">
        <v>2013</v>
      </c>
      <c r="B2540" s="295">
        <v>56212</v>
      </c>
      <c r="C2540" s="296" t="s">
        <v>1919</v>
      </c>
      <c r="D2540" s="294" t="s">
        <v>39</v>
      </c>
      <c r="E2540" s="296" t="s">
        <v>40</v>
      </c>
      <c r="F2540" s="294" t="s">
        <v>24</v>
      </c>
      <c r="G2540" s="296" t="s">
        <v>34</v>
      </c>
      <c r="H2540" s="296" t="s">
        <v>42</v>
      </c>
      <c r="I2540" s="296" t="s">
        <v>2270</v>
      </c>
      <c r="J2540" s="297">
        <v>17966.3</v>
      </c>
      <c r="K2540" s="298">
        <v>299556</v>
      </c>
      <c r="L2540" s="298">
        <v>30826</v>
      </c>
      <c r="M2540" s="299">
        <v>8196.4</v>
      </c>
      <c r="N2540" s="300">
        <v>154015</v>
      </c>
      <c r="O2540" s="300">
        <v>4139</v>
      </c>
      <c r="P2540" s="301">
        <v>0</v>
      </c>
      <c r="Q2540" s="302">
        <v>0</v>
      </c>
      <c r="R2540" s="302">
        <v>0</v>
      </c>
      <c r="S2540" s="303">
        <v>0</v>
      </c>
      <c r="T2540" s="304">
        <v>0</v>
      </c>
      <c r="U2540" s="304">
        <v>0</v>
      </c>
      <c r="V2540" s="297">
        <v>26162.7</v>
      </c>
      <c r="W2540" s="298">
        <v>453571</v>
      </c>
      <c r="X2540" s="298">
        <v>34965</v>
      </c>
    </row>
    <row r="2541" spans="1:24" x14ac:dyDescent="0.35">
      <c r="A2541" s="294">
        <v>2013</v>
      </c>
      <c r="B2541" s="295">
        <v>56212</v>
      </c>
      <c r="C2541" s="296" t="s">
        <v>1919</v>
      </c>
      <c r="D2541" s="294" t="s">
        <v>39</v>
      </c>
      <c r="E2541" s="296" t="s">
        <v>40</v>
      </c>
      <c r="F2541" s="294" t="s">
        <v>24</v>
      </c>
      <c r="G2541" s="296" t="s">
        <v>30</v>
      </c>
      <c r="H2541" s="296" t="s">
        <v>42</v>
      </c>
      <c r="I2541" s="296" t="s">
        <v>2271</v>
      </c>
      <c r="J2541" s="297">
        <v>22865.599999999999</v>
      </c>
      <c r="K2541" s="298">
        <v>264456</v>
      </c>
      <c r="L2541" s="298">
        <v>19486</v>
      </c>
      <c r="M2541" s="299">
        <v>3456.7</v>
      </c>
      <c r="N2541" s="300">
        <v>43375</v>
      </c>
      <c r="O2541" s="300">
        <v>1214</v>
      </c>
      <c r="P2541" s="301">
        <v>0</v>
      </c>
      <c r="Q2541" s="302">
        <v>0</v>
      </c>
      <c r="R2541" s="302">
        <v>0</v>
      </c>
      <c r="S2541" s="303">
        <v>0</v>
      </c>
      <c r="T2541" s="304">
        <v>0</v>
      </c>
      <c r="U2541" s="304">
        <v>0</v>
      </c>
      <c r="V2541" s="297">
        <v>26322.3</v>
      </c>
      <c r="W2541" s="298">
        <v>307831</v>
      </c>
      <c r="X2541" s="298">
        <v>20700</v>
      </c>
    </row>
    <row r="2542" spans="1:24" x14ac:dyDescent="0.35">
      <c r="A2542" s="294">
        <v>2013</v>
      </c>
      <c r="B2542" s="295">
        <v>56212</v>
      </c>
      <c r="C2542" s="296" t="s">
        <v>1919</v>
      </c>
      <c r="D2542" s="294" t="s">
        <v>39</v>
      </c>
      <c r="E2542" s="296" t="s">
        <v>40</v>
      </c>
      <c r="F2542" s="294" t="s">
        <v>24</v>
      </c>
      <c r="G2542" s="296" t="s">
        <v>131</v>
      </c>
      <c r="H2542" s="296" t="s">
        <v>42</v>
      </c>
      <c r="I2542" s="296" t="s">
        <v>2271</v>
      </c>
      <c r="J2542" s="297">
        <v>32612.5</v>
      </c>
      <c r="K2542" s="298">
        <v>363243</v>
      </c>
      <c r="L2542" s="298">
        <v>33175</v>
      </c>
      <c r="M2542" s="299">
        <v>21575.3</v>
      </c>
      <c r="N2542" s="300">
        <v>272527</v>
      </c>
      <c r="O2542" s="300">
        <v>5666</v>
      </c>
      <c r="P2542" s="301">
        <v>0</v>
      </c>
      <c r="Q2542" s="302">
        <v>0</v>
      </c>
      <c r="R2542" s="302">
        <v>0</v>
      </c>
      <c r="S2542" s="303">
        <v>0</v>
      </c>
      <c r="T2542" s="304">
        <v>0</v>
      </c>
      <c r="U2542" s="304">
        <v>0</v>
      </c>
      <c r="V2542" s="297">
        <v>54187.8</v>
      </c>
      <c r="W2542" s="298">
        <v>635770</v>
      </c>
      <c r="X2542" s="298">
        <v>38841</v>
      </c>
    </row>
    <row r="2543" spans="1:24" x14ac:dyDescent="0.35">
      <c r="A2543" s="294">
        <v>2013</v>
      </c>
      <c r="B2543" s="295">
        <v>56212</v>
      </c>
      <c r="C2543" s="296" t="s">
        <v>1919</v>
      </c>
      <c r="D2543" s="294" t="s">
        <v>39</v>
      </c>
      <c r="E2543" s="296" t="s">
        <v>40</v>
      </c>
      <c r="F2543" s="294" t="s">
        <v>24</v>
      </c>
      <c r="G2543" s="296" t="s">
        <v>41</v>
      </c>
      <c r="H2543" s="296" t="s">
        <v>42</v>
      </c>
      <c r="I2543" s="296" t="s">
        <v>2272</v>
      </c>
      <c r="J2543" s="297">
        <v>163906.79999999999</v>
      </c>
      <c r="K2543" s="298">
        <v>2039031</v>
      </c>
      <c r="L2543" s="298">
        <v>209393</v>
      </c>
      <c r="M2543" s="299">
        <v>26229.599999999999</v>
      </c>
      <c r="N2543" s="300">
        <v>324238</v>
      </c>
      <c r="O2543" s="300">
        <v>12479</v>
      </c>
      <c r="P2543" s="301">
        <v>0</v>
      </c>
      <c r="Q2543" s="302">
        <v>0</v>
      </c>
      <c r="R2543" s="302">
        <v>0</v>
      </c>
      <c r="S2543" s="303">
        <v>0</v>
      </c>
      <c r="T2543" s="304">
        <v>0</v>
      </c>
      <c r="U2543" s="304">
        <v>0</v>
      </c>
      <c r="V2543" s="297">
        <v>190136.4</v>
      </c>
      <c r="W2543" s="298">
        <v>2363269</v>
      </c>
      <c r="X2543" s="298">
        <v>221872</v>
      </c>
    </row>
    <row r="2544" spans="1:24" x14ac:dyDescent="0.35">
      <c r="A2544" s="294">
        <v>2013</v>
      </c>
      <c r="B2544" s="295">
        <v>56212</v>
      </c>
      <c r="C2544" s="296" t="s">
        <v>1919</v>
      </c>
      <c r="D2544" s="294" t="s">
        <v>39</v>
      </c>
      <c r="E2544" s="296" t="s">
        <v>40</v>
      </c>
      <c r="F2544" s="294" t="s">
        <v>24</v>
      </c>
      <c r="G2544" s="296" t="s">
        <v>187</v>
      </c>
      <c r="H2544" s="296" t="s">
        <v>42</v>
      </c>
      <c r="I2544" s="296" t="s">
        <v>2271</v>
      </c>
      <c r="J2544" s="297">
        <v>36824.800000000003</v>
      </c>
      <c r="K2544" s="298">
        <v>492194</v>
      </c>
      <c r="L2544" s="298">
        <v>39200</v>
      </c>
      <c r="M2544" s="299">
        <v>11052.6</v>
      </c>
      <c r="N2544" s="300">
        <v>152031</v>
      </c>
      <c r="O2544" s="300">
        <v>4511</v>
      </c>
      <c r="P2544" s="301">
        <v>0</v>
      </c>
      <c r="Q2544" s="302">
        <v>0</v>
      </c>
      <c r="R2544" s="302">
        <v>0</v>
      </c>
      <c r="S2544" s="303">
        <v>0</v>
      </c>
      <c r="T2544" s="304">
        <v>0</v>
      </c>
      <c r="U2544" s="304">
        <v>0</v>
      </c>
      <c r="V2544" s="297">
        <v>47877.4</v>
      </c>
      <c r="W2544" s="298">
        <v>644225</v>
      </c>
      <c r="X2544" s="298">
        <v>43711</v>
      </c>
    </row>
    <row r="2545" spans="1:24" x14ac:dyDescent="0.35">
      <c r="A2545" s="294">
        <v>2013</v>
      </c>
      <c r="B2545" s="295">
        <v>56212</v>
      </c>
      <c r="C2545" s="296" t="s">
        <v>1919</v>
      </c>
      <c r="D2545" s="294" t="s">
        <v>39</v>
      </c>
      <c r="E2545" s="296" t="s">
        <v>40</v>
      </c>
      <c r="F2545" s="294" t="s">
        <v>24</v>
      </c>
      <c r="G2545" s="296" t="s">
        <v>208</v>
      </c>
      <c r="H2545" s="296" t="s">
        <v>42</v>
      </c>
      <c r="I2545" s="296" t="s">
        <v>2306</v>
      </c>
      <c r="J2545" s="297">
        <v>1.5</v>
      </c>
      <c r="K2545" s="298">
        <v>22</v>
      </c>
      <c r="L2545" s="298">
        <v>38</v>
      </c>
      <c r="M2545" s="299">
        <v>0</v>
      </c>
      <c r="N2545" s="300">
        <v>0</v>
      </c>
      <c r="O2545" s="300">
        <v>0</v>
      </c>
      <c r="P2545" s="301">
        <v>0</v>
      </c>
      <c r="Q2545" s="302">
        <v>0</v>
      </c>
      <c r="R2545" s="302">
        <v>0</v>
      </c>
      <c r="S2545" s="303">
        <v>0</v>
      </c>
      <c r="T2545" s="304">
        <v>0</v>
      </c>
      <c r="U2545" s="304">
        <v>0</v>
      </c>
      <c r="V2545" s="297">
        <v>1.5</v>
      </c>
      <c r="W2545" s="298">
        <v>22</v>
      </c>
      <c r="X2545" s="298">
        <v>38</v>
      </c>
    </row>
    <row r="2546" spans="1:24" x14ac:dyDescent="0.35">
      <c r="A2546" s="294">
        <v>2013</v>
      </c>
      <c r="B2546" s="295">
        <v>56212</v>
      </c>
      <c r="C2546" s="296" t="s">
        <v>1919</v>
      </c>
      <c r="D2546" s="294" t="s">
        <v>93</v>
      </c>
      <c r="E2546" s="296" t="s">
        <v>23</v>
      </c>
      <c r="F2546" s="294" t="s">
        <v>24</v>
      </c>
      <c r="G2546" s="296" t="s">
        <v>94</v>
      </c>
      <c r="H2546" s="296" t="s">
        <v>42</v>
      </c>
      <c r="I2546" s="296" t="s">
        <v>2285</v>
      </c>
      <c r="J2546" s="297">
        <v>568193.6</v>
      </c>
      <c r="K2546" s="298">
        <v>5110569</v>
      </c>
      <c r="L2546" s="298">
        <v>350201</v>
      </c>
      <c r="M2546" s="299">
        <v>60838</v>
      </c>
      <c r="N2546" s="300">
        <v>900166</v>
      </c>
      <c r="O2546" s="300">
        <v>30005</v>
      </c>
      <c r="P2546" s="301" t="s">
        <v>35</v>
      </c>
      <c r="Q2546" s="302" t="s">
        <v>35</v>
      </c>
      <c r="R2546" s="302" t="s">
        <v>35</v>
      </c>
      <c r="S2546" s="303" t="s">
        <v>35</v>
      </c>
      <c r="T2546" s="304" t="s">
        <v>35</v>
      </c>
      <c r="U2546" s="304" t="s">
        <v>35</v>
      </c>
      <c r="V2546" s="297">
        <v>629031.6</v>
      </c>
      <c r="W2546" s="298">
        <v>6010735</v>
      </c>
      <c r="X2546" s="298">
        <v>380206</v>
      </c>
    </row>
    <row r="2547" spans="1:24" x14ac:dyDescent="0.35">
      <c r="A2547" s="294">
        <v>2013</v>
      </c>
      <c r="B2547" s="295">
        <v>56220</v>
      </c>
      <c r="C2547" s="296" t="s">
        <v>1920</v>
      </c>
      <c r="D2547" s="294" t="s">
        <v>39</v>
      </c>
      <c r="E2547" s="296" t="s">
        <v>40</v>
      </c>
      <c r="F2547" s="294" t="s">
        <v>24</v>
      </c>
      <c r="G2547" s="296" t="s">
        <v>187</v>
      </c>
      <c r="H2547" s="296" t="s">
        <v>42</v>
      </c>
      <c r="I2547" s="296" t="s">
        <v>2271</v>
      </c>
      <c r="J2547" s="297">
        <v>791.6</v>
      </c>
      <c r="K2547" s="298">
        <v>11105</v>
      </c>
      <c r="L2547" s="298">
        <v>802</v>
      </c>
      <c r="M2547" s="299">
        <v>19290.8</v>
      </c>
      <c r="N2547" s="300">
        <v>298038</v>
      </c>
      <c r="O2547" s="300">
        <v>205</v>
      </c>
      <c r="P2547" s="301">
        <v>0</v>
      </c>
      <c r="Q2547" s="302">
        <v>0</v>
      </c>
      <c r="R2547" s="302">
        <v>0</v>
      </c>
      <c r="S2547" s="303">
        <v>0</v>
      </c>
      <c r="T2547" s="304">
        <v>0</v>
      </c>
      <c r="U2547" s="304">
        <v>0</v>
      </c>
      <c r="V2547" s="297">
        <v>20082.400000000001</v>
      </c>
      <c r="W2547" s="298">
        <v>309143</v>
      </c>
      <c r="X2547" s="298">
        <v>1007</v>
      </c>
    </row>
    <row r="2548" spans="1:24" x14ac:dyDescent="0.35">
      <c r="A2548" s="294">
        <v>2013</v>
      </c>
      <c r="B2548" s="295">
        <v>56247</v>
      </c>
      <c r="C2548" s="296" t="s">
        <v>1921</v>
      </c>
      <c r="D2548" s="294" t="s">
        <v>93</v>
      </c>
      <c r="E2548" s="296" t="s">
        <v>23</v>
      </c>
      <c r="F2548" s="294" t="s">
        <v>24</v>
      </c>
      <c r="G2548" s="296" t="s">
        <v>94</v>
      </c>
      <c r="H2548" s="296" t="s">
        <v>42</v>
      </c>
      <c r="I2548" s="296" t="s">
        <v>2285</v>
      </c>
      <c r="J2548" s="297">
        <v>548</v>
      </c>
      <c r="K2548" s="298">
        <v>5609</v>
      </c>
      <c r="L2548" s="298">
        <v>2390</v>
      </c>
      <c r="M2548" s="299">
        <v>375</v>
      </c>
      <c r="N2548" s="300">
        <v>4255</v>
      </c>
      <c r="O2548" s="300">
        <v>306</v>
      </c>
      <c r="P2548" s="301" t="s">
        <v>35</v>
      </c>
      <c r="Q2548" s="302" t="s">
        <v>35</v>
      </c>
      <c r="R2548" s="302" t="s">
        <v>35</v>
      </c>
      <c r="S2548" s="303" t="s">
        <v>35</v>
      </c>
      <c r="T2548" s="304" t="s">
        <v>35</v>
      </c>
      <c r="U2548" s="304" t="s">
        <v>35</v>
      </c>
      <c r="V2548" s="297">
        <v>923</v>
      </c>
      <c r="W2548" s="298">
        <v>9864</v>
      </c>
      <c r="X2548" s="298">
        <v>2696</v>
      </c>
    </row>
    <row r="2549" spans="1:24" x14ac:dyDescent="0.35">
      <c r="A2549" s="294">
        <v>2013</v>
      </c>
      <c r="B2549" s="295">
        <v>56248</v>
      </c>
      <c r="C2549" s="296" t="s">
        <v>1922</v>
      </c>
      <c r="D2549" s="294" t="s">
        <v>93</v>
      </c>
      <c r="E2549" s="296" t="s">
        <v>23</v>
      </c>
      <c r="F2549" s="294" t="s">
        <v>24</v>
      </c>
      <c r="G2549" s="296" t="s">
        <v>94</v>
      </c>
      <c r="H2549" s="296" t="s">
        <v>42</v>
      </c>
      <c r="I2549" s="296" t="s">
        <v>2285</v>
      </c>
      <c r="J2549" s="297">
        <v>22136</v>
      </c>
      <c r="K2549" s="298">
        <v>147746</v>
      </c>
      <c r="L2549" s="298">
        <v>15428</v>
      </c>
      <c r="M2549" s="299">
        <v>0</v>
      </c>
      <c r="N2549" s="300">
        <v>0</v>
      </c>
      <c r="O2549" s="300">
        <v>0</v>
      </c>
      <c r="P2549" s="301">
        <v>0</v>
      </c>
      <c r="Q2549" s="302">
        <v>0</v>
      </c>
      <c r="R2549" s="302">
        <v>0</v>
      </c>
      <c r="S2549" s="303">
        <v>0</v>
      </c>
      <c r="T2549" s="304">
        <v>0</v>
      </c>
      <c r="U2549" s="304">
        <v>0</v>
      </c>
      <c r="V2549" s="297">
        <v>22136</v>
      </c>
      <c r="W2549" s="298">
        <v>147746</v>
      </c>
      <c r="X2549" s="298">
        <v>15428</v>
      </c>
    </row>
    <row r="2550" spans="1:24" x14ac:dyDescent="0.35">
      <c r="A2550" s="294">
        <v>2013</v>
      </c>
      <c r="B2550" s="295">
        <v>56249</v>
      </c>
      <c r="C2550" s="296" t="s">
        <v>2480</v>
      </c>
      <c r="D2550" s="294" t="s">
        <v>22</v>
      </c>
      <c r="E2550" s="296" t="s">
        <v>23</v>
      </c>
      <c r="F2550" s="294" t="s">
        <v>24</v>
      </c>
      <c r="G2550" s="296" t="s">
        <v>221</v>
      </c>
      <c r="H2550" s="296" t="s">
        <v>114</v>
      </c>
      <c r="I2550" s="296" t="s">
        <v>2337</v>
      </c>
      <c r="J2550" s="297" t="s">
        <v>35</v>
      </c>
      <c r="K2550" s="298" t="s">
        <v>35</v>
      </c>
      <c r="L2550" s="298" t="s">
        <v>35</v>
      </c>
      <c r="M2550" s="299" t="s">
        <v>35</v>
      </c>
      <c r="N2550" s="300" t="s">
        <v>35</v>
      </c>
      <c r="O2550" s="300" t="s">
        <v>35</v>
      </c>
      <c r="P2550" s="301" t="s">
        <v>35</v>
      </c>
      <c r="Q2550" s="302" t="s">
        <v>35</v>
      </c>
      <c r="R2550" s="302" t="s">
        <v>35</v>
      </c>
      <c r="S2550" s="303" t="s">
        <v>35</v>
      </c>
      <c r="T2550" s="304" t="s">
        <v>35</v>
      </c>
      <c r="U2550" s="304" t="s">
        <v>35</v>
      </c>
      <c r="V2550" s="297">
        <v>0</v>
      </c>
      <c r="W2550" s="298">
        <v>0</v>
      </c>
      <c r="X2550" s="298">
        <v>0</v>
      </c>
    </row>
    <row r="2551" spans="1:24" x14ac:dyDescent="0.35">
      <c r="A2551" s="294">
        <v>2013</v>
      </c>
      <c r="B2551" s="295">
        <v>56254</v>
      </c>
      <c r="C2551" s="296" t="s">
        <v>1923</v>
      </c>
      <c r="D2551" s="294" t="s">
        <v>39</v>
      </c>
      <c r="E2551" s="296" t="s">
        <v>40</v>
      </c>
      <c r="F2551" s="294" t="s">
        <v>24</v>
      </c>
      <c r="G2551" s="296" t="s">
        <v>187</v>
      </c>
      <c r="H2551" s="296" t="s">
        <v>42</v>
      </c>
      <c r="I2551" s="296" t="s">
        <v>2271</v>
      </c>
      <c r="J2551" s="297">
        <v>0</v>
      </c>
      <c r="K2551" s="298">
        <v>0</v>
      </c>
      <c r="L2551" s="298">
        <v>0</v>
      </c>
      <c r="M2551" s="299">
        <v>130316.5</v>
      </c>
      <c r="N2551" s="300">
        <v>2053736</v>
      </c>
      <c r="O2551" s="300">
        <v>4110</v>
      </c>
      <c r="P2551" s="301">
        <v>43479.199999999997</v>
      </c>
      <c r="Q2551" s="302">
        <v>901888</v>
      </c>
      <c r="R2551" s="302">
        <v>654</v>
      </c>
      <c r="S2551" s="303">
        <v>0</v>
      </c>
      <c r="T2551" s="304">
        <v>0</v>
      </c>
      <c r="U2551" s="304">
        <v>0</v>
      </c>
      <c r="V2551" s="297">
        <v>173795.7</v>
      </c>
      <c r="W2551" s="298">
        <v>2955624</v>
      </c>
      <c r="X2551" s="298">
        <v>4764</v>
      </c>
    </row>
    <row r="2552" spans="1:24" x14ac:dyDescent="0.35">
      <c r="A2552" s="294">
        <v>2013</v>
      </c>
      <c r="B2552" s="295">
        <v>56255</v>
      </c>
      <c r="C2552" s="296" t="s">
        <v>1924</v>
      </c>
      <c r="D2552" s="294" t="s">
        <v>93</v>
      </c>
      <c r="E2552" s="296" t="s">
        <v>23</v>
      </c>
      <c r="F2552" s="294" t="s">
        <v>24</v>
      </c>
      <c r="G2552" s="296" t="s">
        <v>94</v>
      </c>
      <c r="H2552" s="296" t="s">
        <v>42</v>
      </c>
      <c r="I2552" s="296" t="s">
        <v>2285</v>
      </c>
      <c r="J2552" s="297">
        <v>38614.400000000001</v>
      </c>
      <c r="K2552" s="298">
        <v>374783</v>
      </c>
      <c r="L2552" s="298">
        <v>21637</v>
      </c>
      <c r="M2552" s="299">
        <v>41813.9</v>
      </c>
      <c r="N2552" s="300">
        <v>383638</v>
      </c>
      <c r="O2552" s="300">
        <v>8162</v>
      </c>
      <c r="P2552" s="301">
        <v>0</v>
      </c>
      <c r="Q2552" s="302">
        <v>0</v>
      </c>
      <c r="R2552" s="302">
        <v>0</v>
      </c>
      <c r="S2552" s="303">
        <v>0</v>
      </c>
      <c r="T2552" s="304">
        <v>0</v>
      </c>
      <c r="U2552" s="304">
        <v>0</v>
      </c>
      <c r="V2552" s="297">
        <v>80428.3</v>
      </c>
      <c r="W2552" s="298">
        <v>758421</v>
      </c>
      <c r="X2552" s="298">
        <v>29799</v>
      </c>
    </row>
    <row r="2553" spans="1:24" x14ac:dyDescent="0.35">
      <c r="A2553" s="294">
        <v>2013</v>
      </c>
      <c r="B2553" s="295">
        <v>56260</v>
      </c>
      <c r="C2553" s="296" t="s">
        <v>1925</v>
      </c>
      <c r="D2553" s="294" t="s">
        <v>93</v>
      </c>
      <c r="E2553" s="296" t="s">
        <v>23</v>
      </c>
      <c r="F2553" s="294" t="s">
        <v>24</v>
      </c>
      <c r="G2553" s="296" t="s">
        <v>94</v>
      </c>
      <c r="H2553" s="296" t="s">
        <v>42</v>
      </c>
      <c r="I2553" s="296" t="s">
        <v>2285</v>
      </c>
      <c r="J2553" s="297">
        <v>1225.7</v>
      </c>
      <c r="K2553" s="298">
        <v>12436</v>
      </c>
      <c r="L2553" s="298">
        <v>1025</v>
      </c>
      <c r="M2553" s="299">
        <v>1849.3</v>
      </c>
      <c r="N2553" s="300">
        <v>17672</v>
      </c>
      <c r="O2553" s="300">
        <v>256</v>
      </c>
      <c r="P2553" s="301">
        <v>0</v>
      </c>
      <c r="Q2553" s="302">
        <v>0</v>
      </c>
      <c r="R2553" s="302">
        <v>0</v>
      </c>
      <c r="S2553" s="303">
        <v>0</v>
      </c>
      <c r="T2553" s="304">
        <v>0</v>
      </c>
      <c r="U2553" s="304">
        <v>0</v>
      </c>
      <c r="V2553" s="297">
        <v>3075</v>
      </c>
      <c r="W2553" s="298">
        <v>30108</v>
      </c>
      <c r="X2553" s="298">
        <v>1281</v>
      </c>
    </row>
    <row r="2554" spans="1:24" x14ac:dyDescent="0.35">
      <c r="A2554" s="294">
        <v>2013</v>
      </c>
      <c r="B2554" s="295">
        <v>56265</v>
      </c>
      <c r="C2554" s="296" t="s">
        <v>1926</v>
      </c>
      <c r="D2554" s="294" t="s">
        <v>39</v>
      </c>
      <c r="E2554" s="296" t="s">
        <v>40</v>
      </c>
      <c r="F2554" s="294" t="s">
        <v>24</v>
      </c>
      <c r="G2554" s="296" t="s">
        <v>228</v>
      </c>
      <c r="H2554" s="296" t="s">
        <v>42</v>
      </c>
      <c r="I2554" s="296" t="s">
        <v>2306</v>
      </c>
      <c r="J2554" s="297">
        <v>27643</v>
      </c>
      <c r="K2554" s="298">
        <v>214202</v>
      </c>
      <c r="L2554" s="298">
        <v>20243</v>
      </c>
      <c r="M2554" s="299">
        <v>12675</v>
      </c>
      <c r="N2554" s="300">
        <v>98455</v>
      </c>
      <c r="O2554" s="300">
        <v>3410</v>
      </c>
      <c r="P2554" s="301">
        <v>0</v>
      </c>
      <c r="Q2554" s="302">
        <v>0</v>
      </c>
      <c r="R2554" s="302">
        <v>0</v>
      </c>
      <c r="S2554" s="303">
        <v>0</v>
      </c>
      <c r="T2554" s="304">
        <v>0</v>
      </c>
      <c r="U2554" s="304">
        <v>0</v>
      </c>
      <c r="V2554" s="297">
        <v>40318</v>
      </c>
      <c r="W2554" s="298">
        <v>312657</v>
      </c>
      <c r="X2554" s="298">
        <v>23653</v>
      </c>
    </row>
    <row r="2555" spans="1:24" x14ac:dyDescent="0.35">
      <c r="A2555" s="294">
        <v>2013</v>
      </c>
      <c r="B2555" s="295">
        <v>56265</v>
      </c>
      <c r="C2555" s="296" t="s">
        <v>1926</v>
      </c>
      <c r="D2555" s="294" t="s">
        <v>39</v>
      </c>
      <c r="E2555" s="296" t="s">
        <v>40</v>
      </c>
      <c r="F2555" s="294" t="s">
        <v>24</v>
      </c>
      <c r="G2555" s="296" t="s">
        <v>34</v>
      </c>
      <c r="H2555" s="296" t="s">
        <v>42</v>
      </c>
      <c r="I2555" s="296" t="s">
        <v>2270</v>
      </c>
      <c r="J2555" s="297">
        <v>18271</v>
      </c>
      <c r="K2555" s="298">
        <v>186449</v>
      </c>
      <c r="L2555" s="298">
        <v>20462</v>
      </c>
      <c r="M2555" s="299">
        <v>4408</v>
      </c>
      <c r="N2555" s="300">
        <v>44986</v>
      </c>
      <c r="O2555" s="300">
        <v>1792</v>
      </c>
      <c r="P2555" s="301">
        <v>0</v>
      </c>
      <c r="Q2555" s="302">
        <v>0</v>
      </c>
      <c r="R2555" s="302">
        <v>0</v>
      </c>
      <c r="S2555" s="303">
        <v>0</v>
      </c>
      <c r="T2555" s="304">
        <v>0</v>
      </c>
      <c r="U2555" s="304">
        <v>0</v>
      </c>
      <c r="V2555" s="297">
        <v>22679</v>
      </c>
      <c r="W2555" s="298">
        <v>231435</v>
      </c>
      <c r="X2555" s="298">
        <v>22254</v>
      </c>
    </row>
    <row r="2556" spans="1:24" x14ac:dyDescent="0.35">
      <c r="A2556" s="294">
        <v>2013</v>
      </c>
      <c r="B2556" s="295">
        <v>56265</v>
      </c>
      <c r="C2556" s="296" t="s">
        <v>1926</v>
      </c>
      <c r="D2556" s="294" t="s">
        <v>39</v>
      </c>
      <c r="E2556" s="296" t="s">
        <v>40</v>
      </c>
      <c r="F2556" s="294" t="s">
        <v>24</v>
      </c>
      <c r="G2556" s="296" t="s">
        <v>173</v>
      </c>
      <c r="H2556" s="296" t="s">
        <v>42</v>
      </c>
      <c r="I2556" s="296" t="s">
        <v>2306</v>
      </c>
      <c r="J2556" s="297">
        <v>8401</v>
      </c>
      <c r="K2556" s="298">
        <v>77695</v>
      </c>
      <c r="L2556" s="298">
        <v>9756</v>
      </c>
      <c r="M2556" s="299">
        <v>541</v>
      </c>
      <c r="N2556" s="300">
        <v>4910</v>
      </c>
      <c r="O2556" s="300">
        <v>285</v>
      </c>
      <c r="P2556" s="301">
        <v>0</v>
      </c>
      <c r="Q2556" s="302">
        <v>0</v>
      </c>
      <c r="R2556" s="302">
        <v>0</v>
      </c>
      <c r="S2556" s="303">
        <v>0</v>
      </c>
      <c r="T2556" s="304">
        <v>0</v>
      </c>
      <c r="U2556" s="304">
        <v>0</v>
      </c>
      <c r="V2556" s="297">
        <v>8942</v>
      </c>
      <c r="W2556" s="298">
        <v>82605</v>
      </c>
      <c r="X2556" s="298">
        <v>10041</v>
      </c>
    </row>
    <row r="2557" spans="1:24" x14ac:dyDescent="0.35">
      <c r="A2557" s="294">
        <v>2013</v>
      </c>
      <c r="B2557" s="295">
        <v>56265</v>
      </c>
      <c r="C2557" s="296" t="s">
        <v>1926</v>
      </c>
      <c r="D2557" s="294" t="s">
        <v>39</v>
      </c>
      <c r="E2557" s="296" t="s">
        <v>40</v>
      </c>
      <c r="F2557" s="294" t="s">
        <v>24</v>
      </c>
      <c r="G2557" s="296" t="s">
        <v>30</v>
      </c>
      <c r="H2557" s="296" t="s">
        <v>42</v>
      </c>
      <c r="I2557" s="296" t="s">
        <v>2271</v>
      </c>
      <c r="J2557" s="297">
        <v>25536</v>
      </c>
      <c r="K2557" s="298">
        <v>202065</v>
      </c>
      <c r="L2557" s="298">
        <v>14857</v>
      </c>
      <c r="M2557" s="299">
        <v>5214</v>
      </c>
      <c r="N2557" s="300">
        <v>40974</v>
      </c>
      <c r="O2557" s="300">
        <v>968</v>
      </c>
      <c r="P2557" s="301">
        <v>0</v>
      </c>
      <c r="Q2557" s="302">
        <v>0</v>
      </c>
      <c r="R2557" s="302">
        <v>0</v>
      </c>
      <c r="S2557" s="303">
        <v>0</v>
      </c>
      <c r="T2557" s="304">
        <v>0</v>
      </c>
      <c r="U2557" s="304">
        <v>0</v>
      </c>
      <c r="V2557" s="297">
        <v>30750</v>
      </c>
      <c r="W2557" s="298">
        <v>243039</v>
      </c>
      <c r="X2557" s="298">
        <v>15825</v>
      </c>
    </row>
    <row r="2558" spans="1:24" x14ac:dyDescent="0.35">
      <c r="A2558" s="294">
        <v>2013</v>
      </c>
      <c r="B2558" s="295">
        <v>56265</v>
      </c>
      <c r="C2558" s="296" t="s">
        <v>1926</v>
      </c>
      <c r="D2558" s="294" t="s">
        <v>39</v>
      </c>
      <c r="E2558" s="296" t="s">
        <v>40</v>
      </c>
      <c r="F2558" s="294" t="s">
        <v>24</v>
      </c>
      <c r="G2558" s="296" t="s">
        <v>131</v>
      </c>
      <c r="H2558" s="296" t="s">
        <v>42</v>
      </c>
      <c r="I2558" s="296" t="s">
        <v>2271</v>
      </c>
      <c r="J2558" s="297">
        <v>45814</v>
      </c>
      <c r="K2558" s="298">
        <v>341980</v>
      </c>
      <c r="L2558" s="298">
        <v>34230</v>
      </c>
      <c r="M2558" s="299">
        <v>22425</v>
      </c>
      <c r="N2558" s="300">
        <v>168992</v>
      </c>
      <c r="O2558" s="300">
        <v>4548</v>
      </c>
      <c r="P2558" s="301">
        <v>0</v>
      </c>
      <c r="Q2558" s="302">
        <v>0</v>
      </c>
      <c r="R2558" s="302">
        <v>0</v>
      </c>
      <c r="S2558" s="303">
        <v>0</v>
      </c>
      <c r="T2558" s="304">
        <v>0</v>
      </c>
      <c r="U2558" s="304">
        <v>0</v>
      </c>
      <c r="V2558" s="297">
        <v>68239</v>
      </c>
      <c r="W2558" s="298">
        <v>510972</v>
      </c>
      <c r="X2558" s="298">
        <v>38778</v>
      </c>
    </row>
    <row r="2559" spans="1:24" x14ac:dyDescent="0.35">
      <c r="A2559" s="294">
        <v>2013</v>
      </c>
      <c r="B2559" s="295">
        <v>56265</v>
      </c>
      <c r="C2559" s="296" t="s">
        <v>1926</v>
      </c>
      <c r="D2559" s="294" t="s">
        <v>39</v>
      </c>
      <c r="E2559" s="296" t="s">
        <v>40</v>
      </c>
      <c r="F2559" s="294" t="s">
        <v>24</v>
      </c>
      <c r="G2559" s="296" t="s">
        <v>41</v>
      </c>
      <c r="H2559" s="296" t="s">
        <v>42</v>
      </c>
      <c r="I2559" s="296" t="s">
        <v>2272</v>
      </c>
      <c r="J2559" s="297">
        <v>33596</v>
      </c>
      <c r="K2559" s="298">
        <v>246116</v>
      </c>
      <c r="L2559" s="298">
        <v>33613</v>
      </c>
      <c r="M2559" s="299">
        <v>29141</v>
      </c>
      <c r="N2559" s="300">
        <v>213566</v>
      </c>
      <c r="O2559" s="300">
        <v>7526</v>
      </c>
      <c r="P2559" s="301">
        <v>0</v>
      </c>
      <c r="Q2559" s="302">
        <v>0</v>
      </c>
      <c r="R2559" s="302">
        <v>0</v>
      </c>
      <c r="S2559" s="303">
        <v>0</v>
      </c>
      <c r="T2559" s="304">
        <v>0</v>
      </c>
      <c r="U2559" s="304">
        <v>0</v>
      </c>
      <c r="V2559" s="297">
        <v>62737</v>
      </c>
      <c r="W2559" s="298">
        <v>459682</v>
      </c>
      <c r="X2559" s="298">
        <v>41139</v>
      </c>
    </row>
    <row r="2560" spans="1:24" x14ac:dyDescent="0.35">
      <c r="A2560" s="294">
        <v>2013</v>
      </c>
      <c r="B2560" s="295">
        <v>56265</v>
      </c>
      <c r="C2560" s="296" t="s">
        <v>1926</v>
      </c>
      <c r="D2560" s="294" t="s">
        <v>39</v>
      </c>
      <c r="E2560" s="296" t="s">
        <v>40</v>
      </c>
      <c r="F2560" s="294" t="s">
        <v>24</v>
      </c>
      <c r="G2560" s="296" t="s">
        <v>44</v>
      </c>
      <c r="H2560" s="296" t="s">
        <v>42</v>
      </c>
      <c r="I2560" s="296" t="s">
        <v>2271</v>
      </c>
      <c r="J2560" s="297">
        <v>615</v>
      </c>
      <c r="K2560" s="298">
        <v>7479</v>
      </c>
      <c r="L2560" s="298">
        <v>701</v>
      </c>
      <c r="M2560" s="299">
        <v>50</v>
      </c>
      <c r="N2560" s="300">
        <v>605</v>
      </c>
      <c r="O2560" s="300">
        <v>16</v>
      </c>
      <c r="P2560" s="301">
        <v>0</v>
      </c>
      <c r="Q2560" s="302">
        <v>0</v>
      </c>
      <c r="R2560" s="302">
        <v>0</v>
      </c>
      <c r="S2560" s="303">
        <v>0</v>
      </c>
      <c r="T2560" s="304">
        <v>0</v>
      </c>
      <c r="U2560" s="304">
        <v>0</v>
      </c>
      <c r="V2560" s="297">
        <v>665</v>
      </c>
      <c r="W2560" s="298">
        <v>8084</v>
      </c>
      <c r="X2560" s="298">
        <v>717</v>
      </c>
    </row>
    <row r="2561" spans="1:24" x14ac:dyDescent="0.35">
      <c r="A2561" s="294">
        <v>2013</v>
      </c>
      <c r="B2561" s="295">
        <v>56265</v>
      </c>
      <c r="C2561" s="296" t="s">
        <v>1926</v>
      </c>
      <c r="D2561" s="294" t="s">
        <v>39</v>
      </c>
      <c r="E2561" s="296" t="s">
        <v>40</v>
      </c>
      <c r="F2561" s="294" t="s">
        <v>24</v>
      </c>
      <c r="G2561" s="296" t="s">
        <v>187</v>
      </c>
      <c r="H2561" s="296" t="s">
        <v>42</v>
      </c>
      <c r="I2561" s="296" t="s">
        <v>2271</v>
      </c>
      <c r="J2561" s="297">
        <v>45882</v>
      </c>
      <c r="K2561" s="298">
        <v>384486</v>
      </c>
      <c r="L2561" s="298">
        <v>38267</v>
      </c>
      <c r="M2561" s="299">
        <v>9136</v>
      </c>
      <c r="N2561" s="300">
        <v>77758</v>
      </c>
      <c r="O2561" s="300">
        <v>2251</v>
      </c>
      <c r="P2561" s="301">
        <v>0</v>
      </c>
      <c r="Q2561" s="302">
        <v>0</v>
      </c>
      <c r="R2561" s="302">
        <v>0</v>
      </c>
      <c r="S2561" s="303">
        <v>0</v>
      </c>
      <c r="T2561" s="304">
        <v>0</v>
      </c>
      <c r="U2561" s="304">
        <v>0</v>
      </c>
      <c r="V2561" s="297">
        <v>55018</v>
      </c>
      <c r="W2561" s="298">
        <v>462244</v>
      </c>
      <c r="X2561" s="298">
        <v>40518</v>
      </c>
    </row>
    <row r="2562" spans="1:24" x14ac:dyDescent="0.35">
      <c r="A2562" s="294">
        <v>2013</v>
      </c>
      <c r="B2562" s="295">
        <v>56265</v>
      </c>
      <c r="C2562" s="296" t="s">
        <v>1926</v>
      </c>
      <c r="D2562" s="294" t="s">
        <v>93</v>
      </c>
      <c r="E2562" s="296" t="s">
        <v>23</v>
      </c>
      <c r="F2562" s="294" t="s">
        <v>24</v>
      </c>
      <c r="G2562" s="296" t="s">
        <v>94</v>
      </c>
      <c r="H2562" s="296" t="s">
        <v>42</v>
      </c>
      <c r="I2562" s="296" t="s">
        <v>2285</v>
      </c>
      <c r="J2562" s="297">
        <v>23251</v>
      </c>
      <c r="K2562" s="298">
        <v>230565</v>
      </c>
      <c r="L2562" s="298">
        <v>13761</v>
      </c>
      <c r="M2562" s="299">
        <v>1139</v>
      </c>
      <c r="N2562" s="300">
        <v>11292</v>
      </c>
      <c r="O2562" s="300">
        <v>784</v>
      </c>
      <c r="P2562" s="301">
        <v>0</v>
      </c>
      <c r="Q2562" s="302">
        <v>0</v>
      </c>
      <c r="R2562" s="302">
        <v>0</v>
      </c>
      <c r="S2562" s="303">
        <v>0</v>
      </c>
      <c r="T2562" s="304">
        <v>0</v>
      </c>
      <c r="U2562" s="304">
        <v>0</v>
      </c>
      <c r="V2562" s="297">
        <v>24390</v>
      </c>
      <c r="W2562" s="298">
        <v>241857</v>
      </c>
      <c r="X2562" s="298">
        <v>14545</v>
      </c>
    </row>
    <row r="2563" spans="1:24" x14ac:dyDescent="0.35">
      <c r="A2563" s="294">
        <v>2013</v>
      </c>
      <c r="B2563" s="295">
        <v>56279</v>
      </c>
      <c r="C2563" s="296" t="s">
        <v>1927</v>
      </c>
      <c r="D2563" s="294" t="s">
        <v>39</v>
      </c>
      <c r="E2563" s="296" t="s">
        <v>40</v>
      </c>
      <c r="F2563" s="294" t="s">
        <v>24</v>
      </c>
      <c r="G2563" s="296" t="s">
        <v>79</v>
      </c>
      <c r="H2563" s="296" t="s">
        <v>42</v>
      </c>
      <c r="I2563" s="296" t="s">
        <v>2270</v>
      </c>
      <c r="J2563" s="297" t="s">
        <v>35</v>
      </c>
      <c r="K2563" s="298" t="s">
        <v>35</v>
      </c>
      <c r="L2563" s="298" t="s">
        <v>35</v>
      </c>
      <c r="M2563" s="299" t="s">
        <v>35</v>
      </c>
      <c r="N2563" s="300" t="s">
        <v>35</v>
      </c>
      <c r="O2563" s="300" t="s">
        <v>35</v>
      </c>
      <c r="P2563" s="301">
        <v>5774.3</v>
      </c>
      <c r="Q2563" s="302">
        <v>67376</v>
      </c>
      <c r="R2563" s="302">
        <v>1</v>
      </c>
      <c r="S2563" s="303" t="s">
        <v>35</v>
      </c>
      <c r="T2563" s="304" t="s">
        <v>35</v>
      </c>
      <c r="U2563" s="304" t="s">
        <v>35</v>
      </c>
      <c r="V2563" s="297">
        <v>5774.3</v>
      </c>
      <c r="W2563" s="298">
        <v>67376</v>
      </c>
      <c r="X2563" s="298">
        <v>1</v>
      </c>
    </row>
    <row r="2564" spans="1:24" x14ac:dyDescent="0.35">
      <c r="A2564" s="294">
        <v>2013</v>
      </c>
      <c r="B2564" s="295">
        <v>56286</v>
      </c>
      <c r="C2564" s="296" t="s">
        <v>1928</v>
      </c>
      <c r="D2564" s="294" t="s">
        <v>93</v>
      </c>
      <c r="E2564" s="296" t="s">
        <v>23</v>
      </c>
      <c r="F2564" s="294" t="s">
        <v>24</v>
      </c>
      <c r="G2564" s="296" t="s">
        <v>94</v>
      </c>
      <c r="H2564" s="296" t="s">
        <v>42</v>
      </c>
      <c r="I2564" s="296" t="s">
        <v>2285</v>
      </c>
      <c r="J2564" s="297">
        <v>26656.5</v>
      </c>
      <c r="K2564" s="298">
        <v>237780</v>
      </c>
      <c r="L2564" s="298">
        <v>17262</v>
      </c>
      <c r="M2564" s="299">
        <v>1870</v>
      </c>
      <c r="N2564" s="300">
        <v>20676</v>
      </c>
      <c r="O2564" s="300">
        <v>572</v>
      </c>
      <c r="P2564" s="301" t="s">
        <v>35</v>
      </c>
      <c r="Q2564" s="302" t="s">
        <v>35</v>
      </c>
      <c r="R2564" s="302" t="s">
        <v>35</v>
      </c>
      <c r="S2564" s="303" t="s">
        <v>35</v>
      </c>
      <c r="T2564" s="304" t="s">
        <v>35</v>
      </c>
      <c r="U2564" s="304" t="s">
        <v>35</v>
      </c>
      <c r="V2564" s="297">
        <v>28526.5</v>
      </c>
      <c r="W2564" s="298">
        <v>258456</v>
      </c>
      <c r="X2564" s="298">
        <v>17834</v>
      </c>
    </row>
    <row r="2565" spans="1:24" x14ac:dyDescent="0.35">
      <c r="A2565" s="294">
        <v>2013</v>
      </c>
      <c r="B2565" s="295">
        <v>56292</v>
      </c>
      <c r="C2565" s="296" t="s">
        <v>1929</v>
      </c>
      <c r="D2565" s="294" t="s">
        <v>39</v>
      </c>
      <c r="E2565" s="296" t="s">
        <v>40</v>
      </c>
      <c r="F2565" s="294" t="s">
        <v>24</v>
      </c>
      <c r="G2565" s="296" t="s">
        <v>41</v>
      </c>
      <c r="H2565" s="296" t="s">
        <v>42</v>
      </c>
      <c r="I2565" s="296" t="s">
        <v>2272</v>
      </c>
      <c r="J2565" s="297">
        <v>103.7</v>
      </c>
      <c r="K2565" s="298">
        <v>1525</v>
      </c>
      <c r="L2565" s="298">
        <v>691</v>
      </c>
      <c r="M2565" s="299">
        <v>3.3</v>
      </c>
      <c r="N2565" s="300">
        <v>41</v>
      </c>
      <c r="O2565" s="300">
        <v>8</v>
      </c>
      <c r="P2565" s="301" t="s">
        <v>35</v>
      </c>
      <c r="Q2565" s="302" t="s">
        <v>35</v>
      </c>
      <c r="R2565" s="302" t="s">
        <v>35</v>
      </c>
      <c r="S2565" s="303" t="s">
        <v>35</v>
      </c>
      <c r="T2565" s="304" t="s">
        <v>35</v>
      </c>
      <c r="U2565" s="304" t="s">
        <v>35</v>
      </c>
      <c r="V2565" s="297">
        <v>107</v>
      </c>
      <c r="W2565" s="298">
        <v>1566</v>
      </c>
      <c r="X2565" s="298">
        <v>699</v>
      </c>
    </row>
    <row r="2566" spans="1:24" x14ac:dyDescent="0.35">
      <c r="A2566" s="294">
        <v>2013</v>
      </c>
      <c r="B2566" s="295">
        <v>56292</v>
      </c>
      <c r="C2566" s="296" t="s">
        <v>1929</v>
      </c>
      <c r="D2566" s="294" t="s">
        <v>39</v>
      </c>
      <c r="E2566" s="296" t="s">
        <v>40</v>
      </c>
      <c r="F2566" s="294" t="s">
        <v>24</v>
      </c>
      <c r="G2566" s="296" t="s">
        <v>187</v>
      </c>
      <c r="H2566" s="296" t="s">
        <v>42</v>
      </c>
      <c r="I2566" s="296" t="s">
        <v>2271</v>
      </c>
      <c r="J2566" s="297">
        <v>3538.2</v>
      </c>
      <c r="K2566" s="298">
        <v>46500</v>
      </c>
      <c r="L2566" s="298">
        <v>4096</v>
      </c>
      <c r="M2566" s="299">
        <v>200.8</v>
      </c>
      <c r="N2566" s="300">
        <v>2600</v>
      </c>
      <c r="O2566" s="300">
        <v>89</v>
      </c>
      <c r="P2566" s="301" t="s">
        <v>35</v>
      </c>
      <c r="Q2566" s="302" t="s">
        <v>35</v>
      </c>
      <c r="R2566" s="302" t="s">
        <v>35</v>
      </c>
      <c r="S2566" s="303" t="s">
        <v>35</v>
      </c>
      <c r="T2566" s="304" t="s">
        <v>35</v>
      </c>
      <c r="U2566" s="304" t="s">
        <v>35</v>
      </c>
      <c r="V2566" s="297">
        <v>3739</v>
      </c>
      <c r="W2566" s="298">
        <v>49100</v>
      </c>
      <c r="X2566" s="298">
        <v>4185</v>
      </c>
    </row>
    <row r="2567" spans="1:24" x14ac:dyDescent="0.35">
      <c r="A2567" s="294">
        <v>2013</v>
      </c>
      <c r="B2567" s="295">
        <v>56292</v>
      </c>
      <c r="C2567" s="296" t="s">
        <v>1929</v>
      </c>
      <c r="D2567" s="294" t="s">
        <v>93</v>
      </c>
      <c r="E2567" s="296" t="s">
        <v>23</v>
      </c>
      <c r="F2567" s="294" t="s">
        <v>24</v>
      </c>
      <c r="G2567" s="296" t="s">
        <v>94</v>
      </c>
      <c r="H2567" s="296" t="s">
        <v>42</v>
      </c>
      <c r="I2567" s="296" t="s">
        <v>2285</v>
      </c>
      <c r="J2567" s="297">
        <v>103702.9</v>
      </c>
      <c r="K2567" s="298">
        <v>985055</v>
      </c>
      <c r="L2567" s="298">
        <v>67437</v>
      </c>
      <c r="M2567" s="299">
        <v>12126.4</v>
      </c>
      <c r="N2567" s="300">
        <v>109978</v>
      </c>
      <c r="O2567" s="300">
        <v>5853</v>
      </c>
      <c r="P2567" s="301" t="s">
        <v>35</v>
      </c>
      <c r="Q2567" s="302" t="s">
        <v>35</v>
      </c>
      <c r="R2567" s="302" t="s">
        <v>35</v>
      </c>
      <c r="S2567" s="303" t="s">
        <v>35</v>
      </c>
      <c r="T2567" s="304" t="s">
        <v>35</v>
      </c>
      <c r="U2567" s="304" t="s">
        <v>35</v>
      </c>
      <c r="V2567" s="297">
        <v>115829.3</v>
      </c>
      <c r="W2567" s="298">
        <v>1095033</v>
      </c>
      <c r="X2567" s="298">
        <v>73290</v>
      </c>
    </row>
    <row r="2568" spans="1:24" x14ac:dyDescent="0.35">
      <c r="A2568" s="294">
        <v>2013</v>
      </c>
      <c r="B2568" s="295">
        <v>56293</v>
      </c>
      <c r="C2568" s="296" t="s">
        <v>2481</v>
      </c>
      <c r="D2568" s="294" t="s">
        <v>22</v>
      </c>
      <c r="E2568" s="296" t="s">
        <v>23</v>
      </c>
      <c r="F2568" s="294" t="s">
        <v>24</v>
      </c>
      <c r="G2568" s="296" t="s">
        <v>37</v>
      </c>
      <c r="H2568" s="296" t="s">
        <v>114</v>
      </c>
      <c r="I2568" s="296" t="s">
        <v>2270</v>
      </c>
      <c r="J2568" s="297" t="s">
        <v>35</v>
      </c>
      <c r="K2568" s="298" t="s">
        <v>35</v>
      </c>
      <c r="L2568" s="298" t="s">
        <v>35</v>
      </c>
      <c r="M2568" s="299">
        <v>25172</v>
      </c>
      <c r="N2568" s="300">
        <v>296056</v>
      </c>
      <c r="O2568" s="300">
        <v>1</v>
      </c>
      <c r="P2568" s="301" t="s">
        <v>35</v>
      </c>
      <c r="Q2568" s="302" t="s">
        <v>35</v>
      </c>
      <c r="R2568" s="302" t="s">
        <v>35</v>
      </c>
      <c r="S2568" s="303" t="s">
        <v>35</v>
      </c>
      <c r="T2568" s="304" t="s">
        <v>35</v>
      </c>
      <c r="U2568" s="304" t="s">
        <v>35</v>
      </c>
      <c r="V2568" s="297">
        <v>25172</v>
      </c>
      <c r="W2568" s="298">
        <v>296056</v>
      </c>
      <c r="X2568" s="298">
        <v>1</v>
      </c>
    </row>
    <row r="2569" spans="1:24" x14ac:dyDescent="0.35">
      <c r="A2569" s="294">
        <v>2013</v>
      </c>
      <c r="B2569" s="295">
        <v>56294</v>
      </c>
      <c r="C2569" s="296" t="s">
        <v>1930</v>
      </c>
      <c r="D2569" s="294" t="s">
        <v>22</v>
      </c>
      <c r="E2569" s="296" t="s">
        <v>23</v>
      </c>
      <c r="F2569" s="294" t="s">
        <v>24</v>
      </c>
      <c r="G2569" s="296" t="s">
        <v>60</v>
      </c>
      <c r="H2569" s="296" t="s">
        <v>114</v>
      </c>
      <c r="I2569" s="296" t="s">
        <v>2278</v>
      </c>
      <c r="J2569" s="297" t="s">
        <v>35</v>
      </c>
      <c r="K2569" s="298" t="s">
        <v>35</v>
      </c>
      <c r="L2569" s="298" t="s">
        <v>35</v>
      </c>
      <c r="M2569" s="299">
        <v>197</v>
      </c>
      <c r="N2569" s="300">
        <v>1855</v>
      </c>
      <c r="O2569" s="300">
        <v>1</v>
      </c>
      <c r="P2569" s="301" t="s">
        <v>35</v>
      </c>
      <c r="Q2569" s="302" t="s">
        <v>35</v>
      </c>
      <c r="R2569" s="302" t="s">
        <v>35</v>
      </c>
      <c r="S2569" s="303" t="s">
        <v>35</v>
      </c>
      <c r="T2569" s="304" t="s">
        <v>35</v>
      </c>
      <c r="U2569" s="304" t="s">
        <v>35</v>
      </c>
      <c r="V2569" s="297">
        <v>197</v>
      </c>
      <c r="W2569" s="298">
        <v>1855</v>
      </c>
      <c r="X2569" s="298">
        <v>1</v>
      </c>
    </row>
    <row r="2570" spans="1:24" x14ac:dyDescent="0.35">
      <c r="A2570" s="294">
        <v>2013</v>
      </c>
      <c r="B2570" s="295">
        <v>56296</v>
      </c>
      <c r="C2570" s="296" t="s">
        <v>1931</v>
      </c>
      <c r="D2570" s="294" t="s">
        <v>22</v>
      </c>
      <c r="E2570" s="296" t="s">
        <v>23</v>
      </c>
      <c r="F2570" s="294" t="s">
        <v>24</v>
      </c>
      <c r="G2570" s="296" t="s">
        <v>60</v>
      </c>
      <c r="H2570" s="296" t="s">
        <v>114</v>
      </c>
      <c r="I2570" s="296" t="s">
        <v>2278</v>
      </c>
      <c r="J2570" s="297" t="s">
        <v>35</v>
      </c>
      <c r="K2570" s="298" t="s">
        <v>35</v>
      </c>
      <c r="L2570" s="298" t="s">
        <v>35</v>
      </c>
      <c r="M2570" s="299">
        <v>312</v>
      </c>
      <c r="N2570" s="300">
        <v>1544</v>
      </c>
      <c r="O2570" s="300">
        <v>1</v>
      </c>
      <c r="P2570" s="301" t="s">
        <v>35</v>
      </c>
      <c r="Q2570" s="302" t="s">
        <v>35</v>
      </c>
      <c r="R2570" s="302" t="s">
        <v>35</v>
      </c>
      <c r="S2570" s="303" t="s">
        <v>35</v>
      </c>
      <c r="T2570" s="304" t="s">
        <v>35</v>
      </c>
      <c r="U2570" s="304" t="s">
        <v>35</v>
      </c>
      <c r="V2570" s="297">
        <v>312</v>
      </c>
      <c r="W2570" s="298">
        <v>1544</v>
      </c>
      <c r="X2570" s="298">
        <v>1</v>
      </c>
    </row>
    <row r="2571" spans="1:24" x14ac:dyDescent="0.35">
      <c r="A2571" s="294">
        <v>2013</v>
      </c>
      <c r="B2571" s="295">
        <v>56297</v>
      </c>
      <c r="C2571" s="296" t="s">
        <v>1932</v>
      </c>
      <c r="D2571" s="294" t="s">
        <v>22</v>
      </c>
      <c r="E2571" s="296" t="s">
        <v>23</v>
      </c>
      <c r="F2571" s="294" t="s">
        <v>24</v>
      </c>
      <c r="G2571" s="296" t="s">
        <v>60</v>
      </c>
      <c r="H2571" s="296" t="s">
        <v>114</v>
      </c>
      <c r="I2571" s="296" t="s">
        <v>2278</v>
      </c>
      <c r="J2571" s="297" t="s">
        <v>35</v>
      </c>
      <c r="K2571" s="298" t="s">
        <v>35</v>
      </c>
      <c r="L2571" s="298" t="s">
        <v>35</v>
      </c>
      <c r="M2571" s="299">
        <v>238</v>
      </c>
      <c r="N2571" s="300">
        <v>2266</v>
      </c>
      <c r="O2571" s="300">
        <v>1</v>
      </c>
      <c r="P2571" s="301" t="s">
        <v>35</v>
      </c>
      <c r="Q2571" s="302" t="s">
        <v>35</v>
      </c>
      <c r="R2571" s="302" t="s">
        <v>35</v>
      </c>
      <c r="S2571" s="303" t="s">
        <v>35</v>
      </c>
      <c r="T2571" s="304" t="s">
        <v>35</v>
      </c>
      <c r="U2571" s="304" t="s">
        <v>35</v>
      </c>
      <c r="V2571" s="297">
        <v>238</v>
      </c>
      <c r="W2571" s="298">
        <v>2266</v>
      </c>
      <c r="X2571" s="298">
        <v>1</v>
      </c>
    </row>
    <row r="2572" spans="1:24" x14ac:dyDescent="0.35">
      <c r="A2572" s="294">
        <v>2013</v>
      </c>
      <c r="B2572" s="295">
        <v>56298</v>
      </c>
      <c r="C2572" s="296" t="s">
        <v>1933</v>
      </c>
      <c r="D2572" s="294" t="s">
        <v>93</v>
      </c>
      <c r="E2572" s="296" t="s">
        <v>23</v>
      </c>
      <c r="F2572" s="294" t="s">
        <v>24</v>
      </c>
      <c r="G2572" s="296" t="s">
        <v>94</v>
      </c>
      <c r="H2572" s="296" t="s">
        <v>42</v>
      </c>
      <c r="I2572" s="296" t="s">
        <v>2285</v>
      </c>
      <c r="J2572" s="297">
        <v>3938</v>
      </c>
      <c r="K2572" s="298">
        <v>40650</v>
      </c>
      <c r="L2572" s="298">
        <v>2579</v>
      </c>
      <c r="M2572" s="299">
        <v>169</v>
      </c>
      <c r="N2572" s="300">
        <v>1652</v>
      </c>
      <c r="O2572" s="300">
        <v>95</v>
      </c>
      <c r="P2572" s="301">
        <v>0</v>
      </c>
      <c r="Q2572" s="302">
        <v>0</v>
      </c>
      <c r="R2572" s="302">
        <v>0</v>
      </c>
      <c r="S2572" s="303">
        <v>0</v>
      </c>
      <c r="T2572" s="304">
        <v>0</v>
      </c>
      <c r="U2572" s="304">
        <v>0</v>
      </c>
      <c r="V2572" s="297">
        <v>4107</v>
      </c>
      <c r="W2572" s="298">
        <v>42302</v>
      </c>
      <c r="X2572" s="298">
        <v>2674</v>
      </c>
    </row>
    <row r="2573" spans="1:24" x14ac:dyDescent="0.35">
      <c r="A2573" s="294">
        <v>2013</v>
      </c>
      <c r="B2573" s="295">
        <v>56300</v>
      </c>
      <c r="C2573" s="296" t="s">
        <v>1934</v>
      </c>
      <c r="D2573" s="294" t="s">
        <v>22</v>
      </c>
      <c r="E2573" s="296" t="s">
        <v>23</v>
      </c>
      <c r="F2573" s="294" t="s">
        <v>24</v>
      </c>
      <c r="G2573" s="296" t="s">
        <v>60</v>
      </c>
      <c r="H2573" s="296" t="s">
        <v>114</v>
      </c>
      <c r="I2573" s="296" t="s">
        <v>2278</v>
      </c>
      <c r="J2573" s="297" t="s">
        <v>35</v>
      </c>
      <c r="K2573" s="298" t="s">
        <v>35</v>
      </c>
      <c r="L2573" s="298" t="s">
        <v>35</v>
      </c>
      <c r="M2573" s="299">
        <v>215</v>
      </c>
      <c r="N2573" s="300">
        <v>1762</v>
      </c>
      <c r="O2573" s="300">
        <v>1</v>
      </c>
      <c r="P2573" s="301" t="s">
        <v>35</v>
      </c>
      <c r="Q2573" s="302" t="s">
        <v>35</v>
      </c>
      <c r="R2573" s="302" t="s">
        <v>35</v>
      </c>
      <c r="S2573" s="303" t="s">
        <v>35</v>
      </c>
      <c r="T2573" s="304" t="s">
        <v>35</v>
      </c>
      <c r="U2573" s="304" t="s">
        <v>35</v>
      </c>
      <c r="V2573" s="297">
        <v>215</v>
      </c>
      <c r="W2573" s="298">
        <v>1762</v>
      </c>
      <c r="X2573" s="298">
        <v>1</v>
      </c>
    </row>
    <row r="2574" spans="1:24" x14ac:dyDescent="0.35">
      <c r="A2574" s="294">
        <v>2013</v>
      </c>
      <c r="B2574" s="295">
        <v>56302</v>
      </c>
      <c r="C2574" s="296" t="s">
        <v>1935</v>
      </c>
      <c r="D2574" s="294" t="s">
        <v>22</v>
      </c>
      <c r="E2574" s="296" t="s">
        <v>23</v>
      </c>
      <c r="F2574" s="294" t="s">
        <v>24</v>
      </c>
      <c r="G2574" s="296" t="s">
        <v>60</v>
      </c>
      <c r="H2574" s="296" t="s">
        <v>114</v>
      </c>
      <c r="I2574" s="296" t="s">
        <v>2278</v>
      </c>
      <c r="J2574" s="297" t="s">
        <v>35</v>
      </c>
      <c r="K2574" s="298" t="s">
        <v>35</v>
      </c>
      <c r="L2574" s="298" t="s">
        <v>35</v>
      </c>
      <c r="M2574" s="299">
        <v>207</v>
      </c>
      <c r="N2574" s="300">
        <v>2062</v>
      </c>
      <c r="O2574" s="300">
        <v>1</v>
      </c>
      <c r="P2574" s="301" t="s">
        <v>35</v>
      </c>
      <c r="Q2574" s="302" t="s">
        <v>35</v>
      </c>
      <c r="R2574" s="302" t="s">
        <v>35</v>
      </c>
      <c r="S2574" s="303" t="s">
        <v>35</v>
      </c>
      <c r="T2574" s="304" t="s">
        <v>35</v>
      </c>
      <c r="U2574" s="304" t="s">
        <v>35</v>
      </c>
      <c r="V2574" s="297">
        <v>207</v>
      </c>
      <c r="W2574" s="298">
        <v>2062</v>
      </c>
      <c r="X2574" s="298">
        <v>1</v>
      </c>
    </row>
    <row r="2575" spans="1:24" x14ac:dyDescent="0.35">
      <c r="A2575" s="294">
        <v>2013</v>
      </c>
      <c r="B2575" s="295">
        <v>56304</v>
      </c>
      <c r="C2575" s="296" t="s">
        <v>2482</v>
      </c>
      <c r="D2575" s="294" t="s">
        <v>22</v>
      </c>
      <c r="E2575" s="296" t="s">
        <v>23</v>
      </c>
      <c r="F2575" s="294" t="s">
        <v>24</v>
      </c>
      <c r="G2575" s="296" t="s">
        <v>94</v>
      </c>
      <c r="H2575" s="296" t="s">
        <v>114</v>
      </c>
      <c r="I2575" s="296" t="s">
        <v>2270</v>
      </c>
      <c r="J2575" s="297" t="s">
        <v>35</v>
      </c>
      <c r="K2575" s="298" t="s">
        <v>35</v>
      </c>
      <c r="L2575" s="298" t="s">
        <v>35</v>
      </c>
      <c r="M2575" s="299" t="s">
        <v>35</v>
      </c>
      <c r="N2575" s="300" t="s">
        <v>35</v>
      </c>
      <c r="O2575" s="300" t="s">
        <v>35</v>
      </c>
      <c r="P2575" s="301">
        <v>13497</v>
      </c>
      <c r="Q2575" s="302">
        <v>793498</v>
      </c>
      <c r="R2575" s="302" t="s">
        <v>35</v>
      </c>
      <c r="S2575" s="303" t="s">
        <v>35</v>
      </c>
      <c r="T2575" s="304" t="s">
        <v>35</v>
      </c>
      <c r="U2575" s="304" t="s">
        <v>35</v>
      </c>
      <c r="V2575" s="297">
        <v>13497</v>
      </c>
      <c r="W2575" s="298">
        <v>793498</v>
      </c>
      <c r="X2575" s="298">
        <v>0</v>
      </c>
    </row>
    <row r="2576" spans="1:24" x14ac:dyDescent="0.35">
      <c r="A2576" s="294">
        <v>2013</v>
      </c>
      <c r="B2576" s="295">
        <v>56306</v>
      </c>
      <c r="C2576" s="296" t="s">
        <v>2483</v>
      </c>
      <c r="D2576" s="294" t="s">
        <v>22</v>
      </c>
      <c r="E2576" s="296" t="s">
        <v>23</v>
      </c>
      <c r="F2576" s="294" t="s">
        <v>24</v>
      </c>
      <c r="G2576" s="296" t="s">
        <v>46</v>
      </c>
      <c r="H2576" s="296" t="s">
        <v>114</v>
      </c>
      <c r="I2576" s="296" t="s">
        <v>2274</v>
      </c>
      <c r="J2576" s="297" t="s">
        <v>35</v>
      </c>
      <c r="K2576" s="298" t="s">
        <v>35</v>
      </c>
      <c r="L2576" s="298" t="s">
        <v>35</v>
      </c>
      <c r="M2576" s="299" t="s">
        <v>35</v>
      </c>
      <c r="N2576" s="300" t="s">
        <v>35</v>
      </c>
      <c r="O2576" s="300" t="s">
        <v>35</v>
      </c>
      <c r="P2576" s="301" t="s">
        <v>35</v>
      </c>
      <c r="Q2576" s="302" t="s">
        <v>35</v>
      </c>
      <c r="R2576" s="302" t="s">
        <v>35</v>
      </c>
      <c r="S2576" s="303" t="s">
        <v>35</v>
      </c>
      <c r="T2576" s="304" t="s">
        <v>35</v>
      </c>
      <c r="U2576" s="304" t="s">
        <v>35</v>
      </c>
      <c r="V2576" s="297">
        <v>0</v>
      </c>
      <c r="W2576" s="298">
        <v>0</v>
      </c>
      <c r="X2576" s="298">
        <v>0</v>
      </c>
    </row>
    <row r="2577" spans="1:24" ht="27.75" x14ac:dyDescent="0.35">
      <c r="A2577" s="294">
        <v>2013</v>
      </c>
      <c r="B2577" s="295">
        <v>56315</v>
      </c>
      <c r="C2577" s="296" t="s">
        <v>1936</v>
      </c>
      <c r="D2577" s="294" t="s">
        <v>93</v>
      </c>
      <c r="E2577" s="296" t="s">
        <v>23</v>
      </c>
      <c r="F2577" s="294" t="s">
        <v>24</v>
      </c>
      <c r="G2577" s="296" t="s">
        <v>94</v>
      </c>
      <c r="H2577" s="296" t="s">
        <v>42</v>
      </c>
      <c r="I2577" s="296" t="s">
        <v>2285</v>
      </c>
      <c r="J2577" s="297">
        <v>0</v>
      </c>
      <c r="K2577" s="298">
        <v>0</v>
      </c>
      <c r="L2577" s="298">
        <v>0</v>
      </c>
      <c r="M2577" s="299">
        <v>0</v>
      </c>
      <c r="N2577" s="300">
        <v>0</v>
      </c>
      <c r="O2577" s="300">
        <v>0</v>
      </c>
      <c r="P2577" s="301">
        <v>390467.5</v>
      </c>
      <c r="Q2577" s="302">
        <v>9772216</v>
      </c>
      <c r="R2577" s="302">
        <v>28</v>
      </c>
      <c r="S2577" s="303">
        <v>0</v>
      </c>
      <c r="T2577" s="304">
        <v>0</v>
      </c>
      <c r="U2577" s="304">
        <v>0</v>
      </c>
      <c r="V2577" s="297">
        <v>390467.5</v>
      </c>
      <c r="W2577" s="298">
        <v>9772216</v>
      </c>
      <c r="X2577" s="298">
        <v>28</v>
      </c>
    </row>
    <row r="2578" spans="1:24" x14ac:dyDescent="0.35">
      <c r="A2578" s="294">
        <v>2013</v>
      </c>
      <c r="B2578" s="295">
        <v>56326</v>
      </c>
      <c r="C2578" s="296" t="s">
        <v>1937</v>
      </c>
      <c r="D2578" s="294" t="s">
        <v>93</v>
      </c>
      <c r="E2578" s="296" t="s">
        <v>23</v>
      </c>
      <c r="F2578" s="294" t="s">
        <v>24</v>
      </c>
      <c r="G2578" s="296" t="s">
        <v>94</v>
      </c>
      <c r="H2578" s="296" t="s">
        <v>42</v>
      </c>
      <c r="I2578" s="296" t="s">
        <v>2285</v>
      </c>
      <c r="J2578" s="297">
        <v>11643</v>
      </c>
      <c r="K2578" s="298">
        <v>104654</v>
      </c>
      <c r="L2578" s="298">
        <v>8010</v>
      </c>
      <c r="M2578" s="299">
        <v>4300</v>
      </c>
      <c r="N2578" s="300">
        <v>41936</v>
      </c>
      <c r="O2578" s="300">
        <v>460</v>
      </c>
      <c r="P2578" s="301">
        <v>0</v>
      </c>
      <c r="Q2578" s="302">
        <v>0</v>
      </c>
      <c r="R2578" s="302">
        <v>0</v>
      </c>
      <c r="S2578" s="303">
        <v>0</v>
      </c>
      <c r="T2578" s="304">
        <v>0</v>
      </c>
      <c r="U2578" s="304">
        <v>0</v>
      </c>
      <c r="V2578" s="297">
        <v>15943</v>
      </c>
      <c r="W2578" s="298">
        <v>146590</v>
      </c>
      <c r="X2578" s="298">
        <v>8470</v>
      </c>
    </row>
    <row r="2579" spans="1:24" x14ac:dyDescent="0.35">
      <c r="A2579" s="294">
        <v>2013</v>
      </c>
      <c r="B2579" s="295">
        <v>56360</v>
      </c>
      <c r="C2579" s="296" t="s">
        <v>1938</v>
      </c>
      <c r="D2579" s="294" t="s">
        <v>93</v>
      </c>
      <c r="E2579" s="296" t="s">
        <v>23</v>
      </c>
      <c r="F2579" s="294" t="s">
        <v>24</v>
      </c>
      <c r="G2579" s="296" t="s">
        <v>94</v>
      </c>
      <c r="H2579" s="296" t="s">
        <v>42</v>
      </c>
      <c r="I2579" s="296" t="s">
        <v>2285</v>
      </c>
      <c r="J2579" s="297">
        <v>900.7</v>
      </c>
      <c r="K2579" s="298">
        <v>10850</v>
      </c>
      <c r="L2579" s="298">
        <v>488</v>
      </c>
      <c r="M2579" s="299">
        <v>443</v>
      </c>
      <c r="N2579" s="300">
        <v>5668</v>
      </c>
      <c r="O2579" s="300">
        <v>69</v>
      </c>
      <c r="P2579" s="301">
        <v>0</v>
      </c>
      <c r="Q2579" s="302">
        <v>0</v>
      </c>
      <c r="R2579" s="302">
        <v>0</v>
      </c>
      <c r="S2579" s="303">
        <v>0</v>
      </c>
      <c r="T2579" s="304">
        <v>0</v>
      </c>
      <c r="U2579" s="304">
        <v>0</v>
      </c>
      <c r="V2579" s="297">
        <v>1343.7</v>
      </c>
      <c r="W2579" s="298">
        <v>16518</v>
      </c>
      <c r="X2579" s="298">
        <v>557</v>
      </c>
    </row>
    <row r="2580" spans="1:24" x14ac:dyDescent="0.35">
      <c r="A2580" s="294">
        <v>2013</v>
      </c>
      <c r="B2580" s="295">
        <v>56379</v>
      </c>
      <c r="C2580" s="296" t="s">
        <v>1939</v>
      </c>
      <c r="D2580" s="294" t="s">
        <v>39</v>
      </c>
      <c r="E2580" s="296" t="s">
        <v>40</v>
      </c>
      <c r="F2580" s="294" t="s">
        <v>24</v>
      </c>
      <c r="G2580" s="296" t="s">
        <v>34</v>
      </c>
      <c r="H2580" s="296" t="s">
        <v>42</v>
      </c>
      <c r="I2580" s="296" t="s">
        <v>2271</v>
      </c>
      <c r="J2580" s="297">
        <v>75385</v>
      </c>
      <c r="K2580" s="298">
        <v>1563536</v>
      </c>
      <c r="L2580" s="298">
        <v>134312</v>
      </c>
      <c r="M2580" s="299">
        <v>47100</v>
      </c>
      <c r="N2580" s="300">
        <v>726925</v>
      </c>
      <c r="O2580" s="300">
        <v>9904</v>
      </c>
      <c r="P2580" s="301">
        <v>5306</v>
      </c>
      <c r="Q2580" s="302">
        <v>91136</v>
      </c>
      <c r="R2580" s="302">
        <v>79</v>
      </c>
      <c r="S2580" s="303">
        <v>0</v>
      </c>
      <c r="T2580" s="304">
        <v>0</v>
      </c>
      <c r="U2580" s="304">
        <v>0</v>
      </c>
      <c r="V2580" s="297">
        <v>127791</v>
      </c>
      <c r="W2580" s="298">
        <v>2381597</v>
      </c>
      <c r="X2580" s="298">
        <v>144295</v>
      </c>
    </row>
    <row r="2581" spans="1:24" x14ac:dyDescent="0.35">
      <c r="A2581" s="294">
        <v>2013</v>
      </c>
      <c r="B2581" s="295">
        <v>56380</v>
      </c>
      <c r="C2581" s="296" t="s">
        <v>2484</v>
      </c>
      <c r="D2581" s="294" t="s">
        <v>22</v>
      </c>
      <c r="E2581" s="296" t="s">
        <v>23</v>
      </c>
      <c r="F2581" s="294" t="s">
        <v>24</v>
      </c>
      <c r="G2581" s="296" t="s">
        <v>94</v>
      </c>
      <c r="H2581" s="296" t="s">
        <v>114</v>
      </c>
      <c r="I2581" s="296" t="s">
        <v>2285</v>
      </c>
      <c r="J2581" s="297" t="s">
        <v>35</v>
      </c>
      <c r="K2581" s="298" t="s">
        <v>35</v>
      </c>
      <c r="L2581" s="298" t="s">
        <v>35</v>
      </c>
      <c r="M2581" s="299" t="s">
        <v>35</v>
      </c>
      <c r="N2581" s="300" t="s">
        <v>35</v>
      </c>
      <c r="O2581" s="300" t="s">
        <v>35</v>
      </c>
      <c r="P2581" s="301">
        <v>87903</v>
      </c>
      <c r="Q2581" s="302">
        <v>2566680</v>
      </c>
      <c r="R2581" s="302">
        <v>1</v>
      </c>
      <c r="S2581" s="303" t="s">
        <v>35</v>
      </c>
      <c r="T2581" s="304" t="s">
        <v>35</v>
      </c>
      <c r="U2581" s="304" t="s">
        <v>35</v>
      </c>
      <c r="V2581" s="297">
        <v>87903</v>
      </c>
      <c r="W2581" s="298">
        <v>2566680</v>
      </c>
      <c r="X2581" s="298">
        <v>1</v>
      </c>
    </row>
    <row r="2582" spans="1:24" x14ac:dyDescent="0.35">
      <c r="A2582" s="294">
        <v>2013</v>
      </c>
      <c r="B2582" s="295">
        <v>56395</v>
      </c>
      <c r="C2582" s="296" t="s">
        <v>2485</v>
      </c>
      <c r="D2582" s="294" t="s">
        <v>22</v>
      </c>
      <c r="E2582" s="296" t="s">
        <v>23</v>
      </c>
      <c r="F2582" s="294" t="s">
        <v>24</v>
      </c>
      <c r="G2582" s="296" t="s">
        <v>60</v>
      </c>
      <c r="H2582" s="296" t="s">
        <v>114</v>
      </c>
      <c r="I2582" s="296" t="s">
        <v>2278</v>
      </c>
      <c r="J2582" s="297" t="s">
        <v>35</v>
      </c>
      <c r="K2582" s="298" t="s">
        <v>35</v>
      </c>
      <c r="L2582" s="298" t="s">
        <v>35</v>
      </c>
      <c r="M2582" s="299">
        <v>1014</v>
      </c>
      <c r="N2582" s="300">
        <v>9722</v>
      </c>
      <c r="O2582" s="300">
        <v>1</v>
      </c>
      <c r="P2582" s="301" t="s">
        <v>35</v>
      </c>
      <c r="Q2582" s="302" t="s">
        <v>35</v>
      </c>
      <c r="R2582" s="302" t="s">
        <v>35</v>
      </c>
      <c r="S2582" s="303" t="s">
        <v>35</v>
      </c>
      <c r="T2582" s="304" t="s">
        <v>35</v>
      </c>
      <c r="U2582" s="304" t="s">
        <v>35</v>
      </c>
      <c r="V2582" s="297">
        <v>1014</v>
      </c>
      <c r="W2582" s="298">
        <v>9722</v>
      </c>
      <c r="X2582" s="298">
        <v>1</v>
      </c>
    </row>
    <row r="2583" spans="1:24" x14ac:dyDescent="0.35">
      <c r="A2583" s="294">
        <v>2013</v>
      </c>
      <c r="B2583" s="295">
        <v>56396</v>
      </c>
      <c r="C2583" s="296" t="s">
        <v>2486</v>
      </c>
      <c r="D2583" s="294" t="s">
        <v>22</v>
      </c>
      <c r="E2583" s="296" t="s">
        <v>23</v>
      </c>
      <c r="F2583" s="294" t="s">
        <v>24</v>
      </c>
      <c r="G2583" s="296" t="s">
        <v>60</v>
      </c>
      <c r="H2583" s="296" t="s">
        <v>114</v>
      </c>
      <c r="I2583" s="296" t="s">
        <v>2278</v>
      </c>
      <c r="J2583" s="297" t="s">
        <v>35</v>
      </c>
      <c r="K2583" s="298" t="s">
        <v>35</v>
      </c>
      <c r="L2583" s="298" t="s">
        <v>35</v>
      </c>
      <c r="M2583" s="299">
        <v>948</v>
      </c>
      <c r="N2583" s="300">
        <v>9122</v>
      </c>
      <c r="O2583" s="300" t="s">
        <v>35</v>
      </c>
      <c r="P2583" s="301" t="s">
        <v>35</v>
      </c>
      <c r="Q2583" s="302" t="s">
        <v>35</v>
      </c>
      <c r="R2583" s="302" t="s">
        <v>35</v>
      </c>
      <c r="S2583" s="303" t="s">
        <v>35</v>
      </c>
      <c r="T2583" s="304" t="s">
        <v>35</v>
      </c>
      <c r="U2583" s="304" t="s">
        <v>35</v>
      </c>
      <c r="V2583" s="297">
        <v>948</v>
      </c>
      <c r="W2583" s="298">
        <v>9122</v>
      </c>
      <c r="X2583" s="298">
        <v>0</v>
      </c>
    </row>
    <row r="2584" spans="1:24" x14ac:dyDescent="0.35">
      <c r="A2584" s="294">
        <v>2013</v>
      </c>
      <c r="B2584" s="295">
        <v>56397</v>
      </c>
      <c r="C2584" s="296" t="s">
        <v>2487</v>
      </c>
      <c r="D2584" s="294" t="s">
        <v>22</v>
      </c>
      <c r="E2584" s="296" t="s">
        <v>23</v>
      </c>
      <c r="F2584" s="294" t="s">
        <v>24</v>
      </c>
      <c r="G2584" s="296" t="s">
        <v>60</v>
      </c>
      <c r="H2584" s="296" t="s">
        <v>114</v>
      </c>
      <c r="I2584" s="296" t="s">
        <v>2278</v>
      </c>
      <c r="J2584" s="297" t="s">
        <v>35</v>
      </c>
      <c r="K2584" s="298" t="s">
        <v>35</v>
      </c>
      <c r="L2584" s="298" t="s">
        <v>35</v>
      </c>
      <c r="M2584" s="299" t="s">
        <v>35</v>
      </c>
      <c r="N2584" s="300" t="s">
        <v>35</v>
      </c>
      <c r="O2584" s="300" t="s">
        <v>35</v>
      </c>
      <c r="P2584" s="301" t="s">
        <v>35</v>
      </c>
      <c r="Q2584" s="302" t="s">
        <v>35</v>
      </c>
      <c r="R2584" s="302" t="s">
        <v>35</v>
      </c>
      <c r="S2584" s="303" t="s">
        <v>35</v>
      </c>
      <c r="T2584" s="304" t="s">
        <v>35</v>
      </c>
      <c r="U2584" s="304" t="s">
        <v>35</v>
      </c>
      <c r="V2584" s="297">
        <v>0</v>
      </c>
      <c r="W2584" s="298">
        <v>0</v>
      </c>
      <c r="X2584" s="298">
        <v>0</v>
      </c>
    </row>
    <row r="2585" spans="1:24" x14ac:dyDescent="0.35">
      <c r="A2585" s="294">
        <v>2013</v>
      </c>
      <c r="B2585" s="295">
        <v>56408</v>
      </c>
      <c r="C2585" s="296" t="s">
        <v>1940</v>
      </c>
      <c r="D2585" s="294" t="s">
        <v>39</v>
      </c>
      <c r="E2585" s="296" t="s">
        <v>40</v>
      </c>
      <c r="F2585" s="294" t="s">
        <v>24</v>
      </c>
      <c r="G2585" s="296" t="s">
        <v>413</v>
      </c>
      <c r="H2585" s="296" t="s">
        <v>42</v>
      </c>
      <c r="I2585" s="296" t="s">
        <v>2271</v>
      </c>
      <c r="J2585" s="297">
        <v>0</v>
      </c>
      <c r="K2585" s="298">
        <v>0</v>
      </c>
      <c r="L2585" s="298">
        <v>0</v>
      </c>
      <c r="M2585" s="299">
        <v>445</v>
      </c>
      <c r="N2585" s="300">
        <v>5520</v>
      </c>
      <c r="O2585" s="300">
        <v>23</v>
      </c>
      <c r="P2585" s="301">
        <v>0</v>
      </c>
      <c r="Q2585" s="302">
        <v>0</v>
      </c>
      <c r="R2585" s="302">
        <v>0</v>
      </c>
      <c r="S2585" s="303">
        <v>0</v>
      </c>
      <c r="T2585" s="304">
        <v>0</v>
      </c>
      <c r="U2585" s="304">
        <v>0</v>
      </c>
      <c r="V2585" s="297">
        <v>445</v>
      </c>
      <c r="W2585" s="298">
        <v>5520</v>
      </c>
      <c r="X2585" s="298">
        <v>23</v>
      </c>
    </row>
    <row r="2586" spans="1:24" x14ac:dyDescent="0.35">
      <c r="A2586" s="294">
        <v>2013</v>
      </c>
      <c r="B2586" s="295">
        <v>56408</v>
      </c>
      <c r="C2586" s="296" t="s">
        <v>1940</v>
      </c>
      <c r="D2586" s="294" t="s">
        <v>39</v>
      </c>
      <c r="E2586" s="296" t="s">
        <v>40</v>
      </c>
      <c r="F2586" s="294" t="s">
        <v>24</v>
      </c>
      <c r="G2586" s="296" t="s">
        <v>186</v>
      </c>
      <c r="H2586" s="296" t="s">
        <v>42</v>
      </c>
      <c r="I2586" s="296" t="s">
        <v>2271</v>
      </c>
      <c r="J2586" s="297">
        <v>0</v>
      </c>
      <c r="K2586" s="298">
        <v>0</v>
      </c>
      <c r="L2586" s="298">
        <v>0</v>
      </c>
      <c r="M2586" s="299">
        <v>3070</v>
      </c>
      <c r="N2586" s="300">
        <v>41847</v>
      </c>
      <c r="O2586" s="300">
        <v>77</v>
      </c>
      <c r="P2586" s="301">
        <v>0</v>
      </c>
      <c r="Q2586" s="302">
        <v>0</v>
      </c>
      <c r="R2586" s="302">
        <v>0</v>
      </c>
      <c r="S2586" s="303">
        <v>0</v>
      </c>
      <c r="T2586" s="304">
        <v>0</v>
      </c>
      <c r="U2586" s="304">
        <v>0</v>
      </c>
      <c r="V2586" s="297">
        <v>3070</v>
      </c>
      <c r="W2586" s="298">
        <v>41847</v>
      </c>
      <c r="X2586" s="298">
        <v>77</v>
      </c>
    </row>
    <row r="2587" spans="1:24" x14ac:dyDescent="0.35">
      <c r="A2587" s="294">
        <v>2013</v>
      </c>
      <c r="B2587" s="295">
        <v>56408</v>
      </c>
      <c r="C2587" s="296" t="s">
        <v>1940</v>
      </c>
      <c r="D2587" s="294" t="s">
        <v>39</v>
      </c>
      <c r="E2587" s="296" t="s">
        <v>40</v>
      </c>
      <c r="F2587" s="294" t="s">
        <v>24</v>
      </c>
      <c r="G2587" s="296" t="s">
        <v>30</v>
      </c>
      <c r="H2587" s="296" t="s">
        <v>42</v>
      </c>
      <c r="I2587" s="296" t="s">
        <v>2271</v>
      </c>
      <c r="J2587" s="297">
        <v>0</v>
      </c>
      <c r="K2587" s="298">
        <v>0</v>
      </c>
      <c r="L2587" s="298">
        <v>0</v>
      </c>
      <c r="M2587" s="299">
        <v>7480</v>
      </c>
      <c r="N2587" s="300">
        <v>108138</v>
      </c>
      <c r="O2587" s="300">
        <v>548</v>
      </c>
      <c r="P2587" s="301">
        <v>0</v>
      </c>
      <c r="Q2587" s="302">
        <v>0</v>
      </c>
      <c r="R2587" s="302">
        <v>0</v>
      </c>
      <c r="S2587" s="303">
        <v>0</v>
      </c>
      <c r="T2587" s="304">
        <v>0</v>
      </c>
      <c r="U2587" s="304">
        <v>0</v>
      </c>
      <c r="V2587" s="297">
        <v>7480</v>
      </c>
      <c r="W2587" s="298">
        <v>108138</v>
      </c>
      <c r="X2587" s="298">
        <v>548</v>
      </c>
    </row>
    <row r="2588" spans="1:24" x14ac:dyDescent="0.35">
      <c r="A2588" s="294">
        <v>2013</v>
      </c>
      <c r="B2588" s="295">
        <v>56408</v>
      </c>
      <c r="C2588" s="296" t="s">
        <v>1940</v>
      </c>
      <c r="D2588" s="294" t="s">
        <v>39</v>
      </c>
      <c r="E2588" s="296" t="s">
        <v>40</v>
      </c>
      <c r="F2588" s="294" t="s">
        <v>24</v>
      </c>
      <c r="G2588" s="296" t="s">
        <v>131</v>
      </c>
      <c r="H2588" s="296" t="s">
        <v>42</v>
      </c>
      <c r="I2588" s="296" t="s">
        <v>2271</v>
      </c>
      <c r="J2588" s="297">
        <v>0</v>
      </c>
      <c r="K2588" s="298">
        <v>0</v>
      </c>
      <c r="L2588" s="298">
        <v>0</v>
      </c>
      <c r="M2588" s="299">
        <v>13665</v>
      </c>
      <c r="N2588" s="300">
        <v>179381</v>
      </c>
      <c r="O2588" s="300">
        <v>489</v>
      </c>
      <c r="P2588" s="301">
        <v>0</v>
      </c>
      <c r="Q2588" s="302">
        <v>0</v>
      </c>
      <c r="R2588" s="302">
        <v>0</v>
      </c>
      <c r="S2588" s="303">
        <v>0</v>
      </c>
      <c r="T2588" s="304">
        <v>0</v>
      </c>
      <c r="U2588" s="304">
        <v>0</v>
      </c>
      <c r="V2588" s="297">
        <v>13665</v>
      </c>
      <c r="W2588" s="298">
        <v>179381</v>
      </c>
      <c r="X2588" s="298">
        <v>489</v>
      </c>
    </row>
    <row r="2589" spans="1:24" x14ac:dyDescent="0.35">
      <c r="A2589" s="294">
        <v>2013</v>
      </c>
      <c r="B2589" s="295">
        <v>56408</v>
      </c>
      <c r="C2589" s="296" t="s">
        <v>1940</v>
      </c>
      <c r="D2589" s="294" t="s">
        <v>39</v>
      </c>
      <c r="E2589" s="296" t="s">
        <v>40</v>
      </c>
      <c r="F2589" s="294" t="s">
        <v>24</v>
      </c>
      <c r="G2589" s="296" t="s">
        <v>41</v>
      </c>
      <c r="H2589" s="296" t="s">
        <v>42</v>
      </c>
      <c r="I2589" s="296" t="s">
        <v>2272</v>
      </c>
      <c r="J2589" s="297">
        <v>0</v>
      </c>
      <c r="K2589" s="298">
        <v>0</v>
      </c>
      <c r="L2589" s="298">
        <v>0</v>
      </c>
      <c r="M2589" s="299">
        <v>20918</v>
      </c>
      <c r="N2589" s="300">
        <v>416041</v>
      </c>
      <c r="O2589" s="300">
        <v>1117</v>
      </c>
      <c r="P2589" s="301">
        <v>0</v>
      </c>
      <c r="Q2589" s="302">
        <v>0</v>
      </c>
      <c r="R2589" s="302">
        <v>0</v>
      </c>
      <c r="S2589" s="303">
        <v>0</v>
      </c>
      <c r="T2589" s="304">
        <v>0</v>
      </c>
      <c r="U2589" s="304">
        <v>0</v>
      </c>
      <c r="V2589" s="297">
        <v>20918</v>
      </c>
      <c r="W2589" s="298">
        <v>416041</v>
      </c>
      <c r="X2589" s="298">
        <v>1117</v>
      </c>
    </row>
    <row r="2590" spans="1:24" x14ac:dyDescent="0.35">
      <c r="A2590" s="294">
        <v>2013</v>
      </c>
      <c r="B2590" s="295">
        <v>56408</v>
      </c>
      <c r="C2590" s="296" t="s">
        <v>1940</v>
      </c>
      <c r="D2590" s="294" t="s">
        <v>39</v>
      </c>
      <c r="E2590" s="296" t="s">
        <v>40</v>
      </c>
      <c r="F2590" s="294" t="s">
        <v>24</v>
      </c>
      <c r="G2590" s="296" t="s">
        <v>187</v>
      </c>
      <c r="H2590" s="296" t="s">
        <v>42</v>
      </c>
      <c r="I2590" s="296" t="s">
        <v>2271</v>
      </c>
      <c r="J2590" s="297">
        <v>1069</v>
      </c>
      <c r="K2590" s="298">
        <v>13181</v>
      </c>
      <c r="L2590" s="298">
        <v>1025</v>
      </c>
      <c r="M2590" s="299">
        <v>76297</v>
      </c>
      <c r="N2590" s="300">
        <v>1026808</v>
      </c>
      <c r="O2590" s="300">
        <v>6956</v>
      </c>
      <c r="P2590" s="301">
        <v>0</v>
      </c>
      <c r="Q2590" s="302">
        <v>0</v>
      </c>
      <c r="R2590" s="302">
        <v>0</v>
      </c>
      <c r="S2590" s="303">
        <v>0</v>
      </c>
      <c r="T2590" s="304">
        <v>0</v>
      </c>
      <c r="U2590" s="304">
        <v>0</v>
      </c>
      <c r="V2590" s="297">
        <v>77366</v>
      </c>
      <c r="W2590" s="298">
        <v>1039989</v>
      </c>
      <c r="X2590" s="298">
        <v>7981</v>
      </c>
    </row>
    <row r="2591" spans="1:24" x14ac:dyDescent="0.35">
      <c r="A2591" s="294">
        <v>2013</v>
      </c>
      <c r="B2591" s="295">
        <v>56413</v>
      </c>
      <c r="C2591" s="296" t="s">
        <v>1941</v>
      </c>
      <c r="D2591" s="294" t="s">
        <v>22</v>
      </c>
      <c r="E2591" s="296" t="s">
        <v>23</v>
      </c>
      <c r="F2591" s="294" t="s">
        <v>24</v>
      </c>
      <c r="G2591" s="296" t="s">
        <v>48</v>
      </c>
      <c r="H2591" s="296" t="s">
        <v>114</v>
      </c>
      <c r="I2591" s="296" t="s">
        <v>2270</v>
      </c>
      <c r="J2591" s="297" t="s">
        <v>35</v>
      </c>
      <c r="K2591" s="298" t="s">
        <v>35</v>
      </c>
      <c r="L2591" s="298" t="s">
        <v>35</v>
      </c>
      <c r="M2591" s="299">
        <v>722</v>
      </c>
      <c r="N2591" s="300">
        <v>10173</v>
      </c>
      <c r="O2591" s="300">
        <v>1</v>
      </c>
      <c r="P2591" s="301" t="s">
        <v>35</v>
      </c>
      <c r="Q2591" s="302" t="s">
        <v>35</v>
      </c>
      <c r="R2591" s="302" t="s">
        <v>35</v>
      </c>
      <c r="S2591" s="303" t="s">
        <v>35</v>
      </c>
      <c r="T2591" s="304" t="s">
        <v>35</v>
      </c>
      <c r="U2591" s="304" t="s">
        <v>35</v>
      </c>
      <c r="V2591" s="297">
        <v>722</v>
      </c>
      <c r="W2591" s="298">
        <v>10173</v>
      </c>
      <c r="X2591" s="298">
        <v>1</v>
      </c>
    </row>
    <row r="2592" spans="1:24" x14ac:dyDescent="0.35">
      <c r="A2592" s="294">
        <v>2013</v>
      </c>
      <c r="B2592" s="295">
        <v>56428</v>
      </c>
      <c r="C2592" s="296" t="s">
        <v>1942</v>
      </c>
      <c r="D2592" s="294" t="s">
        <v>93</v>
      </c>
      <c r="E2592" s="296" t="s">
        <v>23</v>
      </c>
      <c r="F2592" s="294" t="s">
        <v>24</v>
      </c>
      <c r="G2592" s="296" t="s">
        <v>94</v>
      </c>
      <c r="H2592" s="296" t="s">
        <v>42</v>
      </c>
      <c r="I2592" s="296" t="s">
        <v>2285</v>
      </c>
      <c r="J2592" s="297">
        <v>19256.900000000001</v>
      </c>
      <c r="K2592" s="298">
        <v>156964</v>
      </c>
      <c r="L2592" s="298">
        <v>10746</v>
      </c>
      <c r="M2592" s="299">
        <v>4510.8</v>
      </c>
      <c r="N2592" s="300">
        <v>41031</v>
      </c>
      <c r="O2592" s="300">
        <v>896</v>
      </c>
      <c r="P2592" s="301">
        <v>0</v>
      </c>
      <c r="Q2592" s="302">
        <v>0</v>
      </c>
      <c r="R2592" s="302">
        <v>0</v>
      </c>
      <c r="S2592" s="303">
        <v>0</v>
      </c>
      <c r="T2592" s="304">
        <v>0</v>
      </c>
      <c r="U2592" s="304">
        <v>0</v>
      </c>
      <c r="V2592" s="297">
        <v>23767.7</v>
      </c>
      <c r="W2592" s="298">
        <v>197995</v>
      </c>
      <c r="X2592" s="298">
        <v>11642</v>
      </c>
    </row>
    <row r="2593" spans="1:24" x14ac:dyDescent="0.35">
      <c r="A2593" s="294">
        <v>2013</v>
      </c>
      <c r="B2593" s="295">
        <v>56431</v>
      </c>
      <c r="C2593" s="296" t="s">
        <v>1943</v>
      </c>
      <c r="D2593" s="294" t="s">
        <v>22</v>
      </c>
      <c r="E2593" s="296" t="s">
        <v>23</v>
      </c>
      <c r="F2593" s="294" t="s">
        <v>24</v>
      </c>
      <c r="G2593" s="296" t="s">
        <v>60</v>
      </c>
      <c r="H2593" s="296" t="s">
        <v>114</v>
      </c>
      <c r="I2593" s="296" t="s">
        <v>2278</v>
      </c>
      <c r="J2593" s="297" t="s">
        <v>35</v>
      </c>
      <c r="K2593" s="298" t="s">
        <v>35</v>
      </c>
      <c r="L2593" s="298" t="s">
        <v>35</v>
      </c>
      <c r="M2593" s="299">
        <v>252</v>
      </c>
      <c r="N2593" s="300">
        <v>1838</v>
      </c>
      <c r="O2593" s="300">
        <v>1</v>
      </c>
      <c r="P2593" s="301" t="s">
        <v>35</v>
      </c>
      <c r="Q2593" s="302" t="s">
        <v>35</v>
      </c>
      <c r="R2593" s="302" t="s">
        <v>35</v>
      </c>
      <c r="S2593" s="303" t="s">
        <v>35</v>
      </c>
      <c r="T2593" s="304" t="s">
        <v>35</v>
      </c>
      <c r="U2593" s="304" t="s">
        <v>35</v>
      </c>
      <c r="V2593" s="297">
        <v>252</v>
      </c>
      <c r="W2593" s="298">
        <v>1838</v>
      </c>
      <c r="X2593" s="298">
        <v>1</v>
      </c>
    </row>
    <row r="2594" spans="1:24" x14ac:dyDescent="0.35">
      <c r="A2594" s="294">
        <v>2013</v>
      </c>
      <c r="B2594" s="295">
        <v>56431</v>
      </c>
      <c r="C2594" s="296" t="s">
        <v>1943</v>
      </c>
      <c r="D2594" s="294" t="s">
        <v>22</v>
      </c>
      <c r="E2594" s="296" t="s">
        <v>23</v>
      </c>
      <c r="F2594" s="294" t="s">
        <v>24</v>
      </c>
      <c r="G2594" s="296" t="s">
        <v>60</v>
      </c>
      <c r="H2594" s="296" t="s">
        <v>114</v>
      </c>
      <c r="I2594" s="296" t="s">
        <v>2278</v>
      </c>
      <c r="J2594" s="297" t="s">
        <v>35</v>
      </c>
      <c r="K2594" s="298" t="s">
        <v>35</v>
      </c>
      <c r="L2594" s="298" t="s">
        <v>35</v>
      </c>
      <c r="M2594" s="299">
        <v>302</v>
      </c>
      <c r="N2594" s="300">
        <v>2142</v>
      </c>
      <c r="O2594" s="300">
        <v>1</v>
      </c>
      <c r="P2594" s="301" t="s">
        <v>35</v>
      </c>
      <c r="Q2594" s="302" t="s">
        <v>35</v>
      </c>
      <c r="R2594" s="302" t="s">
        <v>35</v>
      </c>
      <c r="S2594" s="303" t="s">
        <v>35</v>
      </c>
      <c r="T2594" s="304" t="s">
        <v>35</v>
      </c>
      <c r="U2594" s="304" t="s">
        <v>35</v>
      </c>
      <c r="V2594" s="297">
        <v>302</v>
      </c>
      <c r="W2594" s="298">
        <v>2142</v>
      </c>
      <c r="X2594" s="298">
        <v>1</v>
      </c>
    </row>
    <row r="2595" spans="1:24" x14ac:dyDescent="0.35">
      <c r="A2595" s="294">
        <v>2013</v>
      </c>
      <c r="B2595" s="295">
        <v>56431</v>
      </c>
      <c r="C2595" s="296" t="s">
        <v>1943</v>
      </c>
      <c r="D2595" s="294" t="s">
        <v>22</v>
      </c>
      <c r="E2595" s="296" t="s">
        <v>23</v>
      </c>
      <c r="F2595" s="294" t="s">
        <v>24</v>
      </c>
      <c r="G2595" s="296" t="s">
        <v>125</v>
      </c>
      <c r="H2595" s="296" t="s">
        <v>114</v>
      </c>
      <c r="I2595" s="296" t="s">
        <v>2295</v>
      </c>
      <c r="J2595" s="297" t="s">
        <v>35</v>
      </c>
      <c r="K2595" s="298" t="s">
        <v>35</v>
      </c>
      <c r="L2595" s="298" t="s">
        <v>35</v>
      </c>
      <c r="M2595" s="299" t="s">
        <v>35</v>
      </c>
      <c r="N2595" s="300" t="s">
        <v>35</v>
      </c>
      <c r="O2595" s="300" t="s">
        <v>35</v>
      </c>
      <c r="P2595" s="301">
        <v>140</v>
      </c>
      <c r="Q2595" s="302">
        <v>2922</v>
      </c>
      <c r="R2595" s="302">
        <v>1</v>
      </c>
      <c r="S2595" s="303" t="s">
        <v>35</v>
      </c>
      <c r="T2595" s="304" t="s">
        <v>35</v>
      </c>
      <c r="U2595" s="304" t="s">
        <v>35</v>
      </c>
      <c r="V2595" s="297">
        <v>140</v>
      </c>
      <c r="W2595" s="298">
        <v>2922</v>
      </c>
      <c r="X2595" s="298">
        <v>1</v>
      </c>
    </row>
    <row r="2596" spans="1:24" x14ac:dyDescent="0.35">
      <c r="A2596" s="294">
        <v>2013</v>
      </c>
      <c r="B2596" s="295">
        <v>56434</v>
      </c>
      <c r="C2596" s="296" t="s">
        <v>1944</v>
      </c>
      <c r="D2596" s="294" t="s">
        <v>22</v>
      </c>
      <c r="E2596" s="296" t="s">
        <v>23</v>
      </c>
      <c r="F2596" s="294" t="s">
        <v>24</v>
      </c>
      <c r="G2596" s="296" t="s">
        <v>60</v>
      </c>
      <c r="H2596" s="296" t="s">
        <v>114</v>
      </c>
      <c r="I2596" s="296" t="s">
        <v>2278</v>
      </c>
      <c r="J2596" s="297" t="s">
        <v>35</v>
      </c>
      <c r="K2596" s="298" t="s">
        <v>35</v>
      </c>
      <c r="L2596" s="298" t="s">
        <v>35</v>
      </c>
      <c r="M2596" s="299">
        <v>313</v>
      </c>
      <c r="N2596" s="300">
        <v>2619</v>
      </c>
      <c r="O2596" s="300">
        <v>1</v>
      </c>
      <c r="P2596" s="301" t="s">
        <v>35</v>
      </c>
      <c r="Q2596" s="302" t="s">
        <v>35</v>
      </c>
      <c r="R2596" s="302" t="s">
        <v>35</v>
      </c>
      <c r="S2596" s="303" t="s">
        <v>35</v>
      </c>
      <c r="T2596" s="304" t="s">
        <v>35</v>
      </c>
      <c r="U2596" s="304" t="s">
        <v>35</v>
      </c>
      <c r="V2596" s="297">
        <v>313</v>
      </c>
      <c r="W2596" s="298">
        <v>2619</v>
      </c>
      <c r="X2596" s="298">
        <v>1</v>
      </c>
    </row>
    <row r="2597" spans="1:24" x14ac:dyDescent="0.35">
      <c r="A2597" s="294">
        <v>2013</v>
      </c>
      <c r="B2597" s="295">
        <v>56434</v>
      </c>
      <c r="C2597" s="296" t="s">
        <v>1944</v>
      </c>
      <c r="D2597" s="294" t="s">
        <v>22</v>
      </c>
      <c r="E2597" s="296" t="s">
        <v>23</v>
      </c>
      <c r="F2597" s="294" t="s">
        <v>24</v>
      </c>
      <c r="G2597" s="296" t="s">
        <v>60</v>
      </c>
      <c r="H2597" s="296" t="s">
        <v>114</v>
      </c>
      <c r="I2597" s="296" t="s">
        <v>2278</v>
      </c>
      <c r="J2597" s="297" t="s">
        <v>35</v>
      </c>
      <c r="K2597" s="298" t="s">
        <v>35</v>
      </c>
      <c r="L2597" s="298" t="s">
        <v>35</v>
      </c>
      <c r="M2597" s="299">
        <v>259</v>
      </c>
      <c r="N2597" s="300">
        <v>2201</v>
      </c>
      <c r="O2597" s="300">
        <v>1</v>
      </c>
      <c r="P2597" s="301" t="s">
        <v>35</v>
      </c>
      <c r="Q2597" s="302" t="s">
        <v>35</v>
      </c>
      <c r="R2597" s="302" t="s">
        <v>35</v>
      </c>
      <c r="S2597" s="303" t="s">
        <v>35</v>
      </c>
      <c r="T2597" s="304" t="s">
        <v>35</v>
      </c>
      <c r="U2597" s="304" t="s">
        <v>35</v>
      </c>
      <c r="V2597" s="297">
        <v>259</v>
      </c>
      <c r="W2597" s="298">
        <v>2201</v>
      </c>
      <c r="X2597" s="298">
        <v>1</v>
      </c>
    </row>
    <row r="2598" spans="1:24" x14ac:dyDescent="0.35">
      <c r="A2598" s="294">
        <v>2013</v>
      </c>
      <c r="B2598" s="295">
        <v>56441</v>
      </c>
      <c r="C2598" s="296" t="s">
        <v>1945</v>
      </c>
      <c r="D2598" s="294" t="s">
        <v>93</v>
      </c>
      <c r="E2598" s="296" t="s">
        <v>23</v>
      </c>
      <c r="F2598" s="294" t="s">
        <v>24</v>
      </c>
      <c r="G2598" s="296" t="s">
        <v>94</v>
      </c>
      <c r="H2598" s="296" t="s">
        <v>42</v>
      </c>
      <c r="I2598" s="296" t="s">
        <v>2285</v>
      </c>
      <c r="J2598" s="297">
        <v>5189</v>
      </c>
      <c r="K2598" s="298">
        <v>53896</v>
      </c>
      <c r="L2598" s="298">
        <v>3393</v>
      </c>
      <c r="M2598" s="299">
        <v>13308</v>
      </c>
      <c r="N2598" s="300">
        <v>167104</v>
      </c>
      <c r="O2598" s="300">
        <v>1493</v>
      </c>
      <c r="P2598" s="301">
        <v>0</v>
      </c>
      <c r="Q2598" s="302">
        <v>0</v>
      </c>
      <c r="R2598" s="302">
        <v>0</v>
      </c>
      <c r="S2598" s="303">
        <v>0</v>
      </c>
      <c r="T2598" s="304">
        <v>0</v>
      </c>
      <c r="U2598" s="304">
        <v>0</v>
      </c>
      <c r="V2598" s="297">
        <v>18497</v>
      </c>
      <c r="W2598" s="298">
        <v>221000</v>
      </c>
      <c r="X2598" s="298">
        <v>4886</v>
      </c>
    </row>
    <row r="2599" spans="1:24" x14ac:dyDescent="0.35">
      <c r="A2599" s="294">
        <v>2013</v>
      </c>
      <c r="B2599" s="295">
        <v>56466</v>
      </c>
      <c r="C2599" s="296" t="s">
        <v>2488</v>
      </c>
      <c r="D2599" s="294" t="s">
        <v>22</v>
      </c>
      <c r="E2599" s="296" t="s">
        <v>23</v>
      </c>
      <c r="F2599" s="294" t="s">
        <v>24</v>
      </c>
      <c r="G2599" s="296" t="s">
        <v>60</v>
      </c>
      <c r="H2599" s="296" t="s">
        <v>114</v>
      </c>
      <c r="I2599" s="296" t="s">
        <v>2278</v>
      </c>
      <c r="J2599" s="297" t="s">
        <v>35</v>
      </c>
      <c r="K2599" s="298" t="s">
        <v>35</v>
      </c>
      <c r="L2599" s="298" t="s">
        <v>35</v>
      </c>
      <c r="M2599" s="299" t="s">
        <v>35</v>
      </c>
      <c r="N2599" s="300" t="s">
        <v>35</v>
      </c>
      <c r="O2599" s="300" t="s">
        <v>35</v>
      </c>
      <c r="P2599" s="301">
        <v>1597</v>
      </c>
      <c r="Q2599" s="302">
        <v>1319</v>
      </c>
      <c r="R2599" s="302">
        <v>1</v>
      </c>
      <c r="S2599" s="303" t="s">
        <v>35</v>
      </c>
      <c r="T2599" s="304" t="s">
        <v>35</v>
      </c>
      <c r="U2599" s="304" t="s">
        <v>35</v>
      </c>
      <c r="V2599" s="297">
        <v>1597</v>
      </c>
      <c r="W2599" s="298">
        <v>1319</v>
      </c>
      <c r="X2599" s="298">
        <v>1</v>
      </c>
    </row>
    <row r="2600" spans="1:24" x14ac:dyDescent="0.35">
      <c r="A2600" s="294">
        <v>2013</v>
      </c>
      <c r="B2600" s="295">
        <v>56493</v>
      </c>
      <c r="C2600" s="296" t="s">
        <v>2489</v>
      </c>
      <c r="D2600" s="294" t="s">
        <v>22</v>
      </c>
      <c r="E2600" s="296" t="s">
        <v>23</v>
      </c>
      <c r="F2600" s="294" t="s">
        <v>24</v>
      </c>
      <c r="G2600" s="296" t="s">
        <v>125</v>
      </c>
      <c r="H2600" s="296" t="s">
        <v>114</v>
      </c>
      <c r="I2600" s="296" t="s">
        <v>2295</v>
      </c>
      <c r="J2600" s="297" t="s">
        <v>35</v>
      </c>
      <c r="K2600" s="298" t="s">
        <v>35</v>
      </c>
      <c r="L2600" s="298" t="s">
        <v>35</v>
      </c>
      <c r="M2600" s="299">
        <v>294</v>
      </c>
      <c r="N2600" s="300">
        <v>3389</v>
      </c>
      <c r="O2600" s="300">
        <v>1</v>
      </c>
      <c r="P2600" s="301" t="s">
        <v>35</v>
      </c>
      <c r="Q2600" s="302" t="s">
        <v>35</v>
      </c>
      <c r="R2600" s="302" t="s">
        <v>35</v>
      </c>
      <c r="S2600" s="303" t="s">
        <v>35</v>
      </c>
      <c r="T2600" s="304" t="s">
        <v>35</v>
      </c>
      <c r="U2600" s="304" t="s">
        <v>35</v>
      </c>
      <c r="V2600" s="297">
        <v>294</v>
      </c>
      <c r="W2600" s="298">
        <v>3389</v>
      </c>
      <c r="X2600" s="298">
        <v>1</v>
      </c>
    </row>
    <row r="2601" spans="1:24" x14ac:dyDescent="0.35">
      <c r="A2601" s="294">
        <v>2013</v>
      </c>
      <c r="B2601" s="295">
        <v>56496</v>
      </c>
      <c r="C2601" s="296" t="s">
        <v>1946</v>
      </c>
      <c r="D2601" s="294" t="s">
        <v>39</v>
      </c>
      <c r="E2601" s="296" t="s">
        <v>40</v>
      </c>
      <c r="F2601" s="294" t="s">
        <v>24</v>
      </c>
      <c r="G2601" s="296" t="s">
        <v>79</v>
      </c>
      <c r="H2601" s="296" t="s">
        <v>42</v>
      </c>
      <c r="I2601" s="296" t="s">
        <v>2270</v>
      </c>
      <c r="J2601" s="297">
        <v>0</v>
      </c>
      <c r="K2601" s="298">
        <v>0</v>
      </c>
      <c r="L2601" s="298">
        <v>0</v>
      </c>
      <c r="M2601" s="299">
        <v>234</v>
      </c>
      <c r="N2601" s="300">
        <v>3234</v>
      </c>
      <c r="O2601" s="300">
        <v>4</v>
      </c>
      <c r="P2601" s="301">
        <v>2449</v>
      </c>
      <c r="Q2601" s="302">
        <v>32260</v>
      </c>
      <c r="R2601" s="302">
        <v>5</v>
      </c>
      <c r="S2601" s="303">
        <v>0</v>
      </c>
      <c r="T2601" s="304">
        <v>0</v>
      </c>
      <c r="U2601" s="304">
        <v>0</v>
      </c>
      <c r="V2601" s="297">
        <v>2683</v>
      </c>
      <c r="W2601" s="298">
        <v>35494</v>
      </c>
      <c r="X2601" s="298">
        <v>9</v>
      </c>
    </row>
    <row r="2602" spans="1:24" x14ac:dyDescent="0.35">
      <c r="A2602" s="294">
        <v>2013</v>
      </c>
      <c r="B2602" s="295">
        <v>56501</v>
      </c>
      <c r="C2602" s="296" t="s">
        <v>1947</v>
      </c>
      <c r="D2602" s="294" t="s">
        <v>39</v>
      </c>
      <c r="E2602" s="296" t="s">
        <v>40</v>
      </c>
      <c r="F2602" s="294" t="s">
        <v>24</v>
      </c>
      <c r="G2602" s="296" t="s">
        <v>131</v>
      </c>
      <c r="H2602" s="296" t="s">
        <v>42</v>
      </c>
      <c r="I2602" s="296" t="s">
        <v>2271</v>
      </c>
      <c r="J2602" s="297">
        <v>21783</v>
      </c>
      <c r="K2602" s="298">
        <v>154202</v>
      </c>
      <c r="L2602" s="298">
        <v>26598</v>
      </c>
      <c r="M2602" s="299">
        <v>691</v>
      </c>
      <c r="N2602" s="300">
        <v>4833</v>
      </c>
      <c r="O2602" s="300">
        <v>254</v>
      </c>
      <c r="P2602" s="301" t="s">
        <v>35</v>
      </c>
      <c r="Q2602" s="302" t="s">
        <v>35</v>
      </c>
      <c r="R2602" s="302" t="s">
        <v>35</v>
      </c>
      <c r="S2602" s="303" t="s">
        <v>35</v>
      </c>
      <c r="T2602" s="304" t="s">
        <v>35</v>
      </c>
      <c r="U2602" s="304" t="s">
        <v>35</v>
      </c>
      <c r="V2602" s="297">
        <v>22474</v>
      </c>
      <c r="W2602" s="298">
        <v>159035</v>
      </c>
      <c r="X2602" s="298">
        <v>26852</v>
      </c>
    </row>
    <row r="2603" spans="1:24" x14ac:dyDescent="0.35">
      <c r="A2603" s="294">
        <v>2013</v>
      </c>
      <c r="B2603" s="295">
        <v>56502</v>
      </c>
      <c r="C2603" s="296" t="s">
        <v>1948</v>
      </c>
      <c r="D2603" s="294" t="s">
        <v>39</v>
      </c>
      <c r="E2603" s="296" t="s">
        <v>40</v>
      </c>
      <c r="F2603" s="294" t="s">
        <v>24</v>
      </c>
      <c r="G2603" s="296" t="s">
        <v>44</v>
      </c>
      <c r="H2603" s="296" t="s">
        <v>42</v>
      </c>
      <c r="I2603" s="296" t="s">
        <v>2271</v>
      </c>
      <c r="J2603" s="297">
        <v>71479.199999999997</v>
      </c>
      <c r="K2603" s="298">
        <v>1235196</v>
      </c>
      <c r="L2603" s="298">
        <v>93930</v>
      </c>
      <c r="M2603" s="299">
        <v>178603.7</v>
      </c>
      <c r="N2603" s="300">
        <v>3537977</v>
      </c>
      <c r="O2603" s="300">
        <v>1926</v>
      </c>
      <c r="P2603" s="301">
        <v>96790.399999999994</v>
      </c>
      <c r="Q2603" s="302">
        <v>2373381</v>
      </c>
      <c r="R2603" s="302">
        <v>51</v>
      </c>
      <c r="S2603" s="303">
        <v>0</v>
      </c>
      <c r="T2603" s="304">
        <v>0</v>
      </c>
      <c r="U2603" s="304">
        <v>0</v>
      </c>
      <c r="V2603" s="297">
        <v>346873.3</v>
      </c>
      <c r="W2603" s="298">
        <v>7146554</v>
      </c>
      <c r="X2603" s="298">
        <v>95907</v>
      </c>
    </row>
    <row r="2604" spans="1:24" x14ac:dyDescent="0.35">
      <c r="A2604" s="294">
        <v>2013</v>
      </c>
      <c r="B2604" s="295">
        <v>56504</v>
      </c>
      <c r="C2604" s="296" t="s">
        <v>1949</v>
      </c>
      <c r="D2604" s="294" t="s">
        <v>39</v>
      </c>
      <c r="E2604" s="296" t="s">
        <v>40</v>
      </c>
      <c r="F2604" s="294" t="s">
        <v>24</v>
      </c>
      <c r="G2604" s="296" t="s">
        <v>41</v>
      </c>
      <c r="H2604" s="296" t="s">
        <v>42</v>
      </c>
      <c r="I2604" s="296" t="s">
        <v>2272</v>
      </c>
      <c r="J2604" s="297">
        <v>23338</v>
      </c>
      <c r="K2604" s="298">
        <v>209715</v>
      </c>
      <c r="L2604" s="298">
        <v>24790</v>
      </c>
      <c r="M2604" s="299">
        <v>15974</v>
      </c>
      <c r="N2604" s="300">
        <v>180451</v>
      </c>
      <c r="O2604" s="300">
        <v>2968</v>
      </c>
      <c r="P2604" s="301">
        <v>0</v>
      </c>
      <c r="Q2604" s="302">
        <v>0</v>
      </c>
      <c r="R2604" s="302">
        <v>0</v>
      </c>
      <c r="S2604" s="303">
        <v>0</v>
      </c>
      <c r="T2604" s="304">
        <v>0</v>
      </c>
      <c r="U2604" s="304">
        <v>0</v>
      </c>
      <c r="V2604" s="297">
        <v>39312</v>
      </c>
      <c r="W2604" s="298">
        <v>390166</v>
      </c>
      <c r="X2604" s="298">
        <v>27758</v>
      </c>
    </row>
    <row r="2605" spans="1:24" x14ac:dyDescent="0.35">
      <c r="A2605" s="294">
        <v>2013</v>
      </c>
      <c r="B2605" s="295">
        <v>56506</v>
      </c>
      <c r="C2605" s="296" t="s">
        <v>2490</v>
      </c>
      <c r="D2605" s="294" t="s">
        <v>22</v>
      </c>
      <c r="E2605" s="296" t="s">
        <v>23</v>
      </c>
      <c r="F2605" s="294" t="s">
        <v>24</v>
      </c>
      <c r="G2605" s="296" t="s">
        <v>94</v>
      </c>
      <c r="H2605" s="296" t="s">
        <v>114</v>
      </c>
      <c r="I2605" s="296" t="s">
        <v>2285</v>
      </c>
      <c r="J2605" s="297" t="s">
        <v>35</v>
      </c>
      <c r="K2605" s="298" t="s">
        <v>35</v>
      </c>
      <c r="L2605" s="298" t="s">
        <v>35</v>
      </c>
      <c r="M2605" s="299" t="s">
        <v>35</v>
      </c>
      <c r="N2605" s="300" t="s">
        <v>35</v>
      </c>
      <c r="O2605" s="300" t="s">
        <v>35</v>
      </c>
      <c r="P2605" s="301">
        <v>14051</v>
      </c>
      <c r="Q2605" s="302">
        <v>541526</v>
      </c>
      <c r="R2605" s="302">
        <v>1</v>
      </c>
      <c r="S2605" s="303" t="s">
        <v>35</v>
      </c>
      <c r="T2605" s="304" t="s">
        <v>35</v>
      </c>
      <c r="U2605" s="304" t="s">
        <v>35</v>
      </c>
      <c r="V2605" s="297">
        <v>14051</v>
      </c>
      <c r="W2605" s="298">
        <v>541526</v>
      </c>
      <c r="X2605" s="298">
        <v>1</v>
      </c>
    </row>
    <row r="2606" spans="1:24" x14ac:dyDescent="0.35">
      <c r="A2606" s="294">
        <v>2013</v>
      </c>
      <c r="B2606" s="295">
        <v>56515</v>
      </c>
      <c r="C2606" s="296" t="s">
        <v>2491</v>
      </c>
      <c r="D2606" s="294" t="s">
        <v>22</v>
      </c>
      <c r="E2606" s="296" t="s">
        <v>23</v>
      </c>
      <c r="F2606" s="294" t="s">
        <v>24</v>
      </c>
      <c r="G2606" s="296" t="s">
        <v>118</v>
      </c>
      <c r="H2606" s="296" t="s">
        <v>114</v>
      </c>
      <c r="I2606" s="296" t="s">
        <v>2394</v>
      </c>
      <c r="J2606" s="297" t="s">
        <v>35</v>
      </c>
      <c r="K2606" s="298" t="s">
        <v>35</v>
      </c>
      <c r="L2606" s="298" t="s">
        <v>35</v>
      </c>
      <c r="M2606" s="299" t="s">
        <v>35</v>
      </c>
      <c r="N2606" s="300" t="s">
        <v>35</v>
      </c>
      <c r="O2606" s="300" t="s">
        <v>35</v>
      </c>
      <c r="P2606" s="301" t="s">
        <v>35</v>
      </c>
      <c r="Q2606" s="302" t="s">
        <v>35</v>
      </c>
      <c r="R2606" s="302" t="s">
        <v>35</v>
      </c>
      <c r="S2606" s="303" t="s">
        <v>35</v>
      </c>
      <c r="T2606" s="304" t="s">
        <v>35</v>
      </c>
      <c r="U2606" s="304" t="s">
        <v>35</v>
      </c>
      <c r="V2606" s="297">
        <v>0</v>
      </c>
      <c r="W2606" s="298">
        <v>0</v>
      </c>
      <c r="X2606" s="298">
        <v>0</v>
      </c>
    </row>
    <row r="2607" spans="1:24" x14ac:dyDescent="0.35">
      <c r="A2607" s="294">
        <v>2013</v>
      </c>
      <c r="B2607" s="295">
        <v>56515</v>
      </c>
      <c r="C2607" s="296" t="s">
        <v>2491</v>
      </c>
      <c r="D2607" s="294" t="s">
        <v>22</v>
      </c>
      <c r="E2607" s="296" t="s">
        <v>23</v>
      </c>
      <c r="F2607" s="294" t="s">
        <v>24</v>
      </c>
      <c r="G2607" s="296" t="s">
        <v>118</v>
      </c>
      <c r="H2607" s="296" t="s">
        <v>114</v>
      </c>
      <c r="I2607" s="296" t="s">
        <v>2394</v>
      </c>
      <c r="J2607" s="297" t="s">
        <v>35</v>
      </c>
      <c r="K2607" s="298" t="s">
        <v>35</v>
      </c>
      <c r="L2607" s="298" t="s">
        <v>35</v>
      </c>
      <c r="M2607" s="299" t="s">
        <v>35</v>
      </c>
      <c r="N2607" s="300" t="s">
        <v>35</v>
      </c>
      <c r="O2607" s="300" t="s">
        <v>35</v>
      </c>
      <c r="P2607" s="301" t="s">
        <v>35</v>
      </c>
      <c r="Q2607" s="302" t="s">
        <v>35</v>
      </c>
      <c r="R2607" s="302" t="s">
        <v>35</v>
      </c>
      <c r="S2607" s="303" t="s">
        <v>35</v>
      </c>
      <c r="T2607" s="304" t="s">
        <v>35</v>
      </c>
      <c r="U2607" s="304" t="s">
        <v>35</v>
      </c>
      <c r="V2607" s="297">
        <v>0</v>
      </c>
      <c r="W2607" s="298">
        <v>0</v>
      </c>
      <c r="X2607" s="298">
        <v>0</v>
      </c>
    </row>
    <row r="2608" spans="1:24" x14ac:dyDescent="0.35">
      <c r="A2608" s="294">
        <v>2013</v>
      </c>
      <c r="B2608" s="295">
        <v>56521</v>
      </c>
      <c r="C2608" s="296" t="s">
        <v>1950</v>
      </c>
      <c r="D2608" s="294" t="s">
        <v>39</v>
      </c>
      <c r="E2608" s="296" t="s">
        <v>40</v>
      </c>
      <c r="F2608" s="294" t="s">
        <v>24</v>
      </c>
      <c r="G2608" s="296" t="s">
        <v>413</v>
      </c>
      <c r="H2608" s="296" t="s">
        <v>42</v>
      </c>
      <c r="I2608" s="296" t="s">
        <v>2271</v>
      </c>
      <c r="J2608" s="297">
        <v>0</v>
      </c>
      <c r="K2608" s="298">
        <v>0</v>
      </c>
      <c r="L2608" s="298">
        <v>0</v>
      </c>
      <c r="M2608" s="299">
        <v>1062</v>
      </c>
      <c r="N2608" s="300">
        <v>15338</v>
      </c>
      <c r="O2608" s="300">
        <v>1</v>
      </c>
      <c r="P2608" s="301">
        <v>0</v>
      </c>
      <c r="Q2608" s="302">
        <v>0</v>
      </c>
      <c r="R2608" s="302">
        <v>0</v>
      </c>
      <c r="S2608" s="303">
        <v>0</v>
      </c>
      <c r="T2608" s="304">
        <v>0</v>
      </c>
      <c r="U2608" s="304">
        <v>0</v>
      </c>
      <c r="V2608" s="297">
        <v>1062</v>
      </c>
      <c r="W2608" s="298">
        <v>15338</v>
      </c>
      <c r="X2608" s="298">
        <v>1</v>
      </c>
    </row>
    <row r="2609" spans="1:24" x14ac:dyDescent="0.35">
      <c r="A2609" s="294">
        <v>2013</v>
      </c>
      <c r="B2609" s="295">
        <v>56521</v>
      </c>
      <c r="C2609" s="296" t="s">
        <v>1950</v>
      </c>
      <c r="D2609" s="294" t="s">
        <v>39</v>
      </c>
      <c r="E2609" s="296" t="s">
        <v>40</v>
      </c>
      <c r="F2609" s="294" t="s">
        <v>24</v>
      </c>
      <c r="G2609" s="296" t="s">
        <v>173</v>
      </c>
      <c r="H2609" s="296" t="s">
        <v>42</v>
      </c>
      <c r="I2609" s="296" t="s">
        <v>2306</v>
      </c>
      <c r="J2609" s="297">
        <v>0</v>
      </c>
      <c r="K2609" s="298">
        <v>0</v>
      </c>
      <c r="L2609" s="298">
        <v>0</v>
      </c>
      <c r="M2609" s="299">
        <v>6722</v>
      </c>
      <c r="N2609" s="300">
        <v>94939</v>
      </c>
      <c r="O2609" s="300">
        <v>1</v>
      </c>
      <c r="P2609" s="301">
        <v>0</v>
      </c>
      <c r="Q2609" s="302">
        <v>0</v>
      </c>
      <c r="R2609" s="302">
        <v>0</v>
      </c>
      <c r="S2609" s="303">
        <v>0</v>
      </c>
      <c r="T2609" s="304">
        <v>0</v>
      </c>
      <c r="U2609" s="304">
        <v>0</v>
      </c>
      <c r="V2609" s="297">
        <v>6722</v>
      </c>
      <c r="W2609" s="298">
        <v>94939</v>
      </c>
      <c r="X2609" s="298">
        <v>1</v>
      </c>
    </row>
    <row r="2610" spans="1:24" x14ac:dyDescent="0.35">
      <c r="A2610" s="294">
        <v>2013</v>
      </c>
      <c r="B2610" s="295">
        <v>56521</v>
      </c>
      <c r="C2610" s="296" t="s">
        <v>1950</v>
      </c>
      <c r="D2610" s="294" t="s">
        <v>39</v>
      </c>
      <c r="E2610" s="296" t="s">
        <v>40</v>
      </c>
      <c r="F2610" s="294" t="s">
        <v>24</v>
      </c>
      <c r="G2610" s="296" t="s">
        <v>414</v>
      </c>
      <c r="H2610" s="296" t="s">
        <v>42</v>
      </c>
      <c r="I2610" s="296" t="s">
        <v>2306</v>
      </c>
      <c r="J2610" s="297">
        <v>0</v>
      </c>
      <c r="K2610" s="298">
        <v>0</v>
      </c>
      <c r="L2610" s="298">
        <v>0</v>
      </c>
      <c r="M2610" s="299">
        <v>4392</v>
      </c>
      <c r="N2610" s="300">
        <v>64275</v>
      </c>
      <c r="O2610" s="300">
        <v>1</v>
      </c>
      <c r="P2610" s="301">
        <v>0</v>
      </c>
      <c r="Q2610" s="302">
        <v>0</v>
      </c>
      <c r="R2610" s="302">
        <v>0</v>
      </c>
      <c r="S2610" s="303">
        <v>0</v>
      </c>
      <c r="T2610" s="304">
        <v>0</v>
      </c>
      <c r="U2610" s="304">
        <v>0</v>
      </c>
      <c r="V2610" s="297">
        <v>4392</v>
      </c>
      <c r="W2610" s="298">
        <v>64275</v>
      </c>
      <c r="X2610" s="298">
        <v>1</v>
      </c>
    </row>
    <row r="2611" spans="1:24" x14ac:dyDescent="0.35">
      <c r="A2611" s="294">
        <v>2013</v>
      </c>
      <c r="B2611" s="295">
        <v>56521</v>
      </c>
      <c r="C2611" s="296" t="s">
        <v>1950</v>
      </c>
      <c r="D2611" s="294" t="s">
        <v>39</v>
      </c>
      <c r="E2611" s="296" t="s">
        <v>40</v>
      </c>
      <c r="F2611" s="294" t="s">
        <v>24</v>
      </c>
      <c r="G2611" s="296" t="s">
        <v>208</v>
      </c>
      <c r="H2611" s="296" t="s">
        <v>42</v>
      </c>
      <c r="I2611" s="296" t="s">
        <v>2306</v>
      </c>
      <c r="J2611" s="297">
        <v>0</v>
      </c>
      <c r="K2611" s="298">
        <v>0</v>
      </c>
      <c r="L2611" s="298">
        <v>0</v>
      </c>
      <c r="M2611" s="299">
        <v>1434</v>
      </c>
      <c r="N2611" s="300">
        <v>20280</v>
      </c>
      <c r="O2611" s="300">
        <v>1</v>
      </c>
      <c r="P2611" s="301">
        <v>0</v>
      </c>
      <c r="Q2611" s="302">
        <v>0</v>
      </c>
      <c r="R2611" s="302">
        <v>0</v>
      </c>
      <c r="S2611" s="303">
        <v>0</v>
      </c>
      <c r="T2611" s="304">
        <v>0</v>
      </c>
      <c r="U2611" s="304">
        <v>0</v>
      </c>
      <c r="V2611" s="297">
        <v>1434</v>
      </c>
      <c r="W2611" s="298">
        <v>20280</v>
      </c>
      <c r="X2611" s="298">
        <v>1</v>
      </c>
    </row>
    <row r="2612" spans="1:24" x14ac:dyDescent="0.35">
      <c r="A2612" s="294">
        <v>2013</v>
      </c>
      <c r="B2612" s="295">
        <v>56522</v>
      </c>
      <c r="C2612" s="296" t="s">
        <v>1951</v>
      </c>
      <c r="D2612" s="294" t="s">
        <v>39</v>
      </c>
      <c r="E2612" s="296" t="s">
        <v>40</v>
      </c>
      <c r="F2612" s="294" t="s">
        <v>24</v>
      </c>
      <c r="G2612" s="296" t="s">
        <v>150</v>
      </c>
      <c r="H2612" s="296" t="s">
        <v>42</v>
      </c>
      <c r="I2612" s="296" t="s">
        <v>2306</v>
      </c>
      <c r="J2612" s="297">
        <v>0</v>
      </c>
      <c r="K2612" s="298">
        <v>0</v>
      </c>
      <c r="L2612" s="298">
        <v>0</v>
      </c>
      <c r="M2612" s="299">
        <v>0</v>
      </c>
      <c r="N2612" s="300">
        <v>0</v>
      </c>
      <c r="O2612" s="300">
        <v>0</v>
      </c>
      <c r="P2612" s="301">
        <v>3476</v>
      </c>
      <c r="Q2612" s="302">
        <v>45829</v>
      </c>
      <c r="R2612" s="302">
        <v>1</v>
      </c>
      <c r="S2612" s="303">
        <v>0</v>
      </c>
      <c r="T2612" s="304">
        <v>0</v>
      </c>
      <c r="U2612" s="304">
        <v>0</v>
      </c>
      <c r="V2612" s="297">
        <v>3476</v>
      </c>
      <c r="W2612" s="298">
        <v>45829</v>
      </c>
      <c r="X2612" s="298">
        <v>1</v>
      </c>
    </row>
    <row r="2613" spans="1:24" x14ac:dyDescent="0.35">
      <c r="A2613" s="294">
        <v>2013</v>
      </c>
      <c r="B2613" s="295">
        <v>56528</v>
      </c>
      <c r="C2613" s="296" t="s">
        <v>1952</v>
      </c>
      <c r="D2613" s="294" t="s">
        <v>39</v>
      </c>
      <c r="E2613" s="296" t="s">
        <v>40</v>
      </c>
      <c r="F2613" s="294" t="s">
        <v>24</v>
      </c>
      <c r="G2613" s="296" t="s">
        <v>123</v>
      </c>
      <c r="H2613" s="296" t="s">
        <v>42</v>
      </c>
      <c r="I2613" s="296" t="s">
        <v>2319</v>
      </c>
      <c r="J2613" s="297">
        <v>0</v>
      </c>
      <c r="K2613" s="298">
        <v>0</v>
      </c>
      <c r="L2613" s="298">
        <v>0</v>
      </c>
      <c r="M2613" s="299">
        <v>0</v>
      </c>
      <c r="N2613" s="300">
        <v>0</v>
      </c>
      <c r="O2613" s="300">
        <v>0</v>
      </c>
      <c r="P2613" s="301">
        <v>5115.8</v>
      </c>
      <c r="Q2613" s="302">
        <v>141687</v>
      </c>
      <c r="R2613" s="302">
        <v>1</v>
      </c>
      <c r="S2613" s="303">
        <v>0</v>
      </c>
      <c r="T2613" s="304">
        <v>0</v>
      </c>
      <c r="U2613" s="304">
        <v>0</v>
      </c>
      <c r="V2613" s="297">
        <v>5115.8</v>
      </c>
      <c r="W2613" s="298">
        <v>141687</v>
      </c>
      <c r="X2613" s="298">
        <v>1</v>
      </c>
    </row>
    <row r="2614" spans="1:24" x14ac:dyDescent="0.35">
      <c r="A2614" s="294">
        <v>2013</v>
      </c>
      <c r="B2614" s="295">
        <v>56528</v>
      </c>
      <c r="C2614" s="296" t="s">
        <v>1952</v>
      </c>
      <c r="D2614" s="294" t="s">
        <v>39</v>
      </c>
      <c r="E2614" s="296" t="s">
        <v>40</v>
      </c>
      <c r="F2614" s="294" t="s">
        <v>24</v>
      </c>
      <c r="G2614" s="296" t="s">
        <v>92</v>
      </c>
      <c r="H2614" s="296" t="s">
        <v>42</v>
      </c>
      <c r="I2614" s="296" t="s">
        <v>2284</v>
      </c>
      <c r="J2614" s="297">
        <v>0</v>
      </c>
      <c r="K2614" s="298">
        <v>0</v>
      </c>
      <c r="L2614" s="298">
        <v>0</v>
      </c>
      <c r="M2614" s="299">
        <v>0</v>
      </c>
      <c r="N2614" s="300">
        <v>0</v>
      </c>
      <c r="O2614" s="300">
        <v>0</v>
      </c>
      <c r="P2614" s="301">
        <v>38219.699999999997</v>
      </c>
      <c r="Q2614" s="302">
        <v>590691</v>
      </c>
      <c r="R2614" s="302">
        <v>2</v>
      </c>
      <c r="S2614" s="303">
        <v>0</v>
      </c>
      <c r="T2614" s="304">
        <v>0</v>
      </c>
      <c r="U2614" s="304">
        <v>0</v>
      </c>
      <c r="V2614" s="297">
        <v>38219.699999999997</v>
      </c>
      <c r="W2614" s="298">
        <v>590691</v>
      </c>
      <c r="X2614" s="298">
        <v>2</v>
      </c>
    </row>
    <row r="2615" spans="1:24" x14ac:dyDescent="0.35">
      <c r="A2615" s="294">
        <v>2013</v>
      </c>
      <c r="B2615" s="295">
        <v>56571</v>
      </c>
      <c r="C2615" s="296" t="s">
        <v>1953</v>
      </c>
      <c r="D2615" s="294" t="s">
        <v>39</v>
      </c>
      <c r="E2615" s="296" t="s">
        <v>40</v>
      </c>
      <c r="F2615" s="294" t="s">
        <v>24</v>
      </c>
      <c r="G2615" s="296" t="s">
        <v>30</v>
      </c>
      <c r="H2615" s="296" t="s">
        <v>42</v>
      </c>
      <c r="I2615" s="296" t="s">
        <v>2271</v>
      </c>
      <c r="J2615" s="297">
        <v>54</v>
      </c>
      <c r="K2615" s="298">
        <v>1286</v>
      </c>
      <c r="L2615" s="298">
        <v>1135</v>
      </c>
      <c r="M2615" s="299">
        <v>1507</v>
      </c>
      <c r="N2615" s="300">
        <v>37920</v>
      </c>
      <c r="O2615" s="300">
        <v>389</v>
      </c>
      <c r="P2615" s="301" t="s">
        <v>35</v>
      </c>
      <c r="Q2615" s="302" t="s">
        <v>35</v>
      </c>
      <c r="R2615" s="302" t="s">
        <v>35</v>
      </c>
      <c r="S2615" s="303" t="s">
        <v>35</v>
      </c>
      <c r="T2615" s="304" t="s">
        <v>35</v>
      </c>
      <c r="U2615" s="304" t="s">
        <v>35</v>
      </c>
      <c r="V2615" s="297">
        <v>1561</v>
      </c>
      <c r="W2615" s="298">
        <v>39206</v>
      </c>
      <c r="X2615" s="298">
        <v>1524</v>
      </c>
    </row>
    <row r="2616" spans="1:24" x14ac:dyDescent="0.35">
      <c r="A2616" s="294">
        <v>2013</v>
      </c>
      <c r="B2616" s="295">
        <v>56571</v>
      </c>
      <c r="C2616" s="296" t="s">
        <v>1953</v>
      </c>
      <c r="D2616" s="294" t="s">
        <v>39</v>
      </c>
      <c r="E2616" s="296" t="s">
        <v>40</v>
      </c>
      <c r="F2616" s="294" t="s">
        <v>24</v>
      </c>
      <c r="G2616" s="296" t="s">
        <v>131</v>
      </c>
      <c r="H2616" s="296" t="s">
        <v>42</v>
      </c>
      <c r="I2616" s="296" t="s">
        <v>2271</v>
      </c>
      <c r="J2616" s="297">
        <v>195</v>
      </c>
      <c r="K2616" s="298">
        <v>4110</v>
      </c>
      <c r="L2616" s="298">
        <v>468</v>
      </c>
      <c r="M2616" s="299">
        <v>10564</v>
      </c>
      <c r="N2616" s="300">
        <v>247511</v>
      </c>
      <c r="O2616" s="300">
        <v>1280</v>
      </c>
      <c r="P2616" s="301" t="s">
        <v>35</v>
      </c>
      <c r="Q2616" s="302" t="s">
        <v>35</v>
      </c>
      <c r="R2616" s="302" t="s">
        <v>35</v>
      </c>
      <c r="S2616" s="303" t="s">
        <v>35</v>
      </c>
      <c r="T2616" s="304" t="s">
        <v>35</v>
      </c>
      <c r="U2616" s="304" t="s">
        <v>35</v>
      </c>
      <c r="V2616" s="297">
        <v>10759</v>
      </c>
      <c r="W2616" s="298">
        <v>251621</v>
      </c>
      <c r="X2616" s="298">
        <v>1748</v>
      </c>
    </row>
    <row r="2617" spans="1:24" x14ac:dyDescent="0.35">
      <c r="A2617" s="294">
        <v>2013</v>
      </c>
      <c r="B2617" s="295">
        <v>56571</v>
      </c>
      <c r="C2617" s="296" t="s">
        <v>1953</v>
      </c>
      <c r="D2617" s="294" t="s">
        <v>39</v>
      </c>
      <c r="E2617" s="296" t="s">
        <v>40</v>
      </c>
      <c r="F2617" s="294" t="s">
        <v>24</v>
      </c>
      <c r="G2617" s="296" t="s">
        <v>41</v>
      </c>
      <c r="H2617" s="296" t="s">
        <v>42</v>
      </c>
      <c r="I2617" s="296" t="s">
        <v>2272</v>
      </c>
      <c r="J2617" s="297">
        <v>2720</v>
      </c>
      <c r="K2617" s="298">
        <v>37150</v>
      </c>
      <c r="L2617" s="298">
        <v>4216</v>
      </c>
      <c r="M2617" s="299">
        <v>11179</v>
      </c>
      <c r="N2617" s="300">
        <v>135829</v>
      </c>
      <c r="O2617" s="300">
        <v>2262</v>
      </c>
      <c r="P2617" s="301" t="s">
        <v>35</v>
      </c>
      <c r="Q2617" s="302" t="s">
        <v>35</v>
      </c>
      <c r="R2617" s="302" t="s">
        <v>35</v>
      </c>
      <c r="S2617" s="303" t="s">
        <v>35</v>
      </c>
      <c r="T2617" s="304" t="s">
        <v>35</v>
      </c>
      <c r="U2617" s="304" t="s">
        <v>35</v>
      </c>
      <c r="V2617" s="297">
        <v>13899</v>
      </c>
      <c r="W2617" s="298">
        <v>172979</v>
      </c>
      <c r="X2617" s="298">
        <v>6478</v>
      </c>
    </row>
    <row r="2618" spans="1:24" x14ac:dyDescent="0.35">
      <c r="A2618" s="294">
        <v>2013</v>
      </c>
      <c r="B2618" s="295">
        <v>56571</v>
      </c>
      <c r="C2618" s="296" t="s">
        <v>1953</v>
      </c>
      <c r="D2618" s="294" t="s">
        <v>39</v>
      </c>
      <c r="E2618" s="296" t="s">
        <v>40</v>
      </c>
      <c r="F2618" s="294" t="s">
        <v>24</v>
      </c>
      <c r="G2618" s="296" t="s">
        <v>44</v>
      </c>
      <c r="H2618" s="296" t="s">
        <v>42</v>
      </c>
      <c r="I2618" s="296" t="s">
        <v>2271</v>
      </c>
      <c r="J2618" s="297">
        <v>3746</v>
      </c>
      <c r="K2618" s="298">
        <v>93615</v>
      </c>
      <c r="L2618" s="298">
        <v>7356</v>
      </c>
      <c r="M2618" s="299">
        <v>9852</v>
      </c>
      <c r="N2618" s="300">
        <v>246005</v>
      </c>
      <c r="O2618" s="300">
        <v>509</v>
      </c>
      <c r="P2618" s="301" t="s">
        <v>35</v>
      </c>
      <c r="Q2618" s="302" t="s">
        <v>35</v>
      </c>
      <c r="R2618" s="302" t="s">
        <v>35</v>
      </c>
      <c r="S2618" s="303" t="s">
        <v>35</v>
      </c>
      <c r="T2618" s="304" t="s">
        <v>35</v>
      </c>
      <c r="U2618" s="304" t="s">
        <v>35</v>
      </c>
      <c r="V2618" s="297">
        <v>13598</v>
      </c>
      <c r="W2618" s="298">
        <v>339620</v>
      </c>
      <c r="X2618" s="298">
        <v>7865</v>
      </c>
    </row>
    <row r="2619" spans="1:24" x14ac:dyDescent="0.35">
      <c r="A2619" s="294">
        <v>2013</v>
      </c>
      <c r="B2619" s="295">
        <v>56571</v>
      </c>
      <c r="C2619" s="296" t="s">
        <v>1953</v>
      </c>
      <c r="D2619" s="294" t="s">
        <v>39</v>
      </c>
      <c r="E2619" s="296" t="s">
        <v>40</v>
      </c>
      <c r="F2619" s="294" t="s">
        <v>24</v>
      </c>
      <c r="G2619" s="296" t="s">
        <v>187</v>
      </c>
      <c r="H2619" s="296" t="s">
        <v>42</v>
      </c>
      <c r="I2619" s="296" t="s">
        <v>2271</v>
      </c>
      <c r="J2619" s="297">
        <v>3745</v>
      </c>
      <c r="K2619" s="298">
        <v>94042</v>
      </c>
      <c r="L2619" s="298">
        <v>3508</v>
      </c>
      <c r="M2619" s="299">
        <v>44644</v>
      </c>
      <c r="N2619" s="300">
        <v>943954</v>
      </c>
      <c r="O2619" s="300">
        <v>2588</v>
      </c>
      <c r="P2619" s="301" t="s">
        <v>35</v>
      </c>
      <c r="Q2619" s="302" t="s">
        <v>35</v>
      </c>
      <c r="R2619" s="302" t="s">
        <v>35</v>
      </c>
      <c r="S2619" s="303" t="s">
        <v>35</v>
      </c>
      <c r="T2619" s="304" t="s">
        <v>35</v>
      </c>
      <c r="U2619" s="304" t="s">
        <v>35</v>
      </c>
      <c r="V2619" s="297">
        <v>48389</v>
      </c>
      <c r="W2619" s="298">
        <v>1037996</v>
      </c>
      <c r="X2619" s="298">
        <v>6096</v>
      </c>
    </row>
    <row r="2620" spans="1:24" x14ac:dyDescent="0.35">
      <c r="A2620" s="294">
        <v>2013</v>
      </c>
      <c r="B2620" s="295">
        <v>56571</v>
      </c>
      <c r="C2620" s="296" t="s">
        <v>1953</v>
      </c>
      <c r="D2620" s="294" t="s">
        <v>93</v>
      </c>
      <c r="E2620" s="296" t="s">
        <v>23</v>
      </c>
      <c r="F2620" s="294" t="s">
        <v>24</v>
      </c>
      <c r="G2620" s="296" t="s">
        <v>94</v>
      </c>
      <c r="H2620" s="296" t="s">
        <v>42</v>
      </c>
      <c r="I2620" s="296" t="s">
        <v>2285</v>
      </c>
      <c r="J2620" s="297">
        <v>23498</v>
      </c>
      <c r="K2620" s="298">
        <v>283307</v>
      </c>
      <c r="L2620" s="298">
        <v>8791</v>
      </c>
      <c r="M2620" s="299">
        <v>122253</v>
      </c>
      <c r="N2620" s="300">
        <v>2108080</v>
      </c>
      <c r="O2620" s="300">
        <v>9993</v>
      </c>
      <c r="P2620" s="301" t="s">
        <v>35</v>
      </c>
      <c r="Q2620" s="302" t="s">
        <v>35</v>
      </c>
      <c r="R2620" s="302" t="s">
        <v>35</v>
      </c>
      <c r="S2620" s="303" t="s">
        <v>35</v>
      </c>
      <c r="T2620" s="304" t="s">
        <v>35</v>
      </c>
      <c r="U2620" s="304" t="s">
        <v>35</v>
      </c>
      <c r="V2620" s="297">
        <v>145751</v>
      </c>
      <c r="W2620" s="298">
        <v>2391387</v>
      </c>
      <c r="X2620" s="298">
        <v>18784</v>
      </c>
    </row>
    <row r="2621" spans="1:24" x14ac:dyDescent="0.35">
      <c r="A2621" s="294">
        <v>2013</v>
      </c>
      <c r="B2621" s="295">
        <v>56573</v>
      </c>
      <c r="C2621" s="296" t="s">
        <v>1954</v>
      </c>
      <c r="D2621" s="294" t="s">
        <v>39</v>
      </c>
      <c r="E2621" s="296" t="s">
        <v>40</v>
      </c>
      <c r="F2621" s="294" t="s">
        <v>24</v>
      </c>
      <c r="G2621" s="296" t="s">
        <v>187</v>
      </c>
      <c r="H2621" s="296" t="s">
        <v>42</v>
      </c>
      <c r="I2621" s="296" t="s">
        <v>2271</v>
      </c>
      <c r="J2621" s="297">
        <v>10773</v>
      </c>
      <c r="K2621" s="298">
        <v>90008</v>
      </c>
      <c r="L2621" s="298">
        <v>9618</v>
      </c>
      <c r="M2621" s="299">
        <v>970</v>
      </c>
      <c r="N2621" s="300">
        <v>9580</v>
      </c>
      <c r="O2621" s="300">
        <v>238</v>
      </c>
      <c r="P2621" s="301" t="s">
        <v>35</v>
      </c>
      <c r="Q2621" s="302" t="s">
        <v>35</v>
      </c>
      <c r="R2621" s="302" t="s">
        <v>35</v>
      </c>
      <c r="S2621" s="303" t="s">
        <v>35</v>
      </c>
      <c r="T2621" s="304" t="s">
        <v>35</v>
      </c>
      <c r="U2621" s="304" t="s">
        <v>35</v>
      </c>
      <c r="V2621" s="297">
        <v>11743</v>
      </c>
      <c r="W2621" s="298">
        <v>99588</v>
      </c>
      <c r="X2621" s="298">
        <v>9856</v>
      </c>
    </row>
    <row r="2622" spans="1:24" x14ac:dyDescent="0.35">
      <c r="A2622" s="294">
        <v>2013</v>
      </c>
      <c r="B2622" s="295">
        <v>56584</v>
      </c>
      <c r="C2622" s="296" t="s">
        <v>2492</v>
      </c>
      <c r="D2622" s="294" t="s">
        <v>22</v>
      </c>
      <c r="E2622" s="296" t="s">
        <v>23</v>
      </c>
      <c r="F2622" s="294" t="s">
        <v>24</v>
      </c>
      <c r="G2622" s="296" t="s">
        <v>131</v>
      </c>
      <c r="H2622" s="296" t="s">
        <v>114</v>
      </c>
      <c r="I2622" s="296" t="s">
        <v>2271</v>
      </c>
      <c r="J2622" s="297" t="s">
        <v>35</v>
      </c>
      <c r="K2622" s="298" t="s">
        <v>35</v>
      </c>
      <c r="L2622" s="298" t="s">
        <v>35</v>
      </c>
      <c r="M2622" s="299" t="s">
        <v>35</v>
      </c>
      <c r="N2622" s="300" t="s">
        <v>35</v>
      </c>
      <c r="O2622" s="300" t="s">
        <v>35</v>
      </c>
      <c r="P2622" s="301">
        <v>1036</v>
      </c>
      <c r="Q2622" s="302">
        <v>2656</v>
      </c>
      <c r="R2622" s="302">
        <v>1</v>
      </c>
      <c r="S2622" s="303" t="s">
        <v>35</v>
      </c>
      <c r="T2622" s="304" t="s">
        <v>35</v>
      </c>
      <c r="U2622" s="304" t="s">
        <v>35</v>
      </c>
      <c r="V2622" s="297">
        <v>1036</v>
      </c>
      <c r="W2622" s="298">
        <v>2656</v>
      </c>
      <c r="X2622" s="298">
        <v>1</v>
      </c>
    </row>
    <row r="2623" spans="1:24" x14ac:dyDescent="0.35">
      <c r="A2623" s="294">
        <v>2013</v>
      </c>
      <c r="B2623" s="295">
        <v>56586</v>
      </c>
      <c r="C2623" s="296" t="s">
        <v>1955</v>
      </c>
      <c r="D2623" s="294" t="s">
        <v>93</v>
      </c>
      <c r="E2623" s="296" t="s">
        <v>23</v>
      </c>
      <c r="F2623" s="294" t="s">
        <v>24</v>
      </c>
      <c r="G2623" s="296" t="s">
        <v>94</v>
      </c>
      <c r="H2623" s="296" t="s">
        <v>42</v>
      </c>
      <c r="I2623" s="296" t="s">
        <v>2285</v>
      </c>
      <c r="J2623" s="297">
        <v>0</v>
      </c>
      <c r="K2623" s="298">
        <v>0</v>
      </c>
      <c r="L2623" s="298">
        <v>0</v>
      </c>
      <c r="M2623" s="299">
        <v>21117</v>
      </c>
      <c r="N2623" s="300">
        <v>228718</v>
      </c>
      <c r="O2623" s="300">
        <v>1548</v>
      </c>
      <c r="P2623" s="301">
        <v>0</v>
      </c>
      <c r="Q2623" s="302">
        <v>0</v>
      </c>
      <c r="R2623" s="302">
        <v>0</v>
      </c>
      <c r="S2623" s="303">
        <v>0</v>
      </c>
      <c r="T2623" s="304">
        <v>0</v>
      </c>
      <c r="U2623" s="304">
        <v>0</v>
      </c>
      <c r="V2623" s="297">
        <v>21117</v>
      </c>
      <c r="W2623" s="298">
        <v>228718</v>
      </c>
      <c r="X2623" s="298">
        <v>1548</v>
      </c>
    </row>
    <row r="2624" spans="1:24" x14ac:dyDescent="0.35">
      <c r="A2624" s="294">
        <v>2013</v>
      </c>
      <c r="B2624" s="295">
        <v>56587</v>
      </c>
      <c r="C2624" s="296" t="s">
        <v>1956</v>
      </c>
      <c r="D2624" s="294" t="s">
        <v>93</v>
      </c>
      <c r="E2624" s="296" t="s">
        <v>23</v>
      </c>
      <c r="F2624" s="294" t="s">
        <v>24</v>
      </c>
      <c r="G2624" s="296" t="s">
        <v>94</v>
      </c>
      <c r="H2624" s="296" t="s">
        <v>42</v>
      </c>
      <c r="I2624" s="296" t="s">
        <v>2285</v>
      </c>
      <c r="J2624" s="297">
        <v>6366</v>
      </c>
      <c r="K2624" s="298">
        <v>68966</v>
      </c>
      <c r="L2624" s="298">
        <v>3385</v>
      </c>
      <c r="M2624" s="299">
        <v>0</v>
      </c>
      <c r="N2624" s="300">
        <v>0</v>
      </c>
      <c r="O2624" s="300">
        <v>0</v>
      </c>
      <c r="P2624" s="301">
        <v>0</v>
      </c>
      <c r="Q2624" s="302">
        <v>0</v>
      </c>
      <c r="R2624" s="302">
        <v>0</v>
      </c>
      <c r="S2624" s="303">
        <v>0</v>
      </c>
      <c r="T2624" s="304">
        <v>0</v>
      </c>
      <c r="U2624" s="304">
        <v>0</v>
      </c>
      <c r="V2624" s="297">
        <v>6366</v>
      </c>
      <c r="W2624" s="298">
        <v>68966</v>
      </c>
      <c r="X2624" s="298">
        <v>3385</v>
      </c>
    </row>
    <row r="2625" spans="1:24" x14ac:dyDescent="0.35">
      <c r="A2625" s="294">
        <v>2013</v>
      </c>
      <c r="B2625" s="295">
        <v>56605</v>
      </c>
      <c r="C2625" s="296" t="s">
        <v>2493</v>
      </c>
      <c r="D2625" s="294" t="s">
        <v>22</v>
      </c>
      <c r="E2625" s="296" t="s">
        <v>23</v>
      </c>
      <c r="F2625" s="294" t="s">
        <v>24</v>
      </c>
      <c r="G2625" s="296" t="s">
        <v>186</v>
      </c>
      <c r="H2625" s="296" t="s">
        <v>114</v>
      </c>
      <c r="I2625" s="296" t="s">
        <v>2271</v>
      </c>
      <c r="J2625" s="297" t="s">
        <v>35</v>
      </c>
      <c r="K2625" s="298" t="s">
        <v>35</v>
      </c>
      <c r="L2625" s="298" t="s">
        <v>35</v>
      </c>
      <c r="M2625" s="299" t="s">
        <v>35</v>
      </c>
      <c r="N2625" s="300" t="s">
        <v>35</v>
      </c>
      <c r="O2625" s="300" t="s">
        <v>35</v>
      </c>
      <c r="P2625" s="301" t="s">
        <v>35</v>
      </c>
      <c r="Q2625" s="302" t="s">
        <v>35</v>
      </c>
      <c r="R2625" s="302" t="s">
        <v>35</v>
      </c>
      <c r="S2625" s="303" t="s">
        <v>35</v>
      </c>
      <c r="T2625" s="304" t="s">
        <v>35</v>
      </c>
      <c r="U2625" s="304" t="s">
        <v>35</v>
      </c>
      <c r="V2625" s="297">
        <v>0</v>
      </c>
      <c r="W2625" s="298">
        <v>0</v>
      </c>
      <c r="X2625" s="298">
        <v>0</v>
      </c>
    </row>
    <row r="2626" spans="1:24" x14ac:dyDescent="0.35">
      <c r="A2626" s="294">
        <v>2013</v>
      </c>
      <c r="B2626" s="295">
        <v>56620</v>
      </c>
      <c r="C2626" s="296" t="s">
        <v>1957</v>
      </c>
      <c r="D2626" s="294" t="s">
        <v>93</v>
      </c>
      <c r="E2626" s="296" t="s">
        <v>23</v>
      </c>
      <c r="F2626" s="294" t="s">
        <v>24</v>
      </c>
      <c r="G2626" s="296" t="s">
        <v>94</v>
      </c>
      <c r="H2626" s="296" t="s">
        <v>42</v>
      </c>
      <c r="I2626" s="296" t="s">
        <v>2285</v>
      </c>
      <c r="J2626" s="297">
        <v>0</v>
      </c>
      <c r="K2626" s="298">
        <v>0</v>
      </c>
      <c r="L2626" s="298">
        <v>0</v>
      </c>
      <c r="M2626" s="299">
        <v>22639.599999999999</v>
      </c>
      <c r="N2626" s="300">
        <v>316818</v>
      </c>
      <c r="O2626" s="300">
        <v>3288</v>
      </c>
      <c r="P2626" s="301">
        <v>0</v>
      </c>
      <c r="Q2626" s="302">
        <v>0</v>
      </c>
      <c r="R2626" s="302">
        <v>0</v>
      </c>
      <c r="S2626" s="303">
        <v>0</v>
      </c>
      <c r="T2626" s="304">
        <v>0</v>
      </c>
      <c r="U2626" s="304">
        <v>0</v>
      </c>
      <c r="V2626" s="297">
        <v>22639.599999999999</v>
      </c>
      <c r="W2626" s="298">
        <v>316818</v>
      </c>
      <c r="X2626" s="298">
        <v>3288</v>
      </c>
    </row>
    <row r="2627" spans="1:24" x14ac:dyDescent="0.35">
      <c r="A2627" s="294">
        <v>2013</v>
      </c>
      <c r="B2627" s="295">
        <v>56665</v>
      </c>
      <c r="C2627" s="296" t="s">
        <v>2494</v>
      </c>
      <c r="D2627" s="294" t="s">
        <v>22</v>
      </c>
      <c r="E2627" s="296" t="s">
        <v>23</v>
      </c>
      <c r="F2627" s="294" t="s">
        <v>24</v>
      </c>
      <c r="G2627" s="296" t="s">
        <v>60</v>
      </c>
      <c r="H2627" s="296" t="s">
        <v>114</v>
      </c>
      <c r="I2627" s="296" t="s">
        <v>2278</v>
      </c>
      <c r="J2627" s="297" t="s">
        <v>35</v>
      </c>
      <c r="K2627" s="298" t="s">
        <v>35</v>
      </c>
      <c r="L2627" s="298" t="s">
        <v>35</v>
      </c>
      <c r="M2627" s="299" t="s">
        <v>35</v>
      </c>
      <c r="N2627" s="300" t="s">
        <v>35</v>
      </c>
      <c r="O2627" s="300" t="s">
        <v>35</v>
      </c>
      <c r="P2627" s="301" t="s">
        <v>35</v>
      </c>
      <c r="Q2627" s="302" t="s">
        <v>35</v>
      </c>
      <c r="R2627" s="302" t="s">
        <v>35</v>
      </c>
      <c r="S2627" s="303" t="s">
        <v>35</v>
      </c>
      <c r="T2627" s="304" t="s">
        <v>35</v>
      </c>
      <c r="U2627" s="304" t="s">
        <v>35</v>
      </c>
      <c r="V2627" s="297">
        <v>0</v>
      </c>
      <c r="W2627" s="298">
        <v>0</v>
      </c>
      <c r="X2627" s="298">
        <v>0</v>
      </c>
    </row>
    <row r="2628" spans="1:24" x14ac:dyDescent="0.35">
      <c r="A2628" s="294">
        <v>2013</v>
      </c>
      <c r="B2628" s="295">
        <v>56692</v>
      </c>
      <c r="C2628" s="296" t="s">
        <v>1958</v>
      </c>
      <c r="D2628" s="294" t="s">
        <v>39</v>
      </c>
      <c r="E2628" s="296" t="s">
        <v>40</v>
      </c>
      <c r="F2628" s="294" t="s">
        <v>24</v>
      </c>
      <c r="G2628" s="296" t="s">
        <v>60</v>
      </c>
      <c r="H2628" s="296" t="s">
        <v>42</v>
      </c>
      <c r="I2628" s="296" t="s">
        <v>2278</v>
      </c>
      <c r="J2628" s="297">
        <v>38801.1</v>
      </c>
      <c r="K2628" s="298">
        <v>536685</v>
      </c>
      <c r="L2628" s="298">
        <v>110563</v>
      </c>
      <c r="M2628" s="299">
        <v>39174.1</v>
      </c>
      <c r="N2628" s="300">
        <v>524344</v>
      </c>
      <c r="O2628" s="300">
        <v>14619</v>
      </c>
      <c r="P2628" s="301">
        <v>0</v>
      </c>
      <c r="Q2628" s="302" t="s">
        <v>35</v>
      </c>
      <c r="R2628" s="302" t="s">
        <v>35</v>
      </c>
      <c r="S2628" s="303">
        <v>0</v>
      </c>
      <c r="T2628" s="304" t="s">
        <v>35</v>
      </c>
      <c r="U2628" s="304" t="s">
        <v>35</v>
      </c>
      <c r="V2628" s="297">
        <v>77975.199999999997</v>
      </c>
      <c r="W2628" s="298">
        <v>1061029</v>
      </c>
      <c r="X2628" s="298">
        <v>125182</v>
      </c>
    </row>
    <row r="2629" spans="1:24" x14ac:dyDescent="0.35">
      <c r="A2629" s="294">
        <v>2013</v>
      </c>
      <c r="B2629" s="295">
        <v>56697</v>
      </c>
      <c r="C2629" s="296" t="s">
        <v>1959</v>
      </c>
      <c r="D2629" s="294" t="s">
        <v>22</v>
      </c>
      <c r="E2629" s="296" t="s">
        <v>23</v>
      </c>
      <c r="F2629" s="294" t="s">
        <v>24</v>
      </c>
      <c r="G2629" s="296" t="s">
        <v>34</v>
      </c>
      <c r="H2629" s="296" t="s">
        <v>54</v>
      </c>
      <c r="I2629" s="296" t="s">
        <v>2270</v>
      </c>
      <c r="J2629" s="297">
        <v>500300</v>
      </c>
      <c r="K2629" s="298">
        <v>5474417</v>
      </c>
      <c r="L2629" s="298">
        <v>511114</v>
      </c>
      <c r="M2629" s="299">
        <v>232388</v>
      </c>
      <c r="N2629" s="300">
        <v>2804396</v>
      </c>
      <c r="O2629" s="300">
        <v>72908</v>
      </c>
      <c r="P2629" s="301">
        <v>69404</v>
      </c>
      <c r="Q2629" s="302">
        <v>1666670</v>
      </c>
      <c r="R2629" s="302">
        <v>390</v>
      </c>
      <c r="S2629" s="303">
        <v>795</v>
      </c>
      <c r="T2629" s="304">
        <v>13149</v>
      </c>
      <c r="U2629" s="304">
        <v>1</v>
      </c>
      <c r="V2629" s="297">
        <v>802887</v>
      </c>
      <c r="W2629" s="298">
        <v>9958632</v>
      </c>
      <c r="X2629" s="298">
        <v>584413</v>
      </c>
    </row>
    <row r="2630" spans="1:24" x14ac:dyDescent="0.35">
      <c r="A2630" s="294">
        <v>2013</v>
      </c>
      <c r="B2630" s="295">
        <v>56697</v>
      </c>
      <c r="C2630" s="296" t="s">
        <v>1959</v>
      </c>
      <c r="D2630" s="294" t="s">
        <v>132</v>
      </c>
      <c r="E2630" s="296" t="s">
        <v>133</v>
      </c>
      <c r="F2630" s="294" t="s">
        <v>24</v>
      </c>
      <c r="G2630" s="296" t="s">
        <v>34</v>
      </c>
      <c r="H2630" s="296" t="s">
        <v>54</v>
      </c>
      <c r="I2630" s="296" t="s">
        <v>2270</v>
      </c>
      <c r="J2630" s="297">
        <v>282371</v>
      </c>
      <c r="K2630" s="298">
        <v>6310372</v>
      </c>
      <c r="L2630" s="298">
        <v>550795</v>
      </c>
      <c r="M2630" s="299">
        <v>193715</v>
      </c>
      <c r="N2630" s="300">
        <v>9844827</v>
      </c>
      <c r="O2630" s="300">
        <v>86746</v>
      </c>
      <c r="P2630" s="301">
        <v>44350</v>
      </c>
      <c r="Q2630" s="302">
        <v>10861122</v>
      </c>
      <c r="R2630" s="302">
        <v>616</v>
      </c>
      <c r="S2630" s="303">
        <v>134</v>
      </c>
      <c r="T2630" s="304">
        <v>6295</v>
      </c>
      <c r="U2630" s="304">
        <v>1</v>
      </c>
      <c r="V2630" s="297">
        <v>520570</v>
      </c>
      <c r="W2630" s="298">
        <v>27022616</v>
      </c>
      <c r="X2630" s="298">
        <v>638158</v>
      </c>
    </row>
    <row r="2631" spans="1:24" x14ac:dyDescent="0.35">
      <c r="A2631" s="294">
        <v>2013</v>
      </c>
      <c r="B2631" s="295">
        <v>56701</v>
      </c>
      <c r="C2631" s="296" t="s">
        <v>2495</v>
      </c>
      <c r="D2631" s="294" t="s">
        <v>22</v>
      </c>
      <c r="E2631" s="296" t="s">
        <v>23</v>
      </c>
      <c r="F2631" s="294" t="s">
        <v>24</v>
      </c>
      <c r="G2631" s="296" t="s">
        <v>187</v>
      </c>
      <c r="H2631" s="296" t="s">
        <v>114</v>
      </c>
      <c r="I2631" s="296" t="s">
        <v>2271</v>
      </c>
      <c r="J2631" s="297" t="s">
        <v>35</v>
      </c>
      <c r="K2631" s="298" t="s">
        <v>35</v>
      </c>
      <c r="L2631" s="298" t="s">
        <v>35</v>
      </c>
      <c r="M2631" s="299" t="s">
        <v>35</v>
      </c>
      <c r="N2631" s="300" t="s">
        <v>35</v>
      </c>
      <c r="O2631" s="300" t="s">
        <v>35</v>
      </c>
      <c r="P2631" s="301">
        <v>176</v>
      </c>
      <c r="Q2631" s="302">
        <v>2603</v>
      </c>
      <c r="R2631" s="302">
        <v>1</v>
      </c>
      <c r="S2631" s="303" t="s">
        <v>35</v>
      </c>
      <c r="T2631" s="304" t="s">
        <v>35</v>
      </c>
      <c r="U2631" s="304" t="s">
        <v>35</v>
      </c>
      <c r="V2631" s="297">
        <v>176</v>
      </c>
      <c r="W2631" s="298">
        <v>2603</v>
      </c>
      <c r="X2631" s="298">
        <v>1</v>
      </c>
    </row>
    <row r="2632" spans="1:24" x14ac:dyDescent="0.35">
      <c r="A2632" s="294">
        <v>2013</v>
      </c>
      <c r="B2632" s="295">
        <v>56720</v>
      </c>
      <c r="C2632" s="296" t="s">
        <v>2496</v>
      </c>
      <c r="D2632" s="294" t="s">
        <v>22</v>
      </c>
      <c r="E2632" s="296" t="s">
        <v>23</v>
      </c>
      <c r="F2632" s="294" t="s">
        <v>24</v>
      </c>
      <c r="G2632" s="296" t="s">
        <v>125</v>
      </c>
      <c r="H2632" s="296" t="s">
        <v>114</v>
      </c>
      <c r="I2632" s="296" t="s">
        <v>2295</v>
      </c>
      <c r="J2632" s="297" t="s">
        <v>35</v>
      </c>
      <c r="K2632" s="298" t="s">
        <v>35</v>
      </c>
      <c r="L2632" s="298" t="s">
        <v>35</v>
      </c>
      <c r="M2632" s="299" t="s">
        <v>35</v>
      </c>
      <c r="N2632" s="300" t="s">
        <v>35</v>
      </c>
      <c r="O2632" s="300" t="s">
        <v>35</v>
      </c>
      <c r="P2632" s="301" t="s">
        <v>35</v>
      </c>
      <c r="Q2632" s="302" t="s">
        <v>35</v>
      </c>
      <c r="R2632" s="302" t="s">
        <v>35</v>
      </c>
      <c r="S2632" s="303" t="s">
        <v>35</v>
      </c>
      <c r="T2632" s="304" t="s">
        <v>35</v>
      </c>
      <c r="U2632" s="304" t="s">
        <v>35</v>
      </c>
      <c r="V2632" s="297">
        <v>0</v>
      </c>
      <c r="W2632" s="298">
        <v>0</v>
      </c>
      <c r="X2632" s="298">
        <v>0</v>
      </c>
    </row>
    <row r="2633" spans="1:24" x14ac:dyDescent="0.35">
      <c r="A2633" s="294">
        <v>2013</v>
      </c>
      <c r="B2633" s="295">
        <v>56734</v>
      </c>
      <c r="C2633" s="296" t="s">
        <v>1960</v>
      </c>
      <c r="D2633" s="294" t="s">
        <v>93</v>
      </c>
      <c r="E2633" s="296" t="s">
        <v>23</v>
      </c>
      <c r="F2633" s="294" t="s">
        <v>24</v>
      </c>
      <c r="G2633" s="296" t="s">
        <v>94</v>
      </c>
      <c r="H2633" s="296" t="s">
        <v>42</v>
      </c>
      <c r="I2633" s="296" t="s">
        <v>2285</v>
      </c>
      <c r="J2633" s="297">
        <v>3807</v>
      </c>
      <c r="K2633" s="298">
        <v>30610</v>
      </c>
      <c r="L2633" s="298">
        <v>4564</v>
      </c>
      <c r="M2633" s="299">
        <v>0</v>
      </c>
      <c r="N2633" s="300">
        <v>0</v>
      </c>
      <c r="O2633" s="300">
        <v>0</v>
      </c>
      <c r="P2633" s="301">
        <v>0</v>
      </c>
      <c r="Q2633" s="302">
        <v>0</v>
      </c>
      <c r="R2633" s="302">
        <v>0</v>
      </c>
      <c r="S2633" s="303">
        <v>0</v>
      </c>
      <c r="T2633" s="304">
        <v>0</v>
      </c>
      <c r="U2633" s="304">
        <v>0</v>
      </c>
      <c r="V2633" s="297">
        <v>3807</v>
      </c>
      <c r="W2633" s="298">
        <v>30610</v>
      </c>
      <c r="X2633" s="298">
        <v>4564</v>
      </c>
    </row>
    <row r="2634" spans="1:24" x14ac:dyDescent="0.35">
      <c r="A2634" s="294">
        <v>2013</v>
      </c>
      <c r="B2634" s="295">
        <v>56735</v>
      </c>
      <c r="C2634" s="296" t="s">
        <v>1961</v>
      </c>
      <c r="D2634" s="294" t="s">
        <v>39</v>
      </c>
      <c r="E2634" s="296" t="s">
        <v>40</v>
      </c>
      <c r="F2634" s="294" t="s">
        <v>24</v>
      </c>
      <c r="G2634" s="296" t="s">
        <v>228</v>
      </c>
      <c r="H2634" s="296" t="s">
        <v>42</v>
      </c>
      <c r="I2634" s="296" t="s">
        <v>2306</v>
      </c>
      <c r="J2634" s="297">
        <v>0</v>
      </c>
      <c r="K2634" s="298">
        <v>0</v>
      </c>
      <c r="L2634" s="298">
        <v>0</v>
      </c>
      <c r="M2634" s="299">
        <v>1027</v>
      </c>
      <c r="N2634" s="300">
        <v>8523</v>
      </c>
      <c r="O2634" s="300">
        <v>1</v>
      </c>
      <c r="P2634" s="301">
        <v>0</v>
      </c>
      <c r="Q2634" s="302">
        <v>0</v>
      </c>
      <c r="R2634" s="302">
        <v>0</v>
      </c>
      <c r="S2634" s="303">
        <v>0</v>
      </c>
      <c r="T2634" s="304">
        <v>0</v>
      </c>
      <c r="U2634" s="304">
        <v>0</v>
      </c>
      <c r="V2634" s="297">
        <v>1027</v>
      </c>
      <c r="W2634" s="298">
        <v>8523</v>
      </c>
      <c r="X2634" s="298">
        <v>1</v>
      </c>
    </row>
    <row r="2635" spans="1:24" x14ac:dyDescent="0.35">
      <c r="A2635" s="294">
        <v>2013</v>
      </c>
      <c r="B2635" s="295">
        <v>56735</v>
      </c>
      <c r="C2635" s="296" t="s">
        <v>1961</v>
      </c>
      <c r="D2635" s="294" t="s">
        <v>39</v>
      </c>
      <c r="E2635" s="296" t="s">
        <v>40</v>
      </c>
      <c r="F2635" s="294" t="s">
        <v>24</v>
      </c>
      <c r="G2635" s="296" t="s">
        <v>187</v>
      </c>
      <c r="H2635" s="296" t="s">
        <v>42</v>
      </c>
      <c r="I2635" s="296" t="s">
        <v>2272</v>
      </c>
      <c r="J2635" s="297">
        <v>0</v>
      </c>
      <c r="K2635" s="298">
        <v>0</v>
      </c>
      <c r="L2635" s="298">
        <v>0</v>
      </c>
      <c r="M2635" s="299">
        <v>1749</v>
      </c>
      <c r="N2635" s="300">
        <v>23764</v>
      </c>
      <c r="O2635" s="300">
        <v>1</v>
      </c>
      <c r="P2635" s="301">
        <v>0</v>
      </c>
      <c r="Q2635" s="302">
        <v>0</v>
      </c>
      <c r="R2635" s="302">
        <v>0</v>
      </c>
      <c r="S2635" s="303">
        <v>0</v>
      </c>
      <c r="T2635" s="304">
        <v>0</v>
      </c>
      <c r="U2635" s="304">
        <v>0</v>
      </c>
      <c r="V2635" s="297">
        <v>1749</v>
      </c>
      <c r="W2635" s="298">
        <v>23764</v>
      </c>
      <c r="X2635" s="298">
        <v>1</v>
      </c>
    </row>
    <row r="2636" spans="1:24" x14ac:dyDescent="0.35">
      <c r="A2636" s="294">
        <v>2013</v>
      </c>
      <c r="B2636" s="295">
        <v>56737</v>
      </c>
      <c r="C2636" s="296" t="s">
        <v>1962</v>
      </c>
      <c r="D2636" s="294" t="s">
        <v>39</v>
      </c>
      <c r="E2636" s="296" t="s">
        <v>40</v>
      </c>
      <c r="F2636" s="294" t="s">
        <v>24</v>
      </c>
      <c r="G2636" s="296" t="s">
        <v>187</v>
      </c>
      <c r="H2636" s="296" t="s">
        <v>42</v>
      </c>
      <c r="I2636" s="296" t="s">
        <v>2271</v>
      </c>
      <c r="J2636" s="297">
        <v>87241</v>
      </c>
      <c r="K2636" s="298">
        <v>1029606</v>
      </c>
      <c r="L2636" s="298">
        <v>92152</v>
      </c>
      <c r="M2636" s="299">
        <v>6840</v>
      </c>
      <c r="N2636" s="300">
        <v>84069</v>
      </c>
      <c r="O2636" s="300">
        <v>1625</v>
      </c>
      <c r="P2636" s="301" t="s">
        <v>35</v>
      </c>
      <c r="Q2636" s="302" t="s">
        <v>35</v>
      </c>
      <c r="R2636" s="302" t="s">
        <v>35</v>
      </c>
      <c r="S2636" s="303" t="s">
        <v>35</v>
      </c>
      <c r="T2636" s="304" t="s">
        <v>35</v>
      </c>
      <c r="U2636" s="304" t="s">
        <v>35</v>
      </c>
      <c r="V2636" s="297">
        <v>94081</v>
      </c>
      <c r="W2636" s="298">
        <v>1113675</v>
      </c>
      <c r="X2636" s="298">
        <v>93777</v>
      </c>
    </row>
    <row r="2637" spans="1:24" x14ac:dyDescent="0.35">
      <c r="A2637" s="294">
        <v>2013</v>
      </c>
      <c r="B2637" s="295">
        <v>56738</v>
      </c>
      <c r="C2637" s="296" t="s">
        <v>1963</v>
      </c>
      <c r="D2637" s="294" t="s">
        <v>93</v>
      </c>
      <c r="E2637" s="296" t="s">
        <v>23</v>
      </c>
      <c r="F2637" s="294" t="s">
        <v>24</v>
      </c>
      <c r="G2637" s="296" t="s">
        <v>94</v>
      </c>
      <c r="H2637" s="296" t="s">
        <v>42</v>
      </c>
      <c r="I2637" s="296" t="s">
        <v>2285</v>
      </c>
      <c r="J2637" s="297">
        <v>6587</v>
      </c>
      <c r="K2637" s="298">
        <v>69455</v>
      </c>
      <c r="L2637" s="298">
        <v>4284</v>
      </c>
      <c r="M2637" s="299">
        <v>4188.3</v>
      </c>
      <c r="N2637" s="300">
        <v>43774</v>
      </c>
      <c r="O2637" s="300">
        <v>1385</v>
      </c>
      <c r="P2637" s="301">
        <v>0</v>
      </c>
      <c r="Q2637" s="302">
        <v>0</v>
      </c>
      <c r="R2637" s="302">
        <v>0</v>
      </c>
      <c r="S2637" s="303">
        <v>0</v>
      </c>
      <c r="T2637" s="304">
        <v>0</v>
      </c>
      <c r="U2637" s="304">
        <v>0</v>
      </c>
      <c r="V2637" s="297">
        <v>10775.3</v>
      </c>
      <c r="W2637" s="298">
        <v>113229</v>
      </c>
      <c r="X2637" s="298">
        <v>5669</v>
      </c>
    </row>
    <row r="2638" spans="1:24" x14ac:dyDescent="0.35">
      <c r="A2638" s="294">
        <v>2013</v>
      </c>
      <c r="B2638" s="295">
        <v>56748</v>
      </c>
      <c r="C2638" s="296" t="s">
        <v>2497</v>
      </c>
      <c r="D2638" s="294" t="s">
        <v>22</v>
      </c>
      <c r="E2638" s="296" t="s">
        <v>23</v>
      </c>
      <c r="F2638" s="294" t="s">
        <v>24</v>
      </c>
      <c r="G2638" s="296" t="s">
        <v>60</v>
      </c>
      <c r="H2638" s="296" t="s">
        <v>114</v>
      </c>
      <c r="I2638" s="296" t="s">
        <v>2278</v>
      </c>
      <c r="J2638" s="297" t="s">
        <v>35</v>
      </c>
      <c r="K2638" s="298" t="s">
        <v>35</v>
      </c>
      <c r="L2638" s="298" t="s">
        <v>35</v>
      </c>
      <c r="M2638" s="299" t="s">
        <v>35</v>
      </c>
      <c r="N2638" s="300" t="s">
        <v>35</v>
      </c>
      <c r="O2638" s="300" t="s">
        <v>35</v>
      </c>
      <c r="P2638" s="301">
        <v>2469</v>
      </c>
      <c r="Q2638" s="302">
        <v>19565</v>
      </c>
      <c r="R2638" s="302">
        <v>1</v>
      </c>
      <c r="S2638" s="303" t="s">
        <v>35</v>
      </c>
      <c r="T2638" s="304" t="s">
        <v>35</v>
      </c>
      <c r="U2638" s="304" t="s">
        <v>35</v>
      </c>
      <c r="V2638" s="297">
        <v>2469</v>
      </c>
      <c r="W2638" s="298">
        <v>19565</v>
      </c>
      <c r="X2638" s="298">
        <v>1</v>
      </c>
    </row>
    <row r="2639" spans="1:24" x14ac:dyDescent="0.35">
      <c r="A2639" s="294">
        <v>2013</v>
      </c>
      <c r="B2639" s="295">
        <v>56748</v>
      </c>
      <c r="C2639" s="296" t="s">
        <v>2497</v>
      </c>
      <c r="D2639" s="294" t="s">
        <v>22</v>
      </c>
      <c r="E2639" s="296" t="s">
        <v>23</v>
      </c>
      <c r="F2639" s="294" t="s">
        <v>24</v>
      </c>
      <c r="G2639" s="296" t="s">
        <v>60</v>
      </c>
      <c r="H2639" s="296" t="s">
        <v>114</v>
      </c>
      <c r="I2639" s="296" t="s">
        <v>2278</v>
      </c>
      <c r="J2639" s="297" t="s">
        <v>35</v>
      </c>
      <c r="K2639" s="298" t="s">
        <v>35</v>
      </c>
      <c r="L2639" s="298" t="s">
        <v>35</v>
      </c>
      <c r="M2639" s="299">
        <v>1399</v>
      </c>
      <c r="N2639" s="300">
        <v>25055</v>
      </c>
      <c r="O2639" s="300">
        <v>1</v>
      </c>
      <c r="P2639" s="301" t="s">
        <v>35</v>
      </c>
      <c r="Q2639" s="302" t="s">
        <v>35</v>
      </c>
      <c r="R2639" s="302" t="s">
        <v>35</v>
      </c>
      <c r="S2639" s="303" t="s">
        <v>35</v>
      </c>
      <c r="T2639" s="304" t="s">
        <v>35</v>
      </c>
      <c r="U2639" s="304" t="s">
        <v>35</v>
      </c>
      <c r="V2639" s="297">
        <v>1399</v>
      </c>
      <c r="W2639" s="298">
        <v>25055</v>
      </c>
      <c r="X2639" s="298">
        <v>1</v>
      </c>
    </row>
    <row r="2640" spans="1:24" x14ac:dyDescent="0.35">
      <c r="A2640" s="294">
        <v>2013</v>
      </c>
      <c r="B2640" s="295">
        <v>56749</v>
      </c>
      <c r="C2640" s="296" t="s">
        <v>2498</v>
      </c>
      <c r="D2640" s="294" t="s">
        <v>22</v>
      </c>
      <c r="E2640" s="296" t="s">
        <v>23</v>
      </c>
      <c r="F2640" s="294" t="s">
        <v>24</v>
      </c>
      <c r="G2640" s="296" t="s">
        <v>60</v>
      </c>
      <c r="H2640" s="296" t="s">
        <v>114</v>
      </c>
      <c r="I2640" s="296" t="s">
        <v>2278</v>
      </c>
      <c r="J2640" s="297" t="s">
        <v>35</v>
      </c>
      <c r="K2640" s="298" t="s">
        <v>35</v>
      </c>
      <c r="L2640" s="298" t="s">
        <v>35</v>
      </c>
      <c r="M2640" s="299" t="s">
        <v>35</v>
      </c>
      <c r="N2640" s="300" t="s">
        <v>35</v>
      </c>
      <c r="O2640" s="300" t="s">
        <v>35</v>
      </c>
      <c r="P2640" s="301">
        <v>1259</v>
      </c>
      <c r="Q2640" s="302">
        <v>10770</v>
      </c>
      <c r="R2640" s="302">
        <v>1</v>
      </c>
      <c r="S2640" s="303" t="s">
        <v>35</v>
      </c>
      <c r="T2640" s="304" t="s">
        <v>35</v>
      </c>
      <c r="U2640" s="304" t="s">
        <v>35</v>
      </c>
      <c r="V2640" s="297">
        <v>1259</v>
      </c>
      <c r="W2640" s="298">
        <v>10770</v>
      </c>
      <c r="X2640" s="298">
        <v>1</v>
      </c>
    </row>
    <row r="2641" spans="1:24" x14ac:dyDescent="0.35">
      <c r="A2641" s="294">
        <v>2013</v>
      </c>
      <c r="B2641" s="295">
        <v>56775</v>
      </c>
      <c r="C2641" s="296" t="s">
        <v>1964</v>
      </c>
      <c r="D2641" s="294" t="s">
        <v>39</v>
      </c>
      <c r="E2641" s="296" t="s">
        <v>40</v>
      </c>
      <c r="F2641" s="294" t="s">
        <v>24</v>
      </c>
      <c r="G2641" s="296" t="s">
        <v>34</v>
      </c>
      <c r="H2641" s="296" t="s">
        <v>42</v>
      </c>
      <c r="I2641" s="296" t="s">
        <v>2271</v>
      </c>
      <c r="J2641" s="297">
        <v>0.3</v>
      </c>
      <c r="K2641" s="298">
        <v>5</v>
      </c>
      <c r="L2641" s="298">
        <v>4</v>
      </c>
      <c r="M2641" s="299">
        <v>0</v>
      </c>
      <c r="N2641" s="300">
        <v>0</v>
      </c>
      <c r="O2641" s="300">
        <v>0</v>
      </c>
      <c r="P2641" s="301">
        <v>0</v>
      </c>
      <c r="Q2641" s="302">
        <v>0</v>
      </c>
      <c r="R2641" s="302">
        <v>0</v>
      </c>
      <c r="S2641" s="303">
        <v>0</v>
      </c>
      <c r="T2641" s="304">
        <v>0</v>
      </c>
      <c r="U2641" s="304">
        <v>0</v>
      </c>
      <c r="V2641" s="297">
        <v>0.3</v>
      </c>
      <c r="W2641" s="298">
        <v>5</v>
      </c>
      <c r="X2641" s="298">
        <v>4</v>
      </c>
    </row>
    <row r="2642" spans="1:24" x14ac:dyDescent="0.35">
      <c r="A2642" s="294">
        <v>2013</v>
      </c>
      <c r="B2642" s="295">
        <v>56775</v>
      </c>
      <c r="C2642" s="296" t="s">
        <v>1964</v>
      </c>
      <c r="D2642" s="294" t="s">
        <v>39</v>
      </c>
      <c r="E2642" s="296" t="s">
        <v>40</v>
      </c>
      <c r="F2642" s="294" t="s">
        <v>24</v>
      </c>
      <c r="G2642" s="296" t="s">
        <v>30</v>
      </c>
      <c r="H2642" s="296" t="s">
        <v>42</v>
      </c>
      <c r="I2642" s="296" t="s">
        <v>2271</v>
      </c>
      <c r="J2642" s="297">
        <v>199.9</v>
      </c>
      <c r="K2642" s="298">
        <v>1973</v>
      </c>
      <c r="L2642" s="298">
        <v>1537</v>
      </c>
      <c r="M2642" s="299">
        <v>0</v>
      </c>
      <c r="N2642" s="300">
        <v>0</v>
      </c>
      <c r="O2642" s="300">
        <v>0</v>
      </c>
      <c r="P2642" s="301">
        <v>0</v>
      </c>
      <c r="Q2642" s="302">
        <v>0</v>
      </c>
      <c r="R2642" s="302">
        <v>0</v>
      </c>
      <c r="S2642" s="303">
        <v>0</v>
      </c>
      <c r="T2642" s="304">
        <v>0</v>
      </c>
      <c r="U2642" s="304">
        <v>0</v>
      </c>
      <c r="V2642" s="297">
        <v>199.9</v>
      </c>
      <c r="W2642" s="298">
        <v>1973</v>
      </c>
      <c r="X2642" s="298">
        <v>1537</v>
      </c>
    </row>
    <row r="2643" spans="1:24" x14ac:dyDescent="0.35">
      <c r="A2643" s="294">
        <v>2013</v>
      </c>
      <c r="B2643" s="295">
        <v>56775</v>
      </c>
      <c r="C2643" s="296" t="s">
        <v>1964</v>
      </c>
      <c r="D2643" s="294" t="s">
        <v>39</v>
      </c>
      <c r="E2643" s="296" t="s">
        <v>40</v>
      </c>
      <c r="F2643" s="294" t="s">
        <v>24</v>
      </c>
      <c r="G2643" s="296" t="s">
        <v>41</v>
      </c>
      <c r="H2643" s="296" t="s">
        <v>42</v>
      </c>
      <c r="I2643" s="296" t="s">
        <v>2272</v>
      </c>
      <c r="J2643" s="297">
        <v>11.7</v>
      </c>
      <c r="K2643" s="298">
        <v>141</v>
      </c>
      <c r="L2643" s="298">
        <v>144</v>
      </c>
      <c r="M2643" s="299">
        <v>0</v>
      </c>
      <c r="N2643" s="300">
        <v>0</v>
      </c>
      <c r="O2643" s="300">
        <v>0</v>
      </c>
      <c r="P2643" s="301">
        <v>0</v>
      </c>
      <c r="Q2643" s="302">
        <v>0</v>
      </c>
      <c r="R2643" s="302">
        <v>0</v>
      </c>
      <c r="S2643" s="303">
        <v>0</v>
      </c>
      <c r="T2643" s="304">
        <v>0</v>
      </c>
      <c r="U2643" s="304">
        <v>0</v>
      </c>
      <c r="V2643" s="297">
        <v>11.7</v>
      </c>
      <c r="W2643" s="298">
        <v>141</v>
      </c>
      <c r="X2643" s="298">
        <v>144</v>
      </c>
    </row>
    <row r="2644" spans="1:24" x14ac:dyDescent="0.35">
      <c r="A2644" s="294">
        <v>2013</v>
      </c>
      <c r="B2644" s="295">
        <v>56775</v>
      </c>
      <c r="C2644" s="296" t="s">
        <v>1964</v>
      </c>
      <c r="D2644" s="294" t="s">
        <v>39</v>
      </c>
      <c r="E2644" s="296" t="s">
        <v>40</v>
      </c>
      <c r="F2644" s="294" t="s">
        <v>24</v>
      </c>
      <c r="G2644" s="296" t="s">
        <v>44</v>
      </c>
      <c r="H2644" s="296" t="s">
        <v>42</v>
      </c>
      <c r="I2644" s="296" t="s">
        <v>2271</v>
      </c>
      <c r="J2644" s="297">
        <v>145.30000000000001</v>
      </c>
      <c r="K2644" s="298">
        <v>2178</v>
      </c>
      <c r="L2644" s="298">
        <v>1091</v>
      </c>
      <c r="M2644" s="299">
        <v>0</v>
      </c>
      <c r="N2644" s="300">
        <v>0</v>
      </c>
      <c r="O2644" s="300">
        <v>0</v>
      </c>
      <c r="P2644" s="301">
        <v>0</v>
      </c>
      <c r="Q2644" s="302">
        <v>0</v>
      </c>
      <c r="R2644" s="302">
        <v>0</v>
      </c>
      <c r="S2644" s="303">
        <v>0</v>
      </c>
      <c r="T2644" s="304">
        <v>0</v>
      </c>
      <c r="U2644" s="304">
        <v>0</v>
      </c>
      <c r="V2644" s="297">
        <v>145.30000000000001</v>
      </c>
      <c r="W2644" s="298">
        <v>2178</v>
      </c>
      <c r="X2644" s="298">
        <v>1091</v>
      </c>
    </row>
    <row r="2645" spans="1:24" x14ac:dyDescent="0.35">
      <c r="A2645" s="294">
        <v>2013</v>
      </c>
      <c r="B2645" s="295">
        <v>56775</v>
      </c>
      <c r="C2645" s="296" t="s">
        <v>1964</v>
      </c>
      <c r="D2645" s="294" t="s">
        <v>39</v>
      </c>
      <c r="E2645" s="296" t="s">
        <v>40</v>
      </c>
      <c r="F2645" s="294" t="s">
        <v>24</v>
      </c>
      <c r="G2645" s="296" t="s">
        <v>187</v>
      </c>
      <c r="H2645" s="296" t="s">
        <v>42</v>
      </c>
      <c r="I2645" s="296" t="s">
        <v>2271</v>
      </c>
      <c r="J2645" s="297">
        <v>207.7</v>
      </c>
      <c r="K2645" s="298">
        <v>2161</v>
      </c>
      <c r="L2645" s="298">
        <v>894</v>
      </c>
      <c r="M2645" s="299">
        <v>3.5</v>
      </c>
      <c r="N2645" s="300">
        <v>40</v>
      </c>
      <c r="O2645" s="300">
        <v>43</v>
      </c>
      <c r="P2645" s="301">
        <v>0</v>
      </c>
      <c r="Q2645" s="302">
        <v>0</v>
      </c>
      <c r="R2645" s="302">
        <v>0</v>
      </c>
      <c r="S2645" s="303">
        <v>0</v>
      </c>
      <c r="T2645" s="304">
        <v>0</v>
      </c>
      <c r="U2645" s="304">
        <v>0</v>
      </c>
      <c r="V2645" s="297">
        <v>211.2</v>
      </c>
      <c r="W2645" s="298">
        <v>2201</v>
      </c>
      <c r="X2645" s="298">
        <v>937</v>
      </c>
    </row>
    <row r="2646" spans="1:24" x14ac:dyDescent="0.35">
      <c r="A2646" s="294">
        <v>2013</v>
      </c>
      <c r="B2646" s="295">
        <v>56775</v>
      </c>
      <c r="C2646" s="296" t="s">
        <v>1964</v>
      </c>
      <c r="D2646" s="294" t="s">
        <v>93</v>
      </c>
      <c r="E2646" s="296" t="s">
        <v>23</v>
      </c>
      <c r="F2646" s="294" t="s">
        <v>24</v>
      </c>
      <c r="G2646" s="296" t="s">
        <v>94</v>
      </c>
      <c r="H2646" s="296" t="s">
        <v>42</v>
      </c>
      <c r="I2646" s="296" t="s">
        <v>2285</v>
      </c>
      <c r="J2646" s="297">
        <v>59891</v>
      </c>
      <c r="K2646" s="298">
        <v>522295</v>
      </c>
      <c r="L2646" s="298">
        <v>47770</v>
      </c>
      <c r="M2646" s="299">
        <v>0</v>
      </c>
      <c r="N2646" s="300">
        <v>0</v>
      </c>
      <c r="O2646" s="300">
        <v>0</v>
      </c>
      <c r="P2646" s="301">
        <v>0</v>
      </c>
      <c r="Q2646" s="302">
        <v>0</v>
      </c>
      <c r="R2646" s="302">
        <v>0</v>
      </c>
      <c r="S2646" s="303">
        <v>0</v>
      </c>
      <c r="T2646" s="304">
        <v>0</v>
      </c>
      <c r="U2646" s="304">
        <v>0</v>
      </c>
      <c r="V2646" s="297">
        <v>59891</v>
      </c>
      <c r="W2646" s="298">
        <v>522295</v>
      </c>
      <c r="X2646" s="298">
        <v>47770</v>
      </c>
    </row>
    <row r="2647" spans="1:24" x14ac:dyDescent="0.35">
      <c r="A2647" s="294">
        <v>2013</v>
      </c>
      <c r="B2647" s="295">
        <v>56776</v>
      </c>
      <c r="C2647" s="296" t="s">
        <v>2499</v>
      </c>
      <c r="D2647" s="294" t="s">
        <v>22</v>
      </c>
      <c r="E2647" s="296" t="s">
        <v>23</v>
      </c>
      <c r="F2647" s="294" t="s">
        <v>24</v>
      </c>
      <c r="G2647" s="296" t="s">
        <v>123</v>
      </c>
      <c r="H2647" s="296" t="s">
        <v>114</v>
      </c>
      <c r="I2647" s="296" t="s">
        <v>2304</v>
      </c>
      <c r="J2647" s="297" t="s">
        <v>35</v>
      </c>
      <c r="K2647" s="298" t="s">
        <v>35</v>
      </c>
      <c r="L2647" s="298" t="s">
        <v>35</v>
      </c>
      <c r="M2647" s="299" t="s">
        <v>35</v>
      </c>
      <c r="N2647" s="300" t="s">
        <v>35</v>
      </c>
      <c r="O2647" s="300" t="s">
        <v>35</v>
      </c>
      <c r="P2647" s="301" t="s">
        <v>35</v>
      </c>
      <c r="Q2647" s="302" t="s">
        <v>35</v>
      </c>
      <c r="R2647" s="302" t="s">
        <v>35</v>
      </c>
      <c r="S2647" s="303" t="s">
        <v>35</v>
      </c>
      <c r="T2647" s="304" t="s">
        <v>35</v>
      </c>
      <c r="U2647" s="304" t="s">
        <v>35</v>
      </c>
      <c r="V2647" s="297">
        <v>0</v>
      </c>
      <c r="W2647" s="298">
        <v>0</v>
      </c>
      <c r="X2647" s="298">
        <v>0</v>
      </c>
    </row>
    <row r="2648" spans="1:24" x14ac:dyDescent="0.35">
      <c r="A2648" s="294">
        <v>2013</v>
      </c>
      <c r="B2648" s="295">
        <v>56777</v>
      </c>
      <c r="C2648" s="296" t="s">
        <v>1965</v>
      </c>
      <c r="D2648" s="294" t="s">
        <v>22</v>
      </c>
      <c r="E2648" s="296" t="s">
        <v>23</v>
      </c>
      <c r="F2648" s="294" t="s">
        <v>24</v>
      </c>
      <c r="G2648" s="296" t="s">
        <v>131</v>
      </c>
      <c r="H2648" s="296" t="s">
        <v>114</v>
      </c>
      <c r="I2648" s="296" t="s">
        <v>2271</v>
      </c>
      <c r="J2648" s="297" t="s">
        <v>35</v>
      </c>
      <c r="K2648" s="298" t="s">
        <v>35</v>
      </c>
      <c r="L2648" s="298" t="s">
        <v>35</v>
      </c>
      <c r="M2648" s="299" t="s">
        <v>35</v>
      </c>
      <c r="N2648" s="300" t="s">
        <v>35</v>
      </c>
      <c r="O2648" s="300" t="s">
        <v>35</v>
      </c>
      <c r="P2648" s="301">
        <v>557</v>
      </c>
      <c r="Q2648" s="302">
        <v>5036</v>
      </c>
      <c r="R2648" s="302">
        <v>1</v>
      </c>
      <c r="S2648" s="303" t="s">
        <v>35</v>
      </c>
      <c r="T2648" s="304" t="s">
        <v>35</v>
      </c>
      <c r="U2648" s="304" t="s">
        <v>35</v>
      </c>
      <c r="V2648" s="297">
        <v>557</v>
      </c>
      <c r="W2648" s="298">
        <v>5036</v>
      </c>
      <c r="X2648" s="298">
        <v>1</v>
      </c>
    </row>
    <row r="2649" spans="1:24" x14ac:dyDescent="0.35">
      <c r="A2649" s="294">
        <v>2013</v>
      </c>
      <c r="B2649" s="295">
        <v>56780</v>
      </c>
      <c r="C2649" s="296" t="s">
        <v>2500</v>
      </c>
      <c r="D2649" s="294" t="s">
        <v>22</v>
      </c>
      <c r="E2649" s="296" t="s">
        <v>23</v>
      </c>
      <c r="F2649" s="294" t="s">
        <v>24</v>
      </c>
      <c r="G2649" s="296" t="s">
        <v>44</v>
      </c>
      <c r="H2649" s="296" t="s">
        <v>114</v>
      </c>
      <c r="I2649" s="296" t="s">
        <v>2271</v>
      </c>
      <c r="J2649" s="297" t="s">
        <v>35</v>
      </c>
      <c r="K2649" s="298" t="s">
        <v>35</v>
      </c>
      <c r="L2649" s="298" t="s">
        <v>35</v>
      </c>
      <c r="M2649" s="299">
        <v>751</v>
      </c>
      <c r="N2649" s="300">
        <v>14343</v>
      </c>
      <c r="O2649" s="300">
        <v>1</v>
      </c>
      <c r="P2649" s="301" t="s">
        <v>35</v>
      </c>
      <c r="Q2649" s="302" t="s">
        <v>35</v>
      </c>
      <c r="R2649" s="302" t="s">
        <v>35</v>
      </c>
      <c r="S2649" s="303" t="s">
        <v>35</v>
      </c>
      <c r="T2649" s="304" t="s">
        <v>35</v>
      </c>
      <c r="U2649" s="304" t="s">
        <v>35</v>
      </c>
      <c r="V2649" s="297">
        <v>751</v>
      </c>
      <c r="W2649" s="298">
        <v>14343</v>
      </c>
      <c r="X2649" s="298">
        <v>1</v>
      </c>
    </row>
    <row r="2650" spans="1:24" x14ac:dyDescent="0.35">
      <c r="A2650" s="294">
        <v>2013</v>
      </c>
      <c r="B2650" s="295">
        <v>56793</v>
      </c>
      <c r="C2650" s="296" t="s">
        <v>1966</v>
      </c>
      <c r="D2650" s="294" t="s">
        <v>39</v>
      </c>
      <c r="E2650" s="296" t="s">
        <v>40</v>
      </c>
      <c r="F2650" s="294" t="s">
        <v>24</v>
      </c>
      <c r="G2650" s="296" t="s">
        <v>228</v>
      </c>
      <c r="H2650" s="296" t="s">
        <v>42</v>
      </c>
      <c r="I2650" s="296" t="s">
        <v>2306</v>
      </c>
      <c r="J2650" s="297">
        <v>4969</v>
      </c>
      <c r="K2650" s="298">
        <v>37603</v>
      </c>
      <c r="L2650" s="298">
        <v>6989</v>
      </c>
      <c r="M2650" s="299">
        <v>55</v>
      </c>
      <c r="N2650" s="300">
        <v>559</v>
      </c>
      <c r="O2650" s="300">
        <v>38</v>
      </c>
      <c r="P2650" s="301" t="s">
        <v>35</v>
      </c>
      <c r="Q2650" s="302" t="s">
        <v>35</v>
      </c>
      <c r="R2650" s="302" t="s">
        <v>35</v>
      </c>
      <c r="S2650" s="303" t="s">
        <v>35</v>
      </c>
      <c r="T2650" s="304" t="s">
        <v>35</v>
      </c>
      <c r="U2650" s="304" t="s">
        <v>35</v>
      </c>
      <c r="V2650" s="297">
        <v>5024</v>
      </c>
      <c r="W2650" s="298">
        <v>38162</v>
      </c>
      <c r="X2650" s="298">
        <v>7027</v>
      </c>
    </row>
    <row r="2651" spans="1:24" x14ac:dyDescent="0.35">
      <c r="A2651" s="294">
        <v>2013</v>
      </c>
      <c r="B2651" s="295">
        <v>56810</v>
      </c>
      <c r="C2651" s="296" t="s">
        <v>2501</v>
      </c>
      <c r="D2651" s="294" t="s">
        <v>93</v>
      </c>
      <c r="E2651" s="296" t="s">
        <v>23</v>
      </c>
      <c r="F2651" s="294" t="s">
        <v>24</v>
      </c>
      <c r="G2651" s="296" t="s">
        <v>94</v>
      </c>
      <c r="H2651" s="296" t="s">
        <v>42</v>
      </c>
      <c r="I2651" s="296" t="s">
        <v>2285</v>
      </c>
      <c r="J2651" s="297">
        <v>1857</v>
      </c>
      <c r="K2651" s="298">
        <v>17332</v>
      </c>
      <c r="L2651" s="298">
        <v>1277</v>
      </c>
      <c r="M2651" s="299">
        <v>98</v>
      </c>
      <c r="N2651" s="300">
        <v>1343</v>
      </c>
      <c r="O2651" s="300">
        <v>45</v>
      </c>
      <c r="P2651" s="301">
        <v>0</v>
      </c>
      <c r="Q2651" s="302">
        <v>0</v>
      </c>
      <c r="R2651" s="302">
        <v>0</v>
      </c>
      <c r="S2651" s="303">
        <v>0</v>
      </c>
      <c r="T2651" s="304">
        <v>0</v>
      </c>
      <c r="U2651" s="304">
        <v>0</v>
      </c>
      <c r="V2651" s="297">
        <v>1955</v>
      </c>
      <c r="W2651" s="298">
        <v>18675</v>
      </c>
      <c r="X2651" s="298">
        <v>1322</v>
      </c>
    </row>
    <row r="2652" spans="1:24" x14ac:dyDescent="0.35">
      <c r="A2652" s="294">
        <v>2013</v>
      </c>
      <c r="B2652" s="295">
        <v>56827</v>
      </c>
      <c r="C2652" s="296" t="s">
        <v>1967</v>
      </c>
      <c r="D2652" s="294" t="s">
        <v>22</v>
      </c>
      <c r="E2652" s="296" t="s">
        <v>23</v>
      </c>
      <c r="F2652" s="294" t="s">
        <v>24</v>
      </c>
      <c r="G2652" s="296" t="s">
        <v>60</v>
      </c>
      <c r="H2652" s="296" t="s">
        <v>114</v>
      </c>
      <c r="I2652" s="296" t="s">
        <v>2278</v>
      </c>
      <c r="J2652" s="297" t="s">
        <v>35</v>
      </c>
      <c r="K2652" s="298" t="s">
        <v>35</v>
      </c>
      <c r="L2652" s="298" t="s">
        <v>35</v>
      </c>
      <c r="M2652" s="299">
        <v>266</v>
      </c>
      <c r="N2652" s="300">
        <v>1893</v>
      </c>
      <c r="O2652" s="300">
        <v>1</v>
      </c>
      <c r="P2652" s="301" t="s">
        <v>35</v>
      </c>
      <c r="Q2652" s="302" t="s">
        <v>35</v>
      </c>
      <c r="R2652" s="302" t="s">
        <v>35</v>
      </c>
      <c r="S2652" s="303" t="s">
        <v>35</v>
      </c>
      <c r="T2652" s="304" t="s">
        <v>35</v>
      </c>
      <c r="U2652" s="304" t="s">
        <v>35</v>
      </c>
      <c r="V2652" s="297">
        <v>266</v>
      </c>
      <c r="W2652" s="298">
        <v>1893</v>
      </c>
      <c r="X2652" s="298">
        <v>1</v>
      </c>
    </row>
    <row r="2653" spans="1:24" x14ac:dyDescent="0.35">
      <c r="A2653" s="294">
        <v>2013</v>
      </c>
      <c r="B2653" s="295">
        <v>56828</v>
      </c>
      <c r="C2653" s="296" t="s">
        <v>1968</v>
      </c>
      <c r="D2653" s="294" t="s">
        <v>22</v>
      </c>
      <c r="E2653" s="296" t="s">
        <v>23</v>
      </c>
      <c r="F2653" s="294" t="s">
        <v>24</v>
      </c>
      <c r="G2653" s="296" t="s">
        <v>125</v>
      </c>
      <c r="H2653" s="296" t="s">
        <v>114</v>
      </c>
      <c r="I2653" s="296" t="s">
        <v>2295</v>
      </c>
      <c r="J2653" s="297" t="s">
        <v>35</v>
      </c>
      <c r="K2653" s="298" t="s">
        <v>35</v>
      </c>
      <c r="L2653" s="298" t="s">
        <v>35</v>
      </c>
      <c r="M2653" s="299" t="s">
        <v>35</v>
      </c>
      <c r="N2653" s="300" t="s">
        <v>35</v>
      </c>
      <c r="O2653" s="300" t="s">
        <v>35</v>
      </c>
      <c r="P2653" s="301">
        <v>397</v>
      </c>
      <c r="Q2653" s="302">
        <v>4576</v>
      </c>
      <c r="R2653" s="302">
        <v>1</v>
      </c>
      <c r="S2653" s="303" t="s">
        <v>35</v>
      </c>
      <c r="T2653" s="304" t="s">
        <v>35</v>
      </c>
      <c r="U2653" s="304" t="s">
        <v>35</v>
      </c>
      <c r="V2653" s="297">
        <v>397</v>
      </c>
      <c r="W2653" s="298">
        <v>4576</v>
      </c>
      <c r="X2653" s="298">
        <v>1</v>
      </c>
    </row>
    <row r="2654" spans="1:24" x14ac:dyDescent="0.35">
      <c r="A2654" s="294">
        <v>2013</v>
      </c>
      <c r="B2654" s="295">
        <v>56835</v>
      </c>
      <c r="C2654" s="296" t="s">
        <v>2502</v>
      </c>
      <c r="D2654" s="294" t="s">
        <v>22</v>
      </c>
      <c r="E2654" s="296" t="s">
        <v>23</v>
      </c>
      <c r="F2654" s="294" t="s">
        <v>24</v>
      </c>
      <c r="G2654" s="296" t="s">
        <v>60</v>
      </c>
      <c r="H2654" s="296" t="s">
        <v>114</v>
      </c>
      <c r="I2654" s="296" t="s">
        <v>2278</v>
      </c>
      <c r="J2654" s="297" t="s">
        <v>35</v>
      </c>
      <c r="K2654" s="298" t="s">
        <v>35</v>
      </c>
      <c r="L2654" s="298" t="s">
        <v>35</v>
      </c>
      <c r="M2654" s="299">
        <v>786</v>
      </c>
      <c r="N2654" s="300">
        <v>7952</v>
      </c>
      <c r="O2654" s="300">
        <v>1</v>
      </c>
      <c r="P2654" s="301" t="s">
        <v>35</v>
      </c>
      <c r="Q2654" s="302" t="s">
        <v>35</v>
      </c>
      <c r="R2654" s="302" t="s">
        <v>35</v>
      </c>
      <c r="S2654" s="303" t="s">
        <v>35</v>
      </c>
      <c r="T2654" s="304" t="s">
        <v>35</v>
      </c>
      <c r="U2654" s="304" t="s">
        <v>35</v>
      </c>
      <c r="V2654" s="297">
        <v>786</v>
      </c>
      <c r="W2654" s="298">
        <v>7952</v>
      </c>
      <c r="X2654" s="298">
        <v>1</v>
      </c>
    </row>
    <row r="2655" spans="1:24" x14ac:dyDescent="0.35">
      <c r="A2655" s="294">
        <v>2013</v>
      </c>
      <c r="B2655" s="295">
        <v>56857</v>
      </c>
      <c r="C2655" s="296" t="s">
        <v>1969</v>
      </c>
      <c r="D2655" s="294" t="s">
        <v>22</v>
      </c>
      <c r="E2655" s="296" t="s">
        <v>23</v>
      </c>
      <c r="F2655" s="294" t="s">
        <v>24</v>
      </c>
      <c r="G2655" s="296" t="s">
        <v>53</v>
      </c>
      <c r="H2655" s="296" t="s">
        <v>114</v>
      </c>
      <c r="I2655" s="296" t="s">
        <v>2446</v>
      </c>
      <c r="J2655" s="297" t="s">
        <v>35</v>
      </c>
      <c r="K2655" s="298" t="s">
        <v>35</v>
      </c>
      <c r="L2655" s="298" t="s">
        <v>35</v>
      </c>
      <c r="M2655" s="299" t="s">
        <v>35</v>
      </c>
      <c r="N2655" s="300" t="s">
        <v>35</v>
      </c>
      <c r="O2655" s="300" t="s">
        <v>35</v>
      </c>
      <c r="P2655" s="301">
        <v>206</v>
      </c>
      <c r="Q2655" s="302">
        <v>2153</v>
      </c>
      <c r="R2655" s="302">
        <v>1</v>
      </c>
      <c r="S2655" s="303" t="s">
        <v>35</v>
      </c>
      <c r="T2655" s="304" t="s">
        <v>35</v>
      </c>
      <c r="U2655" s="304" t="s">
        <v>35</v>
      </c>
      <c r="V2655" s="297">
        <v>206</v>
      </c>
      <c r="W2655" s="298">
        <v>2153</v>
      </c>
      <c r="X2655" s="298">
        <v>1</v>
      </c>
    </row>
    <row r="2656" spans="1:24" x14ac:dyDescent="0.35">
      <c r="A2656" s="294">
        <v>2013</v>
      </c>
      <c r="B2656" s="295">
        <v>56876</v>
      </c>
      <c r="C2656" s="296" t="s">
        <v>1970</v>
      </c>
      <c r="D2656" s="294" t="s">
        <v>39</v>
      </c>
      <c r="E2656" s="296" t="s">
        <v>40</v>
      </c>
      <c r="F2656" s="294" t="s">
        <v>24</v>
      </c>
      <c r="G2656" s="296" t="s">
        <v>30</v>
      </c>
      <c r="H2656" s="296" t="s">
        <v>42</v>
      </c>
      <c r="I2656" s="296" t="s">
        <v>2271</v>
      </c>
      <c r="J2656" s="297">
        <v>16951</v>
      </c>
      <c r="K2656" s="298">
        <v>183302</v>
      </c>
      <c r="L2656" s="298">
        <v>13556</v>
      </c>
      <c r="M2656" s="299">
        <v>1245</v>
      </c>
      <c r="N2656" s="300">
        <v>15037</v>
      </c>
      <c r="O2656" s="300">
        <v>328</v>
      </c>
      <c r="P2656" s="301" t="s">
        <v>35</v>
      </c>
      <c r="Q2656" s="302" t="s">
        <v>35</v>
      </c>
      <c r="R2656" s="302" t="s">
        <v>35</v>
      </c>
      <c r="S2656" s="303" t="s">
        <v>35</v>
      </c>
      <c r="T2656" s="304" t="s">
        <v>35</v>
      </c>
      <c r="U2656" s="304" t="s">
        <v>35</v>
      </c>
      <c r="V2656" s="297">
        <v>18196</v>
      </c>
      <c r="W2656" s="298">
        <v>198339</v>
      </c>
      <c r="X2656" s="298">
        <v>13884</v>
      </c>
    </row>
    <row r="2657" spans="1:24" x14ac:dyDescent="0.35">
      <c r="A2657" s="294">
        <v>2013</v>
      </c>
      <c r="B2657" s="295">
        <v>56892</v>
      </c>
      <c r="C2657" s="296" t="s">
        <v>2503</v>
      </c>
      <c r="D2657" s="294" t="s">
        <v>22</v>
      </c>
      <c r="E2657" s="296" t="s">
        <v>23</v>
      </c>
      <c r="F2657" s="294" t="s">
        <v>24</v>
      </c>
      <c r="G2657" s="296" t="s">
        <v>125</v>
      </c>
      <c r="H2657" s="296" t="s">
        <v>114</v>
      </c>
      <c r="I2657" s="296" t="s">
        <v>2308</v>
      </c>
      <c r="J2657" s="297" t="s">
        <v>35</v>
      </c>
      <c r="K2657" s="298" t="s">
        <v>35</v>
      </c>
      <c r="L2657" s="298" t="s">
        <v>35</v>
      </c>
      <c r="M2657" s="299">
        <v>332</v>
      </c>
      <c r="N2657" s="300">
        <v>11207</v>
      </c>
      <c r="O2657" s="300">
        <v>1</v>
      </c>
      <c r="P2657" s="301" t="s">
        <v>35</v>
      </c>
      <c r="Q2657" s="302" t="s">
        <v>35</v>
      </c>
      <c r="R2657" s="302" t="s">
        <v>35</v>
      </c>
      <c r="S2657" s="303" t="s">
        <v>35</v>
      </c>
      <c r="T2657" s="304" t="s">
        <v>35</v>
      </c>
      <c r="U2657" s="304" t="s">
        <v>35</v>
      </c>
      <c r="V2657" s="297">
        <v>332</v>
      </c>
      <c r="W2657" s="298">
        <v>11207</v>
      </c>
      <c r="X2657" s="298">
        <v>1</v>
      </c>
    </row>
    <row r="2658" spans="1:24" x14ac:dyDescent="0.35">
      <c r="A2658" s="294">
        <v>2013</v>
      </c>
      <c r="B2658" s="295">
        <v>56915</v>
      </c>
      <c r="C2658" s="296" t="s">
        <v>2504</v>
      </c>
      <c r="D2658" s="294" t="s">
        <v>22</v>
      </c>
      <c r="E2658" s="296" t="s">
        <v>23</v>
      </c>
      <c r="F2658" s="294" t="s">
        <v>24</v>
      </c>
      <c r="G2658" s="296" t="s">
        <v>131</v>
      </c>
      <c r="H2658" s="296" t="s">
        <v>114</v>
      </c>
      <c r="I2658" s="296" t="s">
        <v>2271</v>
      </c>
      <c r="J2658" s="297" t="s">
        <v>35</v>
      </c>
      <c r="K2658" s="298" t="s">
        <v>35</v>
      </c>
      <c r="L2658" s="298" t="s">
        <v>35</v>
      </c>
      <c r="M2658" s="299">
        <v>801</v>
      </c>
      <c r="N2658" s="300">
        <v>1610</v>
      </c>
      <c r="O2658" s="300">
        <v>1</v>
      </c>
      <c r="P2658" s="301" t="s">
        <v>35</v>
      </c>
      <c r="Q2658" s="302" t="s">
        <v>35</v>
      </c>
      <c r="R2658" s="302" t="s">
        <v>35</v>
      </c>
      <c r="S2658" s="303" t="s">
        <v>35</v>
      </c>
      <c r="T2658" s="304" t="s">
        <v>35</v>
      </c>
      <c r="U2658" s="304" t="s">
        <v>35</v>
      </c>
      <c r="V2658" s="297">
        <v>801</v>
      </c>
      <c r="W2658" s="298">
        <v>1610</v>
      </c>
      <c r="X2658" s="298">
        <v>1</v>
      </c>
    </row>
    <row r="2659" spans="1:24" x14ac:dyDescent="0.35">
      <c r="A2659" s="294">
        <v>2013</v>
      </c>
      <c r="B2659" s="295">
        <v>56921</v>
      </c>
      <c r="C2659" s="296" t="s">
        <v>1971</v>
      </c>
      <c r="D2659" s="294" t="s">
        <v>39</v>
      </c>
      <c r="E2659" s="296" t="s">
        <v>40</v>
      </c>
      <c r="F2659" s="294" t="s">
        <v>24</v>
      </c>
      <c r="G2659" s="296" t="s">
        <v>41</v>
      </c>
      <c r="H2659" s="296" t="s">
        <v>42</v>
      </c>
      <c r="I2659" s="296" t="s">
        <v>2272</v>
      </c>
      <c r="J2659" s="297">
        <v>1296</v>
      </c>
      <c r="K2659" s="298">
        <v>11534</v>
      </c>
      <c r="L2659" s="298">
        <v>1862</v>
      </c>
      <c r="M2659" s="299">
        <v>3799</v>
      </c>
      <c r="N2659" s="300">
        <v>36788</v>
      </c>
      <c r="O2659" s="300">
        <v>795</v>
      </c>
      <c r="P2659" s="301" t="s">
        <v>35</v>
      </c>
      <c r="Q2659" s="302" t="s">
        <v>35</v>
      </c>
      <c r="R2659" s="302" t="s">
        <v>35</v>
      </c>
      <c r="S2659" s="303" t="s">
        <v>35</v>
      </c>
      <c r="T2659" s="304" t="s">
        <v>35</v>
      </c>
      <c r="U2659" s="304" t="s">
        <v>35</v>
      </c>
      <c r="V2659" s="297">
        <v>5095</v>
      </c>
      <c r="W2659" s="298">
        <v>48322</v>
      </c>
      <c r="X2659" s="298">
        <v>2657</v>
      </c>
    </row>
    <row r="2660" spans="1:24" x14ac:dyDescent="0.35">
      <c r="A2660" s="294">
        <v>2013</v>
      </c>
      <c r="B2660" s="295">
        <v>56929</v>
      </c>
      <c r="C2660" s="296" t="s">
        <v>1972</v>
      </c>
      <c r="D2660" s="294" t="s">
        <v>22</v>
      </c>
      <c r="E2660" s="296" t="s">
        <v>23</v>
      </c>
      <c r="F2660" s="294" t="s">
        <v>24</v>
      </c>
      <c r="G2660" s="296" t="s">
        <v>60</v>
      </c>
      <c r="H2660" s="296" t="s">
        <v>114</v>
      </c>
      <c r="I2660" s="296" t="s">
        <v>2278</v>
      </c>
      <c r="J2660" s="297" t="s">
        <v>35</v>
      </c>
      <c r="K2660" s="298" t="s">
        <v>35</v>
      </c>
      <c r="L2660" s="298" t="s">
        <v>35</v>
      </c>
      <c r="M2660" s="299">
        <v>191</v>
      </c>
      <c r="N2660" s="300">
        <v>2505</v>
      </c>
      <c r="O2660" s="300">
        <v>1</v>
      </c>
      <c r="P2660" s="301" t="s">
        <v>35</v>
      </c>
      <c r="Q2660" s="302" t="s">
        <v>35</v>
      </c>
      <c r="R2660" s="302" t="s">
        <v>35</v>
      </c>
      <c r="S2660" s="303" t="s">
        <v>35</v>
      </c>
      <c r="T2660" s="304" t="s">
        <v>35</v>
      </c>
      <c r="U2660" s="304" t="s">
        <v>35</v>
      </c>
      <c r="V2660" s="297">
        <v>191</v>
      </c>
      <c r="W2660" s="298">
        <v>2505</v>
      </c>
      <c r="X2660" s="298">
        <v>1</v>
      </c>
    </row>
    <row r="2661" spans="1:24" ht="27.75" x14ac:dyDescent="0.35">
      <c r="A2661" s="294">
        <v>2013</v>
      </c>
      <c r="B2661" s="295">
        <v>56930</v>
      </c>
      <c r="C2661" s="296" t="s">
        <v>2505</v>
      </c>
      <c r="D2661" s="294" t="s">
        <v>22</v>
      </c>
      <c r="E2661" s="296" t="s">
        <v>23</v>
      </c>
      <c r="F2661" s="294" t="s">
        <v>24</v>
      </c>
      <c r="G2661" s="296" t="s">
        <v>60</v>
      </c>
      <c r="H2661" s="296" t="s">
        <v>114</v>
      </c>
      <c r="I2661" s="296" t="s">
        <v>2278</v>
      </c>
      <c r="J2661" s="297" t="s">
        <v>35</v>
      </c>
      <c r="K2661" s="298" t="s">
        <v>35</v>
      </c>
      <c r="L2661" s="298" t="s">
        <v>35</v>
      </c>
      <c r="M2661" s="299" t="s">
        <v>35</v>
      </c>
      <c r="N2661" s="300" t="s">
        <v>35</v>
      </c>
      <c r="O2661" s="300" t="s">
        <v>35</v>
      </c>
      <c r="P2661" s="301">
        <v>212</v>
      </c>
      <c r="Q2661" s="302">
        <v>3327</v>
      </c>
      <c r="R2661" s="302">
        <v>1</v>
      </c>
      <c r="S2661" s="303" t="s">
        <v>35</v>
      </c>
      <c r="T2661" s="304" t="s">
        <v>35</v>
      </c>
      <c r="U2661" s="304" t="s">
        <v>35</v>
      </c>
      <c r="V2661" s="297">
        <v>212</v>
      </c>
      <c r="W2661" s="298">
        <v>3327</v>
      </c>
      <c r="X2661" s="298">
        <v>1</v>
      </c>
    </row>
    <row r="2662" spans="1:24" ht="27.75" x14ac:dyDescent="0.35">
      <c r="A2662" s="294">
        <v>2013</v>
      </c>
      <c r="B2662" s="295">
        <v>56930</v>
      </c>
      <c r="C2662" s="296" t="s">
        <v>2505</v>
      </c>
      <c r="D2662" s="294" t="s">
        <v>22</v>
      </c>
      <c r="E2662" s="296" t="s">
        <v>23</v>
      </c>
      <c r="F2662" s="294" t="s">
        <v>24</v>
      </c>
      <c r="G2662" s="296" t="s">
        <v>60</v>
      </c>
      <c r="H2662" s="296" t="s">
        <v>114</v>
      </c>
      <c r="I2662" s="296" t="s">
        <v>2278</v>
      </c>
      <c r="J2662" s="297" t="s">
        <v>35</v>
      </c>
      <c r="K2662" s="298" t="s">
        <v>35</v>
      </c>
      <c r="L2662" s="298" t="s">
        <v>35</v>
      </c>
      <c r="M2662" s="299" t="s">
        <v>35</v>
      </c>
      <c r="N2662" s="300" t="s">
        <v>35</v>
      </c>
      <c r="O2662" s="300" t="s">
        <v>35</v>
      </c>
      <c r="P2662" s="301">
        <v>71</v>
      </c>
      <c r="Q2662" s="302">
        <v>1114</v>
      </c>
      <c r="R2662" s="302">
        <v>1</v>
      </c>
      <c r="S2662" s="303" t="s">
        <v>35</v>
      </c>
      <c r="T2662" s="304" t="s">
        <v>35</v>
      </c>
      <c r="U2662" s="304" t="s">
        <v>35</v>
      </c>
      <c r="V2662" s="297">
        <v>71</v>
      </c>
      <c r="W2662" s="298">
        <v>1114</v>
      </c>
      <c r="X2662" s="298">
        <v>1</v>
      </c>
    </row>
    <row r="2663" spans="1:24" ht="27.75" x14ac:dyDescent="0.35">
      <c r="A2663" s="294">
        <v>2013</v>
      </c>
      <c r="B2663" s="295">
        <v>56930</v>
      </c>
      <c r="C2663" s="296" t="s">
        <v>2505</v>
      </c>
      <c r="D2663" s="294" t="s">
        <v>22</v>
      </c>
      <c r="E2663" s="296" t="s">
        <v>23</v>
      </c>
      <c r="F2663" s="294" t="s">
        <v>24</v>
      </c>
      <c r="G2663" s="296" t="s">
        <v>60</v>
      </c>
      <c r="H2663" s="296" t="s">
        <v>114</v>
      </c>
      <c r="I2663" s="296" t="s">
        <v>2278</v>
      </c>
      <c r="J2663" s="297" t="s">
        <v>35</v>
      </c>
      <c r="K2663" s="298" t="s">
        <v>35</v>
      </c>
      <c r="L2663" s="298" t="s">
        <v>35</v>
      </c>
      <c r="M2663" s="299" t="s">
        <v>35</v>
      </c>
      <c r="N2663" s="300" t="s">
        <v>35</v>
      </c>
      <c r="O2663" s="300" t="s">
        <v>35</v>
      </c>
      <c r="P2663" s="301">
        <v>158</v>
      </c>
      <c r="Q2663" s="302">
        <v>2139</v>
      </c>
      <c r="R2663" s="302">
        <v>1</v>
      </c>
      <c r="S2663" s="303" t="s">
        <v>35</v>
      </c>
      <c r="T2663" s="304" t="s">
        <v>35</v>
      </c>
      <c r="U2663" s="304" t="s">
        <v>35</v>
      </c>
      <c r="V2663" s="297">
        <v>158</v>
      </c>
      <c r="W2663" s="298">
        <v>2139</v>
      </c>
      <c r="X2663" s="298">
        <v>1</v>
      </c>
    </row>
    <row r="2664" spans="1:24" ht="27.75" x14ac:dyDescent="0.35">
      <c r="A2664" s="294">
        <v>2013</v>
      </c>
      <c r="B2664" s="295">
        <v>56930</v>
      </c>
      <c r="C2664" s="296" t="s">
        <v>2505</v>
      </c>
      <c r="D2664" s="294" t="s">
        <v>22</v>
      </c>
      <c r="E2664" s="296" t="s">
        <v>23</v>
      </c>
      <c r="F2664" s="294" t="s">
        <v>24</v>
      </c>
      <c r="G2664" s="296" t="s">
        <v>60</v>
      </c>
      <c r="H2664" s="296" t="s">
        <v>114</v>
      </c>
      <c r="I2664" s="296" t="s">
        <v>2278</v>
      </c>
      <c r="J2664" s="297" t="s">
        <v>35</v>
      </c>
      <c r="K2664" s="298" t="s">
        <v>35</v>
      </c>
      <c r="L2664" s="298" t="s">
        <v>35</v>
      </c>
      <c r="M2664" s="299" t="s">
        <v>35</v>
      </c>
      <c r="N2664" s="300" t="s">
        <v>35</v>
      </c>
      <c r="O2664" s="300" t="s">
        <v>35</v>
      </c>
      <c r="P2664" s="301">
        <v>44</v>
      </c>
      <c r="Q2664" s="302">
        <v>508</v>
      </c>
      <c r="R2664" s="302">
        <v>1</v>
      </c>
      <c r="S2664" s="303" t="s">
        <v>35</v>
      </c>
      <c r="T2664" s="304" t="s">
        <v>35</v>
      </c>
      <c r="U2664" s="304" t="s">
        <v>35</v>
      </c>
      <c r="V2664" s="297">
        <v>44</v>
      </c>
      <c r="W2664" s="298">
        <v>508</v>
      </c>
      <c r="X2664" s="298">
        <v>1</v>
      </c>
    </row>
    <row r="2665" spans="1:24" x14ac:dyDescent="0.35">
      <c r="A2665" s="294">
        <v>2013</v>
      </c>
      <c r="B2665" s="295">
        <v>56961</v>
      </c>
      <c r="C2665" s="296" t="s">
        <v>1973</v>
      </c>
      <c r="D2665" s="294" t="s">
        <v>93</v>
      </c>
      <c r="E2665" s="296" t="s">
        <v>23</v>
      </c>
      <c r="F2665" s="294" t="s">
        <v>24</v>
      </c>
      <c r="G2665" s="296" t="s">
        <v>94</v>
      </c>
      <c r="H2665" s="296" t="s">
        <v>42</v>
      </c>
      <c r="I2665" s="296" t="s">
        <v>2285</v>
      </c>
      <c r="J2665" s="297">
        <v>1854.9</v>
      </c>
      <c r="K2665" s="298">
        <v>18736</v>
      </c>
      <c r="L2665" s="298">
        <v>1466</v>
      </c>
      <c r="M2665" s="299">
        <v>62.5</v>
      </c>
      <c r="N2665" s="300">
        <v>618</v>
      </c>
      <c r="O2665" s="300">
        <v>16</v>
      </c>
      <c r="P2665" s="301">
        <v>0</v>
      </c>
      <c r="Q2665" s="302">
        <v>0</v>
      </c>
      <c r="R2665" s="302">
        <v>0</v>
      </c>
      <c r="S2665" s="303">
        <v>0</v>
      </c>
      <c r="T2665" s="304">
        <v>0</v>
      </c>
      <c r="U2665" s="304">
        <v>0</v>
      </c>
      <c r="V2665" s="297">
        <v>1917.4</v>
      </c>
      <c r="W2665" s="298">
        <v>19354</v>
      </c>
      <c r="X2665" s="298">
        <v>1482</v>
      </c>
    </row>
    <row r="2666" spans="1:24" x14ac:dyDescent="0.35">
      <c r="A2666" s="294">
        <v>2013</v>
      </c>
      <c r="B2666" s="295">
        <v>56964</v>
      </c>
      <c r="C2666" s="296" t="s">
        <v>2506</v>
      </c>
      <c r="D2666" s="294" t="s">
        <v>22</v>
      </c>
      <c r="E2666" s="296" t="s">
        <v>23</v>
      </c>
      <c r="F2666" s="294" t="s">
        <v>24</v>
      </c>
      <c r="G2666" s="296" t="s">
        <v>53</v>
      </c>
      <c r="H2666" s="296" t="s">
        <v>114</v>
      </c>
      <c r="I2666" s="296" t="s">
        <v>2507</v>
      </c>
      <c r="J2666" s="297" t="s">
        <v>35</v>
      </c>
      <c r="K2666" s="298" t="s">
        <v>35</v>
      </c>
      <c r="L2666" s="298" t="s">
        <v>35</v>
      </c>
      <c r="M2666" s="299" t="s">
        <v>35</v>
      </c>
      <c r="N2666" s="300" t="s">
        <v>35</v>
      </c>
      <c r="O2666" s="300" t="s">
        <v>35</v>
      </c>
      <c r="P2666" s="301" t="s">
        <v>35</v>
      </c>
      <c r="Q2666" s="302" t="s">
        <v>35</v>
      </c>
      <c r="R2666" s="302" t="s">
        <v>35</v>
      </c>
      <c r="S2666" s="303" t="s">
        <v>35</v>
      </c>
      <c r="T2666" s="304" t="s">
        <v>35</v>
      </c>
      <c r="U2666" s="304" t="s">
        <v>35</v>
      </c>
      <c r="V2666" s="297">
        <v>0</v>
      </c>
      <c r="W2666" s="298">
        <v>0</v>
      </c>
      <c r="X2666" s="298">
        <v>0</v>
      </c>
    </row>
    <row r="2667" spans="1:24" x14ac:dyDescent="0.35">
      <c r="A2667" s="294">
        <v>2013</v>
      </c>
      <c r="B2667" s="295">
        <v>56974</v>
      </c>
      <c r="C2667" s="296" t="s">
        <v>2508</v>
      </c>
      <c r="D2667" s="294" t="s">
        <v>22</v>
      </c>
      <c r="E2667" s="296" t="s">
        <v>23</v>
      </c>
      <c r="F2667" s="294" t="s">
        <v>24</v>
      </c>
      <c r="G2667" s="296" t="s">
        <v>125</v>
      </c>
      <c r="H2667" s="296" t="s">
        <v>114</v>
      </c>
      <c r="I2667" s="296" t="s">
        <v>2295</v>
      </c>
      <c r="J2667" s="297" t="s">
        <v>35</v>
      </c>
      <c r="K2667" s="298" t="s">
        <v>35</v>
      </c>
      <c r="L2667" s="298" t="s">
        <v>35</v>
      </c>
      <c r="M2667" s="299" t="s">
        <v>35</v>
      </c>
      <c r="N2667" s="300" t="s">
        <v>35</v>
      </c>
      <c r="O2667" s="300" t="s">
        <v>35</v>
      </c>
      <c r="P2667" s="301">
        <v>658</v>
      </c>
      <c r="Q2667" s="302">
        <v>5853</v>
      </c>
      <c r="R2667" s="302">
        <v>1</v>
      </c>
      <c r="S2667" s="303" t="s">
        <v>35</v>
      </c>
      <c r="T2667" s="304" t="s">
        <v>35</v>
      </c>
      <c r="U2667" s="304" t="s">
        <v>35</v>
      </c>
      <c r="V2667" s="297">
        <v>658</v>
      </c>
      <c r="W2667" s="298">
        <v>5853</v>
      </c>
      <c r="X2667" s="298">
        <v>1</v>
      </c>
    </row>
    <row r="2668" spans="1:24" x14ac:dyDescent="0.35">
      <c r="A2668" s="294">
        <v>2013</v>
      </c>
      <c r="B2668" s="295">
        <v>56975</v>
      </c>
      <c r="C2668" s="296" t="s">
        <v>2509</v>
      </c>
      <c r="D2668" s="294" t="s">
        <v>22</v>
      </c>
      <c r="E2668" s="296" t="s">
        <v>23</v>
      </c>
      <c r="F2668" s="294" t="s">
        <v>24</v>
      </c>
      <c r="G2668" s="296" t="s">
        <v>30</v>
      </c>
      <c r="H2668" s="296" t="s">
        <v>114</v>
      </c>
      <c r="I2668" s="296" t="s">
        <v>2271</v>
      </c>
      <c r="J2668" s="297" t="s">
        <v>35</v>
      </c>
      <c r="K2668" s="298" t="s">
        <v>35</v>
      </c>
      <c r="L2668" s="298" t="s">
        <v>35</v>
      </c>
      <c r="M2668" s="299" t="s">
        <v>35</v>
      </c>
      <c r="N2668" s="300" t="s">
        <v>35</v>
      </c>
      <c r="O2668" s="300" t="s">
        <v>35</v>
      </c>
      <c r="P2668" s="301">
        <v>289</v>
      </c>
      <c r="Q2668" s="302">
        <v>2316</v>
      </c>
      <c r="R2668" s="302">
        <v>1</v>
      </c>
      <c r="S2668" s="303" t="s">
        <v>35</v>
      </c>
      <c r="T2668" s="304" t="s">
        <v>35</v>
      </c>
      <c r="U2668" s="304" t="s">
        <v>35</v>
      </c>
      <c r="V2668" s="297">
        <v>289</v>
      </c>
      <c r="W2668" s="298">
        <v>2316</v>
      </c>
      <c r="X2668" s="298">
        <v>1</v>
      </c>
    </row>
    <row r="2669" spans="1:24" x14ac:dyDescent="0.35">
      <c r="A2669" s="294">
        <v>2013</v>
      </c>
      <c r="B2669" s="295">
        <v>56976</v>
      </c>
      <c r="C2669" s="296" t="s">
        <v>1974</v>
      </c>
      <c r="D2669" s="294" t="s">
        <v>22</v>
      </c>
      <c r="E2669" s="296" t="s">
        <v>23</v>
      </c>
      <c r="F2669" s="294" t="s">
        <v>24</v>
      </c>
      <c r="G2669" s="296" t="s">
        <v>131</v>
      </c>
      <c r="H2669" s="296" t="s">
        <v>114</v>
      </c>
      <c r="I2669" s="296" t="s">
        <v>2271</v>
      </c>
      <c r="J2669" s="297" t="s">
        <v>35</v>
      </c>
      <c r="K2669" s="298" t="s">
        <v>35</v>
      </c>
      <c r="L2669" s="298" t="s">
        <v>35</v>
      </c>
      <c r="M2669" s="299" t="s">
        <v>35</v>
      </c>
      <c r="N2669" s="300" t="s">
        <v>35</v>
      </c>
      <c r="O2669" s="300" t="s">
        <v>35</v>
      </c>
      <c r="P2669" s="301">
        <v>3074</v>
      </c>
      <c r="Q2669" s="302">
        <v>6467</v>
      </c>
      <c r="R2669" s="302">
        <v>1</v>
      </c>
      <c r="S2669" s="303" t="s">
        <v>35</v>
      </c>
      <c r="T2669" s="304" t="s">
        <v>35</v>
      </c>
      <c r="U2669" s="304" t="s">
        <v>35</v>
      </c>
      <c r="V2669" s="297">
        <v>3074</v>
      </c>
      <c r="W2669" s="298">
        <v>6467</v>
      </c>
      <c r="X2669" s="298">
        <v>1</v>
      </c>
    </row>
    <row r="2670" spans="1:24" x14ac:dyDescent="0.35">
      <c r="A2670" s="294">
        <v>2013</v>
      </c>
      <c r="B2670" s="295">
        <v>56976</v>
      </c>
      <c r="C2670" s="296" t="s">
        <v>1974</v>
      </c>
      <c r="D2670" s="294" t="s">
        <v>22</v>
      </c>
      <c r="E2670" s="296" t="s">
        <v>23</v>
      </c>
      <c r="F2670" s="294" t="s">
        <v>24</v>
      </c>
      <c r="G2670" s="296" t="s">
        <v>131</v>
      </c>
      <c r="H2670" s="296" t="s">
        <v>114</v>
      </c>
      <c r="I2670" s="296" t="s">
        <v>2271</v>
      </c>
      <c r="J2670" s="297" t="s">
        <v>35</v>
      </c>
      <c r="K2670" s="298" t="s">
        <v>35</v>
      </c>
      <c r="L2670" s="298" t="s">
        <v>35</v>
      </c>
      <c r="M2670" s="299">
        <v>364</v>
      </c>
      <c r="N2670" s="300">
        <v>5135</v>
      </c>
      <c r="O2670" s="300">
        <v>1</v>
      </c>
      <c r="P2670" s="301" t="s">
        <v>35</v>
      </c>
      <c r="Q2670" s="302" t="s">
        <v>35</v>
      </c>
      <c r="R2670" s="302" t="s">
        <v>35</v>
      </c>
      <c r="S2670" s="303" t="s">
        <v>35</v>
      </c>
      <c r="T2670" s="304" t="s">
        <v>35</v>
      </c>
      <c r="U2670" s="304" t="s">
        <v>35</v>
      </c>
      <c r="V2670" s="297">
        <v>364</v>
      </c>
      <c r="W2670" s="298">
        <v>5135</v>
      </c>
      <c r="X2670" s="298">
        <v>1</v>
      </c>
    </row>
    <row r="2671" spans="1:24" x14ac:dyDescent="0.35">
      <c r="A2671" s="294">
        <v>2013</v>
      </c>
      <c r="B2671" s="295">
        <v>56982</v>
      </c>
      <c r="C2671" s="296" t="s">
        <v>1975</v>
      </c>
      <c r="D2671" s="294" t="s">
        <v>39</v>
      </c>
      <c r="E2671" s="296" t="s">
        <v>40</v>
      </c>
      <c r="F2671" s="294" t="s">
        <v>24</v>
      </c>
      <c r="G2671" s="296" t="s">
        <v>131</v>
      </c>
      <c r="H2671" s="296" t="s">
        <v>42</v>
      </c>
      <c r="I2671" s="296" t="s">
        <v>2271</v>
      </c>
      <c r="J2671" s="297">
        <v>0</v>
      </c>
      <c r="K2671" s="298">
        <v>0</v>
      </c>
      <c r="L2671" s="298">
        <v>0</v>
      </c>
      <c r="M2671" s="299">
        <v>0</v>
      </c>
      <c r="N2671" s="300">
        <v>0</v>
      </c>
      <c r="O2671" s="300">
        <v>0</v>
      </c>
      <c r="P2671" s="301">
        <v>2273</v>
      </c>
      <c r="Q2671" s="302">
        <v>36280</v>
      </c>
      <c r="R2671" s="302">
        <v>1</v>
      </c>
      <c r="S2671" s="303">
        <v>0</v>
      </c>
      <c r="T2671" s="304">
        <v>0</v>
      </c>
      <c r="U2671" s="304">
        <v>0</v>
      </c>
      <c r="V2671" s="297">
        <v>2273</v>
      </c>
      <c r="W2671" s="298">
        <v>36280</v>
      </c>
      <c r="X2671" s="298">
        <v>1</v>
      </c>
    </row>
    <row r="2672" spans="1:24" ht="27.75" x14ac:dyDescent="0.35">
      <c r="A2672" s="294">
        <v>2013</v>
      </c>
      <c r="B2672" s="295">
        <v>56990</v>
      </c>
      <c r="C2672" s="296" t="s">
        <v>2510</v>
      </c>
      <c r="D2672" s="294" t="s">
        <v>22</v>
      </c>
      <c r="E2672" s="296" t="s">
        <v>23</v>
      </c>
      <c r="F2672" s="294" t="s">
        <v>24</v>
      </c>
      <c r="G2672" s="296" t="s">
        <v>131</v>
      </c>
      <c r="H2672" s="296" t="s">
        <v>114</v>
      </c>
      <c r="I2672" s="296" t="s">
        <v>2271</v>
      </c>
      <c r="J2672" s="297" t="s">
        <v>35</v>
      </c>
      <c r="K2672" s="298" t="s">
        <v>35</v>
      </c>
      <c r="L2672" s="298" t="s">
        <v>35</v>
      </c>
      <c r="M2672" s="299">
        <v>68</v>
      </c>
      <c r="N2672" s="300">
        <v>789</v>
      </c>
      <c r="O2672" s="300">
        <v>1</v>
      </c>
      <c r="P2672" s="301" t="s">
        <v>35</v>
      </c>
      <c r="Q2672" s="302" t="s">
        <v>35</v>
      </c>
      <c r="R2672" s="302" t="s">
        <v>35</v>
      </c>
      <c r="S2672" s="303" t="s">
        <v>35</v>
      </c>
      <c r="T2672" s="304" t="s">
        <v>35</v>
      </c>
      <c r="U2672" s="304" t="s">
        <v>35</v>
      </c>
      <c r="V2672" s="297">
        <v>68</v>
      </c>
      <c r="W2672" s="298">
        <v>789</v>
      </c>
      <c r="X2672" s="298">
        <v>1</v>
      </c>
    </row>
    <row r="2673" spans="1:24" ht="27.75" x14ac:dyDescent="0.35">
      <c r="A2673" s="294">
        <v>2013</v>
      </c>
      <c r="B2673" s="295">
        <v>56990</v>
      </c>
      <c r="C2673" s="296" t="s">
        <v>2510</v>
      </c>
      <c r="D2673" s="294" t="s">
        <v>22</v>
      </c>
      <c r="E2673" s="296" t="s">
        <v>23</v>
      </c>
      <c r="F2673" s="294" t="s">
        <v>24</v>
      </c>
      <c r="G2673" s="296" t="s">
        <v>131</v>
      </c>
      <c r="H2673" s="296" t="s">
        <v>114</v>
      </c>
      <c r="I2673" s="296" t="s">
        <v>2271</v>
      </c>
      <c r="J2673" s="297" t="s">
        <v>35</v>
      </c>
      <c r="K2673" s="298" t="s">
        <v>35</v>
      </c>
      <c r="L2673" s="298" t="s">
        <v>35</v>
      </c>
      <c r="M2673" s="299">
        <v>205</v>
      </c>
      <c r="N2673" s="300">
        <v>2976</v>
      </c>
      <c r="O2673" s="300">
        <v>1</v>
      </c>
      <c r="P2673" s="301" t="s">
        <v>35</v>
      </c>
      <c r="Q2673" s="302" t="s">
        <v>35</v>
      </c>
      <c r="R2673" s="302" t="s">
        <v>35</v>
      </c>
      <c r="S2673" s="303" t="s">
        <v>35</v>
      </c>
      <c r="T2673" s="304" t="s">
        <v>35</v>
      </c>
      <c r="U2673" s="304" t="s">
        <v>35</v>
      </c>
      <c r="V2673" s="297">
        <v>205</v>
      </c>
      <c r="W2673" s="298">
        <v>2976</v>
      </c>
      <c r="X2673" s="298">
        <v>1</v>
      </c>
    </row>
    <row r="2674" spans="1:24" ht="27.75" x14ac:dyDescent="0.35">
      <c r="A2674" s="294">
        <v>2013</v>
      </c>
      <c r="B2674" s="295">
        <v>56990</v>
      </c>
      <c r="C2674" s="296" t="s">
        <v>2510</v>
      </c>
      <c r="D2674" s="294" t="s">
        <v>22</v>
      </c>
      <c r="E2674" s="296" t="s">
        <v>23</v>
      </c>
      <c r="F2674" s="294" t="s">
        <v>24</v>
      </c>
      <c r="G2674" s="296" t="s">
        <v>131</v>
      </c>
      <c r="H2674" s="296" t="s">
        <v>114</v>
      </c>
      <c r="I2674" s="296" t="s">
        <v>2271</v>
      </c>
      <c r="J2674" s="297" t="s">
        <v>35</v>
      </c>
      <c r="K2674" s="298" t="s">
        <v>35</v>
      </c>
      <c r="L2674" s="298" t="s">
        <v>35</v>
      </c>
      <c r="M2674" s="299" t="s">
        <v>35</v>
      </c>
      <c r="N2674" s="300">
        <v>18658</v>
      </c>
      <c r="O2674" s="300">
        <v>1</v>
      </c>
      <c r="P2674" s="301" t="s">
        <v>35</v>
      </c>
      <c r="Q2674" s="302" t="s">
        <v>35</v>
      </c>
      <c r="R2674" s="302" t="s">
        <v>35</v>
      </c>
      <c r="S2674" s="303" t="s">
        <v>35</v>
      </c>
      <c r="T2674" s="304" t="s">
        <v>35</v>
      </c>
      <c r="U2674" s="304" t="s">
        <v>35</v>
      </c>
      <c r="V2674" s="297">
        <v>0</v>
      </c>
      <c r="W2674" s="298">
        <v>18658</v>
      </c>
      <c r="X2674" s="298">
        <v>1</v>
      </c>
    </row>
    <row r="2675" spans="1:24" x14ac:dyDescent="0.35">
      <c r="A2675" s="294">
        <v>2013</v>
      </c>
      <c r="B2675" s="295">
        <v>57005</v>
      </c>
      <c r="C2675" s="296" t="s">
        <v>2511</v>
      </c>
      <c r="D2675" s="294" t="s">
        <v>22</v>
      </c>
      <c r="E2675" s="296" t="s">
        <v>23</v>
      </c>
      <c r="F2675" s="294" t="s">
        <v>24</v>
      </c>
      <c r="G2675" s="296" t="s">
        <v>125</v>
      </c>
      <c r="H2675" s="296" t="s">
        <v>114</v>
      </c>
      <c r="I2675" s="296" t="s">
        <v>2295</v>
      </c>
      <c r="J2675" s="297" t="s">
        <v>35</v>
      </c>
      <c r="K2675" s="298" t="s">
        <v>35</v>
      </c>
      <c r="L2675" s="298" t="s">
        <v>35</v>
      </c>
      <c r="M2675" s="299" t="s">
        <v>35</v>
      </c>
      <c r="N2675" s="300" t="s">
        <v>35</v>
      </c>
      <c r="O2675" s="300" t="s">
        <v>35</v>
      </c>
      <c r="P2675" s="301">
        <v>51</v>
      </c>
      <c r="Q2675" s="302">
        <v>1484</v>
      </c>
      <c r="R2675" s="302">
        <v>1</v>
      </c>
      <c r="S2675" s="303" t="s">
        <v>35</v>
      </c>
      <c r="T2675" s="304" t="s">
        <v>35</v>
      </c>
      <c r="U2675" s="304" t="s">
        <v>35</v>
      </c>
      <c r="V2675" s="297">
        <v>51</v>
      </c>
      <c r="W2675" s="298">
        <v>1484</v>
      </c>
      <c r="X2675" s="298">
        <v>1</v>
      </c>
    </row>
    <row r="2676" spans="1:24" x14ac:dyDescent="0.35">
      <c r="A2676" s="294">
        <v>2013</v>
      </c>
      <c r="B2676" s="295">
        <v>57006</v>
      </c>
      <c r="C2676" s="296" t="s">
        <v>2512</v>
      </c>
      <c r="D2676" s="294" t="s">
        <v>22</v>
      </c>
      <c r="E2676" s="296" t="s">
        <v>23</v>
      </c>
      <c r="F2676" s="294" t="s">
        <v>24</v>
      </c>
      <c r="G2676" s="296" t="s">
        <v>60</v>
      </c>
      <c r="H2676" s="296" t="s">
        <v>114</v>
      </c>
      <c r="I2676" s="296" t="s">
        <v>2278</v>
      </c>
      <c r="J2676" s="297" t="s">
        <v>35</v>
      </c>
      <c r="K2676" s="298" t="s">
        <v>35</v>
      </c>
      <c r="L2676" s="298" t="s">
        <v>35</v>
      </c>
      <c r="M2676" s="299" t="s">
        <v>35</v>
      </c>
      <c r="N2676" s="300" t="s">
        <v>35</v>
      </c>
      <c r="O2676" s="300" t="s">
        <v>35</v>
      </c>
      <c r="P2676" s="301">
        <v>312</v>
      </c>
      <c r="Q2676" s="302">
        <v>2535</v>
      </c>
      <c r="R2676" s="302">
        <v>1</v>
      </c>
      <c r="S2676" s="303" t="s">
        <v>35</v>
      </c>
      <c r="T2676" s="304" t="s">
        <v>35</v>
      </c>
      <c r="U2676" s="304" t="s">
        <v>35</v>
      </c>
      <c r="V2676" s="297">
        <v>312</v>
      </c>
      <c r="W2676" s="298">
        <v>2535</v>
      </c>
      <c r="X2676" s="298">
        <v>1</v>
      </c>
    </row>
    <row r="2677" spans="1:24" x14ac:dyDescent="0.35">
      <c r="A2677" s="294">
        <v>2013</v>
      </c>
      <c r="B2677" s="295">
        <v>57007</v>
      </c>
      <c r="C2677" s="296" t="s">
        <v>2513</v>
      </c>
      <c r="D2677" s="294" t="s">
        <v>22</v>
      </c>
      <c r="E2677" s="296" t="s">
        <v>23</v>
      </c>
      <c r="F2677" s="294" t="s">
        <v>24</v>
      </c>
      <c r="G2677" s="296" t="s">
        <v>60</v>
      </c>
      <c r="H2677" s="296" t="s">
        <v>114</v>
      </c>
      <c r="I2677" s="296" t="s">
        <v>2278</v>
      </c>
      <c r="J2677" s="297" t="s">
        <v>35</v>
      </c>
      <c r="K2677" s="298" t="s">
        <v>35</v>
      </c>
      <c r="L2677" s="298" t="s">
        <v>35</v>
      </c>
      <c r="M2677" s="299">
        <v>238</v>
      </c>
      <c r="N2677" s="300">
        <v>1822</v>
      </c>
      <c r="O2677" s="300">
        <v>1</v>
      </c>
      <c r="P2677" s="301" t="s">
        <v>35</v>
      </c>
      <c r="Q2677" s="302" t="s">
        <v>35</v>
      </c>
      <c r="R2677" s="302" t="s">
        <v>35</v>
      </c>
      <c r="S2677" s="303" t="s">
        <v>35</v>
      </c>
      <c r="T2677" s="304" t="s">
        <v>35</v>
      </c>
      <c r="U2677" s="304" t="s">
        <v>35</v>
      </c>
      <c r="V2677" s="297">
        <v>238</v>
      </c>
      <c r="W2677" s="298">
        <v>1822</v>
      </c>
      <c r="X2677" s="298">
        <v>1</v>
      </c>
    </row>
    <row r="2678" spans="1:24" x14ac:dyDescent="0.35">
      <c r="A2678" s="294">
        <v>2013</v>
      </c>
      <c r="B2678" s="295">
        <v>57037</v>
      </c>
      <c r="C2678" s="296" t="s">
        <v>1976</v>
      </c>
      <c r="D2678" s="294" t="s">
        <v>39</v>
      </c>
      <c r="E2678" s="296" t="s">
        <v>40</v>
      </c>
      <c r="F2678" s="294" t="s">
        <v>24</v>
      </c>
      <c r="G2678" s="296" t="s">
        <v>228</v>
      </c>
      <c r="H2678" s="296" t="s">
        <v>42</v>
      </c>
      <c r="I2678" s="296" t="s">
        <v>2306</v>
      </c>
      <c r="J2678" s="297" t="s">
        <v>35</v>
      </c>
      <c r="K2678" s="298" t="s">
        <v>35</v>
      </c>
      <c r="L2678" s="298" t="s">
        <v>35</v>
      </c>
      <c r="M2678" s="299" t="s">
        <v>35</v>
      </c>
      <c r="N2678" s="300" t="s">
        <v>35</v>
      </c>
      <c r="O2678" s="300" t="s">
        <v>35</v>
      </c>
      <c r="P2678" s="301">
        <v>5044.8999999999996</v>
      </c>
      <c r="Q2678" s="302">
        <v>77837</v>
      </c>
      <c r="R2678" s="302">
        <v>18</v>
      </c>
      <c r="S2678" s="303" t="s">
        <v>35</v>
      </c>
      <c r="T2678" s="304" t="s">
        <v>35</v>
      </c>
      <c r="U2678" s="304" t="s">
        <v>35</v>
      </c>
      <c r="V2678" s="297">
        <v>5044.8999999999996</v>
      </c>
      <c r="W2678" s="298">
        <v>77837</v>
      </c>
      <c r="X2678" s="298">
        <v>18</v>
      </c>
    </row>
    <row r="2679" spans="1:24" x14ac:dyDescent="0.35">
      <c r="A2679" s="294">
        <v>2013</v>
      </c>
      <c r="B2679" s="295">
        <v>57037</v>
      </c>
      <c r="C2679" s="296" t="s">
        <v>1976</v>
      </c>
      <c r="D2679" s="294" t="s">
        <v>39</v>
      </c>
      <c r="E2679" s="296" t="s">
        <v>40</v>
      </c>
      <c r="F2679" s="294" t="s">
        <v>24</v>
      </c>
      <c r="G2679" s="296" t="s">
        <v>413</v>
      </c>
      <c r="H2679" s="296" t="s">
        <v>42</v>
      </c>
      <c r="I2679" s="296" t="s">
        <v>2271</v>
      </c>
      <c r="J2679" s="297">
        <v>188</v>
      </c>
      <c r="K2679" s="298">
        <v>2146</v>
      </c>
      <c r="L2679" s="298">
        <v>230</v>
      </c>
      <c r="M2679" s="299">
        <v>69.900000000000006</v>
      </c>
      <c r="N2679" s="300">
        <v>862</v>
      </c>
      <c r="O2679" s="300">
        <v>10</v>
      </c>
      <c r="P2679" s="301">
        <v>7808.4</v>
      </c>
      <c r="Q2679" s="302">
        <v>109190</v>
      </c>
      <c r="R2679" s="302">
        <v>15</v>
      </c>
      <c r="S2679" s="303">
        <v>20992.7</v>
      </c>
      <c r="T2679" s="304">
        <v>321491</v>
      </c>
      <c r="U2679" s="304">
        <v>1</v>
      </c>
      <c r="V2679" s="297">
        <v>29059</v>
      </c>
      <c r="W2679" s="298">
        <v>433689</v>
      </c>
      <c r="X2679" s="298">
        <v>256</v>
      </c>
    </row>
    <row r="2680" spans="1:24" x14ac:dyDescent="0.35">
      <c r="A2680" s="294">
        <v>2013</v>
      </c>
      <c r="B2680" s="295">
        <v>57037</v>
      </c>
      <c r="C2680" s="296" t="s">
        <v>1976</v>
      </c>
      <c r="D2680" s="294" t="s">
        <v>39</v>
      </c>
      <c r="E2680" s="296" t="s">
        <v>40</v>
      </c>
      <c r="F2680" s="294" t="s">
        <v>24</v>
      </c>
      <c r="G2680" s="296" t="s">
        <v>186</v>
      </c>
      <c r="H2680" s="296" t="s">
        <v>42</v>
      </c>
      <c r="I2680" s="296" t="s">
        <v>2271</v>
      </c>
      <c r="J2680" s="297">
        <v>375.8</v>
      </c>
      <c r="K2680" s="298">
        <v>4040</v>
      </c>
      <c r="L2680" s="298">
        <v>331</v>
      </c>
      <c r="M2680" s="299">
        <v>30.5</v>
      </c>
      <c r="N2680" s="300">
        <v>379</v>
      </c>
      <c r="O2680" s="300">
        <v>1</v>
      </c>
      <c r="P2680" s="301">
        <v>30343</v>
      </c>
      <c r="Q2680" s="302">
        <v>415326</v>
      </c>
      <c r="R2680" s="302">
        <v>31</v>
      </c>
      <c r="S2680" s="303" t="s">
        <v>35</v>
      </c>
      <c r="T2680" s="304" t="s">
        <v>35</v>
      </c>
      <c r="U2680" s="304" t="s">
        <v>35</v>
      </c>
      <c r="V2680" s="297">
        <v>30749.3</v>
      </c>
      <c r="W2680" s="298">
        <v>419745</v>
      </c>
      <c r="X2680" s="298">
        <v>363</v>
      </c>
    </row>
    <row r="2681" spans="1:24" x14ac:dyDescent="0.35">
      <c r="A2681" s="294">
        <v>2013</v>
      </c>
      <c r="B2681" s="295">
        <v>57037</v>
      </c>
      <c r="C2681" s="296" t="s">
        <v>1976</v>
      </c>
      <c r="D2681" s="294" t="s">
        <v>39</v>
      </c>
      <c r="E2681" s="296" t="s">
        <v>40</v>
      </c>
      <c r="F2681" s="294" t="s">
        <v>24</v>
      </c>
      <c r="G2681" s="296" t="s">
        <v>34</v>
      </c>
      <c r="H2681" s="296" t="s">
        <v>42</v>
      </c>
      <c r="I2681" s="296" t="s">
        <v>2271</v>
      </c>
      <c r="J2681" s="297">
        <v>807.8</v>
      </c>
      <c r="K2681" s="298">
        <v>14158</v>
      </c>
      <c r="L2681" s="298">
        <v>1583</v>
      </c>
      <c r="M2681" s="299">
        <v>6201</v>
      </c>
      <c r="N2681" s="300">
        <v>111505</v>
      </c>
      <c r="O2681" s="300">
        <v>1440</v>
      </c>
      <c r="P2681" s="301">
        <v>7906.7</v>
      </c>
      <c r="Q2681" s="302">
        <v>193878</v>
      </c>
      <c r="R2681" s="302">
        <v>27</v>
      </c>
      <c r="S2681" s="303" t="s">
        <v>35</v>
      </c>
      <c r="T2681" s="304" t="s">
        <v>35</v>
      </c>
      <c r="U2681" s="304" t="s">
        <v>35</v>
      </c>
      <c r="V2681" s="297">
        <v>14915.5</v>
      </c>
      <c r="W2681" s="298">
        <v>319541</v>
      </c>
      <c r="X2681" s="298">
        <v>3050</v>
      </c>
    </row>
    <row r="2682" spans="1:24" x14ac:dyDescent="0.35">
      <c r="A2682" s="294">
        <v>2013</v>
      </c>
      <c r="B2682" s="295">
        <v>57037</v>
      </c>
      <c r="C2682" s="296" t="s">
        <v>1976</v>
      </c>
      <c r="D2682" s="294" t="s">
        <v>39</v>
      </c>
      <c r="E2682" s="296" t="s">
        <v>40</v>
      </c>
      <c r="F2682" s="294" t="s">
        <v>24</v>
      </c>
      <c r="G2682" s="296" t="s">
        <v>173</v>
      </c>
      <c r="H2682" s="296" t="s">
        <v>42</v>
      </c>
      <c r="I2682" s="296" t="s">
        <v>2306</v>
      </c>
      <c r="J2682" s="297">
        <v>1046.2</v>
      </c>
      <c r="K2682" s="298">
        <v>14634</v>
      </c>
      <c r="L2682" s="298">
        <v>1723</v>
      </c>
      <c r="M2682" s="299" t="s">
        <v>35</v>
      </c>
      <c r="N2682" s="300" t="s">
        <v>35</v>
      </c>
      <c r="O2682" s="300" t="s">
        <v>35</v>
      </c>
      <c r="P2682" s="301">
        <v>33718.199999999997</v>
      </c>
      <c r="Q2682" s="302">
        <v>515381</v>
      </c>
      <c r="R2682" s="302">
        <v>46</v>
      </c>
      <c r="S2682" s="303" t="s">
        <v>35</v>
      </c>
      <c r="T2682" s="304" t="s">
        <v>35</v>
      </c>
      <c r="U2682" s="304" t="s">
        <v>35</v>
      </c>
      <c r="V2682" s="297">
        <v>34764.400000000001</v>
      </c>
      <c r="W2682" s="298">
        <v>530015</v>
      </c>
      <c r="X2682" s="298">
        <v>1769</v>
      </c>
    </row>
    <row r="2683" spans="1:24" x14ac:dyDescent="0.35">
      <c r="A2683" s="294">
        <v>2013</v>
      </c>
      <c r="B2683" s="295">
        <v>57037</v>
      </c>
      <c r="C2683" s="296" t="s">
        <v>1976</v>
      </c>
      <c r="D2683" s="294" t="s">
        <v>39</v>
      </c>
      <c r="E2683" s="296" t="s">
        <v>40</v>
      </c>
      <c r="F2683" s="294" t="s">
        <v>24</v>
      </c>
      <c r="G2683" s="296" t="s">
        <v>30</v>
      </c>
      <c r="H2683" s="296" t="s">
        <v>42</v>
      </c>
      <c r="I2683" s="296" t="s">
        <v>2271</v>
      </c>
      <c r="J2683" s="297">
        <v>571.5</v>
      </c>
      <c r="K2683" s="298">
        <v>7196</v>
      </c>
      <c r="L2683" s="298">
        <v>436</v>
      </c>
      <c r="M2683" s="299">
        <v>2477.3000000000002</v>
      </c>
      <c r="N2683" s="300">
        <v>31055</v>
      </c>
      <c r="O2683" s="300">
        <v>340</v>
      </c>
      <c r="P2683" s="301">
        <v>42607.5</v>
      </c>
      <c r="Q2683" s="302">
        <v>628011</v>
      </c>
      <c r="R2683" s="302">
        <v>285</v>
      </c>
      <c r="S2683" s="303">
        <v>18183.2</v>
      </c>
      <c r="T2683" s="304">
        <v>278543</v>
      </c>
      <c r="U2683" s="304">
        <v>1</v>
      </c>
      <c r="V2683" s="297">
        <v>63839.5</v>
      </c>
      <c r="W2683" s="298">
        <v>944805</v>
      </c>
      <c r="X2683" s="298">
        <v>1062</v>
      </c>
    </row>
    <row r="2684" spans="1:24" x14ac:dyDescent="0.35">
      <c r="A2684" s="294">
        <v>2013</v>
      </c>
      <c r="B2684" s="295">
        <v>57037</v>
      </c>
      <c r="C2684" s="296" t="s">
        <v>1976</v>
      </c>
      <c r="D2684" s="294" t="s">
        <v>39</v>
      </c>
      <c r="E2684" s="296" t="s">
        <v>40</v>
      </c>
      <c r="F2684" s="294" t="s">
        <v>24</v>
      </c>
      <c r="G2684" s="296" t="s">
        <v>131</v>
      </c>
      <c r="H2684" s="296" t="s">
        <v>42</v>
      </c>
      <c r="I2684" s="296" t="s">
        <v>2271</v>
      </c>
      <c r="J2684" s="297">
        <v>689.2</v>
      </c>
      <c r="K2684" s="298">
        <v>7749</v>
      </c>
      <c r="L2684" s="298">
        <v>668</v>
      </c>
      <c r="M2684" s="299">
        <v>4308.3999999999996</v>
      </c>
      <c r="N2684" s="300">
        <v>46687</v>
      </c>
      <c r="O2684" s="300">
        <v>496</v>
      </c>
      <c r="P2684" s="301">
        <v>77448.800000000003</v>
      </c>
      <c r="Q2684" s="302">
        <v>1111444</v>
      </c>
      <c r="R2684" s="302">
        <v>417</v>
      </c>
      <c r="S2684" s="303">
        <v>13125.9</v>
      </c>
      <c r="T2684" s="304">
        <v>169185</v>
      </c>
      <c r="U2684" s="304">
        <v>1</v>
      </c>
      <c r="V2684" s="297">
        <v>95572.3</v>
      </c>
      <c r="W2684" s="298">
        <v>1335065</v>
      </c>
      <c r="X2684" s="298">
        <v>1582</v>
      </c>
    </row>
    <row r="2685" spans="1:24" x14ac:dyDescent="0.35">
      <c r="A2685" s="294">
        <v>2013</v>
      </c>
      <c r="B2685" s="295">
        <v>57037</v>
      </c>
      <c r="C2685" s="296" t="s">
        <v>1976</v>
      </c>
      <c r="D2685" s="294" t="s">
        <v>39</v>
      </c>
      <c r="E2685" s="296" t="s">
        <v>40</v>
      </c>
      <c r="F2685" s="294" t="s">
        <v>24</v>
      </c>
      <c r="G2685" s="296" t="s">
        <v>41</v>
      </c>
      <c r="H2685" s="296" t="s">
        <v>42</v>
      </c>
      <c r="I2685" s="296" t="s">
        <v>2272</v>
      </c>
      <c r="J2685" s="297">
        <v>0</v>
      </c>
      <c r="K2685" s="298">
        <v>0</v>
      </c>
      <c r="L2685" s="298">
        <v>0</v>
      </c>
      <c r="M2685" s="299">
        <v>0</v>
      </c>
      <c r="N2685" s="300">
        <v>0</v>
      </c>
      <c r="O2685" s="300">
        <v>0</v>
      </c>
      <c r="P2685" s="301">
        <v>2955.8</v>
      </c>
      <c r="Q2685" s="302">
        <v>42918</v>
      </c>
      <c r="R2685" s="302">
        <v>5</v>
      </c>
      <c r="S2685" s="303">
        <v>0</v>
      </c>
      <c r="T2685" s="304">
        <v>0</v>
      </c>
      <c r="U2685" s="304">
        <v>0</v>
      </c>
      <c r="V2685" s="297">
        <v>2955.8</v>
      </c>
      <c r="W2685" s="298">
        <v>42918</v>
      </c>
      <c r="X2685" s="298">
        <v>5</v>
      </c>
    </row>
    <row r="2686" spans="1:24" x14ac:dyDescent="0.35">
      <c r="A2686" s="294">
        <v>2013</v>
      </c>
      <c r="B2686" s="295">
        <v>57037</v>
      </c>
      <c r="C2686" s="296" t="s">
        <v>1976</v>
      </c>
      <c r="D2686" s="294" t="s">
        <v>39</v>
      </c>
      <c r="E2686" s="296" t="s">
        <v>40</v>
      </c>
      <c r="F2686" s="294" t="s">
        <v>24</v>
      </c>
      <c r="G2686" s="296" t="s">
        <v>44</v>
      </c>
      <c r="H2686" s="296" t="s">
        <v>42</v>
      </c>
      <c r="I2686" s="296" t="s">
        <v>2271</v>
      </c>
      <c r="J2686" s="297">
        <v>0</v>
      </c>
      <c r="K2686" s="298">
        <v>0</v>
      </c>
      <c r="L2686" s="298">
        <v>0</v>
      </c>
      <c r="M2686" s="299">
        <v>0</v>
      </c>
      <c r="N2686" s="300">
        <v>0</v>
      </c>
      <c r="O2686" s="300">
        <v>0</v>
      </c>
      <c r="P2686" s="301">
        <v>1707.6</v>
      </c>
      <c r="Q2686" s="302">
        <v>38488</v>
      </c>
      <c r="R2686" s="302">
        <v>4</v>
      </c>
      <c r="S2686" s="303">
        <v>0</v>
      </c>
      <c r="T2686" s="304">
        <v>0</v>
      </c>
      <c r="U2686" s="304">
        <v>0</v>
      </c>
      <c r="V2686" s="297">
        <v>1707.6</v>
      </c>
      <c r="W2686" s="298">
        <v>38488</v>
      </c>
      <c r="X2686" s="298">
        <v>4</v>
      </c>
    </row>
    <row r="2687" spans="1:24" x14ac:dyDescent="0.35">
      <c r="A2687" s="294">
        <v>2013</v>
      </c>
      <c r="B2687" s="295">
        <v>57037</v>
      </c>
      <c r="C2687" s="296" t="s">
        <v>1976</v>
      </c>
      <c r="D2687" s="294" t="s">
        <v>39</v>
      </c>
      <c r="E2687" s="296" t="s">
        <v>40</v>
      </c>
      <c r="F2687" s="294" t="s">
        <v>24</v>
      </c>
      <c r="G2687" s="296" t="s">
        <v>187</v>
      </c>
      <c r="H2687" s="296" t="s">
        <v>42</v>
      </c>
      <c r="I2687" s="296" t="s">
        <v>2271</v>
      </c>
      <c r="J2687" s="297">
        <v>20504.099999999999</v>
      </c>
      <c r="K2687" s="298">
        <v>295069</v>
      </c>
      <c r="L2687" s="298">
        <v>21154</v>
      </c>
      <c r="M2687" s="299">
        <v>16572.5</v>
      </c>
      <c r="N2687" s="300">
        <v>213857</v>
      </c>
      <c r="O2687" s="300">
        <v>868</v>
      </c>
      <c r="P2687" s="301">
        <v>43787.5</v>
      </c>
      <c r="Q2687" s="302">
        <v>705802</v>
      </c>
      <c r="R2687" s="302">
        <v>509</v>
      </c>
      <c r="S2687" s="303" t="s">
        <v>35</v>
      </c>
      <c r="T2687" s="304" t="s">
        <v>35</v>
      </c>
      <c r="U2687" s="304" t="s">
        <v>35</v>
      </c>
      <c r="V2687" s="297">
        <v>80864.100000000006</v>
      </c>
      <c r="W2687" s="298">
        <v>1214728</v>
      </c>
      <c r="X2687" s="298">
        <v>22531</v>
      </c>
    </row>
    <row r="2688" spans="1:24" x14ac:dyDescent="0.35">
      <c r="A2688" s="294">
        <v>2013</v>
      </c>
      <c r="B2688" s="295">
        <v>57038</v>
      </c>
      <c r="C2688" s="296" t="s">
        <v>1977</v>
      </c>
      <c r="D2688" s="294" t="s">
        <v>39</v>
      </c>
      <c r="E2688" s="296" t="s">
        <v>40</v>
      </c>
      <c r="F2688" s="294" t="s">
        <v>24</v>
      </c>
      <c r="G2688" s="296" t="s">
        <v>187</v>
      </c>
      <c r="H2688" s="296" t="s">
        <v>42</v>
      </c>
      <c r="I2688" s="296" t="s">
        <v>2271</v>
      </c>
      <c r="J2688" s="297">
        <v>0</v>
      </c>
      <c r="K2688" s="298">
        <v>0</v>
      </c>
      <c r="L2688" s="298">
        <v>0</v>
      </c>
      <c r="M2688" s="299">
        <v>2242</v>
      </c>
      <c r="N2688" s="300">
        <v>47250</v>
      </c>
      <c r="O2688" s="300">
        <v>1</v>
      </c>
      <c r="P2688" s="301">
        <v>0</v>
      </c>
      <c r="Q2688" s="302">
        <v>0</v>
      </c>
      <c r="R2688" s="302">
        <v>0</v>
      </c>
      <c r="S2688" s="303">
        <v>0</v>
      </c>
      <c r="T2688" s="304">
        <v>0</v>
      </c>
      <c r="U2688" s="304">
        <v>0</v>
      </c>
      <c r="V2688" s="297">
        <v>2242</v>
      </c>
      <c r="W2688" s="298">
        <v>47250</v>
      </c>
      <c r="X2688" s="298">
        <v>1</v>
      </c>
    </row>
    <row r="2689" spans="1:24" x14ac:dyDescent="0.35">
      <c r="A2689" s="294">
        <v>2013</v>
      </c>
      <c r="B2689" s="295">
        <v>57040</v>
      </c>
      <c r="C2689" s="296" t="s">
        <v>1978</v>
      </c>
      <c r="D2689" s="294" t="s">
        <v>39</v>
      </c>
      <c r="E2689" s="296" t="s">
        <v>40</v>
      </c>
      <c r="F2689" s="294" t="s">
        <v>24</v>
      </c>
      <c r="G2689" s="296" t="s">
        <v>414</v>
      </c>
      <c r="H2689" s="296" t="s">
        <v>42</v>
      </c>
      <c r="I2689" s="296" t="s">
        <v>2306</v>
      </c>
      <c r="J2689" s="297">
        <v>927</v>
      </c>
      <c r="K2689" s="298">
        <v>12394</v>
      </c>
      <c r="L2689" s="298">
        <v>753</v>
      </c>
      <c r="M2689" s="299">
        <v>1031</v>
      </c>
      <c r="N2689" s="300">
        <v>17401</v>
      </c>
      <c r="O2689" s="300">
        <v>18</v>
      </c>
      <c r="P2689" s="301">
        <v>0</v>
      </c>
      <c r="Q2689" s="302">
        <v>0</v>
      </c>
      <c r="R2689" s="302">
        <v>0</v>
      </c>
      <c r="S2689" s="303">
        <v>0</v>
      </c>
      <c r="T2689" s="304">
        <v>0</v>
      </c>
      <c r="U2689" s="304">
        <v>0</v>
      </c>
      <c r="V2689" s="297">
        <v>1958</v>
      </c>
      <c r="W2689" s="298">
        <v>29795</v>
      </c>
      <c r="X2689" s="298">
        <v>771</v>
      </c>
    </row>
    <row r="2690" spans="1:24" x14ac:dyDescent="0.35">
      <c r="A2690" s="294">
        <v>2013</v>
      </c>
      <c r="B2690" s="295">
        <v>57044</v>
      </c>
      <c r="C2690" s="296" t="s">
        <v>1979</v>
      </c>
      <c r="D2690" s="294" t="s">
        <v>22</v>
      </c>
      <c r="E2690" s="296" t="s">
        <v>23</v>
      </c>
      <c r="F2690" s="294" t="s">
        <v>24</v>
      </c>
      <c r="G2690" s="296" t="s">
        <v>125</v>
      </c>
      <c r="H2690" s="296" t="s">
        <v>114</v>
      </c>
      <c r="I2690" s="296" t="s">
        <v>6</v>
      </c>
      <c r="J2690" s="297" t="s">
        <v>35</v>
      </c>
      <c r="K2690" s="298" t="s">
        <v>35</v>
      </c>
      <c r="L2690" s="298" t="s">
        <v>35</v>
      </c>
      <c r="M2690" s="299" t="s">
        <v>35</v>
      </c>
      <c r="N2690" s="300" t="s">
        <v>35</v>
      </c>
      <c r="O2690" s="300" t="s">
        <v>35</v>
      </c>
      <c r="P2690" s="301">
        <v>63</v>
      </c>
      <c r="Q2690" s="302">
        <v>2054</v>
      </c>
      <c r="R2690" s="302">
        <v>1</v>
      </c>
      <c r="S2690" s="303" t="s">
        <v>35</v>
      </c>
      <c r="T2690" s="304" t="s">
        <v>35</v>
      </c>
      <c r="U2690" s="304" t="s">
        <v>35</v>
      </c>
      <c r="V2690" s="297">
        <v>63</v>
      </c>
      <c r="W2690" s="298">
        <v>2054</v>
      </c>
      <c r="X2690" s="298">
        <v>1</v>
      </c>
    </row>
    <row r="2691" spans="1:24" x14ac:dyDescent="0.35">
      <c r="A2691" s="294">
        <v>2013</v>
      </c>
      <c r="B2691" s="295">
        <v>57047</v>
      </c>
      <c r="C2691" s="296" t="s">
        <v>2514</v>
      </c>
      <c r="D2691" s="294" t="s">
        <v>22</v>
      </c>
      <c r="E2691" s="296" t="s">
        <v>23</v>
      </c>
      <c r="F2691" s="294" t="s">
        <v>24</v>
      </c>
      <c r="G2691" s="296" t="s">
        <v>60</v>
      </c>
      <c r="H2691" s="296" t="s">
        <v>114</v>
      </c>
      <c r="I2691" s="296" t="s">
        <v>2278</v>
      </c>
      <c r="J2691" s="297" t="s">
        <v>35</v>
      </c>
      <c r="K2691" s="298" t="s">
        <v>35</v>
      </c>
      <c r="L2691" s="298" t="s">
        <v>35</v>
      </c>
      <c r="M2691" s="299">
        <v>2516</v>
      </c>
      <c r="N2691" s="300">
        <v>17432</v>
      </c>
      <c r="O2691" s="300">
        <v>1</v>
      </c>
      <c r="P2691" s="301" t="s">
        <v>35</v>
      </c>
      <c r="Q2691" s="302" t="s">
        <v>35</v>
      </c>
      <c r="R2691" s="302" t="s">
        <v>35</v>
      </c>
      <c r="S2691" s="303" t="s">
        <v>35</v>
      </c>
      <c r="T2691" s="304" t="s">
        <v>35</v>
      </c>
      <c r="U2691" s="304" t="s">
        <v>35</v>
      </c>
      <c r="V2691" s="297">
        <v>2516</v>
      </c>
      <c r="W2691" s="298">
        <v>17432</v>
      </c>
      <c r="X2691" s="298">
        <v>1</v>
      </c>
    </row>
    <row r="2692" spans="1:24" x14ac:dyDescent="0.35">
      <c r="A2692" s="294">
        <v>2013</v>
      </c>
      <c r="B2692" s="295">
        <v>57047</v>
      </c>
      <c r="C2692" s="296" t="s">
        <v>2514</v>
      </c>
      <c r="D2692" s="294" t="s">
        <v>22</v>
      </c>
      <c r="E2692" s="296" t="s">
        <v>23</v>
      </c>
      <c r="F2692" s="294" t="s">
        <v>24</v>
      </c>
      <c r="G2692" s="296" t="s">
        <v>60</v>
      </c>
      <c r="H2692" s="296" t="s">
        <v>114</v>
      </c>
      <c r="I2692" s="296" t="s">
        <v>2278</v>
      </c>
      <c r="J2692" s="297" t="s">
        <v>35</v>
      </c>
      <c r="K2692" s="298" t="s">
        <v>35</v>
      </c>
      <c r="L2692" s="298" t="s">
        <v>35</v>
      </c>
      <c r="M2692" s="299">
        <v>933</v>
      </c>
      <c r="N2692" s="300">
        <v>8803</v>
      </c>
      <c r="O2692" s="300">
        <v>1</v>
      </c>
      <c r="P2692" s="301" t="s">
        <v>35</v>
      </c>
      <c r="Q2692" s="302" t="s">
        <v>35</v>
      </c>
      <c r="R2692" s="302" t="s">
        <v>35</v>
      </c>
      <c r="S2692" s="303" t="s">
        <v>35</v>
      </c>
      <c r="T2692" s="304" t="s">
        <v>35</v>
      </c>
      <c r="U2692" s="304" t="s">
        <v>35</v>
      </c>
      <c r="V2692" s="297">
        <v>933</v>
      </c>
      <c r="W2692" s="298">
        <v>8803</v>
      </c>
      <c r="X2692" s="298">
        <v>1</v>
      </c>
    </row>
    <row r="2693" spans="1:24" x14ac:dyDescent="0.35">
      <c r="A2693" s="294">
        <v>2013</v>
      </c>
      <c r="B2693" s="295">
        <v>57052</v>
      </c>
      <c r="C2693" s="296" t="s">
        <v>2515</v>
      </c>
      <c r="D2693" s="294" t="s">
        <v>22</v>
      </c>
      <c r="E2693" s="296" t="s">
        <v>23</v>
      </c>
      <c r="F2693" s="294" t="s">
        <v>24</v>
      </c>
      <c r="G2693" s="296" t="s">
        <v>30</v>
      </c>
      <c r="H2693" s="296" t="s">
        <v>114</v>
      </c>
      <c r="I2693" s="296" t="s">
        <v>2271</v>
      </c>
      <c r="J2693" s="297" t="s">
        <v>35</v>
      </c>
      <c r="K2693" s="298" t="s">
        <v>35</v>
      </c>
      <c r="L2693" s="298" t="s">
        <v>35</v>
      </c>
      <c r="M2693" s="299">
        <v>231</v>
      </c>
      <c r="N2693" s="300">
        <v>2366</v>
      </c>
      <c r="O2693" s="300">
        <v>1</v>
      </c>
      <c r="P2693" s="301" t="s">
        <v>35</v>
      </c>
      <c r="Q2693" s="302" t="s">
        <v>35</v>
      </c>
      <c r="R2693" s="302" t="s">
        <v>35</v>
      </c>
      <c r="S2693" s="303" t="s">
        <v>35</v>
      </c>
      <c r="T2693" s="304" t="s">
        <v>35</v>
      </c>
      <c r="U2693" s="304" t="s">
        <v>35</v>
      </c>
      <c r="V2693" s="297">
        <v>231</v>
      </c>
      <c r="W2693" s="298">
        <v>2366</v>
      </c>
      <c r="X2693" s="298">
        <v>1</v>
      </c>
    </row>
    <row r="2694" spans="1:24" x14ac:dyDescent="0.35">
      <c r="A2694" s="294">
        <v>2013</v>
      </c>
      <c r="B2694" s="295">
        <v>57065</v>
      </c>
      <c r="C2694" s="296" t="s">
        <v>1981</v>
      </c>
      <c r="D2694" s="294" t="s">
        <v>22</v>
      </c>
      <c r="E2694" s="296" t="s">
        <v>23</v>
      </c>
      <c r="F2694" s="294" t="s">
        <v>24</v>
      </c>
      <c r="G2694" s="296" t="s">
        <v>30</v>
      </c>
      <c r="H2694" s="296" t="s">
        <v>114</v>
      </c>
      <c r="I2694" s="296" t="s">
        <v>2271</v>
      </c>
      <c r="J2694" s="297" t="s">
        <v>35</v>
      </c>
      <c r="K2694" s="298" t="s">
        <v>35</v>
      </c>
      <c r="L2694" s="298" t="s">
        <v>35</v>
      </c>
      <c r="M2694" s="299">
        <v>216</v>
      </c>
      <c r="N2694" s="300">
        <v>2099</v>
      </c>
      <c r="O2694" s="300">
        <v>1</v>
      </c>
      <c r="P2694" s="301" t="s">
        <v>35</v>
      </c>
      <c r="Q2694" s="302" t="s">
        <v>35</v>
      </c>
      <c r="R2694" s="302" t="s">
        <v>35</v>
      </c>
      <c r="S2694" s="303" t="s">
        <v>35</v>
      </c>
      <c r="T2694" s="304" t="s">
        <v>35</v>
      </c>
      <c r="U2694" s="304" t="s">
        <v>35</v>
      </c>
      <c r="V2694" s="297">
        <v>216</v>
      </c>
      <c r="W2694" s="298">
        <v>2099</v>
      </c>
      <c r="X2694" s="298">
        <v>1</v>
      </c>
    </row>
    <row r="2695" spans="1:24" x14ac:dyDescent="0.35">
      <c r="A2695" s="294">
        <v>2013</v>
      </c>
      <c r="B2695" s="295">
        <v>57067</v>
      </c>
      <c r="C2695" s="296" t="s">
        <v>1982</v>
      </c>
      <c r="D2695" s="294" t="s">
        <v>39</v>
      </c>
      <c r="E2695" s="296" t="s">
        <v>40</v>
      </c>
      <c r="F2695" s="294" t="s">
        <v>24</v>
      </c>
      <c r="G2695" s="296" t="s">
        <v>34</v>
      </c>
      <c r="H2695" s="296" t="s">
        <v>42</v>
      </c>
      <c r="I2695" s="296" t="s">
        <v>2271</v>
      </c>
      <c r="J2695" s="297">
        <v>0</v>
      </c>
      <c r="K2695" s="298">
        <v>0</v>
      </c>
      <c r="L2695" s="298">
        <v>0</v>
      </c>
      <c r="M2695" s="299">
        <v>690</v>
      </c>
      <c r="N2695" s="300">
        <v>12876</v>
      </c>
      <c r="O2695" s="300">
        <v>285</v>
      </c>
      <c r="P2695" s="301">
        <v>0</v>
      </c>
      <c r="Q2695" s="302">
        <v>0</v>
      </c>
      <c r="R2695" s="302">
        <v>0</v>
      </c>
      <c r="S2695" s="303">
        <v>0</v>
      </c>
      <c r="T2695" s="304">
        <v>0</v>
      </c>
      <c r="U2695" s="304">
        <v>0</v>
      </c>
      <c r="V2695" s="297">
        <v>690</v>
      </c>
      <c r="W2695" s="298">
        <v>12876</v>
      </c>
      <c r="X2695" s="298">
        <v>285</v>
      </c>
    </row>
    <row r="2696" spans="1:24" x14ac:dyDescent="0.35">
      <c r="A2696" s="294">
        <v>2013</v>
      </c>
      <c r="B2696" s="295">
        <v>57067</v>
      </c>
      <c r="C2696" s="296" t="s">
        <v>1982</v>
      </c>
      <c r="D2696" s="294" t="s">
        <v>39</v>
      </c>
      <c r="E2696" s="296" t="s">
        <v>40</v>
      </c>
      <c r="F2696" s="294" t="s">
        <v>24</v>
      </c>
      <c r="G2696" s="296" t="s">
        <v>173</v>
      </c>
      <c r="H2696" s="296" t="s">
        <v>42</v>
      </c>
      <c r="I2696" s="296" t="s">
        <v>2306</v>
      </c>
      <c r="J2696" s="297">
        <v>0</v>
      </c>
      <c r="K2696" s="298">
        <v>0</v>
      </c>
      <c r="L2696" s="298">
        <v>0</v>
      </c>
      <c r="M2696" s="299">
        <v>1825</v>
      </c>
      <c r="N2696" s="300">
        <v>24897</v>
      </c>
      <c r="O2696" s="300">
        <v>917</v>
      </c>
      <c r="P2696" s="301">
        <v>0</v>
      </c>
      <c r="Q2696" s="302">
        <v>0</v>
      </c>
      <c r="R2696" s="302">
        <v>0</v>
      </c>
      <c r="S2696" s="303">
        <v>0</v>
      </c>
      <c r="T2696" s="304">
        <v>0</v>
      </c>
      <c r="U2696" s="304">
        <v>0</v>
      </c>
      <c r="V2696" s="297">
        <v>1825</v>
      </c>
      <c r="W2696" s="298">
        <v>24897</v>
      </c>
      <c r="X2696" s="298">
        <v>917</v>
      </c>
    </row>
    <row r="2697" spans="1:24" x14ac:dyDescent="0.35">
      <c r="A2697" s="294">
        <v>2013</v>
      </c>
      <c r="B2697" s="295">
        <v>57067</v>
      </c>
      <c r="C2697" s="296" t="s">
        <v>1982</v>
      </c>
      <c r="D2697" s="294" t="s">
        <v>39</v>
      </c>
      <c r="E2697" s="296" t="s">
        <v>40</v>
      </c>
      <c r="F2697" s="294" t="s">
        <v>24</v>
      </c>
      <c r="G2697" s="296" t="s">
        <v>30</v>
      </c>
      <c r="H2697" s="296" t="s">
        <v>42</v>
      </c>
      <c r="I2697" s="296" t="s">
        <v>2271</v>
      </c>
      <c r="J2697" s="297">
        <v>0</v>
      </c>
      <c r="K2697" s="298">
        <v>0</v>
      </c>
      <c r="L2697" s="298">
        <v>0</v>
      </c>
      <c r="M2697" s="299">
        <v>2503</v>
      </c>
      <c r="N2697" s="300">
        <v>35213</v>
      </c>
      <c r="O2697" s="300">
        <v>814</v>
      </c>
      <c r="P2697" s="301">
        <v>0</v>
      </c>
      <c r="Q2697" s="302">
        <v>0</v>
      </c>
      <c r="R2697" s="302">
        <v>0</v>
      </c>
      <c r="S2697" s="303">
        <v>0</v>
      </c>
      <c r="T2697" s="304">
        <v>0</v>
      </c>
      <c r="U2697" s="304">
        <v>0</v>
      </c>
      <c r="V2697" s="297">
        <v>2503</v>
      </c>
      <c r="W2697" s="298">
        <v>35213</v>
      </c>
      <c r="X2697" s="298">
        <v>814</v>
      </c>
    </row>
    <row r="2698" spans="1:24" x14ac:dyDescent="0.35">
      <c r="A2698" s="294">
        <v>2013</v>
      </c>
      <c r="B2698" s="295">
        <v>57067</v>
      </c>
      <c r="C2698" s="296" t="s">
        <v>1982</v>
      </c>
      <c r="D2698" s="294" t="s">
        <v>39</v>
      </c>
      <c r="E2698" s="296" t="s">
        <v>40</v>
      </c>
      <c r="F2698" s="294" t="s">
        <v>24</v>
      </c>
      <c r="G2698" s="296" t="s">
        <v>41</v>
      </c>
      <c r="H2698" s="296" t="s">
        <v>42</v>
      </c>
      <c r="I2698" s="296" t="s">
        <v>2272</v>
      </c>
      <c r="J2698" s="297">
        <v>0</v>
      </c>
      <c r="K2698" s="298">
        <v>0</v>
      </c>
      <c r="L2698" s="298">
        <v>0</v>
      </c>
      <c r="M2698" s="299">
        <v>1570</v>
      </c>
      <c r="N2698" s="300">
        <v>20616</v>
      </c>
      <c r="O2698" s="300">
        <v>680</v>
      </c>
      <c r="P2698" s="301">
        <v>0</v>
      </c>
      <c r="Q2698" s="302">
        <v>0</v>
      </c>
      <c r="R2698" s="302">
        <v>0</v>
      </c>
      <c r="S2698" s="303">
        <v>0</v>
      </c>
      <c r="T2698" s="304">
        <v>0</v>
      </c>
      <c r="U2698" s="304">
        <v>0</v>
      </c>
      <c r="V2698" s="297">
        <v>1570</v>
      </c>
      <c r="W2698" s="298">
        <v>20616</v>
      </c>
      <c r="X2698" s="298">
        <v>680</v>
      </c>
    </row>
    <row r="2699" spans="1:24" x14ac:dyDescent="0.35">
      <c r="A2699" s="294">
        <v>2013</v>
      </c>
      <c r="B2699" s="295">
        <v>57067</v>
      </c>
      <c r="C2699" s="296" t="s">
        <v>1982</v>
      </c>
      <c r="D2699" s="294" t="s">
        <v>39</v>
      </c>
      <c r="E2699" s="296" t="s">
        <v>40</v>
      </c>
      <c r="F2699" s="294" t="s">
        <v>24</v>
      </c>
      <c r="G2699" s="296" t="s">
        <v>187</v>
      </c>
      <c r="H2699" s="296" t="s">
        <v>42</v>
      </c>
      <c r="I2699" s="296" t="s">
        <v>2271</v>
      </c>
      <c r="J2699" s="297">
        <v>0</v>
      </c>
      <c r="K2699" s="298">
        <v>0</v>
      </c>
      <c r="L2699" s="298">
        <v>0</v>
      </c>
      <c r="M2699" s="299">
        <v>1014</v>
      </c>
      <c r="N2699" s="300">
        <v>12510</v>
      </c>
      <c r="O2699" s="300">
        <v>364</v>
      </c>
      <c r="P2699" s="301">
        <v>0</v>
      </c>
      <c r="Q2699" s="302">
        <v>0</v>
      </c>
      <c r="R2699" s="302">
        <v>0</v>
      </c>
      <c r="S2699" s="303">
        <v>0</v>
      </c>
      <c r="T2699" s="304">
        <v>0</v>
      </c>
      <c r="U2699" s="304">
        <v>0</v>
      </c>
      <c r="V2699" s="297">
        <v>1014</v>
      </c>
      <c r="W2699" s="298">
        <v>12510</v>
      </c>
      <c r="X2699" s="298">
        <v>364</v>
      </c>
    </row>
    <row r="2700" spans="1:24" x14ac:dyDescent="0.35">
      <c r="A2700" s="294">
        <v>2013</v>
      </c>
      <c r="B2700" s="295">
        <v>57067</v>
      </c>
      <c r="C2700" s="296" t="s">
        <v>1982</v>
      </c>
      <c r="D2700" s="294" t="s">
        <v>93</v>
      </c>
      <c r="E2700" s="296" t="s">
        <v>23</v>
      </c>
      <c r="F2700" s="294" t="s">
        <v>24</v>
      </c>
      <c r="G2700" s="296" t="s">
        <v>94</v>
      </c>
      <c r="H2700" s="296" t="s">
        <v>42</v>
      </c>
      <c r="I2700" s="296" t="s">
        <v>2285</v>
      </c>
      <c r="J2700" s="297">
        <v>0</v>
      </c>
      <c r="K2700" s="298">
        <v>0</v>
      </c>
      <c r="L2700" s="298">
        <v>0</v>
      </c>
      <c r="M2700" s="299">
        <v>2363</v>
      </c>
      <c r="N2700" s="300">
        <v>22733</v>
      </c>
      <c r="O2700" s="300">
        <v>617</v>
      </c>
      <c r="P2700" s="301">
        <v>0</v>
      </c>
      <c r="Q2700" s="302">
        <v>0</v>
      </c>
      <c r="R2700" s="302">
        <v>0</v>
      </c>
      <c r="S2700" s="303">
        <v>0</v>
      </c>
      <c r="T2700" s="304">
        <v>0</v>
      </c>
      <c r="U2700" s="304">
        <v>0</v>
      </c>
      <c r="V2700" s="297">
        <v>2363</v>
      </c>
      <c r="W2700" s="298">
        <v>22733</v>
      </c>
      <c r="X2700" s="298">
        <v>617</v>
      </c>
    </row>
    <row r="2701" spans="1:24" x14ac:dyDescent="0.35">
      <c r="A2701" s="294">
        <v>2013</v>
      </c>
      <c r="B2701" s="295">
        <v>57073</v>
      </c>
      <c r="C2701" s="296" t="s">
        <v>2516</v>
      </c>
      <c r="D2701" s="294" t="s">
        <v>22</v>
      </c>
      <c r="E2701" s="296" t="s">
        <v>23</v>
      </c>
      <c r="F2701" s="294" t="s">
        <v>24</v>
      </c>
      <c r="G2701" s="296" t="s">
        <v>60</v>
      </c>
      <c r="H2701" s="296" t="s">
        <v>114</v>
      </c>
      <c r="I2701" s="296" t="s">
        <v>2278</v>
      </c>
      <c r="J2701" s="297" t="s">
        <v>35</v>
      </c>
      <c r="K2701" s="298" t="s">
        <v>35</v>
      </c>
      <c r="L2701" s="298" t="s">
        <v>35</v>
      </c>
      <c r="M2701" s="299">
        <v>2794</v>
      </c>
      <c r="N2701" s="300">
        <v>23899</v>
      </c>
      <c r="O2701" s="300">
        <v>1</v>
      </c>
      <c r="P2701" s="301" t="s">
        <v>35</v>
      </c>
      <c r="Q2701" s="302" t="s">
        <v>35</v>
      </c>
      <c r="R2701" s="302" t="s">
        <v>35</v>
      </c>
      <c r="S2701" s="303" t="s">
        <v>35</v>
      </c>
      <c r="T2701" s="304" t="s">
        <v>35</v>
      </c>
      <c r="U2701" s="304" t="s">
        <v>35</v>
      </c>
      <c r="V2701" s="297">
        <v>2794</v>
      </c>
      <c r="W2701" s="298">
        <v>23899</v>
      </c>
      <c r="X2701" s="298">
        <v>1</v>
      </c>
    </row>
    <row r="2702" spans="1:24" x14ac:dyDescent="0.35">
      <c r="A2702" s="294">
        <v>2013</v>
      </c>
      <c r="B2702" s="295">
        <v>57074</v>
      </c>
      <c r="C2702" s="296" t="s">
        <v>1983</v>
      </c>
      <c r="D2702" s="294" t="s">
        <v>39</v>
      </c>
      <c r="E2702" s="296" t="s">
        <v>40</v>
      </c>
      <c r="F2702" s="294" t="s">
        <v>24</v>
      </c>
      <c r="G2702" s="296" t="s">
        <v>131</v>
      </c>
      <c r="H2702" s="296" t="s">
        <v>42</v>
      </c>
      <c r="I2702" s="296" t="s">
        <v>2271</v>
      </c>
      <c r="J2702" s="297">
        <v>26264</v>
      </c>
      <c r="K2702" s="298">
        <v>262756</v>
      </c>
      <c r="L2702" s="298">
        <v>28098</v>
      </c>
      <c r="M2702" s="299">
        <v>3363</v>
      </c>
      <c r="N2702" s="300">
        <v>38036</v>
      </c>
      <c r="O2702" s="300">
        <v>870</v>
      </c>
      <c r="P2702" s="301" t="s">
        <v>35</v>
      </c>
      <c r="Q2702" s="302" t="s">
        <v>35</v>
      </c>
      <c r="R2702" s="302" t="s">
        <v>35</v>
      </c>
      <c r="S2702" s="303" t="s">
        <v>35</v>
      </c>
      <c r="T2702" s="304" t="s">
        <v>35</v>
      </c>
      <c r="U2702" s="304" t="s">
        <v>35</v>
      </c>
      <c r="V2702" s="297">
        <v>29627</v>
      </c>
      <c r="W2702" s="298">
        <v>300792</v>
      </c>
      <c r="X2702" s="298">
        <v>28968</v>
      </c>
    </row>
    <row r="2703" spans="1:24" x14ac:dyDescent="0.35">
      <c r="A2703" s="294">
        <v>2013</v>
      </c>
      <c r="B2703" s="295">
        <v>57078</v>
      </c>
      <c r="C2703" s="296" t="s">
        <v>2517</v>
      </c>
      <c r="D2703" s="294" t="s">
        <v>22</v>
      </c>
      <c r="E2703" s="296" t="s">
        <v>23</v>
      </c>
      <c r="F2703" s="294" t="s">
        <v>24</v>
      </c>
      <c r="G2703" s="296" t="s">
        <v>187</v>
      </c>
      <c r="H2703" s="296" t="s">
        <v>114</v>
      </c>
      <c r="I2703" s="296" t="s">
        <v>2271</v>
      </c>
      <c r="J2703" s="297" t="s">
        <v>35</v>
      </c>
      <c r="K2703" s="298" t="s">
        <v>35</v>
      </c>
      <c r="L2703" s="298" t="s">
        <v>35</v>
      </c>
      <c r="M2703" s="299">
        <v>149</v>
      </c>
      <c r="N2703" s="300">
        <v>2078</v>
      </c>
      <c r="O2703" s="300">
        <v>1</v>
      </c>
      <c r="P2703" s="301" t="s">
        <v>35</v>
      </c>
      <c r="Q2703" s="302" t="s">
        <v>35</v>
      </c>
      <c r="R2703" s="302" t="s">
        <v>35</v>
      </c>
      <c r="S2703" s="303" t="s">
        <v>35</v>
      </c>
      <c r="T2703" s="304" t="s">
        <v>35</v>
      </c>
      <c r="U2703" s="304" t="s">
        <v>35</v>
      </c>
      <c r="V2703" s="297">
        <v>149</v>
      </c>
      <c r="W2703" s="298">
        <v>2078</v>
      </c>
      <c r="X2703" s="298">
        <v>1</v>
      </c>
    </row>
    <row r="2704" spans="1:24" ht="27.75" x14ac:dyDescent="0.35">
      <c r="A2704" s="294">
        <v>2013</v>
      </c>
      <c r="B2704" s="295">
        <v>57081</v>
      </c>
      <c r="C2704" s="296" t="s">
        <v>2518</v>
      </c>
      <c r="D2704" s="294" t="s">
        <v>22</v>
      </c>
      <c r="E2704" s="296" t="s">
        <v>23</v>
      </c>
      <c r="F2704" s="294" t="s">
        <v>24</v>
      </c>
      <c r="G2704" s="296" t="s">
        <v>186</v>
      </c>
      <c r="H2704" s="296" t="s">
        <v>114</v>
      </c>
      <c r="I2704" s="296" t="s">
        <v>2271</v>
      </c>
      <c r="J2704" s="297" t="s">
        <v>35</v>
      </c>
      <c r="K2704" s="298" t="s">
        <v>35</v>
      </c>
      <c r="L2704" s="298" t="s">
        <v>35</v>
      </c>
      <c r="M2704" s="299">
        <v>154</v>
      </c>
      <c r="N2704" s="300">
        <v>2066</v>
      </c>
      <c r="O2704" s="300">
        <v>1</v>
      </c>
      <c r="P2704" s="301" t="s">
        <v>35</v>
      </c>
      <c r="Q2704" s="302" t="s">
        <v>35</v>
      </c>
      <c r="R2704" s="302" t="s">
        <v>35</v>
      </c>
      <c r="S2704" s="303" t="s">
        <v>35</v>
      </c>
      <c r="T2704" s="304" t="s">
        <v>35</v>
      </c>
      <c r="U2704" s="304" t="s">
        <v>35</v>
      </c>
      <c r="V2704" s="297">
        <v>154</v>
      </c>
      <c r="W2704" s="298">
        <v>2066</v>
      </c>
      <c r="X2704" s="298">
        <v>1</v>
      </c>
    </row>
    <row r="2705" spans="1:24" ht="27.75" x14ac:dyDescent="0.35">
      <c r="A2705" s="294">
        <v>2013</v>
      </c>
      <c r="B2705" s="295">
        <v>57081</v>
      </c>
      <c r="C2705" s="296" t="s">
        <v>2518</v>
      </c>
      <c r="D2705" s="294" t="s">
        <v>22</v>
      </c>
      <c r="E2705" s="296" t="s">
        <v>23</v>
      </c>
      <c r="F2705" s="294" t="s">
        <v>24</v>
      </c>
      <c r="G2705" s="296" t="s">
        <v>173</v>
      </c>
      <c r="H2705" s="296" t="s">
        <v>114</v>
      </c>
      <c r="I2705" s="296" t="s">
        <v>2306</v>
      </c>
      <c r="J2705" s="297" t="s">
        <v>35</v>
      </c>
      <c r="K2705" s="298" t="s">
        <v>35</v>
      </c>
      <c r="L2705" s="298" t="s">
        <v>35</v>
      </c>
      <c r="M2705" s="299">
        <v>5</v>
      </c>
      <c r="N2705" s="300">
        <v>45</v>
      </c>
      <c r="O2705" s="300">
        <v>1</v>
      </c>
      <c r="P2705" s="301" t="s">
        <v>35</v>
      </c>
      <c r="Q2705" s="302" t="s">
        <v>35</v>
      </c>
      <c r="R2705" s="302" t="s">
        <v>35</v>
      </c>
      <c r="S2705" s="303" t="s">
        <v>35</v>
      </c>
      <c r="T2705" s="304" t="s">
        <v>35</v>
      </c>
      <c r="U2705" s="304" t="s">
        <v>35</v>
      </c>
      <c r="V2705" s="297">
        <v>5</v>
      </c>
      <c r="W2705" s="298">
        <v>45</v>
      </c>
      <c r="X2705" s="298">
        <v>1</v>
      </c>
    </row>
    <row r="2706" spans="1:24" ht="27.75" x14ac:dyDescent="0.35">
      <c r="A2706" s="294">
        <v>2013</v>
      </c>
      <c r="B2706" s="295">
        <v>57081</v>
      </c>
      <c r="C2706" s="296" t="s">
        <v>2518</v>
      </c>
      <c r="D2706" s="294" t="s">
        <v>22</v>
      </c>
      <c r="E2706" s="296" t="s">
        <v>23</v>
      </c>
      <c r="F2706" s="294" t="s">
        <v>24</v>
      </c>
      <c r="G2706" s="296" t="s">
        <v>173</v>
      </c>
      <c r="H2706" s="296" t="s">
        <v>114</v>
      </c>
      <c r="I2706" s="296" t="s">
        <v>2306</v>
      </c>
      <c r="J2706" s="297" t="s">
        <v>35</v>
      </c>
      <c r="K2706" s="298" t="s">
        <v>35</v>
      </c>
      <c r="L2706" s="298" t="s">
        <v>35</v>
      </c>
      <c r="M2706" s="299">
        <v>69</v>
      </c>
      <c r="N2706" s="300">
        <v>737</v>
      </c>
      <c r="O2706" s="300">
        <v>1</v>
      </c>
      <c r="P2706" s="301" t="s">
        <v>35</v>
      </c>
      <c r="Q2706" s="302" t="s">
        <v>35</v>
      </c>
      <c r="R2706" s="302" t="s">
        <v>35</v>
      </c>
      <c r="S2706" s="303" t="s">
        <v>35</v>
      </c>
      <c r="T2706" s="304" t="s">
        <v>35</v>
      </c>
      <c r="U2706" s="304" t="s">
        <v>35</v>
      </c>
      <c r="V2706" s="297">
        <v>69</v>
      </c>
      <c r="W2706" s="298">
        <v>737</v>
      </c>
      <c r="X2706" s="298">
        <v>1</v>
      </c>
    </row>
    <row r="2707" spans="1:24" ht="27.75" x14ac:dyDescent="0.35">
      <c r="A2707" s="294">
        <v>2013</v>
      </c>
      <c r="B2707" s="295">
        <v>57081</v>
      </c>
      <c r="C2707" s="296" t="s">
        <v>2518</v>
      </c>
      <c r="D2707" s="294" t="s">
        <v>22</v>
      </c>
      <c r="E2707" s="296" t="s">
        <v>23</v>
      </c>
      <c r="F2707" s="294" t="s">
        <v>24</v>
      </c>
      <c r="G2707" s="296" t="s">
        <v>173</v>
      </c>
      <c r="H2707" s="296" t="s">
        <v>114</v>
      </c>
      <c r="I2707" s="296" t="s">
        <v>2306</v>
      </c>
      <c r="J2707" s="297" t="s">
        <v>35</v>
      </c>
      <c r="K2707" s="298" t="s">
        <v>35</v>
      </c>
      <c r="L2707" s="298" t="s">
        <v>35</v>
      </c>
      <c r="M2707" s="299">
        <v>98</v>
      </c>
      <c r="N2707" s="300">
        <v>1148</v>
      </c>
      <c r="O2707" s="300">
        <v>1</v>
      </c>
      <c r="P2707" s="301" t="s">
        <v>35</v>
      </c>
      <c r="Q2707" s="302" t="s">
        <v>35</v>
      </c>
      <c r="R2707" s="302" t="s">
        <v>35</v>
      </c>
      <c r="S2707" s="303" t="s">
        <v>35</v>
      </c>
      <c r="T2707" s="304" t="s">
        <v>35</v>
      </c>
      <c r="U2707" s="304" t="s">
        <v>35</v>
      </c>
      <c r="V2707" s="297">
        <v>98</v>
      </c>
      <c r="W2707" s="298">
        <v>1148</v>
      </c>
      <c r="X2707" s="298">
        <v>1</v>
      </c>
    </row>
    <row r="2708" spans="1:24" ht="27.75" x14ac:dyDescent="0.35">
      <c r="A2708" s="294">
        <v>2013</v>
      </c>
      <c r="B2708" s="295">
        <v>57081</v>
      </c>
      <c r="C2708" s="296" t="s">
        <v>2518</v>
      </c>
      <c r="D2708" s="294" t="s">
        <v>22</v>
      </c>
      <c r="E2708" s="296" t="s">
        <v>23</v>
      </c>
      <c r="F2708" s="294" t="s">
        <v>24</v>
      </c>
      <c r="G2708" s="296" t="s">
        <v>30</v>
      </c>
      <c r="H2708" s="296" t="s">
        <v>114</v>
      </c>
      <c r="I2708" s="296" t="s">
        <v>2271</v>
      </c>
      <c r="J2708" s="297" t="s">
        <v>35</v>
      </c>
      <c r="K2708" s="298" t="s">
        <v>35</v>
      </c>
      <c r="L2708" s="298" t="s">
        <v>35</v>
      </c>
      <c r="M2708" s="299">
        <v>144</v>
      </c>
      <c r="N2708" s="300">
        <v>1801</v>
      </c>
      <c r="O2708" s="300">
        <v>1</v>
      </c>
      <c r="P2708" s="301" t="s">
        <v>35</v>
      </c>
      <c r="Q2708" s="302" t="s">
        <v>35</v>
      </c>
      <c r="R2708" s="302" t="s">
        <v>35</v>
      </c>
      <c r="S2708" s="303" t="s">
        <v>35</v>
      </c>
      <c r="T2708" s="304" t="s">
        <v>35</v>
      </c>
      <c r="U2708" s="304" t="s">
        <v>35</v>
      </c>
      <c r="V2708" s="297">
        <v>144</v>
      </c>
      <c r="W2708" s="298">
        <v>1801</v>
      </c>
      <c r="X2708" s="298">
        <v>1</v>
      </c>
    </row>
    <row r="2709" spans="1:24" ht="27.75" x14ac:dyDescent="0.35">
      <c r="A2709" s="294">
        <v>2013</v>
      </c>
      <c r="B2709" s="295">
        <v>57081</v>
      </c>
      <c r="C2709" s="296" t="s">
        <v>2518</v>
      </c>
      <c r="D2709" s="294" t="s">
        <v>22</v>
      </c>
      <c r="E2709" s="296" t="s">
        <v>23</v>
      </c>
      <c r="F2709" s="294" t="s">
        <v>24</v>
      </c>
      <c r="G2709" s="296" t="s">
        <v>30</v>
      </c>
      <c r="H2709" s="296" t="s">
        <v>114</v>
      </c>
      <c r="I2709" s="296" t="s">
        <v>2271</v>
      </c>
      <c r="J2709" s="297" t="s">
        <v>35</v>
      </c>
      <c r="K2709" s="298" t="s">
        <v>35</v>
      </c>
      <c r="L2709" s="298" t="s">
        <v>35</v>
      </c>
      <c r="M2709" s="299">
        <v>156</v>
      </c>
      <c r="N2709" s="300">
        <v>1851</v>
      </c>
      <c r="O2709" s="300">
        <v>1</v>
      </c>
      <c r="P2709" s="301" t="s">
        <v>35</v>
      </c>
      <c r="Q2709" s="302" t="s">
        <v>35</v>
      </c>
      <c r="R2709" s="302" t="s">
        <v>35</v>
      </c>
      <c r="S2709" s="303" t="s">
        <v>35</v>
      </c>
      <c r="T2709" s="304" t="s">
        <v>35</v>
      </c>
      <c r="U2709" s="304" t="s">
        <v>35</v>
      </c>
      <c r="V2709" s="297">
        <v>156</v>
      </c>
      <c r="W2709" s="298">
        <v>1851</v>
      </c>
      <c r="X2709" s="298">
        <v>1</v>
      </c>
    </row>
    <row r="2710" spans="1:24" ht="27.75" x14ac:dyDescent="0.35">
      <c r="A2710" s="294">
        <v>2013</v>
      </c>
      <c r="B2710" s="295">
        <v>57081</v>
      </c>
      <c r="C2710" s="296" t="s">
        <v>2518</v>
      </c>
      <c r="D2710" s="294" t="s">
        <v>22</v>
      </c>
      <c r="E2710" s="296" t="s">
        <v>23</v>
      </c>
      <c r="F2710" s="294" t="s">
        <v>24</v>
      </c>
      <c r="G2710" s="296" t="s">
        <v>30</v>
      </c>
      <c r="H2710" s="296" t="s">
        <v>114</v>
      </c>
      <c r="I2710" s="296" t="s">
        <v>2271</v>
      </c>
      <c r="J2710" s="297" t="s">
        <v>35</v>
      </c>
      <c r="K2710" s="298" t="s">
        <v>35</v>
      </c>
      <c r="L2710" s="298" t="s">
        <v>35</v>
      </c>
      <c r="M2710" s="299">
        <v>120</v>
      </c>
      <c r="N2710" s="300">
        <v>1609</v>
      </c>
      <c r="O2710" s="300">
        <v>1</v>
      </c>
      <c r="P2710" s="301" t="s">
        <v>35</v>
      </c>
      <c r="Q2710" s="302" t="s">
        <v>35</v>
      </c>
      <c r="R2710" s="302" t="s">
        <v>35</v>
      </c>
      <c r="S2710" s="303" t="s">
        <v>35</v>
      </c>
      <c r="T2710" s="304" t="s">
        <v>35</v>
      </c>
      <c r="U2710" s="304" t="s">
        <v>35</v>
      </c>
      <c r="V2710" s="297">
        <v>120</v>
      </c>
      <c r="W2710" s="298">
        <v>1609</v>
      </c>
      <c r="X2710" s="298">
        <v>1</v>
      </c>
    </row>
    <row r="2711" spans="1:24" ht="27.75" x14ac:dyDescent="0.35">
      <c r="A2711" s="294">
        <v>2013</v>
      </c>
      <c r="B2711" s="295">
        <v>57081</v>
      </c>
      <c r="C2711" s="296" t="s">
        <v>2518</v>
      </c>
      <c r="D2711" s="294" t="s">
        <v>22</v>
      </c>
      <c r="E2711" s="296" t="s">
        <v>23</v>
      </c>
      <c r="F2711" s="294" t="s">
        <v>24</v>
      </c>
      <c r="G2711" s="296" t="s">
        <v>30</v>
      </c>
      <c r="H2711" s="296" t="s">
        <v>114</v>
      </c>
      <c r="I2711" s="296" t="s">
        <v>2271</v>
      </c>
      <c r="J2711" s="297" t="s">
        <v>35</v>
      </c>
      <c r="K2711" s="298" t="s">
        <v>35</v>
      </c>
      <c r="L2711" s="298" t="s">
        <v>35</v>
      </c>
      <c r="M2711" s="299">
        <v>135</v>
      </c>
      <c r="N2711" s="300">
        <v>1646</v>
      </c>
      <c r="O2711" s="300">
        <v>1</v>
      </c>
      <c r="P2711" s="301" t="s">
        <v>35</v>
      </c>
      <c r="Q2711" s="302" t="s">
        <v>35</v>
      </c>
      <c r="R2711" s="302" t="s">
        <v>35</v>
      </c>
      <c r="S2711" s="303" t="s">
        <v>35</v>
      </c>
      <c r="T2711" s="304" t="s">
        <v>35</v>
      </c>
      <c r="U2711" s="304" t="s">
        <v>35</v>
      </c>
      <c r="V2711" s="297">
        <v>135</v>
      </c>
      <c r="W2711" s="298">
        <v>1646</v>
      </c>
      <c r="X2711" s="298">
        <v>1</v>
      </c>
    </row>
    <row r="2712" spans="1:24" ht="27.75" x14ac:dyDescent="0.35">
      <c r="A2712" s="294">
        <v>2013</v>
      </c>
      <c r="B2712" s="295">
        <v>57081</v>
      </c>
      <c r="C2712" s="296" t="s">
        <v>2518</v>
      </c>
      <c r="D2712" s="294" t="s">
        <v>22</v>
      </c>
      <c r="E2712" s="296" t="s">
        <v>23</v>
      </c>
      <c r="F2712" s="294" t="s">
        <v>24</v>
      </c>
      <c r="G2712" s="296" t="s">
        <v>312</v>
      </c>
      <c r="H2712" s="296" t="s">
        <v>114</v>
      </c>
      <c r="I2712" s="296" t="s">
        <v>2326</v>
      </c>
      <c r="J2712" s="297" t="s">
        <v>35</v>
      </c>
      <c r="K2712" s="298" t="s">
        <v>35</v>
      </c>
      <c r="L2712" s="298" t="s">
        <v>35</v>
      </c>
      <c r="M2712" s="299">
        <v>425</v>
      </c>
      <c r="N2712" s="300">
        <v>2835</v>
      </c>
      <c r="O2712" s="300">
        <v>1</v>
      </c>
      <c r="P2712" s="301" t="s">
        <v>35</v>
      </c>
      <c r="Q2712" s="302" t="s">
        <v>35</v>
      </c>
      <c r="R2712" s="302" t="s">
        <v>35</v>
      </c>
      <c r="S2712" s="303" t="s">
        <v>35</v>
      </c>
      <c r="T2712" s="304" t="s">
        <v>35</v>
      </c>
      <c r="U2712" s="304" t="s">
        <v>35</v>
      </c>
      <c r="V2712" s="297">
        <v>425</v>
      </c>
      <c r="W2712" s="298">
        <v>2835</v>
      </c>
      <c r="X2712" s="298">
        <v>1</v>
      </c>
    </row>
    <row r="2713" spans="1:24" x14ac:dyDescent="0.35">
      <c r="A2713" s="294">
        <v>2013</v>
      </c>
      <c r="B2713" s="295">
        <v>57120</v>
      </c>
      <c r="C2713" s="296" t="s">
        <v>2519</v>
      </c>
      <c r="D2713" s="294" t="s">
        <v>22</v>
      </c>
      <c r="E2713" s="296" t="s">
        <v>23</v>
      </c>
      <c r="F2713" s="294" t="s">
        <v>24</v>
      </c>
      <c r="G2713" s="296" t="s">
        <v>41</v>
      </c>
      <c r="H2713" s="296" t="s">
        <v>114</v>
      </c>
      <c r="I2713" s="296" t="s">
        <v>2272</v>
      </c>
      <c r="J2713" s="297" t="s">
        <v>35</v>
      </c>
      <c r="K2713" s="298" t="s">
        <v>35</v>
      </c>
      <c r="L2713" s="298" t="s">
        <v>35</v>
      </c>
      <c r="M2713" s="299">
        <v>10865</v>
      </c>
      <c r="N2713" s="300">
        <v>62978</v>
      </c>
      <c r="O2713" s="300">
        <v>1</v>
      </c>
      <c r="P2713" s="301" t="s">
        <v>35</v>
      </c>
      <c r="Q2713" s="302" t="s">
        <v>35</v>
      </c>
      <c r="R2713" s="302" t="s">
        <v>35</v>
      </c>
      <c r="S2713" s="303" t="s">
        <v>35</v>
      </c>
      <c r="T2713" s="304" t="s">
        <v>35</v>
      </c>
      <c r="U2713" s="304" t="s">
        <v>35</v>
      </c>
      <c r="V2713" s="297">
        <v>10865</v>
      </c>
      <c r="W2713" s="298">
        <v>62978</v>
      </c>
      <c r="X2713" s="298">
        <v>1</v>
      </c>
    </row>
    <row r="2714" spans="1:24" x14ac:dyDescent="0.35">
      <c r="A2714" s="294">
        <v>2013</v>
      </c>
      <c r="B2714" s="295">
        <v>57124</v>
      </c>
      <c r="C2714" s="296" t="s">
        <v>2520</v>
      </c>
      <c r="D2714" s="294" t="s">
        <v>22</v>
      </c>
      <c r="E2714" s="296" t="s">
        <v>23</v>
      </c>
      <c r="F2714" s="294" t="s">
        <v>24</v>
      </c>
      <c r="G2714" s="296" t="s">
        <v>131</v>
      </c>
      <c r="H2714" s="296" t="s">
        <v>114</v>
      </c>
      <c r="I2714" s="296" t="s">
        <v>2271</v>
      </c>
      <c r="J2714" s="297" t="s">
        <v>35</v>
      </c>
      <c r="K2714" s="298" t="s">
        <v>35</v>
      </c>
      <c r="L2714" s="298" t="s">
        <v>35</v>
      </c>
      <c r="M2714" s="299">
        <v>221</v>
      </c>
      <c r="N2714" s="300">
        <v>1736</v>
      </c>
      <c r="O2714" s="300">
        <v>1</v>
      </c>
      <c r="P2714" s="301" t="s">
        <v>35</v>
      </c>
      <c r="Q2714" s="302" t="s">
        <v>35</v>
      </c>
      <c r="R2714" s="302" t="s">
        <v>35</v>
      </c>
      <c r="S2714" s="303" t="s">
        <v>35</v>
      </c>
      <c r="T2714" s="304" t="s">
        <v>35</v>
      </c>
      <c r="U2714" s="304" t="s">
        <v>35</v>
      </c>
      <c r="V2714" s="297">
        <v>221</v>
      </c>
      <c r="W2714" s="298">
        <v>1736</v>
      </c>
      <c r="X2714" s="298">
        <v>1</v>
      </c>
    </row>
    <row r="2715" spans="1:24" x14ac:dyDescent="0.35">
      <c r="A2715" s="294">
        <v>2013</v>
      </c>
      <c r="B2715" s="295">
        <v>57131</v>
      </c>
      <c r="C2715" s="296" t="s">
        <v>1984</v>
      </c>
      <c r="D2715" s="294" t="s">
        <v>39</v>
      </c>
      <c r="E2715" s="296" t="s">
        <v>40</v>
      </c>
      <c r="F2715" s="294" t="s">
        <v>24</v>
      </c>
      <c r="G2715" s="296" t="s">
        <v>413</v>
      </c>
      <c r="H2715" s="296" t="s">
        <v>42</v>
      </c>
      <c r="I2715" s="296" t="s">
        <v>2271</v>
      </c>
      <c r="J2715" s="297">
        <v>10.5</v>
      </c>
      <c r="K2715" s="298">
        <v>118</v>
      </c>
      <c r="L2715" s="298">
        <v>133</v>
      </c>
      <c r="M2715" s="299">
        <v>0.1</v>
      </c>
      <c r="N2715" s="300">
        <v>1</v>
      </c>
      <c r="O2715" s="300">
        <v>2</v>
      </c>
      <c r="P2715" s="301">
        <v>0</v>
      </c>
      <c r="Q2715" s="302">
        <v>0</v>
      </c>
      <c r="R2715" s="302">
        <v>0</v>
      </c>
      <c r="S2715" s="303">
        <v>0</v>
      </c>
      <c r="T2715" s="304">
        <v>0</v>
      </c>
      <c r="U2715" s="304">
        <v>0</v>
      </c>
      <c r="V2715" s="297">
        <v>10.6</v>
      </c>
      <c r="W2715" s="298">
        <v>119</v>
      </c>
      <c r="X2715" s="298">
        <v>135</v>
      </c>
    </row>
    <row r="2716" spans="1:24" x14ac:dyDescent="0.35">
      <c r="A2716" s="294">
        <v>2013</v>
      </c>
      <c r="B2716" s="295">
        <v>57131</v>
      </c>
      <c r="C2716" s="296" t="s">
        <v>1984</v>
      </c>
      <c r="D2716" s="294" t="s">
        <v>39</v>
      </c>
      <c r="E2716" s="296" t="s">
        <v>40</v>
      </c>
      <c r="F2716" s="294" t="s">
        <v>24</v>
      </c>
      <c r="G2716" s="296" t="s">
        <v>30</v>
      </c>
      <c r="H2716" s="296" t="s">
        <v>42</v>
      </c>
      <c r="I2716" s="296" t="s">
        <v>2271</v>
      </c>
      <c r="J2716" s="297">
        <v>5922.8</v>
      </c>
      <c r="K2716" s="298">
        <v>65210</v>
      </c>
      <c r="L2716" s="298">
        <v>6479</v>
      </c>
      <c r="M2716" s="299">
        <v>32.299999999999997</v>
      </c>
      <c r="N2716" s="300">
        <v>385</v>
      </c>
      <c r="O2716" s="300">
        <v>48</v>
      </c>
      <c r="P2716" s="301">
        <v>0</v>
      </c>
      <c r="Q2716" s="302">
        <v>0</v>
      </c>
      <c r="R2716" s="302">
        <v>0</v>
      </c>
      <c r="S2716" s="303">
        <v>0</v>
      </c>
      <c r="T2716" s="304">
        <v>0</v>
      </c>
      <c r="U2716" s="304">
        <v>0</v>
      </c>
      <c r="V2716" s="297">
        <v>5955.1</v>
      </c>
      <c r="W2716" s="298">
        <v>65595</v>
      </c>
      <c r="X2716" s="298">
        <v>6527</v>
      </c>
    </row>
    <row r="2717" spans="1:24" x14ac:dyDescent="0.35">
      <c r="A2717" s="294">
        <v>2013</v>
      </c>
      <c r="B2717" s="295">
        <v>57131</v>
      </c>
      <c r="C2717" s="296" t="s">
        <v>1984</v>
      </c>
      <c r="D2717" s="294" t="s">
        <v>39</v>
      </c>
      <c r="E2717" s="296" t="s">
        <v>40</v>
      </c>
      <c r="F2717" s="294" t="s">
        <v>24</v>
      </c>
      <c r="G2717" s="296" t="s">
        <v>41</v>
      </c>
      <c r="H2717" s="296" t="s">
        <v>42</v>
      </c>
      <c r="I2717" s="296" t="s">
        <v>2272</v>
      </c>
      <c r="J2717" s="297">
        <v>0.2</v>
      </c>
      <c r="K2717" s="298">
        <v>2</v>
      </c>
      <c r="L2717" s="298">
        <v>1</v>
      </c>
      <c r="M2717" s="299">
        <v>0</v>
      </c>
      <c r="N2717" s="300">
        <v>0</v>
      </c>
      <c r="O2717" s="300">
        <v>0</v>
      </c>
      <c r="P2717" s="301">
        <v>0</v>
      </c>
      <c r="Q2717" s="302">
        <v>0</v>
      </c>
      <c r="R2717" s="302">
        <v>0</v>
      </c>
      <c r="S2717" s="303">
        <v>0</v>
      </c>
      <c r="T2717" s="304">
        <v>0</v>
      </c>
      <c r="U2717" s="304">
        <v>0</v>
      </c>
      <c r="V2717" s="297">
        <v>0.2</v>
      </c>
      <c r="W2717" s="298">
        <v>2</v>
      </c>
      <c r="X2717" s="298">
        <v>1</v>
      </c>
    </row>
    <row r="2718" spans="1:24" x14ac:dyDescent="0.35">
      <c r="A2718" s="294">
        <v>2013</v>
      </c>
      <c r="B2718" s="295">
        <v>57131</v>
      </c>
      <c r="C2718" s="296" t="s">
        <v>1984</v>
      </c>
      <c r="D2718" s="294" t="s">
        <v>39</v>
      </c>
      <c r="E2718" s="296" t="s">
        <v>40</v>
      </c>
      <c r="F2718" s="294" t="s">
        <v>24</v>
      </c>
      <c r="G2718" s="296" t="s">
        <v>187</v>
      </c>
      <c r="H2718" s="296" t="s">
        <v>42</v>
      </c>
      <c r="I2718" s="296" t="s">
        <v>2271</v>
      </c>
      <c r="J2718" s="297">
        <v>2914</v>
      </c>
      <c r="K2718" s="298">
        <v>38558</v>
      </c>
      <c r="L2718" s="298">
        <v>4464</v>
      </c>
      <c r="M2718" s="299">
        <v>47.3</v>
      </c>
      <c r="N2718" s="300">
        <v>610</v>
      </c>
      <c r="O2718" s="300">
        <v>63</v>
      </c>
      <c r="P2718" s="301">
        <v>0</v>
      </c>
      <c r="Q2718" s="302">
        <v>0</v>
      </c>
      <c r="R2718" s="302">
        <v>0</v>
      </c>
      <c r="S2718" s="303">
        <v>0</v>
      </c>
      <c r="T2718" s="304">
        <v>0</v>
      </c>
      <c r="U2718" s="304">
        <v>0</v>
      </c>
      <c r="V2718" s="297">
        <v>2961.3</v>
      </c>
      <c r="W2718" s="298">
        <v>39168</v>
      </c>
      <c r="X2718" s="298">
        <v>4527</v>
      </c>
    </row>
    <row r="2719" spans="1:24" x14ac:dyDescent="0.35">
      <c r="A2719" s="294">
        <v>2013</v>
      </c>
      <c r="B2719" s="295">
        <v>57132</v>
      </c>
      <c r="C2719" s="296" t="s">
        <v>1985</v>
      </c>
      <c r="D2719" s="294" t="s">
        <v>93</v>
      </c>
      <c r="E2719" s="296" t="s">
        <v>23</v>
      </c>
      <c r="F2719" s="294" t="s">
        <v>24</v>
      </c>
      <c r="G2719" s="296" t="s">
        <v>94</v>
      </c>
      <c r="H2719" s="296" t="s">
        <v>42</v>
      </c>
      <c r="I2719" s="296" t="s">
        <v>2285</v>
      </c>
      <c r="J2719" s="297">
        <v>46982.8</v>
      </c>
      <c r="K2719" s="298">
        <v>486004</v>
      </c>
      <c r="L2719" s="298">
        <v>27174</v>
      </c>
      <c r="M2719" s="299" t="s">
        <v>35</v>
      </c>
      <c r="N2719" s="300" t="s">
        <v>35</v>
      </c>
      <c r="O2719" s="300" t="s">
        <v>35</v>
      </c>
      <c r="P2719" s="301" t="s">
        <v>35</v>
      </c>
      <c r="Q2719" s="302" t="s">
        <v>35</v>
      </c>
      <c r="R2719" s="302" t="s">
        <v>35</v>
      </c>
      <c r="S2719" s="303" t="s">
        <v>35</v>
      </c>
      <c r="T2719" s="304" t="s">
        <v>35</v>
      </c>
      <c r="U2719" s="304" t="s">
        <v>35</v>
      </c>
      <c r="V2719" s="297">
        <v>46982.8</v>
      </c>
      <c r="W2719" s="298">
        <v>486004</v>
      </c>
      <c r="X2719" s="298">
        <v>27174</v>
      </c>
    </row>
    <row r="2720" spans="1:24" x14ac:dyDescent="0.35">
      <c r="A2720" s="294">
        <v>2013</v>
      </c>
      <c r="B2720" s="295">
        <v>57160</v>
      </c>
      <c r="C2720" s="296" t="s">
        <v>2521</v>
      </c>
      <c r="D2720" s="294" t="s">
        <v>22</v>
      </c>
      <c r="E2720" s="296" t="s">
        <v>23</v>
      </c>
      <c r="F2720" s="294" t="s">
        <v>24</v>
      </c>
      <c r="G2720" s="296" t="s">
        <v>94</v>
      </c>
      <c r="H2720" s="296" t="s">
        <v>114</v>
      </c>
      <c r="I2720" s="296" t="s">
        <v>2270</v>
      </c>
      <c r="J2720" s="297" t="s">
        <v>35</v>
      </c>
      <c r="K2720" s="298" t="s">
        <v>35</v>
      </c>
      <c r="L2720" s="298" t="s">
        <v>35</v>
      </c>
      <c r="M2720" s="299" t="s">
        <v>35</v>
      </c>
      <c r="N2720" s="300" t="s">
        <v>35</v>
      </c>
      <c r="O2720" s="300" t="s">
        <v>35</v>
      </c>
      <c r="P2720" s="301">
        <v>15840</v>
      </c>
      <c r="Q2720" s="302">
        <v>446586</v>
      </c>
      <c r="R2720" s="302">
        <v>1</v>
      </c>
      <c r="S2720" s="303" t="s">
        <v>35</v>
      </c>
      <c r="T2720" s="304" t="s">
        <v>35</v>
      </c>
      <c r="U2720" s="304" t="s">
        <v>35</v>
      </c>
      <c r="V2720" s="297">
        <v>15840</v>
      </c>
      <c r="W2720" s="298">
        <v>446586</v>
      </c>
      <c r="X2720" s="298">
        <v>1</v>
      </c>
    </row>
    <row r="2721" spans="1:24" x14ac:dyDescent="0.35">
      <c r="A2721" s="294">
        <v>2013</v>
      </c>
      <c r="B2721" s="295">
        <v>57185</v>
      </c>
      <c r="C2721" s="296" t="s">
        <v>1986</v>
      </c>
      <c r="D2721" s="294" t="s">
        <v>39</v>
      </c>
      <c r="E2721" s="296" t="s">
        <v>40</v>
      </c>
      <c r="F2721" s="294" t="s">
        <v>24</v>
      </c>
      <c r="G2721" s="296" t="s">
        <v>30</v>
      </c>
      <c r="H2721" s="296" t="s">
        <v>42</v>
      </c>
      <c r="I2721" s="296" t="s">
        <v>2271</v>
      </c>
      <c r="J2721" s="297">
        <v>10157</v>
      </c>
      <c r="K2721" s="298">
        <v>78045</v>
      </c>
      <c r="L2721" s="298">
        <v>9411</v>
      </c>
      <c r="M2721" s="299">
        <v>31</v>
      </c>
      <c r="N2721" s="300">
        <v>265</v>
      </c>
      <c r="O2721" s="300">
        <v>13</v>
      </c>
      <c r="P2721" s="301" t="s">
        <v>35</v>
      </c>
      <c r="Q2721" s="302" t="s">
        <v>35</v>
      </c>
      <c r="R2721" s="302" t="s">
        <v>35</v>
      </c>
      <c r="S2721" s="303" t="s">
        <v>35</v>
      </c>
      <c r="T2721" s="304" t="s">
        <v>35</v>
      </c>
      <c r="U2721" s="304" t="s">
        <v>35</v>
      </c>
      <c r="V2721" s="297">
        <v>10188</v>
      </c>
      <c r="W2721" s="298">
        <v>78310</v>
      </c>
      <c r="X2721" s="298">
        <v>9424</v>
      </c>
    </row>
    <row r="2722" spans="1:24" ht="27.75" x14ac:dyDescent="0.35">
      <c r="A2722" s="294">
        <v>2013</v>
      </c>
      <c r="B2722" s="295">
        <v>57192</v>
      </c>
      <c r="C2722" s="296" t="s">
        <v>1987</v>
      </c>
      <c r="D2722" s="294" t="s">
        <v>39</v>
      </c>
      <c r="E2722" s="296" t="s">
        <v>40</v>
      </c>
      <c r="F2722" s="294" t="s">
        <v>24</v>
      </c>
      <c r="G2722" s="296" t="s">
        <v>41</v>
      </c>
      <c r="H2722" s="296" t="s">
        <v>42</v>
      </c>
      <c r="I2722" s="296" t="s">
        <v>2272</v>
      </c>
      <c r="J2722" s="297">
        <v>0</v>
      </c>
      <c r="K2722" s="298">
        <v>0</v>
      </c>
      <c r="L2722" s="298">
        <v>0</v>
      </c>
      <c r="M2722" s="299">
        <v>0</v>
      </c>
      <c r="N2722" s="300">
        <v>0</v>
      </c>
      <c r="O2722" s="300">
        <v>0</v>
      </c>
      <c r="P2722" s="301">
        <v>624.9</v>
      </c>
      <c r="Q2722" s="302">
        <v>11955</v>
      </c>
      <c r="R2722" s="302">
        <v>1</v>
      </c>
      <c r="S2722" s="303">
        <v>0</v>
      </c>
      <c r="T2722" s="304">
        <v>0</v>
      </c>
      <c r="U2722" s="304">
        <v>0</v>
      </c>
      <c r="V2722" s="297">
        <v>624.9</v>
      </c>
      <c r="W2722" s="298">
        <v>11955</v>
      </c>
      <c r="X2722" s="298">
        <v>1</v>
      </c>
    </row>
    <row r="2723" spans="1:24" ht="27.75" x14ac:dyDescent="0.35">
      <c r="A2723" s="294">
        <v>2013</v>
      </c>
      <c r="B2723" s="295">
        <v>57205</v>
      </c>
      <c r="C2723" s="296" t="s">
        <v>1988</v>
      </c>
      <c r="D2723" s="294" t="s">
        <v>39</v>
      </c>
      <c r="E2723" s="296" t="s">
        <v>40</v>
      </c>
      <c r="F2723" s="294" t="s">
        <v>24</v>
      </c>
      <c r="G2723" s="296" t="s">
        <v>34</v>
      </c>
      <c r="H2723" s="296" t="s">
        <v>42</v>
      </c>
      <c r="I2723" s="296" t="s">
        <v>2270</v>
      </c>
      <c r="J2723" s="297">
        <v>0</v>
      </c>
      <c r="K2723" s="298">
        <v>0</v>
      </c>
      <c r="L2723" s="298">
        <v>0</v>
      </c>
      <c r="M2723" s="299">
        <v>0</v>
      </c>
      <c r="N2723" s="300">
        <v>0</v>
      </c>
      <c r="O2723" s="300">
        <v>0</v>
      </c>
      <c r="P2723" s="301">
        <v>4719.8</v>
      </c>
      <c r="Q2723" s="302">
        <v>125127</v>
      </c>
      <c r="R2723" s="302">
        <v>3</v>
      </c>
      <c r="S2723" s="303">
        <v>0</v>
      </c>
      <c r="T2723" s="304">
        <v>0</v>
      </c>
      <c r="U2723" s="304">
        <v>0</v>
      </c>
      <c r="V2723" s="297">
        <v>4719.8</v>
      </c>
      <c r="W2723" s="298">
        <v>125127</v>
      </c>
      <c r="X2723" s="298">
        <v>3</v>
      </c>
    </row>
    <row r="2724" spans="1:24" x14ac:dyDescent="0.35">
      <c r="A2724" s="294">
        <v>2013</v>
      </c>
      <c r="B2724" s="295">
        <v>57295</v>
      </c>
      <c r="C2724" s="296" t="s">
        <v>2522</v>
      </c>
      <c r="D2724" s="294" t="s">
        <v>22</v>
      </c>
      <c r="E2724" s="296" t="s">
        <v>23</v>
      </c>
      <c r="F2724" s="294" t="s">
        <v>24</v>
      </c>
      <c r="G2724" s="296" t="s">
        <v>106</v>
      </c>
      <c r="H2724" s="296" t="s">
        <v>114</v>
      </c>
      <c r="I2724" s="296" t="s">
        <v>2269</v>
      </c>
      <c r="J2724" s="297" t="s">
        <v>35</v>
      </c>
      <c r="K2724" s="298" t="s">
        <v>35</v>
      </c>
      <c r="L2724" s="298" t="s">
        <v>35</v>
      </c>
      <c r="M2724" s="299">
        <v>2055</v>
      </c>
      <c r="N2724" s="300">
        <v>75912</v>
      </c>
      <c r="O2724" s="300">
        <v>1</v>
      </c>
      <c r="P2724" s="301" t="s">
        <v>35</v>
      </c>
      <c r="Q2724" s="302" t="s">
        <v>35</v>
      </c>
      <c r="R2724" s="302" t="s">
        <v>35</v>
      </c>
      <c r="S2724" s="303" t="s">
        <v>35</v>
      </c>
      <c r="T2724" s="304" t="s">
        <v>35</v>
      </c>
      <c r="U2724" s="304" t="s">
        <v>35</v>
      </c>
      <c r="V2724" s="297">
        <v>2055</v>
      </c>
      <c r="W2724" s="298">
        <v>75912</v>
      </c>
      <c r="X2724" s="298">
        <v>1</v>
      </c>
    </row>
    <row r="2725" spans="1:24" x14ac:dyDescent="0.35">
      <c r="A2725" s="294">
        <v>2013</v>
      </c>
      <c r="B2725" s="295">
        <v>57307</v>
      </c>
      <c r="C2725" s="296" t="s">
        <v>1990</v>
      </c>
      <c r="D2725" s="294" t="s">
        <v>39</v>
      </c>
      <c r="E2725" s="296" t="s">
        <v>40</v>
      </c>
      <c r="F2725" s="294" t="s">
        <v>24</v>
      </c>
      <c r="G2725" s="296" t="s">
        <v>34</v>
      </c>
      <c r="H2725" s="296" t="s">
        <v>42</v>
      </c>
      <c r="I2725" s="296" t="s">
        <v>2271</v>
      </c>
      <c r="J2725" s="297">
        <v>86.5</v>
      </c>
      <c r="K2725" s="298">
        <v>1305</v>
      </c>
      <c r="L2725" s="298">
        <v>662</v>
      </c>
      <c r="M2725" s="299">
        <v>88</v>
      </c>
      <c r="N2725" s="300">
        <v>1292</v>
      </c>
      <c r="O2725" s="300">
        <v>185</v>
      </c>
      <c r="P2725" s="301">
        <v>0</v>
      </c>
      <c r="Q2725" s="302">
        <v>0</v>
      </c>
      <c r="R2725" s="302">
        <v>0</v>
      </c>
      <c r="S2725" s="303">
        <v>0</v>
      </c>
      <c r="T2725" s="304">
        <v>0</v>
      </c>
      <c r="U2725" s="304">
        <v>0</v>
      </c>
      <c r="V2725" s="297">
        <v>174.5</v>
      </c>
      <c r="W2725" s="298">
        <v>2597</v>
      </c>
      <c r="X2725" s="298">
        <v>847</v>
      </c>
    </row>
    <row r="2726" spans="1:24" x14ac:dyDescent="0.35">
      <c r="A2726" s="294">
        <v>2013</v>
      </c>
      <c r="B2726" s="295">
        <v>57307</v>
      </c>
      <c r="C2726" s="296" t="s">
        <v>1990</v>
      </c>
      <c r="D2726" s="294" t="s">
        <v>39</v>
      </c>
      <c r="E2726" s="296" t="s">
        <v>40</v>
      </c>
      <c r="F2726" s="294" t="s">
        <v>24</v>
      </c>
      <c r="G2726" s="296" t="s">
        <v>30</v>
      </c>
      <c r="H2726" s="296" t="s">
        <v>42</v>
      </c>
      <c r="I2726" s="296" t="s">
        <v>2271</v>
      </c>
      <c r="J2726" s="297">
        <v>56.4</v>
      </c>
      <c r="K2726" s="298">
        <v>586</v>
      </c>
      <c r="L2726" s="298">
        <v>326</v>
      </c>
      <c r="M2726" s="299">
        <v>123.2</v>
      </c>
      <c r="N2726" s="300">
        <v>1313</v>
      </c>
      <c r="O2726" s="300">
        <v>222</v>
      </c>
      <c r="P2726" s="301">
        <v>0</v>
      </c>
      <c r="Q2726" s="302">
        <v>0</v>
      </c>
      <c r="R2726" s="302" t="s">
        <v>35</v>
      </c>
      <c r="S2726" s="303">
        <v>0</v>
      </c>
      <c r="T2726" s="304">
        <v>0</v>
      </c>
      <c r="U2726" s="304" t="s">
        <v>35</v>
      </c>
      <c r="V2726" s="297">
        <v>179.6</v>
      </c>
      <c r="W2726" s="298">
        <v>1899</v>
      </c>
      <c r="X2726" s="298">
        <v>548</v>
      </c>
    </row>
    <row r="2727" spans="1:24" x14ac:dyDescent="0.35">
      <c r="A2727" s="294">
        <v>2013</v>
      </c>
      <c r="B2727" s="295">
        <v>57307</v>
      </c>
      <c r="C2727" s="296" t="s">
        <v>1990</v>
      </c>
      <c r="D2727" s="294" t="s">
        <v>39</v>
      </c>
      <c r="E2727" s="296" t="s">
        <v>40</v>
      </c>
      <c r="F2727" s="294" t="s">
        <v>24</v>
      </c>
      <c r="G2727" s="296" t="s">
        <v>131</v>
      </c>
      <c r="H2727" s="296" t="s">
        <v>42</v>
      </c>
      <c r="I2727" s="296" t="s">
        <v>2271</v>
      </c>
      <c r="J2727" s="297">
        <v>4053.2</v>
      </c>
      <c r="K2727" s="298">
        <v>41154</v>
      </c>
      <c r="L2727" s="298">
        <v>6696</v>
      </c>
      <c r="M2727" s="299">
        <v>19677.3</v>
      </c>
      <c r="N2727" s="300">
        <v>234045</v>
      </c>
      <c r="O2727" s="300">
        <v>3805</v>
      </c>
      <c r="P2727" s="301">
        <v>0</v>
      </c>
      <c r="Q2727" s="302">
        <v>0</v>
      </c>
      <c r="R2727" s="302">
        <v>0</v>
      </c>
      <c r="S2727" s="303">
        <v>0</v>
      </c>
      <c r="T2727" s="304">
        <v>0</v>
      </c>
      <c r="U2727" s="304">
        <v>0</v>
      </c>
      <c r="V2727" s="297">
        <v>23730.5</v>
      </c>
      <c r="W2727" s="298">
        <v>275199</v>
      </c>
      <c r="X2727" s="298">
        <v>10501</v>
      </c>
    </row>
    <row r="2728" spans="1:24" x14ac:dyDescent="0.35">
      <c r="A2728" s="294">
        <v>2013</v>
      </c>
      <c r="B2728" s="295">
        <v>57307</v>
      </c>
      <c r="C2728" s="296" t="s">
        <v>1990</v>
      </c>
      <c r="D2728" s="294" t="s">
        <v>39</v>
      </c>
      <c r="E2728" s="296" t="s">
        <v>40</v>
      </c>
      <c r="F2728" s="294" t="s">
        <v>24</v>
      </c>
      <c r="G2728" s="296" t="s">
        <v>41</v>
      </c>
      <c r="H2728" s="296" t="s">
        <v>42</v>
      </c>
      <c r="I2728" s="296" t="s">
        <v>2272</v>
      </c>
      <c r="J2728" s="297">
        <v>3320.1</v>
      </c>
      <c r="K2728" s="298">
        <v>27363</v>
      </c>
      <c r="L2728" s="298">
        <v>4219</v>
      </c>
      <c r="M2728" s="299">
        <v>69898.5</v>
      </c>
      <c r="N2728" s="300">
        <v>817177</v>
      </c>
      <c r="O2728" s="300">
        <v>12468</v>
      </c>
      <c r="P2728" s="301">
        <v>0</v>
      </c>
      <c r="Q2728" s="302">
        <v>0</v>
      </c>
      <c r="R2728" s="302" t="s">
        <v>35</v>
      </c>
      <c r="S2728" s="303">
        <v>0</v>
      </c>
      <c r="T2728" s="304">
        <v>0</v>
      </c>
      <c r="U2728" s="304" t="s">
        <v>35</v>
      </c>
      <c r="V2728" s="297">
        <v>73218.600000000006</v>
      </c>
      <c r="W2728" s="298">
        <v>844540</v>
      </c>
      <c r="X2728" s="298">
        <v>16687</v>
      </c>
    </row>
    <row r="2729" spans="1:24" x14ac:dyDescent="0.35">
      <c r="A2729" s="294">
        <v>2013</v>
      </c>
      <c r="B2729" s="295">
        <v>57307</v>
      </c>
      <c r="C2729" s="296" t="s">
        <v>1990</v>
      </c>
      <c r="D2729" s="294" t="s">
        <v>39</v>
      </c>
      <c r="E2729" s="296" t="s">
        <v>40</v>
      </c>
      <c r="F2729" s="294" t="s">
        <v>24</v>
      </c>
      <c r="G2729" s="296" t="s">
        <v>187</v>
      </c>
      <c r="H2729" s="296" t="s">
        <v>42</v>
      </c>
      <c r="I2729" s="296" t="s">
        <v>2271</v>
      </c>
      <c r="J2729" s="297">
        <v>357.8</v>
      </c>
      <c r="K2729" s="298">
        <v>4044</v>
      </c>
      <c r="L2729" s="298">
        <v>490</v>
      </c>
      <c r="M2729" s="299">
        <v>491.3</v>
      </c>
      <c r="N2729" s="300">
        <v>6898</v>
      </c>
      <c r="O2729" s="300">
        <v>219</v>
      </c>
      <c r="P2729" s="301">
        <v>0</v>
      </c>
      <c r="Q2729" s="302">
        <v>0</v>
      </c>
      <c r="R2729" s="302">
        <v>0</v>
      </c>
      <c r="S2729" s="303">
        <v>0</v>
      </c>
      <c r="T2729" s="304">
        <v>0</v>
      </c>
      <c r="U2729" s="304">
        <v>0</v>
      </c>
      <c r="V2729" s="297">
        <v>849.1</v>
      </c>
      <c r="W2729" s="298">
        <v>10942</v>
      </c>
      <c r="X2729" s="298">
        <v>709</v>
      </c>
    </row>
    <row r="2730" spans="1:24" x14ac:dyDescent="0.35">
      <c r="A2730" s="294">
        <v>2013</v>
      </c>
      <c r="B2730" s="295">
        <v>57350</v>
      </c>
      <c r="C2730" s="296" t="s">
        <v>1991</v>
      </c>
      <c r="D2730" s="294" t="s">
        <v>93</v>
      </c>
      <c r="E2730" s="296" t="s">
        <v>23</v>
      </c>
      <c r="F2730" s="294" t="s">
        <v>24</v>
      </c>
      <c r="G2730" s="296" t="s">
        <v>94</v>
      </c>
      <c r="H2730" s="296" t="s">
        <v>42</v>
      </c>
      <c r="I2730" s="296" t="s">
        <v>2285</v>
      </c>
      <c r="J2730" s="297">
        <v>19890</v>
      </c>
      <c r="K2730" s="298">
        <v>199028</v>
      </c>
      <c r="L2730" s="298">
        <v>14070</v>
      </c>
      <c r="M2730" s="299">
        <v>5024</v>
      </c>
      <c r="N2730" s="300">
        <v>58190</v>
      </c>
      <c r="O2730" s="300">
        <v>1226</v>
      </c>
      <c r="P2730" s="301" t="s">
        <v>35</v>
      </c>
      <c r="Q2730" s="302" t="s">
        <v>35</v>
      </c>
      <c r="R2730" s="302" t="s">
        <v>35</v>
      </c>
      <c r="S2730" s="303" t="s">
        <v>35</v>
      </c>
      <c r="T2730" s="304" t="s">
        <v>35</v>
      </c>
      <c r="U2730" s="304" t="s">
        <v>35</v>
      </c>
      <c r="V2730" s="297">
        <v>24914</v>
      </c>
      <c r="W2730" s="298">
        <v>257218</v>
      </c>
      <c r="X2730" s="298">
        <v>15296</v>
      </c>
    </row>
    <row r="2731" spans="1:24" x14ac:dyDescent="0.35">
      <c r="A2731" s="294">
        <v>2013</v>
      </c>
      <c r="B2731" s="295">
        <v>57354</v>
      </c>
      <c r="C2731" s="296" t="s">
        <v>1992</v>
      </c>
      <c r="D2731" s="294" t="s">
        <v>22</v>
      </c>
      <c r="E2731" s="296" t="s">
        <v>23</v>
      </c>
      <c r="F2731" s="294" t="s">
        <v>24</v>
      </c>
      <c r="G2731" s="296" t="s">
        <v>60</v>
      </c>
      <c r="H2731" s="296" t="s">
        <v>114</v>
      </c>
      <c r="I2731" s="296" t="s">
        <v>2278</v>
      </c>
      <c r="J2731" s="297" t="s">
        <v>35</v>
      </c>
      <c r="K2731" s="298" t="s">
        <v>35</v>
      </c>
      <c r="L2731" s="298" t="s">
        <v>35</v>
      </c>
      <c r="M2731" s="299" t="s">
        <v>35</v>
      </c>
      <c r="N2731" s="300" t="s">
        <v>35</v>
      </c>
      <c r="O2731" s="300" t="s">
        <v>35</v>
      </c>
      <c r="P2731" s="301">
        <v>473</v>
      </c>
      <c r="Q2731" s="302">
        <v>3692</v>
      </c>
      <c r="R2731" s="302">
        <v>1</v>
      </c>
      <c r="S2731" s="303" t="s">
        <v>35</v>
      </c>
      <c r="T2731" s="304" t="s">
        <v>35</v>
      </c>
      <c r="U2731" s="304" t="s">
        <v>35</v>
      </c>
      <c r="V2731" s="297">
        <v>473</v>
      </c>
      <c r="W2731" s="298">
        <v>3692</v>
      </c>
      <c r="X2731" s="298">
        <v>1</v>
      </c>
    </row>
    <row r="2732" spans="1:24" x14ac:dyDescent="0.35">
      <c r="A2732" s="294">
        <v>2013</v>
      </c>
      <c r="B2732" s="295">
        <v>57354</v>
      </c>
      <c r="C2732" s="296" t="s">
        <v>1992</v>
      </c>
      <c r="D2732" s="294" t="s">
        <v>22</v>
      </c>
      <c r="E2732" s="296" t="s">
        <v>23</v>
      </c>
      <c r="F2732" s="294" t="s">
        <v>24</v>
      </c>
      <c r="G2732" s="296" t="s">
        <v>60</v>
      </c>
      <c r="H2732" s="296" t="s">
        <v>114</v>
      </c>
      <c r="I2732" s="296" t="s">
        <v>2278</v>
      </c>
      <c r="J2732" s="297" t="s">
        <v>35</v>
      </c>
      <c r="K2732" s="298" t="s">
        <v>35</v>
      </c>
      <c r="L2732" s="298" t="s">
        <v>35</v>
      </c>
      <c r="M2732" s="299" t="s">
        <v>35</v>
      </c>
      <c r="N2732" s="300" t="s">
        <v>35</v>
      </c>
      <c r="O2732" s="300" t="s">
        <v>35</v>
      </c>
      <c r="P2732" s="301">
        <v>870</v>
      </c>
      <c r="Q2732" s="302">
        <v>5398</v>
      </c>
      <c r="R2732" s="302">
        <v>1</v>
      </c>
      <c r="S2732" s="303" t="s">
        <v>35</v>
      </c>
      <c r="T2732" s="304" t="s">
        <v>35</v>
      </c>
      <c r="U2732" s="304" t="s">
        <v>35</v>
      </c>
      <c r="V2732" s="297">
        <v>870</v>
      </c>
      <c r="W2732" s="298">
        <v>5398</v>
      </c>
      <c r="X2732" s="298">
        <v>1</v>
      </c>
    </row>
    <row r="2733" spans="1:24" x14ac:dyDescent="0.35">
      <c r="A2733" s="294">
        <v>2013</v>
      </c>
      <c r="B2733" s="295">
        <v>57354</v>
      </c>
      <c r="C2733" s="296" t="s">
        <v>1992</v>
      </c>
      <c r="D2733" s="294" t="s">
        <v>22</v>
      </c>
      <c r="E2733" s="296" t="s">
        <v>23</v>
      </c>
      <c r="F2733" s="294" t="s">
        <v>24</v>
      </c>
      <c r="G2733" s="296" t="s">
        <v>60</v>
      </c>
      <c r="H2733" s="296" t="s">
        <v>114</v>
      </c>
      <c r="I2733" s="296" t="s">
        <v>2278</v>
      </c>
      <c r="J2733" s="297" t="s">
        <v>35</v>
      </c>
      <c r="K2733" s="298" t="s">
        <v>35</v>
      </c>
      <c r="L2733" s="298" t="s">
        <v>35</v>
      </c>
      <c r="M2733" s="299">
        <v>358</v>
      </c>
      <c r="N2733" s="300">
        <v>1919</v>
      </c>
      <c r="O2733" s="300">
        <v>1</v>
      </c>
      <c r="P2733" s="301" t="s">
        <v>35</v>
      </c>
      <c r="Q2733" s="302" t="s">
        <v>35</v>
      </c>
      <c r="R2733" s="302" t="s">
        <v>35</v>
      </c>
      <c r="S2733" s="303" t="s">
        <v>35</v>
      </c>
      <c r="T2733" s="304" t="s">
        <v>35</v>
      </c>
      <c r="U2733" s="304" t="s">
        <v>35</v>
      </c>
      <c r="V2733" s="297">
        <v>358</v>
      </c>
      <c r="W2733" s="298">
        <v>1919</v>
      </c>
      <c r="X2733" s="298">
        <v>1</v>
      </c>
    </row>
    <row r="2734" spans="1:24" x14ac:dyDescent="0.35">
      <c r="A2734" s="294">
        <v>2013</v>
      </c>
      <c r="B2734" s="295">
        <v>57354</v>
      </c>
      <c r="C2734" s="296" t="s">
        <v>1992</v>
      </c>
      <c r="D2734" s="294" t="s">
        <v>22</v>
      </c>
      <c r="E2734" s="296" t="s">
        <v>23</v>
      </c>
      <c r="F2734" s="294" t="s">
        <v>24</v>
      </c>
      <c r="G2734" s="296" t="s">
        <v>60</v>
      </c>
      <c r="H2734" s="296" t="s">
        <v>114</v>
      </c>
      <c r="I2734" s="296" t="s">
        <v>2278</v>
      </c>
      <c r="J2734" s="297" t="s">
        <v>35</v>
      </c>
      <c r="K2734" s="298" t="s">
        <v>35</v>
      </c>
      <c r="L2734" s="298" t="s">
        <v>35</v>
      </c>
      <c r="M2734" s="299" t="s">
        <v>35</v>
      </c>
      <c r="N2734" s="300" t="s">
        <v>35</v>
      </c>
      <c r="O2734" s="300" t="s">
        <v>35</v>
      </c>
      <c r="P2734" s="301">
        <v>812</v>
      </c>
      <c r="Q2734" s="302">
        <v>4557</v>
      </c>
      <c r="R2734" s="302">
        <v>1</v>
      </c>
      <c r="S2734" s="303" t="s">
        <v>35</v>
      </c>
      <c r="T2734" s="304" t="s">
        <v>35</v>
      </c>
      <c r="U2734" s="304" t="s">
        <v>35</v>
      </c>
      <c r="V2734" s="297">
        <v>812</v>
      </c>
      <c r="W2734" s="298">
        <v>4557</v>
      </c>
      <c r="X2734" s="298">
        <v>1</v>
      </c>
    </row>
    <row r="2735" spans="1:24" x14ac:dyDescent="0.35">
      <c r="A2735" s="294">
        <v>2013</v>
      </c>
      <c r="B2735" s="295">
        <v>57354</v>
      </c>
      <c r="C2735" s="296" t="s">
        <v>1992</v>
      </c>
      <c r="D2735" s="294" t="s">
        <v>22</v>
      </c>
      <c r="E2735" s="296" t="s">
        <v>23</v>
      </c>
      <c r="F2735" s="294" t="s">
        <v>24</v>
      </c>
      <c r="G2735" s="296" t="s">
        <v>256</v>
      </c>
      <c r="H2735" s="296" t="s">
        <v>114</v>
      </c>
      <c r="I2735" s="296" t="s">
        <v>2306</v>
      </c>
      <c r="J2735" s="297" t="s">
        <v>35</v>
      </c>
      <c r="K2735" s="298" t="s">
        <v>35</v>
      </c>
      <c r="L2735" s="298" t="s">
        <v>35</v>
      </c>
      <c r="M2735" s="299" t="s">
        <v>35</v>
      </c>
      <c r="N2735" s="300" t="s">
        <v>35</v>
      </c>
      <c r="O2735" s="300" t="s">
        <v>35</v>
      </c>
      <c r="P2735" s="301">
        <v>768</v>
      </c>
      <c r="Q2735" s="302">
        <v>2562</v>
      </c>
      <c r="R2735" s="302">
        <v>1</v>
      </c>
      <c r="S2735" s="303" t="s">
        <v>35</v>
      </c>
      <c r="T2735" s="304" t="s">
        <v>35</v>
      </c>
      <c r="U2735" s="304" t="s">
        <v>35</v>
      </c>
      <c r="V2735" s="297">
        <v>768</v>
      </c>
      <c r="W2735" s="298">
        <v>2562</v>
      </c>
      <c r="X2735" s="298">
        <v>1</v>
      </c>
    </row>
    <row r="2736" spans="1:24" x14ac:dyDescent="0.35">
      <c r="A2736" s="294">
        <v>2013</v>
      </c>
      <c r="B2736" s="295">
        <v>57354</v>
      </c>
      <c r="C2736" s="296" t="s">
        <v>1992</v>
      </c>
      <c r="D2736" s="294" t="s">
        <v>22</v>
      </c>
      <c r="E2736" s="296" t="s">
        <v>23</v>
      </c>
      <c r="F2736" s="294" t="s">
        <v>24</v>
      </c>
      <c r="G2736" s="296" t="s">
        <v>256</v>
      </c>
      <c r="H2736" s="296" t="s">
        <v>114</v>
      </c>
      <c r="I2736" s="296" t="s">
        <v>2306</v>
      </c>
      <c r="J2736" s="297" t="s">
        <v>35</v>
      </c>
      <c r="K2736" s="298" t="s">
        <v>35</v>
      </c>
      <c r="L2736" s="298" t="s">
        <v>35</v>
      </c>
      <c r="M2736" s="299" t="s">
        <v>35</v>
      </c>
      <c r="N2736" s="300" t="s">
        <v>35</v>
      </c>
      <c r="O2736" s="300" t="s">
        <v>35</v>
      </c>
      <c r="P2736" s="301">
        <v>868</v>
      </c>
      <c r="Q2736" s="302">
        <v>2895</v>
      </c>
      <c r="R2736" s="302">
        <v>1</v>
      </c>
      <c r="S2736" s="303" t="s">
        <v>35</v>
      </c>
      <c r="T2736" s="304" t="s">
        <v>35</v>
      </c>
      <c r="U2736" s="304" t="s">
        <v>35</v>
      </c>
      <c r="V2736" s="297">
        <v>868</v>
      </c>
      <c r="W2736" s="298">
        <v>2895</v>
      </c>
      <c r="X2736" s="298">
        <v>1</v>
      </c>
    </row>
    <row r="2737" spans="1:24" x14ac:dyDescent="0.35">
      <c r="A2737" s="294">
        <v>2013</v>
      </c>
      <c r="B2737" s="295">
        <v>57362</v>
      </c>
      <c r="C2737" s="296" t="s">
        <v>2523</v>
      </c>
      <c r="D2737" s="294" t="s">
        <v>22</v>
      </c>
      <c r="E2737" s="296" t="s">
        <v>23</v>
      </c>
      <c r="F2737" s="294" t="s">
        <v>24</v>
      </c>
      <c r="G2737" s="296" t="s">
        <v>60</v>
      </c>
      <c r="H2737" s="296" t="s">
        <v>114</v>
      </c>
      <c r="I2737" s="296" t="s">
        <v>2278</v>
      </c>
      <c r="J2737" s="297" t="s">
        <v>35</v>
      </c>
      <c r="K2737" s="298" t="s">
        <v>35</v>
      </c>
      <c r="L2737" s="298" t="s">
        <v>35</v>
      </c>
      <c r="M2737" s="299">
        <v>2690</v>
      </c>
      <c r="N2737" s="300">
        <v>29085</v>
      </c>
      <c r="O2737" s="300">
        <v>1</v>
      </c>
      <c r="P2737" s="301" t="s">
        <v>35</v>
      </c>
      <c r="Q2737" s="302" t="s">
        <v>35</v>
      </c>
      <c r="R2737" s="302" t="s">
        <v>35</v>
      </c>
      <c r="S2737" s="303" t="s">
        <v>35</v>
      </c>
      <c r="T2737" s="304" t="s">
        <v>35</v>
      </c>
      <c r="U2737" s="304" t="s">
        <v>35</v>
      </c>
      <c r="V2737" s="297">
        <v>2690</v>
      </c>
      <c r="W2737" s="298">
        <v>29085</v>
      </c>
      <c r="X2737" s="298">
        <v>1</v>
      </c>
    </row>
    <row r="2738" spans="1:24" x14ac:dyDescent="0.35">
      <c r="A2738" s="294">
        <v>2013</v>
      </c>
      <c r="B2738" s="295">
        <v>57368</v>
      </c>
      <c r="C2738" s="296" t="s">
        <v>1993</v>
      </c>
      <c r="D2738" s="294" t="s">
        <v>39</v>
      </c>
      <c r="E2738" s="296" t="s">
        <v>40</v>
      </c>
      <c r="F2738" s="294" t="s">
        <v>24</v>
      </c>
      <c r="G2738" s="296" t="s">
        <v>150</v>
      </c>
      <c r="H2738" s="296" t="s">
        <v>42</v>
      </c>
      <c r="I2738" s="296" t="s">
        <v>2306</v>
      </c>
      <c r="J2738" s="297">
        <v>70247</v>
      </c>
      <c r="K2738" s="298">
        <v>947193</v>
      </c>
      <c r="L2738" s="298">
        <v>157113</v>
      </c>
      <c r="M2738" s="299">
        <v>6221</v>
      </c>
      <c r="N2738" s="300">
        <v>83890</v>
      </c>
      <c r="O2738" s="300">
        <v>2328</v>
      </c>
      <c r="P2738" s="301">
        <v>254</v>
      </c>
      <c r="Q2738" s="302">
        <v>3420</v>
      </c>
      <c r="R2738" s="302">
        <v>95</v>
      </c>
      <c r="S2738" s="303">
        <v>0</v>
      </c>
      <c r="T2738" s="304">
        <v>0</v>
      </c>
      <c r="U2738" s="304">
        <v>0</v>
      </c>
      <c r="V2738" s="297">
        <v>76722</v>
      </c>
      <c r="W2738" s="298">
        <v>1034503</v>
      </c>
      <c r="X2738" s="298">
        <v>159536</v>
      </c>
    </row>
    <row r="2739" spans="1:24" x14ac:dyDescent="0.35">
      <c r="A2739" s="294">
        <v>2013</v>
      </c>
      <c r="B2739" s="295">
        <v>57394</v>
      </c>
      <c r="C2739" s="296" t="s">
        <v>1994</v>
      </c>
      <c r="D2739" s="294" t="s">
        <v>93</v>
      </c>
      <c r="E2739" s="296" t="s">
        <v>23</v>
      </c>
      <c r="F2739" s="294" t="s">
        <v>24</v>
      </c>
      <c r="G2739" s="296" t="s">
        <v>94</v>
      </c>
      <c r="H2739" s="296" t="s">
        <v>42</v>
      </c>
      <c r="I2739" s="296" t="s">
        <v>2285</v>
      </c>
      <c r="J2739" s="297">
        <v>13573.9</v>
      </c>
      <c r="K2739" s="298">
        <v>134402</v>
      </c>
      <c r="L2739" s="298">
        <v>13923</v>
      </c>
      <c r="M2739" s="299">
        <v>114.6</v>
      </c>
      <c r="N2739" s="300">
        <v>1497</v>
      </c>
      <c r="O2739" s="300">
        <v>24</v>
      </c>
      <c r="P2739" s="301">
        <v>0</v>
      </c>
      <c r="Q2739" s="302">
        <v>0</v>
      </c>
      <c r="R2739" s="302">
        <v>0</v>
      </c>
      <c r="S2739" s="303">
        <v>0</v>
      </c>
      <c r="T2739" s="304">
        <v>0</v>
      </c>
      <c r="U2739" s="304">
        <v>0</v>
      </c>
      <c r="V2739" s="297">
        <v>13688.5</v>
      </c>
      <c r="W2739" s="298">
        <v>135899</v>
      </c>
      <c r="X2739" s="298">
        <v>13947</v>
      </c>
    </row>
    <row r="2740" spans="1:24" x14ac:dyDescent="0.35">
      <c r="A2740" s="294">
        <v>2013</v>
      </c>
      <c r="B2740" s="295">
        <v>57400</v>
      </c>
      <c r="C2740" s="296" t="s">
        <v>2524</v>
      </c>
      <c r="D2740" s="294" t="s">
        <v>22</v>
      </c>
      <c r="E2740" s="296" t="s">
        <v>23</v>
      </c>
      <c r="F2740" s="294" t="s">
        <v>24</v>
      </c>
      <c r="G2740" s="296" t="s">
        <v>187</v>
      </c>
      <c r="H2740" s="296" t="s">
        <v>114</v>
      </c>
      <c r="I2740" s="296" t="s">
        <v>2271</v>
      </c>
      <c r="J2740" s="297" t="s">
        <v>35</v>
      </c>
      <c r="K2740" s="298" t="s">
        <v>35</v>
      </c>
      <c r="L2740" s="298" t="s">
        <v>35</v>
      </c>
      <c r="M2740" s="299" t="s">
        <v>35</v>
      </c>
      <c r="N2740" s="300" t="s">
        <v>35</v>
      </c>
      <c r="O2740" s="300" t="s">
        <v>35</v>
      </c>
      <c r="P2740" s="301" t="s">
        <v>35</v>
      </c>
      <c r="Q2740" s="302" t="s">
        <v>35</v>
      </c>
      <c r="R2740" s="302" t="s">
        <v>35</v>
      </c>
      <c r="S2740" s="303" t="s">
        <v>35</v>
      </c>
      <c r="T2740" s="304" t="s">
        <v>35</v>
      </c>
      <c r="U2740" s="304" t="s">
        <v>35</v>
      </c>
      <c r="V2740" s="297">
        <v>0</v>
      </c>
      <c r="W2740" s="298">
        <v>0</v>
      </c>
      <c r="X2740" s="298">
        <v>0</v>
      </c>
    </row>
    <row r="2741" spans="1:24" x14ac:dyDescent="0.35">
      <c r="A2741" s="294">
        <v>2013</v>
      </c>
      <c r="B2741" s="295">
        <v>57408</v>
      </c>
      <c r="C2741" s="296" t="s">
        <v>1980</v>
      </c>
      <c r="D2741" s="294" t="s">
        <v>22</v>
      </c>
      <c r="E2741" s="296" t="s">
        <v>23</v>
      </c>
      <c r="F2741" s="294" t="s">
        <v>24</v>
      </c>
      <c r="G2741" s="296" t="s">
        <v>53</v>
      </c>
      <c r="H2741" s="296" t="s">
        <v>114</v>
      </c>
      <c r="I2741" s="296" t="s">
        <v>2276</v>
      </c>
      <c r="J2741" s="297" t="s">
        <v>35</v>
      </c>
      <c r="K2741" s="298" t="s">
        <v>35</v>
      </c>
      <c r="L2741" s="298" t="s">
        <v>35</v>
      </c>
      <c r="M2741" s="299">
        <v>1381</v>
      </c>
      <c r="N2741" s="300">
        <v>7263</v>
      </c>
      <c r="O2741" s="300">
        <v>1</v>
      </c>
      <c r="P2741" s="301" t="s">
        <v>35</v>
      </c>
      <c r="Q2741" s="302" t="s">
        <v>35</v>
      </c>
      <c r="R2741" s="302" t="s">
        <v>35</v>
      </c>
      <c r="S2741" s="303" t="s">
        <v>35</v>
      </c>
      <c r="T2741" s="304" t="s">
        <v>35</v>
      </c>
      <c r="U2741" s="304" t="s">
        <v>35</v>
      </c>
      <c r="V2741" s="297">
        <v>1381</v>
      </c>
      <c r="W2741" s="298">
        <v>7263</v>
      </c>
      <c r="X2741" s="298">
        <v>1</v>
      </c>
    </row>
    <row r="2742" spans="1:24" x14ac:dyDescent="0.35">
      <c r="A2742" s="294">
        <v>2013</v>
      </c>
      <c r="B2742" s="295">
        <v>57409</v>
      </c>
      <c r="C2742" s="296" t="s">
        <v>2525</v>
      </c>
      <c r="D2742" s="294" t="s">
        <v>22</v>
      </c>
      <c r="E2742" s="296" t="s">
        <v>23</v>
      </c>
      <c r="F2742" s="294" t="s">
        <v>24</v>
      </c>
      <c r="G2742" s="296" t="s">
        <v>83</v>
      </c>
      <c r="H2742" s="296" t="s">
        <v>114</v>
      </c>
      <c r="I2742" s="296" t="s">
        <v>2270</v>
      </c>
      <c r="J2742" s="297" t="s">
        <v>35</v>
      </c>
      <c r="K2742" s="298" t="s">
        <v>35</v>
      </c>
      <c r="L2742" s="298" t="s">
        <v>35</v>
      </c>
      <c r="M2742" s="299" t="s">
        <v>35</v>
      </c>
      <c r="N2742" s="300" t="s">
        <v>35</v>
      </c>
      <c r="O2742" s="300" t="s">
        <v>35</v>
      </c>
      <c r="P2742" s="301" t="s">
        <v>35</v>
      </c>
      <c r="Q2742" s="302" t="s">
        <v>35</v>
      </c>
      <c r="R2742" s="302" t="s">
        <v>35</v>
      </c>
      <c r="S2742" s="303" t="s">
        <v>35</v>
      </c>
      <c r="T2742" s="304" t="s">
        <v>35</v>
      </c>
      <c r="U2742" s="304" t="s">
        <v>35</v>
      </c>
      <c r="V2742" s="297">
        <v>0</v>
      </c>
      <c r="W2742" s="298">
        <v>0</v>
      </c>
      <c r="X2742" s="298">
        <v>0</v>
      </c>
    </row>
    <row r="2743" spans="1:24" x14ac:dyDescent="0.35">
      <c r="A2743" s="294">
        <v>2013</v>
      </c>
      <c r="B2743" s="295">
        <v>57411</v>
      </c>
      <c r="C2743" s="296" t="s">
        <v>1995</v>
      </c>
      <c r="D2743" s="294" t="s">
        <v>22</v>
      </c>
      <c r="E2743" s="296" t="s">
        <v>23</v>
      </c>
      <c r="F2743" s="294" t="s">
        <v>24</v>
      </c>
      <c r="G2743" s="296" t="s">
        <v>131</v>
      </c>
      <c r="H2743" s="296" t="s">
        <v>114</v>
      </c>
      <c r="I2743" s="296" t="s">
        <v>2271</v>
      </c>
      <c r="J2743" s="297" t="s">
        <v>35</v>
      </c>
      <c r="K2743" s="298" t="s">
        <v>35</v>
      </c>
      <c r="L2743" s="298" t="s">
        <v>35</v>
      </c>
      <c r="M2743" s="299">
        <v>253</v>
      </c>
      <c r="N2743" s="300">
        <v>5625</v>
      </c>
      <c r="O2743" s="300">
        <v>1</v>
      </c>
      <c r="P2743" s="301" t="s">
        <v>35</v>
      </c>
      <c r="Q2743" s="302" t="s">
        <v>35</v>
      </c>
      <c r="R2743" s="302" t="s">
        <v>35</v>
      </c>
      <c r="S2743" s="303" t="s">
        <v>35</v>
      </c>
      <c r="T2743" s="304" t="s">
        <v>35</v>
      </c>
      <c r="U2743" s="304" t="s">
        <v>35</v>
      </c>
      <c r="V2743" s="297">
        <v>253</v>
      </c>
      <c r="W2743" s="298">
        <v>5625</v>
      </c>
      <c r="X2743" s="298">
        <v>1</v>
      </c>
    </row>
    <row r="2744" spans="1:24" x14ac:dyDescent="0.35">
      <c r="A2744" s="294">
        <v>2013</v>
      </c>
      <c r="B2744" s="295">
        <v>57411</v>
      </c>
      <c r="C2744" s="296" t="s">
        <v>1995</v>
      </c>
      <c r="D2744" s="294" t="s">
        <v>22</v>
      </c>
      <c r="E2744" s="296" t="s">
        <v>23</v>
      </c>
      <c r="F2744" s="294" t="s">
        <v>24</v>
      </c>
      <c r="G2744" s="296" t="s">
        <v>131</v>
      </c>
      <c r="H2744" s="296" t="s">
        <v>114</v>
      </c>
      <c r="I2744" s="296" t="s">
        <v>2271</v>
      </c>
      <c r="J2744" s="297" t="s">
        <v>35</v>
      </c>
      <c r="K2744" s="298" t="s">
        <v>35</v>
      </c>
      <c r="L2744" s="298" t="s">
        <v>35</v>
      </c>
      <c r="M2744" s="299">
        <v>511</v>
      </c>
      <c r="N2744" s="300">
        <v>4557</v>
      </c>
      <c r="O2744" s="300">
        <v>1</v>
      </c>
      <c r="P2744" s="301" t="s">
        <v>35</v>
      </c>
      <c r="Q2744" s="302" t="s">
        <v>35</v>
      </c>
      <c r="R2744" s="302" t="s">
        <v>35</v>
      </c>
      <c r="S2744" s="303" t="s">
        <v>35</v>
      </c>
      <c r="T2744" s="304" t="s">
        <v>35</v>
      </c>
      <c r="U2744" s="304" t="s">
        <v>35</v>
      </c>
      <c r="V2744" s="297">
        <v>511</v>
      </c>
      <c r="W2744" s="298">
        <v>4557</v>
      </c>
      <c r="X2744" s="298">
        <v>1</v>
      </c>
    </row>
    <row r="2745" spans="1:24" x14ac:dyDescent="0.35">
      <c r="A2745" s="294">
        <v>2013</v>
      </c>
      <c r="B2745" s="295">
        <v>57411</v>
      </c>
      <c r="C2745" s="296" t="s">
        <v>1995</v>
      </c>
      <c r="D2745" s="294" t="s">
        <v>22</v>
      </c>
      <c r="E2745" s="296" t="s">
        <v>23</v>
      </c>
      <c r="F2745" s="294" t="s">
        <v>24</v>
      </c>
      <c r="G2745" s="296" t="s">
        <v>131</v>
      </c>
      <c r="H2745" s="296" t="s">
        <v>114</v>
      </c>
      <c r="I2745" s="296" t="s">
        <v>2271</v>
      </c>
      <c r="J2745" s="297" t="s">
        <v>35</v>
      </c>
      <c r="K2745" s="298" t="s">
        <v>35</v>
      </c>
      <c r="L2745" s="298" t="s">
        <v>35</v>
      </c>
      <c r="M2745" s="299">
        <v>246</v>
      </c>
      <c r="N2745" s="300">
        <v>4103</v>
      </c>
      <c r="O2745" s="300">
        <v>1</v>
      </c>
      <c r="P2745" s="301" t="s">
        <v>35</v>
      </c>
      <c r="Q2745" s="302" t="s">
        <v>35</v>
      </c>
      <c r="R2745" s="302" t="s">
        <v>35</v>
      </c>
      <c r="S2745" s="303" t="s">
        <v>35</v>
      </c>
      <c r="T2745" s="304" t="s">
        <v>35</v>
      </c>
      <c r="U2745" s="304" t="s">
        <v>35</v>
      </c>
      <c r="V2745" s="297">
        <v>246</v>
      </c>
      <c r="W2745" s="298">
        <v>4103</v>
      </c>
      <c r="X2745" s="298">
        <v>1</v>
      </c>
    </row>
    <row r="2746" spans="1:24" x14ac:dyDescent="0.35">
      <c r="A2746" s="294">
        <v>2013</v>
      </c>
      <c r="B2746" s="295">
        <v>57411</v>
      </c>
      <c r="C2746" s="296" t="s">
        <v>1995</v>
      </c>
      <c r="D2746" s="294" t="s">
        <v>22</v>
      </c>
      <c r="E2746" s="296" t="s">
        <v>23</v>
      </c>
      <c r="F2746" s="294" t="s">
        <v>24</v>
      </c>
      <c r="G2746" s="296" t="s">
        <v>131</v>
      </c>
      <c r="H2746" s="296" t="s">
        <v>114</v>
      </c>
      <c r="I2746" s="296" t="s">
        <v>2271</v>
      </c>
      <c r="J2746" s="297" t="s">
        <v>35</v>
      </c>
      <c r="K2746" s="298" t="s">
        <v>35</v>
      </c>
      <c r="L2746" s="298" t="s">
        <v>35</v>
      </c>
      <c r="M2746" s="299">
        <v>668</v>
      </c>
      <c r="N2746" s="300">
        <v>8913</v>
      </c>
      <c r="O2746" s="300">
        <v>1</v>
      </c>
      <c r="P2746" s="301" t="s">
        <v>35</v>
      </c>
      <c r="Q2746" s="302" t="s">
        <v>35</v>
      </c>
      <c r="R2746" s="302" t="s">
        <v>35</v>
      </c>
      <c r="S2746" s="303" t="s">
        <v>35</v>
      </c>
      <c r="T2746" s="304" t="s">
        <v>35</v>
      </c>
      <c r="U2746" s="304" t="s">
        <v>35</v>
      </c>
      <c r="V2746" s="297">
        <v>668</v>
      </c>
      <c r="W2746" s="298">
        <v>8913</v>
      </c>
      <c r="X2746" s="298">
        <v>1</v>
      </c>
    </row>
    <row r="2747" spans="1:24" x14ac:dyDescent="0.35">
      <c r="A2747" s="294">
        <v>2013</v>
      </c>
      <c r="B2747" s="295">
        <v>57411</v>
      </c>
      <c r="C2747" s="296" t="s">
        <v>1995</v>
      </c>
      <c r="D2747" s="294" t="s">
        <v>22</v>
      </c>
      <c r="E2747" s="296" t="s">
        <v>23</v>
      </c>
      <c r="F2747" s="294" t="s">
        <v>24</v>
      </c>
      <c r="G2747" s="296" t="s">
        <v>131</v>
      </c>
      <c r="H2747" s="296" t="s">
        <v>114</v>
      </c>
      <c r="I2747" s="296" t="s">
        <v>2271</v>
      </c>
      <c r="J2747" s="297" t="s">
        <v>35</v>
      </c>
      <c r="K2747" s="298" t="s">
        <v>35</v>
      </c>
      <c r="L2747" s="298" t="s">
        <v>35</v>
      </c>
      <c r="M2747" s="299">
        <v>231</v>
      </c>
      <c r="N2747" s="300">
        <v>3297</v>
      </c>
      <c r="O2747" s="300">
        <v>1</v>
      </c>
      <c r="P2747" s="301" t="s">
        <v>35</v>
      </c>
      <c r="Q2747" s="302" t="s">
        <v>35</v>
      </c>
      <c r="R2747" s="302" t="s">
        <v>35</v>
      </c>
      <c r="S2747" s="303" t="s">
        <v>35</v>
      </c>
      <c r="T2747" s="304" t="s">
        <v>35</v>
      </c>
      <c r="U2747" s="304" t="s">
        <v>35</v>
      </c>
      <c r="V2747" s="297">
        <v>231</v>
      </c>
      <c r="W2747" s="298">
        <v>3297</v>
      </c>
      <c r="X2747" s="298">
        <v>1</v>
      </c>
    </row>
    <row r="2748" spans="1:24" x14ac:dyDescent="0.35">
      <c r="A2748" s="294">
        <v>2013</v>
      </c>
      <c r="B2748" s="295">
        <v>57411</v>
      </c>
      <c r="C2748" s="296" t="s">
        <v>1995</v>
      </c>
      <c r="D2748" s="294" t="s">
        <v>22</v>
      </c>
      <c r="E2748" s="296" t="s">
        <v>23</v>
      </c>
      <c r="F2748" s="294" t="s">
        <v>24</v>
      </c>
      <c r="G2748" s="296" t="s">
        <v>131</v>
      </c>
      <c r="H2748" s="296" t="s">
        <v>114</v>
      </c>
      <c r="I2748" s="296" t="s">
        <v>2271</v>
      </c>
      <c r="J2748" s="297" t="s">
        <v>35</v>
      </c>
      <c r="K2748" s="298" t="s">
        <v>35</v>
      </c>
      <c r="L2748" s="298" t="s">
        <v>35</v>
      </c>
      <c r="M2748" s="299">
        <v>253</v>
      </c>
      <c r="N2748" s="300">
        <v>3697</v>
      </c>
      <c r="O2748" s="300">
        <v>1</v>
      </c>
      <c r="P2748" s="301" t="s">
        <v>35</v>
      </c>
      <c r="Q2748" s="302" t="s">
        <v>35</v>
      </c>
      <c r="R2748" s="302" t="s">
        <v>35</v>
      </c>
      <c r="S2748" s="303" t="s">
        <v>35</v>
      </c>
      <c r="T2748" s="304" t="s">
        <v>35</v>
      </c>
      <c r="U2748" s="304" t="s">
        <v>35</v>
      </c>
      <c r="V2748" s="297">
        <v>253</v>
      </c>
      <c r="W2748" s="298">
        <v>3697</v>
      </c>
      <c r="X2748" s="298">
        <v>1</v>
      </c>
    </row>
    <row r="2749" spans="1:24" x14ac:dyDescent="0.35">
      <c r="A2749" s="294">
        <v>2013</v>
      </c>
      <c r="B2749" s="295">
        <v>57411</v>
      </c>
      <c r="C2749" s="296" t="s">
        <v>1995</v>
      </c>
      <c r="D2749" s="294" t="s">
        <v>22</v>
      </c>
      <c r="E2749" s="296" t="s">
        <v>23</v>
      </c>
      <c r="F2749" s="294" t="s">
        <v>24</v>
      </c>
      <c r="G2749" s="296" t="s">
        <v>131</v>
      </c>
      <c r="H2749" s="296" t="s">
        <v>114</v>
      </c>
      <c r="I2749" s="296" t="s">
        <v>2271</v>
      </c>
      <c r="J2749" s="297" t="s">
        <v>35</v>
      </c>
      <c r="K2749" s="298" t="s">
        <v>35</v>
      </c>
      <c r="L2749" s="298" t="s">
        <v>35</v>
      </c>
      <c r="M2749" s="299">
        <v>618</v>
      </c>
      <c r="N2749" s="300">
        <v>6093</v>
      </c>
      <c r="O2749" s="300">
        <v>1</v>
      </c>
      <c r="P2749" s="301" t="s">
        <v>35</v>
      </c>
      <c r="Q2749" s="302" t="s">
        <v>35</v>
      </c>
      <c r="R2749" s="302" t="s">
        <v>35</v>
      </c>
      <c r="S2749" s="303" t="s">
        <v>35</v>
      </c>
      <c r="T2749" s="304" t="s">
        <v>35</v>
      </c>
      <c r="U2749" s="304" t="s">
        <v>35</v>
      </c>
      <c r="V2749" s="297">
        <v>618</v>
      </c>
      <c r="W2749" s="298">
        <v>6093</v>
      </c>
      <c r="X2749" s="298">
        <v>1</v>
      </c>
    </row>
    <row r="2750" spans="1:24" x14ac:dyDescent="0.35">
      <c r="A2750" s="294">
        <v>2013</v>
      </c>
      <c r="B2750" s="295">
        <v>57411</v>
      </c>
      <c r="C2750" s="296" t="s">
        <v>1995</v>
      </c>
      <c r="D2750" s="294" t="s">
        <v>22</v>
      </c>
      <c r="E2750" s="296" t="s">
        <v>23</v>
      </c>
      <c r="F2750" s="294" t="s">
        <v>24</v>
      </c>
      <c r="G2750" s="296" t="s">
        <v>131</v>
      </c>
      <c r="H2750" s="296" t="s">
        <v>114</v>
      </c>
      <c r="I2750" s="296" t="s">
        <v>2271</v>
      </c>
      <c r="J2750" s="297" t="s">
        <v>35</v>
      </c>
      <c r="K2750" s="298" t="s">
        <v>35</v>
      </c>
      <c r="L2750" s="298" t="s">
        <v>35</v>
      </c>
      <c r="M2750" s="299" t="s">
        <v>35</v>
      </c>
      <c r="N2750" s="300" t="s">
        <v>35</v>
      </c>
      <c r="O2750" s="300" t="s">
        <v>35</v>
      </c>
      <c r="P2750" s="301">
        <v>326</v>
      </c>
      <c r="Q2750" s="302">
        <v>5432</v>
      </c>
      <c r="R2750" s="302">
        <v>1</v>
      </c>
      <c r="S2750" s="303" t="s">
        <v>35</v>
      </c>
      <c r="T2750" s="304" t="s">
        <v>35</v>
      </c>
      <c r="U2750" s="304" t="s">
        <v>35</v>
      </c>
      <c r="V2750" s="297">
        <v>326</v>
      </c>
      <c r="W2750" s="298">
        <v>5432</v>
      </c>
      <c r="X2750" s="298">
        <v>1</v>
      </c>
    </row>
    <row r="2751" spans="1:24" x14ac:dyDescent="0.35">
      <c r="A2751" s="294">
        <v>2013</v>
      </c>
      <c r="B2751" s="295">
        <v>57426</v>
      </c>
      <c r="C2751" s="296" t="s">
        <v>1996</v>
      </c>
      <c r="D2751" s="294" t="s">
        <v>93</v>
      </c>
      <c r="E2751" s="296" t="s">
        <v>23</v>
      </c>
      <c r="F2751" s="294" t="s">
        <v>24</v>
      </c>
      <c r="G2751" s="296" t="s">
        <v>94</v>
      </c>
      <c r="H2751" s="296" t="s">
        <v>42</v>
      </c>
      <c r="I2751" s="296" t="s">
        <v>2285</v>
      </c>
      <c r="J2751" s="297">
        <v>14436.9</v>
      </c>
      <c r="K2751" s="298">
        <v>133277</v>
      </c>
      <c r="L2751" s="298">
        <v>8464</v>
      </c>
      <c r="M2751" s="299">
        <v>1204.2</v>
      </c>
      <c r="N2751" s="300">
        <v>8222</v>
      </c>
      <c r="O2751" s="300">
        <v>198</v>
      </c>
      <c r="P2751" s="301" t="s">
        <v>35</v>
      </c>
      <c r="Q2751" s="302" t="s">
        <v>35</v>
      </c>
      <c r="R2751" s="302" t="s">
        <v>35</v>
      </c>
      <c r="S2751" s="303" t="s">
        <v>35</v>
      </c>
      <c r="T2751" s="304" t="s">
        <v>35</v>
      </c>
      <c r="U2751" s="304" t="s">
        <v>35</v>
      </c>
      <c r="V2751" s="297">
        <v>15641.1</v>
      </c>
      <c r="W2751" s="298">
        <v>141499</v>
      </c>
      <c r="X2751" s="298">
        <v>8662</v>
      </c>
    </row>
    <row r="2752" spans="1:24" x14ac:dyDescent="0.35">
      <c r="A2752" s="294">
        <v>2013</v>
      </c>
      <c r="B2752" s="295">
        <v>57428</v>
      </c>
      <c r="C2752" s="296" t="s">
        <v>1997</v>
      </c>
      <c r="D2752" s="294" t="s">
        <v>93</v>
      </c>
      <c r="E2752" s="296" t="s">
        <v>23</v>
      </c>
      <c r="F2752" s="294" t="s">
        <v>24</v>
      </c>
      <c r="G2752" s="296" t="s">
        <v>94</v>
      </c>
      <c r="H2752" s="296" t="s">
        <v>42</v>
      </c>
      <c r="I2752" s="296" t="s">
        <v>2285</v>
      </c>
      <c r="J2752" s="297">
        <v>3314</v>
      </c>
      <c r="K2752" s="298">
        <v>60006</v>
      </c>
      <c r="L2752" s="298">
        <v>4608</v>
      </c>
      <c r="M2752" s="299">
        <v>13929</v>
      </c>
      <c r="N2752" s="300">
        <v>265669</v>
      </c>
      <c r="O2752" s="300">
        <v>404</v>
      </c>
      <c r="P2752" s="301">
        <v>0</v>
      </c>
      <c r="Q2752" s="302">
        <v>0</v>
      </c>
      <c r="R2752" s="302">
        <v>0</v>
      </c>
      <c r="S2752" s="303">
        <v>0</v>
      </c>
      <c r="T2752" s="304">
        <v>0</v>
      </c>
      <c r="U2752" s="304">
        <v>0</v>
      </c>
      <c r="V2752" s="297">
        <v>17243</v>
      </c>
      <c r="W2752" s="298">
        <v>325675</v>
      </c>
      <c r="X2752" s="298">
        <v>5012</v>
      </c>
    </row>
    <row r="2753" spans="1:24" x14ac:dyDescent="0.35">
      <c r="A2753" s="294">
        <v>2013</v>
      </c>
      <c r="B2753" s="295">
        <v>57453</v>
      </c>
      <c r="C2753" s="296" t="s">
        <v>1998</v>
      </c>
      <c r="D2753" s="294" t="s">
        <v>39</v>
      </c>
      <c r="E2753" s="296" t="s">
        <v>40</v>
      </c>
      <c r="F2753" s="294" t="s">
        <v>24</v>
      </c>
      <c r="G2753" s="296" t="s">
        <v>228</v>
      </c>
      <c r="H2753" s="296" t="s">
        <v>42</v>
      </c>
      <c r="I2753" s="296" t="s">
        <v>2306</v>
      </c>
      <c r="J2753" s="297">
        <v>1074.9000000000001</v>
      </c>
      <c r="K2753" s="298">
        <v>8375</v>
      </c>
      <c r="L2753" s="298">
        <v>1021</v>
      </c>
      <c r="M2753" s="299">
        <v>91</v>
      </c>
      <c r="N2753" s="300">
        <v>718</v>
      </c>
      <c r="O2753" s="300">
        <v>37</v>
      </c>
      <c r="P2753" s="301">
        <v>0</v>
      </c>
      <c r="Q2753" s="302">
        <v>0</v>
      </c>
      <c r="R2753" s="302">
        <v>0</v>
      </c>
      <c r="S2753" s="303">
        <v>0</v>
      </c>
      <c r="T2753" s="304">
        <v>0</v>
      </c>
      <c r="U2753" s="304">
        <v>0</v>
      </c>
      <c r="V2753" s="297">
        <v>1165.9000000000001</v>
      </c>
      <c r="W2753" s="298">
        <v>9093</v>
      </c>
      <c r="X2753" s="298">
        <v>1058</v>
      </c>
    </row>
    <row r="2754" spans="1:24" x14ac:dyDescent="0.35">
      <c r="A2754" s="294">
        <v>2013</v>
      </c>
      <c r="B2754" s="295">
        <v>57453</v>
      </c>
      <c r="C2754" s="296" t="s">
        <v>1998</v>
      </c>
      <c r="D2754" s="294" t="s">
        <v>39</v>
      </c>
      <c r="E2754" s="296" t="s">
        <v>40</v>
      </c>
      <c r="F2754" s="294" t="s">
        <v>24</v>
      </c>
      <c r="G2754" s="296" t="s">
        <v>34</v>
      </c>
      <c r="H2754" s="296" t="s">
        <v>42</v>
      </c>
      <c r="I2754" s="296" t="s">
        <v>2271</v>
      </c>
      <c r="J2754" s="297">
        <v>10594</v>
      </c>
      <c r="K2754" s="298">
        <v>103666</v>
      </c>
      <c r="L2754" s="298">
        <v>14749</v>
      </c>
      <c r="M2754" s="299">
        <v>594</v>
      </c>
      <c r="N2754" s="300">
        <v>5743</v>
      </c>
      <c r="O2754" s="300">
        <v>320</v>
      </c>
      <c r="P2754" s="301">
        <v>0</v>
      </c>
      <c r="Q2754" s="302">
        <v>0</v>
      </c>
      <c r="R2754" s="302">
        <v>0</v>
      </c>
      <c r="S2754" s="303">
        <v>0</v>
      </c>
      <c r="T2754" s="304">
        <v>0</v>
      </c>
      <c r="U2754" s="304">
        <v>0</v>
      </c>
      <c r="V2754" s="297">
        <v>11188</v>
      </c>
      <c r="W2754" s="298">
        <v>109409</v>
      </c>
      <c r="X2754" s="298">
        <v>15069</v>
      </c>
    </row>
    <row r="2755" spans="1:24" x14ac:dyDescent="0.35">
      <c r="A2755" s="294">
        <v>2013</v>
      </c>
      <c r="B2755" s="295">
        <v>57453</v>
      </c>
      <c r="C2755" s="296" t="s">
        <v>1998</v>
      </c>
      <c r="D2755" s="294" t="s">
        <v>39</v>
      </c>
      <c r="E2755" s="296" t="s">
        <v>40</v>
      </c>
      <c r="F2755" s="294" t="s">
        <v>24</v>
      </c>
      <c r="G2755" s="296" t="s">
        <v>131</v>
      </c>
      <c r="H2755" s="296" t="s">
        <v>42</v>
      </c>
      <c r="I2755" s="296" t="s">
        <v>2271</v>
      </c>
      <c r="J2755" s="297">
        <v>760</v>
      </c>
      <c r="K2755" s="298">
        <v>4981</v>
      </c>
      <c r="L2755" s="298">
        <v>551</v>
      </c>
      <c r="M2755" s="299">
        <v>254</v>
      </c>
      <c r="N2755" s="300">
        <v>1792</v>
      </c>
      <c r="O2755" s="300">
        <v>80</v>
      </c>
      <c r="P2755" s="301">
        <v>0</v>
      </c>
      <c r="Q2755" s="302">
        <v>0</v>
      </c>
      <c r="R2755" s="302">
        <v>0</v>
      </c>
      <c r="S2755" s="303">
        <v>0</v>
      </c>
      <c r="T2755" s="304">
        <v>0</v>
      </c>
      <c r="U2755" s="304">
        <v>0</v>
      </c>
      <c r="V2755" s="297">
        <v>1014</v>
      </c>
      <c r="W2755" s="298">
        <v>6773</v>
      </c>
      <c r="X2755" s="298">
        <v>631</v>
      </c>
    </row>
    <row r="2756" spans="1:24" x14ac:dyDescent="0.35">
      <c r="A2756" s="294">
        <v>2013</v>
      </c>
      <c r="B2756" s="295">
        <v>57453</v>
      </c>
      <c r="C2756" s="296" t="s">
        <v>1998</v>
      </c>
      <c r="D2756" s="294" t="s">
        <v>39</v>
      </c>
      <c r="E2756" s="296" t="s">
        <v>40</v>
      </c>
      <c r="F2756" s="294" t="s">
        <v>24</v>
      </c>
      <c r="G2756" s="296" t="s">
        <v>41</v>
      </c>
      <c r="H2756" s="296" t="s">
        <v>42</v>
      </c>
      <c r="I2756" s="296" t="s">
        <v>2272</v>
      </c>
      <c r="J2756" s="297">
        <v>866</v>
      </c>
      <c r="K2756" s="298">
        <v>6166</v>
      </c>
      <c r="L2756" s="298">
        <v>1064</v>
      </c>
      <c r="M2756" s="299">
        <v>61</v>
      </c>
      <c r="N2756" s="300">
        <v>341</v>
      </c>
      <c r="O2756" s="300">
        <v>24</v>
      </c>
      <c r="P2756" s="301">
        <v>0</v>
      </c>
      <c r="Q2756" s="302">
        <v>0</v>
      </c>
      <c r="R2756" s="302">
        <v>0</v>
      </c>
      <c r="S2756" s="303">
        <v>0</v>
      </c>
      <c r="T2756" s="304">
        <v>0</v>
      </c>
      <c r="U2756" s="304">
        <v>0</v>
      </c>
      <c r="V2756" s="297">
        <v>927</v>
      </c>
      <c r="W2756" s="298">
        <v>6507</v>
      </c>
      <c r="X2756" s="298">
        <v>1088</v>
      </c>
    </row>
    <row r="2757" spans="1:24" x14ac:dyDescent="0.35">
      <c r="A2757" s="294">
        <v>2013</v>
      </c>
      <c r="B2757" s="295">
        <v>57453</v>
      </c>
      <c r="C2757" s="296" t="s">
        <v>1998</v>
      </c>
      <c r="D2757" s="294" t="s">
        <v>39</v>
      </c>
      <c r="E2757" s="296" t="s">
        <v>40</v>
      </c>
      <c r="F2757" s="294" t="s">
        <v>24</v>
      </c>
      <c r="G2757" s="296" t="s">
        <v>44</v>
      </c>
      <c r="H2757" s="296" t="s">
        <v>42</v>
      </c>
      <c r="I2757" s="296" t="s">
        <v>2271</v>
      </c>
      <c r="J2757" s="297">
        <v>296</v>
      </c>
      <c r="K2757" s="298">
        <v>3858</v>
      </c>
      <c r="L2757" s="298">
        <v>421</v>
      </c>
      <c r="M2757" s="299">
        <v>14</v>
      </c>
      <c r="N2757" s="300">
        <v>200</v>
      </c>
      <c r="O2757" s="300">
        <v>20</v>
      </c>
      <c r="P2757" s="301">
        <v>0</v>
      </c>
      <c r="Q2757" s="302">
        <v>0</v>
      </c>
      <c r="R2757" s="302">
        <v>0</v>
      </c>
      <c r="S2757" s="303">
        <v>0</v>
      </c>
      <c r="T2757" s="304">
        <v>0</v>
      </c>
      <c r="U2757" s="304">
        <v>0</v>
      </c>
      <c r="V2757" s="297">
        <v>310</v>
      </c>
      <c r="W2757" s="298">
        <v>4058</v>
      </c>
      <c r="X2757" s="298">
        <v>441</v>
      </c>
    </row>
    <row r="2758" spans="1:24" x14ac:dyDescent="0.35">
      <c r="A2758" s="294">
        <v>2013</v>
      </c>
      <c r="B2758" s="295">
        <v>57453</v>
      </c>
      <c r="C2758" s="296" t="s">
        <v>1998</v>
      </c>
      <c r="D2758" s="294" t="s">
        <v>39</v>
      </c>
      <c r="E2758" s="296" t="s">
        <v>40</v>
      </c>
      <c r="F2758" s="294" t="s">
        <v>24</v>
      </c>
      <c r="G2758" s="296" t="s">
        <v>187</v>
      </c>
      <c r="H2758" s="296" t="s">
        <v>42</v>
      </c>
      <c r="I2758" s="296" t="s">
        <v>2272</v>
      </c>
      <c r="J2758" s="297">
        <v>1590</v>
      </c>
      <c r="K2758" s="298">
        <v>12185</v>
      </c>
      <c r="L2758" s="298">
        <v>1204</v>
      </c>
      <c r="M2758" s="299">
        <v>9</v>
      </c>
      <c r="N2758" s="300">
        <v>68</v>
      </c>
      <c r="O2758" s="300">
        <v>11</v>
      </c>
      <c r="P2758" s="301">
        <v>0</v>
      </c>
      <c r="Q2758" s="302">
        <v>0</v>
      </c>
      <c r="R2758" s="302">
        <v>0</v>
      </c>
      <c r="S2758" s="303">
        <v>0</v>
      </c>
      <c r="T2758" s="304">
        <v>0</v>
      </c>
      <c r="U2758" s="304">
        <v>0</v>
      </c>
      <c r="V2758" s="297">
        <v>1599</v>
      </c>
      <c r="W2758" s="298">
        <v>12253</v>
      </c>
      <c r="X2758" s="298">
        <v>1215</v>
      </c>
    </row>
    <row r="2759" spans="1:24" x14ac:dyDescent="0.35">
      <c r="A2759" s="294">
        <v>2013</v>
      </c>
      <c r="B2759" s="295">
        <v>57459</v>
      </c>
      <c r="C2759" s="296" t="s">
        <v>1999</v>
      </c>
      <c r="D2759" s="294" t="s">
        <v>93</v>
      </c>
      <c r="E2759" s="296" t="s">
        <v>23</v>
      </c>
      <c r="F2759" s="294" t="s">
        <v>24</v>
      </c>
      <c r="G2759" s="296" t="s">
        <v>94</v>
      </c>
      <c r="H2759" s="296" t="s">
        <v>42</v>
      </c>
      <c r="I2759" s="296" t="s">
        <v>2285</v>
      </c>
      <c r="J2759" s="297">
        <v>28</v>
      </c>
      <c r="K2759" s="298">
        <v>355</v>
      </c>
      <c r="L2759" s="298">
        <v>21</v>
      </c>
      <c r="M2759" s="299">
        <v>23</v>
      </c>
      <c r="N2759" s="300">
        <v>392</v>
      </c>
      <c r="O2759" s="300">
        <v>16</v>
      </c>
      <c r="P2759" s="301">
        <v>0</v>
      </c>
      <c r="Q2759" s="302">
        <v>0</v>
      </c>
      <c r="R2759" s="302">
        <v>0</v>
      </c>
      <c r="S2759" s="303">
        <v>0</v>
      </c>
      <c r="T2759" s="304">
        <v>0</v>
      </c>
      <c r="U2759" s="304">
        <v>0</v>
      </c>
      <c r="V2759" s="297">
        <v>51</v>
      </c>
      <c r="W2759" s="298">
        <v>747</v>
      </c>
      <c r="X2759" s="298">
        <v>37</v>
      </c>
    </row>
    <row r="2760" spans="1:24" x14ac:dyDescent="0.35">
      <c r="A2760" s="294">
        <v>2013</v>
      </c>
      <c r="B2760" s="295">
        <v>57467</v>
      </c>
      <c r="C2760" s="296" t="s">
        <v>2000</v>
      </c>
      <c r="D2760" s="294" t="s">
        <v>39</v>
      </c>
      <c r="E2760" s="296" t="s">
        <v>40</v>
      </c>
      <c r="F2760" s="294" t="s">
        <v>24</v>
      </c>
      <c r="G2760" s="296" t="s">
        <v>44</v>
      </c>
      <c r="H2760" s="296" t="s">
        <v>42</v>
      </c>
      <c r="I2760" s="296" t="s">
        <v>2271</v>
      </c>
      <c r="J2760" s="297">
        <v>1352</v>
      </c>
      <c r="K2760" s="298">
        <v>15238</v>
      </c>
      <c r="L2760" s="298">
        <v>1905</v>
      </c>
      <c r="M2760" s="299">
        <v>35</v>
      </c>
      <c r="N2760" s="300">
        <v>392</v>
      </c>
      <c r="O2760" s="300">
        <v>92</v>
      </c>
      <c r="P2760" s="301" t="s">
        <v>35</v>
      </c>
      <c r="Q2760" s="302" t="s">
        <v>35</v>
      </c>
      <c r="R2760" s="302" t="s">
        <v>35</v>
      </c>
      <c r="S2760" s="303" t="s">
        <v>35</v>
      </c>
      <c r="T2760" s="304" t="s">
        <v>35</v>
      </c>
      <c r="U2760" s="304" t="s">
        <v>35</v>
      </c>
      <c r="V2760" s="297">
        <v>1387</v>
      </c>
      <c r="W2760" s="298">
        <v>15630</v>
      </c>
      <c r="X2760" s="298">
        <v>1997</v>
      </c>
    </row>
    <row r="2761" spans="1:24" x14ac:dyDescent="0.35">
      <c r="A2761" s="294">
        <v>2013</v>
      </c>
      <c r="B2761" s="295">
        <v>57476</v>
      </c>
      <c r="C2761" s="296" t="s">
        <v>2526</v>
      </c>
      <c r="D2761" s="294" t="s">
        <v>22</v>
      </c>
      <c r="E2761" s="296" t="s">
        <v>23</v>
      </c>
      <c r="F2761" s="294" t="s">
        <v>24</v>
      </c>
      <c r="G2761" s="296" t="s">
        <v>60</v>
      </c>
      <c r="H2761" s="296" t="s">
        <v>114</v>
      </c>
      <c r="I2761" s="296" t="s">
        <v>2278</v>
      </c>
      <c r="J2761" s="297" t="s">
        <v>35</v>
      </c>
      <c r="K2761" s="298" t="s">
        <v>35</v>
      </c>
      <c r="L2761" s="298" t="s">
        <v>35</v>
      </c>
      <c r="M2761" s="299" t="s">
        <v>35</v>
      </c>
      <c r="N2761" s="300" t="s">
        <v>35</v>
      </c>
      <c r="O2761" s="300" t="s">
        <v>35</v>
      </c>
      <c r="P2761" s="301">
        <v>112</v>
      </c>
      <c r="Q2761" s="302">
        <v>1594</v>
      </c>
      <c r="R2761" s="302">
        <v>1</v>
      </c>
      <c r="S2761" s="303" t="s">
        <v>35</v>
      </c>
      <c r="T2761" s="304" t="s">
        <v>35</v>
      </c>
      <c r="U2761" s="304" t="s">
        <v>35</v>
      </c>
      <c r="V2761" s="297">
        <v>112</v>
      </c>
      <c r="W2761" s="298">
        <v>1594</v>
      </c>
      <c r="X2761" s="298">
        <v>1</v>
      </c>
    </row>
    <row r="2762" spans="1:24" x14ac:dyDescent="0.35">
      <c r="A2762" s="294">
        <v>2013</v>
      </c>
      <c r="B2762" s="295">
        <v>57476</v>
      </c>
      <c r="C2762" s="296" t="s">
        <v>2526</v>
      </c>
      <c r="D2762" s="294" t="s">
        <v>22</v>
      </c>
      <c r="E2762" s="296" t="s">
        <v>23</v>
      </c>
      <c r="F2762" s="294" t="s">
        <v>24</v>
      </c>
      <c r="G2762" s="296" t="s">
        <v>60</v>
      </c>
      <c r="H2762" s="296" t="s">
        <v>114</v>
      </c>
      <c r="I2762" s="296" t="s">
        <v>2278</v>
      </c>
      <c r="J2762" s="297" t="s">
        <v>35</v>
      </c>
      <c r="K2762" s="298" t="s">
        <v>35</v>
      </c>
      <c r="L2762" s="298" t="s">
        <v>35</v>
      </c>
      <c r="M2762" s="299" t="s">
        <v>35</v>
      </c>
      <c r="N2762" s="300" t="s">
        <v>35</v>
      </c>
      <c r="O2762" s="300" t="s">
        <v>35</v>
      </c>
      <c r="P2762" s="301">
        <v>99</v>
      </c>
      <c r="Q2762" s="302">
        <v>2638</v>
      </c>
      <c r="R2762" s="302">
        <v>1</v>
      </c>
      <c r="S2762" s="303" t="s">
        <v>35</v>
      </c>
      <c r="T2762" s="304" t="s">
        <v>35</v>
      </c>
      <c r="U2762" s="304" t="s">
        <v>35</v>
      </c>
      <c r="V2762" s="297">
        <v>99</v>
      </c>
      <c r="W2762" s="298">
        <v>2638</v>
      </c>
      <c r="X2762" s="298">
        <v>1</v>
      </c>
    </row>
    <row r="2763" spans="1:24" x14ac:dyDescent="0.35">
      <c r="A2763" s="294">
        <v>2013</v>
      </c>
      <c r="B2763" s="295">
        <v>57476</v>
      </c>
      <c r="C2763" s="296" t="s">
        <v>2526</v>
      </c>
      <c r="D2763" s="294" t="s">
        <v>22</v>
      </c>
      <c r="E2763" s="296" t="s">
        <v>23</v>
      </c>
      <c r="F2763" s="294" t="s">
        <v>24</v>
      </c>
      <c r="G2763" s="296" t="s">
        <v>60</v>
      </c>
      <c r="H2763" s="296" t="s">
        <v>114</v>
      </c>
      <c r="I2763" s="296" t="s">
        <v>2278</v>
      </c>
      <c r="J2763" s="297" t="s">
        <v>35</v>
      </c>
      <c r="K2763" s="298" t="s">
        <v>35</v>
      </c>
      <c r="L2763" s="298" t="s">
        <v>35</v>
      </c>
      <c r="M2763" s="299" t="s">
        <v>35</v>
      </c>
      <c r="N2763" s="300" t="s">
        <v>35</v>
      </c>
      <c r="O2763" s="300" t="s">
        <v>35</v>
      </c>
      <c r="P2763" s="301">
        <v>82</v>
      </c>
      <c r="Q2763" s="302">
        <v>1025</v>
      </c>
      <c r="R2763" s="302">
        <v>1</v>
      </c>
      <c r="S2763" s="303" t="s">
        <v>35</v>
      </c>
      <c r="T2763" s="304" t="s">
        <v>35</v>
      </c>
      <c r="U2763" s="304" t="s">
        <v>35</v>
      </c>
      <c r="V2763" s="297">
        <v>82</v>
      </c>
      <c r="W2763" s="298">
        <v>1025</v>
      </c>
      <c r="X2763" s="298">
        <v>1</v>
      </c>
    </row>
    <row r="2764" spans="1:24" x14ac:dyDescent="0.35">
      <c r="A2764" s="294">
        <v>2013</v>
      </c>
      <c r="B2764" s="295">
        <v>57476</v>
      </c>
      <c r="C2764" s="296" t="s">
        <v>2526</v>
      </c>
      <c r="D2764" s="294" t="s">
        <v>22</v>
      </c>
      <c r="E2764" s="296" t="s">
        <v>23</v>
      </c>
      <c r="F2764" s="294" t="s">
        <v>24</v>
      </c>
      <c r="G2764" s="296" t="s">
        <v>60</v>
      </c>
      <c r="H2764" s="296" t="s">
        <v>114</v>
      </c>
      <c r="I2764" s="296" t="s">
        <v>2278</v>
      </c>
      <c r="J2764" s="297" t="s">
        <v>35</v>
      </c>
      <c r="K2764" s="298" t="s">
        <v>35</v>
      </c>
      <c r="L2764" s="298" t="s">
        <v>35</v>
      </c>
      <c r="M2764" s="299" t="s">
        <v>35</v>
      </c>
      <c r="N2764" s="300" t="s">
        <v>35</v>
      </c>
      <c r="O2764" s="300" t="s">
        <v>35</v>
      </c>
      <c r="P2764" s="301">
        <v>125</v>
      </c>
      <c r="Q2764" s="302">
        <v>3346</v>
      </c>
      <c r="R2764" s="302">
        <v>1</v>
      </c>
      <c r="S2764" s="303" t="s">
        <v>35</v>
      </c>
      <c r="T2764" s="304" t="s">
        <v>35</v>
      </c>
      <c r="U2764" s="304" t="s">
        <v>35</v>
      </c>
      <c r="V2764" s="297">
        <v>125</v>
      </c>
      <c r="W2764" s="298">
        <v>3346</v>
      </c>
      <c r="X2764" s="298">
        <v>1</v>
      </c>
    </row>
    <row r="2765" spans="1:24" x14ac:dyDescent="0.35">
      <c r="A2765" s="294">
        <v>2013</v>
      </c>
      <c r="B2765" s="295">
        <v>57483</v>
      </c>
      <c r="C2765" s="296" t="s">
        <v>2001</v>
      </c>
      <c r="D2765" s="294" t="s">
        <v>22</v>
      </c>
      <c r="E2765" s="296" t="s">
        <v>23</v>
      </c>
      <c r="F2765" s="294" t="s">
        <v>24</v>
      </c>
      <c r="G2765" s="296" t="s">
        <v>60</v>
      </c>
      <c r="H2765" s="296" t="s">
        <v>54</v>
      </c>
      <c r="I2765" s="296" t="s">
        <v>2278</v>
      </c>
      <c r="J2765" s="297">
        <v>38574</v>
      </c>
      <c r="K2765" s="298">
        <v>281343</v>
      </c>
      <c r="L2765" s="298">
        <v>41701</v>
      </c>
      <c r="M2765" s="299">
        <v>33978</v>
      </c>
      <c r="N2765" s="300">
        <v>278548</v>
      </c>
      <c r="O2765" s="300">
        <v>5833</v>
      </c>
      <c r="P2765" s="301">
        <v>0</v>
      </c>
      <c r="Q2765" s="302">
        <v>0</v>
      </c>
      <c r="R2765" s="302">
        <v>0</v>
      </c>
      <c r="S2765" s="303" t="s">
        <v>35</v>
      </c>
      <c r="T2765" s="304" t="s">
        <v>35</v>
      </c>
      <c r="U2765" s="304" t="s">
        <v>35</v>
      </c>
      <c r="V2765" s="297">
        <v>72552</v>
      </c>
      <c r="W2765" s="298">
        <v>559891</v>
      </c>
      <c r="X2765" s="298">
        <v>47534</v>
      </c>
    </row>
    <row r="2766" spans="1:24" x14ac:dyDescent="0.35">
      <c r="A2766" s="294">
        <v>2013</v>
      </c>
      <c r="B2766" s="295">
        <v>57484</v>
      </c>
      <c r="C2766" s="296" t="s">
        <v>2527</v>
      </c>
      <c r="D2766" s="294" t="s">
        <v>22</v>
      </c>
      <c r="E2766" s="296" t="s">
        <v>23</v>
      </c>
      <c r="F2766" s="294" t="s">
        <v>24</v>
      </c>
      <c r="G2766" s="296" t="s">
        <v>60</v>
      </c>
      <c r="H2766" s="296" t="s">
        <v>114</v>
      </c>
      <c r="I2766" s="296" t="s">
        <v>2278</v>
      </c>
      <c r="J2766" s="297" t="s">
        <v>35</v>
      </c>
      <c r="K2766" s="298" t="s">
        <v>35</v>
      </c>
      <c r="L2766" s="298" t="s">
        <v>35</v>
      </c>
      <c r="M2766" s="299" t="s">
        <v>35</v>
      </c>
      <c r="N2766" s="300" t="s">
        <v>35</v>
      </c>
      <c r="O2766" s="300" t="s">
        <v>35</v>
      </c>
      <c r="P2766" s="301">
        <v>103</v>
      </c>
      <c r="Q2766" s="302">
        <v>1511</v>
      </c>
      <c r="R2766" s="302">
        <v>1</v>
      </c>
      <c r="S2766" s="303" t="s">
        <v>35</v>
      </c>
      <c r="T2766" s="304" t="s">
        <v>35</v>
      </c>
      <c r="U2766" s="304" t="s">
        <v>35</v>
      </c>
      <c r="V2766" s="297">
        <v>103</v>
      </c>
      <c r="W2766" s="298">
        <v>1511</v>
      </c>
      <c r="X2766" s="298">
        <v>1</v>
      </c>
    </row>
    <row r="2767" spans="1:24" x14ac:dyDescent="0.35">
      <c r="A2767" s="294">
        <v>2013</v>
      </c>
      <c r="B2767" s="295">
        <v>57484</v>
      </c>
      <c r="C2767" s="296" t="s">
        <v>2527</v>
      </c>
      <c r="D2767" s="294" t="s">
        <v>22</v>
      </c>
      <c r="E2767" s="296" t="s">
        <v>23</v>
      </c>
      <c r="F2767" s="294" t="s">
        <v>24</v>
      </c>
      <c r="G2767" s="296" t="s">
        <v>60</v>
      </c>
      <c r="H2767" s="296" t="s">
        <v>114</v>
      </c>
      <c r="I2767" s="296" t="s">
        <v>2278</v>
      </c>
      <c r="J2767" s="297" t="s">
        <v>35</v>
      </c>
      <c r="K2767" s="298" t="s">
        <v>35</v>
      </c>
      <c r="L2767" s="298" t="s">
        <v>35</v>
      </c>
      <c r="M2767" s="299" t="s">
        <v>35</v>
      </c>
      <c r="N2767" s="300" t="s">
        <v>35</v>
      </c>
      <c r="O2767" s="300" t="s">
        <v>35</v>
      </c>
      <c r="P2767" s="301">
        <v>466</v>
      </c>
      <c r="Q2767" s="302">
        <v>9419</v>
      </c>
      <c r="R2767" s="302">
        <v>1</v>
      </c>
      <c r="S2767" s="303" t="s">
        <v>35</v>
      </c>
      <c r="T2767" s="304" t="s">
        <v>35</v>
      </c>
      <c r="U2767" s="304" t="s">
        <v>35</v>
      </c>
      <c r="V2767" s="297">
        <v>466</v>
      </c>
      <c r="W2767" s="298">
        <v>9419</v>
      </c>
      <c r="X2767" s="298">
        <v>1</v>
      </c>
    </row>
    <row r="2768" spans="1:24" x14ac:dyDescent="0.35">
      <c r="A2768" s="294">
        <v>2013</v>
      </c>
      <c r="B2768" s="295">
        <v>57484</v>
      </c>
      <c r="C2768" s="296" t="s">
        <v>2527</v>
      </c>
      <c r="D2768" s="294" t="s">
        <v>22</v>
      </c>
      <c r="E2768" s="296" t="s">
        <v>23</v>
      </c>
      <c r="F2768" s="294" t="s">
        <v>24</v>
      </c>
      <c r="G2768" s="296" t="s">
        <v>60</v>
      </c>
      <c r="H2768" s="296" t="s">
        <v>114</v>
      </c>
      <c r="I2768" s="296" t="s">
        <v>2278</v>
      </c>
      <c r="J2768" s="297" t="s">
        <v>35</v>
      </c>
      <c r="K2768" s="298" t="s">
        <v>35</v>
      </c>
      <c r="L2768" s="298" t="s">
        <v>35</v>
      </c>
      <c r="M2768" s="299" t="s">
        <v>35</v>
      </c>
      <c r="N2768" s="300" t="s">
        <v>35</v>
      </c>
      <c r="O2768" s="300" t="s">
        <v>35</v>
      </c>
      <c r="P2768" s="301">
        <v>721</v>
      </c>
      <c r="Q2768" s="302">
        <v>14574</v>
      </c>
      <c r="R2768" s="302">
        <v>1</v>
      </c>
      <c r="S2768" s="303" t="s">
        <v>35</v>
      </c>
      <c r="T2768" s="304" t="s">
        <v>35</v>
      </c>
      <c r="U2768" s="304" t="s">
        <v>35</v>
      </c>
      <c r="V2768" s="297">
        <v>721</v>
      </c>
      <c r="W2768" s="298">
        <v>14574</v>
      </c>
      <c r="X2768" s="298">
        <v>1</v>
      </c>
    </row>
    <row r="2769" spans="1:24" x14ac:dyDescent="0.35">
      <c r="A2769" s="294">
        <v>2013</v>
      </c>
      <c r="B2769" s="295">
        <v>57486</v>
      </c>
      <c r="C2769" s="296" t="s">
        <v>2002</v>
      </c>
      <c r="D2769" s="294" t="s">
        <v>93</v>
      </c>
      <c r="E2769" s="296" t="s">
        <v>23</v>
      </c>
      <c r="F2769" s="294" t="s">
        <v>24</v>
      </c>
      <c r="G2769" s="296" t="s">
        <v>94</v>
      </c>
      <c r="H2769" s="296" t="s">
        <v>42</v>
      </c>
      <c r="I2769" s="296" t="s">
        <v>2285</v>
      </c>
      <c r="J2769" s="297">
        <v>12802.7</v>
      </c>
      <c r="K2769" s="298">
        <v>107187</v>
      </c>
      <c r="L2769" s="298">
        <v>8354</v>
      </c>
      <c r="M2769" s="299">
        <v>3002.1</v>
      </c>
      <c r="N2769" s="300">
        <v>24436</v>
      </c>
      <c r="O2769" s="300">
        <v>694</v>
      </c>
      <c r="P2769" s="301">
        <v>0</v>
      </c>
      <c r="Q2769" s="302">
        <v>0</v>
      </c>
      <c r="R2769" s="302">
        <v>0</v>
      </c>
      <c r="S2769" s="303">
        <v>0</v>
      </c>
      <c r="T2769" s="304">
        <v>0</v>
      </c>
      <c r="U2769" s="304">
        <v>0</v>
      </c>
      <c r="V2769" s="297">
        <v>15804.8</v>
      </c>
      <c r="W2769" s="298">
        <v>131623</v>
      </c>
      <c r="X2769" s="298">
        <v>9048</v>
      </c>
    </row>
    <row r="2770" spans="1:24" x14ac:dyDescent="0.35">
      <c r="A2770" s="294">
        <v>2013</v>
      </c>
      <c r="B2770" s="295">
        <v>57487</v>
      </c>
      <c r="C2770" s="296" t="s">
        <v>2003</v>
      </c>
      <c r="D2770" s="294" t="s">
        <v>39</v>
      </c>
      <c r="E2770" s="296" t="s">
        <v>40</v>
      </c>
      <c r="F2770" s="294" t="s">
        <v>24</v>
      </c>
      <c r="G2770" s="296" t="s">
        <v>228</v>
      </c>
      <c r="H2770" s="296" t="s">
        <v>42</v>
      </c>
      <c r="I2770" s="296" t="s">
        <v>2306</v>
      </c>
      <c r="J2770" s="297">
        <v>5100.3999999999996</v>
      </c>
      <c r="K2770" s="298">
        <v>57007</v>
      </c>
      <c r="L2770" s="298">
        <v>6693</v>
      </c>
      <c r="M2770" s="299">
        <v>2015.5</v>
      </c>
      <c r="N2770" s="300">
        <v>22796</v>
      </c>
      <c r="O2770" s="300">
        <v>782</v>
      </c>
      <c r="P2770" s="301">
        <v>0</v>
      </c>
      <c r="Q2770" s="302">
        <v>0</v>
      </c>
      <c r="R2770" s="302">
        <v>0</v>
      </c>
      <c r="S2770" s="303">
        <v>0</v>
      </c>
      <c r="T2770" s="304">
        <v>0</v>
      </c>
      <c r="U2770" s="304">
        <v>0</v>
      </c>
      <c r="V2770" s="297">
        <v>7115.9</v>
      </c>
      <c r="W2770" s="298">
        <v>79803</v>
      </c>
      <c r="X2770" s="298">
        <v>7475</v>
      </c>
    </row>
    <row r="2771" spans="1:24" x14ac:dyDescent="0.35">
      <c r="A2771" s="294">
        <v>2013</v>
      </c>
      <c r="B2771" s="295">
        <v>57488</v>
      </c>
      <c r="C2771" s="296" t="s">
        <v>2004</v>
      </c>
      <c r="D2771" s="294" t="s">
        <v>39</v>
      </c>
      <c r="E2771" s="296" t="s">
        <v>40</v>
      </c>
      <c r="F2771" s="294" t="s">
        <v>24</v>
      </c>
      <c r="G2771" s="296" t="s">
        <v>34</v>
      </c>
      <c r="H2771" s="296" t="s">
        <v>42</v>
      </c>
      <c r="I2771" s="296" t="s">
        <v>2271</v>
      </c>
      <c r="J2771" s="297">
        <v>7405.7</v>
      </c>
      <c r="K2771" s="298">
        <v>95266</v>
      </c>
      <c r="L2771" s="298">
        <v>12665</v>
      </c>
      <c r="M2771" s="299">
        <v>4452.3</v>
      </c>
      <c r="N2771" s="300">
        <v>65769</v>
      </c>
      <c r="O2771" s="300">
        <v>2069</v>
      </c>
      <c r="P2771" s="301">
        <v>0</v>
      </c>
      <c r="Q2771" s="302">
        <v>0</v>
      </c>
      <c r="R2771" s="302">
        <v>0</v>
      </c>
      <c r="S2771" s="303">
        <v>0</v>
      </c>
      <c r="T2771" s="304">
        <v>0</v>
      </c>
      <c r="U2771" s="304">
        <v>0</v>
      </c>
      <c r="V2771" s="297">
        <v>11858</v>
      </c>
      <c r="W2771" s="298">
        <v>161035</v>
      </c>
      <c r="X2771" s="298">
        <v>14734</v>
      </c>
    </row>
    <row r="2772" spans="1:24" x14ac:dyDescent="0.35">
      <c r="A2772" s="294">
        <v>2013</v>
      </c>
      <c r="B2772" s="295">
        <v>57489</v>
      </c>
      <c r="C2772" s="296" t="s">
        <v>2005</v>
      </c>
      <c r="D2772" s="294" t="s">
        <v>39</v>
      </c>
      <c r="E2772" s="296" t="s">
        <v>40</v>
      </c>
      <c r="F2772" s="294" t="s">
        <v>24</v>
      </c>
      <c r="G2772" s="296" t="s">
        <v>173</v>
      </c>
      <c r="H2772" s="296" t="s">
        <v>42</v>
      </c>
      <c r="I2772" s="296" t="s">
        <v>2306</v>
      </c>
      <c r="J2772" s="297">
        <v>3437.6</v>
      </c>
      <c r="K2772" s="298">
        <v>31569</v>
      </c>
      <c r="L2772" s="298">
        <v>3842</v>
      </c>
      <c r="M2772" s="299">
        <v>953</v>
      </c>
      <c r="N2772" s="300">
        <v>10019</v>
      </c>
      <c r="O2772" s="300">
        <v>466</v>
      </c>
      <c r="P2772" s="301">
        <v>0</v>
      </c>
      <c r="Q2772" s="302">
        <v>0</v>
      </c>
      <c r="R2772" s="302">
        <v>0</v>
      </c>
      <c r="S2772" s="303">
        <v>0</v>
      </c>
      <c r="T2772" s="304">
        <v>0</v>
      </c>
      <c r="U2772" s="304">
        <v>0</v>
      </c>
      <c r="V2772" s="297">
        <v>4390.6000000000004</v>
      </c>
      <c r="W2772" s="298">
        <v>41588</v>
      </c>
      <c r="X2772" s="298">
        <v>4308</v>
      </c>
    </row>
    <row r="2773" spans="1:24" x14ac:dyDescent="0.35">
      <c r="A2773" s="294">
        <v>2013</v>
      </c>
      <c r="B2773" s="295">
        <v>57490</v>
      </c>
      <c r="C2773" s="296" t="s">
        <v>2006</v>
      </c>
      <c r="D2773" s="294" t="s">
        <v>39</v>
      </c>
      <c r="E2773" s="296" t="s">
        <v>40</v>
      </c>
      <c r="F2773" s="294" t="s">
        <v>24</v>
      </c>
      <c r="G2773" s="296" t="s">
        <v>30</v>
      </c>
      <c r="H2773" s="296" t="s">
        <v>42</v>
      </c>
      <c r="I2773" s="296" t="s">
        <v>2271</v>
      </c>
      <c r="J2773" s="297">
        <v>16099.4</v>
      </c>
      <c r="K2773" s="298">
        <v>157469</v>
      </c>
      <c r="L2773" s="298">
        <v>14429</v>
      </c>
      <c r="M2773" s="299">
        <v>5831.5</v>
      </c>
      <c r="N2773" s="300">
        <v>60415</v>
      </c>
      <c r="O2773" s="300">
        <v>1635</v>
      </c>
      <c r="P2773" s="301">
        <v>0</v>
      </c>
      <c r="Q2773" s="302">
        <v>0</v>
      </c>
      <c r="R2773" s="302">
        <v>0</v>
      </c>
      <c r="S2773" s="303">
        <v>0</v>
      </c>
      <c r="T2773" s="304">
        <v>0</v>
      </c>
      <c r="U2773" s="304">
        <v>0</v>
      </c>
      <c r="V2773" s="297">
        <v>21930.9</v>
      </c>
      <c r="W2773" s="298">
        <v>217884</v>
      </c>
      <c r="X2773" s="298">
        <v>16064</v>
      </c>
    </row>
    <row r="2774" spans="1:24" x14ac:dyDescent="0.35">
      <c r="A2774" s="294">
        <v>2013</v>
      </c>
      <c r="B2774" s="295">
        <v>57491</v>
      </c>
      <c r="C2774" s="296" t="s">
        <v>2007</v>
      </c>
      <c r="D2774" s="294" t="s">
        <v>39</v>
      </c>
      <c r="E2774" s="296" t="s">
        <v>40</v>
      </c>
      <c r="F2774" s="294" t="s">
        <v>24</v>
      </c>
      <c r="G2774" s="296" t="s">
        <v>131</v>
      </c>
      <c r="H2774" s="296" t="s">
        <v>42</v>
      </c>
      <c r="I2774" s="296" t="s">
        <v>2271</v>
      </c>
      <c r="J2774" s="297">
        <v>10052.6</v>
      </c>
      <c r="K2774" s="298">
        <v>81004</v>
      </c>
      <c r="L2774" s="298">
        <v>9249</v>
      </c>
      <c r="M2774" s="299">
        <v>6787.7</v>
      </c>
      <c r="N2774" s="300">
        <v>60989</v>
      </c>
      <c r="O2774" s="300">
        <v>1935</v>
      </c>
      <c r="P2774" s="301">
        <v>0</v>
      </c>
      <c r="Q2774" s="302">
        <v>0</v>
      </c>
      <c r="R2774" s="302">
        <v>0</v>
      </c>
      <c r="S2774" s="303">
        <v>0</v>
      </c>
      <c r="T2774" s="304">
        <v>0</v>
      </c>
      <c r="U2774" s="304">
        <v>0</v>
      </c>
      <c r="V2774" s="297">
        <v>16840.3</v>
      </c>
      <c r="W2774" s="298">
        <v>141993</v>
      </c>
      <c r="X2774" s="298">
        <v>11184</v>
      </c>
    </row>
    <row r="2775" spans="1:24" x14ac:dyDescent="0.35">
      <c r="A2775" s="294">
        <v>2013</v>
      </c>
      <c r="B2775" s="295">
        <v>57497</v>
      </c>
      <c r="C2775" s="296" t="s">
        <v>2528</v>
      </c>
      <c r="D2775" s="294" t="s">
        <v>22</v>
      </c>
      <c r="E2775" s="296" t="s">
        <v>23</v>
      </c>
      <c r="F2775" s="294" t="s">
        <v>24</v>
      </c>
      <c r="G2775" s="296" t="s">
        <v>60</v>
      </c>
      <c r="H2775" s="296" t="s">
        <v>114</v>
      </c>
      <c r="I2775" s="296" t="s">
        <v>2360</v>
      </c>
      <c r="J2775" s="297" t="s">
        <v>35</v>
      </c>
      <c r="K2775" s="298" t="s">
        <v>35</v>
      </c>
      <c r="L2775" s="298" t="s">
        <v>35</v>
      </c>
      <c r="M2775" s="299" t="s">
        <v>35</v>
      </c>
      <c r="N2775" s="300" t="s">
        <v>35</v>
      </c>
      <c r="O2775" s="300" t="s">
        <v>35</v>
      </c>
      <c r="P2775" s="301">
        <v>817</v>
      </c>
      <c r="Q2775" s="302">
        <v>6956</v>
      </c>
      <c r="R2775" s="302">
        <v>1</v>
      </c>
      <c r="S2775" s="303" t="s">
        <v>35</v>
      </c>
      <c r="T2775" s="304" t="s">
        <v>35</v>
      </c>
      <c r="U2775" s="304" t="s">
        <v>35</v>
      </c>
      <c r="V2775" s="297">
        <v>817</v>
      </c>
      <c r="W2775" s="298">
        <v>6956</v>
      </c>
      <c r="X2775" s="298">
        <v>1</v>
      </c>
    </row>
    <row r="2776" spans="1:24" x14ac:dyDescent="0.35">
      <c r="A2776" s="294">
        <v>2013</v>
      </c>
      <c r="B2776" s="295">
        <v>57501</v>
      </c>
      <c r="C2776" s="296" t="s">
        <v>2529</v>
      </c>
      <c r="D2776" s="294" t="s">
        <v>22</v>
      </c>
      <c r="E2776" s="296" t="s">
        <v>23</v>
      </c>
      <c r="F2776" s="294" t="s">
        <v>24</v>
      </c>
      <c r="G2776" s="296" t="s">
        <v>173</v>
      </c>
      <c r="H2776" s="296" t="s">
        <v>114</v>
      </c>
      <c r="I2776" s="296" t="s">
        <v>2306</v>
      </c>
      <c r="J2776" s="297" t="s">
        <v>35</v>
      </c>
      <c r="K2776" s="298" t="s">
        <v>35</v>
      </c>
      <c r="L2776" s="298" t="s">
        <v>35</v>
      </c>
      <c r="M2776" s="299" t="s">
        <v>35</v>
      </c>
      <c r="N2776" s="300" t="s">
        <v>35</v>
      </c>
      <c r="O2776" s="300" t="s">
        <v>35</v>
      </c>
      <c r="P2776" s="301" t="s">
        <v>35</v>
      </c>
      <c r="Q2776" s="302" t="s">
        <v>35</v>
      </c>
      <c r="R2776" s="302" t="s">
        <v>35</v>
      </c>
      <c r="S2776" s="303" t="s">
        <v>35</v>
      </c>
      <c r="T2776" s="304" t="s">
        <v>35</v>
      </c>
      <c r="U2776" s="304" t="s">
        <v>35</v>
      </c>
      <c r="V2776" s="297">
        <v>0</v>
      </c>
      <c r="W2776" s="298">
        <v>0</v>
      </c>
      <c r="X2776" s="298">
        <v>0</v>
      </c>
    </row>
    <row r="2777" spans="1:24" x14ac:dyDescent="0.35">
      <c r="A2777" s="294">
        <v>2013</v>
      </c>
      <c r="B2777" s="295">
        <v>58084</v>
      </c>
      <c r="C2777" s="296" t="s">
        <v>2530</v>
      </c>
      <c r="D2777" s="294" t="s">
        <v>22</v>
      </c>
      <c r="E2777" s="296" t="s">
        <v>23</v>
      </c>
      <c r="F2777" s="294" t="s">
        <v>24</v>
      </c>
      <c r="G2777" s="296" t="s">
        <v>44</v>
      </c>
      <c r="H2777" s="296" t="s">
        <v>114</v>
      </c>
      <c r="I2777" s="296" t="s">
        <v>2271</v>
      </c>
      <c r="J2777" s="297" t="s">
        <v>35</v>
      </c>
      <c r="K2777" s="298" t="s">
        <v>35</v>
      </c>
      <c r="L2777" s="298" t="s">
        <v>35</v>
      </c>
      <c r="M2777" s="299" t="s">
        <v>35</v>
      </c>
      <c r="N2777" s="300">
        <v>3038</v>
      </c>
      <c r="O2777" s="300">
        <v>1</v>
      </c>
      <c r="P2777" s="301" t="s">
        <v>35</v>
      </c>
      <c r="Q2777" s="302" t="s">
        <v>35</v>
      </c>
      <c r="R2777" s="302" t="s">
        <v>35</v>
      </c>
      <c r="S2777" s="303" t="s">
        <v>35</v>
      </c>
      <c r="T2777" s="304" t="s">
        <v>35</v>
      </c>
      <c r="U2777" s="304" t="s">
        <v>35</v>
      </c>
      <c r="V2777" s="297">
        <v>0</v>
      </c>
      <c r="W2777" s="298">
        <v>3038</v>
      </c>
      <c r="X2777" s="298">
        <v>1</v>
      </c>
    </row>
    <row r="2778" spans="1:24" x14ac:dyDescent="0.35">
      <c r="A2778" s="294">
        <v>2013</v>
      </c>
      <c r="B2778" s="295">
        <v>58085</v>
      </c>
      <c r="C2778" s="296" t="s">
        <v>2008</v>
      </c>
      <c r="D2778" s="294" t="s">
        <v>39</v>
      </c>
      <c r="E2778" s="296" t="s">
        <v>40</v>
      </c>
      <c r="F2778" s="294" t="s">
        <v>24</v>
      </c>
      <c r="G2778" s="296" t="s">
        <v>150</v>
      </c>
      <c r="H2778" s="296" t="s">
        <v>42</v>
      </c>
      <c r="I2778" s="296" t="s">
        <v>2306</v>
      </c>
      <c r="J2778" s="297">
        <v>76973.2</v>
      </c>
      <c r="K2778" s="298">
        <v>1089714</v>
      </c>
      <c r="L2778" s="298">
        <v>136796</v>
      </c>
      <c r="M2778" s="299">
        <v>9417.6</v>
      </c>
      <c r="N2778" s="300">
        <v>129776</v>
      </c>
      <c r="O2778" s="300">
        <v>7573</v>
      </c>
      <c r="P2778" s="301">
        <v>0</v>
      </c>
      <c r="Q2778" s="302">
        <v>0</v>
      </c>
      <c r="R2778" s="302">
        <v>0</v>
      </c>
      <c r="S2778" s="303">
        <v>0</v>
      </c>
      <c r="T2778" s="304">
        <v>0</v>
      </c>
      <c r="U2778" s="304">
        <v>0</v>
      </c>
      <c r="V2778" s="297">
        <v>86390.8</v>
      </c>
      <c r="W2778" s="298">
        <v>1219490</v>
      </c>
      <c r="X2778" s="298">
        <v>144369</v>
      </c>
    </row>
    <row r="2779" spans="1:24" ht="27.75" x14ac:dyDescent="0.35">
      <c r="A2779" s="294">
        <v>2013</v>
      </c>
      <c r="B2779" s="295">
        <v>58086</v>
      </c>
      <c r="C2779" s="296" t="s">
        <v>2009</v>
      </c>
      <c r="D2779" s="294" t="s">
        <v>39</v>
      </c>
      <c r="E2779" s="296" t="s">
        <v>40</v>
      </c>
      <c r="F2779" s="294" t="s">
        <v>24</v>
      </c>
      <c r="G2779" s="296" t="s">
        <v>414</v>
      </c>
      <c r="H2779" s="296" t="s">
        <v>42</v>
      </c>
      <c r="I2779" s="296" t="s">
        <v>2306</v>
      </c>
      <c r="J2779" s="297">
        <v>24501.3</v>
      </c>
      <c r="K2779" s="298">
        <v>339994</v>
      </c>
      <c r="L2779" s="298">
        <v>38207</v>
      </c>
      <c r="M2779" s="299">
        <v>10015.4</v>
      </c>
      <c r="N2779" s="300">
        <v>136342</v>
      </c>
      <c r="O2779" s="300">
        <v>7919</v>
      </c>
      <c r="P2779" s="301">
        <v>0</v>
      </c>
      <c r="Q2779" s="302">
        <v>0</v>
      </c>
      <c r="R2779" s="302">
        <v>0</v>
      </c>
      <c r="S2779" s="303">
        <v>0</v>
      </c>
      <c r="T2779" s="304">
        <v>0</v>
      </c>
      <c r="U2779" s="304">
        <v>0</v>
      </c>
      <c r="V2779" s="297">
        <v>34516.699999999997</v>
      </c>
      <c r="W2779" s="298">
        <v>476336</v>
      </c>
      <c r="X2779" s="298">
        <v>46126</v>
      </c>
    </row>
    <row r="2780" spans="1:24" ht="27.75" x14ac:dyDescent="0.35">
      <c r="A2780" s="294">
        <v>2013</v>
      </c>
      <c r="B2780" s="295">
        <v>58096</v>
      </c>
      <c r="C2780" s="296" t="s">
        <v>2010</v>
      </c>
      <c r="D2780" s="294" t="s">
        <v>93</v>
      </c>
      <c r="E2780" s="296" t="s">
        <v>23</v>
      </c>
      <c r="F2780" s="294" t="s">
        <v>24</v>
      </c>
      <c r="G2780" s="296" t="s">
        <v>94</v>
      </c>
      <c r="H2780" s="296" t="s">
        <v>42</v>
      </c>
      <c r="I2780" s="296" t="s">
        <v>2285</v>
      </c>
      <c r="J2780" s="297">
        <v>4793</v>
      </c>
      <c r="K2780" s="298">
        <v>39566</v>
      </c>
      <c r="L2780" s="298">
        <v>3610</v>
      </c>
      <c r="M2780" s="299">
        <v>1338</v>
      </c>
      <c r="N2780" s="300">
        <v>11391</v>
      </c>
      <c r="O2780" s="300">
        <v>381</v>
      </c>
      <c r="P2780" s="301">
        <v>0</v>
      </c>
      <c r="Q2780" s="302">
        <v>0</v>
      </c>
      <c r="R2780" s="302">
        <v>0</v>
      </c>
      <c r="S2780" s="303">
        <v>0</v>
      </c>
      <c r="T2780" s="304">
        <v>0</v>
      </c>
      <c r="U2780" s="304">
        <v>0</v>
      </c>
      <c r="V2780" s="297">
        <v>6131</v>
      </c>
      <c r="W2780" s="298">
        <v>50957</v>
      </c>
      <c r="X2780" s="298">
        <v>3991</v>
      </c>
    </row>
    <row r="2781" spans="1:24" x14ac:dyDescent="0.35">
      <c r="A2781" s="294">
        <v>2013</v>
      </c>
      <c r="B2781" s="295">
        <v>58101</v>
      </c>
      <c r="C2781" s="296" t="s">
        <v>2531</v>
      </c>
      <c r="D2781" s="294" t="s">
        <v>22</v>
      </c>
      <c r="E2781" s="296" t="s">
        <v>23</v>
      </c>
      <c r="F2781" s="294" t="s">
        <v>24</v>
      </c>
      <c r="G2781" s="296" t="s">
        <v>60</v>
      </c>
      <c r="H2781" s="296" t="s">
        <v>114</v>
      </c>
      <c r="I2781" s="296" t="s">
        <v>2360</v>
      </c>
      <c r="J2781" s="297" t="s">
        <v>35</v>
      </c>
      <c r="K2781" s="298" t="s">
        <v>35</v>
      </c>
      <c r="L2781" s="298" t="s">
        <v>35</v>
      </c>
      <c r="M2781" s="299" t="s">
        <v>35</v>
      </c>
      <c r="N2781" s="300" t="s">
        <v>35</v>
      </c>
      <c r="O2781" s="300" t="s">
        <v>35</v>
      </c>
      <c r="P2781" s="301">
        <v>301</v>
      </c>
      <c r="Q2781" s="302">
        <v>4735</v>
      </c>
      <c r="R2781" s="302">
        <v>1</v>
      </c>
      <c r="S2781" s="303" t="s">
        <v>35</v>
      </c>
      <c r="T2781" s="304" t="s">
        <v>35</v>
      </c>
      <c r="U2781" s="304" t="s">
        <v>35</v>
      </c>
      <c r="V2781" s="297">
        <v>301</v>
      </c>
      <c r="W2781" s="298">
        <v>4735</v>
      </c>
      <c r="X2781" s="298">
        <v>1</v>
      </c>
    </row>
    <row r="2782" spans="1:24" ht="27.75" x14ac:dyDescent="0.35">
      <c r="A2782" s="294">
        <v>2013</v>
      </c>
      <c r="B2782" s="295">
        <v>58113</v>
      </c>
      <c r="C2782" s="296" t="s">
        <v>2532</v>
      </c>
      <c r="D2782" s="294" t="s">
        <v>22</v>
      </c>
      <c r="E2782" s="296" t="s">
        <v>23</v>
      </c>
      <c r="F2782" s="294" t="s">
        <v>24</v>
      </c>
      <c r="G2782" s="296" t="s">
        <v>94</v>
      </c>
      <c r="H2782" s="296" t="s">
        <v>114</v>
      </c>
      <c r="I2782" s="296" t="s">
        <v>2285</v>
      </c>
      <c r="J2782" s="297">
        <v>0</v>
      </c>
      <c r="K2782" s="298">
        <v>0</v>
      </c>
      <c r="L2782" s="298">
        <v>0</v>
      </c>
      <c r="M2782" s="299">
        <v>821</v>
      </c>
      <c r="N2782" s="300">
        <v>9100</v>
      </c>
      <c r="O2782" s="300">
        <v>12</v>
      </c>
      <c r="P2782" s="301">
        <v>361</v>
      </c>
      <c r="Q2782" s="302">
        <v>3981</v>
      </c>
      <c r="R2782" s="302">
        <v>24</v>
      </c>
      <c r="S2782" s="303" t="s">
        <v>35</v>
      </c>
      <c r="T2782" s="304" t="s">
        <v>35</v>
      </c>
      <c r="U2782" s="304" t="s">
        <v>35</v>
      </c>
      <c r="V2782" s="297">
        <v>1182</v>
      </c>
      <c r="W2782" s="298">
        <v>13081</v>
      </c>
      <c r="X2782" s="298">
        <v>36</v>
      </c>
    </row>
    <row r="2783" spans="1:24" x14ac:dyDescent="0.35">
      <c r="A2783" s="294">
        <v>2013</v>
      </c>
      <c r="B2783" s="295">
        <v>58115</v>
      </c>
      <c r="C2783" s="296" t="s">
        <v>2533</v>
      </c>
      <c r="D2783" s="294" t="s">
        <v>22</v>
      </c>
      <c r="E2783" s="296" t="s">
        <v>23</v>
      </c>
      <c r="F2783" s="294" t="s">
        <v>24</v>
      </c>
      <c r="G2783" s="296" t="s">
        <v>44</v>
      </c>
      <c r="H2783" s="296" t="s">
        <v>114</v>
      </c>
      <c r="I2783" s="296" t="s">
        <v>2271</v>
      </c>
      <c r="J2783" s="297" t="s">
        <v>35</v>
      </c>
      <c r="K2783" s="298" t="s">
        <v>35</v>
      </c>
      <c r="L2783" s="298" t="s">
        <v>35</v>
      </c>
      <c r="M2783" s="299">
        <v>5701</v>
      </c>
      <c r="N2783" s="300">
        <v>154092</v>
      </c>
      <c r="O2783" s="300">
        <v>1</v>
      </c>
      <c r="P2783" s="301" t="s">
        <v>35</v>
      </c>
      <c r="Q2783" s="302" t="s">
        <v>35</v>
      </c>
      <c r="R2783" s="302" t="s">
        <v>35</v>
      </c>
      <c r="S2783" s="303" t="s">
        <v>35</v>
      </c>
      <c r="T2783" s="304" t="s">
        <v>35</v>
      </c>
      <c r="U2783" s="304" t="s">
        <v>35</v>
      </c>
      <c r="V2783" s="297">
        <v>5701</v>
      </c>
      <c r="W2783" s="298">
        <v>154092</v>
      </c>
      <c r="X2783" s="298">
        <v>1</v>
      </c>
    </row>
    <row r="2784" spans="1:24" ht="27.75" x14ac:dyDescent="0.35">
      <c r="A2784" s="294">
        <v>2013</v>
      </c>
      <c r="B2784" s="295">
        <v>58116</v>
      </c>
      <c r="C2784" s="296" t="s">
        <v>2011</v>
      </c>
      <c r="D2784" s="294" t="s">
        <v>39</v>
      </c>
      <c r="E2784" s="296" t="s">
        <v>40</v>
      </c>
      <c r="F2784" s="294" t="s">
        <v>24</v>
      </c>
      <c r="G2784" s="296" t="s">
        <v>30</v>
      </c>
      <c r="H2784" s="296" t="s">
        <v>42</v>
      </c>
      <c r="I2784" s="296" t="s">
        <v>2271</v>
      </c>
      <c r="J2784" s="297">
        <v>27264.9</v>
      </c>
      <c r="K2784" s="298">
        <v>247999</v>
      </c>
      <c r="L2784" s="298">
        <v>21489</v>
      </c>
      <c r="M2784" s="299">
        <v>1840.4</v>
      </c>
      <c r="N2784" s="300">
        <v>20303</v>
      </c>
      <c r="O2784" s="300">
        <v>488</v>
      </c>
      <c r="P2784" s="301">
        <v>0</v>
      </c>
      <c r="Q2784" s="302">
        <v>0</v>
      </c>
      <c r="R2784" s="302">
        <v>0</v>
      </c>
      <c r="S2784" s="303">
        <v>0</v>
      </c>
      <c r="T2784" s="304">
        <v>0</v>
      </c>
      <c r="U2784" s="304">
        <v>0</v>
      </c>
      <c r="V2784" s="297">
        <v>29105.3</v>
      </c>
      <c r="W2784" s="298">
        <v>268302</v>
      </c>
      <c r="X2784" s="298">
        <v>21977</v>
      </c>
    </row>
    <row r="2785" spans="1:24" x14ac:dyDescent="0.35">
      <c r="A2785" s="294">
        <v>2013</v>
      </c>
      <c r="B2785" s="295">
        <v>58117</v>
      </c>
      <c r="C2785" s="296" t="s">
        <v>2012</v>
      </c>
      <c r="D2785" s="294" t="s">
        <v>39</v>
      </c>
      <c r="E2785" s="296" t="s">
        <v>40</v>
      </c>
      <c r="F2785" s="294" t="s">
        <v>24</v>
      </c>
      <c r="G2785" s="296" t="s">
        <v>131</v>
      </c>
      <c r="H2785" s="296" t="s">
        <v>42</v>
      </c>
      <c r="I2785" s="296" t="s">
        <v>2271</v>
      </c>
      <c r="J2785" s="297">
        <v>22441</v>
      </c>
      <c r="K2785" s="298">
        <v>183971</v>
      </c>
      <c r="L2785" s="298">
        <v>20647</v>
      </c>
      <c r="M2785" s="299">
        <v>4671</v>
      </c>
      <c r="N2785" s="300">
        <v>47833</v>
      </c>
      <c r="O2785" s="300">
        <v>955</v>
      </c>
      <c r="P2785" s="301">
        <v>0</v>
      </c>
      <c r="Q2785" s="302">
        <v>0</v>
      </c>
      <c r="R2785" s="302">
        <v>0</v>
      </c>
      <c r="S2785" s="303">
        <v>0</v>
      </c>
      <c r="T2785" s="304">
        <v>0</v>
      </c>
      <c r="U2785" s="304">
        <v>0</v>
      </c>
      <c r="V2785" s="297">
        <v>27112</v>
      </c>
      <c r="W2785" s="298">
        <v>231804</v>
      </c>
      <c r="X2785" s="298">
        <v>21602</v>
      </c>
    </row>
    <row r="2786" spans="1:24" x14ac:dyDescent="0.35">
      <c r="A2786" s="294">
        <v>2013</v>
      </c>
      <c r="B2786" s="295">
        <v>58118</v>
      </c>
      <c r="C2786" s="296" t="s">
        <v>2013</v>
      </c>
      <c r="D2786" s="294" t="s">
        <v>39</v>
      </c>
      <c r="E2786" s="296" t="s">
        <v>40</v>
      </c>
      <c r="F2786" s="294" t="s">
        <v>24</v>
      </c>
      <c r="G2786" s="296" t="s">
        <v>187</v>
      </c>
      <c r="H2786" s="296" t="s">
        <v>42</v>
      </c>
      <c r="I2786" s="296" t="s">
        <v>2271</v>
      </c>
      <c r="J2786" s="297">
        <v>16189</v>
      </c>
      <c r="K2786" s="298">
        <v>164022</v>
      </c>
      <c r="L2786" s="298">
        <v>17113</v>
      </c>
      <c r="M2786" s="299">
        <v>912.1</v>
      </c>
      <c r="N2786" s="300">
        <v>10170</v>
      </c>
      <c r="O2786" s="300">
        <v>423</v>
      </c>
      <c r="P2786" s="301">
        <v>0</v>
      </c>
      <c r="Q2786" s="302">
        <v>0</v>
      </c>
      <c r="R2786" s="302">
        <v>0</v>
      </c>
      <c r="S2786" s="303">
        <v>0</v>
      </c>
      <c r="T2786" s="304">
        <v>0</v>
      </c>
      <c r="U2786" s="304">
        <v>0</v>
      </c>
      <c r="V2786" s="297">
        <v>17101.099999999999</v>
      </c>
      <c r="W2786" s="298">
        <v>174192</v>
      </c>
      <c r="X2786" s="298">
        <v>17536</v>
      </c>
    </row>
    <row r="2787" spans="1:24" x14ac:dyDescent="0.35">
      <c r="A2787" s="294">
        <v>2013</v>
      </c>
      <c r="B2787" s="295">
        <v>58119</v>
      </c>
      <c r="C2787" s="296" t="s">
        <v>2014</v>
      </c>
      <c r="D2787" s="294" t="s">
        <v>39</v>
      </c>
      <c r="E2787" s="296" t="s">
        <v>40</v>
      </c>
      <c r="F2787" s="294" t="s">
        <v>24</v>
      </c>
      <c r="G2787" s="296" t="s">
        <v>228</v>
      </c>
      <c r="H2787" s="296" t="s">
        <v>42</v>
      </c>
      <c r="I2787" s="296" t="s">
        <v>2306</v>
      </c>
      <c r="J2787" s="297">
        <v>90735</v>
      </c>
      <c r="K2787" s="298">
        <v>884521</v>
      </c>
      <c r="L2787" s="298">
        <v>97207</v>
      </c>
      <c r="M2787" s="299">
        <v>17090</v>
      </c>
      <c r="N2787" s="300">
        <v>187936</v>
      </c>
      <c r="O2787" s="300">
        <v>4657</v>
      </c>
      <c r="P2787" s="301">
        <v>0</v>
      </c>
      <c r="Q2787" s="302">
        <v>0</v>
      </c>
      <c r="R2787" s="302">
        <v>0</v>
      </c>
      <c r="S2787" s="303">
        <v>0</v>
      </c>
      <c r="T2787" s="304">
        <v>0</v>
      </c>
      <c r="U2787" s="304">
        <v>0</v>
      </c>
      <c r="V2787" s="297">
        <v>107825</v>
      </c>
      <c r="W2787" s="298">
        <v>1072457</v>
      </c>
      <c r="X2787" s="298">
        <v>101864</v>
      </c>
    </row>
    <row r="2788" spans="1:24" x14ac:dyDescent="0.35">
      <c r="A2788" s="294">
        <v>2013</v>
      </c>
      <c r="B2788" s="295">
        <v>58119</v>
      </c>
      <c r="C2788" s="296" t="s">
        <v>2014</v>
      </c>
      <c r="D2788" s="294" t="s">
        <v>39</v>
      </c>
      <c r="E2788" s="296" t="s">
        <v>40</v>
      </c>
      <c r="F2788" s="294" t="s">
        <v>24</v>
      </c>
      <c r="G2788" s="296" t="s">
        <v>413</v>
      </c>
      <c r="H2788" s="296" t="s">
        <v>42</v>
      </c>
      <c r="I2788" s="296" t="s">
        <v>2271</v>
      </c>
      <c r="J2788" s="297">
        <v>3800.3</v>
      </c>
      <c r="K2788" s="298">
        <v>38547</v>
      </c>
      <c r="L2788" s="298">
        <v>4607</v>
      </c>
      <c r="M2788" s="299">
        <v>1232.9000000000001</v>
      </c>
      <c r="N2788" s="300">
        <v>14071</v>
      </c>
      <c r="O2788" s="300">
        <v>67</v>
      </c>
      <c r="P2788" s="301">
        <v>0</v>
      </c>
      <c r="Q2788" s="302">
        <v>0</v>
      </c>
      <c r="R2788" s="302">
        <v>0</v>
      </c>
      <c r="S2788" s="303">
        <v>0</v>
      </c>
      <c r="T2788" s="304">
        <v>0</v>
      </c>
      <c r="U2788" s="304">
        <v>0</v>
      </c>
      <c r="V2788" s="297">
        <v>5033.2</v>
      </c>
      <c r="W2788" s="298">
        <v>52618</v>
      </c>
      <c r="X2788" s="298">
        <v>4674</v>
      </c>
    </row>
    <row r="2789" spans="1:24" x14ac:dyDescent="0.35">
      <c r="A2789" s="294">
        <v>2013</v>
      </c>
      <c r="B2789" s="295">
        <v>58119</v>
      </c>
      <c r="C2789" s="296" t="s">
        <v>2014</v>
      </c>
      <c r="D2789" s="294" t="s">
        <v>39</v>
      </c>
      <c r="E2789" s="296" t="s">
        <v>40</v>
      </c>
      <c r="F2789" s="294" t="s">
        <v>24</v>
      </c>
      <c r="G2789" s="296" t="s">
        <v>34</v>
      </c>
      <c r="H2789" s="296" t="s">
        <v>42</v>
      </c>
      <c r="I2789" s="296" t="s">
        <v>2271</v>
      </c>
      <c r="J2789" s="297">
        <v>12920.3</v>
      </c>
      <c r="K2789" s="298">
        <v>161292</v>
      </c>
      <c r="L2789" s="298">
        <v>19683</v>
      </c>
      <c r="M2789" s="299">
        <v>517.5</v>
      </c>
      <c r="N2789" s="300">
        <v>7938</v>
      </c>
      <c r="O2789" s="300">
        <v>223</v>
      </c>
      <c r="P2789" s="301">
        <v>0</v>
      </c>
      <c r="Q2789" s="302">
        <v>0</v>
      </c>
      <c r="R2789" s="302">
        <v>0</v>
      </c>
      <c r="S2789" s="303">
        <v>0</v>
      </c>
      <c r="T2789" s="304">
        <v>0</v>
      </c>
      <c r="U2789" s="304">
        <v>0</v>
      </c>
      <c r="V2789" s="297">
        <v>13437.8</v>
      </c>
      <c r="W2789" s="298">
        <v>169230</v>
      </c>
      <c r="X2789" s="298">
        <v>19906</v>
      </c>
    </row>
    <row r="2790" spans="1:24" x14ac:dyDescent="0.35">
      <c r="A2790" s="294">
        <v>2013</v>
      </c>
      <c r="B2790" s="295">
        <v>58119</v>
      </c>
      <c r="C2790" s="296" t="s">
        <v>2014</v>
      </c>
      <c r="D2790" s="294" t="s">
        <v>39</v>
      </c>
      <c r="E2790" s="296" t="s">
        <v>40</v>
      </c>
      <c r="F2790" s="294" t="s">
        <v>24</v>
      </c>
      <c r="G2790" s="296" t="s">
        <v>173</v>
      </c>
      <c r="H2790" s="296" t="s">
        <v>42</v>
      </c>
      <c r="I2790" s="296" t="s">
        <v>2306</v>
      </c>
      <c r="J2790" s="297">
        <v>2567.1</v>
      </c>
      <c r="K2790" s="298">
        <v>32883</v>
      </c>
      <c r="L2790" s="298">
        <v>4801</v>
      </c>
      <c r="M2790" s="299">
        <v>450.6</v>
      </c>
      <c r="N2790" s="300">
        <v>5383</v>
      </c>
      <c r="O2790" s="300">
        <v>242</v>
      </c>
      <c r="P2790" s="301">
        <v>0</v>
      </c>
      <c r="Q2790" s="302">
        <v>0</v>
      </c>
      <c r="R2790" s="302">
        <v>0</v>
      </c>
      <c r="S2790" s="303">
        <v>0</v>
      </c>
      <c r="T2790" s="304">
        <v>0</v>
      </c>
      <c r="U2790" s="304">
        <v>0</v>
      </c>
      <c r="V2790" s="297">
        <v>3017.7</v>
      </c>
      <c r="W2790" s="298">
        <v>38266</v>
      </c>
      <c r="X2790" s="298">
        <v>5043</v>
      </c>
    </row>
    <row r="2791" spans="1:24" x14ac:dyDescent="0.35">
      <c r="A2791" s="294">
        <v>2013</v>
      </c>
      <c r="B2791" s="295">
        <v>58119</v>
      </c>
      <c r="C2791" s="296" t="s">
        <v>2014</v>
      </c>
      <c r="D2791" s="294" t="s">
        <v>39</v>
      </c>
      <c r="E2791" s="296" t="s">
        <v>40</v>
      </c>
      <c r="F2791" s="294" t="s">
        <v>24</v>
      </c>
      <c r="G2791" s="296" t="s">
        <v>41</v>
      </c>
      <c r="H2791" s="296" t="s">
        <v>42</v>
      </c>
      <c r="I2791" s="296" t="s">
        <v>2272</v>
      </c>
      <c r="J2791" s="297">
        <v>6368.7</v>
      </c>
      <c r="K2791" s="298">
        <v>65139</v>
      </c>
      <c r="L2791" s="298">
        <v>13345</v>
      </c>
      <c r="M2791" s="299">
        <v>2551.1999999999998</v>
      </c>
      <c r="N2791" s="300">
        <v>27507</v>
      </c>
      <c r="O2791" s="300">
        <v>525</v>
      </c>
      <c r="P2791" s="301">
        <v>0</v>
      </c>
      <c r="Q2791" s="302">
        <v>0</v>
      </c>
      <c r="R2791" s="302">
        <v>0</v>
      </c>
      <c r="S2791" s="303">
        <v>0</v>
      </c>
      <c r="T2791" s="304">
        <v>0</v>
      </c>
      <c r="U2791" s="304">
        <v>0</v>
      </c>
      <c r="V2791" s="297">
        <v>8919.9</v>
      </c>
      <c r="W2791" s="298">
        <v>92646</v>
      </c>
      <c r="X2791" s="298">
        <v>13870</v>
      </c>
    </row>
    <row r="2792" spans="1:24" x14ac:dyDescent="0.35">
      <c r="A2792" s="294">
        <v>2013</v>
      </c>
      <c r="B2792" s="295">
        <v>58119</v>
      </c>
      <c r="C2792" s="296" t="s">
        <v>2014</v>
      </c>
      <c r="D2792" s="294" t="s">
        <v>39</v>
      </c>
      <c r="E2792" s="296" t="s">
        <v>40</v>
      </c>
      <c r="F2792" s="294" t="s">
        <v>24</v>
      </c>
      <c r="G2792" s="296" t="s">
        <v>44</v>
      </c>
      <c r="H2792" s="296" t="s">
        <v>42</v>
      </c>
      <c r="I2792" s="296" t="s">
        <v>2271</v>
      </c>
      <c r="J2792" s="297">
        <v>4373.3999999999996</v>
      </c>
      <c r="K2792" s="298">
        <v>62065</v>
      </c>
      <c r="L2792" s="298">
        <v>5463</v>
      </c>
      <c r="M2792" s="299">
        <v>1847.5</v>
      </c>
      <c r="N2792" s="300">
        <v>28730</v>
      </c>
      <c r="O2792" s="300">
        <v>1014</v>
      </c>
      <c r="P2792" s="301">
        <v>0</v>
      </c>
      <c r="Q2792" s="302">
        <v>0</v>
      </c>
      <c r="R2792" s="302">
        <v>0</v>
      </c>
      <c r="S2792" s="303">
        <v>0</v>
      </c>
      <c r="T2792" s="304">
        <v>0</v>
      </c>
      <c r="U2792" s="304">
        <v>0</v>
      </c>
      <c r="V2792" s="297">
        <v>6220.9</v>
      </c>
      <c r="W2792" s="298">
        <v>90795</v>
      </c>
      <c r="X2792" s="298">
        <v>6477</v>
      </c>
    </row>
    <row r="2793" spans="1:24" x14ac:dyDescent="0.35">
      <c r="A2793" s="294">
        <v>2013</v>
      </c>
      <c r="B2793" s="295">
        <v>58123</v>
      </c>
      <c r="C2793" s="296" t="s">
        <v>2015</v>
      </c>
      <c r="D2793" s="294" t="s">
        <v>22</v>
      </c>
      <c r="E2793" s="296" t="s">
        <v>23</v>
      </c>
      <c r="F2793" s="294" t="s">
        <v>24</v>
      </c>
      <c r="G2793" s="296" t="s">
        <v>53</v>
      </c>
      <c r="H2793" s="296" t="s">
        <v>179</v>
      </c>
      <c r="I2793" s="296" t="s">
        <v>2290</v>
      </c>
      <c r="J2793" s="297">
        <v>384.8</v>
      </c>
      <c r="K2793" s="298">
        <v>4767</v>
      </c>
      <c r="L2793" s="298">
        <v>411</v>
      </c>
      <c r="M2793" s="299">
        <v>1349.6</v>
      </c>
      <c r="N2793" s="300">
        <v>10648</v>
      </c>
      <c r="O2793" s="300">
        <v>151</v>
      </c>
      <c r="P2793" s="301">
        <v>318.60000000000002</v>
      </c>
      <c r="Q2793" s="302">
        <v>3382</v>
      </c>
      <c r="R2793" s="302">
        <v>10</v>
      </c>
      <c r="S2793" s="303">
        <v>0</v>
      </c>
      <c r="T2793" s="304">
        <v>0</v>
      </c>
      <c r="U2793" s="304">
        <v>0</v>
      </c>
      <c r="V2793" s="297">
        <v>2053</v>
      </c>
      <c r="W2793" s="298">
        <v>18797</v>
      </c>
      <c r="X2793" s="298">
        <v>572</v>
      </c>
    </row>
    <row r="2794" spans="1:24" x14ac:dyDescent="0.35">
      <c r="A2794" s="294">
        <v>2013</v>
      </c>
      <c r="B2794" s="295">
        <v>58123</v>
      </c>
      <c r="C2794" s="296" t="s">
        <v>2015</v>
      </c>
      <c r="D2794" s="294" t="s">
        <v>22</v>
      </c>
      <c r="E2794" s="296" t="s">
        <v>23</v>
      </c>
      <c r="F2794" s="294" t="s">
        <v>24</v>
      </c>
      <c r="G2794" s="296" t="s">
        <v>60</v>
      </c>
      <c r="H2794" s="296" t="s">
        <v>179</v>
      </c>
      <c r="I2794" s="296" t="s">
        <v>2290</v>
      </c>
      <c r="J2794" s="297">
        <v>103.3</v>
      </c>
      <c r="K2794" s="298">
        <v>1360</v>
      </c>
      <c r="L2794" s="298">
        <v>94</v>
      </c>
      <c r="M2794" s="299">
        <v>94.4</v>
      </c>
      <c r="N2794" s="300">
        <v>31</v>
      </c>
      <c r="O2794" s="300">
        <v>7</v>
      </c>
      <c r="P2794" s="301">
        <v>162.1</v>
      </c>
      <c r="Q2794" s="302">
        <v>2180</v>
      </c>
      <c r="R2794" s="302">
        <v>11</v>
      </c>
      <c r="S2794" s="303">
        <v>0</v>
      </c>
      <c r="T2794" s="304">
        <v>0</v>
      </c>
      <c r="U2794" s="304">
        <v>0</v>
      </c>
      <c r="V2794" s="297">
        <v>359.8</v>
      </c>
      <c r="W2794" s="298">
        <v>3571</v>
      </c>
      <c r="X2794" s="298">
        <v>112</v>
      </c>
    </row>
    <row r="2795" spans="1:24" x14ac:dyDescent="0.35">
      <c r="A2795" s="294">
        <v>2013</v>
      </c>
      <c r="B2795" s="295">
        <v>58123</v>
      </c>
      <c r="C2795" s="296" t="s">
        <v>2015</v>
      </c>
      <c r="D2795" s="294" t="s">
        <v>22</v>
      </c>
      <c r="E2795" s="296" t="s">
        <v>23</v>
      </c>
      <c r="F2795" s="294" t="s">
        <v>24</v>
      </c>
      <c r="G2795" s="296" t="s">
        <v>221</v>
      </c>
      <c r="H2795" s="296" t="s">
        <v>179</v>
      </c>
      <c r="I2795" s="296" t="s">
        <v>2290</v>
      </c>
      <c r="J2795" s="297">
        <v>309.3</v>
      </c>
      <c r="K2795" s="298">
        <v>2919</v>
      </c>
      <c r="L2795" s="298">
        <v>196</v>
      </c>
      <c r="M2795" s="299">
        <v>2361.5</v>
      </c>
      <c r="N2795" s="300">
        <v>21097</v>
      </c>
      <c r="O2795" s="300">
        <v>57</v>
      </c>
      <c r="P2795" s="301">
        <v>165.8</v>
      </c>
      <c r="Q2795" s="302">
        <v>545</v>
      </c>
      <c r="R2795" s="302">
        <v>3</v>
      </c>
      <c r="S2795" s="303">
        <v>0</v>
      </c>
      <c r="T2795" s="304">
        <v>0</v>
      </c>
      <c r="U2795" s="304">
        <v>0</v>
      </c>
      <c r="V2795" s="297">
        <v>2836.6</v>
      </c>
      <c r="W2795" s="298">
        <v>24561</v>
      </c>
      <c r="X2795" s="298">
        <v>256</v>
      </c>
    </row>
    <row r="2796" spans="1:24" x14ac:dyDescent="0.35">
      <c r="A2796" s="294">
        <v>2013</v>
      </c>
      <c r="B2796" s="295">
        <v>58124</v>
      </c>
      <c r="C2796" s="296" t="s">
        <v>2016</v>
      </c>
      <c r="D2796" s="294" t="s">
        <v>22</v>
      </c>
      <c r="E2796" s="296" t="s">
        <v>23</v>
      </c>
      <c r="F2796" s="294" t="s">
        <v>24</v>
      </c>
      <c r="G2796" s="296" t="s">
        <v>58</v>
      </c>
      <c r="H2796" s="296" t="s">
        <v>26</v>
      </c>
      <c r="I2796" s="296" t="s">
        <v>2277</v>
      </c>
      <c r="J2796" s="297">
        <v>21566.6</v>
      </c>
      <c r="K2796" s="298">
        <v>177522</v>
      </c>
      <c r="L2796" s="298">
        <v>11518</v>
      </c>
      <c r="M2796" s="299">
        <v>22936.1</v>
      </c>
      <c r="N2796" s="300">
        <v>237321</v>
      </c>
      <c r="O2796" s="300">
        <v>2473</v>
      </c>
      <c r="P2796" s="301" t="s">
        <v>35</v>
      </c>
      <c r="Q2796" s="302" t="s">
        <v>35</v>
      </c>
      <c r="R2796" s="302" t="s">
        <v>35</v>
      </c>
      <c r="S2796" s="303" t="s">
        <v>35</v>
      </c>
      <c r="T2796" s="304" t="s">
        <v>35</v>
      </c>
      <c r="U2796" s="304" t="s">
        <v>35</v>
      </c>
      <c r="V2796" s="297">
        <v>44502.7</v>
      </c>
      <c r="W2796" s="298">
        <v>414843</v>
      </c>
      <c r="X2796" s="298">
        <v>13991</v>
      </c>
    </row>
    <row r="2797" spans="1:24" x14ac:dyDescent="0.35">
      <c r="A2797" s="294">
        <v>2013</v>
      </c>
      <c r="B2797" s="295">
        <v>58125</v>
      </c>
      <c r="C2797" s="296" t="s">
        <v>2017</v>
      </c>
      <c r="D2797" s="294" t="s">
        <v>22</v>
      </c>
      <c r="E2797" s="296" t="s">
        <v>23</v>
      </c>
      <c r="F2797" s="294" t="s">
        <v>24</v>
      </c>
      <c r="G2797" s="296" t="s">
        <v>60</v>
      </c>
      <c r="H2797" s="296" t="s">
        <v>26</v>
      </c>
      <c r="I2797" s="296" t="s">
        <v>2278</v>
      </c>
      <c r="J2797" s="297">
        <v>749.8</v>
      </c>
      <c r="K2797" s="298">
        <v>3881</v>
      </c>
      <c r="L2797" s="298">
        <v>700</v>
      </c>
      <c r="M2797" s="299">
        <v>1746.3</v>
      </c>
      <c r="N2797" s="300">
        <v>11439</v>
      </c>
      <c r="O2797" s="300">
        <v>135</v>
      </c>
      <c r="P2797" s="301" t="s">
        <v>35</v>
      </c>
      <c r="Q2797" s="302" t="s">
        <v>35</v>
      </c>
      <c r="R2797" s="302" t="s">
        <v>35</v>
      </c>
      <c r="S2797" s="303" t="s">
        <v>35</v>
      </c>
      <c r="T2797" s="304" t="s">
        <v>35</v>
      </c>
      <c r="U2797" s="304" t="s">
        <v>35</v>
      </c>
      <c r="V2797" s="297">
        <v>2496.1</v>
      </c>
      <c r="W2797" s="298">
        <v>15320</v>
      </c>
      <c r="X2797" s="298">
        <v>835</v>
      </c>
    </row>
    <row r="2798" spans="1:24" x14ac:dyDescent="0.35">
      <c r="A2798" s="294">
        <v>2013</v>
      </c>
      <c r="B2798" s="295">
        <v>58126</v>
      </c>
      <c r="C2798" s="296" t="s">
        <v>2018</v>
      </c>
      <c r="D2798" s="294" t="s">
        <v>22</v>
      </c>
      <c r="E2798" s="296" t="s">
        <v>23</v>
      </c>
      <c r="F2798" s="294" t="s">
        <v>24</v>
      </c>
      <c r="G2798" s="296" t="s">
        <v>60</v>
      </c>
      <c r="H2798" s="296" t="s">
        <v>26</v>
      </c>
      <c r="I2798" s="296" t="s">
        <v>2278</v>
      </c>
      <c r="J2798" s="297">
        <v>295</v>
      </c>
      <c r="K2798" s="298">
        <v>1648</v>
      </c>
      <c r="L2798" s="298">
        <v>290</v>
      </c>
      <c r="M2798" s="299">
        <v>2917</v>
      </c>
      <c r="N2798" s="300">
        <v>15785</v>
      </c>
      <c r="O2798" s="300">
        <v>178</v>
      </c>
      <c r="P2798" s="301" t="s">
        <v>35</v>
      </c>
      <c r="Q2798" s="302" t="s">
        <v>35</v>
      </c>
      <c r="R2798" s="302" t="s">
        <v>35</v>
      </c>
      <c r="S2798" s="303" t="s">
        <v>35</v>
      </c>
      <c r="T2798" s="304" t="s">
        <v>35</v>
      </c>
      <c r="U2798" s="304" t="s">
        <v>35</v>
      </c>
      <c r="V2798" s="297">
        <v>3212</v>
      </c>
      <c r="W2798" s="298">
        <v>17433</v>
      </c>
      <c r="X2798" s="298">
        <v>468</v>
      </c>
    </row>
    <row r="2799" spans="1:24" x14ac:dyDescent="0.35">
      <c r="A2799" s="294">
        <v>2013</v>
      </c>
      <c r="B2799" s="295">
        <v>58138</v>
      </c>
      <c r="C2799" s="296" t="s">
        <v>2534</v>
      </c>
      <c r="D2799" s="294" t="s">
        <v>22</v>
      </c>
      <c r="E2799" s="296" t="s">
        <v>23</v>
      </c>
      <c r="F2799" s="294" t="s">
        <v>24</v>
      </c>
      <c r="G2799" s="296" t="s">
        <v>173</v>
      </c>
      <c r="H2799" s="296" t="s">
        <v>114</v>
      </c>
      <c r="I2799" s="296" t="s">
        <v>2306</v>
      </c>
      <c r="J2799" s="297" t="s">
        <v>35</v>
      </c>
      <c r="K2799" s="298" t="s">
        <v>35</v>
      </c>
      <c r="L2799" s="298" t="s">
        <v>35</v>
      </c>
      <c r="M2799" s="299" t="s">
        <v>35</v>
      </c>
      <c r="N2799" s="300" t="s">
        <v>35</v>
      </c>
      <c r="O2799" s="300" t="s">
        <v>35</v>
      </c>
      <c r="P2799" s="301" t="s">
        <v>35</v>
      </c>
      <c r="Q2799" s="302" t="s">
        <v>35</v>
      </c>
      <c r="R2799" s="302" t="s">
        <v>35</v>
      </c>
      <c r="S2799" s="303" t="s">
        <v>35</v>
      </c>
      <c r="T2799" s="304" t="s">
        <v>35</v>
      </c>
      <c r="U2799" s="304" t="s">
        <v>35</v>
      </c>
      <c r="V2799" s="297">
        <v>0</v>
      </c>
      <c r="W2799" s="298">
        <v>0</v>
      </c>
      <c r="X2799" s="298">
        <v>0</v>
      </c>
    </row>
    <row r="2800" spans="1:24" x14ac:dyDescent="0.35">
      <c r="A2800" s="294">
        <v>2013</v>
      </c>
      <c r="B2800" s="295">
        <v>58139</v>
      </c>
      <c r="C2800" s="296" t="s">
        <v>2019</v>
      </c>
      <c r="D2800" s="294" t="s">
        <v>22</v>
      </c>
      <c r="E2800" s="296" t="s">
        <v>23</v>
      </c>
      <c r="F2800" s="294" t="s">
        <v>24</v>
      </c>
      <c r="G2800" s="296" t="s">
        <v>164</v>
      </c>
      <c r="H2800" s="296" t="s">
        <v>26</v>
      </c>
      <c r="I2800" s="296" t="s">
        <v>2275</v>
      </c>
      <c r="J2800" s="297">
        <v>124.8</v>
      </c>
      <c r="K2800" s="298">
        <v>1653</v>
      </c>
      <c r="L2800" s="298">
        <v>126</v>
      </c>
      <c r="M2800" s="299">
        <v>58.9</v>
      </c>
      <c r="N2800" s="300">
        <v>816</v>
      </c>
      <c r="O2800" s="300">
        <v>22</v>
      </c>
      <c r="P2800" s="301">
        <v>0</v>
      </c>
      <c r="Q2800" s="302">
        <v>0</v>
      </c>
      <c r="R2800" s="302">
        <v>0</v>
      </c>
      <c r="S2800" s="303" t="s">
        <v>35</v>
      </c>
      <c r="T2800" s="304" t="s">
        <v>35</v>
      </c>
      <c r="U2800" s="304" t="s">
        <v>35</v>
      </c>
      <c r="V2800" s="297">
        <v>183.7</v>
      </c>
      <c r="W2800" s="298">
        <v>2469</v>
      </c>
      <c r="X2800" s="298">
        <v>148</v>
      </c>
    </row>
    <row r="2801" spans="1:24" x14ac:dyDescent="0.35">
      <c r="A2801" s="294">
        <v>2013</v>
      </c>
      <c r="B2801" s="295">
        <v>58142</v>
      </c>
      <c r="C2801" s="296" t="s">
        <v>2020</v>
      </c>
      <c r="D2801" s="294" t="s">
        <v>39</v>
      </c>
      <c r="E2801" s="296" t="s">
        <v>40</v>
      </c>
      <c r="F2801" s="294" t="s">
        <v>24</v>
      </c>
      <c r="G2801" s="296" t="s">
        <v>44</v>
      </c>
      <c r="H2801" s="296" t="s">
        <v>42</v>
      </c>
      <c r="I2801" s="296" t="s">
        <v>2271</v>
      </c>
      <c r="J2801" s="297">
        <v>8317.7999999999993</v>
      </c>
      <c r="K2801" s="298">
        <v>135712</v>
      </c>
      <c r="L2801" s="298">
        <v>10914</v>
      </c>
      <c r="M2801" s="299">
        <v>23</v>
      </c>
      <c r="N2801" s="300">
        <v>396</v>
      </c>
      <c r="O2801" s="300">
        <v>14</v>
      </c>
      <c r="P2801" s="301">
        <v>0</v>
      </c>
      <c r="Q2801" s="302">
        <v>0</v>
      </c>
      <c r="R2801" s="302">
        <v>0</v>
      </c>
      <c r="S2801" s="303">
        <v>0</v>
      </c>
      <c r="T2801" s="304">
        <v>0</v>
      </c>
      <c r="U2801" s="304">
        <v>0</v>
      </c>
      <c r="V2801" s="297">
        <v>8340.7999999999993</v>
      </c>
      <c r="W2801" s="298">
        <v>136108</v>
      </c>
      <c r="X2801" s="298">
        <v>10928</v>
      </c>
    </row>
    <row r="2802" spans="1:24" x14ac:dyDescent="0.35">
      <c r="A2802" s="294">
        <v>2013</v>
      </c>
      <c r="B2802" s="295">
        <v>58155</v>
      </c>
      <c r="C2802" s="296" t="s">
        <v>2021</v>
      </c>
      <c r="D2802" s="294" t="s">
        <v>93</v>
      </c>
      <c r="E2802" s="296" t="s">
        <v>23</v>
      </c>
      <c r="F2802" s="294" t="s">
        <v>24</v>
      </c>
      <c r="G2802" s="296" t="s">
        <v>94</v>
      </c>
      <c r="H2802" s="296" t="s">
        <v>42</v>
      </c>
      <c r="I2802" s="296" t="s">
        <v>2285</v>
      </c>
      <c r="J2802" s="297">
        <v>14.7</v>
      </c>
      <c r="K2802" s="298">
        <v>147</v>
      </c>
      <c r="L2802" s="298">
        <v>7</v>
      </c>
      <c r="M2802" s="299" t="s">
        <v>35</v>
      </c>
      <c r="N2802" s="300" t="s">
        <v>35</v>
      </c>
      <c r="O2802" s="300" t="s">
        <v>35</v>
      </c>
      <c r="P2802" s="301" t="s">
        <v>35</v>
      </c>
      <c r="Q2802" s="302" t="s">
        <v>35</v>
      </c>
      <c r="R2802" s="302" t="s">
        <v>35</v>
      </c>
      <c r="S2802" s="303" t="s">
        <v>35</v>
      </c>
      <c r="T2802" s="304" t="s">
        <v>35</v>
      </c>
      <c r="U2802" s="304" t="s">
        <v>35</v>
      </c>
      <c r="V2802" s="297">
        <v>14.7</v>
      </c>
      <c r="W2802" s="298">
        <v>147</v>
      </c>
      <c r="X2802" s="298">
        <v>7</v>
      </c>
    </row>
    <row r="2803" spans="1:24" x14ac:dyDescent="0.35">
      <c r="A2803" s="294">
        <v>2013</v>
      </c>
      <c r="B2803" s="295">
        <v>58158</v>
      </c>
      <c r="C2803" s="296" t="s">
        <v>2022</v>
      </c>
      <c r="D2803" s="294" t="s">
        <v>39</v>
      </c>
      <c r="E2803" s="296" t="s">
        <v>40</v>
      </c>
      <c r="F2803" s="294" t="s">
        <v>24</v>
      </c>
      <c r="G2803" s="296" t="s">
        <v>34</v>
      </c>
      <c r="H2803" s="296" t="s">
        <v>42</v>
      </c>
      <c r="I2803" s="296" t="s">
        <v>2270</v>
      </c>
      <c r="J2803" s="297">
        <v>40.299999999999997</v>
      </c>
      <c r="K2803" s="298">
        <v>1016</v>
      </c>
      <c r="L2803" s="298">
        <v>496</v>
      </c>
      <c r="M2803" s="299" t="s">
        <v>35</v>
      </c>
      <c r="N2803" s="300" t="s">
        <v>35</v>
      </c>
      <c r="O2803" s="300" t="s">
        <v>35</v>
      </c>
      <c r="P2803" s="301" t="s">
        <v>35</v>
      </c>
      <c r="Q2803" s="302" t="s">
        <v>35</v>
      </c>
      <c r="R2803" s="302" t="s">
        <v>35</v>
      </c>
      <c r="S2803" s="303" t="s">
        <v>35</v>
      </c>
      <c r="T2803" s="304" t="s">
        <v>35</v>
      </c>
      <c r="U2803" s="304" t="s">
        <v>35</v>
      </c>
      <c r="V2803" s="297">
        <v>40.299999999999997</v>
      </c>
      <c r="W2803" s="298">
        <v>1016</v>
      </c>
      <c r="X2803" s="298">
        <v>496</v>
      </c>
    </row>
    <row r="2804" spans="1:24" x14ac:dyDescent="0.35">
      <c r="A2804" s="294">
        <v>2013</v>
      </c>
      <c r="B2804" s="295">
        <v>58158</v>
      </c>
      <c r="C2804" s="296" t="s">
        <v>2022</v>
      </c>
      <c r="D2804" s="294" t="s">
        <v>39</v>
      </c>
      <c r="E2804" s="296" t="s">
        <v>40</v>
      </c>
      <c r="F2804" s="294" t="s">
        <v>24</v>
      </c>
      <c r="G2804" s="296" t="s">
        <v>150</v>
      </c>
      <c r="H2804" s="296" t="s">
        <v>42</v>
      </c>
      <c r="I2804" s="296" t="s">
        <v>2351</v>
      </c>
      <c r="J2804" s="297">
        <v>6526.4</v>
      </c>
      <c r="K2804" s="298">
        <v>85145</v>
      </c>
      <c r="L2804" s="298">
        <v>12853</v>
      </c>
      <c r="M2804" s="299">
        <v>0</v>
      </c>
      <c r="N2804" s="300">
        <v>0</v>
      </c>
      <c r="O2804" s="300">
        <v>0</v>
      </c>
      <c r="P2804" s="301">
        <v>0</v>
      </c>
      <c r="Q2804" s="302">
        <v>0</v>
      </c>
      <c r="R2804" s="302">
        <v>0</v>
      </c>
      <c r="S2804" s="303">
        <v>0</v>
      </c>
      <c r="T2804" s="304">
        <v>0</v>
      </c>
      <c r="U2804" s="304">
        <v>0</v>
      </c>
      <c r="V2804" s="297">
        <v>6526.4</v>
      </c>
      <c r="W2804" s="298">
        <v>85145</v>
      </c>
      <c r="X2804" s="298">
        <v>12853</v>
      </c>
    </row>
    <row r="2805" spans="1:24" x14ac:dyDescent="0.35">
      <c r="A2805" s="294">
        <v>2013</v>
      </c>
      <c r="B2805" s="295">
        <v>58158</v>
      </c>
      <c r="C2805" s="296" t="s">
        <v>2022</v>
      </c>
      <c r="D2805" s="294" t="s">
        <v>39</v>
      </c>
      <c r="E2805" s="296" t="s">
        <v>40</v>
      </c>
      <c r="F2805" s="294" t="s">
        <v>24</v>
      </c>
      <c r="G2805" s="296" t="s">
        <v>414</v>
      </c>
      <c r="H2805" s="296" t="s">
        <v>42</v>
      </c>
      <c r="I2805" s="296" t="s">
        <v>2306</v>
      </c>
      <c r="J2805" s="297">
        <v>5767.2</v>
      </c>
      <c r="K2805" s="298">
        <v>63867</v>
      </c>
      <c r="L2805" s="298">
        <v>9452</v>
      </c>
      <c r="M2805" s="299">
        <v>103.7</v>
      </c>
      <c r="N2805" s="300">
        <v>1402</v>
      </c>
      <c r="O2805" s="300">
        <v>125</v>
      </c>
      <c r="P2805" s="301">
        <v>0</v>
      </c>
      <c r="Q2805" s="302">
        <v>0</v>
      </c>
      <c r="R2805" s="302">
        <v>0</v>
      </c>
      <c r="S2805" s="303">
        <v>0</v>
      </c>
      <c r="T2805" s="304">
        <v>0</v>
      </c>
      <c r="U2805" s="304">
        <v>0</v>
      </c>
      <c r="V2805" s="297">
        <v>5870.9</v>
      </c>
      <c r="W2805" s="298">
        <v>65269</v>
      </c>
      <c r="X2805" s="298">
        <v>9577</v>
      </c>
    </row>
    <row r="2806" spans="1:24" x14ac:dyDescent="0.35">
      <c r="A2806" s="294">
        <v>2013</v>
      </c>
      <c r="B2806" s="295">
        <v>58158</v>
      </c>
      <c r="C2806" s="296" t="s">
        <v>2022</v>
      </c>
      <c r="D2806" s="294" t="s">
        <v>39</v>
      </c>
      <c r="E2806" s="296" t="s">
        <v>40</v>
      </c>
      <c r="F2806" s="294" t="s">
        <v>24</v>
      </c>
      <c r="G2806" s="296" t="s">
        <v>41</v>
      </c>
      <c r="H2806" s="296" t="s">
        <v>42</v>
      </c>
      <c r="I2806" s="296" t="s">
        <v>2272</v>
      </c>
      <c r="J2806" s="297">
        <v>479.1</v>
      </c>
      <c r="K2806" s="298">
        <v>8740</v>
      </c>
      <c r="L2806" s="298">
        <v>2504</v>
      </c>
      <c r="M2806" s="299">
        <v>9.5</v>
      </c>
      <c r="N2806" s="300">
        <v>158</v>
      </c>
      <c r="O2806" s="300">
        <v>5</v>
      </c>
      <c r="P2806" s="301" t="s">
        <v>35</v>
      </c>
      <c r="Q2806" s="302" t="s">
        <v>35</v>
      </c>
      <c r="R2806" s="302" t="s">
        <v>35</v>
      </c>
      <c r="S2806" s="303" t="s">
        <v>35</v>
      </c>
      <c r="T2806" s="304" t="s">
        <v>35</v>
      </c>
      <c r="U2806" s="304" t="s">
        <v>35</v>
      </c>
      <c r="V2806" s="297">
        <v>488.6</v>
      </c>
      <c r="W2806" s="298">
        <v>8898</v>
      </c>
      <c r="X2806" s="298">
        <v>2509</v>
      </c>
    </row>
    <row r="2807" spans="1:24" x14ac:dyDescent="0.35">
      <c r="A2807" s="294">
        <v>2013</v>
      </c>
      <c r="B2807" s="295">
        <v>58158</v>
      </c>
      <c r="C2807" s="296" t="s">
        <v>2022</v>
      </c>
      <c r="D2807" s="294" t="s">
        <v>39</v>
      </c>
      <c r="E2807" s="296" t="s">
        <v>40</v>
      </c>
      <c r="F2807" s="294" t="s">
        <v>24</v>
      </c>
      <c r="G2807" s="296" t="s">
        <v>44</v>
      </c>
      <c r="H2807" s="296" t="s">
        <v>42</v>
      </c>
      <c r="I2807" s="296" t="s">
        <v>2271</v>
      </c>
      <c r="J2807" s="297">
        <v>68.099999999999994</v>
      </c>
      <c r="K2807" s="298">
        <v>1316</v>
      </c>
      <c r="L2807" s="298">
        <v>195</v>
      </c>
      <c r="M2807" s="299">
        <v>0.1</v>
      </c>
      <c r="N2807" s="300">
        <v>1</v>
      </c>
      <c r="O2807" s="300">
        <v>1</v>
      </c>
      <c r="P2807" s="301" t="s">
        <v>35</v>
      </c>
      <c r="Q2807" s="302" t="s">
        <v>35</v>
      </c>
      <c r="R2807" s="302" t="s">
        <v>35</v>
      </c>
      <c r="S2807" s="303" t="s">
        <v>35</v>
      </c>
      <c r="T2807" s="304" t="s">
        <v>35</v>
      </c>
      <c r="U2807" s="304" t="s">
        <v>35</v>
      </c>
      <c r="V2807" s="297">
        <v>68.2</v>
      </c>
      <c r="W2807" s="298">
        <v>1317</v>
      </c>
      <c r="X2807" s="298">
        <v>196</v>
      </c>
    </row>
    <row r="2808" spans="1:24" x14ac:dyDescent="0.35">
      <c r="A2808" s="294">
        <v>2013</v>
      </c>
      <c r="B2808" s="295">
        <v>58160</v>
      </c>
      <c r="C2808" s="296" t="s">
        <v>2023</v>
      </c>
      <c r="D2808" s="294" t="s">
        <v>39</v>
      </c>
      <c r="E2808" s="296" t="s">
        <v>40</v>
      </c>
      <c r="F2808" s="294" t="s">
        <v>24</v>
      </c>
      <c r="G2808" s="296" t="s">
        <v>41</v>
      </c>
      <c r="H2808" s="296" t="s">
        <v>42</v>
      </c>
      <c r="I2808" s="296" t="s">
        <v>2272</v>
      </c>
      <c r="J2808" s="297">
        <v>15969.9</v>
      </c>
      <c r="K2808" s="298">
        <v>198193</v>
      </c>
      <c r="L2808" s="298">
        <v>20051</v>
      </c>
      <c r="M2808" s="299">
        <v>11643.5</v>
      </c>
      <c r="N2808" s="300">
        <v>139406</v>
      </c>
      <c r="O2808" s="300">
        <v>4153</v>
      </c>
      <c r="P2808" s="301">
        <v>0</v>
      </c>
      <c r="Q2808" s="302">
        <v>0</v>
      </c>
      <c r="R2808" s="302">
        <v>0</v>
      </c>
      <c r="S2808" s="303">
        <v>0</v>
      </c>
      <c r="T2808" s="304">
        <v>0</v>
      </c>
      <c r="U2808" s="304">
        <v>0</v>
      </c>
      <c r="V2808" s="297">
        <v>27613.4</v>
      </c>
      <c r="W2808" s="298">
        <v>337599</v>
      </c>
      <c r="X2808" s="298">
        <v>24204</v>
      </c>
    </row>
    <row r="2809" spans="1:24" x14ac:dyDescent="0.35">
      <c r="A2809" s="294">
        <v>2013</v>
      </c>
      <c r="B2809" s="295">
        <v>58161</v>
      </c>
      <c r="C2809" s="296" t="s">
        <v>2024</v>
      </c>
      <c r="D2809" s="294" t="s">
        <v>39</v>
      </c>
      <c r="E2809" s="296" t="s">
        <v>40</v>
      </c>
      <c r="F2809" s="294" t="s">
        <v>24</v>
      </c>
      <c r="G2809" s="296" t="s">
        <v>228</v>
      </c>
      <c r="H2809" s="296" t="s">
        <v>42</v>
      </c>
      <c r="I2809" s="296" t="s">
        <v>2306</v>
      </c>
      <c r="J2809" s="297">
        <v>21743.5</v>
      </c>
      <c r="K2809" s="298">
        <v>205286</v>
      </c>
      <c r="L2809" s="298">
        <v>20934</v>
      </c>
      <c r="M2809" s="299">
        <v>7114.4</v>
      </c>
      <c r="N2809" s="300">
        <v>65273</v>
      </c>
      <c r="O2809" s="300">
        <v>2587</v>
      </c>
      <c r="P2809" s="301">
        <v>0</v>
      </c>
      <c r="Q2809" s="302">
        <v>0</v>
      </c>
      <c r="R2809" s="302">
        <v>0</v>
      </c>
      <c r="S2809" s="303">
        <v>0</v>
      </c>
      <c r="T2809" s="304">
        <v>0</v>
      </c>
      <c r="U2809" s="304">
        <v>0</v>
      </c>
      <c r="V2809" s="297">
        <v>28857.9</v>
      </c>
      <c r="W2809" s="298">
        <v>270559</v>
      </c>
      <c r="X2809" s="298">
        <v>23521</v>
      </c>
    </row>
    <row r="2810" spans="1:24" x14ac:dyDescent="0.35">
      <c r="A2810" s="294">
        <v>2013</v>
      </c>
      <c r="B2810" s="295">
        <v>58161</v>
      </c>
      <c r="C2810" s="296" t="s">
        <v>2024</v>
      </c>
      <c r="D2810" s="294" t="s">
        <v>39</v>
      </c>
      <c r="E2810" s="296" t="s">
        <v>40</v>
      </c>
      <c r="F2810" s="294" t="s">
        <v>24</v>
      </c>
      <c r="G2810" s="296" t="s">
        <v>173</v>
      </c>
      <c r="H2810" s="296" t="s">
        <v>42</v>
      </c>
      <c r="I2810" s="296" t="s">
        <v>2306</v>
      </c>
      <c r="J2810" s="297">
        <v>13378.3</v>
      </c>
      <c r="K2810" s="298">
        <v>146961</v>
      </c>
      <c r="L2810" s="298">
        <v>16991</v>
      </c>
      <c r="M2810" s="299">
        <v>7215.9</v>
      </c>
      <c r="N2810" s="300">
        <v>78691</v>
      </c>
      <c r="O2810" s="300">
        <v>3737</v>
      </c>
      <c r="P2810" s="301">
        <v>0</v>
      </c>
      <c r="Q2810" s="302">
        <v>0</v>
      </c>
      <c r="R2810" s="302">
        <v>0</v>
      </c>
      <c r="S2810" s="303">
        <v>0</v>
      </c>
      <c r="T2810" s="304">
        <v>0</v>
      </c>
      <c r="U2810" s="304">
        <v>0</v>
      </c>
      <c r="V2810" s="297">
        <v>20594.2</v>
      </c>
      <c r="W2810" s="298">
        <v>225652</v>
      </c>
      <c r="X2810" s="298">
        <v>20728</v>
      </c>
    </row>
    <row r="2811" spans="1:24" x14ac:dyDescent="0.35">
      <c r="A2811" s="294">
        <v>2013</v>
      </c>
      <c r="B2811" s="295">
        <v>58162</v>
      </c>
      <c r="C2811" s="296" t="s">
        <v>2025</v>
      </c>
      <c r="D2811" s="294" t="s">
        <v>39</v>
      </c>
      <c r="E2811" s="296" t="s">
        <v>40</v>
      </c>
      <c r="F2811" s="294" t="s">
        <v>24</v>
      </c>
      <c r="G2811" s="296" t="s">
        <v>413</v>
      </c>
      <c r="H2811" s="296" t="s">
        <v>42</v>
      </c>
      <c r="I2811" s="296" t="s">
        <v>2271</v>
      </c>
      <c r="J2811" s="297">
        <v>130.69999999999999</v>
      </c>
      <c r="K2811" s="298">
        <v>1607</v>
      </c>
      <c r="L2811" s="298">
        <v>185</v>
      </c>
      <c r="M2811" s="299">
        <v>34.5</v>
      </c>
      <c r="N2811" s="300">
        <v>376</v>
      </c>
      <c r="O2811" s="300">
        <v>13</v>
      </c>
      <c r="P2811" s="301">
        <v>0</v>
      </c>
      <c r="Q2811" s="302">
        <v>0</v>
      </c>
      <c r="R2811" s="302">
        <v>0</v>
      </c>
      <c r="S2811" s="303">
        <v>0</v>
      </c>
      <c r="T2811" s="304">
        <v>0</v>
      </c>
      <c r="U2811" s="304">
        <v>0</v>
      </c>
      <c r="V2811" s="297">
        <v>165.2</v>
      </c>
      <c r="W2811" s="298">
        <v>1983</v>
      </c>
      <c r="X2811" s="298">
        <v>198</v>
      </c>
    </row>
    <row r="2812" spans="1:24" x14ac:dyDescent="0.35">
      <c r="A2812" s="294">
        <v>2013</v>
      </c>
      <c r="B2812" s="295">
        <v>58162</v>
      </c>
      <c r="C2812" s="296" t="s">
        <v>2025</v>
      </c>
      <c r="D2812" s="294" t="s">
        <v>39</v>
      </c>
      <c r="E2812" s="296" t="s">
        <v>40</v>
      </c>
      <c r="F2812" s="294" t="s">
        <v>24</v>
      </c>
      <c r="G2812" s="296" t="s">
        <v>186</v>
      </c>
      <c r="H2812" s="296" t="s">
        <v>42</v>
      </c>
      <c r="I2812" s="296" t="s">
        <v>2271</v>
      </c>
      <c r="J2812" s="297">
        <v>1526</v>
      </c>
      <c r="K2812" s="298">
        <v>18479</v>
      </c>
      <c r="L2812" s="298">
        <v>1330</v>
      </c>
      <c r="M2812" s="299">
        <v>247.2</v>
      </c>
      <c r="N2812" s="300">
        <v>3049</v>
      </c>
      <c r="O2812" s="300">
        <v>81</v>
      </c>
      <c r="P2812" s="301">
        <v>0</v>
      </c>
      <c r="Q2812" s="302">
        <v>0</v>
      </c>
      <c r="R2812" s="302">
        <v>0</v>
      </c>
      <c r="S2812" s="303">
        <v>0</v>
      </c>
      <c r="T2812" s="304">
        <v>0</v>
      </c>
      <c r="U2812" s="304">
        <v>0</v>
      </c>
      <c r="V2812" s="297">
        <v>1773.2</v>
      </c>
      <c r="W2812" s="298">
        <v>21528</v>
      </c>
      <c r="X2812" s="298">
        <v>1411</v>
      </c>
    </row>
    <row r="2813" spans="1:24" x14ac:dyDescent="0.35">
      <c r="A2813" s="294">
        <v>2013</v>
      </c>
      <c r="B2813" s="295">
        <v>58162</v>
      </c>
      <c r="C2813" s="296" t="s">
        <v>2025</v>
      </c>
      <c r="D2813" s="294" t="s">
        <v>39</v>
      </c>
      <c r="E2813" s="296" t="s">
        <v>40</v>
      </c>
      <c r="F2813" s="294" t="s">
        <v>24</v>
      </c>
      <c r="G2813" s="296" t="s">
        <v>34</v>
      </c>
      <c r="H2813" s="296" t="s">
        <v>42</v>
      </c>
      <c r="I2813" s="296" t="s">
        <v>2271</v>
      </c>
      <c r="J2813" s="297">
        <v>15998.8</v>
      </c>
      <c r="K2813" s="298">
        <v>206834</v>
      </c>
      <c r="L2813" s="298">
        <v>24287</v>
      </c>
      <c r="M2813" s="299">
        <v>5981.6</v>
      </c>
      <c r="N2813" s="300">
        <v>82250</v>
      </c>
      <c r="O2813" s="300">
        <v>2674</v>
      </c>
      <c r="P2813" s="301">
        <v>0</v>
      </c>
      <c r="Q2813" s="302">
        <v>0</v>
      </c>
      <c r="R2813" s="302">
        <v>0</v>
      </c>
      <c r="S2813" s="303">
        <v>0</v>
      </c>
      <c r="T2813" s="304">
        <v>0</v>
      </c>
      <c r="U2813" s="304">
        <v>0</v>
      </c>
      <c r="V2813" s="297">
        <v>21980.400000000001</v>
      </c>
      <c r="W2813" s="298">
        <v>289084</v>
      </c>
      <c r="X2813" s="298">
        <v>26961</v>
      </c>
    </row>
    <row r="2814" spans="1:24" x14ac:dyDescent="0.35">
      <c r="A2814" s="294">
        <v>2013</v>
      </c>
      <c r="B2814" s="295">
        <v>58162</v>
      </c>
      <c r="C2814" s="296" t="s">
        <v>2025</v>
      </c>
      <c r="D2814" s="294" t="s">
        <v>39</v>
      </c>
      <c r="E2814" s="296" t="s">
        <v>40</v>
      </c>
      <c r="F2814" s="294" t="s">
        <v>24</v>
      </c>
      <c r="G2814" s="296" t="s">
        <v>30</v>
      </c>
      <c r="H2814" s="296" t="s">
        <v>42</v>
      </c>
      <c r="I2814" s="296" t="s">
        <v>2271</v>
      </c>
      <c r="J2814" s="297">
        <v>21302.799999999999</v>
      </c>
      <c r="K2814" s="298">
        <v>201813</v>
      </c>
      <c r="L2814" s="298">
        <v>14844</v>
      </c>
      <c r="M2814" s="299">
        <v>3728.9</v>
      </c>
      <c r="N2814" s="300">
        <v>36241</v>
      </c>
      <c r="O2814" s="300">
        <v>1487</v>
      </c>
      <c r="P2814" s="301">
        <v>0</v>
      </c>
      <c r="Q2814" s="302">
        <v>0</v>
      </c>
      <c r="R2814" s="302">
        <v>0</v>
      </c>
      <c r="S2814" s="303">
        <v>0</v>
      </c>
      <c r="T2814" s="304">
        <v>0</v>
      </c>
      <c r="U2814" s="304">
        <v>0</v>
      </c>
      <c r="V2814" s="297">
        <v>25031.7</v>
      </c>
      <c r="W2814" s="298">
        <v>238054</v>
      </c>
      <c r="X2814" s="298">
        <v>16331</v>
      </c>
    </row>
    <row r="2815" spans="1:24" x14ac:dyDescent="0.35">
      <c r="A2815" s="294">
        <v>2013</v>
      </c>
      <c r="B2815" s="295">
        <v>58162</v>
      </c>
      <c r="C2815" s="296" t="s">
        <v>2025</v>
      </c>
      <c r="D2815" s="294" t="s">
        <v>39</v>
      </c>
      <c r="E2815" s="296" t="s">
        <v>40</v>
      </c>
      <c r="F2815" s="294" t="s">
        <v>24</v>
      </c>
      <c r="G2815" s="296" t="s">
        <v>131</v>
      </c>
      <c r="H2815" s="296" t="s">
        <v>42</v>
      </c>
      <c r="I2815" s="296" t="s">
        <v>2271</v>
      </c>
      <c r="J2815" s="297">
        <v>77404</v>
      </c>
      <c r="K2815" s="298">
        <v>651476</v>
      </c>
      <c r="L2815" s="298">
        <v>63312</v>
      </c>
      <c r="M2815" s="299">
        <v>20570.5</v>
      </c>
      <c r="N2815" s="300">
        <v>183607</v>
      </c>
      <c r="O2815" s="300">
        <v>6039</v>
      </c>
      <c r="P2815" s="301">
        <v>0</v>
      </c>
      <c r="Q2815" s="302">
        <v>0</v>
      </c>
      <c r="R2815" s="302">
        <v>0</v>
      </c>
      <c r="S2815" s="303">
        <v>0</v>
      </c>
      <c r="T2815" s="304">
        <v>0</v>
      </c>
      <c r="U2815" s="304">
        <v>0</v>
      </c>
      <c r="V2815" s="297">
        <v>97974.5</v>
      </c>
      <c r="W2815" s="298">
        <v>835083</v>
      </c>
      <c r="X2815" s="298">
        <v>69351</v>
      </c>
    </row>
    <row r="2816" spans="1:24" x14ac:dyDescent="0.35">
      <c r="A2816" s="294">
        <v>2013</v>
      </c>
      <c r="B2816" s="295">
        <v>58162</v>
      </c>
      <c r="C2816" s="296" t="s">
        <v>2025</v>
      </c>
      <c r="D2816" s="294" t="s">
        <v>39</v>
      </c>
      <c r="E2816" s="296" t="s">
        <v>40</v>
      </c>
      <c r="F2816" s="294" t="s">
        <v>24</v>
      </c>
      <c r="G2816" s="296" t="s">
        <v>187</v>
      </c>
      <c r="H2816" s="296" t="s">
        <v>42</v>
      </c>
      <c r="I2816" s="296" t="s">
        <v>2271</v>
      </c>
      <c r="J2816" s="297">
        <v>11512.2</v>
      </c>
      <c r="K2816" s="298">
        <v>106730</v>
      </c>
      <c r="L2816" s="298">
        <v>9940</v>
      </c>
      <c r="M2816" s="299">
        <v>4734.6000000000004</v>
      </c>
      <c r="N2816" s="300">
        <v>42393</v>
      </c>
      <c r="O2816" s="300">
        <v>1539</v>
      </c>
      <c r="P2816" s="301">
        <v>0</v>
      </c>
      <c r="Q2816" s="302">
        <v>0</v>
      </c>
      <c r="R2816" s="302">
        <v>0</v>
      </c>
      <c r="S2816" s="303">
        <v>0</v>
      </c>
      <c r="T2816" s="304">
        <v>0</v>
      </c>
      <c r="U2816" s="304">
        <v>0</v>
      </c>
      <c r="V2816" s="297">
        <v>16246.8</v>
      </c>
      <c r="W2816" s="298">
        <v>149123</v>
      </c>
      <c r="X2816" s="298">
        <v>11479</v>
      </c>
    </row>
    <row r="2817" spans="1:24" x14ac:dyDescent="0.35">
      <c r="A2817" s="294">
        <v>2013</v>
      </c>
      <c r="B2817" s="295">
        <v>58164</v>
      </c>
      <c r="C2817" s="296" t="s">
        <v>2535</v>
      </c>
      <c r="D2817" s="294" t="s">
        <v>22</v>
      </c>
      <c r="E2817" s="296" t="s">
        <v>23</v>
      </c>
      <c r="F2817" s="294" t="s">
        <v>24</v>
      </c>
      <c r="G2817" s="296" t="s">
        <v>131</v>
      </c>
      <c r="H2817" s="296" t="s">
        <v>114</v>
      </c>
      <c r="I2817" s="296" t="s">
        <v>2271</v>
      </c>
      <c r="J2817" s="297" t="s">
        <v>35</v>
      </c>
      <c r="K2817" s="298" t="s">
        <v>35</v>
      </c>
      <c r="L2817" s="298" t="s">
        <v>35</v>
      </c>
      <c r="M2817" s="299" t="s">
        <v>35</v>
      </c>
      <c r="N2817" s="300" t="s">
        <v>35</v>
      </c>
      <c r="O2817" s="300" t="s">
        <v>35</v>
      </c>
      <c r="P2817" s="301">
        <v>301</v>
      </c>
      <c r="Q2817" s="302">
        <v>2741</v>
      </c>
      <c r="R2817" s="302">
        <v>1</v>
      </c>
      <c r="S2817" s="303" t="s">
        <v>35</v>
      </c>
      <c r="T2817" s="304" t="s">
        <v>35</v>
      </c>
      <c r="U2817" s="304" t="s">
        <v>35</v>
      </c>
      <c r="V2817" s="297">
        <v>301</v>
      </c>
      <c r="W2817" s="298">
        <v>2741</v>
      </c>
      <c r="X2817" s="298">
        <v>1</v>
      </c>
    </row>
    <row r="2818" spans="1:24" x14ac:dyDescent="0.35">
      <c r="A2818" s="294">
        <v>2013</v>
      </c>
      <c r="B2818" s="295">
        <v>58171</v>
      </c>
      <c r="C2818" s="296" t="s">
        <v>2536</v>
      </c>
      <c r="D2818" s="294" t="s">
        <v>22</v>
      </c>
      <c r="E2818" s="296" t="s">
        <v>23</v>
      </c>
      <c r="F2818" s="294" t="s">
        <v>24</v>
      </c>
      <c r="G2818" s="296" t="s">
        <v>60</v>
      </c>
      <c r="H2818" s="296" t="s">
        <v>114</v>
      </c>
      <c r="I2818" s="296" t="s">
        <v>2278</v>
      </c>
      <c r="J2818" s="297" t="s">
        <v>35</v>
      </c>
      <c r="K2818" s="298" t="s">
        <v>35</v>
      </c>
      <c r="L2818" s="298" t="s">
        <v>35</v>
      </c>
      <c r="M2818" s="299">
        <v>9229</v>
      </c>
      <c r="N2818" s="300">
        <v>77455</v>
      </c>
      <c r="O2818" s="300">
        <v>4</v>
      </c>
      <c r="P2818" s="301" t="s">
        <v>35</v>
      </c>
      <c r="Q2818" s="302" t="s">
        <v>35</v>
      </c>
      <c r="R2818" s="302" t="s">
        <v>35</v>
      </c>
      <c r="S2818" s="303" t="s">
        <v>35</v>
      </c>
      <c r="T2818" s="304" t="s">
        <v>35</v>
      </c>
      <c r="U2818" s="304" t="s">
        <v>35</v>
      </c>
      <c r="V2818" s="297">
        <v>9229</v>
      </c>
      <c r="W2818" s="298">
        <v>77455</v>
      </c>
      <c r="X2818" s="298">
        <v>4</v>
      </c>
    </row>
    <row r="2819" spans="1:24" x14ac:dyDescent="0.35">
      <c r="A2819" s="294">
        <v>2013</v>
      </c>
      <c r="B2819" s="295">
        <v>58179</v>
      </c>
      <c r="C2819" s="296" t="s">
        <v>2537</v>
      </c>
      <c r="D2819" s="294" t="s">
        <v>22</v>
      </c>
      <c r="E2819" s="296" t="s">
        <v>23</v>
      </c>
      <c r="F2819" s="294" t="s">
        <v>24</v>
      </c>
      <c r="G2819" s="296" t="s">
        <v>131</v>
      </c>
      <c r="H2819" s="296" t="s">
        <v>114</v>
      </c>
      <c r="I2819" s="296" t="s">
        <v>2271</v>
      </c>
      <c r="J2819" s="297" t="s">
        <v>35</v>
      </c>
      <c r="K2819" s="298" t="s">
        <v>35</v>
      </c>
      <c r="L2819" s="298" t="s">
        <v>35</v>
      </c>
      <c r="M2819" s="299" t="s">
        <v>35</v>
      </c>
      <c r="N2819" s="300" t="s">
        <v>35</v>
      </c>
      <c r="O2819" s="300" t="s">
        <v>35</v>
      </c>
      <c r="P2819" s="301" t="s">
        <v>35</v>
      </c>
      <c r="Q2819" s="302" t="s">
        <v>35</v>
      </c>
      <c r="R2819" s="302" t="s">
        <v>35</v>
      </c>
      <c r="S2819" s="303" t="s">
        <v>35</v>
      </c>
      <c r="T2819" s="304" t="s">
        <v>35</v>
      </c>
      <c r="U2819" s="304" t="s">
        <v>35</v>
      </c>
      <c r="V2819" s="297">
        <v>0</v>
      </c>
      <c r="W2819" s="298">
        <v>0</v>
      </c>
      <c r="X2819" s="298">
        <v>0</v>
      </c>
    </row>
    <row r="2820" spans="1:24" x14ac:dyDescent="0.35">
      <c r="A2820" s="294">
        <v>2013</v>
      </c>
      <c r="B2820" s="295">
        <v>58181</v>
      </c>
      <c r="C2820" s="296" t="s">
        <v>2538</v>
      </c>
      <c r="D2820" s="294" t="s">
        <v>39</v>
      </c>
      <c r="E2820" s="296" t="s">
        <v>40</v>
      </c>
      <c r="F2820" s="294" t="s">
        <v>24</v>
      </c>
      <c r="G2820" s="296" t="s">
        <v>41</v>
      </c>
      <c r="H2820" s="296" t="s">
        <v>42</v>
      </c>
      <c r="I2820" s="296" t="s">
        <v>2272</v>
      </c>
      <c r="J2820" s="297">
        <v>1267</v>
      </c>
      <c r="K2820" s="298">
        <v>19489</v>
      </c>
      <c r="L2820" s="298">
        <v>2399</v>
      </c>
      <c r="M2820" s="299">
        <v>17</v>
      </c>
      <c r="N2820" s="300">
        <v>168</v>
      </c>
      <c r="O2820" s="300">
        <v>28</v>
      </c>
      <c r="P2820" s="301">
        <v>0</v>
      </c>
      <c r="Q2820" s="302">
        <v>0</v>
      </c>
      <c r="R2820" s="302">
        <v>0</v>
      </c>
      <c r="S2820" s="303">
        <v>0</v>
      </c>
      <c r="T2820" s="304">
        <v>0</v>
      </c>
      <c r="U2820" s="304">
        <v>0</v>
      </c>
      <c r="V2820" s="297">
        <v>1284</v>
      </c>
      <c r="W2820" s="298">
        <v>19657</v>
      </c>
      <c r="X2820" s="298">
        <v>2427</v>
      </c>
    </row>
    <row r="2821" spans="1:24" x14ac:dyDescent="0.35">
      <c r="A2821" s="294">
        <v>2013</v>
      </c>
      <c r="B2821" s="295">
        <v>58196</v>
      </c>
      <c r="C2821" s="296" t="s">
        <v>2539</v>
      </c>
      <c r="D2821" s="294" t="s">
        <v>39</v>
      </c>
      <c r="E2821" s="296" t="s">
        <v>40</v>
      </c>
      <c r="F2821" s="294" t="s">
        <v>24</v>
      </c>
      <c r="G2821" s="296" t="s">
        <v>150</v>
      </c>
      <c r="H2821" s="296" t="s">
        <v>42</v>
      </c>
      <c r="I2821" s="296" t="s">
        <v>2306</v>
      </c>
      <c r="J2821" s="297">
        <v>450.5</v>
      </c>
      <c r="K2821" s="298">
        <v>6624</v>
      </c>
      <c r="L2821" s="298">
        <v>902</v>
      </c>
      <c r="M2821" s="299">
        <v>1511.5</v>
      </c>
      <c r="N2821" s="300">
        <v>18664</v>
      </c>
      <c r="O2821" s="300">
        <v>326</v>
      </c>
      <c r="P2821" s="301">
        <v>0</v>
      </c>
      <c r="Q2821" s="302">
        <v>0</v>
      </c>
      <c r="R2821" s="302">
        <v>0</v>
      </c>
      <c r="S2821" s="303">
        <v>0</v>
      </c>
      <c r="T2821" s="304">
        <v>0</v>
      </c>
      <c r="U2821" s="304">
        <v>0</v>
      </c>
      <c r="V2821" s="297">
        <v>1962</v>
      </c>
      <c r="W2821" s="298">
        <v>25288</v>
      </c>
      <c r="X2821" s="298">
        <v>1228</v>
      </c>
    </row>
    <row r="2822" spans="1:24" x14ac:dyDescent="0.35">
      <c r="A2822" s="294">
        <v>2013</v>
      </c>
      <c r="B2822" s="295">
        <v>58203</v>
      </c>
      <c r="C2822" s="296" t="s">
        <v>2540</v>
      </c>
      <c r="D2822" s="294" t="s">
        <v>22</v>
      </c>
      <c r="E2822" s="296" t="s">
        <v>23</v>
      </c>
      <c r="F2822" s="294" t="s">
        <v>24</v>
      </c>
      <c r="G2822" s="296" t="s">
        <v>187</v>
      </c>
      <c r="H2822" s="296" t="s">
        <v>114</v>
      </c>
      <c r="I2822" s="296" t="s">
        <v>2271</v>
      </c>
      <c r="J2822" s="297" t="s">
        <v>35</v>
      </c>
      <c r="K2822" s="298" t="s">
        <v>35</v>
      </c>
      <c r="L2822" s="298" t="s">
        <v>35</v>
      </c>
      <c r="M2822" s="299">
        <v>538</v>
      </c>
      <c r="N2822" s="300">
        <v>3589</v>
      </c>
      <c r="O2822" s="300">
        <v>1</v>
      </c>
      <c r="P2822" s="301" t="s">
        <v>35</v>
      </c>
      <c r="Q2822" s="302" t="s">
        <v>35</v>
      </c>
      <c r="R2822" s="302" t="s">
        <v>35</v>
      </c>
      <c r="S2822" s="303" t="s">
        <v>35</v>
      </c>
      <c r="T2822" s="304" t="s">
        <v>35</v>
      </c>
      <c r="U2822" s="304" t="s">
        <v>35</v>
      </c>
      <c r="V2822" s="297">
        <v>538</v>
      </c>
      <c r="W2822" s="298">
        <v>3589</v>
      </c>
      <c r="X2822" s="298">
        <v>1</v>
      </c>
    </row>
    <row r="2823" spans="1:24" x14ac:dyDescent="0.35">
      <c r="A2823" s="294">
        <v>2013</v>
      </c>
      <c r="B2823" s="295">
        <v>58204</v>
      </c>
      <c r="C2823" s="296" t="s">
        <v>2026</v>
      </c>
      <c r="D2823" s="294" t="s">
        <v>39</v>
      </c>
      <c r="E2823" s="296" t="s">
        <v>40</v>
      </c>
      <c r="F2823" s="294" t="s">
        <v>24</v>
      </c>
      <c r="G2823" s="296" t="s">
        <v>228</v>
      </c>
      <c r="H2823" s="296" t="s">
        <v>42</v>
      </c>
      <c r="I2823" s="296" t="s">
        <v>2306</v>
      </c>
      <c r="J2823" s="297">
        <v>3563</v>
      </c>
      <c r="K2823" s="298">
        <v>40990</v>
      </c>
      <c r="L2823" s="298">
        <v>4563</v>
      </c>
      <c r="M2823" s="299">
        <v>1031</v>
      </c>
      <c r="N2823" s="300">
        <v>13040</v>
      </c>
      <c r="O2823" s="300">
        <v>352</v>
      </c>
      <c r="P2823" s="301">
        <v>304</v>
      </c>
      <c r="Q2823" s="302">
        <v>3798</v>
      </c>
      <c r="R2823" s="302">
        <v>2</v>
      </c>
      <c r="S2823" s="303" t="s">
        <v>35</v>
      </c>
      <c r="T2823" s="304" t="s">
        <v>35</v>
      </c>
      <c r="U2823" s="304" t="s">
        <v>35</v>
      </c>
      <c r="V2823" s="297">
        <v>4898</v>
      </c>
      <c r="W2823" s="298">
        <v>57828</v>
      </c>
      <c r="X2823" s="298">
        <v>4917</v>
      </c>
    </row>
    <row r="2824" spans="1:24" x14ac:dyDescent="0.35">
      <c r="A2824" s="294">
        <v>2013</v>
      </c>
      <c r="B2824" s="295">
        <v>58204</v>
      </c>
      <c r="C2824" s="296" t="s">
        <v>2026</v>
      </c>
      <c r="D2824" s="294" t="s">
        <v>39</v>
      </c>
      <c r="E2824" s="296" t="s">
        <v>40</v>
      </c>
      <c r="F2824" s="294" t="s">
        <v>24</v>
      </c>
      <c r="G2824" s="296" t="s">
        <v>173</v>
      </c>
      <c r="H2824" s="296" t="s">
        <v>42</v>
      </c>
      <c r="I2824" s="296" t="s">
        <v>2306</v>
      </c>
      <c r="J2824" s="297">
        <v>0.5</v>
      </c>
      <c r="K2824" s="298">
        <v>7</v>
      </c>
      <c r="L2824" s="298">
        <v>1</v>
      </c>
      <c r="M2824" s="299">
        <v>25.5</v>
      </c>
      <c r="N2824" s="300">
        <v>326</v>
      </c>
      <c r="O2824" s="300">
        <v>9</v>
      </c>
      <c r="P2824" s="301" t="s">
        <v>35</v>
      </c>
      <c r="Q2824" s="302" t="s">
        <v>35</v>
      </c>
      <c r="R2824" s="302" t="s">
        <v>35</v>
      </c>
      <c r="S2824" s="303" t="s">
        <v>35</v>
      </c>
      <c r="T2824" s="304" t="s">
        <v>35</v>
      </c>
      <c r="U2824" s="304" t="s">
        <v>35</v>
      </c>
      <c r="V2824" s="297">
        <v>26</v>
      </c>
      <c r="W2824" s="298">
        <v>333</v>
      </c>
      <c r="X2824" s="298">
        <v>10</v>
      </c>
    </row>
    <row r="2825" spans="1:24" x14ac:dyDescent="0.35">
      <c r="A2825" s="294">
        <v>2013</v>
      </c>
      <c r="B2825" s="295">
        <v>58204</v>
      </c>
      <c r="C2825" s="296" t="s">
        <v>2026</v>
      </c>
      <c r="D2825" s="294" t="s">
        <v>39</v>
      </c>
      <c r="E2825" s="296" t="s">
        <v>40</v>
      </c>
      <c r="F2825" s="294" t="s">
        <v>24</v>
      </c>
      <c r="G2825" s="296" t="s">
        <v>131</v>
      </c>
      <c r="H2825" s="296" t="s">
        <v>42</v>
      </c>
      <c r="I2825" s="296" t="s">
        <v>2271</v>
      </c>
      <c r="J2825" s="297">
        <v>111.5</v>
      </c>
      <c r="K2825" s="298">
        <v>1111</v>
      </c>
      <c r="L2825" s="298">
        <v>148</v>
      </c>
      <c r="M2825" s="299">
        <v>404.4</v>
      </c>
      <c r="N2825" s="300">
        <v>4662</v>
      </c>
      <c r="O2825" s="300">
        <v>29</v>
      </c>
      <c r="P2825" s="301" t="s">
        <v>35</v>
      </c>
      <c r="Q2825" s="302" t="s">
        <v>35</v>
      </c>
      <c r="R2825" s="302" t="s">
        <v>35</v>
      </c>
      <c r="S2825" s="303" t="s">
        <v>35</v>
      </c>
      <c r="T2825" s="304" t="s">
        <v>35</v>
      </c>
      <c r="U2825" s="304" t="s">
        <v>35</v>
      </c>
      <c r="V2825" s="297">
        <v>515.9</v>
      </c>
      <c r="W2825" s="298">
        <v>5773</v>
      </c>
      <c r="X2825" s="298">
        <v>177</v>
      </c>
    </row>
    <row r="2826" spans="1:24" x14ac:dyDescent="0.35">
      <c r="A2826" s="294">
        <v>2013</v>
      </c>
      <c r="B2826" s="295">
        <v>58204</v>
      </c>
      <c r="C2826" s="296" t="s">
        <v>2026</v>
      </c>
      <c r="D2826" s="294" t="s">
        <v>39</v>
      </c>
      <c r="E2826" s="296" t="s">
        <v>40</v>
      </c>
      <c r="F2826" s="294" t="s">
        <v>24</v>
      </c>
      <c r="G2826" s="296" t="s">
        <v>41</v>
      </c>
      <c r="H2826" s="296" t="s">
        <v>42</v>
      </c>
      <c r="I2826" s="296" t="s">
        <v>2271</v>
      </c>
      <c r="J2826" s="297" t="s">
        <v>35</v>
      </c>
      <c r="K2826" s="298" t="s">
        <v>35</v>
      </c>
      <c r="L2826" s="298" t="s">
        <v>35</v>
      </c>
      <c r="M2826" s="299">
        <v>592.20000000000005</v>
      </c>
      <c r="N2826" s="300">
        <v>8563</v>
      </c>
      <c r="O2826" s="300">
        <v>21</v>
      </c>
      <c r="P2826" s="301" t="s">
        <v>35</v>
      </c>
      <c r="Q2826" s="302" t="s">
        <v>35</v>
      </c>
      <c r="R2826" s="302" t="s">
        <v>35</v>
      </c>
      <c r="S2826" s="303" t="s">
        <v>35</v>
      </c>
      <c r="T2826" s="304" t="s">
        <v>35</v>
      </c>
      <c r="U2826" s="304" t="s">
        <v>35</v>
      </c>
      <c r="V2826" s="297">
        <v>592.20000000000005</v>
      </c>
      <c r="W2826" s="298">
        <v>8563</v>
      </c>
      <c r="X2826" s="298">
        <v>21</v>
      </c>
    </row>
    <row r="2827" spans="1:24" x14ac:dyDescent="0.35">
      <c r="A2827" s="294">
        <v>2013</v>
      </c>
      <c r="B2827" s="295">
        <v>58204</v>
      </c>
      <c r="C2827" s="296" t="s">
        <v>2026</v>
      </c>
      <c r="D2827" s="294" t="s">
        <v>39</v>
      </c>
      <c r="E2827" s="296" t="s">
        <v>40</v>
      </c>
      <c r="F2827" s="294" t="s">
        <v>24</v>
      </c>
      <c r="G2827" s="296" t="s">
        <v>187</v>
      </c>
      <c r="H2827" s="296" t="s">
        <v>42</v>
      </c>
      <c r="I2827" s="296" t="s">
        <v>2271</v>
      </c>
      <c r="J2827" s="297">
        <v>3654</v>
      </c>
      <c r="K2827" s="298">
        <v>40196</v>
      </c>
      <c r="L2827" s="298">
        <v>3610</v>
      </c>
      <c r="M2827" s="299">
        <v>139.19999999999999</v>
      </c>
      <c r="N2827" s="300">
        <v>1680</v>
      </c>
      <c r="O2827" s="300">
        <v>89</v>
      </c>
      <c r="P2827" s="301" t="s">
        <v>35</v>
      </c>
      <c r="Q2827" s="302" t="s">
        <v>35</v>
      </c>
      <c r="R2827" s="302" t="s">
        <v>35</v>
      </c>
      <c r="S2827" s="303" t="s">
        <v>35</v>
      </c>
      <c r="T2827" s="304" t="s">
        <v>35</v>
      </c>
      <c r="U2827" s="304" t="s">
        <v>35</v>
      </c>
      <c r="V2827" s="297">
        <v>3793.2</v>
      </c>
      <c r="W2827" s="298">
        <v>41876</v>
      </c>
      <c r="X2827" s="298">
        <v>3699</v>
      </c>
    </row>
    <row r="2828" spans="1:24" x14ac:dyDescent="0.35">
      <c r="A2828" s="294">
        <v>2013</v>
      </c>
      <c r="B2828" s="295">
        <v>58211</v>
      </c>
      <c r="C2828" s="296" t="s">
        <v>2541</v>
      </c>
      <c r="D2828" s="294" t="s">
        <v>22</v>
      </c>
      <c r="E2828" s="296" t="s">
        <v>23</v>
      </c>
      <c r="F2828" s="294" t="s">
        <v>24</v>
      </c>
      <c r="G2828" s="296" t="s">
        <v>60</v>
      </c>
      <c r="H2828" s="296" t="s">
        <v>114</v>
      </c>
      <c r="I2828" s="296" t="s">
        <v>2278</v>
      </c>
      <c r="J2828" s="297" t="s">
        <v>35</v>
      </c>
      <c r="K2828" s="298" t="s">
        <v>35</v>
      </c>
      <c r="L2828" s="298" t="s">
        <v>35</v>
      </c>
      <c r="M2828" s="299">
        <v>1764</v>
      </c>
      <c r="N2828" s="300">
        <v>17409</v>
      </c>
      <c r="O2828" s="300">
        <v>1</v>
      </c>
      <c r="P2828" s="301" t="s">
        <v>35</v>
      </c>
      <c r="Q2828" s="302" t="s">
        <v>35</v>
      </c>
      <c r="R2828" s="302" t="s">
        <v>35</v>
      </c>
      <c r="S2828" s="303" t="s">
        <v>35</v>
      </c>
      <c r="T2828" s="304" t="s">
        <v>35</v>
      </c>
      <c r="U2828" s="304" t="s">
        <v>35</v>
      </c>
      <c r="V2828" s="297">
        <v>1764</v>
      </c>
      <c r="W2828" s="298">
        <v>17409</v>
      </c>
      <c r="X2828" s="298">
        <v>1</v>
      </c>
    </row>
    <row r="2829" spans="1:24" x14ac:dyDescent="0.35">
      <c r="A2829" s="294">
        <v>2013</v>
      </c>
      <c r="B2829" s="295">
        <v>58238</v>
      </c>
      <c r="C2829" s="296" t="s">
        <v>2027</v>
      </c>
      <c r="D2829" s="294" t="s">
        <v>22</v>
      </c>
      <c r="E2829" s="296" t="s">
        <v>23</v>
      </c>
      <c r="F2829" s="294" t="s">
        <v>24</v>
      </c>
      <c r="G2829" s="296" t="s">
        <v>60</v>
      </c>
      <c r="H2829" s="296" t="s">
        <v>114</v>
      </c>
      <c r="I2829" s="296" t="s">
        <v>2360</v>
      </c>
      <c r="J2829" s="297" t="s">
        <v>35</v>
      </c>
      <c r="K2829" s="298" t="s">
        <v>35</v>
      </c>
      <c r="L2829" s="298" t="s">
        <v>35</v>
      </c>
      <c r="M2829" s="299" t="s">
        <v>35</v>
      </c>
      <c r="N2829" s="300" t="s">
        <v>35</v>
      </c>
      <c r="O2829" s="300" t="s">
        <v>35</v>
      </c>
      <c r="P2829" s="301">
        <v>206</v>
      </c>
      <c r="Q2829" s="302">
        <v>2086</v>
      </c>
      <c r="R2829" s="302">
        <v>1</v>
      </c>
      <c r="S2829" s="303" t="s">
        <v>35</v>
      </c>
      <c r="T2829" s="304" t="s">
        <v>35</v>
      </c>
      <c r="U2829" s="304" t="s">
        <v>35</v>
      </c>
      <c r="V2829" s="297">
        <v>206</v>
      </c>
      <c r="W2829" s="298">
        <v>2086</v>
      </c>
      <c r="X2829" s="298">
        <v>1</v>
      </c>
    </row>
    <row r="2830" spans="1:24" x14ac:dyDescent="0.35">
      <c r="A2830" s="294">
        <v>2013</v>
      </c>
      <c r="B2830" s="295">
        <v>58245</v>
      </c>
      <c r="C2830" s="296" t="s">
        <v>2542</v>
      </c>
      <c r="D2830" s="294" t="s">
        <v>22</v>
      </c>
      <c r="E2830" s="296" t="s">
        <v>23</v>
      </c>
      <c r="F2830" s="294" t="s">
        <v>24</v>
      </c>
      <c r="G2830" s="296" t="s">
        <v>60</v>
      </c>
      <c r="H2830" s="296" t="s">
        <v>114</v>
      </c>
      <c r="I2830" s="296" t="s">
        <v>2337</v>
      </c>
      <c r="J2830" s="297" t="s">
        <v>35</v>
      </c>
      <c r="K2830" s="298" t="s">
        <v>35</v>
      </c>
      <c r="L2830" s="298" t="s">
        <v>35</v>
      </c>
      <c r="M2830" s="299" t="s">
        <v>35</v>
      </c>
      <c r="N2830" s="300" t="s">
        <v>35</v>
      </c>
      <c r="O2830" s="300" t="s">
        <v>35</v>
      </c>
      <c r="P2830" s="301" t="s">
        <v>35</v>
      </c>
      <c r="Q2830" s="302" t="s">
        <v>35</v>
      </c>
      <c r="R2830" s="302" t="s">
        <v>35</v>
      </c>
      <c r="S2830" s="303" t="s">
        <v>35</v>
      </c>
      <c r="T2830" s="304" t="s">
        <v>35</v>
      </c>
      <c r="U2830" s="304" t="s">
        <v>35</v>
      </c>
      <c r="V2830" s="297">
        <v>0</v>
      </c>
      <c r="W2830" s="298">
        <v>0</v>
      </c>
      <c r="X2830" s="298">
        <v>0</v>
      </c>
    </row>
    <row r="2831" spans="1:24" x14ac:dyDescent="0.35">
      <c r="A2831" s="294">
        <v>2013</v>
      </c>
      <c r="B2831" s="295">
        <v>58248</v>
      </c>
      <c r="C2831" s="296" t="s">
        <v>2028</v>
      </c>
      <c r="D2831" s="294" t="s">
        <v>39</v>
      </c>
      <c r="E2831" s="296" t="s">
        <v>40</v>
      </c>
      <c r="F2831" s="294" t="s">
        <v>24</v>
      </c>
      <c r="G2831" s="296" t="s">
        <v>41</v>
      </c>
      <c r="H2831" s="296" t="s">
        <v>42</v>
      </c>
      <c r="I2831" s="296" t="s">
        <v>2272</v>
      </c>
      <c r="J2831" s="297">
        <v>301.89999999999998</v>
      </c>
      <c r="K2831" s="298">
        <v>4443</v>
      </c>
      <c r="L2831" s="298">
        <v>699</v>
      </c>
      <c r="M2831" s="299">
        <v>3172.3</v>
      </c>
      <c r="N2831" s="300">
        <v>48231</v>
      </c>
      <c r="O2831" s="300">
        <v>901</v>
      </c>
      <c r="P2831" s="301">
        <v>3255.3</v>
      </c>
      <c r="Q2831" s="302">
        <v>51105</v>
      </c>
      <c r="R2831" s="302">
        <v>42</v>
      </c>
      <c r="S2831" s="303">
        <v>0</v>
      </c>
      <c r="T2831" s="304">
        <v>0</v>
      </c>
      <c r="U2831" s="304">
        <v>0</v>
      </c>
      <c r="V2831" s="297">
        <v>6729.5</v>
      </c>
      <c r="W2831" s="298">
        <v>103779</v>
      </c>
      <c r="X2831" s="298">
        <v>1642</v>
      </c>
    </row>
    <row r="2832" spans="1:24" x14ac:dyDescent="0.35">
      <c r="A2832" s="294">
        <v>2013</v>
      </c>
      <c r="B2832" s="295">
        <v>58263</v>
      </c>
      <c r="C2832" s="296" t="s">
        <v>2543</v>
      </c>
      <c r="D2832" s="294" t="s">
        <v>93</v>
      </c>
      <c r="E2832" s="296" t="s">
        <v>23</v>
      </c>
      <c r="F2832" s="294" t="s">
        <v>24</v>
      </c>
      <c r="G2832" s="296" t="s">
        <v>94</v>
      </c>
      <c r="H2832" s="296" t="s">
        <v>42</v>
      </c>
      <c r="I2832" s="296" t="s">
        <v>2285</v>
      </c>
      <c r="J2832" s="297">
        <v>2693.3</v>
      </c>
      <c r="K2832" s="298">
        <v>38919</v>
      </c>
      <c r="L2832" s="298">
        <v>2693</v>
      </c>
      <c r="M2832" s="299">
        <v>395.4</v>
      </c>
      <c r="N2832" s="300">
        <v>4658</v>
      </c>
      <c r="O2832" s="300">
        <v>102</v>
      </c>
      <c r="P2832" s="301">
        <v>0</v>
      </c>
      <c r="Q2832" s="302">
        <v>0</v>
      </c>
      <c r="R2832" s="302">
        <v>0</v>
      </c>
      <c r="S2832" s="303">
        <v>0</v>
      </c>
      <c r="T2832" s="304">
        <v>0</v>
      </c>
      <c r="U2832" s="304">
        <v>0</v>
      </c>
      <c r="V2832" s="297">
        <v>3088.7</v>
      </c>
      <c r="W2832" s="298">
        <v>43577</v>
      </c>
      <c r="X2832" s="298">
        <v>2795</v>
      </c>
    </row>
    <row r="2833" spans="1:24" x14ac:dyDescent="0.35">
      <c r="A2833" s="294">
        <v>2013</v>
      </c>
      <c r="B2833" s="295">
        <v>58300</v>
      </c>
      <c r="C2833" s="296" t="s">
        <v>2029</v>
      </c>
      <c r="D2833" s="294" t="s">
        <v>22</v>
      </c>
      <c r="E2833" s="296" t="s">
        <v>23</v>
      </c>
      <c r="F2833" s="294" t="s">
        <v>24</v>
      </c>
      <c r="G2833" s="296" t="s">
        <v>228</v>
      </c>
      <c r="H2833" s="296" t="s">
        <v>114</v>
      </c>
      <c r="I2833" s="296" t="s">
        <v>2306</v>
      </c>
      <c r="J2833" s="297" t="s">
        <v>35</v>
      </c>
      <c r="K2833" s="298" t="s">
        <v>35</v>
      </c>
      <c r="L2833" s="298" t="s">
        <v>35</v>
      </c>
      <c r="M2833" s="299">
        <v>4239</v>
      </c>
      <c r="N2833" s="300">
        <v>18731</v>
      </c>
      <c r="O2833" s="300">
        <v>1</v>
      </c>
      <c r="P2833" s="301" t="s">
        <v>35</v>
      </c>
      <c r="Q2833" s="302" t="s">
        <v>35</v>
      </c>
      <c r="R2833" s="302" t="s">
        <v>35</v>
      </c>
      <c r="S2833" s="303" t="s">
        <v>35</v>
      </c>
      <c r="T2833" s="304" t="s">
        <v>35</v>
      </c>
      <c r="U2833" s="304" t="s">
        <v>35</v>
      </c>
      <c r="V2833" s="297">
        <v>4239</v>
      </c>
      <c r="W2833" s="298">
        <v>18731</v>
      </c>
      <c r="X2833" s="298">
        <v>1</v>
      </c>
    </row>
    <row r="2834" spans="1:24" x14ac:dyDescent="0.35">
      <c r="A2834" s="294">
        <v>2013</v>
      </c>
      <c r="B2834" s="295">
        <v>58300</v>
      </c>
      <c r="C2834" s="296" t="s">
        <v>2029</v>
      </c>
      <c r="D2834" s="294" t="s">
        <v>22</v>
      </c>
      <c r="E2834" s="296" t="s">
        <v>23</v>
      </c>
      <c r="F2834" s="294" t="s">
        <v>24</v>
      </c>
      <c r="G2834" s="296" t="s">
        <v>228</v>
      </c>
      <c r="H2834" s="296" t="s">
        <v>114</v>
      </c>
      <c r="I2834" s="296" t="s">
        <v>2306</v>
      </c>
      <c r="J2834" s="297" t="s">
        <v>35</v>
      </c>
      <c r="K2834" s="298" t="s">
        <v>35</v>
      </c>
      <c r="L2834" s="298" t="s">
        <v>35</v>
      </c>
      <c r="M2834" s="299">
        <v>2833</v>
      </c>
      <c r="N2834" s="300">
        <v>3422</v>
      </c>
      <c r="O2834" s="300">
        <v>1</v>
      </c>
      <c r="P2834" s="301" t="s">
        <v>35</v>
      </c>
      <c r="Q2834" s="302" t="s">
        <v>35</v>
      </c>
      <c r="R2834" s="302" t="s">
        <v>35</v>
      </c>
      <c r="S2834" s="303" t="s">
        <v>35</v>
      </c>
      <c r="T2834" s="304" t="s">
        <v>35</v>
      </c>
      <c r="U2834" s="304" t="s">
        <v>35</v>
      </c>
      <c r="V2834" s="297">
        <v>2833</v>
      </c>
      <c r="W2834" s="298">
        <v>3422</v>
      </c>
      <c r="X2834" s="298">
        <v>1</v>
      </c>
    </row>
    <row r="2835" spans="1:24" x14ac:dyDescent="0.35">
      <c r="A2835" s="294">
        <v>2013</v>
      </c>
      <c r="B2835" s="295">
        <v>58314</v>
      </c>
      <c r="C2835" s="296" t="s">
        <v>2544</v>
      </c>
      <c r="D2835" s="294" t="s">
        <v>39</v>
      </c>
      <c r="E2835" s="296" t="s">
        <v>40</v>
      </c>
      <c r="F2835" s="294" t="s">
        <v>24</v>
      </c>
      <c r="G2835" s="296" t="s">
        <v>34</v>
      </c>
      <c r="H2835" s="296" t="s">
        <v>42</v>
      </c>
      <c r="I2835" s="296" t="s">
        <v>2271</v>
      </c>
      <c r="J2835" s="297">
        <v>2578</v>
      </c>
      <c r="K2835" s="298">
        <v>33856</v>
      </c>
      <c r="L2835" s="298">
        <v>6083</v>
      </c>
      <c r="M2835" s="299">
        <v>6</v>
      </c>
      <c r="N2835" s="300">
        <v>105</v>
      </c>
      <c r="O2835" s="300">
        <v>9</v>
      </c>
      <c r="P2835" s="301">
        <v>0</v>
      </c>
      <c r="Q2835" s="302">
        <v>0</v>
      </c>
      <c r="R2835" s="302">
        <v>0</v>
      </c>
      <c r="S2835" s="303">
        <v>0</v>
      </c>
      <c r="T2835" s="304">
        <v>0</v>
      </c>
      <c r="U2835" s="304">
        <v>0</v>
      </c>
      <c r="V2835" s="297">
        <v>2584</v>
      </c>
      <c r="W2835" s="298">
        <v>33961</v>
      </c>
      <c r="X2835" s="298">
        <v>6092</v>
      </c>
    </row>
    <row r="2836" spans="1:24" x14ac:dyDescent="0.35">
      <c r="A2836" s="294">
        <v>2013</v>
      </c>
      <c r="B2836" s="295">
        <v>58339</v>
      </c>
      <c r="C2836" s="296" t="s">
        <v>2545</v>
      </c>
      <c r="D2836" s="294" t="s">
        <v>39</v>
      </c>
      <c r="E2836" s="296" t="s">
        <v>40</v>
      </c>
      <c r="F2836" s="294" t="s">
        <v>24</v>
      </c>
      <c r="G2836" s="296" t="s">
        <v>187</v>
      </c>
      <c r="H2836" s="296" t="s">
        <v>42</v>
      </c>
      <c r="I2836" s="296" t="s">
        <v>2271</v>
      </c>
      <c r="J2836" s="297">
        <v>9118.9</v>
      </c>
      <c r="K2836" s="298">
        <v>89356</v>
      </c>
      <c r="L2836" s="298">
        <v>9331</v>
      </c>
      <c r="M2836" s="299">
        <v>6526.7</v>
      </c>
      <c r="N2836" s="300">
        <v>64483</v>
      </c>
      <c r="O2836" s="300">
        <v>2239</v>
      </c>
      <c r="P2836" s="301">
        <v>0</v>
      </c>
      <c r="Q2836" s="302">
        <v>0</v>
      </c>
      <c r="R2836" s="302">
        <v>0</v>
      </c>
      <c r="S2836" s="303">
        <v>0</v>
      </c>
      <c r="T2836" s="304">
        <v>0</v>
      </c>
      <c r="U2836" s="304">
        <v>0</v>
      </c>
      <c r="V2836" s="297">
        <v>15645.6</v>
      </c>
      <c r="W2836" s="298">
        <v>153839</v>
      </c>
      <c r="X2836" s="298">
        <v>11570</v>
      </c>
    </row>
    <row r="2837" spans="1:24" ht="27.75" x14ac:dyDescent="0.35">
      <c r="A2837" s="294">
        <v>2013</v>
      </c>
      <c r="B2837" s="295">
        <v>58364</v>
      </c>
      <c r="C2837" s="296" t="s">
        <v>2030</v>
      </c>
      <c r="D2837" s="294" t="s">
        <v>39</v>
      </c>
      <c r="E2837" s="296" t="s">
        <v>40</v>
      </c>
      <c r="F2837" s="294" t="s">
        <v>24</v>
      </c>
      <c r="G2837" s="296" t="s">
        <v>150</v>
      </c>
      <c r="H2837" s="296" t="s">
        <v>42</v>
      </c>
      <c r="I2837" s="296" t="s">
        <v>2306</v>
      </c>
      <c r="J2837" s="297">
        <v>117318.9</v>
      </c>
      <c r="K2837" s="298">
        <v>1878285</v>
      </c>
      <c r="L2837" s="298">
        <v>484102</v>
      </c>
      <c r="M2837" s="299">
        <v>5790.8</v>
      </c>
      <c r="N2837" s="300">
        <v>83568</v>
      </c>
      <c r="O2837" s="300">
        <v>7026</v>
      </c>
      <c r="P2837" s="301">
        <v>5741.2</v>
      </c>
      <c r="Q2837" s="302">
        <v>74122</v>
      </c>
      <c r="R2837" s="302">
        <v>2</v>
      </c>
      <c r="S2837" s="303">
        <v>0</v>
      </c>
      <c r="T2837" s="304">
        <v>0</v>
      </c>
      <c r="U2837" s="304">
        <v>0</v>
      </c>
      <c r="V2837" s="297">
        <v>128850.9</v>
      </c>
      <c r="W2837" s="298">
        <v>2035975</v>
      </c>
      <c r="X2837" s="298">
        <v>491130</v>
      </c>
    </row>
    <row r="2838" spans="1:24" x14ac:dyDescent="0.35">
      <c r="A2838" s="294">
        <v>2013</v>
      </c>
      <c r="B2838" s="295">
        <v>58367</v>
      </c>
      <c r="C2838" s="296" t="s">
        <v>2546</v>
      </c>
      <c r="D2838" s="294" t="s">
        <v>39</v>
      </c>
      <c r="E2838" s="296" t="s">
        <v>40</v>
      </c>
      <c r="F2838" s="294" t="s">
        <v>24</v>
      </c>
      <c r="G2838" s="296" t="s">
        <v>41</v>
      </c>
      <c r="H2838" s="296" t="s">
        <v>42</v>
      </c>
      <c r="I2838" s="296" t="s">
        <v>2272</v>
      </c>
      <c r="J2838" s="297">
        <v>9027.2000000000007</v>
      </c>
      <c r="K2838" s="298">
        <v>80661</v>
      </c>
      <c r="L2838" s="298">
        <v>16054</v>
      </c>
      <c r="M2838" s="299">
        <v>8547.5</v>
      </c>
      <c r="N2838" s="300">
        <v>71379</v>
      </c>
      <c r="O2838" s="300">
        <v>3318</v>
      </c>
      <c r="P2838" s="301">
        <v>0</v>
      </c>
      <c r="Q2838" s="302">
        <v>0</v>
      </c>
      <c r="R2838" s="302">
        <v>0</v>
      </c>
      <c r="S2838" s="303">
        <v>0</v>
      </c>
      <c r="T2838" s="304">
        <v>0</v>
      </c>
      <c r="U2838" s="304">
        <v>0</v>
      </c>
      <c r="V2838" s="297">
        <v>17574.7</v>
      </c>
      <c r="W2838" s="298">
        <v>152040</v>
      </c>
      <c r="X2838" s="298">
        <v>19372</v>
      </c>
    </row>
    <row r="2839" spans="1:24" x14ac:dyDescent="0.35">
      <c r="A2839" s="294">
        <v>2013</v>
      </c>
      <c r="B2839" s="295">
        <v>58373</v>
      </c>
      <c r="C2839" s="296" t="s">
        <v>2547</v>
      </c>
      <c r="D2839" s="294" t="s">
        <v>22</v>
      </c>
      <c r="E2839" s="296" t="s">
        <v>23</v>
      </c>
      <c r="F2839" s="294" t="s">
        <v>24</v>
      </c>
      <c r="G2839" s="296" t="s">
        <v>44</v>
      </c>
      <c r="H2839" s="296" t="s">
        <v>114</v>
      </c>
      <c r="I2839" s="296" t="s">
        <v>2271</v>
      </c>
      <c r="J2839" s="297" t="s">
        <v>35</v>
      </c>
      <c r="K2839" s="298" t="s">
        <v>35</v>
      </c>
      <c r="L2839" s="298" t="s">
        <v>35</v>
      </c>
      <c r="M2839" s="299">
        <v>257</v>
      </c>
      <c r="N2839" s="300">
        <v>1949</v>
      </c>
      <c r="O2839" s="300">
        <v>1</v>
      </c>
      <c r="P2839" s="301" t="s">
        <v>35</v>
      </c>
      <c r="Q2839" s="302" t="s">
        <v>35</v>
      </c>
      <c r="R2839" s="302" t="s">
        <v>35</v>
      </c>
      <c r="S2839" s="303" t="s">
        <v>35</v>
      </c>
      <c r="T2839" s="304" t="s">
        <v>35</v>
      </c>
      <c r="U2839" s="304" t="s">
        <v>35</v>
      </c>
      <c r="V2839" s="297">
        <v>257</v>
      </c>
      <c r="W2839" s="298">
        <v>1949</v>
      </c>
      <c r="X2839" s="298">
        <v>1</v>
      </c>
    </row>
    <row r="2840" spans="1:24" x14ac:dyDescent="0.35">
      <c r="A2840" s="294">
        <v>2013</v>
      </c>
      <c r="B2840" s="295">
        <v>58385</v>
      </c>
      <c r="C2840" s="296" t="s">
        <v>2548</v>
      </c>
      <c r="D2840" s="294" t="s">
        <v>22</v>
      </c>
      <c r="E2840" s="296" t="s">
        <v>23</v>
      </c>
      <c r="F2840" s="294" t="s">
        <v>24</v>
      </c>
      <c r="G2840" s="296" t="s">
        <v>100</v>
      </c>
      <c r="H2840" s="296" t="s">
        <v>114</v>
      </c>
      <c r="I2840" s="296" t="s">
        <v>2269</v>
      </c>
      <c r="J2840" s="297">
        <v>0</v>
      </c>
      <c r="K2840" s="298">
        <v>0</v>
      </c>
      <c r="L2840" s="298">
        <v>0</v>
      </c>
      <c r="M2840" s="299">
        <v>0</v>
      </c>
      <c r="N2840" s="300">
        <v>0</v>
      </c>
      <c r="O2840" s="300">
        <v>0</v>
      </c>
      <c r="P2840" s="301">
        <v>1332</v>
      </c>
      <c r="Q2840" s="302">
        <v>13302</v>
      </c>
      <c r="R2840" s="302">
        <v>1</v>
      </c>
      <c r="S2840" s="303">
        <v>0</v>
      </c>
      <c r="T2840" s="304">
        <v>0</v>
      </c>
      <c r="U2840" s="304">
        <v>0</v>
      </c>
      <c r="V2840" s="297">
        <v>1332</v>
      </c>
      <c r="W2840" s="298">
        <v>13302</v>
      </c>
      <c r="X2840" s="298">
        <v>1</v>
      </c>
    </row>
    <row r="2841" spans="1:24" x14ac:dyDescent="0.35">
      <c r="A2841" s="294">
        <v>2013</v>
      </c>
      <c r="B2841" s="295">
        <v>58438</v>
      </c>
      <c r="C2841" s="296" t="s">
        <v>2549</v>
      </c>
      <c r="D2841" s="294" t="s">
        <v>22</v>
      </c>
      <c r="E2841" s="296" t="s">
        <v>23</v>
      </c>
      <c r="F2841" s="294" t="s">
        <v>24</v>
      </c>
      <c r="G2841" s="296" t="s">
        <v>187</v>
      </c>
      <c r="H2841" s="296" t="s">
        <v>114</v>
      </c>
      <c r="I2841" s="296" t="s">
        <v>2271</v>
      </c>
      <c r="J2841" s="297" t="s">
        <v>35</v>
      </c>
      <c r="K2841" s="298" t="s">
        <v>35</v>
      </c>
      <c r="L2841" s="298" t="s">
        <v>35</v>
      </c>
      <c r="M2841" s="299" t="s">
        <v>35</v>
      </c>
      <c r="N2841" s="300" t="s">
        <v>35</v>
      </c>
      <c r="O2841" s="300" t="s">
        <v>35</v>
      </c>
      <c r="P2841" s="301">
        <v>124</v>
      </c>
      <c r="Q2841" s="302">
        <v>1553</v>
      </c>
      <c r="R2841" s="302">
        <v>1</v>
      </c>
      <c r="S2841" s="303" t="s">
        <v>35</v>
      </c>
      <c r="T2841" s="304" t="s">
        <v>35</v>
      </c>
      <c r="U2841" s="304" t="s">
        <v>35</v>
      </c>
      <c r="V2841" s="297">
        <v>124</v>
      </c>
      <c r="W2841" s="298">
        <v>1553</v>
      </c>
      <c r="X2841" s="298">
        <v>1</v>
      </c>
    </row>
    <row r="2842" spans="1:24" x14ac:dyDescent="0.35">
      <c r="A2842" s="294">
        <v>2013</v>
      </c>
      <c r="B2842" s="295">
        <v>58440</v>
      </c>
      <c r="C2842" s="296" t="s">
        <v>2550</v>
      </c>
      <c r="D2842" s="294" t="s">
        <v>22</v>
      </c>
      <c r="E2842" s="296" t="s">
        <v>23</v>
      </c>
      <c r="F2842" s="294" t="s">
        <v>24</v>
      </c>
      <c r="G2842" s="296" t="s">
        <v>60</v>
      </c>
      <c r="H2842" s="296" t="s">
        <v>114</v>
      </c>
      <c r="I2842" s="296" t="s">
        <v>2278</v>
      </c>
      <c r="J2842" s="297" t="s">
        <v>35</v>
      </c>
      <c r="K2842" s="298" t="s">
        <v>35</v>
      </c>
      <c r="L2842" s="298" t="s">
        <v>35</v>
      </c>
      <c r="M2842" s="299" t="s">
        <v>35</v>
      </c>
      <c r="N2842" s="300" t="s">
        <v>35</v>
      </c>
      <c r="O2842" s="300" t="s">
        <v>35</v>
      </c>
      <c r="P2842" s="301" t="s">
        <v>35</v>
      </c>
      <c r="Q2842" s="302" t="s">
        <v>35</v>
      </c>
      <c r="R2842" s="302" t="s">
        <v>35</v>
      </c>
      <c r="S2842" s="303" t="s">
        <v>35</v>
      </c>
      <c r="T2842" s="304" t="s">
        <v>35</v>
      </c>
      <c r="U2842" s="304" t="s">
        <v>35</v>
      </c>
      <c r="V2842" s="297">
        <v>0</v>
      </c>
      <c r="W2842" s="298">
        <v>0</v>
      </c>
      <c r="X2842" s="298">
        <v>0</v>
      </c>
    </row>
    <row r="2843" spans="1:24" ht="27.75" x14ac:dyDescent="0.35">
      <c r="A2843" s="294">
        <v>2013</v>
      </c>
      <c r="B2843" s="295">
        <v>58457</v>
      </c>
      <c r="C2843" s="296" t="s">
        <v>2551</v>
      </c>
      <c r="D2843" s="294" t="s">
        <v>39</v>
      </c>
      <c r="E2843" s="296" t="s">
        <v>40</v>
      </c>
      <c r="F2843" s="294" t="s">
        <v>24</v>
      </c>
      <c r="G2843" s="296" t="s">
        <v>60</v>
      </c>
      <c r="H2843" s="296" t="s">
        <v>42</v>
      </c>
      <c r="I2843" s="296" t="s">
        <v>2278</v>
      </c>
      <c r="J2843" s="297">
        <v>0</v>
      </c>
      <c r="K2843" s="298">
        <v>0</v>
      </c>
      <c r="L2843" s="298">
        <v>0</v>
      </c>
      <c r="M2843" s="299">
        <v>0</v>
      </c>
      <c r="N2843" s="300">
        <v>0</v>
      </c>
      <c r="O2843" s="300">
        <v>0</v>
      </c>
      <c r="P2843" s="301">
        <v>4100</v>
      </c>
      <c r="Q2843" s="302">
        <v>78030</v>
      </c>
      <c r="R2843" s="302">
        <v>4</v>
      </c>
      <c r="S2843" s="303">
        <v>0</v>
      </c>
      <c r="T2843" s="304">
        <v>0</v>
      </c>
      <c r="U2843" s="304">
        <v>0</v>
      </c>
      <c r="V2843" s="297">
        <v>4100</v>
      </c>
      <c r="W2843" s="298">
        <v>78030</v>
      </c>
      <c r="X2843" s="298">
        <v>4</v>
      </c>
    </row>
    <row r="2844" spans="1:24" x14ac:dyDescent="0.35">
      <c r="A2844" s="294">
        <v>2013</v>
      </c>
      <c r="B2844" s="295">
        <v>58458</v>
      </c>
      <c r="C2844" s="296" t="s">
        <v>2552</v>
      </c>
      <c r="D2844" s="294" t="s">
        <v>39</v>
      </c>
      <c r="E2844" s="296" t="s">
        <v>40</v>
      </c>
      <c r="F2844" s="294" t="s">
        <v>24</v>
      </c>
      <c r="G2844" s="296" t="s">
        <v>221</v>
      </c>
      <c r="H2844" s="296" t="s">
        <v>42</v>
      </c>
      <c r="I2844" s="296" t="s">
        <v>2337</v>
      </c>
      <c r="J2844" s="297">
        <v>0</v>
      </c>
      <c r="K2844" s="298">
        <v>0</v>
      </c>
      <c r="L2844" s="298">
        <v>0</v>
      </c>
      <c r="M2844" s="299">
        <v>46056.4</v>
      </c>
      <c r="N2844" s="300">
        <v>755522</v>
      </c>
      <c r="O2844" s="300">
        <v>7</v>
      </c>
      <c r="P2844" s="301">
        <v>0</v>
      </c>
      <c r="Q2844" s="302">
        <v>0</v>
      </c>
      <c r="R2844" s="302">
        <v>0</v>
      </c>
      <c r="S2844" s="303">
        <v>0</v>
      </c>
      <c r="T2844" s="304">
        <v>0</v>
      </c>
      <c r="U2844" s="304">
        <v>0</v>
      </c>
      <c r="V2844" s="297">
        <v>46056.4</v>
      </c>
      <c r="W2844" s="298">
        <v>755522</v>
      </c>
      <c r="X2844" s="298">
        <v>7</v>
      </c>
    </row>
    <row r="2845" spans="1:24" x14ac:dyDescent="0.35">
      <c r="A2845" s="294">
        <v>2013</v>
      </c>
      <c r="B2845" s="295">
        <v>58460</v>
      </c>
      <c r="C2845" s="296" t="s">
        <v>2553</v>
      </c>
      <c r="D2845" s="294" t="s">
        <v>22</v>
      </c>
      <c r="E2845" s="296" t="s">
        <v>23</v>
      </c>
      <c r="F2845" s="294" t="s">
        <v>24</v>
      </c>
      <c r="G2845" s="296" t="s">
        <v>60</v>
      </c>
      <c r="H2845" s="296" t="s">
        <v>114</v>
      </c>
      <c r="I2845" s="296" t="s">
        <v>2278</v>
      </c>
      <c r="J2845" s="297" t="s">
        <v>35</v>
      </c>
      <c r="K2845" s="298" t="s">
        <v>35</v>
      </c>
      <c r="L2845" s="298" t="s">
        <v>35</v>
      </c>
      <c r="M2845" s="299" t="s">
        <v>35</v>
      </c>
      <c r="N2845" s="300" t="s">
        <v>35</v>
      </c>
      <c r="O2845" s="300" t="s">
        <v>35</v>
      </c>
      <c r="P2845" s="301" t="s">
        <v>35</v>
      </c>
      <c r="Q2845" s="302" t="s">
        <v>35</v>
      </c>
      <c r="R2845" s="302" t="s">
        <v>35</v>
      </c>
      <c r="S2845" s="303" t="s">
        <v>35</v>
      </c>
      <c r="T2845" s="304" t="s">
        <v>35</v>
      </c>
      <c r="U2845" s="304" t="s">
        <v>35</v>
      </c>
      <c r="V2845" s="297">
        <v>0</v>
      </c>
      <c r="W2845" s="298">
        <v>0</v>
      </c>
      <c r="X2845" s="298">
        <v>0</v>
      </c>
    </row>
    <row r="2846" spans="1:24" x14ac:dyDescent="0.35">
      <c r="A2846" s="294">
        <v>2013</v>
      </c>
      <c r="B2846" s="295">
        <v>58476</v>
      </c>
      <c r="C2846" s="296" t="s">
        <v>2554</v>
      </c>
      <c r="D2846" s="294" t="s">
        <v>39</v>
      </c>
      <c r="E2846" s="296" t="s">
        <v>40</v>
      </c>
      <c r="F2846" s="294" t="s">
        <v>24</v>
      </c>
      <c r="G2846" s="296" t="s">
        <v>413</v>
      </c>
      <c r="H2846" s="296" t="s">
        <v>42</v>
      </c>
      <c r="I2846" s="296" t="s">
        <v>2271</v>
      </c>
      <c r="J2846" s="297">
        <v>126</v>
      </c>
      <c r="K2846" s="298">
        <v>1392</v>
      </c>
      <c r="L2846" s="298">
        <v>303</v>
      </c>
      <c r="M2846" s="299">
        <v>33</v>
      </c>
      <c r="N2846" s="300">
        <v>408</v>
      </c>
      <c r="O2846" s="300">
        <v>10</v>
      </c>
      <c r="P2846" s="301">
        <v>0</v>
      </c>
      <c r="Q2846" s="302">
        <v>0</v>
      </c>
      <c r="R2846" s="302">
        <v>0</v>
      </c>
      <c r="S2846" s="303">
        <v>0</v>
      </c>
      <c r="T2846" s="304">
        <v>0</v>
      </c>
      <c r="U2846" s="304">
        <v>0</v>
      </c>
      <c r="V2846" s="297">
        <v>159</v>
      </c>
      <c r="W2846" s="298">
        <v>1800</v>
      </c>
      <c r="X2846" s="298">
        <v>313</v>
      </c>
    </row>
    <row r="2847" spans="1:24" x14ac:dyDescent="0.35">
      <c r="A2847" s="294">
        <v>2013</v>
      </c>
      <c r="B2847" s="295">
        <v>58489</v>
      </c>
      <c r="C2847" s="296" t="s">
        <v>2555</v>
      </c>
      <c r="D2847" s="294" t="s">
        <v>22</v>
      </c>
      <c r="E2847" s="296" t="s">
        <v>23</v>
      </c>
      <c r="F2847" s="294" t="s">
        <v>24</v>
      </c>
      <c r="G2847" s="296" t="s">
        <v>131</v>
      </c>
      <c r="H2847" s="296" t="s">
        <v>114</v>
      </c>
      <c r="I2847" s="296" t="s">
        <v>2271</v>
      </c>
      <c r="J2847" s="297" t="s">
        <v>35</v>
      </c>
      <c r="K2847" s="298" t="s">
        <v>35</v>
      </c>
      <c r="L2847" s="298" t="s">
        <v>35</v>
      </c>
      <c r="M2847" s="299" t="s">
        <v>35</v>
      </c>
      <c r="N2847" s="300" t="s">
        <v>35</v>
      </c>
      <c r="O2847" s="300" t="s">
        <v>35</v>
      </c>
      <c r="P2847" s="301" t="s">
        <v>35</v>
      </c>
      <c r="Q2847" s="302" t="s">
        <v>35</v>
      </c>
      <c r="R2847" s="302" t="s">
        <v>35</v>
      </c>
      <c r="S2847" s="303" t="s">
        <v>35</v>
      </c>
      <c r="T2847" s="304" t="s">
        <v>35</v>
      </c>
      <c r="U2847" s="304" t="s">
        <v>35</v>
      </c>
      <c r="V2847" s="297">
        <v>0</v>
      </c>
      <c r="W2847" s="298">
        <v>0</v>
      </c>
      <c r="X2847" s="298">
        <v>0</v>
      </c>
    </row>
    <row r="2848" spans="1:24" x14ac:dyDescent="0.35">
      <c r="A2848" s="294">
        <v>2013</v>
      </c>
      <c r="B2848" s="295">
        <v>58491</v>
      </c>
      <c r="C2848" s="296" t="s">
        <v>1103</v>
      </c>
      <c r="D2848" s="294" t="s">
        <v>22</v>
      </c>
      <c r="E2848" s="296" t="s">
        <v>23</v>
      </c>
      <c r="F2848" s="294" t="s">
        <v>24</v>
      </c>
      <c r="G2848" s="296" t="s">
        <v>53</v>
      </c>
      <c r="H2848" s="296" t="s">
        <v>114</v>
      </c>
      <c r="I2848" s="296" t="s">
        <v>2276</v>
      </c>
      <c r="J2848" s="297" t="s">
        <v>35</v>
      </c>
      <c r="K2848" s="298" t="s">
        <v>35</v>
      </c>
      <c r="L2848" s="298" t="s">
        <v>35</v>
      </c>
      <c r="M2848" s="299">
        <v>604</v>
      </c>
      <c r="N2848" s="300">
        <v>3364</v>
      </c>
      <c r="O2848" s="300">
        <v>1</v>
      </c>
      <c r="P2848" s="301" t="s">
        <v>35</v>
      </c>
      <c r="Q2848" s="302" t="s">
        <v>35</v>
      </c>
      <c r="R2848" s="302" t="s">
        <v>35</v>
      </c>
      <c r="S2848" s="303" t="s">
        <v>35</v>
      </c>
      <c r="T2848" s="304" t="s">
        <v>35</v>
      </c>
      <c r="U2848" s="304" t="s">
        <v>35</v>
      </c>
      <c r="V2848" s="297">
        <v>604</v>
      </c>
      <c r="W2848" s="298">
        <v>3364</v>
      </c>
      <c r="X2848" s="298">
        <v>1</v>
      </c>
    </row>
    <row r="2849" spans="1:24" x14ac:dyDescent="0.35">
      <c r="A2849" s="294">
        <v>2013</v>
      </c>
      <c r="B2849" s="295">
        <v>58491</v>
      </c>
      <c r="C2849" s="296" t="s">
        <v>1103</v>
      </c>
      <c r="D2849" s="294" t="s">
        <v>22</v>
      </c>
      <c r="E2849" s="296" t="s">
        <v>23</v>
      </c>
      <c r="F2849" s="294" t="s">
        <v>24</v>
      </c>
      <c r="G2849" s="296" t="s">
        <v>53</v>
      </c>
      <c r="H2849" s="296" t="s">
        <v>114</v>
      </c>
      <c r="I2849" s="296" t="s">
        <v>2276</v>
      </c>
      <c r="J2849" s="297" t="s">
        <v>35</v>
      </c>
      <c r="K2849" s="298" t="s">
        <v>35</v>
      </c>
      <c r="L2849" s="298" t="s">
        <v>35</v>
      </c>
      <c r="M2849" s="299">
        <v>555</v>
      </c>
      <c r="N2849" s="300">
        <v>3072</v>
      </c>
      <c r="O2849" s="300">
        <v>1</v>
      </c>
      <c r="P2849" s="301" t="s">
        <v>35</v>
      </c>
      <c r="Q2849" s="302" t="s">
        <v>35</v>
      </c>
      <c r="R2849" s="302" t="s">
        <v>35</v>
      </c>
      <c r="S2849" s="303" t="s">
        <v>35</v>
      </c>
      <c r="T2849" s="304" t="s">
        <v>35</v>
      </c>
      <c r="U2849" s="304" t="s">
        <v>35</v>
      </c>
      <c r="V2849" s="297">
        <v>555</v>
      </c>
      <c r="W2849" s="298">
        <v>3072</v>
      </c>
      <c r="X2849" s="298">
        <v>1</v>
      </c>
    </row>
    <row r="2850" spans="1:24" x14ac:dyDescent="0.35">
      <c r="A2850" s="294">
        <v>2013</v>
      </c>
      <c r="B2850" s="295">
        <v>58491</v>
      </c>
      <c r="C2850" s="296" t="s">
        <v>1103</v>
      </c>
      <c r="D2850" s="294" t="s">
        <v>22</v>
      </c>
      <c r="E2850" s="296" t="s">
        <v>23</v>
      </c>
      <c r="F2850" s="294" t="s">
        <v>24</v>
      </c>
      <c r="G2850" s="296" t="s">
        <v>41</v>
      </c>
      <c r="H2850" s="296" t="s">
        <v>114</v>
      </c>
      <c r="I2850" s="296" t="s">
        <v>2272</v>
      </c>
      <c r="J2850" s="297" t="s">
        <v>35</v>
      </c>
      <c r="K2850" s="298" t="s">
        <v>35</v>
      </c>
      <c r="L2850" s="298" t="s">
        <v>35</v>
      </c>
      <c r="M2850" s="299" t="s">
        <v>35</v>
      </c>
      <c r="N2850" s="300" t="s">
        <v>35</v>
      </c>
      <c r="O2850" s="300" t="s">
        <v>35</v>
      </c>
      <c r="P2850" s="301">
        <v>34</v>
      </c>
      <c r="Q2850" s="302">
        <v>465</v>
      </c>
      <c r="R2850" s="302">
        <v>1</v>
      </c>
      <c r="S2850" s="303" t="s">
        <v>35</v>
      </c>
      <c r="T2850" s="304" t="s">
        <v>35</v>
      </c>
      <c r="U2850" s="304" t="s">
        <v>35</v>
      </c>
      <c r="V2850" s="297">
        <v>34</v>
      </c>
      <c r="W2850" s="298">
        <v>465</v>
      </c>
      <c r="X2850" s="298">
        <v>1</v>
      </c>
    </row>
    <row r="2851" spans="1:24" x14ac:dyDescent="0.35">
      <c r="A2851" s="294">
        <v>2013</v>
      </c>
      <c r="B2851" s="295">
        <v>58507</v>
      </c>
      <c r="C2851" s="296" t="s">
        <v>2556</v>
      </c>
      <c r="D2851" s="294" t="s">
        <v>22</v>
      </c>
      <c r="E2851" s="296" t="s">
        <v>23</v>
      </c>
      <c r="F2851" s="294" t="s">
        <v>24</v>
      </c>
      <c r="G2851" s="296" t="s">
        <v>53</v>
      </c>
      <c r="H2851" s="296" t="s">
        <v>114</v>
      </c>
      <c r="I2851" s="296" t="s">
        <v>2276</v>
      </c>
      <c r="J2851" s="297" t="s">
        <v>35</v>
      </c>
      <c r="K2851" s="298" t="s">
        <v>35</v>
      </c>
      <c r="L2851" s="298" t="s">
        <v>35</v>
      </c>
      <c r="M2851" s="299">
        <v>1669</v>
      </c>
      <c r="N2851" s="300">
        <v>11118</v>
      </c>
      <c r="O2851" s="300">
        <v>1</v>
      </c>
      <c r="P2851" s="301" t="s">
        <v>35</v>
      </c>
      <c r="Q2851" s="302" t="s">
        <v>35</v>
      </c>
      <c r="R2851" s="302" t="s">
        <v>35</v>
      </c>
      <c r="S2851" s="303" t="s">
        <v>35</v>
      </c>
      <c r="T2851" s="304" t="s">
        <v>35</v>
      </c>
      <c r="U2851" s="304" t="s">
        <v>35</v>
      </c>
      <c r="V2851" s="297">
        <v>1669</v>
      </c>
      <c r="W2851" s="298">
        <v>11118</v>
      </c>
      <c r="X2851" s="298">
        <v>1</v>
      </c>
    </row>
    <row r="2852" spans="1:24" ht="27.75" x14ac:dyDescent="0.35">
      <c r="A2852" s="294">
        <v>2013</v>
      </c>
      <c r="B2852" s="295">
        <v>58527</v>
      </c>
      <c r="C2852" s="296" t="s">
        <v>2557</v>
      </c>
      <c r="D2852" s="294" t="s">
        <v>22</v>
      </c>
      <c r="E2852" s="296" t="s">
        <v>23</v>
      </c>
      <c r="F2852" s="294" t="s">
        <v>24</v>
      </c>
      <c r="G2852" s="296" t="s">
        <v>187</v>
      </c>
      <c r="H2852" s="296" t="s">
        <v>114</v>
      </c>
      <c r="I2852" s="296" t="s">
        <v>2271</v>
      </c>
      <c r="J2852" s="297" t="s">
        <v>35</v>
      </c>
      <c r="K2852" s="298" t="s">
        <v>35</v>
      </c>
      <c r="L2852" s="298" t="s">
        <v>35</v>
      </c>
      <c r="M2852" s="299" t="s">
        <v>35</v>
      </c>
      <c r="N2852" s="300" t="s">
        <v>35</v>
      </c>
      <c r="O2852" s="300" t="s">
        <v>35</v>
      </c>
      <c r="P2852" s="301" t="s">
        <v>35</v>
      </c>
      <c r="Q2852" s="302" t="s">
        <v>35</v>
      </c>
      <c r="R2852" s="302" t="s">
        <v>35</v>
      </c>
      <c r="S2852" s="303" t="s">
        <v>35</v>
      </c>
      <c r="T2852" s="304" t="s">
        <v>35</v>
      </c>
      <c r="U2852" s="304" t="s">
        <v>35</v>
      </c>
      <c r="V2852" s="297">
        <v>0</v>
      </c>
      <c r="W2852" s="298">
        <v>0</v>
      </c>
      <c r="X2852" s="298">
        <v>0</v>
      </c>
    </row>
    <row r="2853" spans="1:24" x14ac:dyDescent="0.35">
      <c r="A2853" s="294">
        <v>2013</v>
      </c>
      <c r="B2853" s="295">
        <v>58570</v>
      </c>
      <c r="C2853" s="296" t="s">
        <v>2558</v>
      </c>
      <c r="D2853" s="294" t="s">
        <v>22</v>
      </c>
      <c r="E2853" s="296" t="s">
        <v>23</v>
      </c>
      <c r="F2853" s="294" t="s">
        <v>24</v>
      </c>
      <c r="G2853" s="296" t="s">
        <v>58</v>
      </c>
      <c r="H2853" s="296" t="s">
        <v>114</v>
      </c>
      <c r="I2853" s="296" t="s">
        <v>2370</v>
      </c>
      <c r="J2853" s="297" t="s">
        <v>35</v>
      </c>
      <c r="K2853" s="298" t="s">
        <v>35</v>
      </c>
      <c r="L2853" s="298" t="s">
        <v>35</v>
      </c>
      <c r="M2853" s="299">
        <v>697</v>
      </c>
      <c r="N2853" s="300">
        <v>2177</v>
      </c>
      <c r="O2853" s="300">
        <v>1</v>
      </c>
      <c r="P2853" s="301" t="s">
        <v>35</v>
      </c>
      <c r="Q2853" s="302" t="s">
        <v>35</v>
      </c>
      <c r="R2853" s="302" t="s">
        <v>35</v>
      </c>
      <c r="S2853" s="303" t="s">
        <v>35</v>
      </c>
      <c r="T2853" s="304" t="s">
        <v>35</v>
      </c>
      <c r="U2853" s="304" t="s">
        <v>35</v>
      </c>
      <c r="V2853" s="297">
        <v>697</v>
      </c>
      <c r="W2853" s="298">
        <v>2177</v>
      </c>
      <c r="X2853" s="298">
        <v>1</v>
      </c>
    </row>
    <row r="2854" spans="1:24" x14ac:dyDescent="0.35">
      <c r="A2854" s="294">
        <v>2013</v>
      </c>
      <c r="B2854" s="295">
        <v>58580</v>
      </c>
      <c r="C2854" s="296" t="s">
        <v>2559</v>
      </c>
      <c r="D2854" s="294" t="s">
        <v>22</v>
      </c>
      <c r="E2854" s="296" t="s">
        <v>23</v>
      </c>
      <c r="F2854" s="294" t="s">
        <v>24</v>
      </c>
      <c r="G2854" s="296" t="s">
        <v>46</v>
      </c>
      <c r="H2854" s="296" t="s">
        <v>114</v>
      </c>
      <c r="I2854" s="296" t="s">
        <v>2274</v>
      </c>
      <c r="J2854" s="297">
        <v>0</v>
      </c>
      <c r="K2854" s="298">
        <v>0</v>
      </c>
      <c r="L2854" s="298">
        <v>0</v>
      </c>
      <c r="M2854" s="299">
        <v>0</v>
      </c>
      <c r="N2854" s="300">
        <v>0</v>
      </c>
      <c r="O2854" s="300">
        <v>0</v>
      </c>
      <c r="P2854" s="301">
        <v>189</v>
      </c>
      <c r="Q2854" s="302">
        <v>6195</v>
      </c>
      <c r="R2854" s="302">
        <v>1</v>
      </c>
      <c r="S2854" s="303">
        <v>0</v>
      </c>
      <c r="T2854" s="304">
        <v>0</v>
      </c>
      <c r="U2854" s="304">
        <v>0</v>
      </c>
      <c r="V2854" s="297">
        <v>189</v>
      </c>
      <c r="W2854" s="298">
        <v>6195</v>
      </c>
      <c r="X2854" s="298">
        <v>1</v>
      </c>
    </row>
    <row r="2855" spans="1:24" x14ac:dyDescent="0.35">
      <c r="A2855" s="294">
        <v>2013</v>
      </c>
      <c r="B2855" s="295">
        <v>58590</v>
      </c>
      <c r="C2855" s="296" t="s">
        <v>2560</v>
      </c>
      <c r="D2855" s="294" t="s">
        <v>22</v>
      </c>
      <c r="E2855" s="296" t="s">
        <v>23</v>
      </c>
      <c r="F2855" s="294" t="s">
        <v>24</v>
      </c>
      <c r="G2855" s="296" t="s">
        <v>131</v>
      </c>
      <c r="H2855" s="296" t="s">
        <v>114</v>
      </c>
      <c r="I2855" s="296" t="s">
        <v>2271</v>
      </c>
      <c r="J2855" s="297" t="s">
        <v>35</v>
      </c>
      <c r="K2855" s="298" t="s">
        <v>35</v>
      </c>
      <c r="L2855" s="298" t="s">
        <v>35</v>
      </c>
      <c r="M2855" s="299">
        <v>346</v>
      </c>
      <c r="N2855" s="300">
        <v>2317</v>
      </c>
      <c r="O2855" s="300">
        <v>1</v>
      </c>
      <c r="P2855" s="301" t="s">
        <v>35</v>
      </c>
      <c r="Q2855" s="302" t="s">
        <v>35</v>
      </c>
      <c r="R2855" s="302" t="s">
        <v>35</v>
      </c>
      <c r="S2855" s="303" t="s">
        <v>35</v>
      </c>
      <c r="T2855" s="304" t="s">
        <v>35</v>
      </c>
      <c r="U2855" s="304" t="s">
        <v>35</v>
      </c>
      <c r="V2855" s="297">
        <v>346</v>
      </c>
      <c r="W2855" s="298">
        <v>2317</v>
      </c>
      <c r="X2855" s="298">
        <v>1</v>
      </c>
    </row>
    <row r="2856" spans="1:24" x14ac:dyDescent="0.35">
      <c r="A2856" s="294">
        <v>2013</v>
      </c>
      <c r="B2856" s="295">
        <v>58591</v>
      </c>
      <c r="C2856" s="296" t="s">
        <v>2561</v>
      </c>
      <c r="D2856" s="294" t="s">
        <v>22</v>
      </c>
      <c r="E2856" s="296" t="s">
        <v>23</v>
      </c>
      <c r="F2856" s="294" t="s">
        <v>24</v>
      </c>
      <c r="G2856" s="296" t="s">
        <v>131</v>
      </c>
      <c r="H2856" s="296" t="s">
        <v>114</v>
      </c>
      <c r="I2856" s="296" t="s">
        <v>2271</v>
      </c>
      <c r="J2856" s="297" t="s">
        <v>35</v>
      </c>
      <c r="K2856" s="298" t="s">
        <v>35</v>
      </c>
      <c r="L2856" s="298" t="s">
        <v>35</v>
      </c>
      <c r="M2856" s="299">
        <v>484</v>
      </c>
      <c r="N2856" s="300">
        <v>3241</v>
      </c>
      <c r="O2856" s="300">
        <v>1</v>
      </c>
      <c r="P2856" s="301" t="s">
        <v>35</v>
      </c>
      <c r="Q2856" s="302" t="s">
        <v>35</v>
      </c>
      <c r="R2856" s="302" t="s">
        <v>35</v>
      </c>
      <c r="S2856" s="303" t="s">
        <v>35</v>
      </c>
      <c r="T2856" s="304" t="s">
        <v>35</v>
      </c>
      <c r="U2856" s="304" t="s">
        <v>35</v>
      </c>
      <c r="V2856" s="297">
        <v>484</v>
      </c>
      <c r="W2856" s="298">
        <v>3241</v>
      </c>
      <c r="X2856" s="298">
        <v>1</v>
      </c>
    </row>
    <row r="2857" spans="1:24" ht="27.75" x14ac:dyDescent="0.35">
      <c r="A2857" s="294">
        <v>2013</v>
      </c>
      <c r="B2857" s="295">
        <v>58611</v>
      </c>
      <c r="C2857" s="296" t="s">
        <v>2562</v>
      </c>
      <c r="D2857" s="294" t="s">
        <v>22</v>
      </c>
      <c r="E2857" s="296" t="s">
        <v>23</v>
      </c>
      <c r="F2857" s="294" t="s">
        <v>24</v>
      </c>
      <c r="G2857" s="296" t="s">
        <v>710</v>
      </c>
      <c r="H2857" s="296" t="s">
        <v>114</v>
      </c>
      <c r="I2857" s="296" t="s">
        <v>2279</v>
      </c>
      <c r="J2857" s="297" t="s">
        <v>35</v>
      </c>
      <c r="K2857" s="298" t="s">
        <v>35</v>
      </c>
      <c r="L2857" s="298" t="s">
        <v>35</v>
      </c>
      <c r="M2857" s="299">
        <v>418</v>
      </c>
      <c r="N2857" s="300">
        <v>1899</v>
      </c>
      <c r="O2857" s="300">
        <v>1</v>
      </c>
      <c r="P2857" s="301" t="s">
        <v>35</v>
      </c>
      <c r="Q2857" s="302" t="s">
        <v>35</v>
      </c>
      <c r="R2857" s="302" t="s">
        <v>35</v>
      </c>
      <c r="S2857" s="303" t="s">
        <v>35</v>
      </c>
      <c r="T2857" s="304" t="s">
        <v>35</v>
      </c>
      <c r="U2857" s="304" t="s">
        <v>35</v>
      </c>
      <c r="V2857" s="297">
        <v>418</v>
      </c>
      <c r="W2857" s="298">
        <v>1899</v>
      </c>
      <c r="X2857" s="298">
        <v>1</v>
      </c>
    </row>
    <row r="2858" spans="1:24" x14ac:dyDescent="0.35">
      <c r="A2858" s="294">
        <v>2013</v>
      </c>
      <c r="B2858" s="295">
        <v>58618</v>
      </c>
      <c r="C2858" s="296" t="s">
        <v>2563</v>
      </c>
      <c r="D2858" s="294" t="s">
        <v>22</v>
      </c>
      <c r="E2858" s="296" t="s">
        <v>23</v>
      </c>
      <c r="F2858" s="294" t="s">
        <v>24</v>
      </c>
      <c r="G2858" s="296" t="s">
        <v>123</v>
      </c>
      <c r="H2858" s="296" t="s">
        <v>114</v>
      </c>
      <c r="I2858" s="296" t="s">
        <v>2304</v>
      </c>
      <c r="J2858" s="297" t="s">
        <v>35</v>
      </c>
      <c r="K2858" s="298" t="s">
        <v>35</v>
      </c>
      <c r="L2858" s="298" t="s">
        <v>35</v>
      </c>
      <c r="M2858" s="299" t="s">
        <v>35</v>
      </c>
      <c r="N2858" s="300" t="s">
        <v>35</v>
      </c>
      <c r="O2858" s="300" t="s">
        <v>35</v>
      </c>
      <c r="P2858" s="301" t="s">
        <v>35</v>
      </c>
      <c r="Q2858" s="302" t="s">
        <v>35</v>
      </c>
      <c r="R2858" s="302" t="s">
        <v>35</v>
      </c>
      <c r="S2858" s="303" t="s">
        <v>35</v>
      </c>
      <c r="T2858" s="304" t="s">
        <v>35</v>
      </c>
      <c r="U2858" s="304" t="s">
        <v>35</v>
      </c>
      <c r="V2858" s="297">
        <v>0</v>
      </c>
      <c r="W2858" s="298">
        <v>0</v>
      </c>
      <c r="X2858" s="298">
        <v>0</v>
      </c>
    </row>
    <row r="2859" spans="1:24" x14ac:dyDescent="0.35">
      <c r="A2859" s="294">
        <v>2013</v>
      </c>
      <c r="B2859" s="295">
        <v>58630</v>
      </c>
      <c r="C2859" s="296" t="s">
        <v>2564</v>
      </c>
      <c r="D2859" s="294" t="s">
        <v>39</v>
      </c>
      <c r="E2859" s="296" t="s">
        <v>40</v>
      </c>
      <c r="F2859" s="294" t="s">
        <v>24</v>
      </c>
      <c r="G2859" s="296" t="s">
        <v>150</v>
      </c>
      <c r="H2859" s="296" t="s">
        <v>42</v>
      </c>
      <c r="I2859" s="296" t="s">
        <v>2306</v>
      </c>
      <c r="J2859" s="297">
        <v>0.2</v>
      </c>
      <c r="K2859" s="298">
        <v>33</v>
      </c>
      <c r="L2859" s="298">
        <v>73</v>
      </c>
      <c r="M2859" s="299" t="s">
        <v>35</v>
      </c>
      <c r="N2859" s="300" t="s">
        <v>35</v>
      </c>
      <c r="O2859" s="300" t="s">
        <v>35</v>
      </c>
      <c r="P2859" s="301" t="s">
        <v>35</v>
      </c>
      <c r="Q2859" s="302" t="s">
        <v>35</v>
      </c>
      <c r="R2859" s="302" t="s">
        <v>35</v>
      </c>
      <c r="S2859" s="303" t="s">
        <v>35</v>
      </c>
      <c r="T2859" s="304" t="s">
        <v>35</v>
      </c>
      <c r="U2859" s="304" t="s">
        <v>35</v>
      </c>
      <c r="V2859" s="297">
        <v>0.2</v>
      </c>
      <c r="W2859" s="298">
        <v>33</v>
      </c>
      <c r="X2859" s="298">
        <v>73</v>
      </c>
    </row>
    <row r="2860" spans="1:24" x14ac:dyDescent="0.35">
      <c r="A2860" s="294">
        <v>2013</v>
      </c>
      <c r="B2860" s="295">
        <v>58631</v>
      </c>
      <c r="C2860" s="296" t="s">
        <v>2565</v>
      </c>
      <c r="D2860" s="294" t="s">
        <v>39</v>
      </c>
      <c r="E2860" s="296" t="s">
        <v>40</v>
      </c>
      <c r="F2860" s="294" t="s">
        <v>24</v>
      </c>
      <c r="G2860" s="296" t="s">
        <v>208</v>
      </c>
      <c r="H2860" s="296" t="s">
        <v>42</v>
      </c>
      <c r="I2860" s="296" t="s">
        <v>2306</v>
      </c>
      <c r="J2860" s="297">
        <v>5.7</v>
      </c>
      <c r="K2860" s="298">
        <v>77</v>
      </c>
      <c r="L2860" s="298">
        <v>93</v>
      </c>
      <c r="M2860" s="299">
        <v>0.2</v>
      </c>
      <c r="N2860" s="300">
        <v>3</v>
      </c>
      <c r="O2860" s="300">
        <v>2</v>
      </c>
      <c r="P2860" s="301" t="s">
        <v>35</v>
      </c>
      <c r="Q2860" s="302" t="s">
        <v>35</v>
      </c>
      <c r="R2860" s="302" t="s">
        <v>35</v>
      </c>
      <c r="S2860" s="303" t="s">
        <v>35</v>
      </c>
      <c r="T2860" s="304" t="s">
        <v>35</v>
      </c>
      <c r="U2860" s="304" t="s">
        <v>35</v>
      </c>
      <c r="V2860" s="297">
        <v>5.9</v>
      </c>
      <c r="W2860" s="298">
        <v>80</v>
      </c>
      <c r="X2860" s="298">
        <v>95</v>
      </c>
    </row>
    <row r="2861" spans="1:24" x14ac:dyDescent="0.35">
      <c r="A2861" s="294">
        <v>2013</v>
      </c>
      <c r="B2861" s="295">
        <v>58632</v>
      </c>
      <c r="C2861" s="296" t="s">
        <v>2566</v>
      </c>
      <c r="D2861" s="294" t="s">
        <v>39</v>
      </c>
      <c r="E2861" s="296" t="s">
        <v>40</v>
      </c>
      <c r="F2861" s="294" t="s">
        <v>24</v>
      </c>
      <c r="G2861" s="296" t="s">
        <v>186</v>
      </c>
      <c r="H2861" s="296" t="s">
        <v>42</v>
      </c>
      <c r="I2861" s="296" t="s">
        <v>2271</v>
      </c>
      <c r="J2861" s="297">
        <v>63.3</v>
      </c>
      <c r="K2861" s="298">
        <v>643</v>
      </c>
      <c r="L2861" s="298">
        <v>592</v>
      </c>
      <c r="M2861" s="299">
        <v>20.8</v>
      </c>
      <c r="N2861" s="300">
        <v>223</v>
      </c>
      <c r="O2861" s="300">
        <v>76</v>
      </c>
      <c r="P2861" s="301" t="s">
        <v>35</v>
      </c>
      <c r="Q2861" s="302" t="s">
        <v>35</v>
      </c>
      <c r="R2861" s="302" t="s">
        <v>35</v>
      </c>
      <c r="S2861" s="303" t="s">
        <v>35</v>
      </c>
      <c r="T2861" s="304" t="s">
        <v>35</v>
      </c>
      <c r="U2861" s="304" t="s">
        <v>35</v>
      </c>
      <c r="V2861" s="297">
        <v>84.1</v>
      </c>
      <c r="W2861" s="298">
        <v>866</v>
      </c>
      <c r="X2861" s="298">
        <v>668</v>
      </c>
    </row>
    <row r="2862" spans="1:24" x14ac:dyDescent="0.35">
      <c r="A2862" s="294">
        <v>2013</v>
      </c>
      <c r="B2862" s="295">
        <v>58633</v>
      </c>
      <c r="C2862" s="296" t="s">
        <v>2567</v>
      </c>
      <c r="D2862" s="294" t="s">
        <v>39</v>
      </c>
      <c r="E2862" s="296" t="s">
        <v>40</v>
      </c>
      <c r="F2862" s="294" t="s">
        <v>24</v>
      </c>
      <c r="G2862" s="296" t="s">
        <v>414</v>
      </c>
      <c r="H2862" s="296" t="s">
        <v>42</v>
      </c>
      <c r="I2862" s="296" t="s">
        <v>2306</v>
      </c>
      <c r="J2862" s="297">
        <v>4.3</v>
      </c>
      <c r="K2862" s="298">
        <v>51</v>
      </c>
      <c r="L2862" s="298">
        <v>81</v>
      </c>
      <c r="M2862" s="299">
        <v>6.2</v>
      </c>
      <c r="N2862" s="300">
        <v>74</v>
      </c>
      <c r="O2862" s="300">
        <v>75</v>
      </c>
      <c r="P2862" s="301" t="s">
        <v>35</v>
      </c>
      <c r="Q2862" s="302" t="s">
        <v>35</v>
      </c>
      <c r="R2862" s="302" t="s">
        <v>35</v>
      </c>
      <c r="S2862" s="303" t="s">
        <v>35</v>
      </c>
      <c r="T2862" s="304" t="s">
        <v>35</v>
      </c>
      <c r="U2862" s="304" t="s">
        <v>35</v>
      </c>
      <c r="V2862" s="297">
        <v>10.5</v>
      </c>
      <c r="W2862" s="298">
        <v>125</v>
      </c>
      <c r="X2862" s="298">
        <v>156</v>
      </c>
    </row>
    <row r="2863" spans="1:24" x14ac:dyDescent="0.35">
      <c r="A2863" s="294">
        <v>2013</v>
      </c>
      <c r="B2863" s="295">
        <v>58649</v>
      </c>
      <c r="C2863" s="296" t="s">
        <v>2568</v>
      </c>
      <c r="D2863" s="294" t="s">
        <v>22</v>
      </c>
      <c r="E2863" s="296" t="s">
        <v>23</v>
      </c>
      <c r="F2863" s="294" t="s">
        <v>24</v>
      </c>
      <c r="G2863" s="296" t="s">
        <v>53</v>
      </c>
      <c r="H2863" s="296" t="s">
        <v>114</v>
      </c>
      <c r="I2863" s="296" t="s">
        <v>2276</v>
      </c>
      <c r="J2863" s="297" t="s">
        <v>35</v>
      </c>
      <c r="K2863" s="298" t="s">
        <v>35</v>
      </c>
      <c r="L2863" s="298" t="s">
        <v>35</v>
      </c>
      <c r="M2863" s="299">
        <v>977</v>
      </c>
      <c r="N2863" s="300">
        <v>6577</v>
      </c>
      <c r="O2863" s="300">
        <v>1</v>
      </c>
      <c r="P2863" s="301" t="s">
        <v>35</v>
      </c>
      <c r="Q2863" s="302" t="s">
        <v>35</v>
      </c>
      <c r="R2863" s="302" t="s">
        <v>35</v>
      </c>
      <c r="S2863" s="303" t="s">
        <v>35</v>
      </c>
      <c r="T2863" s="304" t="s">
        <v>35</v>
      </c>
      <c r="U2863" s="304" t="s">
        <v>35</v>
      </c>
      <c r="V2863" s="297">
        <v>977</v>
      </c>
      <c r="W2863" s="298">
        <v>6577</v>
      </c>
      <c r="X2863" s="298">
        <v>1</v>
      </c>
    </row>
    <row r="2864" spans="1:24" x14ac:dyDescent="0.35">
      <c r="A2864" s="294">
        <v>2013</v>
      </c>
      <c r="B2864" s="295">
        <v>58649</v>
      </c>
      <c r="C2864" s="296" t="s">
        <v>2568</v>
      </c>
      <c r="D2864" s="294" t="s">
        <v>22</v>
      </c>
      <c r="E2864" s="296" t="s">
        <v>23</v>
      </c>
      <c r="F2864" s="294" t="s">
        <v>24</v>
      </c>
      <c r="G2864" s="296" t="s">
        <v>53</v>
      </c>
      <c r="H2864" s="296" t="s">
        <v>114</v>
      </c>
      <c r="I2864" s="296" t="s">
        <v>2276</v>
      </c>
      <c r="J2864" s="297" t="s">
        <v>35</v>
      </c>
      <c r="K2864" s="298" t="s">
        <v>35</v>
      </c>
      <c r="L2864" s="298" t="s">
        <v>35</v>
      </c>
      <c r="M2864" s="299">
        <v>328</v>
      </c>
      <c r="N2864" s="300">
        <v>1819</v>
      </c>
      <c r="O2864" s="300">
        <v>1</v>
      </c>
      <c r="P2864" s="301" t="s">
        <v>35</v>
      </c>
      <c r="Q2864" s="302" t="s">
        <v>35</v>
      </c>
      <c r="R2864" s="302" t="s">
        <v>35</v>
      </c>
      <c r="S2864" s="303" t="s">
        <v>35</v>
      </c>
      <c r="T2864" s="304" t="s">
        <v>35</v>
      </c>
      <c r="U2864" s="304" t="s">
        <v>35</v>
      </c>
      <c r="V2864" s="297">
        <v>328</v>
      </c>
      <c r="W2864" s="298">
        <v>1819</v>
      </c>
      <c r="X2864" s="298">
        <v>1</v>
      </c>
    </row>
    <row r="2865" spans="1:24" x14ac:dyDescent="0.35">
      <c r="A2865" s="294">
        <v>2013</v>
      </c>
      <c r="B2865" s="295">
        <v>58661</v>
      </c>
      <c r="C2865" s="296" t="s">
        <v>2569</v>
      </c>
      <c r="D2865" s="294" t="s">
        <v>22</v>
      </c>
      <c r="E2865" s="296" t="s">
        <v>23</v>
      </c>
      <c r="F2865" s="294" t="s">
        <v>24</v>
      </c>
      <c r="G2865" s="296" t="s">
        <v>71</v>
      </c>
      <c r="H2865" s="296" t="s">
        <v>114</v>
      </c>
      <c r="I2865" s="296" t="s">
        <v>2270</v>
      </c>
      <c r="J2865" s="297" t="s">
        <v>35</v>
      </c>
      <c r="K2865" s="298" t="s">
        <v>35</v>
      </c>
      <c r="L2865" s="298" t="s">
        <v>35</v>
      </c>
      <c r="M2865" s="299" t="s">
        <v>35</v>
      </c>
      <c r="N2865" s="300" t="s">
        <v>35</v>
      </c>
      <c r="O2865" s="300" t="s">
        <v>35</v>
      </c>
      <c r="P2865" s="301" t="s">
        <v>35</v>
      </c>
      <c r="Q2865" s="302" t="s">
        <v>35</v>
      </c>
      <c r="R2865" s="302" t="s">
        <v>35</v>
      </c>
      <c r="S2865" s="303" t="s">
        <v>35</v>
      </c>
      <c r="T2865" s="304" t="s">
        <v>35</v>
      </c>
      <c r="U2865" s="304" t="s">
        <v>35</v>
      </c>
      <c r="V2865" s="297">
        <v>0</v>
      </c>
      <c r="W2865" s="298">
        <v>0</v>
      </c>
      <c r="X2865" s="298">
        <v>0</v>
      </c>
    </row>
    <row r="2866" spans="1:24" x14ac:dyDescent="0.35">
      <c r="A2866" s="294">
        <v>2013</v>
      </c>
      <c r="B2866" s="295">
        <v>58661</v>
      </c>
      <c r="C2866" s="296" t="s">
        <v>2569</v>
      </c>
      <c r="D2866" s="294" t="s">
        <v>22</v>
      </c>
      <c r="E2866" s="296" t="s">
        <v>23</v>
      </c>
      <c r="F2866" s="294" t="s">
        <v>24</v>
      </c>
      <c r="G2866" s="296" t="s">
        <v>131</v>
      </c>
      <c r="H2866" s="296" t="s">
        <v>114</v>
      </c>
      <c r="I2866" s="296" t="s">
        <v>2271</v>
      </c>
      <c r="J2866" s="297" t="s">
        <v>35</v>
      </c>
      <c r="K2866" s="298" t="s">
        <v>35</v>
      </c>
      <c r="L2866" s="298" t="s">
        <v>35</v>
      </c>
      <c r="M2866" s="299">
        <v>818</v>
      </c>
      <c r="N2866" s="300">
        <v>1947</v>
      </c>
      <c r="O2866" s="300">
        <v>1</v>
      </c>
      <c r="P2866" s="301" t="s">
        <v>35</v>
      </c>
      <c r="Q2866" s="302" t="s">
        <v>35</v>
      </c>
      <c r="R2866" s="302" t="s">
        <v>35</v>
      </c>
      <c r="S2866" s="303" t="s">
        <v>35</v>
      </c>
      <c r="T2866" s="304" t="s">
        <v>35</v>
      </c>
      <c r="U2866" s="304" t="s">
        <v>35</v>
      </c>
      <c r="V2866" s="297">
        <v>818</v>
      </c>
      <c r="W2866" s="298">
        <v>1947</v>
      </c>
      <c r="X2866" s="298">
        <v>1</v>
      </c>
    </row>
    <row r="2867" spans="1:24" x14ac:dyDescent="0.35">
      <c r="A2867" s="294">
        <v>2013</v>
      </c>
      <c r="B2867" s="295">
        <v>58663</v>
      </c>
      <c r="C2867" s="296" t="s">
        <v>2570</v>
      </c>
      <c r="D2867" s="294" t="s">
        <v>39</v>
      </c>
      <c r="E2867" s="296" t="s">
        <v>40</v>
      </c>
      <c r="F2867" s="294" t="s">
        <v>24</v>
      </c>
      <c r="G2867" s="296" t="s">
        <v>34</v>
      </c>
      <c r="H2867" s="296" t="s">
        <v>42</v>
      </c>
      <c r="I2867" s="296" t="s">
        <v>2270</v>
      </c>
      <c r="J2867" s="297">
        <v>572</v>
      </c>
      <c r="K2867" s="298">
        <v>7169</v>
      </c>
      <c r="L2867" s="298">
        <v>1113</v>
      </c>
      <c r="M2867" s="299">
        <v>316</v>
      </c>
      <c r="N2867" s="300">
        <v>3722</v>
      </c>
      <c r="O2867" s="300">
        <v>581</v>
      </c>
      <c r="P2867" s="301">
        <v>0</v>
      </c>
      <c r="Q2867" s="302">
        <v>0</v>
      </c>
      <c r="R2867" s="302">
        <v>0</v>
      </c>
      <c r="S2867" s="303">
        <v>0</v>
      </c>
      <c r="T2867" s="304">
        <v>0</v>
      </c>
      <c r="U2867" s="304">
        <v>0</v>
      </c>
      <c r="V2867" s="297">
        <v>888</v>
      </c>
      <c r="W2867" s="298">
        <v>10891</v>
      </c>
      <c r="X2867" s="298">
        <v>1694</v>
      </c>
    </row>
    <row r="2868" spans="1:24" x14ac:dyDescent="0.35">
      <c r="A2868" s="294">
        <v>2013</v>
      </c>
      <c r="B2868" s="295">
        <v>58663</v>
      </c>
      <c r="C2868" s="296" t="s">
        <v>2570</v>
      </c>
      <c r="D2868" s="294" t="s">
        <v>39</v>
      </c>
      <c r="E2868" s="296" t="s">
        <v>40</v>
      </c>
      <c r="F2868" s="294" t="s">
        <v>24</v>
      </c>
      <c r="G2868" s="296" t="s">
        <v>30</v>
      </c>
      <c r="H2868" s="296" t="s">
        <v>42</v>
      </c>
      <c r="I2868" s="296" t="s">
        <v>2271</v>
      </c>
      <c r="J2868" s="297">
        <v>5411</v>
      </c>
      <c r="K2868" s="298">
        <v>54709</v>
      </c>
      <c r="L2868" s="298">
        <v>7015</v>
      </c>
      <c r="M2868" s="299">
        <v>154</v>
      </c>
      <c r="N2868" s="300">
        <v>1993</v>
      </c>
      <c r="O2868" s="300">
        <v>25</v>
      </c>
      <c r="P2868" s="301">
        <v>0</v>
      </c>
      <c r="Q2868" s="302">
        <v>0</v>
      </c>
      <c r="R2868" s="302">
        <v>0</v>
      </c>
      <c r="S2868" s="303">
        <v>0</v>
      </c>
      <c r="T2868" s="304">
        <v>0</v>
      </c>
      <c r="U2868" s="304">
        <v>0</v>
      </c>
      <c r="V2868" s="297">
        <v>5565</v>
      </c>
      <c r="W2868" s="298">
        <v>56702</v>
      </c>
      <c r="X2868" s="298">
        <v>7040</v>
      </c>
    </row>
    <row r="2869" spans="1:24" x14ac:dyDescent="0.35">
      <c r="A2869" s="294">
        <v>2013</v>
      </c>
      <c r="B2869" s="295">
        <v>58663</v>
      </c>
      <c r="C2869" s="296" t="s">
        <v>2570</v>
      </c>
      <c r="D2869" s="294" t="s">
        <v>39</v>
      </c>
      <c r="E2869" s="296" t="s">
        <v>40</v>
      </c>
      <c r="F2869" s="294" t="s">
        <v>24</v>
      </c>
      <c r="G2869" s="296" t="s">
        <v>131</v>
      </c>
      <c r="H2869" s="296" t="s">
        <v>42</v>
      </c>
      <c r="I2869" s="296" t="s">
        <v>2271</v>
      </c>
      <c r="J2869" s="297">
        <v>1062</v>
      </c>
      <c r="K2869" s="298">
        <v>9936</v>
      </c>
      <c r="L2869" s="298">
        <v>4509</v>
      </c>
      <c r="M2869" s="299">
        <v>1396</v>
      </c>
      <c r="N2869" s="300">
        <v>15842</v>
      </c>
      <c r="O2869" s="300">
        <v>686</v>
      </c>
      <c r="P2869" s="301">
        <v>0</v>
      </c>
      <c r="Q2869" s="302">
        <v>0</v>
      </c>
      <c r="R2869" s="302">
        <v>0</v>
      </c>
      <c r="S2869" s="303">
        <v>0</v>
      </c>
      <c r="T2869" s="304">
        <v>0</v>
      </c>
      <c r="U2869" s="304">
        <v>0</v>
      </c>
      <c r="V2869" s="297">
        <v>2458</v>
      </c>
      <c r="W2869" s="298">
        <v>25778</v>
      </c>
      <c r="X2869" s="298">
        <v>5195</v>
      </c>
    </row>
    <row r="2870" spans="1:24" x14ac:dyDescent="0.35">
      <c r="A2870" s="294">
        <v>2013</v>
      </c>
      <c r="B2870" s="295">
        <v>58663</v>
      </c>
      <c r="C2870" s="296" t="s">
        <v>2570</v>
      </c>
      <c r="D2870" s="294" t="s">
        <v>39</v>
      </c>
      <c r="E2870" s="296" t="s">
        <v>40</v>
      </c>
      <c r="F2870" s="294" t="s">
        <v>24</v>
      </c>
      <c r="G2870" s="296" t="s">
        <v>187</v>
      </c>
      <c r="H2870" s="296" t="s">
        <v>42</v>
      </c>
      <c r="I2870" s="296" t="s">
        <v>2271</v>
      </c>
      <c r="J2870" s="297">
        <v>45185</v>
      </c>
      <c r="K2870" s="298">
        <v>455434</v>
      </c>
      <c r="L2870" s="298">
        <v>49195</v>
      </c>
      <c r="M2870" s="299">
        <v>4717</v>
      </c>
      <c r="N2870" s="300">
        <v>48792</v>
      </c>
      <c r="O2870" s="300">
        <v>1187</v>
      </c>
      <c r="P2870" s="301">
        <v>0</v>
      </c>
      <c r="Q2870" s="302">
        <v>0</v>
      </c>
      <c r="R2870" s="302">
        <v>0</v>
      </c>
      <c r="S2870" s="303">
        <v>0</v>
      </c>
      <c r="T2870" s="304">
        <v>0</v>
      </c>
      <c r="U2870" s="304">
        <v>0</v>
      </c>
      <c r="V2870" s="297">
        <v>49902</v>
      </c>
      <c r="W2870" s="298">
        <v>504226</v>
      </c>
      <c r="X2870" s="298">
        <v>50382</v>
      </c>
    </row>
    <row r="2871" spans="1:24" x14ac:dyDescent="0.35">
      <c r="A2871" s="294">
        <v>2013</v>
      </c>
      <c r="B2871" s="295">
        <v>58675</v>
      </c>
      <c r="C2871" s="296" t="s">
        <v>2571</v>
      </c>
      <c r="D2871" s="294" t="s">
        <v>22</v>
      </c>
      <c r="E2871" s="296" t="s">
        <v>23</v>
      </c>
      <c r="F2871" s="294" t="s">
        <v>24</v>
      </c>
      <c r="G2871" s="296" t="s">
        <v>125</v>
      </c>
      <c r="H2871" s="296" t="s">
        <v>114</v>
      </c>
      <c r="I2871" s="296" t="s">
        <v>2308</v>
      </c>
      <c r="J2871" s="297" t="s">
        <v>35</v>
      </c>
      <c r="K2871" s="298" t="s">
        <v>35</v>
      </c>
      <c r="L2871" s="298" t="s">
        <v>35</v>
      </c>
      <c r="M2871" s="299" t="s">
        <v>35</v>
      </c>
      <c r="N2871" s="300" t="s">
        <v>35</v>
      </c>
      <c r="O2871" s="300" t="s">
        <v>35</v>
      </c>
      <c r="P2871" s="301" t="s">
        <v>35</v>
      </c>
      <c r="Q2871" s="302" t="s">
        <v>35</v>
      </c>
      <c r="R2871" s="302" t="s">
        <v>35</v>
      </c>
      <c r="S2871" s="303" t="s">
        <v>35</v>
      </c>
      <c r="T2871" s="304" t="s">
        <v>35</v>
      </c>
      <c r="U2871" s="304" t="s">
        <v>35</v>
      </c>
      <c r="V2871" s="297">
        <v>0</v>
      </c>
      <c r="W2871" s="298">
        <v>0</v>
      </c>
      <c r="X2871" s="298">
        <v>0</v>
      </c>
    </row>
    <row r="2872" spans="1:24" x14ac:dyDescent="0.35">
      <c r="A2872" s="294">
        <v>2013</v>
      </c>
      <c r="B2872" s="295">
        <v>58683</v>
      </c>
      <c r="C2872" s="296" t="s">
        <v>2572</v>
      </c>
      <c r="D2872" s="294" t="s">
        <v>39</v>
      </c>
      <c r="E2872" s="296" t="s">
        <v>40</v>
      </c>
      <c r="F2872" s="294" t="s">
        <v>24</v>
      </c>
      <c r="G2872" s="296" t="s">
        <v>34</v>
      </c>
      <c r="H2872" s="296" t="s">
        <v>42</v>
      </c>
      <c r="I2872" s="296" t="s">
        <v>2271</v>
      </c>
      <c r="J2872" s="297">
        <v>40.299999999999997</v>
      </c>
      <c r="K2872" s="298">
        <v>1016</v>
      </c>
      <c r="L2872" s="298">
        <v>124</v>
      </c>
      <c r="M2872" s="299">
        <v>0</v>
      </c>
      <c r="N2872" s="300">
        <v>0</v>
      </c>
      <c r="O2872" s="300">
        <v>0</v>
      </c>
      <c r="P2872" s="301">
        <v>0</v>
      </c>
      <c r="Q2872" s="302">
        <v>0</v>
      </c>
      <c r="R2872" s="302">
        <v>0</v>
      </c>
      <c r="S2872" s="303">
        <v>0</v>
      </c>
      <c r="T2872" s="304">
        <v>0</v>
      </c>
      <c r="U2872" s="304">
        <v>0</v>
      </c>
      <c r="V2872" s="297">
        <v>40.299999999999997</v>
      </c>
      <c r="W2872" s="298">
        <v>1016</v>
      </c>
      <c r="X2872" s="298">
        <v>124</v>
      </c>
    </row>
    <row r="2873" spans="1:24" x14ac:dyDescent="0.35">
      <c r="A2873" s="294">
        <v>2013</v>
      </c>
      <c r="B2873" s="295">
        <v>58683</v>
      </c>
      <c r="C2873" s="296" t="s">
        <v>2572</v>
      </c>
      <c r="D2873" s="294" t="s">
        <v>39</v>
      </c>
      <c r="E2873" s="296" t="s">
        <v>40</v>
      </c>
      <c r="F2873" s="294" t="s">
        <v>24</v>
      </c>
      <c r="G2873" s="296" t="s">
        <v>41</v>
      </c>
      <c r="H2873" s="296" t="s">
        <v>42</v>
      </c>
      <c r="I2873" s="296" t="s">
        <v>2272</v>
      </c>
      <c r="J2873" s="297">
        <v>477.9</v>
      </c>
      <c r="K2873" s="298">
        <v>8729</v>
      </c>
      <c r="L2873" s="298">
        <v>1042</v>
      </c>
      <c r="M2873" s="299">
        <v>9.1999999999999993</v>
      </c>
      <c r="N2873" s="300">
        <v>209</v>
      </c>
      <c r="O2873" s="300">
        <v>2</v>
      </c>
      <c r="P2873" s="301">
        <v>0</v>
      </c>
      <c r="Q2873" s="302">
        <v>0</v>
      </c>
      <c r="R2873" s="302">
        <v>0</v>
      </c>
      <c r="S2873" s="303">
        <v>0</v>
      </c>
      <c r="T2873" s="304">
        <v>0</v>
      </c>
      <c r="U2873" s="304">
        <v>0</v>
      </c>
      <c r="V2873" s="297">
        <v>487.1</v>
      </c>
      <c r="W2873" s="298">
        <v>8938</v>
      </c>
      <c r="X2873" s="298">
        <v>1044</v>
      </c>
    </row>
    <row r="2874" spans="1:24" x14ac:dyDescent="0.35">
      <c r="A2874" s="294">
        <v>2013</v>
      </c>
      <c r="B2874" s="295">
        <v>58683</v>
      </c>
      <c r="C2874" s="296" t="s">
        <v>2572</v>
      </c>
      <c r="D2874" s="294" t="s">
        <v>39</v>
      </c>
      <c r="E2874" s="296" t="s">
        <v>40</v>
      </c>
      <c r="F2874" s="294" t="s">
        <v>24</v>
      </c>
      <c r="G2874" s="296" t="s">
        <v>44</v>
      </c>
      <c r="H2874" s="296" t="s">
        <v>42</v>
      </c>
      <c r="I2874" s="296" t="s">
        <v>2271</v>
      </c>
      <c r="J2874" s="297">
        <v>71.099999999999994</v>
      </c>
      <c r="K2874" s="298">
        <v>1368</v>
      </c>
      <c r="L2874" s="298">
        <v>120</v>
      </c>
      <c r="M2874" s="299">
        <v>0</v>
      </c>
      <c r="N2874" s="300">
        <v>0</v>
      </c>
      <c r="O2874" s="300">
        <v>0</v>
      </c>
      <c r="P2874" s="301">
        <v>0</v>
      </c>
      <c r="Q2874" s="302">
        <v>0</v>
      </c>
      <c r="R2874" s="302">
        <v>0</v>
      </c>
      <c r="S2874" s="303">
        <v>0</v>
      </c>
      <c r="T2874" s="304">
        <v>0</v>
      </c>
      <c r="U2874" s="304">
        <v>0</v>
      </c>
      <c r="V2874" s="297">
        <v>71.099999999999994</v>
      </c>
      <c r="W2874" s="298">
        <v>1368</v>
      </c>
      <c r="X2874" s="298">
        <v>120</v>
      </c>
    </row>
    <row r="2875" spans="1:24" x14ac:dyDescent="0.35">
      <c r="A2875" s="294">
        <v>2013</v>
      </c>
      <c r="B2875" s="295">
        <v>58697</v>
      </c>
      <c r="C2875" s="296" t="s">
        <v>2573</v>
      </c>
      <c r="D2875" s="294" t="s">
        <v>22</v>
      </c>
      <c r="E2875" s="296" t="s">
        <v>23</v>
      </c>
      <c r="F2875" s="294" t="s">
        <v>24</v>
      </c>
      <c r="G2875" s="296" t="s">
        <v>41</v>
      </c>
      <c r="H2875" s="296" t="s">
        <v>114</v>
      </c>
      <c r="I2875" s="296" t="s">
        <v>2272</v>
      </c>
      <c r="J2875" s="297" t="s">
        <v>35</v>
      </c>
      <c r="K2875" s="298" t="s">
        <v>35</v>
      </c>
      <c r="L2875" s="298" t="s">
        <v>35</v>
      </c>
      <c r="M2875" s="299">
        <v>966</v>
      </c>
      <c r="N2875" s="300">
        <v>9861</v>
      </c>
      <c r="O2875" s="300">
        <v>1</v>
      </c>
      <c r="P2875" s="301" t="s">
        <v>35</v>
      </c>
      <c r="Q2875" s="302" t="s">
        <v>35</v>
      </c>
      <c r="R2875" s="302" t="s">
        <v>35</v>
      </c>
      <c r="S2875" s="303" t="s">
        <v>35</v>
      </c>
      <c r="T2875" s="304" t="s">
        <v>35</v>
      </c>
      <c r="U2875" s="304" t="s">
        <v>35</v>
      </c>
      <c r="V2875" s="297">
        <v>966</v>
      </c>
      <c r="W2875" s="298">
        <v>9861</v>
      </c>
      <c r="X2875" s="298">
        <v>1</v>
      </c>
    </row>
    <row r="2876" spans="1:24" x14ac:dyDescent="0.35">
      <c r="A2876" s="294">
        <v>2013</v>
      </c>
      <c r="B2876" s="295">
        <v>58721</v>
      </c>
      <c r="C2876" s="296" t="s">
        <v>2574</v>
      </c>
      <c r="D2876" s="294" t="s">
        <v>22</v>
      </c>
      <c r="E2876" s="296" t="s">
        <v>23</v>
      </c>
      <c r="F2876" s="294" t="s">
        <v>24</v>
      </c>
      <c r="G2876" s="296" t="s">
        <v>173</v>
      </c>
      <c r="H2876" s="296" t="s">
        <v>114</v>
      </c>
      <c r="I2876" s="296" t="s">
        <v>2306</v>
      </c>
      <c r="J2876" s="297" t="s">
        <v>35</v>
      </c>
      <c r="K2876" s="298" t="s">
        <v>35</v>
      </c>
      <c r="L2876" s="298" t="s">
        <v>35</v>
      </c>
      <c r="M2876" s="299">
        <v>198</v>
      </c>
      <c r="N2876" s="300">
        <v>1975</v>
      </c>
      <c r="O2876" s="300">
        <v>1</v>
      </c>
      <c r="P2876" s="301" t="s">
        <v>35</v>
      </c>
      <c r="Q2876" s="302" t="s">
        <v>35</v>
      </c>
      <c r="R2876" s="302" t="s">
        <v>35</v>
      </c>
      <c r="S2876" s="303" t="s">
        <v>35</v>
      </c>
      <c r="T2876" s="304" t="s">
        <v>35</v>
      </c>
      <c r="U2876" s="304" t="s">
        <v>35</v>
      </c>
      <c r="V2876" s="297">
        <v>198</v>
      </c>
      <c r="W2876" s="298">
        <v>1975</v>
      </c>
      <c r="X2876" s="298">
        <v>1</v>
      </c>
    </row>
    <row r="2877" spans="1:24" x14ac:dyDescent="0.35">
      <c r="A2877" s="294">
        <v>2013</v>
      </c>
      <c r="B2877" s="295">
        <v>58834</v>
      </c>
      <c r="C2877" s="296" t="s">
        <v>2575</v>
      </c>
      <c r="D2877" s="294" t="s">
        <v>22</v>
      </c>
      <c r="E2877" s="296" t="s">
        <v>23</v>
      </c>
      <c r="F2877" s="294" t="s">
        <v>24</v>
      </c>
      <c r="G2877" s="296" t="s">
        <v>60</v>
      </c>
      <c r="H2877" s="296" t="s">
        <v>114</v>
      </c>
      <c r="I2877" s="296" t="s">
        <v>2278</v>
      </c>
      <c r="J2877" s="297" t="s">
        <v>35</v>
      </c>
      <c r="K2877" s="298" t="s">
        <v>35</v>
      </c>
      <c r="L2877" s="298" t="s">
        <v>35</v>
      </c>
      <c r="M2877" s="299">
        <v>833</v>
      </c>
      <c r="N2877" s="300">
        <v>8738</v>
      </c>
      <c r="O2877" s="300">
        <v>1</v>
      </c>
      <c r="P2877" s="301" t="s">
        <v>35</v>
      </c>
      <c r="Q2877" s="302" t="s">
        <v>35</v>
      </c>
      <c r="R2877" s="302" t="s">
        <v>35</v>
      </c>
      <c r="S2877" s="303" t="s">
        <v>35</v>
      </c>
      <c r="T2877" s="304" t="s">
        <v>35</v>
      </c>
      <c r="U2877" s="304" t="s">
        <v>35</v>
      </c>
      <c r="V2877" s="297">
        <v>833</v>
      </c>
      <c r="W2877" s="298">
        <v>8738</v>
      </c>
      <c r="X2877" s="298">
        <v>1</v>
      </c>
    </row>
    <row r="2878" spans="1:24" x14ac:dyDescent="0.35">
      <c r="A2878" s="294">
        <v>2013</v>
      </c>
      <c r="B2878" s="295">
        <v>58834</v>
      </c>
      <c r="C2878" s="296" t="s">
        <v>2575</v>
      </c>
      <c r="D2878" s="294" t="s">
        <v>22</v>
      </c>
      <c r="E2878" s="296" t="s">
        <v>23</v>
      </c>
      <c r="F2878" s="294" t="s">
        <v>24</v>
      </c>
      <c r="G2878" s="296" t="s">
        <v>198</v>
      </c>
      <c r="H2878" s="296" t="s">
        <v>114</v>
      </c>
      <c r="I2878" s="296" t="s">
        <v>2389</v>
      </c>
      <c r="J2878" s="297" t="s">
        <v>35</v>
      </c>
      <c r="K2878" s="298" t="s">
        <v>35</v>
      </c>
      <c r="L2878" s="298" t="s">
        <v>35</v>
      </c>
      <c r="M2878" s="299">
        <v>1913</v>
      </c>
      <c r="N2878" s="300">
        <v>26214</v>
      </c>
      <c r="O2878" s="300">
        <v>1</v>
      </c>
      <c r="P2878" s="301" t="s">
        <v>35</v>
      </c>
      <c r="Q2878" s="302" t="s">
        <v>35</v>
      </c>
      <c r="R2878" s="302" t="s">
        <v>35</v>
      </c>
      <c r="S2878" s="303" t="s">
        <v>35</v>
      </c>
      <c r="T2878" s="304" t="s">
        <v>35</v>
      </c>
      <c r="U2878" s="304" t="s">
        <v>35</v>
      </c>
      <c r="V2878" s="297">
        <v>1913</v>
      </c>
      <c r="W2878" s="298">
        <v>26214</v>
      </c>
      <c r="X2878" s="298">
        <v>1</v>
      </c>
    </row>
    <row r="2879" spans="1:24" x14ac:dyDescent="0.35">
      <c r="A2879" s="294">
        <v>2013</v>
      </c>
      <c r="B2879" s="295">
        <v>58834</v>
      </c>
      <c r="C2879" s="296" t="s">
        <v>2575</v>
      </c>
      <c r="D2879" s="294" t="s">
        <v>22</v>
      </c>
      <c r="E2879" s="296" t="s">
        <v>23</v>
      </c>
      <c r="F2879" s="294" t="s">
        <v>24</v>
      </c>
      <c r="G2879" s="296" t="s">
        <v>198</v>
      </c>
      <c r="H2879" s="296" t="s">
        <v>114</v>
      </c>
      <c r="I2879" s="296" t="s">
        <v>2389</v>
      </c>
      <c r="J2879" s="297" t="s">
        <v>35</v>
      </c>
      <c r="K2879" s="298" t="s">
        <v>35</v>
      </c>
      <c r="L2879" s="298" t="s">
        <v>35</v>
      </c>
      <c r="M2879" s="299">
        <v>1310</v>
      </c>
      <c r="N2879" s="300">
        <v>18724</v>
      </c>
      <c r="O2879" s="300">
        <v>1</v>
      </c>
      <c r="P2879" s="301" t="s">
        <v>35</v>
      </c>
      <c r="Q2879" s="302" t="s">
        <v>35</v>
      </c>
      <c r="R2879" s="302" t="s">
        <v>35</v>
      </c>
      <c r="S2879" s="303" t="s">
        <v>35</v>
      </c>
      <c r="T2879" s="304" t="s">
        <v>35</v>
      </c>
      <c r="U2879" s="304" t="s">
        <v>35</v>
      </c>
      <c r="V2879" s="297">
        <v>1310</v>
      </c>
      <c r="W2879" s="298">
        <v>18724</v>
      </c>
      <c r="X2879" s="298">
        <v>1</v>
      </c>
    </row>
    <row r="2880" spans="1:24" x14ac:dyDescent="0.35">
      <c r="A2880" s="294">
        <v>2013</v>
      </c>
      <c r="B2880" s="295">
        <v>58834</v>
      </c>
      <c r="C2880" s="296" t="s">
        <v>2575</v>
      </c>
      <c r="D2880" s="294" t="s">
        <v>22</v>
      </c>
      <c r="E2880" s="296" t="s">
        <v>23</v>
      </c>
      <c r="F2880" s="294" t="s">
        <v>24</v>
      </c>
      <c r="G2880" s="296" t="s">
        <v>198</v>
      </c>
      <c r="H2880" s="296" t="s">
        <v>114</v>
      </c>
      <c r="I2880" s="296" t="s">
        <v>2389</v>
      </c>
      <c r="J2880" s="297" t="s">
        <v>35</v>
      </c>
      <c r="K2880" s="298" t="s">
        <v>35</v>
      </c>
      <c r="L2880" s="298" t="s">
        <v>35</v>
      </c>
      <c r="M2880" s="299">
        <v>919</v>
      </c>
      <c r="N2880" s="300">
        <v>12483</v>
      </c>
      <c r="O2880" s="300">
        <v>1</v>
      </c>
      <c r="P2880" s="301" t="s">
        <v>35</v>
      </c>
      <c r="Q2880" s="302" t="s">
        <v>35</v>
      </c>
      <c r="R2880" s="302" t="s">
        <v>35</v>
      </c>
      <c r="S2880" s="303" t="s">
        <v>35</v>
      </c>
      <c r="T2880" s="304" t="s">
        <v>35</v>
      </c>
      <c r="U2880" s="304" t="s">
        <v>35</v>
      </c>
      <c r="V2880" s="297">
        <v>919</v>
      </c>
      <c r="W2880" s="298">
        <v>12483</v>
      </c>
      <c r="X2880" s="298">
        <v>1</v>
      </c>
    </row>
    <row r="2881" spans="1:24" x14ac:dyDescent="0.35">
      <c r="A2881" s="294">
        <v>2013</v>
      </c>
      <c r="B2881" s="295">
        <v>58834</v>
      </c>
      <c r="C2881" s="296" t="s">
        <v>2575</v>
      </c>
      <c r="D2881" s="294" t="s">
        <v>22</v>
      </c>
      <c r="E2881" s="296" t="s">
        <v>23</v>
      </c>
      <c r="F2881" s="294" t="s">
        <v>24</v>
      </c>
      <c r="G2881" s="296" t="s">
        <v>198</v>
      </c>
      <c r="H2881" s="296" t="s">
        <v>114</v>
      </c>
      <c r="I2881" s="296" t="s">
        <v>2389</v>
      </c>
      <c r="J2881" s="297" t="s">
        <v>35</v>
      </c>
      <c r="K2881" s="298" t="s">
        <v>35</v>
      </c>
      <c r="L2881" s="298" t="s">
        <v>35</v>
      </c>
      <c r="M2881" s="299">
        <v>2621</v>
      </c>
      <c r="N2881" s="300">
        <v>35700</v>
      </c>
      <c r="O2881" s="300">
        <v>1</v>
      </c>
      <c r="P2881" s="301" t="s">
        <v>35</v>
      </c>
      <c r="Q2881" s="302" t="s">
        <v>35</v>
      </c>
      <c r="R2881" s="302" t="s">
        <v>35</v>
      </c>
      <c r="S2881" s="303" t="s">
        <v>35</v>
      </c>
      <c r="T2881" s="304" t="s">
        <v>35</v>
      </c>
      <c r="U2881" s="304" t="s">
        <v>35</v>
      </c>
      <c r="V2881" s="297">
        <v>2621</v>
      </c>
      <c r="W2881" s="298">
        <v>35700</v>
      </c>
      <c r="X2881" s="298">
        <v>1</v>
      </c>
    </row>
    <row r="2882" spans="1:24" x14ac:dyDescent="0.35">
      <c r="A2882" s="294">
        <v>2013</v>
      </c>
      <c r="B2882" s="295">
        <v>58851</v>
      </c>
      <c r="C2882" s="296" t="s">
        <v>2576</v>
      </c>
      <c r="D2882" s="294" t="s">
        <v>22</v>
      </c>
      <c r="E2882" s="296" t="s">
        <v>23</v>
      </c>
      <c r="F2882" s="294" t="s">
        <v>24</v>
      </c>
      <c r="G2882" s="296" t="s">
        <v>60</v>
      </c>
      <c r="H2882" s="296" t="s">
        <v>26</v>
      </c>
      <c r="I2882" s="296" t="s">
        <v>2278</v>
      </c>
      <c r="J2882" s="297" t="s">
        <v>35</v>
      </c>
      <c r="K2882" s="298" t="s">
        <v>35</v>
      </c>
      <c r="L2882" s="298" t="s">
        <v>35</v>
      </c>
      <c r="M2882" s="299">
        <v>4083</v>
      </c>
      <c r="N2882" s="300">
        <v>56451</v>
      </c>
      <c r="O2882" s="300">
        <v>270</v>
      </c>
      <c r="P2882" s="301">
        <v>411</v>
      </c>
      <c r="Q2882" s="302">
        <v>6756</v>
      </c>
      <c r="R2882" s="302">
        <v>5</v>
      </c>
      <c r="S2882" s="303" t="s">
        <v>35</v>
      </c>
      <c r="T2882" s="304" t="s">
        <v>35</v>
      </c>
      <c r="U2882" s="304" t="s">
        <v>35</v>
      </c>
      <c r="V2882" s="297">
        <v>4494</v>
      </c>
      <c r="W2882" s="298">
        <v>63207</v>
      </c>
      <c r="X2882" s="298">
        <v>275</v>
      </c>
    </row>
    <row r="2883" spans="1:24" x14ac:dyDescent="0.35">
      <c r="A2883" s="294">
        <v>2013</v>
      </c>
      <c r="B2883" s="295">
        <v>58853</v>
      </c>
      <c r="C2883" s="296" t="s">
        <v>2577</v>
      </c>
      <c r="D2883" s="294" t="s">
        <v>39</v>
      </c>
      <c r="E2883" s="296" t="s">
        <v>40</v>
      </c>
      <c r="F2883" s="294" t="s">
        <v>24</v>
      </c>
      <c r="G2883" s="296" t="s">
        <v>41</v>
      </c>
      <c r="H2883" s="296" t="s">
        <v>42</v>
      </c>
      <c r="I2883" s="296" t="s">
        <v>2272</v>
      </c>
      <c r="J2883" s="297">
        <v>22353.8</v>
      </c>
      <c r="K2883" s="298">
        <v>178598</v>
      </c>
      <c r="L2883" s="298">
        <v>38402</v>
      </c>
      <c r="M2883" s="299" t="s">
        <v>35</v>
      </c>
      <c r="N2883" s="300" t="s">
        <v>35</v>
      </c>
      <c r="O2883" s="300" t="s">
        <v>35</v>
      </c>
      <c r="P2883" s="301" t="s">
        <v>35</v>
      </c>
      <c r="Q2883" s="302" t="s">
        <v>35</v>
      </c>
      <c r="R2883" s="302" t="s">
        <v>35</v>
      </c>
      <c r="S2883" s="303" t="s">
        <v>35</v>
      </c>
      <c r="T2883" s="304" t="s">
        <v>35</v>
      </c>
      <c r="U2883" s="304" t="s">
        <v>35</v>
      </c>
      <c r="V2883" s="297">
        <v>22353.8</v>
      </c>
      <c r="W2883" s="298">
        <v>178598</v>
      </c>
      <c r="X2883" s="298">
        <v>38402</v>
      </c>
    </row>
    <row r="2884" spans="1:24" x14ac:dyDescent="0.35">
      <c r="A2884" s="294">
        <v>2013</v>
      </c>
      <c r="B2884" s="295">
        <v>58863</v>
      </c>
      <c r="C2884" s="296" t="s">
        <v>2578</v>
      </c>
      <c r="D2884" s="294" t="s">
        <v>22</v>
      </c>
      <c r="E2884" s="296" t="s">
        <v>23</v>
      </c>
      <c r="F2884" s="294" t="s">
        <v>24</v>
      </c>
      <c r="G2884" s="296" t="s">
        <v>53</v>
      </c>
      <c r="H2884" s="296" t="s">
        <v>114</v>
      </c>
      <c r="I2884" s="296" t="s">
        <v>2276</v>
      </c>
      <c r="J2884" s="297" t="s">
        <v>35</v>
      </c>
      <c r="K2884" s="298" t="s">
        <v>35</v>
      </c>
      <c r="L2884" s="298" t="s">
        <v>35</v>
      </c>
      <c r="M2884" s="299">
        <v>585</v>
      </c>
      <c r="N2884" s="300">
        <v>9062</v>
      </c>
      <c r="O2884" s="300">
        <v>1</v>
      </c>
      <c r="P2884" s="301" t="s">
        <v>35</v>
      </c>
      <c r="Q2884" s="302" t="s">
        <v>35</v>
      </c>
      <c r="R2884" s="302" t="s">
        <v>35</v>
      </c>
      <c r="S2884" s="303" t="s">
        <v>35</v>
      </c>
      <c r="T2884" s="304" t="s">
        <v>35</v>
      </c>
      <c r="U2884" s="304" t="s">
        <v>35</v>
      </c>
      <c r="V2884" s="297">
        <v>585</v>
      </c>
      <c r="W2884" s="298">
        <v>9062</v>
      </c>
      <c r="X2884" s="298">
        <v>1</v>
      </c>
    </row>
    <row r="2885" spans="1:24" x14ac:dyDescent="0.35">
      <c r="A2885" s="294">
        <v>2013</v>
      </c>
      <c r="B2885" s="295">
        <v>58863</v>
      </c>
      <c r="C2885" s="296" t="s">
        <v>2578</v>
      </c>
      <c r="D2885" s="294" t="s">
        <v>22</v>
      </c>
      <c r="E2885" s="296" t="s">
        <v>23</v>
      </c>
      <c r="F2885" s="294" t="s">
        <v>24</v>
      </c>
      <c r="G2885" s="296" t="s">
        <v>53</v>
      </c>
      <c r="H2885" s="296" t="s">
        <v>114</v>
      </c>
      <c r="I2885" s="296" t="s">
        <v>2276</v>
      </c>
      <c r="J2885" s="297" t="s">
        <v>35</v>
      </c>
      <c r="K2885" s="298" t="s">
        <v>35</v>
      </c>
      <c r="L2885" s="298" t="s">
        <v>35</v>
      </c>
      <c r="M2885" s="299">
        <v>247</v>
      </c>
      <c r="N2885" s="300">
        <v>2465</v>
      </c>
      <c r="O2885" s="300">
        <v>1</v>
      </c>
      <c r="P2885" s="301" t="s">
        <v>35</v>
      </c>
      <c r="Q2885" s="302" t="s">
        <v>35</v>
      </c>
      <c r="R2885" s="302" t="s">
        <v>35</v>
      </c>
      <c r="S2885" s="303" t="s">
        <v>35</v>
      </c>
      <c r="T2885" s="304" t="s">
        <v>35</v>
      </c>
      <c r="U2885" s="304" t="s">
        <v>35</v>
      </c>
      <c r="V2885" s="297">
        <v>247</v>
      </c>
      <c r="W2885" s="298">
        <v>2465</v>
      </c>
      <c r="X2885" s="298">
        <v>1</v>
      </c>
    </row>
    <row r="2886" spans="1:24" x14ac:dyDescent="0.35">
      <c r="A2886" s="294">
        <v>2013</v>
      </c>
      <c r="B2886" s="295">
        <v>58863</v>
      </c>
      <c r="C2886" s="296" t="s">
        <v>2578</v>
      </c>
      <c r="D2886" s="294" t="s">
        <v>22</v>
      </c>
      <c r="E2886" s="296" t="s">
        <v>23</v>
      </c>
      <c r="F2886" s="294" t="s">
        <v>24</v>
      </c>
      <c r="G2886" s="296" t="s">
        <v>53</v>
      </c>
      <c r="H2886" s="296" t="s">
        <v>114</v>
      </c>
      <c r="I2886" s="296" t="s">
        <v>2276</v>
      </c>
      <c r="J2886" s="297" t="s">
        <v>35</v>
      </c>
      <c r="K2886" s="298" t="s">
        <v>35</v>
      </c>
      <c r="L2886" s="298" t="s">
        <v>35</v>
      </c>
      <c r="M2886" s="299">
        <v>177</v>
      </c>
      <c r="N2886" s="300">
        <v>2168</v>
      </c>
      <c r="O2886" s="300">
        <v>1</v>
      </c>
      <c r="P2886" s="301" t="s">
        <v>35</v>
      </c>
      <c r="Q2886" s="302" t="s">
        <v>35</v>
      </c>
      <c r="R2886" s="302" t="s">
        <v>35</v>
      </c>
      <c r="S2886" s="303" t="s">
        <v>35</v>
      </c>
      <c r="T2886" s="304" t="s">
        <v>35</v>
      </c>
      <c r="U2886" s="304" t="s">
        <v>35</v>
      </c>
      <c r="V2886" s="297">
        <v>177</v>
      </c>
      <c r="W2886" s="298">
        <v>2168</v>
      </c>
      <c r="X2886" s="298">
        <v>1</v>
      </c>
    </row>
    <row r="2887" spans="1:24" x14ac:dyDescent="0.35">
      <c r="A2887" s="294">
        <v>2013</v>
      </c>
      <c r="B2887" s="295">
        <v>58863</v>
      </c>
      <c r="C2887" s="296" t="s">
        <v>2578</v>
      </c>
      <c r="D2887" s="294" t="s">
        <v>22</v>
      </c>
      <c r="E2887" s="296" t="s">
        <v>23</v>
      </c>
      <c r="F2887" s="294" t="s">
        <v>24</v>
      </c>
      <c r="G2887" s="296" t="s">
        <v>173</v>
      </c>
      <c r="H2887" s="296" t="s">
        <v>114</v>
      </c>
      <c r="I2887" s="296" t="s">
        <v>2306</v>
      </c>
      <c r="J2887" s="297" t="s">
        <v>35</v>
      </c>
      <c r="K2887" s="298" t="s">
        <v>35</v>
      </c>
      <c r="L2887" s="298" t="s">
        <v>35</v>
      </c>
      <c r="M2887" s="299">
        <v>45</v>
      </c>
      <c r="N2887" s="300">
        <v>537</v>
      </c>
      <c r="O2887" s="300">
        <v>1</v>
      </c>
      <c r="P2887" s="301" t="s">
        <v>35</v>
      </c>
      <c r="Q2887" s="302" t="s">
        <v>35</v>
      </c>
      <c r="R2887" s="302" t="s">
        <v>35</v>
      </c>
      <c r="S2887" s="303" t="s">
        <v>35</v>
      </c>
      <c r="T2887" s="304" t="s">
        <v>35</v>
      </c>
      <c r="U2887" s="304" t="s">
        <v>35</v>
      </c>
      <c r="V2887" s="297">
        <v>45</v>
      </c>
      <c r="W2887" s="298">
        <v>537</v>
      </c>
      <c r="X2887" s="298">
        <v>1</v>
      </c>
    </row>
    <row r="2888" spans="1:24" x14ac:dyDescent="0.35">
      <c r="A2888" s="294">
        <v>2013</v>
      </c>
      <c r="B2888" s="295">
        <v>58863</v>
      </c>
      <c r="C2888" s="296" t="s">
        <v>2578</v>
      </c>
      <c r="D2888" s="294" t="s">
        <v>22</v>
      </c>
      <c r="E2888" s="296" t="s">
        <v>23</v>
      </c>
      <c r="F2888" s="294" t="s">
        <v>24</v>
      </c>
      <c r="G2888" s="296" t="s">
        <v>173</v>
      </c>
      <c r="H2888" s="296" t="s">
        <v>114</v>
      </c>
      <c r="I2888" s="296" t="s">
        <v>2306</v>
      </c>
      <c r="J2888" s="297" t="s">
        <v>35</v>
      </c>
      <c r="K2888" s="298" t="s">
        <v>35</v>
      </c>
      <c r="L2888" s="298" t="s">
        <v>35</v>
      </c>
      <c r="M2888" s="299">
        <v>2</v>
      </c>
      <c r="N2888" s="300">
        <v>30</v>
      </c>
      <c r="O2888" s="300">
        <v>1</v>
      </c>
      <c r="P2888" s="301" t="s">
        <v>35</v>
      </c>
      <c r="Q2888" s="302" t="s">
        <v>35</v>
      </c>
      <c r="R2888" s="302" t="s">
        <v>35</v>
      </c>
      <c r="S2888" s="303" t="s">
        <v>35</v>
      </c>
      <c r="T2888" s="304" t="s">
        <v>35</v>
      </c>
      <c r="U2888" s="304" t="s">
        <v>35</v>
      </c>
      <c r="V2888" s="297">
        <v>2</v>
      </c>
      <c r="W2888" s="298">
        <v>30</v>
      </c>
      <c r="X2888" s="298">
        <v>1</v>
      </c>
    </row>
    <row r="2889" spans="1:24" x14ac:dyDescent="0.35">
      <c r="A2889" s="294">
        <v>2013</v>
      </c>
      <c r="B2889" s="295">
        <v>58969</v>
      </c>
      <c r="C2889" s="296" t="s">
        <v>2579</v>
      </c>
      <c r="D2889" s="294" t="s">
        <v>22</v>
      </c>
      <c r="E2889" s="296" t="s">
        <v>23</v>
      </c>
      <c r="F2889" s="294" t="s">
        <v>24</v>
      </c>
      <c r="G2889" s="296" t="s">
        <v>58</v>
      </c>
      <c r="H2889" s="296" t="s">
        <v>114</v>
      </c>
      <c r="I2889" s="296" t="s">
        <v>2277</v>
      </c>
      <c r="J2889" s="297" t="s">
        <v>35</v>
      </c>
      <c r="K2889" s="298" t="s">
        <v>35</v>
      </c>
      <c r="L2889" s="298" t="s">
        <v>35</v>
      </c>
      <c r="M2889" s="299" t="s">
        <v>35</v>
      </c>
      <c r="N2889" s="300" t="s">
        <v>35</v>
      </c>
      <c r="O2889" s="300" t="s">
        <v>35</v>
      </c>
      <c r="P2889" s="301" t="s">
        <v>35</v>
      </c>
      <c r="Q2889" s="302" t="s">
        <v>35</v>
      </c>
      <c r="R2889" s="302" t="s">
        <v>35</v>
      </c>
      <c r="S2889" s="303" t="s">
        <v>35</v>
      </c>
      <c r="T2889" s="304" t="s">
        <v>35</v>
      </c>
      <c r="U2889" s="304" t="s">
        <v>35</v>
      </c>
      <c r="V2889" s="297">
        <v>0</v>
      </c>
      <c r="W2889" s="298">
        <v>0</v>
      </c>
      <c r="X2889" s="298">
        <v>0</v>
      </c>
    </row>
    <row r="2890" spans="1:24" x14ac:dyDescent="0.35">
      <c r="A2890" s="294">
        <v>2013</v>
      </c>
      <c r="B2890" s="295">
        <v>59013</v>
      </c>
      <c r="C2890" s="296" t="s">
        <v>2580</v>
      </c>
      <c r="D2890" s="294" t="s">
        <v>22</v>
      </c>
      <c r="E2890" s="296" t="s">
        <v>23</v>
      </c>
      <c r="F2890" s="294" t="s">
        <v>24</v>
      </c>
      <c r="G2890" s="296" t="s">
        <v>92</v>
      </c>
      <c r="H2890" s="296" t="s">
        <v>179</v>
      </c>
      <c r="I2890" s="296" t="s">
        <v>2304</v>
      </c>
      <c r="J2890" s="297">
        <v>15485</v>
      </c>
      <c r="K2890" s="298">
        <v>148484</v>
      </c>
      <c r="L2890" s="298">
        <v>16950</v>
      </c>
      <c r="M2890" s="299">
        <v>3365</v>
      </c>
      <c r="N2890" s="300">
        <v>30853</v>
      </c>
      <c r="O2890" s="300">
        <v>2370</v>
      </c>
      <c r="P2890" s="301">
        <v>2308</v>
      </c>
      <c r="Q2890" s="302">
        <v>49734</v>
      </c>
      <c r="R2890" s="302">
        <v>102</v>
      </c>
      <c r="S2890" s="303" t="s">
        <v>35</v>
      </c>
      <c r="T2890" s="304" t="s">
        <v>35</v>
      </c>
      <c r="U2890" s="304" t="s">
        <v>35</v>
      </c>
      <c r="V2890" s="297">
        <v>21158</v>
      </c>
      <c r="W2890" s="298">
        <v>229071</v>
      </c>
      <c r="X2890" s="298">
        <v>19422</v>
      </c>
    </row>
    <row r="2891" spans="1:24" x14ac:dyDescent="0.35">
      <c r="A2891" s="294">
        <v>2013</v>
      </c>
      <c r="B2891" s="295">
        <v>59063</v>
      </c>
      <c r="C2891" s="296" t="s">
        <v>2581</v>
      </c>
      <c r="D2891" s="294" t="s">
        <v>22</v>
      </c>
      <c r="E2891" s="296" t="s">
        <v>23</v>
      </c>
      <c r="F2891" s="294" t="s">
        <v>24</v>
      </c>
      <c r="G2891" s="296" t="s">
        <v>131</v>
      </c>
      <c r="H2891" s="296" t="s">
        <v>114</v>
      </c>
      <c r="I2891" s="296" t="s">
        <v>2271</v>
      </c>
      <c r="J2891" s="297" t="s">
        <v>35</v>
      </c>
      <c r="K2891" s="298" t="s">
        <v>35</v>
      </c>
      <c r="L2891" s="298" t="s">
        <v>35</v>
      </c>
      <c r="M2891" s="299" t="s">
        <v>35</v>
      </c>
      <c r="N2891" s="300" t="s">
        <v>35</v>
      </c>
      <c r="O2891" s="300" t="s">
        <v>35</v>
      </c>
      <c r="P2891" s="301">
        <v>113</v>
      </c>
      <c r="Q2891" s="302">
        <v>2333</v>
      </c>
      <c r="R2891" s="302">
        <v>1</v>
      </c>
      <c r="S2891" s="303" t="s">
        <v>35</v>
      </c>
      <c r="T2891" s="304" t="s">
        <v>35</v>
      </c>
      <c r="U2891" s="304" t="s">
        <v>35</v>
      </c>
      <c r="V2891" s="297">
        <v>113</v>
      </c>
      <c r="W2891" s="298">
        <v>2333</v>
      </c>
      <c r="X2891" s="298">
        <v>1</v>
      </c>
    </row>
    <row r="2892" spans="1:24" x14ac:dyDescent="0.35">
      <c r="A2892" s="294">
        <v>2013</v>
      </c>
      <c r="B2892" s="295">
        <v>59086</v>
      </c>
      <c r="C2892" s="296" t="s">
        <v>2582</v>
      </c>
      <c r="D2892" s="294" t="s">
        <v>22</v>
      </c>
      <c r="E2892" s="296" t="s">
        <v>23</v>
      </c>
      <c r="F2892" s="294" t="s">
        <v>24</v>
      </c>
      <c r="G2892" s="296" t="s">
        <v>53</v>
      </c>
      <c r="H2892" s="296" t="s">
        <v>6</v>
      </c>
      <c r="I2892" s="296" t="s">
        <v>2276</v>
      </c>
      <c r="J2892" s="297" t="s">
        <v>35</v>
      </c>
      <c r="K2892" s="298" t="s">
        <v>35</v>
      </c>
      <c r="L2892" s="298" t="s">
        <v>35</v>
      </c>
      <c r="M2892" s="299">
        <v>3815.7</v>
      </c>
      <c r="N2892" s="300">
        <v>30174</v>
      </c>
      <c r="O2892" s="300">
        <v>9</v>
      </c>
      <c r="P2892" s="301" t="s">
        <v>35</v>
      </c>
      <c r="Q2892" s="302" t="s">
        <v>35</v>
      </c>
      <c r="R2892" s="302" t="s">
        <v>35</v>
      </c>
      <c r="S2892" s="303" t="s">
        <v>35</v>
      </c>
      <c r="T2892" s="304" t="s">
        <v>35</v>
      </c>
      <c r="U2892" s="304" t="s">
        <v>35</v>
      </c>
      <c r="V2892" s="297">
        <v>3815.7</v>
      </c>
      <c r="W2892" s="298">
        <v>30174</v>
      </c>
      <c r="X2892" s="298">
        <v>9</v>
      </c>
    </row>
    <row r="2893" spans="1:24" x14ac:dyDescent="0.35">
      <c r="A2893" s="294">
        <v>2013</v>
      </c>
      <c r="B2893" s="295">
        <v>59086</v>
      </c>
      <c r="C2893" s="296" t="s">
        <v>2582</v>
      </c>
      <c r="D2893" s="294" t="s">
        <v>22</v>
      </c>
      <c r="E2893" s="296" t="s">
        <v>23</v>
      </c>
      <c r="F2893" s="294" t="s">
        <v>24</v>
      </c>
      <c r="G2893" s="296" t="s">
        <v>60</v>
      </c>
      <c r="H2893" s="296" t="s">
        <v>6</v>
      </c>
      <c r="I2893" s="296" t="s">
        <v>2278</v>
      </c>
      <c r="J2893" s="297" t="s">
        <v>35</v>
      </c>
      <c r="K2893" s="298" t="s">
        <v>35</v>
      </c>
      <c r="L2893" s="298" t="s">
        <v>35</v>
      </c>
      <c r="M2893" s="299">
        <v>482.1</v>
      </c>
      <c r="N2893" s="300">
        <v>2473</v>
      </c>
      <c r="O2893" s="300">
        <v>3</v>
      </c>
      <c r="P2893" s="301">
        <v>18.2</v>
      </c>
      <c r="Q2893" s="302">
        <v>503</v>
      </c>
      <c r="R2893" s="302">
        <v>1</v>
      </c>
      <c r="S2893" s="303" t="s">
        <v>35</v>
      </c>
      <c r="T2893" s="304" t="s">
        <v>35</v>
      </c>
      <c r="U2893" s="304" t="s">
        <v>35</v>
      </c>
      <c r="V2893" s="297">
        <v>500.3</v>
      </c>
      <c r="W2893" s="298">
        <v>2976</v>
      </c>
      <c r="X2893" s="298">
        <v>4</v>
      </c>
    </row>
    <row r="2894" spans="1:24" x14ac:dyDescent="0.35">
      <c r="A2894" s="294">
        <v>2013</v>
      </c>
      <c r="B2894" s="295">
        <v>59086</v>
      </c>
      <c r="C2894" s="296" t="s">
        <v>2582</v>
      </c>
      <c r="D2894" s="294" t="s">
        <v>22</v>
      </c>
      <c r="E2894" s="296" t="s">
        <v>23</v>
      </c>
      <c r="F2894" s="294" t="s">
        <v>24</v>
      </c>
      <c r="G2894" s="296" t="s">
        <v>228</v>
      </c>
      <c r="H2894" s="296" t="s">
        <v>6</v>
      </c>
      <c r="I2894" s="296" t="s">
        <v>2306</v>
      </c>
      <c r="J2894" s="297" t="s">
        <v>35</v>
      </c>
      <c r="K2894" s="298" t="s">
        <v>35</v>
      </c>
      <c r="L2894" s="298" t="s">
        <v>35</v>
      </c>
      <c r="M2894" s="299">
        <v>63.8</v>
      </c>
      <c r="N2894" s="300">
        <v>551</v>
      </c>
      <c r="O2894" s="300">
        <v>1</v>
      </c>
      <c r="P2894" s="301">
        <v>24.2</v>
      </c>
      <c r="Q2894" s="302">
        <v>201</v>
      </c>
      <c r="R2894" s="302">
        <v>1</v>
      </c>
      <c r="S2894" s="303" t="s">
        <v>35</v>
      </c>
      <c r="T2894" s="304" t="s">
        <v>35</v>
      </c>
      <c r="U2894" s="304" t="s">
        <v>35</v>
      </c>
      <c r="V2894" s="297">
        <v>88</v>
      </c>
      <c r="W2894" s="298">
        <v>752</v>
      </c>
      <c r="X2894" s="298">
        <v>2</v>
      </c>
    </row>
    <row r="2895" spans="1:24" x14ac:dyDescent="0.35">
      <c r="A2895" s="294">
        <v>2013</v>
      </c>
      <c r="B2895" s="295">
        <v>59086</v>
      </c>
      <c r="C2895" s="296" t="s">
        <v>2582</v>
      </c>
      <c r="D2895" s="294" t="s">
        <v>22</v>
      </c>
      <c r="E2895" s="296" t="s">
        <v>23</v>
      </c>
      <c r="F2895" s="294" t="s">
        <v>24</v>
      </c>
      <c r="G2895" s="296" t="s">
        <v>173</v>
      </c>
      <c r="H2895" s="296" t="s">
        <v>6</v>
      </c>
      <c r="I2895" s="296" t="s">
        <v>2306</v>
      </c>
      <c r="J2895" s="297" t="s">
        <v>35</v>
      </c>
      <c r="K2895" s="298" t="s">
        <v>35</v>
      </c>
      <c r="L2895" s="298" t="s">
        <v>35</v>
      </c>
      <c r="M2895" s="299">
        <v>142.6</v>
      </c>
      <c r="N2895" s="300">
        <v>1114</v>
      </c>
      <c r="O2895" s="300">
        <v>2</v>
      </c>
      <c r="P2895" s="301">
        <v>69.099999999999994</v>
      </c>
      <c r="Q2895" s="302">
        <v>529</v>
      </c>
      <c r="R2895" s="302">
        <v>2</v>
      </c>
      <c r="S2895" s="303" t="s">
        <v>35</v>
      </c>
      <c r="T2895" s="304" t="s">
        <v>35</v>
      </c>
      <c r="U2895" s="304" t="s">
        <v>35</v>
      </c>
      <c r="V2895" s="297">
        <v>211.7</v>
      </c>
      <c r="W2895" s="298">
        <v>1643</v>
      </c>
      <c r="X2895" s="298">
        <v>4</v>
      </c>
    </row>
    <row r="2896" spans="1:24" x14ac:dyDescent="0.35">
      <c r="A2896" s="294">
        <v>2013</v>
      </c>
      <c r="B2896" s="295">
        <v>59086</v>
      </c>
      <c r="C2896" s="296" t="s">
        <v>2582</v>
      </c>
      <c r="D2896" s="294" t="s">
        <v>22</v>
      </c>
      <c r="E2896" s="296" t="s">
        <v>23</v>
      </c>
      <c r="F2896" s="294" t="s">
        <v>24</v>
      </c>
      <c r="G2896" s="296" t="s">
        <v>30</v>
      </c>
      <c r="H2896" s="296" t="s">
        <v>6</v>
      </c>
      <c r="I2896" s="296" t="s">
        <v>2271</v>
      </c>
      <c r="J2896" s="297" t="s">
        <v>35</v>
      </c>
      <c r="K2896" s="298" t="s">
        <v>35</v>
      </c>
      <c r="L2896" s="298" t="s">
        <v>35</v>
      </c>
      <c r="M2896" s="299">
        <v>870.3</v>
      </c>
      <c r="N2896" s="300">
        <v>7519</v>
      </c>
      <c r="O2896" s="300">
        <v>7</v>
      </c>
      <c r="P2896" s="301">
        <v>250.8</v>
      </c>
      <c r="Q2896" s="302">
        <v>2563</v>
      </c>
      <c r="R2896" s="302">
        <v>3</v>
      </c>
      <c r="S2896" s="303" t="s">
        <v>35</v>
      </c>
      <c r="T2896" s="304" t="s">
        <v>35</v>
      </c>
      <c r="U2896" s="304" t="s">
        <v>35</v>
      </c>
      <c r="V2896" s="297">
        <v>1121.0999999999999</v>
      </c>
      <c r="W2896" s="298">
        <v>10082</v>
      </c>
      <c r="X2896" s="298">
        <v>10</v>
      </c>
    </row>
    <row r="2897" spans="1:24" x14ac:dyDescent="0.35">
      <c r="A2897" s="294">
        <v>2013</v>
      </c>
      <c r="B2897" s="295">
        <v>59086</v>
      </c>
      <c r="C2897" s="296" t="s">
        <v>2582</v>
      </c>
      <c r="D2897" s="294" t="s">
        <v>22</v>
      </c>
      <c r="E2897" s="296" t="s">
        <v>23</v>
      </c>
      <c r="F2897" s="294" t="s">
        <v>24</v>
      </c>
      <c r="G2897" s="296" t="s">
        <v>131</v>
      </c>
      <c r="H2897" s="296" t="s">
        <v>6</v>
      </c>
      <c r="I2897" s="296" t="s">
        <v>2271</v>
      </c>
      <c r="J2897" s="297" t="s">
        <v>35</v>
      </c>
      <c r="K2897" s="298" t="s">
        <v>35</v>
      </c>
      <c r="L2897" s="298" t="s">
        <v>35</v>
      </c>
      <c r="M2897" s="299">
        <v>687.1</v>
      </c>
      <c r="N2897" s="300">
        <v>7161</v>
      </c>
      <c r="O2897" s="300">
        <v>3</v>
      </c>
      <c r="P2897" s="301">
        <v>4135.6000000000004</v>
      </c>
      <c r="Q2897" s="302">
        <v>8518</v>
      </c>
      <c r="R2897" s="302">
        <v>2</v>
      </c>
      <c r="S2897" s="303" t="s">
        <v>35</v>
      </c>
      <c r="T2897" s="304" t="s">
        <v>35</v>
      </c>
      <c r="U2897" s="304" t="s">
        <v>35</v>
      </c>
      <c r="V2897" s="297">
        <v>4822.7</v>
      </c>
      <c r="W2897" s="298">
        <v>15679</v>
      </c>
      <c r="X2897" s="298">
        <v>5</v>
      </c>
    </row>
    <row r="2898" spans="1:24" x14ac:dyDescent="0.35">
      <c r="A2898" s="294">
        <v>2013</v>
      </c>
      <c r="B2898" s="295">
        <v>59086</v>
      </c>
      <c r="C2898" s="296" t="s">
        <v>2582</v>
      </c>
      <c r="D2898" s="294" t="s">
        <v>22</v>
      </c>
      <c r="E2898" s="296" t="s">
        <v>23</v>
      </c>
      <c r="F2898" s="294" t="s">
        <v>24</v>
      </c>
      <c r="G2898" s="296" t="s">
        <v>41</v>
      </c>
      <c r="H2898" s="296" t="s">
        <v>6</v>
      </c>
      <c r="I2898" s="296" t="s">
        <v>2272</v>
      </c>
      <c r="J2898" s="297" t="s">
        <v>35</v>
      </c>
      <c r="K2898" s="298" t="s">
        <v>35</v>
      </c>
      <c r="L2898" s="298" t="s">
        <v>35</v>
      </c>
      <c r="M2898" s="299" t="s">
        <v>35</v>
      </c>
      <c r="N2898" s="300" t="s">
        <v>35</v>
      </c>
      <c r="O2898" s="300" t="s">
        <v>35</v>
      </c>
      <c r="P2898" s="301">
        <v>34</v>
      </c>
      <c r="Q2898" s="302">
        <v>465</v>
      </c>
      <c r="R2898" s="302">
        <v>1</v>
      </c>
      <c r="S2898" s="303" t="s">
        <v>35</v>
      </c>
      <c r="T2898" s="304" t="s">
        <v>35</v>
      </c>
      <c r="U2898" s="304" t="s">
        <v>35</v>
      </c>
      <c r="V2898" s="297">
        <v>34</v>
      </c>
      <c r="W2898" s="298">
        <v>465</v>
      </c>
      <c r="X2898" s="298">
        <v>1</v>
      </c>
    </row>
    <row r="2899" spans="1:24" x14ac:dyDescent="0.35">
      <c r="A2899" s="294">
        <v>2013</v>
      </c>
      <c r="B2899" s="295">
        <v>59086</v>
      </c>
      <c r="C2899" s="296" t="s">
        <v>2582</v>
      </c>
      <c r="D2899" s="294" t="s">
        <v>22</v>
      </c>
      <c r="E2899" s="296" t="s">
        <v>23</v>
      </c>
      <c r="F2899" s="294" t="s">
        <v>24</v>
      </c>
      <c r="G2899" s="296" t="s">
        <v>44</v>
      </c>
      <c r="H2899" s="296" t="s">
        <v>6</v>
      </c>
      <c r="I2899" s="296" t="s">
        <v>2271</v>
      </c>
      <c r="J2899" s="297" t="s">
        <v>35</v>
      </c>
      <c r="K2899" s="298" t="s">
        <v>35</v>
      </c>
      <c r="L2899" s="298" t="s">
        <v>35</v>
      </c>
      <c r="M2899" s="299">
        <v>218.7</v>
      </c>
      <c r="N2899" s="300">
        <v>1121</v>
      </c>
      <c r="O2899" s="300">
        <v>1</v>
      </c>
      <c r="P2899" s="301" t="s">
        <v>35</v>
      </c>
      <c r="Q2899" s="302" t="s">
        <v>35</v>
      </c>
      <c r="R2899" s="302" t="s">
        <v>35</v>
      </c>
      <c r="S2899" s="303" t="s">
        <v>35</v>
      </c>
      <c r="T2899" s="304" t="s">
        <v>35</v>
      </c>
      <c r="U2899" s="304" t="s">
        <v>35</v>
      </c>
      <c r="V2899" s="297">
        <v>218.7</v>
      </c>
      <c r="W2899" s="298">
        <v>1121</v>
      </c>
      <c r="X2899" s="298">
        <v>1</v>
      </c>
    </row>
    <row r="2900" spans="1:24" x14ac:dyDescent="0.35">
      <c r="A2900" s="294">
        <v>2013</v>
      </c>
      <c r="B2900" s="295">
        <v>59190</v>
      </c>
      <c r="C2900" s="296" t="s">
        <v>2583</v>
      </c>
      <c r="D2900" s="294" t="s">
        <v>22</v>
      </c>
      <c r="E2900" s="296" t="s">
        <v>23</v>
      </c>
      <c r="F2900" s="294" t="s">
        <v>24</v>
      </c>
      <c r="G2900" s="296" t="s">
        <v>414</v>
      </c>
      <c r="H2900" s="296" t="s">
        <v>114</v>
      </c>
      <c r="I2900" s="296" t="s">
        <v>2306</v>
      </c>
      <c r="J2900" s="297" t="s">
        <v>35</v>
      </c>
      <c r="K2900" s="298" t="s">
        <v>35</v>
      </c>
      <c r="L2900" s="298" t="s">
        <v>35</v>
      </c>
      <c r="M2900" s="299">
        <v>0</v>
      </c>
      <c r="N2900" s="300">
        <v>4</v>
      </c>
      <c r="O2900" s="300">
        <v>1</v>
      </c>
      <c r="P2900" s="301" t="s">
        <v>35</v>
      </c>
      <c r="Q2900" s="302" t="s">
        <v>35</v>
      </c>
      <c r="R2900" s="302" t="s">
        <v>35</v>
      </c>
      <c r="S2900" s="303" t="s">
        <v>35</v>
      </c>
      <c r="T2900" s="304" t="s">
        <v>35</v>
      </c>
      <c r="U2900" s="304" t="s">
        <v>35</v>
      </c>
      <c r="V2900" s="297">
        <v>0</v>
      </c>
      <c r="W2900" s="298">
        <v>4</v>
      </c>
      <c r="X2900" s="298">
        <v>1</v>
      </c>
    </row>
    <row r="2901" spans="1:24" x14ac:dyDescent="0.35">
      <c r="A2901" s="294">
        <v>2013</v>
      </c>
      <c r="B2901" s="295">
        <v>88888</v>
      </c>
      <c r="C2901" s="296" t="s">
        <v>2031</v>
      </c>
      <c r="D2901" s="294" t="s">
        <v>93</v>
      </c>
      <c r="E2901" s="296" t="s">
        <v>23</v>
      </c>
      <c r="F2901" s="294" t="s">
        <v>24</v>
      </c>
      <c r="G2901" s="296" t="s">
        <v>94</v>
      </c>
      <c r="H2901" s="296" t="s">
        <v>42</v>
      </c>
      <c r="I2901" s="296" t="s">
        <v>2285</v>
      </c>
      <c r="J2901" s="297" t="s">
        <v>35</v>
      </c>
      <c r="K2901" s="298" t="s">
        <v>35</v>
      </c>
      <c r="L2901" s="298" t="s">
        <v>35</v>
      </c>
      <c r="M2901" s="299" t="s">
        <v>35</v>
      </c>
      <c r="N2901" s="300" t="s">
        <v>35</v>
      </c>
      <c r="O2901" s="300" t="s">
        <v>35</v>
      </c>
      <c r="P2901" s="301">
        <v>2324</v>
      </c>
      <c r="Q2901" s="302">
        <v>43017</v>
      </c>
      <c r="R2901" s="302">
        <v>1</v>
      </c>
      <c r="S2901" s="303" t="s">
        <v>35</v>
      </c>
      <c r="T2901" s="304" t="s">
        <v>35</v>
      </c>
      <c r="U2901" s="304" t="s">
        <v>35</v>
      </c>
      <c r="V2901" s="297">
        <v>2324</v>
      </c>
      <c r="W2901" s="298">
        <v>43017</v>
      </c>
      <c r="X2901" s="298">
        <v>1</v>
      </c>
    </row>
    <row r="2902" spans="1:24" x14ac:dyDescent="0.35">
      <c r="A2902" s="294">
        <v>2013</v>
      </c>
      <c r="B2902" s="295">
        <v>88888</v>
      </c>
      <c r="C2902" s="296" t="s">
        <v>2031</v>
      </c>
      <c r="D2902" s="294" t="s">
        <v>93</v>
      </c>
      <c r="E2902" s="296" t="s">
        <v>23</v>
      </c>
      <c r="F2902" s="294" t="s">
        <v>24</v>
      </c>
      <c r="G2902" s="296" t="s">
        <v>94</v>
      </c>
      <c r="H2902" s="296" t="s">
        <v>42</v>
      </c>
      <c r="I2902" s="296" t="s">
        <v>2285</v>
      </c>
      <c r="J2902" s="297">
        <v>0</v>
      </c>
      <c r="K2902" s="298">
        <v>0</v>
      </c>
      <c r="L2902" s="298">
        <v>0</v>
      </c>
      <c r="M2902" s="299">
        <v>0</v>
      </c>
      <c r="N2902" s="300">
        <v>0</v>
      </c>
      <c r="O2902" s="300">
        <v>0</v>
      </c>
      <c r="P2902" s="301">
        <v>91520</v>
      </c>
      <c r="Q2902" s="302">
        <v>2130288</v>
      </c>
      <c r="R2902" s="302">
        <v>7</v>
      </c>
      <c r="S2902" s="303">
        <v>0</v>
      </c>
      <c r="T2902" s="304">
        <v>0</v>
      </c>
      <c r="U2902" s="304">
        <v>0</v>
      </c>
      <c r="V2902" s="297">
        <v>91520</v>
      </c>
      <c r="W2902" s="298">
        <v>2130288</v>
      </c>
      <c r="X2902" s="298">
        <v>7</v>
      </c>
    </row>
    <row r="2903" spans="1:24" x14ac:dyDescent="0.35">
      <c r="A2903" s="294">
        <v>2013</v>
      </c>
      <c r="B2903" s="295">
        <v>88888</v>
      </c>
      <c r="C2903" s="296" t="s">
        <v>2031</v>
      </c>
      <c r="D2903" s="294" t="s">
        <v>93</v>
      </c>
      <c r="E2903" s="296" t="s">
        <v>23</v>
      </c>
      <c r="F2903" s="294" t="s">
        <v>24</v>
      </c>
      <c r="G2903" s="296" t="s">
        <v>94</v>
      </c>
      <c r="H2903" s="296" t="s">
        <v>42</v>
      </c>
      <c r="I2903" s="296" t="s">
        <v>2285</v>
      </c>
      <c r="J2903" s="297" t="s">
        <v>35</v>
      </c>
      <c r="K2903" s="298" t="s">
        <v>35</v>
      </c>
      <c r="L2903" s="298" t="s">
        <v>35</v>
      </c>
      <c r="M2903" s="299" t="s">
        <v>35</v>
      </c>
      <c r="N2903" s="300" t="s">
        <v>35</v>
      </c>
      <c r="O2903" s="300" t="s">
        <v>35</v>
      </c>
      <c r="P2903" s="301">
        <v>84101</v>
      </c>
      <c r="Q2903" s="302">
        <v>2222641</v>
      </c>
      <c r="R2903" s="302">
        <v>10</v>
      </c>
      <c r="S2903" s="303" t="s">
        <v>35</v>
      </c>
      <c r="T2903" s="304" t="s">
        <v>35</v>
      </c>
      <c r="U2903" s="304" t="s">
        <v>35</v>
      </c>
      <c r="V2903" s="297">
        <v>84101</v>
      </c>
      <c r="W2903" s="298">
        <v>2222641</v>
      </c>
      <c r="X2903" s="298">
        <v>10</v>
      </c>
    </row>
    <row r="2904" spans="1:24" x14ac:dyDescent="0.35">
      <c r="A2904" s="294">
        <v>2013</v>
      </c>
      <c r="B2904" s="295">
        <v>99999</v>
      </c>
      <c r="C2904" s="296" t="s">
        <v>2584</v>
      </c>
      <c r="D2904" s="294" t="s">
        <v>22</v>
      </c>
      <c r="E2904" s="296" t="s">
        <v>23</v>
      </c>
      <c r="F2904" s="294" t="s">
        <v>2032</v>
      </c>
      <c r="G2904" s="296" t="s">
        <v>62</v>
      </c>
      <c r="H2904" s="296" t="s">
        <v>6</v>
      </c>
      <c r="I2904" s="296" t="s">
        <v>2279</v>
      </c>
      <c r="J2904" s="297">
        <v>19103</v>
      </c>
      <c r="K2904" s="298">
        <v>42178</v>
      </c>
      <c r="L2904" s="298">
        <v>8282</v>
      </c>
      <c r="M2904" s="299">
        <v>32814.9</v>
      </c>
      <c r="N2904" s="300">
        <v>70541</v>
      </c>
      <c r="O2904" s="300">
        <v>3256</v>
      </c>
      <c r="P2904" s="301">
        <v>4459.3</v>
      </c>
      <c r="Q2904" s="302">
        <v>11401</v>
      </c>
      <c r="R2904" s="302">
        <v>355</v>
      </c>
      <c r="S2904" s="303">
        <v>0</v>
      </c>
      <c r="T2904" s="304">
        <v>0</v>
      </c>
      <c r="U2904" s="304">
        <v>0</v>
      </c>
      <c r="V2904" s="297">
        <v>56377.2</v>
      </c>
      <c r="W2904" s="298">
        <v>124120</v>
      </c>
      <c r="X2904" s="298">
        <v>11893</v>
      </c>
    </row>
    <row r="2905" spans="1:24" x14ac:dyDescent="0.35">
      <c r="A2905" s="294">
        <v>2013</v>
      </c>
      <c r="B2905" s="295">
        <v>99999</v>
      </c>
      <c r="C2905" s="296" t="s">
        <v>2584</v>
      </c>
      <c r="D2905" s="294" t="s">
        <v>22</v>
      </c>
      <c r="E2905" s="296" t="s">
        <v>23</v>
      </c>
      <c r="F2905" s="294" t="s">
        <v>2032</v>
      </c>
      <c r="G2905" s="296" t="s">
        <v>62</v>
      </c>
      <c r="H2905" s="296" t="s">
        <v>6</v>
      </c>
      <c r="I2905" s="296" t="s">
        <v>2286</v>
      </c>
      <c r="J2905" s="297">
        <v>22.7</v>
      </c>
      <c r="K2905" s="298">
        <v>65</v>
      </c>
      <c r="L2905" s="298">
        <v>33</v>
      </c>
      <c r="M2905" s="299">
        <v>39.700000000000003</v>
      </c>
      <c r="N2905" s="300">
        <v>99</v>
      </c>
      <c r="O2905" s="300">
        <v>22</v>
      </c>
      <c r="P2905" s="301">
        <v>0</v>
      </c>
      <c r="Q2905" s="302">
        <v>0</v>
      </c>
      <c r="R2905" s="302">
        <v>0</v>
      </c>
      <c r="S2905" s="303">
        <v>0</v>
      </c>
      <c r="T2905" s="304">
        <v>0</v>
      </c>
      <c r="U2905" s="304">
        <v>0</v>
      </c>
      <c r="V2905" s="297">
        <v>62.4</v>
      </c>
      <c r="W2905" s="298">
        <v>164</v>
      </c>
      <c r="X2905" s="298">
        <v>55</v>
      </c>
    </row>
    <row r="2906" spans="1:24" x14ac:dyDescent="0.35">
      <c r="A2906" s="294">
        <v>2013</v>
      </c>
      <c r="B2906" s="295">
        <v>99999</v>
      </c>
      <c r="C2906" s="296" t="s">
        <v>2584</v>
      </c>
      <c r="D2906" s="294" t="s">
        <v>22</v>
      </c>
      <c r="E2906" s="296" t="s">
        <v>23</v>
      </c>
      <c r="F2906" s="294" t="s">
        <v>2032</v>
      </c>
      <c r="G2906" s="296" t="s">
        <v>56</v>
      </c>
      <c r="H2906" s="296" t="s">
        <v>6</v>
      </c>
      <c r="I2906" s="296" t="s">
        <v>2287</v>
      </c>
      <c r="J2906" s="297">
        <v>7282.4</v>
      </c>
      <c r="K2906" s="298">
        <v>56687</v>
      </c>
      <c r="L2906" s="298">
        <v>4777</v>
      </c>
      <c r="M2906" s="299">
        <v>3852.8</v>
      </c>
      <c r="N2906" s="300">
        <v>34264</v>
      </c>
      <c r="O2906" s="300">
        <v>2858</v>
      </c>
      <c r="P2906" s="301">
        <v>7993.3</v>
      </c>
      <c r="Q2906" s="302">
        <v>76227</v>
      </c>
      <c r="R2906" s="302">
        <v>129</v>
      </c>
      <c r="S2906" s="303">
        <v>0</v>
      </c>
      <c r="T2906" s="304">
        <v>0</v>
      </c>
      <c r="U2906" s="304">
        <v>0</v>
      </c>
      <c r="V2906" s="297">
        <v>19128.5</v>
      </c>
      <c r="W2906" s="298">
        <v>167178</v>
      </c>
      <c r="X2906" s="298">
        <v>7764</v>
      </c>
    </row>
    <row r="2907" spans="1:24" x14ac:dyDescent="0.35">
      <c r="A2907" s="294">
        <v>2013</v>
      </c>
      <c r="B2907" s="295">
        <v>99999</v>
      </c>
      <c r="C2907" s="296" t="s">
        <v>2584</v>
      </c>
      <c r="D2907" s="294" t="s">
        <v>22</v>
      </c>
      <c r="E2907" s="296" t="s">
        <v>23</v>
      </c>
      <c r="F2907" s="294" t="s">
        <v>2032</v>
      </c>
      <c r="G2907" s="296" t="s">
        <v>56</v>
      </c>
      <c r="H2907" s="296" t="s">
        <v>6</v>
      </c>
      <c r="I2907" s="296" t="s">
        <v>2274</v>
      </c>
      <c r="J2907" s="297">
        <v>17363.5</v>
      </c>
      <c r="K2907" s="298">
        <v>164421</v>
      </c>
      <c r="L2907" s="298">
        <v>12593</v>
      </c>
      <c r="M2907" s="299">
        <v>9328.5</v>
      </c>
      <c r="N2907" s="300">
        <v>83544</v>
      </c>
      <c r="O2907" s="300">
        <v>1959</v>
      </c>
      <c r="P2907" s="301">
        <v>7736.4</v>
      </c>
      <c r="Q2907" s="302">
        <v>80579</v>
      </c>
      <c r="R2907" s="302">
        <v>200</v>
      </c>
      <c r="S2907" s="303">
        <v>0</v>
      </c>
      <c r="T2907" s="304">
        <v>0</v>
      </c>
      <c r="U2907" s="304">
        <v>0</v>
      </c>
      <c r="V2907" s="297">
        <v>34428.400000000001</v>
      </c>
      <c r="W2907" s="298">
        <v>328544</v>
      </c>
      <c r="X2907" s="298">
        <v>14752</v>
      </c>
    </row>
    <row r="2908" spans="1:24" x14ac:dyDescent="0.35">
      <c r="A2908" s="294">
        <v>2013</v>
      </c>
      <c r="B2908" s="295">
        <v>99999</v>
      </c>
      <c r="C2908" s="296" t="s">
        <v>2584</v>
      </c>
      <c r="D2908" s="294" t="s">
        <v>22</v>
      </c>
      <c r="E2908" s="296" t="s">
        <v>23</v>
      </c>
      <c r="F2908" s="294" t="s">
        <v>2032</v>
      </c>
      <c r="G2908" s="296" t="s">
        <v>118</v>
      </c>
      <c r="H2908" s="296" t="s">
        <v>6</v>
      </c>
      <c r="I2908" s="296" t="s">
        <v>2331</v>
      </c>
      <c r="J2908" s="297">
        <v>2069.4</v>
      </c>
      <c r="K2908" s="298">
        <v>20875</v>
      </c>
      <c r="L2908" s="298">
        <v>1605</v>
      </c>
      <c r="M2908" s="299">
        <v>951.1</v>
      </c>
      <c r="N2908" s="300">
        <v>9089</v>
      </c>
      <c r="O2908" s="300">
        <v>207</v>
      </c>
      <c r="P2908" s="301">
        <v>1168.5</v>
      </c>
      <c r="Q2908" s="302">
        <v>15529</v>
      </c>
      <c r="R2908" s="302">
        <v>12</v>
      </c>
      <c r="S2908" s="303">
        <v>0</v>
      </c>
      <c r="T2908" s="304">
        <v>0</v>
      </c>
      <c r="U2908" s="304">
        <v>0</v>
      </c>
      <c r="V2908" s="297">
        <v>4189</v>
      </c>
      <c r="W2908" s="298">
        <v>45493</v>
      </c>
      <c r="X2908" s="298">
        <v>1824</v>
      </c>
    </row>
    <row r="2909" spans="1:24" x14ac:dyDescent="0.35">
      <c r="A2909" s="294">
        <v>2013</v>
      </c>
      <c r="B2909" s="295">
        <v>99999</v>
      </c>
      <c r="C2909" s="296" t="s">
        <v>2584</v>
      </c>
      <c r="D2909" s="294" t="s">
        <v>22</v>
      </c>
      <c r="E2909" s="296" t="s">
        <v>23</v>
      </c>
      <c r="F2909" s="294" t="s">
        <v>2032</v>
      </c>
      <c r="G2909" s="296" t="s">
        <v>118</v>
      </c>
      <c r="H2909" s="296" t="s">
        <v>6</v>
      </c>
      <c r="I2909" s="296" t="s">
        <v>2394</v>
      </c>
      <c r="J2909" s="297">
        <v>2892.6</v>
      </c>
      <c r="K2909" s="298">
        <v>20089</v>
      </c>
      <c r="L2909" s="298">
        <v>1865</v>
      </c>
      <c r="M2909" s="299">
        <v>455.9</v>
      </c>
      <c r="N2909" s="300">
        <v>3484</v>
      </c>
      <c r="O2909" s="300">
        <v>288</v>
      </c>
      <c r="P2909" s="301">
        <v>1766.5</v>
      </c>
      <c r="Q2909" s="302">
        <v>15720</v>
      </c>
      <c r="R2909" s="302">
        <v>57</v>
      </c>
      <c r="S2909" s="303">
        <v>0</v>
      </c>
      <c r="T2909" s="304">
        <v>0</v>
      </c>
      <c r="U2909" s="304">
        <v>0</v>
      </c>
      <c r="V2909" s="297">
        <v>5115</v>
      </c>
      <c r="W2909" s="298">
        <v>39293</v>
      </c>
      <c r="X2909" s="298">
        <v>2210</v>
      </c>
    </row>
    <row r="2910" spans="1:24" x14ac:dyDescent="0.35">
      <c r="A2910" s="294">
        <v>2013</v>
      </c>
      <c r="B2910" s="295">
        <v>99999</v>
      </c>
      <c r="C2910" s="296" t="s">
        <v>2584</v>
      </c>
      <c r="D2910" s="294" t="s">
        <v>22</v>
      </c>
      <c r="E2910" s="296" t="s">
        <v>23</v>
      </c>
      <c r="F2910" s="294" t="s">
        <v>2032</v>
      </c>
      <c r="G2910" s="296" t="s">
        <v>118</v>
      </c>
      <c r="H2910" s="296" t="s">
        <v>6</v>
      </c>
      <c r="I2910" s="296" t="s">
        <v>2270</v>
      </c>
      <c r="J2910" s="297">
        <v>14700.1</v>
      </c>
      <c r="K2910" s="298">
        <v>125051</v>
      </c>
      <c r="L2910" s="298">
        <v>10451</v>
      </c>
      <c r="M2910" s="299">
        <v>5606.2</v>
      </c>
      <c r="N2910" s="300">
        <v>54363</v>
      </c>
      <c r="O2910" s="300">
        <v>1313</v>
      </c>
      <c r="P2910" s="301">
        <v>7944.7</v>
      </c>
      <c r="Q2910" s="302">
        <v>81381</v>
      </c>
      <c r="R2910" s="302">
        <v>943</v>
      </c>
      <c r="S2910" s="303">
        <v>0</v>
      </c>
      <c r="T2910" s="304">
        <v>0</v>
      </c>
      <c r="U2910" s="304">
        <v>0</v>
      </c>
      <c r="V2910" s="297">
        <v>28251</v>
      </c>
      <c r="W2910" s="298">
        <v>260795</v>
      </c>
      <c r="X2910" s="298">
        <v>12707</v>
      </c>
    </row>
    <row r="2911" spans="1:24" x14ac:dyDescent="0.35">
      <c r="A2911" s="294">
        <v>2013</v>
      </c>
      <c r="B2911" s="295">
        <v>99999</v>
      </c>
      <c r="C2911" s="296" t="s">
        <v>2584</v>
      </c>
      <c r="D2911" s="294" t="s">
        <v>22</v>
      </c>
      <c r="E2911" s="296" t="s">
        <v>23</v>
      </c>
      <c r="F2911" s="294" t="s">
        <v>2032</v>
      </c>
      <c r="G2911" s="296" t="s">
        <v>53</v>
      </c>
      <c r="H2911" s="296" t="s">
        <v>6</v>
      </c>
      <c r="I2911" s="296" t="s">
        <v>2276</v>
      </c>
      <c r="J2911" s="297">
        <v>6497.2</v>
      </c>
      <c r="K2911" s="298">
        <v>53035</v>
      </c>
      <c r="L2911" s="298">
        <v>5709</v>
      </c>
      <c r="M2911" s="299">
        <v>13676.2</v>
      </c>
      <c r="N2911" s="300">
        <v>117071</v>
      </c>
      <c r="O2911" s="300">
        <v>1425</v>
      </c>
      <c r="P2911" s="301">
        <v>19710.8</v>
      </c>
      <c r="Q2911" s="302">
        <v>345200</v>
      </c>
      <c r="R2911" s="302">
        <v>837</v>
      </c>
      <c r="S2911" s="303">
        <v>0</v>
      </c>
      <c r="T2911" s="304">
        <v>0</v>
      </c>
      <c r="U2911" s="304">
        <v>0</v>
      </c>
      <c r="V2911" s="297">
        <v>39884.199999999997</v>
      </c>
      <c r="W2911" s="298">
        <v>515306</v>
      </c>
      <c r="X2911" s="298">
        <v>7971</v>
      </c>
    </row>
    <row r="2912" spans="1:24" x14ac:dyDescent="0.35">
      <c r="A2912" s="294">
        <v>2013</v>
      </c>
      <c r="B2912" s="295">
        <v>99999</v>
      </c>
      <c r="C2912" s="296" t="s">
        <v>2584</v>
      </c>
      <c r="D2912" s="294" t="s">
        <v>22</v>
      </c>
      <c r="E2912" s="296" t="s">
        <v>23</v>
      </c>
      <c r="F2912" s="294" t="s">
        <v>2032</v>
      </c>
      <c r="G2912" s="296" t="s">
        <v>53</v>
      </c>
      <c r="H2912" s="296" t="s">
        <v>6</v>
      </c>
      <c r="I2912" s="296" t="s">
        <v>6</v>
      </c>
      <c r="J2912" s="297">
        <v>0</v>
      </c>
      <c r="K2912" s="298">
        <v>0</v>
      </c>
      <c r="L2912" s="298">
        <v>0</v>
      </c>
      <c r="M2912" s="299">
        <v>0</v>
      </c>
      <c r="N2912" s="300">
        <v>0</v>
      </c>
      <c r="O2912" s="300">
        <v>0</v>
      </c>
      <c r="P2912" s="301">
        <v>0</v>
      </c>
      <c r="Q2912" s="302">
        <v>0</v>
      </c>
      <c r="R2912" s="302">
        <v>0</v>
      </c>
      <c r="S2912" s="303">
        <v>0</v>
      </c>
      <c r="T2912" s="304">
        <v>0</v>
      </c>
      <c r="U2912" s="304">
        <v>0</v>
      </c>
      <c r="V2912" s="297">
        <v>0</v>
      </c>
      <c r="W2912" s="298">
        <v>0</v>
      </c>
      <c r="X2912" s="298">
        <v>0</v>
      </c>
    </row>
    <row r="2913" spans="1:24" x14ac:dyDescent="0.35">
      <c r="A2913" s="294">
        <v>2013</v>
      </c>
      <c r="B2913" s="295">
        <v>99999</v>
      </c>
      <c r="C2913" s="296" t="s">
        <v>2584</v>
      </c>
      <c r="D2913" s="294" t="s">
        <v>22</v>
      </c>
      <c r="E2913" s="296" t="s">
        <v>23</v>
      </c>
      <c r="F2913" s="294" t="s">
        <v>2032</v>
      </c>
      <c r="G2913" s="296" t="s">
        <v>53</v>
      </c>
      <c r="H2913" s="296" t="s">
        <v>6</v>
      </c>
      <c r="I2913" s="296" t="s">
        <v>2428</v>
      </c>
      <c r="J2913" s="297">
        <v>23.5</v>
      </c>
      <c r="K2913" s="298">
        <v>388</v>
      </c>
      <c r="L2913" s="298">
        <v>22</v>
      </c>
      <c r="M2913" s="299">
        <v>754.5</v>
      </c>
      <c r="N2913" s="300">
        <v>12427</v>
      </c>
      <c r="O2913" s="300">
        <v>62</v>
      </c>
      <c r="P2913" s="301">
        <v>4631</v>
      </c>
      <c r="Q2913" s="302">
        <v>68587</v>
      </c>
      <c r="R2913" s="302">
        <v>286</v>
      </c>
      <c r="S2913" s="303">
        <v>0</v>
      </c>
      <c r="T2913" s="304">
        <v>0</v>
      </c>
      <c r="U2913" s="304">
        <v>0</v>
      </c>
      <c r="V2913" s="297">
        <v>5409</v>
      </c>
      <c r="W2913" s="298">
        <v>81402</v>
      </c>
      <c r="X2913" s="298">
        <v>370</v>
      </c>
    </row>
    <row r="2914" spans="1:24" x14ac:dyDescent="0.35">
      <c r="A2914" s="294">
        <v>2013</v>
      </c>
      <c r="B2914" s="295">
        <v>99999</v>
      </c>
      <c r="C2914" s="296" t="s">
        <v>2584</v>
      </c>
      <c r="D2914" s="294" t="s">
        <v>22</v>
      </c>
      <c r="E2914" s="296" t="s">
        <v>23</v>
      </c>
      <c r="F2914" s="294" t="s">
        <v>2032</v>
      </c>
      <c r="G2914" s="296" t="s">
        <v>53</v>
      </c>
      <c r="H2914" s="296" t="s">
        <v>6</v>
      </c>
      <c r="I2914" s="296" t="s">
        <v>2446</v>
      </c>
      <c r="J2914" s="297">
        <v>0</v>
      </c>
      <c r="K2914" s="298">
        <v>0</v>
      </c>
      <c r="L2914" s="298">
        <v>0</v>
      </c>
      <c r="M2914" s="299">
        <v>0</v>
      </c>
      <c r="N2914" s="300">
        <v>0</v>
      </c>
      <c r="O2914" s="300">
        <v>0</v>
      </c>
      <c r="P2914" s="301">
        <v>0</v>
      </c>
      <c r="Q2914" s="302">
        <v>0</v>
      </c>
      <c r="R2914" s="302">
        <v>0</v>
      </c>
      <c r="S2914" s="303">
        <v>0</v>
      </c>
      <c r="T2914" s="304">
        <v>0</v>
      </c>
      <c r="U2914" s="304">
        <v>0</v>
      </c>
      <c r="V2914" s="297">
        <v>0</v>
      </c>
      <c r="W2914" s="298">
        <v>0</v>
      </c>
      <c r="X2914" s="298">
        <v>0</v>
      </c>
    </row>
    <row r="2915" spans="1:24" x14ac:dyDescent="0.35">
      <c r="A2915" s="294">
        <v>2013</v>
      </c>
      <c r="B2915" s="295">
        <v>99999</v>
      </c>
      <c r="C2915" s="296" t="s">
        <v>2584</v>
      </c>
      <c r="D2915" s="294" t="s">
        <v>22</v>
      </c>
      <c r="E2915" s="296" t="s">
        <v>23</v>
      </c>
      <c r="F2915" s="294" t="s">
        <v>2032</v>
      </c>
      <c r="G2915" s="296" t="s">
        <v>53</v>
      </c>
      <c r="H2915" s="296" t="s">
        <v>6</v>
      </c>
      <c r="I2915" s="296" t="s">
        <v>2290</v>
      </c>
      <c r="J2915" s="297">
        <v>12653.7</v>
      </c>
      <c r="K2915" s="298">
        <v>118371</v>
      </c>
      <c r="L2915" s="298">
        <v>10733</v>
      </c>
      <c r="M2915" s="299">
        <v>9848.2999999999993</v>
      </c>
      <c r="N2915" s="300">
        <v>96991</v>
      </c>
      <c r="O2915" s="300">
        <v>1542</v>
      </c>
      <c r="P2915" s="301">
        <v>974.9</v>
      </c>
      <c r="Q2915" s="302">
        <v>9546</v>
      </c>
      <c r="R2915" s="302">
        <v>196</v>
      </c>
      <c r="S2915" s="303">
        <v>0</v>
      </c>
      <c r="T2915" s="304">
        <v>0</v>
      </c>
      <c r="U2915" s="304">
        <v>0</v>
      </c>
      <c r="V2915" s="297">
        <v>23476.9</v>
      </c>
      <c r="W2915" s="298">
        <v>224908</v>
      </c>
      <c r="X2915" s="298">
        <v>12471</v>
      </c>
    </row>
    <row r="2916" spans="1:24" x14ac:dyDescent="0.35">
      <c r="A2916" s="294">
        <v>2013</v>
      </c>
      <c r="B2916" s="295">
        <v>99999</v>
      </c>
      <c r="C2916" s="296" t="s">
        <v>2584</v>
      </c>
      <c r="D2916" s="294" t="s">
        <v>22</v>
      </c>
      <c r="E2916" s="296" t="s">
        <v>23</v>
      </c>
      <c r="F2916" s="294" t="s">
        <v>2032</v>
      </c>
      <c r="G2916" s="296" t="s">
        <v>60</v>
      </c>
      <c r="H2916" s="296" t="s">
        <v>6</v>
      </c>
      <c r="I2916" s="296" t="s">
        <v>2278</v>
      </c>
      <c r="J2916" s="297">
        <v>8477.6</v>
      </c>
      <c r="K2916" s="298">
        <v>86038</v>
      </c>
      <c r="L2916" s="298">
        <v>9154</v>
      </c>
      <c r="M2916" s="299">
        <v>17088.7</v>
      </c>
      <c r="N2916" s="300">
        <v>142185</v>
      </c>
      <c r="O2916" s="300">
        <v>2120</v>
      </c>
      <c r="P2916" s="301">
        <v>2179.1</v>
      </c>
      <c r="Q2916" s="302">
        <v>21884</v>
      </c>
      <c r="R2916" s="302">
        <v>22</v>
      </c>
      <c r="S2916" s="303">
        <v>0</v>
      </c>
      <c r="T2916" s="304">
        <v>0</v>
      </c>
      <c r="U2916" s="304">
        <v>0</v>
      </c>
      <c r="V2916" s="297">
        <v>27745.4</v>
      </c>
      <c r="W2916" s="298">
        <v>250107</v>
      </c>
      <c r="X2916" s="298">
        <v>11296</v>
      </c>
    </row>
    <row r="2917" spans="1:24" x14ac:dyDescent="0.35">
      <c r="A2917" s="294">
        <v>2013</v>
      </c>
      <c r="B2917" s="295">
        <v>99999</v>
      </c>
      <c r="C2917" s="296" t="s">
        <v>2584</v>
      </c>
      <c r="D2917" s="294" t="s">
        <v>22</v>
      </c>
      <c r="E2917" s="296" t="s">
        <v>23</v>
      </c>
      <c r="F2917" s="294" t="s">
        <v>2032</v>
      </c>
      <c r="G2917" s="296" t="s">
        <v>60</v>
      </c>
      <c r="H2917" s="296" t="s">
        <v>6</v>
      </c>
      <c r="I2917" s="296" t="s">
        <v>2334</v>
      </c>
      <c r="J2917" s="297">
        <v>0</v>
      </c>
      <c r="K2917" s="298">
        <v>0</v>
      </c>
      <c r="L2917" s="298">
        <v>0</v>
      </c>
      <c r="M2917" s="299">
        <v>0</v>
      </c>
      <c r="N2917" s="300">
        <v>0</v>
      </c>
      <c r="O2917" s="300">
        <v>0</v>
      </c>
      <c r="P2917" s="301">
        <v>0</v>
      </c>
      <c r="Q2917" s="302">
        <v>0</v>
      </c>
      <c r="R2917" s="302">
        <v>0</v>
      </c>
      <c r="S2917" s="303">
        <v>0</v>
      </c>
      <c r="T2917" s="304">
        <v>0</v>
      </c>
      <c r="U2917" s="304">
        <v>0</v>
      </c>
      <c r="V2917" s="297">
        <v>0</v>
      </c>
      <c r="W2917" s="298">
        <v>0</v>
      </c>
      <c r="X2917" s="298">
        <v>0</v>
      </c>
    </row>
    <row r="2918" spans="1:24" x14ac:dyDescent="0.35">
      <c r="A2918" s="294">
        <v>2013</v>
      </c>
      <c r="B2918" s="295">
        <v>99999</v>
      </c>
      <c r="C2918" s="296" t="s">
        <v>2584</v>
      </c>
      <c r="D2918" s="294" t="s">
        <v>22</v>
      </c>
      <c r="E2918" s="296" t="s">
        <v>23</v>
      </c>
      <c r="F2918" s="294" t="s">
        <v>2032</v>
      </c>
      <c r="G2918" s="296" t="s">
        <v>60</v>
      </c>
      <c r="H2918" s="296" t="s">
        <v>6</v>
      </c>
      <c r="I2918" s="296" t="s">
        <v>2360</v>
      </c>
      <c r="J2918" s="297">
        <v>0</v>
      </c>
      <c r="K2918" s="298">
        <v>0</v>
      </c>
      <c r="L2918" s="298">
        <v>0</v>
      </c>
      <c r="M2918" s="299">
        <v>0</v>
      </c>
      <c r="N2918" s="300">
        <v>0</v>
      </c>
      <c r="O2918" s="300">
        <v>0</v>
      </c>
      <c r="P2918" s="301">
        <v>0</v>
      </c>
      <c r="Q2918" s="302">
        <v>0</v>
      </c>
      <c r="R2918" s="302">
        <v>0</v>
      </c>
      <c r="S2918" s="303">
        <v>0</v>
      </c>
      <c r="T2918" s="304">
        <v>0</v>
      </c>
      <c r="U2918" s="304">
        <v>0</v>
      </c>
      <c r="V2918" s="297">
        <v>0</v>
      </c>
      <c r="W2918" s="298">
        <v>0</v>
      </c>
      <c r="X2918" s="298">
        <v>0</v>
      </c>
    </row>
    <row r="2919" spans="1:24" x14ac:dyDescent="0.35">
      <c r="A2919" s="294">
        <v>2013</v>
      </c>
      <c r="B2919" s="295">
        <v>99999</v>
      </c>
      <c r="C2919" s="296" t="s">
        <v>2584</v>
      </c>
      <c r="D2919" s="294" t="s">
        <v>22</v>
      </c>
      <c r="E2919" s="296" t="s">
        <v>23</v>
      </c>
      <c r="F2919" s="294" t="s">
        <v>2032</v>
      </c>
      <c r="G2919" s="296" t="s">
        <v>60</v>
      </c>
      <c r="H2919" s="296" t="s">
        <v>6</v>
      </c>
      <c r="I2919" s="296" t="s">
        <v>2290</v>
      </c>
      <c r="J2919" s="297">
        <v>3222.8</v>
      </c>
      <c r="K2919" s="298">
        <v>32474</v>
      </c>
      <c r="L2919" s="298">
        <v>4339</v>
      </c>
      <c r="M2919" s="299">
        <v>4607.3</v>
      </c>
      <c r="N2919" s="300">
        <v>41329</v>
      </c>
      <c r="O2919" s="300">
        <v>672</v>
      </c>
      <c r="P2919" s="301">
        <v>35.9</v>
      </c>
      <c r="Q2919" s="302">
        <v>588</v>
      </c>
      <c r="R2919" s="302">
        <v>33</v>
      </c>
      <c r="S2919" s="303">
        <v>0</v>
      </c>
      <c r="T2919" s="304">
        <v>0</v>
      </c>
      <c r="U2919" s="304">
        <v>0</v>
      </c>
      <c r="V2919" s="297">
        <v>7866</v>
      </c>
      <c r="W2919" s="298">
        <v>74391</v>
      </c>
      <c r="X2919" s="298">
        <v>5044</v>
      </c>
    </row>
    <row r="2920" spans="1:24" x14ac:dyDescent="0.35">
      <c r="A2920" s="294">
        <v>2013</v>
      </c>
      <c r="B2920" s="295">
        <v>99999</v>
      </c>
      <c r="C2920" s="296" t="s">
        <v>2584</v>
      </c>
      <c r="D2920" s="294" t="s">
        <v>22</v>
      </c>
      <c r="E2920" s="296" t="s">
        <v>23</v>
      </c>
      <c r="F2920" s="294" t="s">
        <v>2032</v>
      </c>
      <c r="G2920" s="296" t="s">
        <v>60</v>
      </c>
      <c r="H2920" s="296" t="s">
        <v>6</v>
      </c>
      <c r="I2920" s="296" t="s">
        <v>6</v>
      </c>
      <c r="J2920" s="297">
        <v>0</v>
      </c>
      <c r="K2920" s="298">
        <v>0</v>
      </c>
      <c r="L2920" s="298">
        <v>0</v>
      </c>
      <c r="M2920" s="299">
        <v>0</v>
      </c>
      <c r="N2920" s="300">
        <v>0</v>
      </c>
      <c r="O2920" s="300">
        <v>0</v>
      </c>
      <c r="P2920" s="301">
        <v>0</v>
      </c>
      <c r="Q2920" s="302">
        <v>0</v>
      </c>
      <c r="R2920" s="302">
        <v>0</v>
      </c>
      <c r="S2920" s="303">
        <v>0</v>
      </c>
      <c r="T2920" s="304">
        <v>0</v>
      </c>
      <c r="U2920" s="304">
        <v>0</v>
      </c>
      <c r="V2920" s="297">
        <v>0</v>
      </c>
      <c r="W2920" s="298">
        <v>0</v>
      </c>
      <c r="X2920" s="298">
        <v>0</v>
      </c>
    </row>
    <row r="2921" spans="1:24" x14ac:dyDescent="0.35">
      <c r="A2921" s="294">
        <v>2013</v>
      </c>
      <c r="B2921" s="295">
        <v>99999</v>
      </c>
      <c r="C2921" s="296" t="s">
        <v>2584</v>
      </c>
      <c r="D2921" s="294" t="s">
        <v>22</v>
      </c>
      <c r="E2921" s="296" t="s">
        <v>23</v>
      </c>
      <c r="F2921" s="294" t="s">
        <v>2032</v>
      </c>
      <c r="G2921" s="296" t="s">
        <v>125</v>
      </c>
      <c r="H2921" s="296" t="s">
        <v>6</v>
      </c>
      <c r="I2921" s="296" t="s">
        <v>2309</v>
      </c>
      <c r="J2921" s="297">
        <v>0</v>
      </c>
      <c r="K2921" s="298">
        <v>0</v>
      </c>
      <c r="L2921" s="298">
        <v>0</v>
      </c>
      <c r="M2921" s="299">
        <v>0</v>
      </c>
      <c r="N2921" s="300">
        <v>0</v>
      </c>
      <c r="O2921" s="300">
        <v>0</v>
      </c>
      <c r="P2921" s="301">
        <v>3513.2</v>
      </c>
      <c r="Q2921" s="302">
        <v>33366</v>
      </c>
      <c r="R2921" s="302">
        <v>1</v>
      </c>
      <c r="S2921" s="303">
        <v>0</v>
      </c>
      <c r="T2921" s="304">
        <v>0</v>
      </c>
      <c r="U2921" s="304">
        <v>0</v>
      </c>
      <c r="V2921" s="297">
        <v>3513.2</v>
      </c>
      <c r="W2921" s="298">
        <v>33366</v>
      </c>
      <c r="X2921" s="298">
        <v>1</v>
      </c>
    </row>
    <row r="2922" spans="1:24" x14ac:dyDescent="0.35">
      <c r="A2922" s="294">
        <v>2013</v>
      </c>
      <c r="B2922" s="295">
        <v>99999</v>
      </c>
      <c r="C2922" s="296" t="s">
        <v>2584</v>
      </c>
      <c r="D2922" s="294" t="s">
        <v>22</v>
      </c>
      <c r="E2922" s="296" t="s">
        <v>23</v>
      </c>
      <c r="F2922" s="294" t="s">
        <v>2032</v>
      </c>
      <c r="G2922" s="296" t="s">
        <v>125</v>
      </c>
      <c r="H2922" s="296" t="s">
        <v>6</v>
      </c>
      <c r="I2922" s="296" t="s">
        <v>6</v>
      </c>
      <c r="J2922" s="297">
        <v>0</v>
      </c>
      <c r="K2922" s="298">
        <v>0</v>
      </c>
      <c r="L2922" s="298">
        <v>0</v>
      </c>
      <c r="M2922" s="299">
        <v>0</v>
      </c>
      <c r="N2922" s="300">
        <v>0</v>
      </c>
      <c r="O2922" s="300">
        <v>0</v>
      </c>
      <c r="P2922" s="301">
        <v>0</v>
      </c>
      <c r="Q2922" s="302">
        <v>0</v>
      </c>
      <c r="R2922" s="302">
        <v>0</v>
      </c>
      <c r="S2922" s="303">
        <v>0</v>
      </c>
      <c r="T2922" s="304">
        <v>0</v>
      </c>
      <c r="U2922" s="304">
        <v>0</v>
      </c>
      <c r="V2922" s="297">
        <v>0</v>
      </c>
      <c r="W2922" s="298">
        <v>0</v>
      </c>
      <c r="X2922" s="298">
        <v>0</v>
      </c>
    </row>
    <row r="2923" spans="1:24" x14ac:dyDescent="0.35">
      <c r="A2923" s="294">
        <v>2013</v>
      </c>
      <c r="B2923" s="295">
        <v>99999</v>
      </c>
      <c r="C2923" s="296" t="s">
        <v>2584</v>
      </c>
      <c r="D2923" s="294" t="s">
        <v>22</v>
      </c>
      <c r="E2923" s="296" t="s">
        <v>23</v>
      </c>
      <c r="F2923" s="294" t="s">
        <v>2032</v>
      </c>
      <c r="G2923" s="296" t="s">
        <v>125</v>
      </c>
      <c r="H2923" s="296" t="s">
        <v>6</v>
      </c>
      <c r="I2923" s="296" t="s">
        <v>2295</v>
      </c>
      <c r="J2923" s="297">
        <v>8605.6</v>
      </c>
      <c r="K2923" s="298">
        <v>65024</v>
      </c>
      <c r="L2923" s="298">
        <v>8621</v>
      </c>
      <c r="M2923" s="299">
        <v>9908.4</v>
      </c>
      <c r="N2923" s="300">
        <v>78306</v>
      </c>
      <c r="O2923" s="300">
        <v>2866</v>
      </c>
      <c r="P2923" s="301">
        <v>6290</v>
      </c>
      <c r="Q2923" s="302">
        <v>51891</v>
      </c>
      <c r="R2923" s="302">
        <v>206</v>
      </c>
      <c r="S2923" s="303">
        <v>0</v>
      </c>
      <c r="T2923" s="304">
        <v>0</v>
      </c>
      <c r="U2923" s="304">
        <v>0</v>
      </c>
      <c r="V2923" s="297">
        <v>24804</v>
      </c>
      <c r="W2923" s="298">
        <v>195221</v>
      </c>
      <c r="X2923" s="298">
        <v>11693</v>
      </c>
    </row>
    <row r="2924" spans="1:24" x14ac:dyDescent="0.35">
      <c r="A2924" s="294">
        <v>2013</v>
      </c>
      <c r="B2924" s="295">
        <v>99999</v>
      </c>
      <c r="C2924" s="296" t="s">
        <v>2584</v>
      </c>
      <c r="D2924" s="294" t="s">
        <v>22</v>
      </c>
      <c r="E2924" s="296" t="s">
        <v>23</v>
      </c>
      <c r="F2924" s="294" t="s">
        <v>2032</v>
      </c>
      <c r="G2924" s="296" t="s">
        <v>125</v>
      </c>
      <c r="H2924" s="296" t="s">
        <v>6</v>
      </c>
      <c r="I2924" s="296" t="s">
        <v>2308</v>
      </c>
      <c r="J2924" s="297">
        <v>15981</v>
      </c>
      <c r="K2924" s="298">
        <v>124172</v>
      </c>
      <c r="L2924" s="298">
        <v>15668</v>
      </c>
      <c r="M2924" s="299">
        <v>13366.6</v>
      </c>
      <c r="N2924" s="300">
        <v>110389</v>
      </c>
      <c r="O2924" s="300">
        <v>3294</v>
      </c>
      <c r="P2924" s="301">
        <v>4984.6000000000004</v>
      </c>
      <c r="Q2924" s="302">
        <v>50911</v>
      </c>
      <c r="R2924" s="302">
        <v>205</v>
      </c>
      <c r="S2924" s="303">
        <v>0</v>
      </c>
      <c r="T2924" s="304">
        <v>0</v>
      </c>
      <c r="U2924" s="304">
        <v>0</v>
      </c>
      <c r="V2924" s="297">
        <v>34332.199999999997</v>
      </c>
      <c r="W2924" s="298">
        <v>285472</v>
      </c>
      <c r="X2924" s="298">
        <v>19167</v>
      </c>
    </row>
    <row r="2925" spans="1:24" x14ac:dyDescent="0.35">
      <c r="A2925" s="294">
        <v>2013</v>
      </c>
      <c r="B2925" s="295">
        <v>99999</v>
      </c>
      <c r="C2925" s="296" t="s">
        <v>2584</v>
      </c>
      <c r="D2925" s="294" t="s">
        <v>22</v>
      </c>
      <c r="E2925" s="296" t="s">
        <v>23</v>
      </c>
      <c r="F2925" s="294" t="s">
        <v>2032</v>
      </c>
      <c r="G2925" s="296" t="s">
        <v>228</v>
      </c>
      <c r="H2925" s="296" t="s">
        <v>6</v>
      </c>
      <c r="I2925" s="296" t="s">
        <v>2306</v>
      </c>
      <c r="J2925" s="297">
        <v>0</v>
      </c>
      <c r="K2925" s="298">
        <v>0</v>
      </c>
      <c r="L2925" s="298">
        <v>0</v>
      </c>
      <c r="M2925" s="299">
        <v>0</v>
      </c>
      <c r="N2925" s="300">
        <v>0</v>
      </c>
      <c r="O2925" s="300">
        <v>0</v>
      </c>
      <c r="P2925" s="301">
        <v>0</v>
      </c>
      <c r="Q2925" s="302">
        <v>0</v>
      </c>
      <c r="R2925" s="302">
        <v>0</v>
      </c>
      <c r="S2925" s="303">
        <v>0</v>
      </c>
      <c r="T2925" s="304">
        <v>0</v>
      </c>
      <c r="U2925" s="304">
        <v>0</v>
      </c>
      <c r="V2925" s="297">
        <v>0</v>
      </c>
      <c r="W2925" s="298">
        <v>0</v>
      </c>
      <c r="X2925" s="298">
        <v>0</v>
      </c>
    </row>
    <row r="2926" spans="1:24" x14ac:dyDescent="0.35">
      <c r="A2926" s="294">
        <v>2013</v>
      </c>
      <c r="B2926" s="295">
        <v>99999</v>
      </c>
      <c r="C2926" s="296" t="s">
        <v>2584</v>
      </c>
      <c r="D2926" s="294" t="s">
        <v>22</v>
      </c>
      <c r="E2926" s="296" t="s">
        <v>23</v>
      </c>
      <c r="F2926" s="294" t="s">
        <v>2032</v>
      </c>
      <c r="G2926" s="296" t="s">
        <v>186</v>
      </c>
      <c r="H2926" s="296" t="s">
        <v>6</v>
      </c>
      <c r="I2926" s="296" t="s">
        <v>2271</v>
      </c>
      <c r="J2926" s="297">
        <v>4034.8</v>
      </c>
      <c r="K2926" s="298">
        <v>29150</v>
      </c>
      <c r="L2926" s="298">
        <v>3250</v>
      </c>
      <c r="M2926" s="299">
        <v>4774.6000000000004</v>
      </c>
      <c r="N2926" s="300">
        <v>39622</v>
      </c>
      <c r="O2926" s="300">
        <v>431</v>
      </c>
      <c r="P2926" s="301">
        <v>318.60000000000002</v>
      </c>
      <c r="Q2926" s="302">
        <v>5977</v>
      </c>
      <c r="R2926" s="302">
        <v>1</v>
      </c>
      <c r="S2926" s="303">
        <v>0</v>
      </c>
      <c r="T2926" s="304">
        <v>0</v>
      </c>
      <c r="U2926" s="304">
        <v>0</v>
      </c>
      <c r="V2926" s="297">
        <v>9128</v>
      </c>
      <c r="W2926" s="298">
        <v>74749</v>
      </c>
      <c r="X2926" s="298">
        <v>3682</v>
      </c>
    </row>
    <row r="2927" spans="1:24" x14ac:dyDescent="0.35">
      <c r="A2927" s="294">
        <v>2013</v>
      </c>
      <c r="B2927" s="295">
        <v>99999</v>
      </c>
      <c r="C2927" s="296" t="s">
        <v>2584</v>
      </c>
      <c r="D2927" s="294" t="s">
        <v>22</v>
      </c>
      <c r="E2927" s="296" t="s">
        <v>23</v>
      </c>
      <c r="F2927" s="294" t="s">
        <v>2032</v>
      </c>
      <c r="G2927" s="296" t="s">
        <v>58</v>
      </c>
      <c r="H2927" s="296" t="s">
        <v>6</v>
      </c>
      <c r="I2927" s="296" t="s">
        <v>2364</v>
      </c>
      <c r="J2927" s="297">
        <v>874.3</v>
      </c>
      <c r="K2927" s="298">
        <v>9072</v>
      </c>
      <c r="L2927" s="298">
        <v>861</v>
      </c>
      <c r="M2927" s="299">
        <v>691.7</v>
      </c>
      <c r="N2927" s="300">
        <v>6743</v>
      </c>
      <c r="O2927" s="300">
        <v>136</v>
      </c>
      <c r="P2927" s="301">
        <v>0</v>
      </c>
      <c r="Q2927" s="302">
        <v>0</v>
      </c>
      <c r="R2927" s="302">
        <v>0</v>
      </c>
      <c r="S2927" s="303">
        <v>0</v>
      </c>
      <c r="T2927" s="304">
        <v>0</v>
      </c>
      <c r="U2927" s="304">
        <v>0</v>
      </c>
      <c r="V2927" s="297">
        <v>1566</v>
      </c>
      <c r="W2927" s="298">
        <v>15815</v>
      </c>
      <c r="X2927" s="298">
        <v>997</v>
      </c>
    </row>
    <row r="2928" spans="1:24" x14ac:dyDescent="0.35">
      <c r="A2928" s="294">
        <v>2013</v>
      </c>
      <c r="B2928" s="295">
        <v>99999</v>
      </c>
      <c r="C2928" s="296" t="s">
        <v>2584</v>
      </c>
      <c r="D2928" s="294" t="s">
        <v>22</v>
      </c>
      <c r="E2928" s="296" t="s">
        <v>23</v>
      </c>
      <c r="F2928" s="294" t="s">
        <v>2032</v>
      </c>
      <c r="G2928" s="296" t="s">
        <v>58</v>
      </c>
      <c r="H2928" s="296" t="s">
        <v>6</v>
      </c>
      <c r="I2928" s="296" t="s">
        <v>2277</v>
      </c>
      <c r="J2928" s="297">
        <v>16396.099999999999</v>
      </c>
      <c r="K2928" s="298">
        <v>117911</v>
      </c>
      <c r="L2928" s="298">
        <v>11403</v>
      </c>
      <c r="M2928" s="299">
        <v>11112.4</v>
      </c>
      <c r="N2928" s="300">
        <v>79968</v>
      </c>
      <c r="O2928" s="300">
        <v>2362</v>
      </c>
      <c r="P2928" s="301">
        <v>4874.2</v>
      </c>
      <c r="Q2928" s="302">
        <v>49272</v>
      </c>
      <c r="R2928" s="302">
        <v>117</v>
      </c>
      <c r="S2928" s="303">
        <v>0</v>
      </c>
      <c r="T2928" s="304">
        <v>0</v>
      </c>
      <c r="U2928" s="304">
        <v>0</v>
      </c>
      <c r="V2928" s="297">
        <v>32382.7</v>
      </c>
      <c r="W2928" s="298">
        <v>247151</v>
      </c>
      <c r="X2928" s="298">
        <v>13882</v>
      </c>
    </row>
    <row r="2929" spans="1:24" x14ac:dyDescent="0.35">
      <c r="A2929" s="294">
        <v>2013</v>
      </c>
      <c r="B2929" s="295">
        <v>99999</v>
      </c>
      <c r="C2929" s="296" t="s">
        <v>2584</v>
      </c>
      <c r="D2929" s="294" t="s">
        <v>22</v>
      </c>
      <c r="E2929" s="296" t="s">
        <v>23</v>
      </c>
      <c r="F2929" s="294" t="s">
        <v>2032</v>
      </c>
      <c r="G2929" s="296" t="s">
        <v>58</v>
      </c>
      <c r="H2929" s="296" t="s">
        <v>6</v>
      </c>
      <c r="I2929" s="296" t="s">
        <v>2370</v>
      </c>
      <c r="J2929" s="297">
        <v>0</v>
      </c>
      <c r="K2929" s="298">
        <v>0</v>
      </c>
      <c r="L2929" s="298">
        <v>0</v>
      </c>
      <c r="M2929" s="299">
        <v>0</v>
      </c>
      <c r="N2929" s="300">
        <v>0</v>
      </c>
      <c r="O2929" s="300">
        <v>0</v>
      </c>
      <c r="P2929" s="301">
        <v>0</v>
      </c>
      <c r="Q2929" s="302">
        <v>0</v>
      </c>
      <c r="R2929" s="302">
        <v>0</v>
      </c>
      <c r="S2929" s="303">
        <v>0</v>
      </c>
      <c r="T2929" s="304">
        <v>0</v>
      </c>
      <c r="U2929" s="304">
        <v>0</v>
      </c>
      <c r="V2929" s="297">
        <v>0</v>
      </c>
      <c r="W2929" s="298">
        <v>0</v>
      </c>
      <c r="X2929" s="298">
        <v>0</v>
      </c>
    </row>
    <row r="2930" spans="1:24" x14ac:dyDescent="0.35">
      <c r="A2930" s="294">
        <v>2013</v>
      </c>
      <c r="B2930" s="295">
        <v>99999</v>
      </c>
      <c r="C2930" s="296" t="s">
        <v>2584</v>
      </c>
      <c r="D2930" s="294" t="s">
        <v>22</v>
      </c>
      <c r="E2930" s="296" t="s">
        <v>23</v>
      </c>
      <c r="F2930" s="294" t="s">
        <v>2032</v>
      </c>
      <c r="G2930" s="296" t="s">
        <v>58</v>
      </c>
      <c r="H2930" s="296" t="s">
        <v>6</v>
      </c>
      <c r="I2930" s="296" t="s">
        <v>2274</v>
      </c>
      <c r="J2930" s="297">
        <v>1368.7</v>
      </c>
      <c r="K2930" s="298">
        <v>10728</v>
      </c>
      <c r="L2930" s="298">
        <v>997</v>
      </c>
      <c r="M2930" s="299">
        <v>3004.3</v>
      </c>
      <c r="N2930" s="300">
        <v>23165</v>
      </c>
      <c r="O2930" s="300">
        <v>335</v>
      </c>
      <c r="P2930" s="301">
        <v>0</v>
      </c>
      <c r="Q2930" s="302">
        <v>0</v>
      </c>
      <c r="R2930" s="302">
        <v>0</v>
      </c>
      <c r="S2930" s="303">
        <v>0</v>
      </c>
      <c r="T2930" s="304">
        <v>0</v>
      </c>
      <c r="U2930" s="304">
        <v>0</v>
      </c>
      <c r="V2930" s="297">
        <v>4373</v>
      </c>
      <c r="W2930" s="298">
        <v>33893</v>
      </c>
      <c r="X2930" s="298">
        <v>1332</v>
      </c>
    </row>
    <row r="2931" spans="1:24" x14ac:dyDescent="0.35">
      <c r="A2931" s="294">
        <v>2013</v>
      </c>
      <c r="B2931" s="295">
        <v>99999</v>
      </c>
      <c r="C2931" s="296" t="s">
        <v>2584</v>
      </c>
      <c r="D2931" s="294" t="s">
        <v>22</v>
      </c>
      <c r="E2931" s="296" t="s">
        <v>23</v>
      </c>
      <c r="F2931" s="294" t="s">
        <v>2032</v>
      </c>
      <c r="G2931" s="296" t="s">
        <v>58</v>
      </c>
      <c r="H2931" s="296" t="s">
        <v>6</v>
      </c>
      <c r="I2931" s="296" t="s">
        <v>2442</v>
      </c>
      <c r="J2931" s="297">
        <v>2668.6</v>
      </c>
      <c r="K2931" s="298">
        <v>24693</v>
      </c>
      <c r="L2931" s="298">
        <v>2148</v>
      </c>
      <c r="M2931" s="299">
        <v>3296.4</v>
      </c>
      <c r="N2931" s="300">
        <v>32780</v>
      </c>
      <c r="O2931" s="300">
        <v>612</v>
      </c>
      <c r="P2931" s="301">
        <v>0</v>
      </c>
      <c r="Q2931" s="302">
        <v>0</v>
      </c>
      <c r="R2931" s="302">
        <v>0</v>
      </c>
      <c r="S2931" s="303">
        <v>0</v>
      </c>
      <c r="T2931" s="304">
        <v>0</v>
      </c>
      <c r="U2931" s="304">
        <v>0</v>
      </c>
      <c r="V2931" s="297">
        <v>5965</v>
      </c>
      <c r="W2931" s="298">
        <v>57473</v>
      </c>
      <c r="X2931" s="298">
        <v>2760</v>
      </c>
    </row>
    <row r="2932" spans="1:24" x14ac:dyDescent="0.35">
      <c r="A2932" s="294">
        <v>2013</v>
      </c>
      <c r="B2932" s="295">
        <v>99999</v>
      </c>
      <c r="C2932" s="296" t="s">
        <v>2584</v>
      </c>
      <c r="D2932" s="294" t="s">
        <v>22</v>
      </c>
      <c r="E2932" s="296" t="s">
        <v>23</v>
      </c>
      <c r="F2932" s="294" t="s">
        <v>2032</v>
      </c>
      <c r="G2932" s="296" t="s">
        <v>46</v>
      </c>
      <c r="H2932" s="296" t="s">
        <v>6</v>
      </c>
      <c r="I2932" s="296" t="s">
        <v>2274</v>
      </c>
      <c r="J2932" s="297">
        <v>46957.3</v>
      </c>
      <c r="K2932" s="298">
        <v>395658</v>
      </c>
      <c r="L2932" s="298">
        <v>33038</v>
      </c>
      <c r="M2932" s="299">
        <v>40883.300000000003</v>
      </c>
      <c r="N2932" s="300">
        <v>345114</v>
      </c>
      <c r="O2932" s="300">
        <v>5739</v>
      </c>
      <c r="P2932" s="301">
        <v>13561</v>
      </c>
      <c r="Q2932" s="302">
        <v>167095</v>
      </c>
      <c r="R2932" s="302">
        <v>157</v>
      </c>
      <c r="S2932" s="303">
        <v>0</v>
      </c>
      <c r="T2932" s="304">
        <v>0</v>
      </c>
      <c r="U2932" s="304">
        <v>0</v>
      </c>
      <c r="V2932" s="297">
        <v>101401.60000000001</v>
      </c>
      <c r="W2932" s="298">
        <v>907867</v>
      </c>
      <c r="X2932" s="298">
        <v>38934</v>
      </c>
    </row>
    <row r="2933" spans="1:24" x14ac:dyDescent="0.35">
      <c r="A2933" s="294">
        <v>2013</v>
      </c>
      <c r="B2933" s="295">
        <v>99999</v>
      </c>
      <c r="C2933" s="296" t="s">
        <v>2584</v>
      </c>
      <c r="D2933" s="294" t="s">
        <v>22</v>
      </c>
      <c r="E2933" s="296" t="s">
        <v>23</v>
      </c>
      <c r="F2933" s="294" t="s">
        <v>2032</v>
      </c>
      <c r="G2933" s="296" t="s">
        <v>710</v>
      </c>
      <c r="H2933" s="296" t="s">
        <v>6</v>
      </c>
      <c r="I2933" s="296" t="s">
        <v>2279</v>
      </c>
      <c r="J2933" s="297">
        <v>0</v>
      </c>
      <c r="K2933" s="298">
        <v>0</v>
      </c>
      <c r="L2933" s="298">
        <v>0</v>
      </c>
      <c r="M2933" s="299">
        <v>0</v>
      </c>
      <c r="N2933" s="300">
        <v>0</v>
      </c>
      <c r="O2933" s="300">
        <v>0</v>
      </c>
      <c r="P2933" s="301">
        <v>0</v>
      </c>
      <c r="Q2933" s="302">
        <v>0</v>
      </c>
      <c r="R2933" s="302">
        <v>0</v>
      </c>
      <c r="S2933" s="303">
        <v>0</v>
      </c>
      <c r="T2933" s="304">
        <v>0</v>
      </c>
      <c r="U2933" s="304">
        <v>0</v>
      </c>
      <c r="V2933" s="297">
        <v>0</v>
      </c>
      <c r="W2933" s="298">
        <v>0</v>
      </c>
      <c r="X2933" s="298">
        <v>0</v>
      </c>
    </row>
    <row r="2934" spans="1:24" x14ac:dyDescent="0.35">
      <c r="A2934" s="294">
        <v>2013</v>
      </c>
      <c r="B2934" s="295">
        <v>99999</v>
      </c>
      <c r="C2934" s="296" t="s">
        <v>2584</v>
      </c>
      <c r="D2934" s="294" t="s">
        <v>22</v>
      </c>
      <c r="E2934" s="296" t="s">
        <v>23</v>
      </c>
      <c r="F2934" s="294" t="s">
        <v>2032</v>
      </c>
      <c r="G2934" s="296" t="s">
        <v>83</v>
      </c>
      <c r="H2934" s="296" t="s">
        <v>6</v>
      </c>
      <c r="I2934" s="296" t="s">
        <v>2296</v>
      </c>
      <c r="J2934" s="297">
        <v>527</v>
      </c>
      <c r="K2934" s="298">
        <v>4361</v>
      </c>
      <c r="L2934" s="298">
        <v>480</v>
      </c>
      <c r="M2934" s="299">
        <v>487.7</v>
      </c>
      <c r="N2934" s="300">
        <v>5338</v>
      </c>
      <c r="O2934" s="300">
        <v>157</v>
      </c>
      <c r="P2934" s="301">
        <v>427.3</v>
      </c>
      <c r="Q2934" s="302">
        <v>3607</v>
      </c>
      <c r="R2934" s="302">
        <v>2</v>
      </c>
      <c r="S2934" s="303">
        <v>0</v>
      </c>
      <c r="T2934" s="304">
        <v>0</v>
      </c>
      <c r="U2934" s="304">
        <v>0</v>
      </c>
      <c r="V2934" s="297">
        <v>1442</v>
      </c>
      <c r="W2934" s="298">
        <v>13306</v>
      </c>
      <c r="X2934" s="298">
        <v>639</v>
      </c>
    </row>
    <row r="2935" spans="1:24" x14ac:dyDescent="0.35">
      <c r="A2935" s="294">
        <v>2013</v>
      </c>
      <c r="B2935" s="295">
        <v>99999</v>
      </c>
      <c r="C2935" s="296" t="s">
        <v>2584</v>
      </c>
      <c r="D2935" s="294" t="s">
        <v>22</v>
      </c>
      <c r="E2935" s="296" t="s">
        <v>23</v>
      </c>
      <c r="F2935" s="294" t="s">
        <v>2032</v>
      </c>
      <c r="G2935" s="296" t="s">
        <v>83</v>
      </c>
      <c r="H2935" s="296" t="s">
        <v>6</v>
      </c>
      <c r="I2935" s="296" t="s">
        <v>2275</v>
      </c>
      <c r="J2935" s="297">
        <v>3366</v>
      </c>
      <c r="K2935" s="298">
        <v>36932</v>
      </c>
      <c r="L2935" s="298">
        <v>2905</v>
      </c>
      <c r="M2935" s="299">
        <v>1555.1</v>
      </c>
      <c r="N2935" s="300">
        <v>16061</v>
      </c>
      <c r="O2935" s="300">
        <v>644</v>
      </c>
      <c r="P2935" s="301">
        <v>1364.1</v>
      </c>
      <c r="Q2935" s="302">
        <v>14902</v>
      </c>
      <c r="R2935" s="302">
        <v>71</v>
      </c>
      <c r="S2935" s="303">
        <v>0</v>
      </c>
      <c r="T2935" s="304">
        <v>0</v>
      </c>
      <c r="U2935" s="304">
        <v>0</v>
      </c>
      <c r="V2935" s="297">
        <v>6285.2</v>
      </c>
      <c r="W2935" s="298">
        <v>67895</v>
      </c>
      <c r="X2935" s="298">
        <v>3620</v>
      </c>
    </row>
    <row r="2936" spans="1:24" x14ac:dyDescent="0.35">
      <c r="A2936" s="294">
        <v>2013</v>
      </c>
      <c r="B2936" s="295">
        <v>99999</v>
      </c>
      <c r="C2936" s="296" t="s">
        <v>2584</v>
      </c>
      <c r="D2936" s="294" t="s">
        <v>22</v>
      </c>
      <c r="E2936" s="296" t="s">
        <v>23</v>
      </c>
      <c r="F2936" s="294" t="s">
        <v>2032</v>
      </c>
      <c r="G2936" s="296" t="s">
        <v>83</v>
      </c>
      <c r="H2936" s="296" t="s">
        <v>6</v>
      </c>
      <c r="I2936" s="296" t="s">
        <v>2270</v>
      </c>
      <c r="J2936" s="297">
        <v>42392.1</v>
      </c>
      <c r="K2936" s="298">
        <v>388333</v>
      </c>
      <c r="L2936" s="298">
        <v>40310</v>
      </c>
      <c r="M2936" s="299">
        <v>24493.7</v>
      </c>
      <c r="N2936" s="300">
        <v>241928</v>
      </c>
      <c r="O2936" s="300">
        <v>7819</v>
      </c>
      <c r="P2936" s="301">
        <v>8828.9</v>
      </c>
      <c r="Q2936" s="302">
        <v>90144</v>
      </c>
      <c r="R2936" s="302">
        <v>501</v>
      </c>
      <c r="S2936" s="303">
        <v>0</v>
      </c>
      <c r="T2936" s="304">
        <v>0</v>
      </c>
      <c r="U2936" s="304">
        <v>0</v>
      </c>
      <c r="V2936" s="297">
        <v>75714.7</v>
      </c>
      <c r="W2936" s="298">
        <v>720405</v>
      </c>
      <c r="X2936" s="298">
        <v>48630</v>
      </c>
    </row>
    <row r="2937" spans="1:24" x14ac:dyDescent="0.35">
      <c r="A2937" s="294">
        <v>2013</v>
      </c>
      <c r="B2937" s="295">
        <v>99999</v>
      </c>
      <c r="C2937" s="296" t="s">
        <v>2584</v>
      </c>
      <c r="D2937" s="294" t="s">
        <v>22</v>
      </c>
      <c r="E2937" s="296" t="s">
        <v>23</v>
      </c>
      <c r="F2937" s="294" t="s">
        <v>2032</v>
      </c>
      <c r="G2937" s="296" t="s">
        <v>198</v>
      </c>
      <c r="H2937" s="296" t="s">
        <v>6</v>
      </c>
      <c r="I2937" s="296" t="s">
        <v>2304</v>
      </c>
      <c r="J2937" s="297">
        <v>7722.9</v>
      </c>
      <c r="K2937" s="298">
        <v>118539</v>
      </c>
      <c r="L2937" s="298">
        <v>7209</v>
      </c>
      <c r="M2937" s="299">
        <v>3642.8</v>
      </c>
      <c r="N2937" s="300">
        <v>57183</v>
      </c>
      <c r="O2937" s="300">
        <v>1417</v>
      </c>
      <c r="P2937" s="301">
        <v>3565.1</v>
      </c>
      <c r="Q2937" s="302">
        <v>73448</v>
      </c>
      <c r="R2937" s="302">
        <v>250</v>
      </c>
      <c r="S2937" s="303">
        <v>0</v>
      </c>
      <c r="T2937" s="304">
        <v>0</v>
      </c>
      <c r="U2937" s="304">
        <v>0</v>
      </c>
      <c r="V2937" s="297">
        <v>14930.8</v>
      </c>
      <c r="W2937" s="298">
        <v>249170</v>
      </c>
      <c r="X2937" s="298">
        <v>8876</v>
      </c>
    </row>
    <row r="2938" spans="1:24" x14ac:dyDescent="0.35">
      <c r="A2938" s="294">
        <v>2013</v>
      </c>
      <c r="B2938" s="295">
        <v>99999</v>
      </c>
      <c r="C2938" s="296" t="s">
        <v>2584</v>
      </c>
      <c r="D2938" s="294" t="s">
        <v>22</v>
      </c>
      <c r="E2938" s="296" t="s">
        <v>23</v>
      </c>
      <c r="F2938" s="294" t="s">
        <v>2032</v>
      </c>
      <c r="G2938" s="296" t="s">
        <v>198</v>
      </c>
      <c r="H2938" s="296" t="s">
        <v>6</v>
      </c>
      <c r="I2938" s="296" t="s">
        <v>2389</v>
      </c>
      <c r="J2938" s="297">
        <v>1249</v>
      </c>
      <c r="K2938" s="298">
        <v>20747</v>
      </c>
      <c r="L2938" s="298">
        <v>573</v>
      </c>
      <c r="M2938" s="299">
        <v>0</v>
      </c>
      <c r="N2938" s="300">
        <v>0</v>
      </c>
      <c r="O2938" s="300">
        <v>0</v>
      </c>
      <c r="P2938" s="301">
        <v>0</v>
      </c>
      <c r="Q2938" s="302">
        <v>0</v>
      </c>
      <c r="R2938" s="302">
        <v>0</v>
      </c>
      <c r="S2938" s="303">
        <v>0</v>
      </c>
      <c r="T2938" s="304">
        <v>0</v>
      </c>
      <c r="U2938" s="304">
        <v>0</v>
      </c>
      <c r="V2938" s="297">
        <v>1249</v>
      </c>
      <c r="W2938" s="298">
        <v>20747</v>
      </c>
      <c r="X2938" s="298">
        <v>573</v>
      </c>
    </row>
    <row r="2939" spans="1:24" x14ac:dyDescent="0.35">
      <c r="A2939" s="294">
        <v>2013</v>
      </c>
      <c r="B2939" s="295">
        <v>99999</v>
      </c>
      <c r="C2939" s="296" t="s">
        <v>2584</v>
      </c>
      <c r="D2939" s="294" t="s">
        <v>22</v>
      </c>
      <c r="E2939" s="296" t="s">
        <v>23</v>
      </c>
      <c r="F2939" s="294" t="s">
        <v>2032</v>
      </c>
      <c r="G2939" s="296" t="s">
        <v>198</v>
      </c>
      <c r="H2939" s="296" t="s">
        <v>6</v>
      </c>
      <c r="I2939" s="296" t="s">
        <v>2309</v>
      </c>
      <c r="J2939" s="297">
        <v>3652.3</v>
      </c>
      <c r="K2939" s="298">
        <v>48270</v>
      </c>
      <c r="L2939" s="298">
        <v>3236</v>
      </c>
      <c r="M2939" s="299">
        <v>1248</v>
      </c>
      <c r="N2939" s="300">
        <v>18960</v>
      </c>
      <c r="O2939" s="300">
        <v>543</v>
      </c>
      <c r="P2939" s="301">
        <v>2851.3</v>
      </c>
      <c r="Q2939" s="302">
        <v>45397</v>
      </c>
      <c r="R2939" s="302">
        <v>651</v>
      </c>
      <c r="S2939" s="303">
        <v>0</v>
      </c>
      <c r="T2939" s="304">
        <v>0</v>
      </c>
      <c r="U2939" s="304">
        <v>0</v>
      </c>
      <c r="V2939" s="297">
        <v>7751.6</v>
      </c>
      <c r="W2939" s="298">
        <v>112627</v>
      </c>
      <c r="X2939" s="298">
        <v>4430</v>
      </c>
    </row>
    <row r="2940" spans="1:24" x14ac:dyDescent="0.35">
      <c r="A2940" s="294">
        <v>2013</v>
      </c>
      <c r="B2940" s="295">
        <v>99999</v>
      </c>
      <c r="C2940" s="296" t="s">
        <v>2584</v>
      </c>
      <c r="D2940" s="294" t="s">
        <v>22</v>
      </c>
      <c r="E2940" s="296" t="s">
        <v>23</v>
      </c>
      <c r="F2940" s="294" t="s">
        <v>2032</v>
      </c>
      <c r="G2940" s="296" t="s">
        <v>198</v>
      </c>
      <c r="H2940" s="296" t="s">
        <v>6</v>
      </c>
      <c r="I2940" s="296" t="s">
        <v>2329</v>
      </c>
      <c r="J2940" s="297">
        <v>4976.5</v>
      </c>
      <c r="K2940" s="298">
        <v>52357</v>
      </c>
      <c r="L2940" s="298">
        <v>4192</v>
      </c>
      <c r="M2940" s="299">
        <v>1326.5</v>
      </c>
      <c r="N2940" s="300">
        <v>17409</v>
      </c>
      <c r="O2940" s="300">
        <v>386</v>
      </c>
      <c r="P2940" s="301">
        <v>734.6</v>
      </c>
      <c r="Q2940" s="302">
        <v>14192</v>
      </c>
      <c r="R2940" s="302">
        <v>14</v>
      </c>
      <c r="S2940" s="303">
        <v>0</v>
      </c>
      <c r="T2940" s="304">
        <v>0</v>
      </c>
      <c r="U2940" s="304">
        <v>0</v>
      </c>
      <c r="V2940" s="297">
        <v>7037.6</v>
      </c>
      <c r="W2940" s="298">
        <v>83958</v>
      </c>
      <c r="X2940" s="298">
        <v>4592</v>
      </c>
    </row>
    <row r="2941" spans="1:24" x14ac:dyDescent="0.35">
      <c r="A2941" s="294">
        <v>2013</v>
      </c>
      <c r="B2941" s="295">
        <v>99999</v>
      </c>
      <c r="C2941" s="296" t="s">
        <v>2584</v>
      </c>
      <c r="D2941" s="294" t="s">
        <v>22</v>
      </c>
      <c r="E2941" s="296" t="s">
        <v>23</v>
      </c>
      <c r="F2941" s="294" t="s">
        <v>2032</v>
      </c>
      <c r="G2941" s="296" t="s">
        <v>34</v>
      </c>
      <c r="H2941" s="296" t="s">
        <v>6</v>
      </c>
      <c r="I2941" s="296" t="s">
        <v>2271</v>
      </c>
      <c r="J2941" s="297">
        <v>0</v>
      </c>
      <c r="K2941" s="298">
        <v>0</v>
      </c>
      <c r="L2941" s="298">
        <v>0</v>
      </c>
      <c r="M2941" s="299">
        <v>0</v>
      </c>
      <c r="N2941" s="300">
        <v>0</v>
      </c>
      <c r="O2941" s="300">
        <v>0</v>
      </c>
      <c r="P2941" s="301">
        <v>0</v>
      </c>
      <c r="Q2941" s="302">
        <v>0</v>
      </c>
      <c r="R2941" s="302">
        <v>0</v>
      </c>
      <c r="S2941" s="303">
        <v>0</v>
      </c>
      <c r="T2941" s="304">
        <v>0</v>
      </c>
      <c r="U2941" s="304">
        <v>0</v>
      </c>
      <c r="V2941" s="297">
        <v>0</v>
      </c>
      <c r="W2941" s="298">
        <v>0</v>
      </c>
      <c r="X2941" s="298">
        <v>0</v>
      </c>
    </row>
    <row r="2942" spans="1:24" x14ac:dyDescent="0.35">
      <c r="A2942" s="294">
        <v>2013</v>
      </c>
      <c r="B2942" s="295">
        <v>99999</v>
      </c>
      <c r="C2942" s="296" t="s">
        <v>2584</v>
      </c>
      <c r="D2942" s="294" t="s">
        <v>22</v>
      </c>
      <c r="E2942" s="296" t="s">
        <v>23</v>
      </c>
      <c r="F2942" s="294" t="s">
        <v>2032</v>
      </c>
      <c r="G2942" s="296" t="s">
        <v>34</v>
      </c>
      <c r="H2942" s="296" t="s">
        <v>6</v>
      </c>
      <c r="I2942" s="296" t="s">
        <v>2270</v>
      </c>
      <c r="J2942" s="297">
        <v>100604.1</v>
      </c>
      <c r="K2942" s="298">
        <v>778960</v>
      </c>
      <c r="L2942" s="298">
        <v>77556</v>
      </c>
      <c r="M2942" s="299">
        <v>54467.8</v>
      </c>
      <c r="N2942" s="300">
        <v>495132</v>
      </c>
      <c r="O2942" s="300">
        <v>9401</v>
      </c>
      <c r="P2942" s="301">
        <v>21162.7</v>
      </c>
      <c r="Q2942" s="302">
        <v>232229</v>
      </c>
      <c r="R2942" s="302">
        <v>440</v>
      </c>
      <c r="S2942" s="303">
        <v>0</v>
      </c>
      <c r="T2942" s="304">
        <v>0</v>
      </c>
      <c r="U2942" s="304">
        <v>0</v>
      </c>
      <c r="V2942" s="297">
        <v>176234.6</v>
      </c>
      <c r="W2942" s="298">
        <v>1506321</v>
      </c>
      <c r="X2942" s="298">
        <v>87397</v>
      </c>
    </row>
    <row r="2943" spans="1:24" x14ac:dyDescent="0.35">
      <c r="A2943" s="294">
        <v>2013</v>
      </c>
      <c r="B2943" s="295">
        <v>99999</v>
      </c>
      <c r="C2943" s="296" t="s">
        <v>2584</v>
      </c>
      <c r="D2943" s="294" t="s">
        <v>22</v>
      </c>
      <c r="E2943" s="296" t="s">
        <v>23</v>
      </c>
      <c r="F2943" s="294" t="s">
        <v>2032</v>
      </c>
      <c r="G2943" s="296" t="s">
        <v>71</v>
      </c>
      <c r="H2943" s="296" t="s">
        <v>6</v>
      </c>
      <c r="I2943" s="296" t="s">
        <v>2271</v>
      </c>
      <c r="J2943" s="297">
        <v>13475.3</v>
      </c>
      <c r="K2943" s="298">
        <v>134356</v>
      </c>
      <c r="L2943" s="298">
        <v>12769</v>
      </c>
      <c r="M2943" s="299">
        <v>8222.5</v>
      </c>
      <c r="N2943" s="300">
        <v>83801</v>
      </c>
      <c r="O2943" s="300">
        <v>1682</v>
      </c>
      <c r="P2943" s="301">
        <v>5473.6</v>
      </c>
      <c r="Q2943" s="302">
        <v>66442</v>
      </c>
      <c r="R2943" s="302">
        <v>141</v>
      </c>
      <c r="S2943" s="303">
        <v>0</v>
      </c>
      <c r="T2943" s="304">
        <v>0</v>
      </c>
      <c r="U2943" s="304">
        <v>0</v>
      </c>
      <c r="V2943" s="297">
        <v>27171.4</v>
      </c>
      <c r="W2943" s="298">
        <v>284599</v>
      </c>
      <c r="X2943" s="298">
        <v>14592</v>
      </c>
    </row>
    <row r="2944" spans="1:24" x14ac:dyDescent="0.35">
      <c r="A2944" s="294">
        <v>2013</v>
      </c>
      <c r="B2944" s="295">
        <v>99999</v>
      </c>
      <c r="C2944" s="296" t="s">
        <v>2584</v>
      </c>
      <c r="D2944" s="294" t="s">
        <v>22</v>
      </c>
      <c r="E2944" s="296" t="s">
        <v>23</v>
      </c>
      <c r="F2944" s="294" t="s">
        <v>2032</v>
      </c>
      <c r="G2944" s="296" t="s">
        <v>71</v>
      </c>
      <c r="H2944" s="296" t="s">
        <v>6</v>
      </c>
      <c r="I2944" s="296" t="s">
        <v>2270</v>
      </c>
      <c r="J2944" s="297">
        <v>64638.400000000001</v>
      </c>
      <c r="K2944" s="298">
        <v>575467</v>
      </c>
      <c r="L2944" s="298">
        <v>49643</v>
      </c>
      <c r="M2944" s="299">
        <v>40301.199999999997</v>
      </c>
      <c r="N2944" s="300">
        <v>386765</v>
      </c>
      <c r="O2944" s="300">
        <v>7772</v>
      </c>
      <c r="P2944" s="301">
        <v>19134.900000000001</v>
      </c>
      <c r="Q2944" s="302">
        <v>232409</v>
      </c>
      <c r="R2944" s="302">
        <v>520</v>
      </c>
      <c r="S2944" s="303">
        <v>0</v>
      </c>
      <c r="T2944" s="304">
        <v>0</v>
      </c>
      <c r="U2944" s="304">
        <v>0</v>
      </c>
      <c r="V2944" s="297">
        <v>124074.6</v>
      </c>
      <c r="W2944" s="298">
        <v>1194641</v>
      </c>
      <c r="X2944" s="298">
        <v>57935</v>
      </c>
    </row>
    <row r="2945" spans="1:24" x14ac:dyDescent="0.35">
      <c r="A2945" s="294">
        <v>2013</v>
      </c>
      <c r="B2945" s="295">
        <v>99999</v>
      </c>
      <c r="C2945" s="296" t="s">
        <v>2584</v>
      </c>
      <c r="D2945" s="294" t="s">
        <v>22</v>
      </c>
      <c r="E2945" s="296" t="s">
        <v>23</v>
      </c>
      <c r="F2945" s="294" t="s">
        <v>2032</v>
      </c>
      <c r="G2945" s="296" t="s">
        <v>75</v>
      </c>
      <c r="H2945" s="296" t="s">
        <v>6</v>
      </c>
      <c r="I2945" s="296" t="s">
        <v>2321</v>
      </c>
      <c r="J2945" s="297">
        <v>847.4</v>
      </c>
      <c r="K2945" s="298">
        <v>8075</v>
      </c>
      <c r="L2945" s="298">
        <v>625</v>
      </c>
      <c r="M2945" s="299">
        <v>355.4</v>
      </c>
      <c r="N2945" s="300">
        <v>3788</v>
      </c>
      <c r="O2945" s="300">
        <v>117</v>
      </c>
      <c r="P2945" s="301">
        <v>237.2</v>
      </c>
      <c r="Q2945" s="302">
        <v>3246</v>
      </c>
      <c r="R2945" s="302">
        <v>3</v>
      </c>
      <c r="S2945" s="303">
        <v>0</v>
      </c>
      <c r="T2945" s="304">
        <v>0</v>
      </c>
      <c r="U2945" s="304">
        <v>0</v>
      </c>
      <c r="V2945" s="297">
        <v>1440</v>
      </c>
      <c r="W2945" s="298">
        <v>15109</v>
      </c>
      <c r="X2945" s="298">
        <v>745</v>
      </c>
    </row>
    <row r="2946" spans="1:24" x14ac:dyDescent="0.35">
      <c r="A2946" s="294">
        <v>2013</v>
      </c>
      <c r="B2946" s="295">
        <v>99999</v>
      </c>
      <c r="C2946" s="296" t="s">
        <v>2584</v>
      </c>
      <c r="D2946" s="294" t="s">
        <v>22</v>
      </c>
      <c r="E2946" s="296" t="s">
        <v>23</v>
      </c>
      <c r="F2946" s="294" t="s">
        <v>2032</v>
      </c>
      <c r="G2946" s="296" t="s">
        <v>75</v>
      </c>
      <c r="H2946" s="296" t="s">
        <v>6</v>
      </c>
      <c r="I2946" s="296" t="s">
        <v>2302</v>
      </c>
      <c r="J2946" s="297">
        <v>4972.3</v>
      </c>
      <c r="K2946" s="298">
        <v>37499</v>
      </c>
      <c r="L2946" s="298">
        <v>3716</v>
      </c>
      <c r="M2946" s="299">
        <v>3290.5</v>
      </c>
      <c r="N2946" s="300">
        <v>27524</v>
      </c>
      <c r="O2946" s="300">
        <v>725</v>
      </c>
      <c r="P2946" s="301">
        <v>841.7</v>
      </c>
      <c r="Q2946" s="302">
        <v>6439</v>
      </c>
      <c r="R2946" s="302">
        <v>32</v>
      </c>
      <c r="S2946" s="303">
        <v>0</v>
      </c>
      <c r="T2946" s="304">
        <v>0</v>
      </c>
      <c r="U2946" s="304">
        <v>0</v>
      </c>
      <c r="V2946" s="297">
        <v>9104.5</v>
      </c>
      <c r="W2946" s="298">
        <v>71462</v>
      </c>
      <c r="X2946" s="298">
        <v>4473</v>
      </c>
    </row>
    <row r="2947" spans="1:24" x14ac:dyDescent="0.35">
      <c r="A2947" s="294">
        <v>2013</v>
      </c>
      <c r="B2947" s="295">
        <v>99999</v>
      </c>
      <c r="C2947" s="296" t="s">
        <v>2584</v>
      </c>
      <c r="D2947" s="294" t="s">
        <v>22</v>
      </c>
      <c r="E2947" s="296" t="s">
        <v>23</v>
      </c>
      <c r="F2947" s="294" t="s">
        <v>2032</v>
      </c>
      <c r="G2947" s="296" t="s">
        <v>75</v>
      </c>
      <c r="H2947" s="296" t="s">
        <v>6</v>
      </c>
      <c r="I2947" s="296" t="s">
        <v>2313</v>
      </c>
      <c r="J2947" s="297">
        <v>12739.7</v>
      </c>
      <c r="K2947" s="298">
        <v>93392</v>
      </c>
      <c r="L2947" s="298">
        <v>11101</v>
      </c>
      <c r="M2947" s="299">
        <v>11036.2</v>
      </c>
      <c r="N2947" s="300">
        <v>81937</v>
      </c>
      <c r="O2947" s="300">
        <v>2957</v>
      </c>
      <c r="P2947" s="301">
        <v>2135.1</v>
      </c>
      <c r="Q2947" s="302">
        <v>21161</v>
      </c>
      <c r="R2947" s="302">
        <v>110</v>
      </c>
      <c r="S2947" s="303">
        <v>0</v>
      </c>
      <c r="T2947" s="304">
        <v>0</v>
      </c>
      <c r="U2947" s="304">
        <v>0</v>
      </c>
      <c r="V2947" s="297">
        <v>25911</v>
      </c>
      <c r="W2947" s="298">
        <v>196490</v>
      </c>
      <c r="X2947" s="298">
        <v>14168</v>
      </c>
    </row>
    <row r="2948" spans="1:24" x14ac:dyDescent="0.35">
      <c r="A2948" s="294">
        <v>2013</v>
      </c>
      <c r="B2948" s="295">
        <v>99999</v>
      </c>
      <c r="C2948" s="296" t="s">
        <v>2584</v>
      </c>
      <c r="D2948" s="294" t="s">
        <v>22</v>
      </c>
      <c r="E2948" s="296" t="s">
        <v>23</v>
      </c>
      <c r="F2948" s="294" t="s">
        <v>2032</v>
      </c>
      <c r="G2948" s="296" t="s">
        <v>75</v>
      </c>
      <c r="H2948" s="296" t="s">
        <v>6</v>
      </c>
      <c r="I2948" s="296" t="s">
        <v>2282</v>
      </c>
      <c r="J2948" s="297">
        <v>7470</v>
      </c>
      <c r="K2948" s="298">
        <v>60631</v>
      </c>
      <c r="L2948" s="298">
        <v>6530</v>
      </c>
      <c r="M2948" s="299">
        <v>5750.7</v>
      </c>
      <c r="N2948" s="300">
        <v>46834</v>
      </c>
      <c r="O2948" s="300">
        <v>1499</v>
      </c>
      <c r="P2948" s="301">
        <v>1091.8</v>
      </c>
      <c r="Q2948" s="302">
        <v>10247</v>
      </c>
      <c r="R2948" s="302">
        <v>57</v>
      </c>
      <c r="S2948" s="303">
        <v>0</v>
      </c>
      <c r="T2948" s="304">
        <v>0</v>
      </c>
      <c r="U2948" s="304">
        <v>0</v>
      </c>
      <c r="V2948" s="297">
        <v>14312.5</v>
      </c>
      <c r="W2948" s="298">
        <v>117712</v>
      </c>
      <c r="X2948" s="298">
        <v>8086</v>
      </c>
    </row>
    <row r="2949" spans="1:24" x14ac:dyDescent="0.35">
      <c r="A2949" s="294">
        <v>2013</v>
      </c>
      <c r="B2949" s="295">
        <v>99999</v>
      </c>
      <c r="C2949" s="296" t="s">
        <v>2584</v>
      </c>
      <c r="D2949" s="294" t="s">
        <v>22</v>
      </c>
      <c r="E2949" s="296" t="s">
        <v>23</v>
      </c>
      <c r="F2949" s="294" t="s">
        <v>2032</v>
      </c>
      <c r="G2949" s="296" t="s">
        <v>75</v>
      </c>
      <c r="H2949" s="296" t="s">
        <v>6</v>
      </c>
      <c r="I2949" s="296" t="s">
        <v>2300</v>
      </c>
      <c r="J2949" s="297">
        <v>29623.9</v>
      </c>
      <c r="K2949" s="298">
        <v>238286</v>
      </c>
      <c r="L2949" s="298">
        <v>23465</v>
      </c>
      <c r="M2949" s="299">
        <v>17112.900000000001</v>
      </c>
      <c r="N2949" s="300">
        <v>146238</v>
      </c>
      <c r="O2949" s="300">
        <v>4133</v>
      </c>
      <c r="P2949" s="301">
        <v>1241.3</v>
      </c>
      <c r="Q2949" s="302">
        <v>12880</v>
      </c>
      <c r="R2949" s="302">
        <v>85</v>
      </c>
      <c r="S2949" s="303">
        <v>0</v>
      </c>
      <c r="T2949" s="304">
        <v>0</v>
      </c>
      <c r="U2949" s="304">
        <v>0</v>
      </c>
      <c r="V2949" s="297">
        <v>47978.1</v>
      </c>
      <c r="W2949" s="298">
        <v>397404</v>
      </c>
      <c r="X2949" s="298">
        <v>27683</v>
      </c>
    </row>
    <row r="2950" spans="1:24" x14ac:dyDescent="0.35">
      <c r="A2950" s="294">
        <v>2013</v>
      </c>
      <c r="B2950" s="295">
        <v>99999</v>
      </c>
      <c r="C2950" s="296" t="s">
        <v>2584</v>
      </c>
      <c r="D2950" s="294" t="s">
        <v>22</v>
      </c>
      <c r="E2950" s="296" t="s">
        <v>23</v>
      </c>
      <c r="F2950" s="294" t="s">
        <v>2032</v>
      </c>
      <c r="G2950" s="296" t="s">
        <v>75</v>
      </c>
      <c r="H2950" s="296" t="s">
        <v>6</v>
      </c>
      <c r="I2950" s="296" t="s">
        <v>2270</v>
      </c>
      <c r="J2950" s="297">
        <v>117.1</v>
      </c>
      <c r="K2950" s="298">
        <v>955</v>
      </c>
      <c r="L2950" s="298">
        <v>134</v>
      </c>
      <c r="M2950" s="299">
        <v>103.9</v>
      </c>
      <c r="N2950" s="300">
        <v>978</v>
      </c>
      <c r="O2950" s="300">
        <v>39</v>
      </c>
      <c r="P2950" s="301">
        <v>0</v>
      </c>
      <c r="Q2950" s="302">
        <v>0</v>
      </c>
      <c r="R2950" s="302">
        <v>0</v>
      </c>
      <c r="S2950" s="303">
        <v>0</v>
      </c>
      <c r="T2950" s="304">
        <v>0</v>
      </c>
      <c r="U2950" s="304">
        <v>0</v>
      </c>
      <c r="V2950" s="297">
        <v>221</v>
      </c>
      <c r="W2950" s="298">
        <v>1933</v>
      </c>
      <c r="X2950" s="298">
        <v>173</v>
      </c>
    </row>
    <row r="2951" spans="1:24" x14ac:dyDescent="0.35">
      <c r="A2951" s="294">
        <v>2013</v>
      </c>
      <c r="B2951" s="295">
        <v>99999</v>
      </c>
      <c r="C2951" s="296" t="s">
        <v>2584</v>
      </c>
      <c r="D2951" s="294" t="s">
        <v>22</v>
      </c>
      <c r="E2951" s="296" t="s">
        <v>23</v>
      </c>
      <c r="F2951" s="294" t="s">
        <v>2032</v>
      </c>
      <c r="G2951" s="296" t="s">
        <v>106</v>
      </c>
      <c r="H2951" s="296" t="s">
        <v>6</v>
      </c>
      <c r="I2951" s="296" t="s">
        <v>2355</v>
      </c>
      <c r="J2951" s="297">
        <v>0</v>
      </c>
      <c r="K2951" s="298">
        <v>0</v>
      </c>
      <c r="L2951" s="298">
        <v>0</v>
      </c>
      <c r="M2951" s="299">
        <v>0</v>
      </c>
      <c r="N2951" s="300">
        <v>0</v>
      </c>
      <c r="O2951" s="300">
        <v>0</v>
      </c>
      <c r="P2951" s="301">
        <v>0</v>
      </c>
      <c r="Q2951" s="302">
        <v>0</v>
      </c>
      <c r="R2951" s="302">
        <v>0</v>
      </c>
      <c r="S2951" s="303">
        <v>0</v>
      </c>
      <c r="T2951" s="304">
        <v>0</v>
      </c>
      <c r="U2951" s="304">
        <v>0</v>
      </c>
      <c r="V2951" s="297">
        <v>0</v>
      </c>
      <c r="W2951" s="298">
        <v>0</v>
      </c>
      <c r="X2951" s="298">
        <v>0</v>
      </c>
    </row>
    <row r="2952" spans="1:24" x14ac:dyDescent="0.35">
      <c r="A2952" s="294">
        <v>2013</v>
      </c>
      <c r="B2952" s="295">
        <v>99999</v>
      </c>
      <c r="C2952" s="296" t="s">
        <v>2584</v>
      </c>
      <c r="D2952" s="294" t="s">
        <v>22</v>
      </c>
      <c r="E2952" s="296" t="s">
        <v>23</v>
      </c>
      <c r="F2952" s="294" t="s">
        <v>2032</v>
      </c>
      <c r="G2952" s="296" t="s">
        <v>106</v>
      </c>
      <c r="H2952" s="296" t="s">
        <v>6</v>
      </c>
      <c r="I2952" s="296" t="s">
        <v>2289</v>
      </c>
      <c r="J2952" s="297">
        <v>10196.1</v>
      </c>
      <c r="K2952" s="298">
        <v>112836</v>
      </c>
      <c r="L2952" s="298">
        <v>9318</v>
      </c>
      <c r="M2952" s="299">
        <v>4598.2</v>
      </c>
      <c r="N2952" s="300">
        <v>50073</v>
      </c>
      <c r="O2952" s="300">
        <v>1333</v>
      </c>
      <c r="P2952" s="301">
        <v>1605.1</v>
      </c>
      <c r="Q2952" s="302">
        <v>27830</v>
      </c>
      <c r="R2952" s="302">
        <v>92</v>
      </c>
      <c r="S2952" s="303">
        <v>0</v>
      </c>
      <c r="T2952" s="304">
        <v>0</v>
      </c>
      <c r="U2952" s="304">
        <v>0</v>
      </c>
      <c r="V2952" s="297">
        <v>16399.400000000001</v>
      </c>
      <c r="W2952" s="298">
        <v>190739</v>
      </c>
      <c r="X2952" s="298">
        <v>10743</v>
      </c>
    </row>
    <row r="2953" spans="1:24" x14ac:dyDescent="0.35">
      <c r="A2953" s="294">
        <v>2013</v>
      </c>
      <c r="B2953" s="295">
        <v>99999</v>
      </c>
      <c r="C2953" s="296" t="s">
        <v>2584</v>
      </c>
      <c r="D2953" s="294" t="s">
        <v>22</v>
      </c>
      <c r="E2953" s="296" t="s">
        <v>23</v>
      </c>
      <c r="F2953" s="294" t="s">
        <v>2032</v>
      </c>
      <c r="G2953" s="296" t="s">
        <v>106</v>
      </c>
      <c r="H2953" s="296" t="s">
        <v>6</v>
      </c>
      <c r="I2953" s="296" t="s">
        <v>2271</v>
      </c>
      <c r="J2953" s="297">
        <v>6852.8</v>
      </c>
      <c r="K2953" s="298">
        <v>61780</v>
      </c>
      <c r="L2953" s="298">
        <v>5254</v>
      </c>
      <c r="M2953" s="299">
        <v>4130.5</v>
      </c>
      <c r="N2953" s="300">
        <v>35447</v>
      </c>
      <c r="O2953" s="300">
        <v>748</v>
      </c>
      <c r="P2953" s="301">
        <v>2605.6999999999998</v>
      </c>
      <c r="Q2953" s="302">
        <v>37351</v>
      </c>
      <c r="R2953" s="302">
        <v>18</v>
      </c>
      <c r="S2953" s="303">
        <v>0</v>
      </c>
      <c r="T2953" s="304">
        <v>0</v>
      </c>
      <c r="U2953" s="304">
        <v>0</v>
      </c>
      <c r="V2953" s="297">
        <v>13589</v>
      </c>
      <c r="W2953" s="298">
        <v>134578</v>
      </c>
      <c r="X2953" s="298">
        <v>6020</v>
      </c>
    </row>
    <row r="2954" spans="1:24" x14ac:dyDescent="0.35">
      <c r="A2954" s="294">
        <v>2013</v>
      </c>
      <c r="B2954" s="295">
        <v>99999</v>
      </c>
      <c r="C2954" s="296" t="s">
        <v>2584</v>
      </c>
      <c r="D2954" s="294" t="s">
        <v>22</v>
      </c>
      <c r="E2954" s="296" t="s">
        <v>23</v>
      </c>
      <c r="F2954" s="294" t="s">
        <v>2032</v>
      </c>
      <c r="G2954" s="296" t="s">
        <v>106</v>
      </c>
      <c r="H2954" s="296" t="s">
        <v>6</v>
      </c>
      <c r="I2954" s="296" t="s">
        <v>2269</v>
      </c>
      <c r="J2954" s="297">
        <v>0</v>
      </c>
      <c r="K2954" s="298">
        <v>0</v>
      </c>
      <c r="L2954" s="298">
        <v>0</v>
      </c>
      <c r="M2954" s="299">
        <v>0</v>
      </c>
      <c r="N2954" s="300">
        <v>0</v>
      </c>
      <c r="O2954" s="300">
        <v>0</v>
      </c>
      <c r="P2954" s="301">
        <v>0</v>
      </c>
      <c r="Q2954" s="302">
        <v>0</v>
      </c>
      <c r="R2954" s="302">
        <v>0</v>
      </c>
      <c r="S2954" s="303">
        <v>0</v>
      </c>
      <c r="T2954" s="304">
        <v>0</v>
      </c>
      <c r="U2954" s="304">
        <v>0</v>
      </c>
      <c r="V2954" s="297">
        <v>0</v>
      </c>
      <c r="W2954" s="298">
        <v>0</v>
      </c>
      <c r="X2954" s="298">
        <v>0</v>
      </c>
    </row>
    <row r="2955" spans="1:24" x14ac:dyDescent="0.35">
      <c r="A2955" s="294">
        <v>2013</v>
      </c>
      <c r="B2955" s="295">
        <v>99999</v>
      </c>
      <c r="C2955" s="296" t="s">
        <v>2584</v>
      </c>
      <c r="D2955" s="294" t="s">
        <v>22</v>
      </c>
      <c r="E2955" s="296" t="s">
        <v>23</v>
      </c>
      <c r="F2955" s="294" t="s">
        <v>2032</v>
      </c>
      <c r="G2955" s="296" t="s">
        <v>28</v>
      </c>
      <c r="H2955" s="296" t="s">
        <v>6</v>
      </c>
      <c r="I2955" s="296" t="s">
        <v>2270</v>
      </c>
      <c r="J2955" s="297">
        <v>30660.799999999999</v>
      </c>
      <c r="K2955" s="298">
        <v>317381</v>
      </c>
      <c r="L2955" s="298">
        <v>24274</v>
      </c>
      <c r="M2955" s="299">
        <v>19628.7</v>
      </c>
      <c r="N2955" s="300">
        <v>196281</v>
      </c>
      <c r="O2955" s="300">
        <v>4075</v>
      </c>
      <c r="P2955" s="301">
        <v>6457.7</v>
      </c>
      <c r="Q2955" s="302">
        <v>79524</v>
      </c>
      <c r="R2955" s="302">
        <v>191</v>
      </c>
      <c r="S2955" s="303">
        <v>0</v>
      </c>
      <c r="T2955" s="304">
        <v>0</v>
      </c>
      <c r="U2955" s="304">
        <v>0</v>
      </c>
      <c r="V2955" s="297">
        <v>56747.199999999997</v>
      </c>
      <c r="W2955" s="298">
        <v>593186</v>
      </c>
      <c r="X2955" s="298">
        <v>28540</v>
      </c>
    </row>
    <row r="2956" spans="1:24" x14ac:dyDescent="0.35">
      <c r="A2956" s="294">
        <v>2013</v>
      </c>
      <c r="B2956" s="295">
        <v>99999</v>
      </c>
      <c r="C2956" s="296" t="s">
        <v>2584</v>
      </c>
      <c r="D2956" s="294" t="s">
        <v>22</v>
      </c>
      <c r="E2956" s="296" t="s">
        <v>23</v>
      </c>
      <c r="F2956" s="294" t="s">
        <v>2032</v>
      </c>
      <c r="G2956" s="296" t="s">
        <v>173</v>
      </c>
      <c r="H2956" s="296" t="s">
        <v>6</v>
      </c>
      <c r="I2956" s="296" t="s">
        <v>2306</v>
      </c>
      <c r="J2956" s="297">
        <v>54693.7</v>
      </c>
      <c r="K2956" s="298">
        <v>381333</v>
      </c>
      <c r="L2956" s="298">
        <v>42633</v>
      </c>
      <c r="M2956" s="299">
        <v>18426</v>
      </c>
      <c r="N2956" s="300">
        <v>132717</v>
      </c>
      <c r="O2956" s="300">
        <v>4547</v>
      </c>
      <c r="P2956" s="301">
        <v>11125.3</v>
      </c>
      <c r="Q2956" s="302">
        <v>96458</v>
      </c>
      <c r="R2956" s="302">
        <v>289</v>
      </c>
      <c r="S2956" s="303">
        <v>0</v>
      </c>
      <c r="T2956" s="304">
        <v>0</v>
      </c>
      <c r="U2956" s="304">
        <v>0</v>
      </c>
      <c r="V2956" s="297">
        <v>84245</v>
      </c>
      <c r="W2956" s="298">
        <v>610508</v>
      </c>
      <c r="X2956" s="298">
        <v>47469</v>
      </c>
    </row>
    <row r="2957" spans="1:24" x14ac:dyDescent="0.35">
      <c r="A2957" s="294">
        <v>2013</v>
      </c>
      <c r="B2957" s="295">
        <v>99999</v>
      </c>
      <c r="C2957" s="296" t="s">
        <v>2584</v>
      </c>
      <c r="D2957" s="294" t="s">
        <v>22</v>
      </c>
      <c r="E2957" s="296" t="s">
        <v>23</v>
      </c>
      <c r="F2957" s="294" t="s">
        <v>2032</v>
      </c>
      <c r="G2957" s="296" t="s">
        <v>30</v>
      </c>
      <c r="H2957" s="296" t="s">
        <v>6</v>
      </c>
      <c r="I2957" s="296" t="s">
        <v>2271</v>
      </c>
      <c r="J2957" s="297">
        <v>8309.5</v>
      </c>
      <c r="K2957" s="298">
        <v>75107</v>
      </c>
      <c r="L2957" s="298">
        <v>5338</v>
      </c>
      <c r="M2957" s="299">
        <v>2887.7</v>
      </c>
      <c r="N2957" s="300">
        <v>27657</v>
      </c>
      <c r="O2957" s="300">
        <v>815</v>
      </c>
      <c r="P2957" s="301">
        <v>3681.7</v>
      </c>
      <c r="Q2957" s="302">
        <v>39388</v>
      </c>
      <c r="R2957" s="302">
        <v>137</v>
      </c>
      <c r="S2957" s="303">
        <v>0</v>
      </c>
      <c r="T2957" s="304">
        <v>0</v>
      </c>
      <c r="U2957" s="304">
        <v>0</v>
      </c>
      <c r="V2957" s="297">
        <v>14878.9</v>
      </c>
      <c r="W2957" s="298">
        <v>142152</v>
      </c>
      <c r="X2957" s="298">
        <v>6290</v>
      </c>
    </row>
    <row r="2958" spans="1:24" x14ac:dyDescent="0.35">
      <c r="A2958" s="294">
        <v>2013</v>
      </c>
      <c r="B2958" s="295">
        <v>99999</v>
      </c>
      <c r="C2958" s="296" t="s">
        <v>2584</v>
      </c>
      <c r="D2958" s="294" t="s">
        <v>22</v>
      </c>
      <c r="E2958" s="296" t="s">
        <v>23</v>
      </c>
      <c r="F2958" s="294" t="s">
        <v>2032</v>
      </c>
      <c r="G2958" s="296" t="s">
        <v>150</v>
      </c>
      <c r="H2958" s="296" t="s">
        <v>6</v>
      </c>
      <c r="I2958" s="296" t="s">
        <v>2279</v>
      </c>
      <c r="J2958" s="297">
        <v>184</v>
      </c>
      <c r="K2958" s="298">
        <v>227</v>
      </c>
      <c r="L2958" s="298">
        <v>127</v>
      </c>
      <c r="M2958" s="299">
        <v>9.6</v>
      </c>
      <c r="N2958" s="300">
        <v>19</v>
      </c>
      <c r="O2958" s="300">
        <v>3</v>
      </c>
      <c r="P2958" s="301">
        <v>0</v>
      </c>
      <c r="Q2958" s="302">
        <v>0</v>
      </c>
      <c r="R2958" s="302">
        <v>0</v>
      </c>
      <c r="S2958" s="303">
        <v>0</v>
      </c>
      <c r="T2958" s="304">
        <v>0</v>
      </c>
      <c r="U2958" s="304">
        <v>0</v>
      </c>
      <c r="V2958" s="297">
        <v>193.6</v>
      </c>
      <c r="W2958" s="298">
        <v>246</v>
      </c>
      <c r="X2958" s="298">
        <v>130</v>
      </c>
    </row>
    <row r="2959" spans="1:24" x14ac:dyDescent="0.35">
      <c r="A2959" s="294">
        <v>2013</v>
      </c>
      <c r="B2959" s="295">
        <v>99999</v>
      </c>
      <c r="C2959" s="296" t="s">
        <v>2584</v>
      </c>
      <c r="D2959" s="294" t="s">
        <v>22</v>
      </c>
      <c r="E2959" s="296" t="s">
        <v>23</v>
      </c>
      <c r="F2959" s="294" t="s">
        <v>2032</v>
      </c>
      <c r="G2959" s="296" t="s">
        <v>150</v>
      </c>
      <c r="H2959" s="296" t="s">
        <v>6</v>
      </c>
      <c r="I2959" s="296" t="s">
        <v>2351</v>
      </c>
      <c r="J2959" s="297">
        <v>1020.6</v>
      </c>
      <c r="K2959" s="298">
        <v>8110</v>
      </c>
      <c r="L2959" s="298">
        <v>1215</v>
      </c>
      <c r="M2959" s="299">
        <v>383.4</v>
      </c>
      <c r="N2959" s="300">
        <v>3369</v>
      </c>
      <c r="O2959" s="300">
        <v>231</v>
      </c>
      <c r="P2959" s="301">
        <v>283</v>
      </c>
      <c r="Q2959" s="302">
        <v>2482</v>
      </c>
      <c r="R2959" s="302">
        <v>13</v>
      </c>
      <c r="S2959" s="303">
        <v>0</v>
      </c>
      <c r="T2959" s="304">
        <v>0</v>
      </c>
      <c r="U2959" s="304">
        <v>0</v>
      </c>
      <c r="V2959" s="297">
        <v>1687</v>
      </c>
      <c r="W2959" s="298">
        <v>13961</v>
      </c>
      <c r="X2959" s="298">
        <v>1459</v>
      </c>
    </row>
    <row r="2960" spans="1:24" x14ac:dyDescent="0.35">
      <c r="A2960" s="294">
        <v>2013</v>
      </c>
      <c r="B2960" s="295">
        <v>99999</v>
      </c>
      <c r="C2960" s="296" t="s">
        <v>2584</v>
      </c>
      <c r="D2960" s="294" t="s">
        <v>22</v>
      </c>
      <c r="E2960" s="296" t="s">
        <v>23</v>
      </c>
      <c r="F2960" s="294" t="s">
        <v>2032</v>
      </c>
      <c r="G2960" s="296" t="s">
        <v>150</v>
      </c>
      <c r="H2960" s="296" t="s">
        <v>6</v>
      </c>
      <c r="I2960" s="296" t="s">
        <v>2306</v>
      </c>
      <c r="J2960" s="297">
        <v>565.20000000000005</v>
      </c>
      <c r="K2960" s="298">
        <v>1723</v>
      </c>
      <c r="L2960" s="298">
        <v>480</v>
      </c>
      <c r="M2960" s="299">
        <v>112.8</v>
      </c>
      <c r="N2960" s="300">
        <v>366</v>
      </c>
      <c r="O2960" s="300">
        <v>80</v>
      </c>
      <c r="P2960" s="301">
        <v>0</v>
      </c>
      <c r="Q2960" s="302">
        <v>0</v>
      </c>
      <c r="R2960" s="302">
        <v>0</v>
      </c>
      <c r="S2960" s="303">
        <v>0</v>
      </c>
      <c r="T2960" s="304">
        <v>0</v>
      </c>
      <c r="U2960" s="304">
        <v>0</v>
      </c>
      <c r="V2960" s="297">
        <v>678</v>
      </c>
      <c r="W2960" s="298">
        <v>2089</v>
      </c>
      <c r="X2960" s="298">
        <v>560</v>
      </c>
    </row>
    <row r="2961" spans="1:24" x14ac:dyDescent="0.35">
      <c r="A2961" s="294">
        <v>2013</v>
      </c>
      <c r="B2961" s="295">
        <v>99999</v>
      </c>
      <c r="C2961" s="296" t="s">
        <v>2584</v>
      </c>
      <c r="D2961" s="294" t="s">
        <v>22</v>
      </c>
      <c r="E2961" s="296" t="s">
        <v>23</v>
      </c>
      <c r="F2961" s="294" t="s">
        <v>2032</v>
      </c>
      <c r="G2961" s="296" t="s">
        <v>79</v>
      </c>
      <c r="H2961" s="296" t="s">
        <v>6</v>
      </c>
      <c r="I2961" s="296" t="s">
        <v>2271</v>
      </c>
      <c r="J2961" s="297">
        <v>3045.9</v>
      </c>
      <c r="K2961" s="298">
        <v>27950</v>
      </c>
      <c r="L2961" s="298">
        <v>3846</v>
      </c>
      <c r="M2961" s="299">
        <v>3388.9</v>
      </c>
      <c r="N2961" s="300">
        <v>39556</v>
      </c>
      <c r="O2961" s="300">
        <v>1274</v>
      </c>
      <c r="P2961" s="301">
        <v>3501.2</v>
      </c>
      <c r="Q2961" s="302">
        <v>38180</v>
      </c>
      <c r="R2961" s="302">
        <v>259</v>
      </c>
      <c r="S2961" s="303">
        <v>0</v>
      </c>
      <c r="T2961" s="304">
        <v>0</v>
      </c>
      <c r="U2961" s="304">
        <v>0</v>
      </c>
      <c r="V2961" s="297">
        <v>9936</v>
      </c>
      <c r="W2961" s="298">
        <v>105686</v>
      </c>
      <c r="X2961" s="298">
        <v>5379</v>
      </c>
    </row>
    <row r="2962" spans="1:24" x14ac:dyDescent="0.35">
      <c r="A2962" s="294">
        <v>2013</v>
      </c>
      <c r="B2962" s="295">
        <v>99999</v>
      </c>
      <c r="C2962" s="296" t="s">
        <v>2584</v>
      </c>
      <c r="D2962" s="294" t="s">
        <v>22</v>
      </c>
      <c r="E2962" s="296" t="s">
        <v>23</v>
      </c>
      <c r="F2962" s="294" t="s">
        <v>2032</v>
      </c>
      <c r="G2962" s="296" t="s">
        <v>79</v>
      </c>
      <c r="H2962" s="296" t="s">
        <v>6</v>
      </c>
      <c r="I2962" s="296" t="s">
        <v>2270</v>
      </c>
      <c r="J2962" s="297">
        <v>25915.5</v>
      </c>
      <c r="K2962" s="298">
        <v>211989</v>
      </c>
      <c r="L2962" s="298">
        <v>30411</v>
      </c>
      <c r="M2962" s="299">
        <v>22937</v>
      </c>
      <c r="N2962" s="300">
        <v>218963</v>
      </c>
      <c r="O2962" s="300">
        <v>5165</v>
      </c>
      <c r="P2962" s="301">
        <v>20191.7</v>
      </c>
      <c r="Q2962" s="302">
        <v>229189</v>
      </c>
      <c r="R2962" s="302">
        <v>149</v>
      </c>
      <c r="S2962" s="303">
        <v>0</v>
      </c>
      <c r="T2962" s="304">
        <v>0</v>
      </c>
      <c r="U2962" s="304">
        <v>0</v>
      </c>
      <c r="V2962" s="297">
        <v>69044.2</v>
      </c>
      <c r="W2962" s="298">
        <v>660141</v>
      </c>
      <c r="X2962" s="298">
        <v>35725</v>
      </c>
    </row>
    <row r="2963" spans="1:24" x14ac:dyDescent="0.35">
      <c r="A2963" s="294">
        <v>2013</v>
      </c>
      <c r="B2963" s="295">
        <v>99999</v>
      </c>
      <c r="C2963" s="296" t="s">
        <v>2584</v>
      </c>
      <c r="D2963" s="294" t="s">
        <v>22</v>
      </c>
      <c r="E2963" s="296" t="s">
        <v>23</v>
      </c>
      <c r="F2963" s="294" t="s">
        <v>2032</v>
      </c>
      <c r="G2963" s="296" t="s">
        <v>48</v>
      </c>
      <c r="H2963" s="296" t="s">
        <v>6</v>
      </c>
      <c r="I2963" s="296" t="s">
        <v>2275</v>
      </c>
      <c r="J2963" s="297">
        <v>709.1</v>
      </c>
      <c r="K2963" s="298">
        <v>8868</v>
      </c>
      <c r="L2963" s="298">
        <v>773</v>
      </c>
      <c r="M2963" s="299">
        <v>631.5</v>
      </c>
      <c r="N2963" s="300">
        <v>8188</v>
      </c>
      <c r="O2963" s="300">
        <v>168</v>
      </c>
      <c r="P2963" s="301">
        <v>19.399999999999999</v>
      </c>
      <c r="Q2963" s="302">
        <v>267</v>
      </c>
      <c r="R2963" s="302">
        <v>7</v>
      </c>
      <c r="S2963" s="303">
        <v>0</v>
      </c>
      <c r="T2963" s="304">
        <v>0</v>
      </c>
      <c r="U2963" s="304">
        <v>0</v>
      </c>
      <c r="V2963" s="297">
        <v>1360</v>
      </c>
      <c r="W2963" s="298">
        <v>17323</v>
      </c>
      <c r="X2963" s="298">
        <v>948</v>
      </c>
    </row>
    <row r="2964" spans="1:24" x14ac:dyDescent="0.35">
      <c r="A2964" s="294">
        <v>2013</v>
      </c>
      <c r="B2964" s="295">
        <v>99999</v>
      </c>
      <c r="C2964" s="296" t="s">
        <v>2584</v>
      </c>
      <c r="D2964" s="294" t="s">
        <v>22</v>
      </c>
      <c r="E2964" s="296" t="s">
        <v>23</v>
      </c>
      <c r="F2964" s="294" t="s">
        <v>2032</v>
      </c>
      <c r="G2964" s="296" t="s">
        <v>48</v>
      </c>
      <c r="H2964" s="296" t="s">
        <v>6</v>
      </c>
      <c r="I2964" s="296" t="s">
        <v>2270</v>
      </c>
      <c r="J2964" s="297">
        <v>42351.1</v>
      </c>
      <c r="K2964" s="298">
        <v>388257</v>
      </c>
      <c r="L2964" s="298">
        <v>41485</v>
      </c>
      <c r="M2964" s="299">
        <v>34434.1</v>
      </c>
      <c r="N2964" s="300">
        <v>342695</v>
      </c>
      <c r="O2964" s="300">
        <v>7461</v>
      </c>
      <c r="P2964" s="301">
        <v>11071.9</v>
      </c>
      <c r="Q2964" s="302">
        <v>122112</v>
      </c>
      <c r="R2964" s="302">
        <v>352</v>
      </c>
      <c r="S2964" s="303">
        <v>0</v>
      </c>
      <c r="T2964" s="304">
        <v>0</v>
      </c>
      <c r="U2964" s="304">
        <v>0</v>
      </c>
      <c r="V2964" s="297">
        <v>87857.1</v>
      </c>
      <c r="W2964" s="298">
        <v>853064</v>
      </c>
      <c r="X2964" s="298">
        <v>49298</v>
      </c>
    </row>
    <row r="2965" spans="1:24" x14ac:dyDescent="0.35">
      <c r="A2965" s="294">
        <v>2013</v>
      </c>
      <c r="B2965" s="295">
        <v>99999</v>
      </c>
      <c r="C2965" s="296" t="s">
        <v>2584</v>
      </c>
      <c r="D2965" s="294" t="s">
        <v>22</v>
      </c>
      <c r="E2965" s="296" t="s">
        <v>23</v>
      </c>
      <c r="F2965" s="294" t="s">
        <v>2032</v>
      </c>
      <c r="G2965" s="296" t="s">
        <v>127</v>
      </c>
      <c r="H2965" s="296" t="s">
        <v>6</v>
      </c>
      <c r="I2965" s="296" t="s">
        <v>2296</v>
      </c>
      <c r="J2965" s="297">
        <v>33431.9</v>
      </c>
      <c r="K2965" s="298">
        <v>311696</v>
      </c>
      <c r="L2965" s="298">
        <v>24597</v>
      </c>
      <c r="M2965" s="299">
        <v>30582.6</v>
      </c>
      <c r="N2965" s="300">
        <v>291942</v>
      </c>
      <c r="O2965" s="300">
        <v>5300</v>
      </c>
      <c r="P2965" s="301">
        <v>9292.7999999999993</v>
      </c>
      <c r="Q2965" s="302">
        <v>121636</v>
      </c>
      <c r="R2965" s="302">
        <v>111</v>
      </c>
      <c r="S2965" s="303">
        <v>0</v>
      </c>
      <c r="T2965" s="304">
        <v>0</v>
      </c>
      <c r="U2965" s="304">
        <v>0</v>
      </c>
      <c r="V2965" s="297">
        <v>73307.3</v>
      </c>
      <c r="W2965" s="298">
        <v>725274</v>
      </c>
      <c r="X2965" s="298">
        <v>30008</v>
      </c>
    </row>
    <row r="2966" spans="1:24" x14ac:dyDescent="0.35">
      <c r="A2966" s="294">
        <v>2013</v>
      </c>
      <c r="B2966" s="295">
        <v>99999</v>
      </c>
      <c r="C2966" s="296" t="s">
        <v>2584</v>
      </c>
      <c r="D2966" s="294" t="s">
        <v>22</v>
      </c>
      <c r="E2966" s="296" t="s">
        <v>23</v>
      </c>
      <c r="F2966" s="294" t="s">
        <v>2032</v>
      </c>
      <c r="G2966" s="296" t="s">
        <v>127</v>
      </c>
      <c r="H2966" s="296" t="s">
        <v>6</v>
      </c>
      <c r="I2966" s="296" t="s">
        <v>2321</v>
      </c>
      <c r="J2966" s="297">
        <v>622.79999999999995</v>
      </c>
      <c r="K2966" s="298">
        <v>3897</v>
      </c>
      <c r="L2966" s="298">
        <v>426</v>
      </c>
      <c r="M2966" s="299">
        <v>192.9</v>
      </c>
      <c r="N2966" s="300">
        <v>1190</v>
      </c>
      <c r="O2966" s="300">
        <v>105</v>
      </c>
      <c r="P2966" s="301">
        <v>302.3</v>
      </c>
      <c r="Q2966" s="302">
        <v>2922</v>
      </c>
      <c r="R2966" s="302">
        <v>23</v>
      </c>
      <c r="S2966" s="303">
        <v>0</v>
      </c>
      <c r="T2966" s="304">
        <v>0</v>
      </c>
      <c r="U2966" s="304">
        <v>0</v>
      </c>
      <c r="V2966" s="297">
        <v>1118</v>
      </c>
      <c r="W2966" s="298">
        <v>8009</v>
      </c>
      <c r="X2966" s="298">
        <v>554</v>
      </c>
    </row>
    <row r="2967" spans="1:24" x14ac:dyDescent="0.35">
      <c r="A2967" s="294">
        <v>2013</v>
      </c>
      <c r="B2967" s="295">
        <v>99999</v>
      </c>
      <c r="C2967" s="296" t="s">
        <v>2584</v>
      </c>
      <c r="D2967" s="294" t="s">
        <v>22</v>
      </c>
      <c r="E2967" s="296" t="s">
        <v>23</v>
      </c>
      <c r="F2967" s="294" t="s">
        <v>2032</v>
      </c>
      <c r="G2967" s="296" t="s">
        <v>127</v>
      </c>
      <c r="H2967" s="296" t="s">
        <v>6</v>
      </c>
      <c r="I2967" s="296" t="s">
        <v>2302</v>
      </c>
      <c r="J2967" s="297">
        <v>5813.9</v>
      </c>
      <c r="K2967" s="298">
        <v>47544</v>
      </c>
      <c r="L2967" s="298">
        <v>4701</v>
      </c>
      <c r="M2967" s="299">
        <v>4783.8</v>
      </c>
      <c r="N2967" s="300">
        <v>39468</v>
      </c>
      <c r="O2967" s="300">
        <v>929</v>
      </c>
      <c r="P2967" s="301">
        <v>691.4</v>
      </c>
      <c r="Q2967" s="302">
        <v>7527</v>
      </c>
      <c r="R2967" s="302">
        <v>20</v>
      </c>
      <c r="S2967" s="303">
        <v>0</v>
      </c>
      <c r="T2967" s="304">
        <v>0</v>
      </c>
      <c r="U2967" s="304">
        <v>0</v>
      </c>
      <c r="V2967" s="297">
        <v>11289.1</v>
      </c>
      <c r="W2967" s="298">
        <v>94539</v>
      </c>
      <c r="X2967" s="298">
        <v>5650</v>
      </c>
    </row>
    <row r="2968" spans="1:24" x14ac:dyDescent="0.35">
      <c r="A2968" s="294">
        <v>2013</v>
      </c>
      <c r="B2968" s="295">
        <v>99999</v>
      </c>
      <c r="C2968" s="296" t="s">
        <v>2584</v>
      </c>
      <c r="D2968" s="294" t="s">
        <v>22</v>
      </c>
      <c r="E2968" s="296" t="s">
        <v>23</v>
      </c>
      <c r="F2968" s="294" t="s">
        <v>2032</v>
      </c>
      <c r="G2968" s="296" t="s">
        <v>127</v>
      </c>
      <c r="H2968" s="296" t="s">
        <v>6</v>
      </c>
      <c r="I2968" s="296" t="s">
        <v>2382</v>
      </c>
      <c r="J2968" s="297">
        <v>14965.6</v>
      </c>
      <c r="K2968" s="298">
        <v>121867</v>
      </c>
      <c r="L2968" s="298">
        <v>12172</v>
      </c>
      <c r="M2968" s="299">
        <v>11844</v>
      </c>
      <c r="N2968" s="300">
        <v>106168</v>
      </c>
      <c r="O2968" s="300">
        <v>2503</v>
      </c>
      <c r="P2968" s="301">
        <v>2773.3</v>
      </c>
      <c r="Q2968" s="302">
        <v>35573</v>
      </c>
      <c r="R2968" s="302">
        <v>39</v>
      </c>
      <c r="S2968" s="303">
        <v>0</v>
      </c>
      <c r="T2968" s="304">
        <v>0</v>
      </c>
      <c r="U2968" s="304">
        <v>0</v>
      </c>
      <c r="V2968" s="297">
        <v>29582.9</v>
      </c>
      <c r="W2968" s="298">
        <v>263608</v>
      </c>
      <c r="X2968" s="298">
        <v>14714</v>
      </c>
    </row>
    <row r="2969" spans="1:24" x14ac:dyDescent="0.35">
      <c r="A2969" s="294">
        <v>2013</v>
      </c>
      <c r="B2969" s="295">
        <v>99999</v>
      </c>
      <c r="C2969" s="296" t="s">
        <v>2584</v>
      </c>
      <c r="D2969" s="294" t="s">
        <v>22</v>
      </c>
      <c r="E2969" s="296" t="s">
        <v>23</v>
      </c>
      <c r="F2969" s="294" t="s">
        <v>2032</v>
      </c>
      <c r="G2969" s="296" t="s">
        <v>127</v>
      </c>
      <c r="H2969" s="296" t="s">
        <v>6</v>
      </c>
      <c r="I2969" s="296" t="s">
        <v>2394</v>
      </c>
      <c r="J2969" s="297">
        <v>2526</v>
      </c>
      <c r="K2969" s="298">
        <v>23664</v>
      </c>
      <c r="L2969" s="298">
        <v>1897</v>
      </c>
      <c r="M2969" s="299">
        <v>2606</v>
      </c>
      <c r="N2969" s="300">
        <v>24525</v>
      </c>
      <c r="O2969" s="300">
        <v>438</v>
      </c>
      <c r="P2969" s="301">
        <v>0</v>
      </c>
      <c r="Q2969" s="302">
        <v>0</v>
      </c>
      <c r="R2969" s="302">
        <v>0</v>
      </c>
      <c r="S2969" s="303">
        <v>0</v>
      </c>
      <c r="T2969" s="304">
        <v>0</v>
      </c>
      <c r="U2969" s="304">
        <v>0</v>
      </c>
      <c r="V2969" s="297">
        <v>5132</v>
      </c>
      <c r="W2969" s="298">
        <v>48189</v>
      </c>
      <c r="X2969" s="298">
        <v>2335</v>
      </c>
    </row>
    <row r="2970" spans="1:24" x14ac:dyDescent="0.35">
      <c r="A2970" s="294">
        <v>2013</v>
      </c>
      <c r="B2970" s="295">
        <v>99999</v>
      </c>
      <c r="C2970" s="296" t="s">
        <v>2584</v>
      </c>
      <c r="D2970" s="294" t="s">
        <v>22</v>
      </c>
      <c r="E2970" s="296" t="s">
        <v>23</v>
      </c>
      <c r="F2970" s="294" t="s">
        <v>2032</v>
      </c>
      <c r="G2970" s="296" t="s">
        <v>127</v>
      </c>
      <c r="H2970" s="296" t="s">
        <v>6</v>
      </c>
      <c r="I2970" s="296" t="s">
        <v>2300</v>
      </c>
      <c r="J2970" s="297">
        <v>7646.8</v>
      </c>
      <c r="K2970" s="298">
        <v>83978</v>
      </c>
      <c r="L2970" s="298">
        <v>5601</v>
      </c>
      <c r="M2970" s="299">
        <v>6482.2</v>
      </c>
      <c r="N2970" s="300">
        <v>75050</v>
      </c>
      <c r="O2970" s="300">
        <v>1060</v>
      </c>
      <c r="P2970" s="301">
        <v>1782.3</v>
      </c>
      <c r="Q2970" s="302">
        <v>24329</v>
      </c>
      <c r="R2970" s="302">
        <v>19</v>
      </c>
      <c r="S2970" s="303">
        <v>0</v>
      </c>
      <c r="T2970" s="304">
        <v>0</v>
      </c>
      <c r="U2970" s="304">
        <v>0</v>
      </c>
      <c r="V2970" s="297">
        <v>15911.3</v>
      </c>
      <c r="W2970" s="298">
        <v>183357</v>
      </c>
      <c r="X2970" s="298">
        <v>6680</v>
      </c>
    </row>
    <row r="2971" spans="1:24" x14ac:dyDescent="0.35">
      <c r="A2971" s="294">
        <v>2013</v>
      </c>
      <c r="B2971" s="295">
        <v>99999</v>
      </c>
      <c r="C2971" s="296" t="s">
        <v>2584</v>
      </c>
      <c r="D2971" s="294" t="s">
        <v>22</v>
      </c>
      <c r="E2971" s="296" t="s">
        <v>23</v>
      </c>
      <c r="F2971" s="294" t="s">
        <v>2032</v>
      </c>
      <c r="G2971" s="296" t="s">
        <v>127</v>
      </c>
      <c r="H2971" s="296" t="s">
        <v>6</v>
      </c>
      <c r="I2971" s="296" t="s">
        <v>2270</v>
      </c>
      <c r="J2971" s="297">
        <v>11597</v>
      </c>
      <c r="K2971" s="298">
        <v>109905</v>
      </c>
      <c r="L2971" s="298">
        <v>9164</v>
      </c>
      <c r="M2971" s="299">
        <v>7439.5</v>
      </c>
      <c r="N2971" s="300">
        <v>80816</v>
      </c>
      <c r="O2971" s="300">
        <v>1456</v>
      </c>
      <c r="P2971" s="301">
        <v>2398.5</v>
      </c>
      <c r="Q2971" s="302">
        <v>29653</v>
      </c>
      <c r="R2971" s="302">
        <v>90</v>
      </c>
      <c r="S2971" s="303">
        <v>0</v>
      </c>
      <c r="T2971" s="304">
        <v>0</v>
      </c>
      <c r="U2971" s="304">
        <v>0</v>
      </c>
      <c r="V2971" s="297">
        <v>21435</v>
      </c>
      <c r="W2971" s="298">
        <v>220374</v>
      </c>
      <c r="X2971" s="298">
        <v>10710</v>
      </c>
    </row>
    <row r="2972" spans="1:24" x14ac:dyDescent="0.35">
      <c r="A2972" s="294">
        <v>2013</v>
      </c>
      <c r="B2972" s="295">
        <v>99999</v>
      </c>
      <c r="C2972" s="296" t="s">
        <v>2584</v>
      </c>
      <c r="D2972" s="294" t="s">
        <v>22</v>
      </c>
      <c r="E2972" s="296" t="s">
        <v>23</v>
      </c>
      <c r="F2972" s="294" t="s">
        <v>2032</v>
      </c>
      <c r="G2972" s="296" t="s">
        <v>25</v>
      </c>
      <c r="H2972" s="296" t="s">
        <v>6</v>
      </c>
      <c r="I2972" s="296" t="s">
        <v>2274</v>
      </c>
      <c r="J2972" s="297">
        <v>1019</v>
      </c>
      <c r="K2972" s="298">
        <v>9653</v>
      </c>
      <c r="L2972" s="298">
        <v>868</v>
      </c>
      <c r="M2972" s="299">
        <v>2374.1</v>
      </c>
      <c r="N2972" s="300">
        <v>21130</v>
      </c>
      <c r="O2972" s="300">
        <v>388</v>
      </c>
      <c r="P2972" s="301">
        <v>741.5</v>
      </c>
      <c r="Q2972" s="302">
        <v>14292</v>
      </c>
      <c r="R2972" s="302">
        <v>11</v>
      </c>
      <c r="S2972" s="303">
        <v>0</v>
      </c>
      <c r="T2972" s="304">
        <v>0</v>
      </c>
      <c r="U2972" s="304">
        <v>0</v>
      </c>
      <c r="V2972" s="297">
        <v>4134.6000000000004</v>
      </c>
      <c r="W2972" s="298">
        <v>45075</v>
      </c>
      <c r="X2972" s="298">
        <v>1267</v>
      </c>
    </row>
    <row r="2973" spans="1:24" x14ac:dyDescent="0.35">
      <c r="A2973" s="294">
        <v>2013</v>
      </c>
      <c r="B2973" s="295">
        <v>99999</v>
      </c>
      <c r="C2973" s="296" t="s">
        <v>2584</v>
      </c>
      <c r="D2973" s="294" t="s">
        <v>22</v>
      </c>
      <c r="E2973" s="296" t="s">
        <v>23</v>
      </c>
      <c r="F2973" s="294" t="s">
        <v>2032</v>
      </c>
      <c r="G2973" s="296" t="s">
        <v>25</v>
      </c>
      <c r="H2973" s="296" t="s">
        <v>6</v>
      </c>
      <c r="I2973" s="296" t="s">
        <v>2270</v>
      </c>
      <c r="J2973" s="297">
        <v>7271.2</v>
      </c>
      <c r="K2973" s="298">
        <v>60514</v>
      </c>
      <c r="L2973" s="298">
        <v>5978</v>
      </c>
      <c r="M2973" s="299">
        <v>4417.3</v>
      </c>
      <c r="N2973" s="300">
        <v>39042</v>
      </c>
      <c r="O2973" s="300">
        <v>1158</v>
      </c>
      <c r="P2973" s="301">
        <v>1820.7</v>
      </c>
      <c r="Q2973" s="302">
        <v>22839</v>
      </c>
      <c r="R2973" s="302">
        <v>28</v>
      </c>
      <c r="S2973" s="303">
        <v>0</v>
      </c>
      <c r="T2973" s="304">
        <v>0</v>
      </c>
      <c r="U2973" s="304">
        <v>0</v>
      </c>
      <c r="V2973" s="297">
        <v>13509.2</v>
      </c>
      <c r="W2973" s="298">
        <v>122395</v>
      </c>
      <c r="X2973" s="298">
        <v>7164</v>
      </c>
    </row>
    <row r="2974" spans="1:24" x14ac:dyDescent="0.35">
      <c r="A2974" s="294">
        <v>2013</v>
      </c>
      <c r="B2974" s="295">
        <v>99999</v>
      </c>
      <c r="C2974" s="296" t="s">
        <v>2584</v>
      </c>
      <c r="D2974" s="294" t="s">
        <v>22</v>
      </c>
      <c r="E2974" s="296" t="s">
        <v>23</v>
      </c>
      <c r="F2974" s="294" t="s">
        <v>2032</v>
      </c>
      <c r="G2974" s="296" t="s">
        <v>169</v>
      </c>
      <c r="H2974" s="296" t="s">
        <v>6</v>
      </c>
      <c r="I2974" s="296" t="s">
        <v>2304</v>
      </c>
      <c r="J2974" s="297">
        <v>697.7</v>
      </c>
      <c r="K2974" s="298">
        <v>11285</v>
      </c>
      <c r="L2974" s="298">
        <v>853</v>
      </c>
      <c r="M2974" s="299">
        <v>273.2</v>
      </c>
      <c r="N2974" s="300">
        <v>5057</v>
      </c>
      <c r="O2974" s="300">
        <v>126</v>
      </c>
      <c r="P2974" s="301">
        <v>6.1</v>
      </c>
      <c r="Q2974" s="302">
        <v>64</v>
      </c>
      <c r="R2974" s="302">
        <v>5</v>
      </c>
      <c r="S2974" s="303">
        <v>0</v>
      </c>
      <c r="T2974" s="304">
        <v>0</v>
      </c>
      <c r="U2974" s="304">
        <v>0</v>
      </c>
      <c r="V2974" s="297">
        <v>977</v>
      </c>
      <c r="W2974" s="298">
        <v>16406</v>
      </c>
      <c r="X2974" s="298">
        <v>984</v>
      </c>
    </row>
    <row r="2975" spans="1:24" x14ac:dyDescent="0.35">
      <c r="A2975" s="294">
        <v>2013</v>
      </c>
      <c r="B2975" s="295">
        <v>99999</v>
      </c>
      <c r="C2975" s="296" t="s">
        <v>2584</v>
      </c>
      <c r="D2975" s="294" t="s">
        <v>22</v>
      </c>
      <c r="E2975" s="296" t="s">
        <v>23</v>
      </c>
      <c r="F2975" s="294" t="s">
        <v>2032</v>
      </c>
      <c r="G2975" s="296" t="s">
        <v>169</v>
      </c>
      <c r="H2975" s="296" t="s">
        <v>6</v>
      </c>
      <c r="I2975" s="296" t="s">
        <v>2311</v>
      </c>
      <c r="J2975" s="297">
        <v>2141.6</v>
      </c>
      <c r="K2975" s="298">
        <v>17899</v>
      </c>
      <c r="L2975" s="298">
        <v>1675</v>
      </c>
      <c r="M2975" s="299">
        <v>426.4</v>
      </c>
      <c r="N2975" s="300">
        <v>3788</v>
      </c>
      <c r="O2975" s="300">
        <v>205</v>
      </c>
      <c r="P2975" s="301">
        <v>722</v>
      </c>
      <c r="Q2975" s="302">
        <v>5049</v>
      </c>
      <c r="R2975" s="302">
        <v>36</v>
      </c>
      <c r="S2975" s="303">
        <v>0</v>
      </c>
      <c r="T2975" s="304">
        <v>0</v>
      </c>
      <c r="U2975" s="304">
        <v>0</v>
      </c>
      <c r="V2975" s="297">
        <v>3290</v>
      </c>
      <c r="W2975" s="298">
        <v>26736</v>
      </c>
      <c r="X2975" s="298">
        <v>1916</v>
      </c>
    </row>
    <row r="2976" spans="1:24" x14ac:dyDescent="0.35">
      <c r="A2976" s="294">
        <v>2013</v>
      </c>
      <c r="B2976" s="295">
        <v>99999</v>
      </c>
      <c r="C2976" s="296" t="s">
        <v>2584</v>
      </c>
      <c r="D2976" s="294" t="s">
        <v>22</v>
      </c>
      <c r="E2976" s="296" t="s">
        <v>23</v>
      </c>
      <c r="F2976" s="294" t="s">
        <v>2032</v>
      </c>
      <c r="G2976" s="296" t="s">
        <v>169</v>
      </c>
      <c r="H2976" s="296" t="s">
        <v>6</v>
      </c>
      <c r="I2976" s="296" t="s">
        <v>2375</v>
      </c>
      <c r="J2976" s="297">
        <v>2316.1</v>
      </c>
      <c r="K2976" s="298">
        <v>15295</v>
      </c>
      <c r="L2976" s="298">
        <v>1980</v>
      </c>
      <c r="M2976" s="299">
        <v>91.9</v>
      </c>
      <c r="N2976" s="300">
        <v>758</v>
      </c>
      <c r="O2976" s="300">
        <v>19</v>
      </c>
      <c r="P2976" s="301">
        <v>931</v>
      </c>
      <c r="Q2976" s="302">
        <v>8874</v>
      </c>
      <c r="R2976" s="302">
        <v>2</v>
      </c>
      <c r="S2976" s="303">
        <v>0</v>
      </c>
      <c r="T2976" s="304">
        <v>0</v>
      </c>
      <c r="U2976" s="304">
        <v>0</v>
      </c>
      <c r="V2976" s="297">
        <v>3339</v>
      </c>
      <c r="W2976" s="298">
        <v>24927</v>
      </c>
      <c r="X2976" s="298">
        <v>2001</v>
      </c>
    </row>
    <row r="2977" spans="1:24" x14ac:dyDescent="0.35">
      <c r="A2977" s="294">
        <v>2013</v>
      </c>
      <c r="B2977" s="295">
        <v>99999</v>
      </c>
      <c r="C2977" s="296" t="s">
        <v>2584</v>
      </c>
      <c r="D2977" s="294" t="s">
        <v>22</v>
      </c>
      <c r="E2977" s="296" t="s">
        <v>23</v>
      </c>
      <c r="F2977" s="294" t="s">
        <v>2032</v>
      </c>
      <c r="G2977" s="296" t="s">
        <v>169</v>
      </c>
      <c r="H2977" s="296" t="s">
        <v>6</v>
      </c>
      <c r="I2977" s="296" t="s">
        <v>2275</v>
      </c>
      <c r="J2977" s="297">
        <v>4727.2</v>
      </c>
      <c r="K2977" s="298">
        <v>37244</v>
      </c>
      <c r="L2977" s="298">
        <v>2673</v>
      </c>
      <c r="M2977" s="299">
        <v>3169.3</v>
      </c>
      <c r="N2977" s="300">
        <v>19510</v>
      </c>
      <c r="O2977" s="300">
        <v>1361</v>
      </c>
      <c r="P2977" s="301">
        <v>629.9</v>
      </c>
      <c r="Q2977" s="302">
        <v>5724</v>
      </c>
      <c r="R2977" s="302">
        <v>4</v>
      </c>
      <c r="S2977" s="303">
        <v>0</v>
      </c>
      <c r="T2977" s="304">
        <v>0</v>
      </c>
      <c r="U2977" s="304">
        <v>0</v>
      </c>
      <c r="V2977" s="297">
        <v>8526.4</v>
      </c>
      <c r="W2977" s="298">
        <v>62478</v>
      </c>
      <c r="X2977" s="298">
        <v>4038</v>
      </c>
    </row>
    <row r="2978" spans="1:24" x14ac:dyDescent="0.35">
      <c r="A2978" s="294">
        <v>2013</v>
      </c>
      <c r="B2978" s="295">
        <v>99999</v>
      </c>
      <c r="C2978" s="296" t="s">
        <v>2584</v>
      </c>
      <c r="D2978" s="294" t="s">
        <v>22</v>
      </c>
      <c r="E2978" s="296" t="s">
        <v>23</v>
      </c>
      <c r="F2978" s="294" t="s">
        <v>2032</v>
      </c>
      <c r="G2978" s="296" t="s">
        <v>67</v>
      </c>
      <c r="H2978" s="296" t="s">
        <v>6</v>
      </c>
      <c r="I2978" s="296" t="s">
        <v>2291</v>
      </c>
      <c r="J2978" s="297">
        <v>43258.7</v>
      </c>
      <c r="K2978" s="298">
        <v>321494</v>
      </c>
      <c r="L2978" s="298">
        <v>26962</v>
      </c>
      <c r="M2978" s="299">
        <v>34724.6</v>
      </c>
      <c r="N2978" s="300">
        <v>289759</v>
      </c>
      <c r="O2978" s="300">
        <v>5530</v>
      </c>
      <c r="P2978" s="301">
        <v>2932.3</v>
      </c>
      <c r="Q2978" s="302">
        <v>27626</v>
      </c>
      <c r="R2978" s="302">
        <v>47</v>
      </c>
      <c r="S2978" s="303">
        <v>0</v>
      </c>
      <c r="T2978" s="304">
        <v>0</v>
      </c>
      <c r="U2978" s="304">
        <v>0</v>
      </c>
      <c r="V2978" s="297">
        <v>80915.600000000006</v>
      </c>
      <c r="W2978" s="298">
        <v>638879</v>
      </c>
      <c r="X2978" s="298">
        <v>32539</v>
      </c>
    </row>
    <row r="2979" spans="1:24" x14ac:dyDescent="0.35">
      <c r="A2979" s="294">
        <v>2013</v>
      </c>
      <c r="B2979" s="295">
        <v>99999</v>
      </c>
      <c r="C2979" s="296" t="s">
        <v>2584</v>
      </c>
      <c r="D2979" s="294" t="s">
        <v>22</v>
      </c>
      <c r="E2979" s="296" t="s">
        <v>23</v>
      </c>
      <c r="F2979" s="294" t="s">
        <v>2032</v>
      </c>
      <c r="G2979" s="296" t="s">
        <v>67</v>
      </c>
      <c r="H2979" s="296" t="s">
        <v>6</v>
      </c>
      <c r="I2979" s="296" t="s">
        <v>2280</v>
      </c>
      <c r="J2979" s="297">
        <v>24749.200000000001</v>
      </c>
      <c r="K2979" s="298">
        <v>205101</v>
      </c>
      <c r="L2979" s="298">
        <v>18966</v>
      </c>
      <c r="M2979" s="299">
        <v>18490.599999999999</v>
      </c>
      <c r="N2979" s="300">
        <v>176038</v>
      </c>
      <c r="O2979" s="300">
        <v>3213</v>
      </c>
      <c r="P2979" s="301">
        <v>4586.3999999999996</v>
      </c>
      <c r="Q2979" s="302">
        <v>66299</v>
      </c>
      <c r="R2979" s="302">
        <v>66</v>
      </c>
      <c r="S2979" s="303">
        <v>0</v>
      </c>
      <c r="T2979" s="304">
        <v>0</v>
      </c>
      <c r="U2979" s="304">
        <v>0</v>
      </c>
      <c r="V2979" s="297">
        <v>47826.2</v>
      </c>
      <c r="W2979" s="298">
        <v>447438</v>
      </c>
      <c r="X2979" s="298">
        <v>22245</v>
      </c>
    </row>
    <row r="2980" spans="1:24" x14ac:dyDescent="0.35">
      <c r="A2980" s="294">
        <v>2013</v>
      </c>
      <c r="B2980" s="295">
        <v>99999</v>
      </c>
      <c r="C2980" s="296" t="s">
        <v>2584</v>
      </c>
      <c r="D2980" s="294" t="s">
        <v>22</v>
      </c>
      <c r="E2980" s="296" t="s">
        <v>23</v>
      </c>
      <c r="F2980" s="294" t="s">
        <v>2032</v>
      </c>
      <c r="G2980" s="296" t="s">
        <v>67</v>
      </c>
      <c r="H2980" s="296" t="s">
        <v>6</v>
      </c>
      <c r="I2980" s="296" t="s">
        <v>2271</v>
      </c>
      <c r="J2980" s="297">
        <v>5918.7</v>
      </c>
      <c r="K2980" s="298">
        <v>43503</v>
      </c>
      <c r="L2980" s="298">
        <v>3785</v>
      </c>
      <c r="M2980" s="299">
        <v>4586.7</v>
      </c>
      <c r="N2980" s="300">
        <v>43342</v>
      </c>
      <c r="O2980" s="300">
        <v>820</v>
      </c>
      <c r="P2980" s="301">
        <v>1949.5</v>
      </c>
      <c r="Q2980" s="302">
        <v>25060</v>
      </c>
      <c r="R2980" s="302">
        <v>2</v>
      </c>
      <c r="S2980" s="303">
        <v>0</v>
      </c>
      <c r="T2980" s="304">
        <v>0</v>
      </c>
      <c r="U2980" s="304">
        <v>0</v>
      </c>
      <c r="V2980" s="297">
        <v>12454.9</v>
      </c>
      <c r="W2980" s="298">
        <v>111905</v>
      </c>
      <c r="X2980" s="298">
        <v>4607</v>
      </c>
    </row>
    <row r="2981" spans="1:24" x14ac:dyDescent="0.35">
      <c r="A2981" s="294">
        <v>2013</v>
      </c>
      <c r="B2981" s="295">
        <v>99999</v>
      </c>
      <c r="C2981" s="296" t="s">
        <v>2584</v>
      </c>
      <c r="D2981" s="294" t="s">
        <v>22</v>
      </c>
      <c r="E2981" s="296" t="s">
        <v>23</v>
      </c>
      <c r="F2981" s="294" t="s">
        <v>2032</v>
      </c>
      <c r="G2981" s="296" t="s">
        <v>163</v>
      </c>
      <c r="H2981" s="296" t="s">
        <v>6</v>
      </c>
      <c r="I2981" s="296" t="s">
        <v>2275</v>
      </c>
      <c r="J2981" s="297">
        <v>2183.1</v>
      </c>
      <c r="K2981" s="298">
        <v>21107</v>
      </c>
      <c r="L2981" s="298">
        <v>1502</v>
      </c>
      <c r="M2981" s="299">
        <v>1599.1</v>
      </c>
      <c r="N2981" s="300">
        <v>15711</v>
      </c>
      <c r="O2981" s="300">
        <v>135</v>
      </c>
      <c r="P2981" s="301">
        <v>0</v>
      </c>
      <c r="Q2981" s="302">
        <v>0</v>
      </c>
      <c r="R2981" s="302">
        <v>0</v>
      </c>
      <c r="S2981" s="303">
        <v>0</v>
      </c>
      <c r="T2981" s="304">
        <v>0</v>
      </c>
      <c r="U2981" s="304">
        <v>0</v>
      </c>
      <c r="V2981" s="297">
        <v>3782.2</v>
      </c>
      <c r="W2981" s="298">
        <v>36818</v>
      </c>
      <c r="X2981" s="298">
        <v>1637</v>
      </c>
    </row>
    <row r="2982" spans="1:24" x14ac:dyDescent="0.35">
      <c r="A2982" s="294">
        <v>2013</v>
      </c>
      <c r="B2982" s="295">
        <v>99999</v>
      </c>
      <c r="C2982" s="296" t="s">
        <v>2584</v>
      </c>
      <c r="D2982" s="294" t="s">
        <v>22</v>
      </c>
      <c r="E2982" s="296" t="s">
        <v>23</v>
      </c>
      <c r="F2982" s="294" t="s">
        <v>2032</v>
      </c>
      <c r="G2982" s="296" t="s">
        <v>163</v>
      </c>
      <c r="H2982" s="296" t="s">
        <v>6</v>
      </c>
      <c r="I2982" s="296" t="s">
        <v>2270</v>
      </c>
      <c r="J2982" s="297">
        <v>10721.8</v>
      </c>
      <c r="K2982" s="298">
        <v>109066</v>
      </c>
      <c r="L2982" s="298">
        <v>6202</v>
      </c>
      <c r="M2982" s="299">
        <v>4642.3999999999996</v>
      </c>
      <c r="N2982" s="300">
        <v>50737</v>
      </c>
      <c r="O2982" s="300">
        <v>933</v>
      </c>
      <c r="P2982" s="301">
        <v>2708.5</v>
      </c>
      <c r="Q2982" s="302">
        <v>29563</v>
      </c>
      <c r="R2982" s="302">
        <v>55</v>
      </c>
      <c r="S2982" s="303">
        <v>0</v>
      </c>
      <c r="T2982" s="304">
        <v>0</v>
      </c>
      <c r="U2982" s="304">
        <v>0</v>
      </c>
      <c r="V2982" s="297">
        <v>18072.7</v>
      </c>
      <c r="W2982" s="298">
        <v>189366</v>
      </c>
      <c r="X2982" s="298">
        <v>7190</v>
      </c>
    </row>
    <row r="2983" spans="1:24" x14ac:dyDescent="0.35">
      <c r="A2983" s="294">
        <v>2013</v>
      </c>
      <c r="B2983" s="295">
        <v>99999</v>
      </c>
      <c r="C2983" s="296" t="s">
        <v>2584</v>
      </c>
      <c r="D2983" s="294" t="s">
        <v>22</v>
      </c>
      <c r="E2983" s="296" t="s">
        <v>23</v>
      </c>
      <c r="F2983" s="294" t="s">
        <v>2032</v>
      </c>
      <c r="G2983" s="296" t="s">
        <v>86</v>
      </c>
      <c r="H2983" s="296" t="s">
        <v>6</v>
      </c>
      <c r="I2983" s="296" t="s">
        <v>2283</v>
      </c>
      <c r="J2983" s="297">
        <v>32491</v>
      </c>
      <c r="K2983" s="298">
        <v>319382</v>
      </c>
      <c r="L2983" s="298">
        <v>27124</v>
      </c>
      <c r="M2983" s="299">
        <v>21802.2</v>
      </c>
      <c r="N2983" s="300">
        <v>222952</v>
      </c>
      <c r="O2983" s="300">
        <v>6978</v>
      </c>
      <c r="P2983" s="301">
        <v>3396.7</v>
      </c>
      <c r="Q2983" s="302">
        <v>31756</v>
      </c>
      <c r="R2983" s="302">
        <v>303</v>
      </c>
      <c r="S2983" s="303">
        <v>0</v>
      </c>
      <c r="T2983" s="304">
        <v>0</v>
      </c>
      <c r="U2983" s="304">
        <v>0</v>
      </c>
      <c r="V2983" s="297">
        <v>57689.8</v>
      </c>
      <c r="W2983" s="298">
        <v>574090</v>
      </c>
      <c r="X2983" s="298">
        <v>34405</v>
      </c>
    </row>
    <row r="2984" spans="1:24" x14ac:dyDescent="0.35">
      <c r="A2984" s="294">
        <v>2013</v>
      </c>
      <c r="B2984" s="295">
        <v>99999</v>
      </c>
      <c r="C2984" s="296" t="s">
        <v>2584</v>
      </c>
      <c r="D2984" s="294" t="s">
        <v>22</v>
      </c>
      <c r="E2984" s="296" t="s">
        <v>23</v>
      </c>
      <c r="F2984" s="294" t="s">
        <v>2032</v>
      </c>
      <c r="G2984" s="296" t="s">
        <v>86</v>
      </c>
      <c r="H2984" s="296" t="s">
        <v>6</v>
      </c>
      <c r="I2984" s="296" t="s">
        <v>2299</v>
      </c>
      <c r="J2984" s="297">
        <v>533.4</v>
      </c>
      <c r="K2984" s="298">
        <v>5425</v>
      </c>
      <c r="L2984" s="298">
        <v>454</v>
      </c>
      <c r="M2984" s="299">
        <v>114.4</v>
      </c>
      <c r="N2984" s="300">
        <v>918</v>
      </c>
      <c r="O2984" s="300">
        <v>59</v>
      </c>
      <c r="P2984" s="301">
        <v>104</v>
      </c>
      <c r="Q2984" s="302">
        <v>598</v>
      </c>
      <c r="R2984" s="302">
        <v>1</v>
      </c>
      <c r="S2984" s="303">
        <v>0</v>
      </c>
      <c r="T2984" s="304">
        <v>0</v>
      </c>
      <c r="U2984" s="304">
        <v>0</v>
      </c>
      <c r="V2984" s="297">
        <v>751.8</v>
      </c>
      <c r="W2984" s="298">
        <v>6941</v>
      </c>
      <c r="X2984" s="298">
        <v>514</v>
      </c>
    </row>
    <row r="2985" spans="1:24" x14ac:dyDescent="0.35">
      <c r="A2985" s="294">
        <v>2013</v>
      </c>
      <c r="B2985" s="295">
        <v>99999</v>
      </c>
      <c r="C2985" s="296" t="s">
        <v>2584</v>
      </c>
      <c r="D2985" s="294" t="s">
        <v>22</v>
      </c>
      <c r="E2985" s="296" t="s">
        <v>23</v>
      </c>
      <c r="F2985" s="294" t="s">
        <v>2032</v>
      </c>
      <c r="G2985" s="296" t="s">
        <v>86</v>
      </c>
      <c r="H2985" s="296" t="s">
        <v>6</v>
      </c>
      <c r="I2985" s="296" t="s">
        <v>2308</v>
      </c>
      <c r="J2985" s="297">
        <v>759</v>
      </c>
      <c r="K2985" s="298">
        <v>5413</v>
      </c>
      <c r="L2985" s="298">
        <v>555</v>
      </c>
      <c r="M2985" s="299">
        <v>314.2</v>
      </c>
      <c r="N2985" s="300">
        <v>1981</v>
      </c>
      <c r="O2985" s="300">
        <v>291</v>
      </c>
      <c r="P2985" s="301">
        <v>259.8</v>
      </c>
      <c r="Q2985" s="302">
        <v>2438</v>
      </c>
      <c r="R2985" s="302">
        <v>46</v>
      </c>
      <c r="S2985" s="303">
        <v>0</v>
      </c>
      <c r="T2985" s="304">
        <v>0</v>
      </c>
      <c r="U2985" s="304">
        <v>0</v>
      </c>
      <c r="V2985" s="297">
        <v>1333</v>
      </c>
      <c r="W2985" s="298">
        <v>9832</v>
      </c>
      <c r="X2985" s="298">
        <v>892</v>
      </c>
    </row>
    <row r="2986" spans="1:24" x14ac:dyDescent="0.35">
      <c r="A2986" s="294">
        <v>2013</v>
      </c>
      <c r="B2986" s="295">
        <v>99999</v>
      </c>
      <c r="C2986" s="296" t="s">
        <v>2584</v>
      </c>
      <c r="D2986" s="294" t="s">
        <v>22</v>
      </c>
      <c r="E2986" s="296" t="s">
        <v>23</v>
      </c>
      <c r="F2986" s="294" t="s">
        <v>2032</v>
      </c>
      <c r="G2986" s="296" t="s">
        <v>414</v>
      </c>
      <c r="H2986" s="296" t="s">
        <v>6</v>
      </c>
      <c r="I2986" s="296" t="s">
        <v>2306</v>
      </c>
      <c r="J2986" s="297">
        <v>4425.2</v>
      </c>
      <c r="K2986" s="298">
        <v>36442</v>
      </c>
      <c r="L2986" s="298">
        <v>5138</v>
      </c>
      <c r="M2986" s="299">
        <v>4862.8999999999996</v>
      </c>
      <c r="N2986" s="300">
        <v>34383</v>
      </c>
      <c r="O2986" s="300">
        <v>1349</v>
      </c>
      <c r="P2986" s="301">
        <v>5429.9</v>
      </c>
      <c r="Q2986" s="302">
        <v>45730</v>
      </c>
      <c r="R2986" s="302">
        <v>43</v>
      </c>
      <c r="S2986" s="303">
        <v>0</v>
      </c>
      <c r="T2986" s="304">
        <v>0</v>
      </c>
      <c r="U2986" s="304">
        <v>0</v>
      </c>
      <c r="V2986" s="297">
        <v>14718</v>
      </c>
      <c r="W2986" s="298">
        <v>116555</v>
      </c>
      <c r="X2986" s="298">
        <v>6530</v>
      </c>
    </row>
    <row r="2987" spans="1:24" x14ac:dyDescent="0.35">
      <c r="A2987" s="294">
        <v>2013</v>
      </c>
      <c r="B2987" s="295">
        <v>99999</v>
      </c>
      <c r="C2987" s="296" t="s">
        <v>2584</v>
      </c>
      <c r="D2987" s="294" t="s">
        <v>22</v>
      </c>
      <c r="E2987" s="296" t="s">
        <v>23</v>
      </c>
      <c r="F2987" s="294" t="s">
        <v>2032</v>
      </c>
      <c r="G2987" s="296" t="s">
        <v>131</v>
      </c>
      <c r="H2987" s="296" t="s">
        <v>6</v>
      </c>
      <c r="I2987" s="296" t="s">
        <v>2271</v>
      </c>
      <c r="J2987" s="297">
        <v>22751.200000000001</v>
      </c>
      <c r="K2987" s="298">
        <v>119902</v>
      </c>
      <c r="L2987" s="298">
        <v>16936</v>
      </c>
      <c r="M2987" s="299">
        <v>17336.099999999999</v>
      </c>
      <c r="N2987" s="300">
        <v>97077</v>
      </c>
      <c r="O2987" s="300">
        <v>2516</v>
      </c>
      <c r="P2987" s="301">
        <v>1569</v>
      </c>
      <c r="Q2987" s="302">
        <v>8855</v>
      </c>
      <c r="R2987" s="302">
        <v>18</v>
      </c>
      <c r="S2987" s="303">
        <v>0</v>
      </c>
      <c r="T2987" s="304">
        <v>0</v>
      </c>
      <c r="U2987" s="304">
        <v>0</v>
      </c>
      <c r="V2987" s="297">
        <v>41656.300000000003</v>
      </c>
      <c r="W2987" s="298">
        <v>225834</v>
      </c>
      <c r="X2987" s="298">
        <v>19470</v>
      </c>
    </row>
    <row r="2988" spans="1:24" x14ac:dyDescent="0.35">
      <c r="A2988" s="294">
        <v>2013</v>
      </c>
      <c r="B2988" s="295">
        <v>99999</v>
      </c>
      <c r="C2988" s="296" t="s">
        <v>2584</v>
      </c>
      <c r="D2988" s="294" t="s">
        <v>22</v>
      </c>
      <c r="E2988" s="296" t="s">
        <v>23</v>
      </c>
      <c r="F2988" s="294" t="s">
        <v>2032</v>
      </c>
      <c r="G2988" s="296" t="s">
        <v>312</v>
      </c>
      <c r="H2988" s="296" t="s">
        <v>6</v>
      </c>
      <c r="I2988" s="296" t="s">
        <v>2295</v>
      </c>
      <c r="J2988" s="297">
        <v>3795.2</v>
      </c>
      <c r="K2988" s="298">
        <v>23584</v>
      </c>
      <c r="L2988" s="298">
        <v>4023</v>
      </c>
      <c r="M2988" s="299">
        <v>1619.2</v>
      </c>
      <c r="N2988" s="300">
        <v>9666</v>
      </c>
      <c r="O2988" s="300">
        <v>549</v>
      </c>
      <c r="P2988" s="301">
        <v>1639.6</v>
      </c>
      <c r="Q2988" s="302">
        <v>11722</v>
      </c>
      <c r="R2988" s="302">
        <v>34</v>
      </c>
      <c r="S2988" s="303">
        <v>0</v>
      </c>
      <c r="T2988" s="304">
        <v>0</v>
      </c>
      <c r="U2988" s="304">
        <v>0</v>
      </c>
      <c r="V2988" s="297">
        <v>7054</v>
      </c>
      <c r="W2988" s="298">
        <v>44972</v>
      </c>
      <c r="X2988" s="298">
        <v>4606</v>
      </c>
    </row>
    <row r="2989" spans="1:24" x14ac:dyDescent="0.35">
      <c r="A2989" s="294">
        <v>2013</v>
      </c>
      <c r="B2989" s="295">
        <v>99999</v>
      </c>
      <c r="C2989" s="296" t="s">
        <v>2584</v>
      </c>
      <c r="D2989" s="294" t="s">
        <v>22</v>
      </c>
      <c r="E2989" s="296" t="s">
        <v>23</v>
      </c>
      <c r="F2989" s="294" t="s">
        <v>2032</v>
      </c>
      <c r="G2989" s="296" t="s">
        <v>312</v>
      </c>
      <c r="H2989" s="296" t="s">
        <v>6</v>
      </c>
      <c r="I2989" s="296" t="s">
        <v>2326</v>
      </c>
      <c r="J2989" s="297">
        <v>6018.7</v>
      </c>
      <c r="K2989" s="298">
        <v>48023</v>
      </c>
      <c r="L2989" s="298">
        <v>8293</v>
      </c>
      <c r="M2989" s="299">
        <v>3463.1</v>
      </c>
      <c r="N2989" s="300">
        <v>30298</v>
      </c>
      <c r="O2989" s="300">
        <v>1147</v>
      </c>
      <c r="P2989" s="301">
        <v>2126.5</v>
      </c>
      <c r="Q2989" s="302">
        <v>18074</v>
      </c>
      <c r="R2989" s="302">
        <v>92</v>
      </c>
      <c r="S2989" s="303">
        <v>0</v>
      </c>
      <c r="T2989" s="304">
        <v>0</v>
      </c>
      <c r="U2989" s="304">
        <v>0</v>
      </c>
      <c r="V2989" s="297">
        <v>11608.3</v>
      </c>
      <c r="W2989" s="298">
        <v>96395</v>
      </c>
      <c r="X2989" s="298">
        <v>9532</v>
      </c>
    </row>
    <row r="2990" spans="1:24" x14ac:dyDescent="0.35">
      <c r="A2990" s="294">
        <v>2013</v>
      </c>
      <c r="B2990" s="295">
        <v>99999</v>
      </c>
      <c r="C2990" s="296" t="s">
        <v>2584</v>
      </c>
      <c r="D2990" s="294" t="s">
        <v>22</v>
      </c>
      <c r="E2990" s="296" t="s">
        <v>23</v>
      </c>
      <c r="F2990" s="294" t="s">
        <v>2032</v>
      </c>
      <c r="G2990" s="296" t="s">
        <v>312</v>
      </c>
      <c r="H2990" s="296" t="s">
        <v>6</v>
      </c>
      <c r="I2990" s="296" t="s">
        <v>2290</v>
      </c>
      <c r="J2990" s="297">
        <v>274.7</v>
      </c>
      <c r="K2990" s="298">
        <v>2167</v>
      </c>
      <c r="L2990" s="298">
        <v>249</v>
      </c>
      <c r="M2990" s="299">
        <v>44.3</v>
      </c>
      <c r="N2990" s="300">
        <v>334</v>
      </c>
      <c r="O2990" s="300">
        <v>48</v>
      </c>
      <c r="P2990" s="301">
        <v>152.80000000000001</v>
      </c>
      <c r="Q2990" s="302">
        <v>1340</v>
      </c>
      <c r="R2990" s="302">
        <v>43</v>
      </c>
      <c r="S2990" s="303">
        <v>0</v>
      </c>
      <c r="T2990" s="304">
        <v>0</v>
      </c>
      <c r="U2990" s="304">
        <v>0</v>
      </c>
      <c r="V2990" s="297">
        <v>471.8</v>
      </c>
      <c r="W2990" s="298">
        <v>3841</v>
      </c>
      <c r="X2990" s="298">
        <v>340</v>
      </c>
    </row>
    <row r="2991" spans="1:24" x14ac:dyDescent="0.35">
      <c r="A2991" s="294">
        <v>2013</v>
      </c>
      <c r="B2991" s="295">
        <v>99999</v>
      </c>
      <c r="C2991" s="296" t="s">
        <v>2584</v>
      </c>
      <c r="D2991" s="294" t="s">
        <v>22</v>
      </c>
      <c r="E2991" s="296" t="s">
        <v>23</v>
      </c>
      <c r="F2991" s="294" t="s">
        <v>2032</v>
      </c>
      <c r="G2991" s="296" t="s">
        <v>312</v>
      </c>
      <c r="H2991" s="296" t="s">
        <v>6</v>
      </c>
      <c r="I2991" s="296" t="s">
        <v>2308</v>
      </c>
      <c r="J2991" s="297">
        <v>2659.1</v>
      </c>
      <c r="K2991" s="298">
        <v>18626</v>
      </c>
      <c r="L2991" s="298">
        <v>2736</v>
      </c>
      <c r="M2991" s="299">
        <v>3615.9</v>
      </c>
      <c r="N2991" s="300">
        <v>28153</v>
      </c>
      <c r="O2991" s="300">
        <v>427</v>
      </c>
      <c r="P2991" s="301">
        <v>0</v>
      </c>
      <c r="Q2991" s="302">
        <v>0</v>
      </c>
      <c r="R2991" s="302">
        <v>0</v>
      </c>
      <c r="S2991" s="303">
        <v>0</v>
      </c>
      <c r="T2991" s="304">
        <v>0</v>
      </c>
      <c r="U2991" s="304">
        <v>0</v>
      </c>
      <c r="V2991" s="297">
        <v>6275</v>
      </c>
      <c r="W2991" s="298">
        <v>46779</v>
      </c>
      <c r="X2991" s="298">
        <v>3163</v>
      </c>
    </row>
    <row r="2992" spans="1:24" x14ac:dyDescent="0.35">
      <c r="A2992" s="294">
        <v>2013</v>
      </c>
      <c r="B2992" s="295">
        <v>99999</v>
      </c>
      <c r="C2992" s="296" t="s">
        <v>2584</v>
      </c>
      <c r="D2992" s="294" t="s">
        <v>22</v>
      </c>
      <c r="E2992" s="296" t="s">
        <v>23</v>
      </c>
      <c r="F2992" s="294" t="s">
        <v>2032</v>
      </c>
      <c r="G2992" s="296" t="s">
        <v>221</v>
      </c>
      <c r="H2992" s="296" t="s">
        <v>6</v>
      </c>
      <c r="I2992" s="296" t="s">
        <v>2337</v>
      </c>
      <c r="J2992" s="297">
        <v>2843.7</v>
      </c>
      <c r="K2992" s="298">
        <v>33332</v>
      </c>
      <c r="L2992" s="298">
        <v>2744</v>
      </c>
      <c r="M2992" s="299">
        <v>1393</v>
      </c>
      <c r="N2992" s="300">
        <v>16959</v>
      </c>
      <c r="O2992" s="300">
        <v>380</v>
      </c>
      <c r="P2992" s="301">
        <v>1758.5</v>
      </c>
      <c r="Q2992" s="302">
        <v>27985</v>
      </c>
      <c r="R2992" s="302">
        <v>158</v>
      </c>
      <c r="S2992" s="303">
        <v>0</v>
      </c>
      <c r="T2992" s="304">
        <v>0</v>
      </c>
      <c r="U2992" s="304">
        <v>0</v>
      </c>
      <c r="V2992" s="297">
        <v>5995.2</v>
      </c>
      <c r="W2992" s="298">
        <v>78276</v>
      </c>
      <c r="X2992" s="298">
        <v>3282</v>
      </c>
    </row>
    <row r="2993" spans="1:24" x14ac:dyDescent="0.35">
      <c r="A2993" s="294">
        <v>2013</v>
      </c>
      <c r="B2993" s="295">
        <v>99999</v>
      </c>
      <c r="C2993" s="296" t="s">
        <v>2584</v>
      </c>
      <c r="D2993" s="294" t="s">
        <v>22</v>
      </c>
      <c r="E2993" s="296" t="s">
        <v>23</v>
      </c>
      <c r="F2993" s="294" t="s">
        <v>2032</v>
      </c>
      <c r="G2993" s="296" t="s">
        <v>221</v>
      </c>
      <c r="H2993" s="296" t="s">
        <v>6</v>
      </c>
      <c r="I2993" s="296" t="s">
        <v>2340</v>
      </c>
      <c r="J2993" s="297">
        <v>3256.8</v>
      </c>
      <c r="K2993" s="298">
        <v>25377</v>
      </c>
      <c r="L2993" s="298">
        <v>4142</v>
      </c>
      <c r="M2993" s="299">
        <v>5893.3</v>
      </c>
      <c r="N2993" s="300">
        <v>47369</v>
      </c>
      <c r="O2993" s="300">
        <v>714</v>
      </c>
      <c r="P2993" s="301">
        <v>333.9</v>
      </c>
      <c r="Q2993" s="302">
        <v>2934</v>
      </c>
      <c r="R2993" s="302">
        <v>2</v>
      </c>
      <c r="S2993" s="303">
        <v>0</v>
      </c>
      <c r="T2993" s="304">
        <v>0</v>
      </c>
      <c r="U2993" s="304">
        <v>0</v>
      </c>
      <c r="V2993" s="297">
        <v>9484</v>
      </c>
      <c r="W2993" s="298">
        <v>75680</v>
      </c>
      <c r="X2993" s="298">
        <v>4858</v>
      </c>
    </row>
    <row r="2994" spans="1:24" x14ac:dyDescent="0.35">
      <c r="A2994" s="294">
        <v>2013</v>
      </c>
      <c r="B2994" s="295">
        <v>99999</v>
      </c>
      <c r="C2994" s="296" t="s">
        <v>2584</v>
      </c>
      <c r="D2994" s="294" t="s">
        <v>22</v>
      </c>
      <c r="E2994" s="296" t="s">
        <v>23</v>
      </c>
      <c r="F2994" s="294" t="s">
        <v>2032</v>
      </c>
      <c r="G2994" s="296" t="s">
        <v>41</v>
      </c>
      <c r="H2994" s="296" t="s">
        <v>6</v>
      </c>
      <c r="I2994" s="296" t="s">
        <v>2272</v>
      </c>
      <c r="J2994" s="297">
        <v>57117.9</v>
      </c>
      <c r="K2994" s="298">
        <v>861210</v>
      </c>
      <c r="L2994" s="298">
        <v>65452</v>
      </c>
      <c r="M2994" s="299">
        <v>21478.7</v>
      </c>
      <c r="N2994" s="300">
        <v>337230</v>
      </c>
      <c r="O2994" s="300">
        <v>9331</v>
      </c>
      <c r="P2994" s="301">
        <v>19350.7</v>
      </c>
      <c r="Q2994" s="302">
        <v>420006</v>
      </c>
      <c r="R2994" s="302">
        <v>832</v>
      </c>
      <c r="S2994" s="303">
        <v>0</v>
      </c>
      <c r="T2994" s="304">
        <v>0</v>
      </c>
      <c r="U2994" s="304">
        <v>0</v>
      </c>
      <c r="V2994" s="297">
        <v>97947.3</v>
      </c>
      <c r="W2994" s="298">
        <v>1618446</v>
      </c>
      <c r="X2994" s="298">
        <v>75615</v>
      </c>
    </row>
    <row r="2995" spans="1:24" x14ac:dyDescent="0.35">
      <c r="A2995" s="294">
        <v>2013</v>
      </c>
      <c r="B2995" s="295">
        <v>99999</v>
      </c>
      <c r="C2995" s="296" t="s">
        <v>2584</v>
      </c>
      <c r="D2995" s="294" t="s">
        <v>22</v>
      </c>
      <c r="E2995" s="296" t="s">
        <v>23</v>
      </c>
      <c r="F2995" s="294" t="s">
        <v>2032</v>
      </c>
      <c r="G2995" s="296" t="s">
        <v>41</v>
      </c>
      <c r="H2995" s="296" t="s">
        <v>6</v>
      </c>
      <c r="I2995" s="296" t="s">
        <v>2271</v>
      </c>
      <c r="J2995" s="297">
        <v>816.8</v>
      </c>
      <c r="K2995" s="298">
        <v>12712</v>
      </c>
      <c r="L2995" s="298">
        <v>868</v>
      </c>
      <c r="M2995" s="299">
        <v>221.7</v>
      </c>
      <c r="N2995" s="300">
        <v>3377</v>
      </c>
      <c r="O2995" s="300">
        <v>109</v>
      </c>
      <c r="P2995" s="301">
        <v>792.2</v>
      </c>
      <c r="Q2995" s="302">
        <v>16716</v>
      </c>
      <c r="R2995" s="302">
        <v>30</v>
      </c>
      <c r="S2995" s="303">
        <v>0</v>
      </c>
      <c r="T2995" s="304">
        <v>0</v>
      </c>
      <c r="U2995" s="304">
        <v>0</v>
      </c>
      <c r="V2995" s="297">
        <v>1830.7</v>
      </c>
      <c r="W2995" s="298">
        <v>32805</v>
      </c>
      <c r="X2995" s="298">
        <v>1007</v>
      </c>
    </row>
    <row r="2996" spans="1:24" x14ac:dyDescent="0.35">
      <c r="A2996" s="294">
        <v>2013</v>
      </c>
      <c r="B2996" s="295">
        <v>99999</v>
      </c>
      <c r="C2996" s="296" t="s">
        <v>2584</v>
      </c>
      <c r="D2996" s="294" t="s">
        <v>22</v>
      </c>
      <c r="E2996" s="296" t="s">
        <v>23</v>
      </c>
      <c r="F2996" s="294" t="s">
        <v>2032</v>
      </c>
      <c r="G2996" s="296" t="s">
        <v>44</v>
      </c>
      <c r="H2996" s="296" t="s">
        <v>6</v>
      </c>
      <c r="I2996" s="296" t="s">
        <v>2271</v>
      </c>
      <c r="J2996" s="297">
        <v>68530.7</v>
      </c>
      <c r="K2996" s="298">
        <v>631716</v>
      </c>
      <c r="L2996" s="298">
        <v>58196</v>
      </c>
      <c r="M2996" s="299">
        <v>36969.1</v>
      </c>
      <c r="N2996" s="300">
        <v>380950</v>
      </c>
      <c r="O2996" s="300">
        <v>7652</v>
      </c>
      <c r="P2996" s="301">
        <v>40652.199999999997</v>
      </c>
      <c r="Q2996" s="302">
        <v>500698</v>
      </c>
      <c r="R2996" s="302">
        <v>501</v>
      </c>
      <c r="S2996" s="303">
        <v>0</v>
      </c>
      <c r="T2996" s="304">
        <v>0</v>
      </c>
      <c r="U2996" s="304">
        <v>0</v>
      </c>
      <c r="V2996" s="297">
        <v>146152</v>
      </c>
      <c r="W2996" s="298">
        <v>1513364</v>
      </c>
      <c r="X2996" s="298">
        <v>66349</v>
      </c>
    </row>
    <row r="2997" spans="1:24" x14ac:dyDescent="0.35">
      <c r="A2997" s="294">
        <v>2013</v>
      </c>
      <c r="B2997" s="295">
        <v>99999</v>
      </c>
      <c r="C2997" s="296" t="s">
        <v>2584</v>
      </c>
      <c r="D2997" s="294" t="s">
        <v>22</v>
      </c>
      <c r="E2997" s="296" t="s">
        <v>23</v>
      </c>
      <c r="F2997" s="294" t="s">
        <v>2032</v>
      </c>
      <c r="G2997" s="296" t="s">
        <v>76</v>
      </c>
      <c r="H2997" s="296" t="s">
        <v>6</v>
      </c>
      <c r="I2997" s="296" t="s">
        <v>2324</v>
      </c>
      <c r="J2997" s="297">
        <v>11598.9</v>
      </c>
      <c r="K2997" s="298">
        <v>114964</v>
      </c>
      <c r="L2997" s="298">
        <v>10456</v>
      </c>
      <c r="M2997" s="299">
        <v>8011.3</v>
      </c>
      <c r="N2997" s="300">
        <v>85802</v>
      </c>
      <c r="O2997" s="300">
        <v>1946</v>
      </c>
      <c r="P2997" s="301">
        <v>2118.4</v>
      </c>
      <c r="Q2997" s="302">
        <v>36531</v>
      </c>
      <c r="R2997" s="302">
        <v>51</v>
      </c>
      <c r="S2997" s="303">
        <v>0</v>
      </c>
      <c r="T2997" s="304">
        <v>0</v>
      </c>
      <c r="U2997" s="304">
        <v>0</v>
      </c>
      <c r="V2997" s="297">
        <v>21728.6</v>
      </c>
      <c r="W2997" s="298">
        <v>237297</v>
      </c>
      <c r="X2997" s="298">
        <v>12453</v>
      </c>
    </row>
    <row r="2998" spans="1:24" x14ac:dyDescent="0.35">
      <c r="A2998" s="294">
        <v>2013</v>
      </c>
      <c r="B2998" s="295">
        <v>99999</v>
      </c>
      <c r="C2998" s="296" t="s">
        <v>2584</v>
      </c>
      <c r="D2998" s="294" t="s">
        <v>22</v>
      </c>
      <c r="E2998" s="296" t="s">
        <v>23</v>
      </c>
      <c r="F2998" s="294" t="s">
        <v>2032</v>
      </c>
      <c r="G2998" s="296" t="s">
        <v>76</v>
      </c>
      <c r="H2998" s="296" t="s">
        <v>6</v>
      </c>
      <c r="I2998" s="296" t="s">
        <v>2331</v>
      </c>
      <c r="J2998" s="297">
        <v>12651.5</v>
      </c>
      <c r="K2998" s="298">
        <v>113687</v>
      </c>
      <c r="L2998" s="298">
        <v>11666</v>
      </c>
      <c r="M2998" s="299">
        <v>6767.6</v>
      </c>
      <c r="N2998" s="300">
        <v>63420</v>
      </c>
      <c r="O2998" s="300">
        <v>1842</v>
      </c>
      <c r="P2998" s="301">
        <v>2295.1999999999998</v>
      </c>
      <c r="Q2998" s="302">
        <v>29442</v>
      </c>
      <c r="R2998" s="302">
        <v>38</v>
      </c>
      <c r="S2998" s="303">
        <v>0</v>
      </c>
      <c r="T2998" s="304">
        <v>0</v>
      </c>
      <c r="U2998" s="304">
        <v>0</v>
      </c>
      <c r="V2998" s="297">
        <v>21714.3</v>
      </c>
      <c r="W2998" s="298">
        <v>206549</v>
      </c>
      <c r="X2998" s="298">
        <v>13546</v>
      </c>
    </row>
    <row r="2999" spans="1:24" x14ac:dyDescent="0.35">
      <c r="A2999" s="294">
        <v>2013</v>
      </c>
      <c r="B2999" s="295">
        <v>99999</v>
      </c>
      <c r="C2999" s="296" t="s">
        <v>2584</v>
      </c>
      <c r="D2999" s="294" t="s">
        <v>22</v>
      </c>
      <c r="E2999" s="296" t="s">
        <v>23</v>
      </c>
      <c r="F2999" s="294" t="s">
        <v>2032</v>
      </c>
      <c r="G2999" s="296" t="s">
        <v>76</v>
      </c>
      <c r="H2999" s="296" t="s">
        <v>6</v>
      </c>
      <c r="I2999" s="296" t="s">
        <v>2292</v>
      </c>
      <c r="J2999" s="297">
        <v>1310</v>
      </c>
      <c r="K2999" s="298">
        <v>12812</v>
      </c>
      <c r="L2999" s="298">
        <v>1273</v>
      </c>
      <c r="M2999" s="299">
        <v>452.5</v>
      </c>
      <c r="N2999" s="300">
        <v>4691</v>
      </c>
      <c r="O2999" s="300">
        <v>226</v>
      </c>
      <c r="P2999" s="301">
        <v>79.5</v>
      </c>
      <c r="Q2999" s="302">
        <v>1075</v>
      </c>
      <c r="R2999" s="302">
        <v>1</v>
      </c>
      <c r="S2999" s="303">
        <v>0</v>
      </c>
      <c r="T2999" s="304">
        <v>0</v>
      </c>
      <c r="U2999" s="304">
        <v>0</v>
      </c>
      <c r="V2999" s="297">
        <v>1842</v>
      </c>
      <c r="W2999" s="298">
        <v>18578</v>
      </c>
      <c r="X2999" s="298">
        <v>1500</v>
      </c>
    </row>
    <row r="3000" spans="1:24" x14ac:dyDescent="0.35">
      <c r="A3000" s="294">
        <v>2013</v>
      </c>
      <c r="B3000" s="295">
        <v>99999</v>
      </c>
      <c r="C3000" s="296" t="s">
        <v>2584</v>
      </c>
      <c r="D3000" s="294" t="s">
        <v>22</v>
      </c>
      <c r="E3000" s="296" t="s">
        <v>23</v>
      </c>
      <c r="F3000" s="294" t="s">
        <v>2032</v>
      </c>
      <c r="G3000" s="296" t="s">
        <v>76</v>
      </c>
      <c r="H3000" s="296" t="s">
        <v>6</v>
      </c>
      <c r="I3000" s="296" t="s">
        <v>2394</v>
      </c>
      <c r="J3000" s="297">
        <v>2197.1999999999998</v>
      </c>
      <c r="K3000" s="298">
        <v>22855</v>
      </c>
      <c r="L3000" s="298">
        <v>2276</v>
      </c>
      <c r="M3000" s="299">
        <v>2381.8000000000002</v>
      </c>
      <c r="N3000" s="300">
        <v>22512</v>
      </c>
      <c r="O3000" s="300">
        <v>629</v>
      </c>
      <c r="P3000" s="301">
        <v>0</v>
      </c>
      <c r="Q3000" s="302">
        <v>0</v>
      </c>
      <c r="R3000" s="302">
        <v>0</v>
      </c>
      <c r="S3000" s="303">
        <v>0</v>
      </c>
      <c r="T3000" s="304">
        <v>0</v>
      </c>
      <c r="U3000" s="304">
        <v>0</v>
      </c>
      <c r="V3000" s="297">
        <v>4579</v>
      </c>
      <c r="W3000" s="298">
        <v>45367</v>
      </c>
      <c r="X3000" s="298">
        <v>2905</v>
      </c>
    </row>
    <row r="3001" spans="1:24" x14ac:dyDescent="0.35">
      <c r="A3001" s="294">
        <v>2013</v>
      </c>
      <c r="B3001" s="295">
        <v>99999</v>
      </c>
      <c r="C3001" s="296" t="s">
        <v>2584</v>
      </c>
      <c r="D3001" s="294" t="s">
        <v>22</v>
      </c>
      <c r="E3001" s="296" t="s">
        <v>23</v>
      </c>
      <c r="F3001" s="294" t="s">
        <v>2032</v>
      </c>
      <c r="G3001" s="296" t="s">
        <v>76</v>
      </c>
      <c r="H3001" s="296" t="s">
        <v>6</v>
      </c>
      <c r="I3001" s="296" t="s">
        <v>2303</v>
      </c>
      <c r="J3001" s="297">
        <v>876.6</v>
      </c>
      <c r="K3001" s="298">
        <v>5838</v>
      </c>
      <c r="L3001" s="298">
        <v>653</v>
      </c>
      <c r="M3001" s="299">
        <v>500.7</v>
      </c>
      <c r="N3001" s="300">
        <v>4657</v>
      </c>
      <c r="O3001" s="300">
        <v>120</v>
      </c>
      <c r="P3001" s="301">
        <v>8.3000000000000007</v>
      </c>
      <c r="Q3001" s="302">
        <v>73</v>
      </c>
      <c r="R3001" s="302">
        <v>3</v>
      </c>
      <c r="S3001" s="303">
        <v>0</v>
      </c>
      <c r="T3001" s="304">
        <v>0</v>
      </c>
      <c r="U3001" s="304">
        <v>0</v>
      </c>
      <c r="V3001" s="297">
        <v>1385.6</v>
      </c>
      <c r="W3001" s="298">
        <v>10568</v>
      </c>
      <c r="X3001" s="298">
        <v>776</v>
      </c>
    </row>
    <row r="3002" spans="1:24" x14ac:dyDescent="0.35">
      <c r="A3002" s="294">
        <v>2013</v>
      </c>
      <c r="B3002" s="295">
        <v>99999</v>
      </c>
      <c r="C3002" s="296" t="s">
        <v>2584</v>
      </c>
      <c r="D3002" s="294" t="s">
        <v>22</v>
      </c>
      <c r="E3002" s="296" t="s">
        <v>23</v>
      </c>
      <c r="F3002" s="294" t="s">
        <v>2032</v>
      </c>
      <c r="G3002" s="296" t="s">
        <v>76</v>
      </c>
      <c r="H3002" s="296" t="s">
        <v>6</v>
      </c>
      <c r="I3002" s="296" t="s">
        <v>2282</v>
      </c>
      <c r="J3002" s="297">
        <v>26949.8</v>
      </c>
      <c r="K3002" s="298">
        <v>251882</v>
      </c>
      <c r="L3002" s="298">
        <v>23399</v>
      </c>
      <c r="M3002" s="299">
        <v>17061.7</v>
      </c>
      <c r="N3002" s="300">
        <v>161870</v>
      </c>
      <c r="O3002" s="300">
        <v>4175</v>
      </c>
      <c r="P3002" s="301">
        <v>5782.7</v>
      </c>
      <c r="Q3002" s="302">
        <v>89920</v>
      </c>
      <c r="R3002" s="302">
        <v>146</v>
      </c>
      <c r="S3002" s="303">
        <v>0</v>
      </c>
      <c r="T3002" s="304">
        <v>0</v>
      </c>
      <c r="U3002" s="304">
        <v>0</v>
      </c>
      <c r="V3002" s="297">
        <v>49794.2</v>
      </c>
      <c r="W3002" s="298">
        <v>503672</v>
      </c>
      <c r="X3002" s="298">
        <v>27720</v>
      </c>
    </row>
    <row r="3003" spans="1:24" x14ac:dyDescent="0.35">
      <c r="A3003" s="294">
        <v>2013</v>
      </c>
      <c r="B3003" s="295">
        <v>99999</v>
      </c>
      <c r="C3003" s="296" t="s">
        <v>2584</v>
      </c>
      <c r="D3003" s="294" t="s">
        <v>22</v>
      </c>
      <c r="E3003" s="296" t="s">
        <v>23</v>
      </c>
      <c r="F3003" s="294" t="s">
        <v>2032</v>
      </c>
      <c r="G3003" s="296" t="s">
        <v>76</v>
      </c>
      <c r="H3003" s="296" t="s">
        <v>6</v>
      </c>
      <c r="I3003" s="296" t="s">
        <v>2300</v>
      </c>
      <c r="J3003" s="297">
        <v>1820.2</v>
      </c>
      <c r="K3003" s="298">
        <v>15231</v>
      </c>
      <c r="L3003" s="298">
        <v>1285</v>
      </c>
      <c r="M3003" s="299">
        <v>1522.4</v>
      </c>
      <c r="N3003" s="300">
        <v>14879</v>
      </c>
      <c r="O3003" s="300">
        <v>224</v>
      </c>
      <c r="P3003" s="301">
        <v>227.4</v>
      </c>
      <c r="Q3003" s="302">
        <v>2389</v>
      </c>
      <c r="R3003" s="302">
        <v>1</v>
      </c>
      <c r="S3003" s="303">
        <v>0</v>
      </c>
      <c r="T3003" s="304">
        <v>0</v>
      </c>
      <c r="U3003" s="304">
        <v>0</v>
      </c>
      <c r="V3003" s="297">
        <v>3570</v>
      </c>
      <c r="W3003" s="298">
        <v>32499</v>
      </c>
      <c r="X3003" s="298">
        <v>1510</v>
      </c>
    </row>
    <row r="3004" spans="1:24" x14ac:dyDescent="0.35">
      <c r="A3004" s="294">
        <v>2013</v>
      </c>
      <c r="B3004" s="295">
        <v>99999</v>
      </c>
      <c r="C3004" s="296" t="s">
        <v>2584</v>
      </c>
      <c r="D3004" s="294" t="s">
        <v>22</v>
      </c>
      <c r="E3004" s="296" t="s">
        <v>23</v>
      </c>
      <c r="F3004" s="294" t="s">
        <v>2032</v>
      </c>
      <c r="G3004" s="296" t="s">
        <v>123</v>
      </c>
      <c r="H3004" s="296" t="s">
        <v>6</v>
      </c>
      <c r="I3004" s="296" t="s">
        <v>2304</v>
      </c>
      <c r="J3004" s="297">
        <v>8979.7000000000007</v>
      </c>
      <c r="K3004" s="298">
        <v>70981</v>
      </c>
      <c r="L3004" s="298">
        <v>5259</v>
      </c>
      <c r="M3004" s="299">
        <v>1899.6</v>
      </c>
      <c r="N3004" s="300">
        <v>19289</v>
      </c>
      <c r="O3004" s="300">
        <v>540</v>
      </c>
      <c r="P3004" s="301">
        <v>1522.4</v>
      </c>
      <c r="Q3004" s="302">
        <v>14940</v>
      </c>
      <c r="R3004" s="302">
        <v>61</v>
      </c>
      <c r="S3004" s="303">
        <v>0</v>
      </c>
      <c r="T3004" s="304">
        <v>0</v>
      </c>
      <c r="U3004" s="304">
        <v>0</v>
      </c>
      <c r="V3004" s="297">
        <v>12401.7</v>
      </c>
      <c r="W3004" s="298">
        <v>105210</v>
      </c>
      <c r="X3004" s="298">
        <v>5860</v>
      </c>
    </row>
    <row r="3005" spans="1:24" x14ac:dyDescent="0.35">
      <c r="A3005" s="294">
        <v>2013</v>
      </c>
      <c r="B3005" s="295">
        <v>99999</v>
      </c>
      <c r="C3005" s="296" t="s">
        <v>2584</v>
      </c>
      <c r="D3005" s="294" t="s">
        <v>22</v>
      </c>
      <c r="E3005" s="296" t="s">
        <v>23</v>
      </c>
      <c r="F3005" s="294" t="s">
        <v>2032</v>
      </c>
      <c r="G3005" s="296" t="s">
        <v>123</v>
      </c>
      <c r="H3005" s="296" t="s">
        <v>6</v>
      </c>
      <c r="I3005" s="296" t="s">
        <v>2389</v>
      </c>
      <c r="J3005" s="297">
        <v>0</v>
      </c>
      <c r="K3005" s="298">
        <v>0</v>
      </c>
      <c r="L3005" s="298">
        <v>0</v>
      </c>
      <c r="M3005" s="299">
        <v>0</v>
      </c>
      <c r="N3005" s="300">
        <v>0</v>
      </c>
      <c r="O3005" s="300">
        <v>0</v>
      </c>
      <c r="P3005" s="301">
        <v>0</v>
      </c>
      <c r="Q3005" s="302">
        <v>0</v>
      </c>
      <c r="R3005" s="302">
        <v>0</v>
      </c>
      <c r="S3005" s="303">
        <v>0</v>
      </c>
      <c r="T3005" s="304">
        <v>0</v>
      </c>
      <c r="U3005" s="304">
        <v>0</v>
      </c>
      <c r="V3005" s="297">
        <v>0</v>
      </c>
      <c r="W3005" s="298">
        <v>0</v>
      </c>
      <c r="X3005" s="298">
        <v>0</v>
      </c>
    </row>
    <row r="3006" spans="1:24" x14ac:dyDescent="0.35">
      <c r="A3006" s="294">
        <v>2013</v>
      </c>
      <c r="B3006" s="295">
        <v>99999</v>
      </c>
      <c r="C3006" s="296" t="s">
        <v>2584</v>
      </c>
      <c r="D3006" s="294" t="s">
        <v>22</v>
      </c>
      <c r="E3006" s="296" t="s">
        <v>23</v>
      </c>
      <c r="F3006" s="294" t="s">
        <v>2032</v>
      </c>
      <c r="G3006" s="296" t="s">
        <v>187</v>
      </c>
      <c r="H3006" s="296" t="s">
        <v>6</v>
      </c>
      <c r="I3006" s="296" t="s">
        <v>2271</v>
      </c>
      <c r="J3006" s="297">
        <v>75105.2</v>
      </c>
      <c r="K3006" s="298">
        <v>494143</v>
      </c>
      <c r="L3006" s="298">
        <v>64486</v>
      </c>
      <c r="M3006" s="299">
        <v>34187.300000000003</v>
      </c>
      <c r="N3006" s="300">
        <v>246928</v>
      </c>
      <c r="O3006" s="300">
        <v>7840</v>
      </c>
      <c r="P3006" s="301">
        <v>17258.599999999999</v>
      </c>
      <c r="Q3006" s="302">
        <v>153158</v>
      </c>
      <c r="R3006" s="302">
        <v>357</v>
      </c>
      <c r="S3006" s="303">
        <v>0</v>
      </c>
      <c r="T3006" s="304">
        <v>0</v>
      </c>
      <c r="U3006" s="304">
        <v>0</v>
      </c>
      <c r="V3006" s="297">
        <v>126551.1</v>
      </c>
      <c r="W3006" s="298">
        <v>894229</v>
      </c>
      <c r="X3006" s="298">
        <v>72683</v>
      </c>
    </row>
    <row r="3007" spans="1:24" x14ac:dyDescent="0.35">
      <c r="A3007" s="294">
        <v>2013</v>
      </c>
      <c r="B3007" s="295">
        <v>99999</v>
      </c>
      <c r="C3007" s="296" t="s">
        <v>2584</v>
      </c>
      <c r="D3007" s="294" t="s">
        <v>22</v>
      </c>
      <c r="E3007" s="296" t="s">
        <v>23</v>
      </c>
      <c r="F3007" s="294" t="s">
        <v>2032</v>
      </c>
      <c r="G3007" s="296" t="s">
        <v>51</v>
      </c>
      <c r="H3007" s="296" t="s">
        <v>6</v>
      </c>
      <c r="I3007" s="296" t="s">
        <v>2280</v>
      </c>
      <c r="J3007" s="297">
        <v>6986.5</v>
      </c>
      <c r="K3007" s="298">
        <v>55808</v>
      </c>
      <c r="L3007" s="298">
        <v>5170</v>
      </c>
      <c r="M3007" s="299">
        <v>5900.5</v>
      </c>
      <c r="N3007" s="300">
        <v>53048</v>
      </c>
      <c r="O3007" s="300">
        <v>893</v>
      </c>
      <c r="P3007" s="301">
        <v>0</v>
      </c>
      <c r="Q3007" s="302">
        <v>0</v>
      </c>
      <c r="R3007" s="302">
        <v>0</v>
      </c>
      <c r="S3007" s="303">
        <v>0</v>
      </c>
      <c r="T3007" s="304">
        <v>0</v>
      </c>
      <c r="U3007" s="304">
        <v>0</v>
      </c>
      <c r="V3007" s="297">
        <v>12887</v>
      </c>
      <c r="W3007" s="298">
        <v>108856</v>
      </c>
      <c r="X3007" s="298">
        <v>6063</v>
      </c>
    </row>
    <row r="3008" spans="1:24" x14ac:dyDescent="0.35">
      <c r="A3008" s="294">
        <v>2013</v>
      </c>
      <c r="B3008" s="295">
        <v>99999</v>
      </c>
      <c r="C3008" s="296" t="s">
        <v>2584</v>
      </c>
      <c r="D3008" s="294" t="s">
        <v>22</v>
      </c>
      <c r="E3008" s="296" t="s">
        <v>23</v>
      </c>
      <c r="F3008" s="294" t="s">
        <v>2032</v>
      </c>
      <c r="G3008" s="296" t="s">
        <v>51</v>
      </c>
      <c r="H3008" s="296" t="s">
        <v>6</v>
      </c>
      <c r="I3008" s="296" t="s">
        <v>2419</v>
      </c>
      <c r="J3008" s="297">
        <v>4546.5</v>
      </c>
      <c r="K3008" s="298">
        <v>39855</v>
      </c>
      <c r="L3008" s="298">
        <v>3412</v>
      </c>
      <c r="M3008" s="299">
        <v>2342.8000000000002</v>
      </c>
      <c r="N3008" s="300">
        <v>21153</v>
      </c>
      <c r="O3008" s="300">
        <v>612</v>
      </c>
      <c r="P3008" s="301">
        <v>812.7</v>
      </c>
      <c r="Q3008" s="302">
        <v>10374</v>
      </c>
      <c r="R3008" s="302">
        <v>10</v>
      </c>
      <c r="S3008" s="303">
        <v>0</v>
      </c>
      <c r="T3008" s="304">
        <v>0</v>
      </c>
      <c r="U3008" s="304">
        <v>0</v>
      </c>
      <c r="V3008" s="297">
        <v>7702</v>
      </c>
      <c r="W3008" s="298">
        <v>71382</v>
      </c>
      <c r="X3008" s="298">
        <v>4034</v>
      </c>
    </row>
    <row r="3009" spans="1:24" x14ac:dyDescent="0.35">
      <c r="A3009" s="294">
        <v>2013</v>
      </c>
      <c r="B3009" s="295">
        <v>99999</v>
      </c>
      <c r="C3009" s="296" t="s">
        <v>2584</v>
      </c>
      <c r="D3009" s="294" t="s">
        <v>22</v>
      </c>
      <c r="E3009" s="296" t="s">
        <v>23</v>
      </c>
      <c r="F3009" s="294" t="s">
        <v>2032</v>
      </c>
      <c r="G3009" s="296" t="s">
        <v>51</v>
      </c>
      <c r="H3009" s="296" t="s">
        <v>6</v>
      </c>
      <c r="I3009" s="296" t="s">
        <v>51</v>
      </c>
      <c r="J3009" s="297">
        <v>2197.8000000000002</v>
      </c>
      <c r="K3009" s="298">
        <v>18625</v>
      </c>
      <c r="L3009" s="298">
        <v>1474</v>
      </c>
      <c r="M3009" s="299">
        <v>2149.9</v>
      </c>
      <c r="N3009" s="300">
        <v>19238</v>
      </c>
      <c r="O3009" s="300">
        <v>373</v>
      </c>
      <c r="P3009" s="301">
        <v>714.2</v>
      </c>
      <c r="Q3009" s="302">
        <v>8181</v>
      </c>
      <c r="R3009" s="302">
        <v>7</v>
      </c>
      <c r="S3009" s="303">
        <v>0</v>
      </c>
      <c r="T3009" s="304">
        <v>0</v>
      </c>
      <c r="U3009" s="304">
        <v>0</v>
      </c>
      <c r="V3009" s="297">
        <v>5061.8999999999996</v>
      </c>
      <c r="W3009" s="298">
        <v>46044</v>
      </c>
      <c r="X3009" s="298">
        <v>1854</v>
      </c>
    </row>
    <row r="3010" spans="1:24" x14ac:dyDescent="0.35">
      <c r="A3010" s="294">
        <v>2013</v>
      </c>
      <c r="B3010" s="295">
        <v>99999</v>
      </c>
      <c r="C3010" s="296" t="s">
        <v>2584</v>
      </c>
      <c r="D3010" s="294" t="s">
        <v>22</v>
      </c>
      <c r="E3010" s="296" t="s">
        <v>23</v>
      </c>
      <c r="F3010" s="294" t="s">
        <v>2032</v>
      </c>
      <c r="G3010" s="296" t="s">
        <v>164</v>
      </c>
      <c r="H3010" s="296" t="s">
        <v>6</v>
      </c>
      <c r="I3010" s="296" t="s">
        <v>2275</v>
      </c>
      <c r="J3010" s="297">
        <v>10074.5</v>
      </c>
      <c r="K3010" s="298">
        <v>104975</v>
      </c>
      <c r="L3010" s="298">
        <v>7277</v>
      </c>
      <c r="M3010" s="299">
        <v>5991.8</v>
      </c>
      <c r="N3010" s="300">
        <v>61779</v>
      </c>
      <c r="O3010" s="300">
        <v>1351</v>
      </c>
      <c r="P3010" s="301">
        <v>607.1</v>
      </c>
      <c r="Q3010" s="302">
        <v>6574</v>
      </c>
      <c r="R3010" s="302">
        <v>44</v>
      </c>
      <c r="S3010" s="303">
        <v>0</v>
      </c>
      <c r="T3010" s="304">
        <v>0</v>
      </c>
      <c r="U3010" s="304">
        <v>0</v>
      </c>
      <c r="V3010" s="297">
        <v>16673.400000000001</v>
      </c>
      <c r="W3010" s="298">
        <v>173328</v>
      </c>
      <c r="X3010" s="298">
        <v>8672</v>
      </c>
    </row>
    <row r="3011" spans="1:24" x14ac:dyDescent="0.35">
      <c r="A3011" s="294">
        <v>2013</v>
      </c>
      <c r="B3011" s="295">
        <v>99999</v>
      </c>
      <c r="C3011" s="296" t="s">
        <v>2584</v>
      </c>
      <c r="D3011" s="294" t="s">
        <v>22</v>
      </c>
      <c r="E3011" s="296" t="s">
        <v>23</v>
      </c>
      <c r="F3011" s="294" t="s">
        <v>2032</v>
      </c>
      <c r="G3011" s="296" t="s">
        <v>164</v>
      </c>
      <c r="H3011" s="296" t="s">
        <v>6</v>
      </c>
      <c r="I3011" s="296" t="s">
        <v>2308</v>
      </c>
      <c r="J3011" s="297">
        <v>10.199999999999999</v>
      </c>
      <c r="K3011" s="298">
        <v>76</v>
      </c>
      <c r="L3011" s="298">
        <v>6</v>
      </c>
      <c r="M3011" s="299">
        <v>6.8</v>
      </c>
      <c r="N3011" s="300">
        <v>38</v>
      </c>
      <c r="O3011" s="300">
        <v>9</v>
      </c>
      <c r="P3011" s="301">
        <v>0</v>
      </c>
      <c r="Q3011" s="302">
        <v>0</v>
      </c>
      <c r="R3011" s="302">
        <v>0</v>
      </c>
      <c r="S3011" s="303">
        <v>0</v>
      </c>
      <c r="T3011" s="304">
        <v>0</v>
      </c>
      <c r="U3011" s="304">
        <v>0</v>
      </c>
      <c r="V3011" s="297">
        <v>17</v>
      </c>
      <c r="W3011" s="298">
        <v>114</v>
      </c>
      <c r="X3011" s="298">
        <v>15</v>
      </c>
    </row>
    <row r="3012" spans="1:24" x14ac:dyDescent="0.35">
      <c r="A3012" s="294">
        <v>2013</v>
      </c>
      <c r="B3012" s="295">
        <v>99999</v>
      </c>
      <c r="C3012" s="296" t="s">
        <v>2584</v>
      </c>
      <c r="D3012" s="294" t="s">
        <v>22</v>
      </c>
      <c r="E3012" s="296" t="s">
        <v>23</v>
      </c>
      <c r="F3012" s="294" t="s">
        <v>2032</v>
      </c>
      <c r="G3012" s="296" t="s">
        <v>164</v>
      </c>
      <c r="H3012" s="296" t="s">
        <v>6</v>
      </c>
      <c r="I3012" s="296" t="s">
        <v>2270</v>
      </c>
      <c r="J3012" s="297">
        <v>2019</v>
      </c>
      <c r="K3012" s="298">
        <v>20851</v>
      </c>
      <c r="L3012" s="298">
        <v>1663</v>
      </c>
      <c r="M3012" s="299">
        <v>1773.4</v>
      </c>
      <c r="N3012" s="300">
        <v>18377</v>
      </c>
      <c r="O3012" s="300">
        <v>342</v>
      </c>
      <c r="P3012" s="301">
        <v>1133.5999999999999</v>
      </c>
      <c r="Q3012" s="302">
        <v>16923</v>
      </c>
      <c r="R3012" s="302">
        <v>7</v>
      </c>
      <c r="S3012" s="303">
        <v>0</v>
      </c>
      <c r="T3012" s="304">
        <v>0</v>
      </c>
      <c r="U3012" s="304">
        <v>0</v>
      </c>
      <c r="V3012" s="297">
        <v>4926</v>
      </c>
      <c r="W3012" s="298">
        <v>56151</v>
      </c>
      <c r="X3012" s="298">
        <v>2012</v>
      </c>
    </row>
    <row r="3013" spans="1:24" x14ac:dyDescent="0.35">
      <c r="A3013" s="294">
        <v>2013</v>
      </c>
      <c r="B3013" s="295">
        <v>99999</v>
      </c>
      <c r="C3013" s="296" t="s">
        <v>2584</v>
      </c>
      <c r="D3013" s="294" t="s">
        <v>22</v>
      </c>
      <c r="E3013" s="296" t="s">
        <v>23</v>
      </c>
      <c r="F3013" s="294" t="s">
        <v>2032</v>
      </c>
      <c r="G3013" s="296" t="s">
        <v>100</v>
      </c>
      <c r="H3013" s="296" t="s">
        <v>6</v>
      </c>
      <c r="I3013" s="296" t="s">
        <v>2269</v>
      </c>
      <c r="J3013" s="297">
        <v>-0.1</v>
      </c>
      <c r="K3013" s="298">
        <v>0</v>
      </c>
      <c r="L3013" s="298">
        <v>0</v>
      </c>
      <c r="M3013" s="299">
        <v>0</v>
      </c>
      <c r="N3013" s="300">
        <v>0</v>
      </c>
      <c r="O3013" s="300">
        <v>0</v>
      </c>
      <c r="P3013" s="301">
        <v>0</v>
      </c>
      <c r="Q3013" s="302">
        <v>0</v>
      </c>
      <c r="R3013" s="302">
        <v>0</v>
      </c>
      <c r="S3013" s="303">
        <v>0</v>
      </c>
      <c r="T3013" s="304">
        <v>0</v>
      </c>
      <c r="U3013" s="304">
        <v>0</v>
      </c>
      <c r="V3013" s="297">
        <v>-0.1</v>
      </c>
      <c r="W3013" s="298">
        <v>0</v>
      </c>
      <c r="X3013" s="298">
        <v>0</v>
      </c>
    </row>
    <row r="3014" spans="1:24" x14ac:dyDescent="0.35">
      <c r="A3014" s="294">
        <v>2013</v>
      </c>
      <c r="B3014" s="295">
        <v>99999</v>
      </c>
      <c r="C3014" s="296" t="s">
        <v>2584</v>
      </c>
      <c r="D3014" s="294" t="s">
        <v>22</v>
      </c>
      <c r="E3014" s="296" t="s">
        <v>23</v>
      </c>
      <c r="F3014" s="294" t="s">
        <v>2032</v>
      </c>
      <c r="G3014" s="296" t="s">
        <v>94</v>
      </c>
      <c r="H3014" s="296" t="s">
        <v>6</v>
      </c>
      <c r="I3014" s="296" t="s">
        <v>2285</v>
      </c>
      <c r="J3014" s="297">
        <v>95001.8</v>
      </c>
      <c r="K3014" s="298">
        <v>843653</v>
      </c>
      <c r="L3014" s="298">
        <v>67488</v>
      </c>
      <c r="M3014" s="299">
        <v>82529.899999999994</v>
      </c>
      <c r="N3014" s="300">
        <v>727890</v>
      </c>
      <c r="O3014" s="300">
        <v>15964</v>
      </c>
      <c r="P3014" s="301">
        <v>24641.8</v>
      </c>
      <c r="Q3014" s="302">
        <v>257038</v>
      </c>
      <c r="R3014" s="302">
        <v>481</v>
      </c>
      <c r="S3014" s="303">
        <v>0</v>
      </c>
      <c r="T3014" s="304">
        <v>0</v>
      </c>
      <c r="U3014" s="304">
        <v>0</v>
      </c>
      <c r="V3014" s="297">
        <v>202173.5</v>
      </c>
      <c r="W3014" s="298">
        <v>1828581</v>
      </c>
      <c r="X3014" s="298">
        <v>83933</v>
      </c>
    </row>
    <row r="3015" spans="1:24" x14ac:dyDescent="0.35">
      <c r="A3015" s="294">
        <v>2013</v>
      </c>
      <c r="B3015" s="295">
        <v>99999</v>
      </c>
      <c r="C3015" s="296" t="s">
        <v>2584</v>
      </c>
      <c r="D3015" s="294" t="s">
        <v>22</v>
      </c>
      <c r="E3015" s="296" t="s">
        <v>23</v>
      </c>
      <c r="F3015" s="294" t="s">
        <v>2032</v>
      </c>
      <c r="G3015" s="296" t="s">
        <v>94</v>
      </c>
      <c r="H3015" s="296" t="s">
        <v>6</v>
      </c>
      <c r="I3015" s="296" t="s">
        <v>2303</v>
      </c>
      <c r="J3015" s="297">
        <v>6885.2</v>
      </c>
      <c r="K3015" s="298">
        <v>64183</v>
      </c>
      <c r="L3015" s="298">
        <v>6206</v>
      </c>
      <c r="M3015" s="299">
        <v>5873.7</v>
      </c>
      <c r="N3015" s="300">
        <v>53366</v>
      </c>
      <c r="O3015" s="300">
        <v>1373</v>
      </c>
      <c r="P3015" s="301">
        <v>552.1</v>
      </c>
      <c r="Q3015" s="302">
        <v>6148</v>
      </c>
      <c r="R3015" s="302">
        <v>38</v>
      </c>
      <c r="S3015" s="303">
        <v>0</v>
      </c>
      <c r="T3015" s="304">
        <v>0</v>
      </c>
      <c r="U3015" s="304">
        <v>0</v>
      </c>
      <c r="V3015" s="297">
        <v>13311</v>
      </c>
      <c r="W3015" s="298">
        <v>123697</v>
      </c>
      <c r="X3015" s="298">
        <v>7617</v>
      </c>
    </row>
    <row r="3016" spans="1:24" x14ac:dyDescent="0.35">
      <c r="A3016" s="294">
        <v>2013</v>
      </c>
      <c r="B3016" s="295">
        <v>99999</v>
      </c>
      <c r="C3016" s="296" t="s">
        <v>2584</v>
      </c>
      <c r="D3016" s="294" t="s">
        <v>22</v>
      </c>
      <c r="E3016" s="296" t="s">
        <v>23</v>
      </c>
      <c r="F3016" s="294" t="s">
        <v>2032</v>
      </c>
      <c r="G3016" s="296" t="s">
        <v>94</v>
      </c>
      <c r="H3016" s="296" t="s">
        <v>6</v>
      </c>
      <c r="I3016" s="296" t="s">
        <v>2282</v>
      </c>
      <c r="J3016" s="297">
        <v>2196.9</v>
      </c>
      <c r="K3016" s="298">
        <v>17090</v>
      </c>
      <c r="L3016" s="298">
        <v>1526</v>
      </c>
      <c r="M3016" s="299">
        <v>1354.9</v>
      </c>
      <c r="N3016" s="300">
        <v>9583</v>
      </c>
      <c r="O3016" s="300">
        <v>305</v>
      </c>
      <c r="P3016" s="301">
        <v>309.2</v>
      </c>
      <c r="Q3016" s="302">
        <v>3431</v>
      </c>
      <c r="R3016" s="302">
        <v>14</v>
      </c>
      <c r="S3016" s="303">
        <v>0</v>
      </c>
      <c r="T3016" s="304">
        <v>0</v>
      </c>
      <c r="U3016" s="304">
        <v>0</v>
      </c>
      <c r="V3016" s="297">
        <v>3861</v>
      </c>
      <c r="W3016" s="298">
        <v>30104</v>
      </c>
      <c r="X3016" s="298">
        <v>1845</v>
      </c>
    </row>
    <row r="3017" spans="1:24" x14ac:dyDescent="0.35">
      <c r="A3017" s="294">
        <v>2013</v>
      </c>
      <c r="B3017" s="295">
        <v>99999</v>
      </c>
      <c r="C3017" s="296" t="s">
        <v>2584</v>
      </c>
      <c r="D3017" s="294" t="s">
        <v>22</v>
      </c>
      <c r="E3017" s="296" t="s">
        <v>23</v>
      </c>
      <c r="F3017" s="294" t="s">
        <v>2032</v>
      </c>
      <c r="G3017" s="296" t="s">
        <v>94</v>
      </c>
      <c r="H3017" s="296" t="s">
        <v>6</v>
      </c>
      <c r="I3017" s="296" t="s">
        <v>2270</v>
      </c>
      <c r="J3017" s="297">
        <v>10675.8</v>
      </c>
      <c r="K3017" s="298">
        <v>92464</v>
      </c>
      <c r="L3017" s="298">
        <v>6964</v>
      </c>
      <c r="M3017" s="299">
        <v>14273.7</v>
      </c>
      <c r="N3017" s="300">
        <v>132562</v>
      </c>
      <c r="O3017" s="300">
        <v>2647</v>
      </c>
      <c r="P3017" s="301">
        <v>474.9</v>
      </c>
      <c r="Q3017" s="302">
        <v>6031</v>
      </c>
      <c r="R3017" s="302">
        <v>12</v>
      </c>
      <c r="S3017" s="303">
        <v>0</v>
      </c>
      <c r="T3017" s="304">
        <v>0</v>
      </c>
      <c r="U3017" s="304">
        <v>0</v>
      </c>
      <c r="V3017" s="297">
        <v>25424.400000000001</v>
      </c>
      <c r="W3017" s="298">
        <v>231057</v>
      </c>
      <c r="X3017" s="298">
        <v>9623</v>
      </c>
    </row>
    <row r="3018" spans="1:24" x14ac:dyDescent="0.35">
      <c r="A3018" s="294">
        <v>2013</v>
      </c>
      <c r="B3018" s="295">
        <v>99999</v>
      </c>
      <c r="C3018" s="296" t="s">
        <v>2584</v>
      </c>
      <c r="D3018" s="294" t="s">
        <v>22</v>
      </c>
      <c r="E3018" s="296" t="s">
        <v>23</v>
      </c>
      <c r="F3018" s="294" t="s">
        <v>2032</v>
      </c>
      <c r="G3018" s="296" t="s">
        <v>223</v>
      </c>
      <c r="H3018" s="296" t="s">
        <v>6</v>
      </c>
      <c r="I3018" s="296" t="s">
        <v>2309</v>
      </c>
      <c r="J3018" s="297">
        <v>22338.2</v>
      </c>
      <c r="K3018" s="298">
        <v>247047</v>
      </c>
      <c r="L3018" s="298">
        <v>27973</v>
      </c>
      <c r="M3018" s="299">
        <v>17362.400000000001</v>
      </c>
      <c r="N3018" s="300">
        <v>200669</v>
      </c>
      <c r="O3018" s="300">
        <v>3123</v>
      </c>
      <c r="P3018" s="301">
        <v>2548.5</v>
      </c>
      <c r="Q3018" s="302">
        <v>49391</v>
      </c>
      <c r="R3018" s="302">
        <v>38</v>
      </c>
      <c r="S3018" s="303">
        <v>0</v>
      </c>
      <c r="T3018" s="304">
        <v>0</v>
      </c>
      <c r="U3018" s="304">
        <v>0</v>
      </c>
      <c r="V3018" s="297">
        <v>42249.1</v>
      </c>
      <c r="W3018" s="298">
        <v>497107</v>
      </c>
      <c r="X3018" s="298">
        <v>31134</v>
      </c>
    </row>
    <row r="3019" spans="1:24" x14ac:dyDescent="0.35">
      <c r="A3019" s="294">
        <v>2013</v>
      </c>
      <c r="B3019" s="295">
        <v>99999</v>
      </c>
      <c r="C3019" s="296" t="s">
        <v>2584</v>
      </c>
      <c r="D3019" s="294" t="s">
        <v>22</v>
      </c>
      <c r="E3019" s="296" t="s">
        <v>23</v>
      </c>
      <c r="F3019" s="294" t="s">
        <v>2032</v>
      </c>
      <c r="G3019" s="296" t="s">
        <v>223</v>
      </c>
      <c r="H3019" s="296" t="s">
        <v>6</v>
      </c>
      <c r="I3019" s="296" t="s">
        <v>2308</v>
      </c>
      <c r="J3019" s="297">
        <v>281.8</v>
      </c>
      <c r="K3019" s="298">
        <v>3068</v>
      </c>
      <c r="L3019" s="298">
        <v>209</v>
      </c>
      <c r="M3019" s="299">
        <v>245.4</v>
      </c>
      <c r="N3019" s="300">
        <v>2602</v>
      </c>
      <c r="O3019" s="300">
        <v>98</v>
      </c>
      <c r="P3019" s="301">
        <v>1665.8</v>
      </c>
      <c r="Q3019" s="302">
        <v>23476</v>
      </c>
      <c r="R3019" s="302">
        <v>181</v>
      </c>
      <c r="S3019" s="303">
        <v>0</v>
      </c>
      <c r="T3019" s="304">
        <v>0</v>
      </c>
      <c r="U3019" s="304">
        <v>0</v>
      </c>
      <c r="V3019" s="297">
        <v>2193</v>
      </c>
      <c r="W3019" s="298">
        <v>29146</v>
      </c>
      <c r="X3019" s="298">
        <v>488</v>
      </c>
    </row>
    <row r="3020" spans="1:24" x14ac:dyDescent="0.35">
      <c r="A3020" s="294">
        <v>2013</v>
      </c>
      <c r="B3020" s="295">
        <v>99999</v>
      </c>
      <c r="C3020" s="296" t="s">
        <v>2584</v>
      </c>
      <c r="D3020" s="294" t="s">
        <v>22</v>
      </c>
      <c r="E3020" s="296" t="s">
        <v>23</v>
      </c>
      <c r="F3020" s="294" t="s">
        <v>2032</v>
      </c>
      <c r="G3020" s="296" t="s">
        <v>32</v>
      </c>
      <c r="H3020" s="296" t="s">
        <v>6</v>
      </c>
      <c r="I3020" s="296" t="s">
        <v>2271</v>
      </c>
      <c r="J3020" s="297">
        <v>7212.7</v>
      </c>
      <c r="K3020" s="298">
        <v>72876</v>
      </c>
      <c r="L3020" s="298">
        <v>5116</v>
      </c>
      <c r="M3020" s="299">
        <v>4365.3</v>
      </c>
      <c r="N3020" s="300">
        <v>52759</v>
      </c>
      <c r="O3020" s="300">
        <v>940</v>
      </c>
      <c r="P3020" s="301">
        <v>495.6</v>
      </c>
      <c r="Q3020" s="302">
        <v>5536</v>
      </c>
      <c r="R3020" s="302">
        <v>16</v>
      </c>
      <c r="S3020" s="303">
        <v>0</v>
      </c>
      <c r="T3020" s="304">
        <v>0</v>
      </c>
      <c r="U3020" s="304">
        <v>0</v>
      </c>
      <c r="V3020" s="297">
        <v>12073.6</v>
      </c>
      <c r="W3020" s="298">
        <v>131171</v>
      </c>
      <c r="X3020" s="298">
        <v>6072</v>
      </c>
    </row>
    <row r="3021" spans="1:24" x14ac:dyDescent="0.35">
      <c r="A3021" s="294">
        <v>2013</v>
      </c>
      <c r="B3021" s="295">
        <v>99999</v>
      </c>
      <c r="C3021" s="296" t="s">
        <v>2584</v>
      </c>
      <c r="D3021" s="294" t="s">
        <v>22</v>
      </c>
      <c r="E3021" s="296" t="s">
        <v>23</v>
      </c>
      <c r="F3021" s="294" t="s">
        <v>2032</v>
      </c>
      <c r="G3021" s="296" t="s">
        <v>256</v>
      </c>
      <c r="H3021" s="296" t="s">
        <v>6</v>
      </c>
      <c r="I3021" s="296" t="s">
        <v>2306</v>
      </c>
      <c r="J3021" s="297">
        <v>7724.9</v>
      </c>
      <c r="K3021" s="298">
        <v>45764</v>
      </c>
      <c r="L3021" s="298">
        <v>6597</v>
      </c>
      <c r="M3021" s="299">
        <v>3395.1</v>
      </c>
      <c r="N3021" s="300">
        <v>19512</v>
      </c>
      <c r="O3021" s="300">
        <v>920</v>
      </c>
      <c r="P3021" s="301">
        <v>2798.3</v>
      </c>
      <c r="Q3021" s="302">
        <v>19345</v>
      </c>
      <c r="R3021" s="302">
        <v>27</v>
      </c>
      <c r="S3021" s="303">
        <v>0</v>
      </c>
      <c r="T3021" s="304">
        <v>0</v>
      </c>
      <c r="U3021" s="304">
        <v>0</v>
      </c>
      <c r="V3021" s="297">
        <v>13918.3</v>
      </c>
      <c r="W3021" s="298">
        <v>84621</v>
      </c>
      <c r="X3021" s="298">
        <v>7544</v>
      </c>
    </row>
    <row r="3022" spans="1:24" x14ac:dyDescent="0.35">
      <c r="A3022" s="294">
        <v>2013</v>
      </c>
      <c r="B3022" s="295">
        <v>99999</v>
      </c>
      <c r="C3022" s="296" t="s">
        <v>2584</v>
      </c>
      <c r="D3022" s="294" t="s">
        <v>22</v>
      </c>
      <c r="E3022" s="296" t="s">
        <v>23</v>
      </c>
      <c r="F3022" s="294" t="s">
        <v>2032</v>
      </c>
      <c r="G3022" s="296" t="s">
        <v>92</v>
      </c>
      <c r="H3022" s="296" t="s">
        <v>6</v>
      </c>
      <c r="I3022" s="296" t="s">
        <v>2304</v>
      </c>
      <c r="J3022" s="297">
        <v>20797.400000000001</v>
      </c>
      <c r="K3022" s="298">
        <v>248129</v>
      </c>
      <c r="L3022" s="298">
        <v>17455</v>
      </c>
      <c r="M3022" s="299">
        <v>8429.7000000000007</v>
      </c>
      <c r="N3022" s="300">
        <v>113387</v>
      </c>
      <c r="O3022" s="300">
        <v>2125</v>
      </c>
      <c r="P3022" s="301">
        <v>2251.8000000000002</v>
      </c>
      <c r="Q3022" s="302">
        <v>32267</v>
      </c>
      <c r="R3022" s="302">
        <v>538</v>
      </c>
      <c r="S3022" s="303">
        <v>0</v>
      </c>
      <c r="T3022" s="304">
        <v>0</v>
      </c>
      <c r="U3022" s="304">
        <v>0</v>
      </c>
      <c r="V3022" s="297">
        <v>31478.9</v>
      </c>
      <c r="W3022" s="298">
        <v>393783</v>
      </c>
      <c r="X3022" s="298">
        <v>20118</v>
      </c>
    </row>
    <row r="3023" spans="1:24" x14ac:dyDescent="0.35">
      <c r="A3023" s="294">
        <v>2013</v>
      </c>
      <c r="B3023" s="295">
        <v>99999</v>
      </c>
      <c r="C3023" s="296" t="s">
        <v>2584</v>
      </c>
      <c r="D3023" s="294" t="s">
        <v>22</v>
      </c>
      <c r="E3023" s="296" t="s">
        <v>23</v>
      </c>
      <c r="F3023" s="294" t="s">
        <v>2032</v>
      </c>
      <c r="G3023" s="296" t="s">
        <v>92</v>
      </c>
      <c r="H3023" s="296" t="s">
        <v>6</v>
      </c>
      <c r="I3023" s="296" t="s">
        <v>2284</v>
      </c>
      <c r="J3023" s="297">
        <v>355.4</v>
      </c>
      <c r="K3023" s="298">
        <v>5723</v>
      </c>
      <c r="L3023" s="298">
        <v>554</v>
      </c>
      <c r="M3023" s="299">
        <v>300.3</v>
      </c>
      <c r="N3023" s="300">
        <v>5091</v>
      </c>
      <c r="O3023" s="300">
        <v>129</v>
      </c>
      <c r="P3023" s="301">
        <v>1212.3</v>
      </c>
      <c r="Q3023" s="302">
        <v>20202</v>
      </c>
      <c r="R3023" s="302">
        <v>20</v>
      </c>
      <c r="S3023" s="303">
        <v>0</v>
      </c>
      <c r="T3023" s="304">
        <v>0</v>
      </c>
      <c r="U3023" s="304">
        <v>0</v>
      </c>
      <c r="V3023" s="297">
        <v>1868</v>
      </c>
      <c r="W3023" s="298">
        <v>31016</v>
      </c>
      <c r="X3023" s="298">
        <v>703</v>
      </c>
    </row>
    <row r="3024" spans="1:24" x14ac:dyDescent="0.35">
      <c r="A3024" s="294">
        <v>2013</v>
      </c>
      <c r="B3024" s="295">
        <v>99999</v>
      </c>
      <c r="C3024" s="296" t="s">
        <v>2584</v>
      </c>
      <c r="D3024" s="294" t="s">
        <v>22</v>
      </c>
      <c r="E3024" s="296" t="s">
        <v>23</v>
      </c>
      <c r="F3024" s="294" t="s">
        <v>2032</v>
      </c>
      <c r="G3024" s="296" t="s">
        <v>92</v>
      </c>
      <c r="H3024" s="296" t="s">
        <v>6</v>
      </c>
      <c r="I3024" s="296" t="s">
        <v>2440</v>
      </c>
      <c r="J3024" s="297">
        <v>527</v>
      </c>
      <c r="K3024" s="298">
        <v>6450</v>
      </c>
      <c r="L3024" s="298">
        <v>496</v>
      </c>
      <c r="M3024" s="299">
        <v>0</v>
      </c>
      <c r="N3024" s="300">
        <v>0</v>
      </c>
      <c r="O3024" s="300">
        <v>0</v>
      </c>
      <c r="P3024" s="301">
        <v>0</v>
      </c>
      <c r="Q3024" s="302">
        <v>0</v>
      </c>
      <c r="R3024" s="302">
        <v>0</v>
      </c>
      <c r="S3024" s="303">
        <v>0</v>
      </c>
      <c r="T3024" s="304">
        <v>0</v>
      </c>
      <c r="U3024" s="304">
        <v>0</v>
      </c>
      <c r="V3024" s="297">
        <v>527</v>
      </c>
      <c r="W3024" s="298">
        <v>6450</v>
      </c>
      <c r="X3024" s="298">
        <v>496</v>
      </c>
    </row>
    <row r="3025" spans="1:24" x14ac:dyDescent="0.35">
      <c r="A3025" s="294">
        <v>2013</v>
      </c>
      <c r="B3025" s="295">
        <v>99999</v>
      </c>
      <c r="C3025" s="296" t="s">
        <v>2584</v>
      </c>
      <c r="D3025" s="294" t="s">
        <v>22</v>
      </c>
      <c r="E3025" s="296" t="s">
        <v>23</v>
      </c>
      <c r="F3025" s="294" t="s">
        <v>2032</v>
      </c>
      <c r="G3025" s="296" t="s">
        <v>92</v>
      </c>
      <c r="H3025" s="296" t="s">
        <v>6</v>
      </c>
      <c r="I3025" s="296" t="s">
        <v>2329</v>
      </c>
      <c r="J3025" s="297">
        <v>744.5</v>
      </c>
      <c r="K3025" s="298">
        <v>12494</v>
      </c>
      <c r="L3025" s="298">
        <v>1081</v>
      </c>
      <c r="M3025" s="299">
        <v>664.5</v>
      </c>
      <c r="N3025" s="300">
        <v>10337</v>
      </c>
      <c r="O3025" s="300">
        <v>205</v>
      </c>
      <c r="P3025" s="301">
        <v>0</v>
      </c>
      <c r="Q3025" s="302">
        <v>0</v>
      </c>
      <c r="R3025" s="302">
        <v>0</v>
      </c>
      <c r="S3025" s="303">
        <v>0</v>
      </c>
      <c r="T3025" s="304">
        <v>0</v>
      </c>
      <c r="U3025" s="304">
        <v>0</v>
      </c>
      <c r="V3025" s="297">
        <v>1409</v>
      </c>
      <c r="W3025" s="298">
        <v>22831</v>
      </c>
      <c r="X3025" s="298">
        <v>1286</v>
      </c>
    </row>
    <row r="3026" spans="1:24" x14ac:dyDescent="0.35">
      <c r="A3026" s="294">
        <v>2013</v>
      </c>
      <c r="B3026" s="295">
        <v>99999</v>
      </c>
      <c r="C3026" s="296" t="s">
        <v>2584</v>
      </c>
      <c r="D3026" s="294" t="s">
        <v>22</v>
      </c>
      <c r="E3026" s="296" t="s">
        <v>23</v>
      </c>
      <c r="F3026" s="294" t="s">
        <v>2032</v>
      </c>
      <c r="G3026" s="296" t="s">
        <v>37</v>
      </c>
      <c r="H3026" s="296" t="s">
        <v>6</v>
      </c>
      <c r="I3026" s="296" t="s">
        <v>2270</v>
      </c>
      <c r="J3026" s="297">
        <v>30905.4</v>
      </c>
      <c r="K3026" s="298">
        <v>275427</v>
      </c>
      <c r="L3026" s="298">
        <v>31819</v>
      </c>
      <c r="M3026" s="299">
        <v>19596.2</v>
      </c>
      <c r="N3026" s="300">
        <v>198975</v>
      </c>
      <c r="O3026" s="300">
        <v>6472</v>
      </c>
      <c r="P3026" s="301">
        <v>31270.6</v>
      </c>
      <c r="Q3026" s="302">
        <v>382363</v>
      </c>
      <c r="R3026" s="302">
        <v>544</v>
      </c>
      <c r="S3026" s="303">
        <v>0</v>
      </c>
      <c r="T3026" s="304">
        <v>0</v>
      </c>
      <c r="U3026" s="304">
        <v>0</v>
      </c>
      <c r="V3026" s="297">
        <v>81772.2</v>
      </c>
      <c r="W3026" s="298">
        <v>856765</v>
      </c>
      <c r="X3026" s="298">
        <v>38835</v>
      </c>
    </row>
    <row r="3027" spans="1:24" x14ac:dyDescent="0.35">
      <c r="A3027" s="294">
        <v>2013</v>
      </c>
      <c r="B3027" s="295">
        <v>99999</v>
      </c>
      <c r="C3027" s="296" t="s">
        <v>2584</v>
      </c>
      <c r="D3027" s="294" t="s">
        <v>22</v>
      </c>
      <c r="E3027" s="296" t="s">
        <v>23</v>
      </c>
      <c r="F3027" s="294" t="s">
        <v>2032</v>
      </c>
      <c r="G3027" s="296" t="s">
        <v>112</v>
      </c>
      <c r="H3027" s="296" t="s">
        <v>6</v>
      </c>
      <c r="I3027" s="296" t="s">
        <v>2271</v>
      </c>
      <c r="J3027" s="297">
        <v>12754.5</v>
      </c>
      <c r="K3027" s="298">
        <v>85061</v>
      </c>
      <c r="L3027" s="298">
        <v>8601</v>
      </c>
      <c r="M3027" s="299">
        <v>6400.4</v>
      </c>
      <c r="N3027" s="300">
        <v>56331</v>
      </c>
      <c r="O3027" s="300">
        <v>1461</v>
      </c>
      <c r="P3027" s="301">
        <v>1405.1</v>
      </c>
      <c r="Q3027" s="302">
        <v>16799</v>
      </c>
      <c r="R3027" s="302">
        <v>17</v>
      </c>
      <c r="S3027" s="303">
        <v>0</v>
      </c>
      <c r="T3027" s="304">
        <v>0</v>
      </c>
      <c r="U3027" s="304">
        <v>0</v>
      </c>
      <c r="V3027" s="297">
        <v>20560</v>
      </c>
      <c r="W3027" s="298">
        <v>158191</v>
      </c>
      <c r="X3027" s="298">
        <v>10079</v>
      </c>
    </row>
    <row r="3028" spans="1:24" x14ac:dyDescent="0.35">
      <c r="A3028" s="294">
        <v>2013</v>
      </c>
      <c r="B3028" s="295">
        <v>99999</v>
      </c>
      <c r="C3028" s="296" t="s">
        <v>2584</v>
      </c>
      <c r="D3028" s="294" t="s">
        <v>22</v>
      </c>
      <c r="E3028" s="296" t="s">
        <v>23</v>
      </c>
      <c r="F3028" s="294" t="s">
        <v>2032</v>
      </c>
      <c r="G3028" s="296" t="s">
        <v>165</v>
      </c>
      <c r="H3028" s="296" t="s">
        <v>6</v>
      </c>
      <c r="I3028" s="296" t="s">
        <v>2309</v>
      </c>
      <c r="J3028" s="297">
        <v>895.9</v>
      </c>
      <c r="K3028" s="298">
        <v>6522</v>
      </c>
      <c r="L3028" s="298">
        <v>943</v>
      </c>
      <c r="M3028" s="299">
        <v>328.9</v>
      </c>
      <c r="N3028" s="300">
        <v>2262</v>
      </c>
      <c r="O3028" s="300">
        <v>151</v>
      </c>
      <c r="P3028" s="301">
        <v>483.5</v>
      </c>
      <c r="Q3028" s="302">
        <v>4271</v>
      </c>
      <c r="R3028" s="302">
        <v>23</v>
      </c>
      <c r="S3028" s="303">
        <v>0</v>
      </c>
      <c r="T3028" s="304">
        <v>0</v>
      </c>
      <c r="U3028" s="304">
        <v>0</v>
      </c>
      <c r="V3028" s="297">
        <v>1708.3</v>
      </c>
      <c r="W3028" s="298">
        <v>13055</v>
      </c>
      <c r="X3028" s="298">
        <v>1117</v>
      </c>
    </row>
    <row r="3029" spans="1:24" x14ac:dyDescent="0.35">
      <c r="A3029" s="294">
        <v>2013</v>
      </c>
      <c r="B3029" s="295">
        <v>99999</v>
      </c>
      <c r="C3029" s="296" t="s">
        <v>2584</v>
      </c>
      <c r="D3029" s="294" t="s">
        <v>22</v>
      </c>
      <c r="E3029" s="296" t="s">
        <v>23</v>
      </c>
      <c r="F3029" s="294" t="s">
        <v>2032</v>
      </c>
      <c r="G3029" s="296" t="s">
        <v>165</v>
      </c>
      <c r="H3029" s="296" t="s">
        <v>6</v>
      </c>
      <c r="I3029" s="296" t="s">
        <v>2375</v>
      </c>
      <c r="J3029" s="297">
        <v>22</v>
      </c>
      <c r="K3029" s="298">
        <v>190</v>
      </c>
      <c r="L3029" s="298">
        <v>10</v>
      </c>
      <c r="M3029" s="299">
        <v>0</v>
      </c>
      <c r="N3029" s="300">
        <v>0</v>
      </c>
      <c r="O3029" s="300">
        <v>0</v>
      </c>
      <c r="P3029" s="301">
        <v>0</v>
      </c>
      <c r="Q3029" s="302">
        <v>0</v>
      </c>
      <c r="R3029" s="302">
        <v>0</v>
      </c>
      <c r="S3029" s="303">
        <v>0</v>
      </c>
      <c r="T3029" s="304">
        <v>0</v>
      </c>
      <c r="U3029" s="304">
        <v>0</v>
      </c>
      <c r="V3029" s="297">
        <v>22</v>
      </c>
      <c r="W3029" s="298">
        <v>190</v>
      </c>
      <c r="X3029" s="298">
        <v>10</v>
      </c>
    </row>
    <row r="3030" spans="1:24" x14ac:dyDescent="0.35">
      <c r="A3030" s="294">
        <v>2013</v>
      </c>
      <c r="B3030" s="295">
        <v>99999</v>
      </c>
      <c r="C3030" s="296" t="s">
        <v>2584</v>
      </c>
      <c r="D3030" s="294" t="s">
        <v>22</v>
      </c>
      <c r="E3030" s="296" t="s">
        <v>23</v>
      </c>
      <c r="F3030" s="294" t="s">
        <v>2032</v>
      </c>
      <c r="G3030" s="296" t="s">
        <v>165</v>
      </c>
      <c r="H3030" s="296" t="s">
        <v>6</v>
      </c>
      <c r="I3030" s="296" t="s">
        <v>2308</v>
      </c>
      <c r="J3030" s="297">
        <v>12025</v>
      </c>
      <c r="K3030" s="298">
        <v>92216</v>
      </c>
      <c r="L3030" s="298">
        <v>10003</v>
      </c>
      <c r="M3030" s="299">
        <v>7468.5</v>
      </c>
      <c r="N3030" s="300">
        <v>63421</v>
      </c>
      <c r="O3030" s="300">
        <v>3174</v>
      </c>
      <c r="P3030" s="301">
        <v>13317.2</v>
      </c>
      <c r="Q3030" s="302">
        <v>138139</v>
      </c>
      <c r="R3030" s="302">
        <v>801</v>
      </c>
      <c r="S3030" s="303">
        <v>0</v>
      </c>
      <c r="T3030" s="304">
        <v>0</v>
      </c>
      <c r="U3030" s="304">
        <v>0</v>
      </c>
      <c r="V3030" s="297">
        <v>32810.699999999997</v>
      </c>
      <c r="W3030" s="298">
        <v>293776</v>
      </c>
      <c r="X3030" s="298">
        <v>13978</v>
      </c>
    </row>
    <row r="3031" spans="1:24" x14ac:dyDescent="0.35">
      <c r="A3031" s="294">
        <v>2013</v>
      </c>
      <c r="B3031" s="295">
        <v>99999</v>
      </c>
      <c r="C3031" s="296" t="s">
        <v>2584</v>
      </c>
      <c r="D3031" s="294" t="s">
        <v>39</v>
      </c>
      <c r="E3031" s="296" t="s">
        <v>40</v>
      </c>
      <c r="F3031" s="294" t="s">
        <v>2032</v>
      </c>
      <c r="G3031" s="296" t="s">
        <v>60</v>
      </c>
      <c r="H3031" s="296" t="s">
        <v>6</v>
      </c>
      <c r="I3031" s="296" t="s">
        <v>2278</v>
      </c>
      <c r="J3031" s="297">
        <v>481.3</v>
      </c>
      <c r="K3031" s="298">
        <v>6912</v>
      </c>
      <c r="L3031" s="298">
        <v>-15540</v>
      </c>
      <c r="M3031" s="299">
        <v>-128792.4</v>
      </c>
      <c r="N3031" s="300">
        <v>-2151324</v>
      </c>
      <c r="O3031" s="300">
        <v>26014</v>
      </c>
      <c r="P3031" s="301">
        <v>162016.29999999999</v>
      </c>
      <c r="Q3031" s="302">
        <v>2699232</v>
      </c>
      <c r="R3031" s="302">
        <v>728</v>
      </c>
      <c r="S3031" s="303">
        <v>12</v>
      </c>
      <c r="T3031" s="304">
        <v>-123</v>
      </c>
      <c r="U3031" s="304">
        <v>0</v>
      </c>
      <c r="V3031" s="297">
        <v>33717.300000000003</v>
      </c>
      <c r="W3031" s="298">
        <v>554697</v>
      </c>
      <c r="X3031" s="298">
        <v>11202</v>
      </c>
    </row>
    <row r="3032" spans="1:24" x14ac:dyDescent="0.35">
      <c r="A3032" s="294">
        <v>2013</v>
      </c>
      <c r="B3032" s="295">
        <v>99999</v>
      </c>
      <c r="C3032" s="296" t="s">
        <v>2584</v>
      </c>
      <c r="D3032" s="294" t="s">
        <v>39</v>
      </c>
      <c r="E3032" s="296" t="s">
        <v>40</v>
      </c>
      <c r="F3032" s="294" t="s">
        <v>2032</v>
      </c>
      <c r="G3032" s="296" t="s">
        <v>228</v>
      </c>
      <c r="H3032" s="296" t="s">
        <v>6</v>
      </c>
      <c r="I3032" s="296" t="s">
        <v>2306</v>
      </c>
      <c r="J3032" s="297">
        <v>191802.5</v>
      </c>
      <c r="K3032" s="298">
        <v>2061266</v>
      </c>
      <c r="L3032" s="298">
        <v>220307</v>
      </c>
      <c r="M3032" s="299">
        <v>91547.9</v>
      </c>
      <c r="N3032" s="300">
        <v>1163648</v>
      </c>
      <c r="O3032" s="300">
        <v>5135</v>
      </c>
      <c r="P3032" s="301">
        <v>-39784.300000000003</v>
      </c>
      <c r="Q3032" s="302">
        <v>-510366</v>
      </c>
      <c r="R3032" s="302">
        <v>1883</v>
      </c>
      <c r="S3032" s="303">
        <v>1130.3</v>
      </c>
      <c r="T3032" s="304">
        <v>10691</v>
      </c>
      <c r="U3032" s="304">
        <v>-2</v>
      </c>
      <c r="V3032" s="297">
        <v>244696.5</v>
      </c>
      <c r="W3032" s="298">
        <v>2725239</v>
      </c>
      <c r="X3032" s="298">
        <v>227323</v>
      </c>
    </row>
    <row r="3033" spans="1:24" x14ac:dyDescent="0.35">
      <c r="A3033" s="294">
        <v>2013</v>
      </c>
      <c r="B3033" s="295">
        <v>99999</v>
      </c>
      <c r="C3033" s="296" t="s">
        <v>2584</v>
      </c>
      <c r="D3033" s="294" t="s">
        <v>39</v>
      </c>
      <c r="E3033" s="296" t="s">
        <v>40</v>
      </c>
      <c r="F3033" s="294" t="s">
        <v>2032</v>
      </c>
      <c r="G3033" s="296" t="s">
        <v>413</v>
      </c>
      <c r="H3033" s="296" t="s">
        <v>6</v>
      </c>
      <c r="I3033" s="296" t="s">
        <v>2271</v>
      </c>
      <c r="J3033" s="297">
        <v>16834.3</v>
      </c>
      <c r="K3033" s="298">
        <v>184042</v>
      </c>
      <c r="L3033" s="298">
        <v>17054</v>
      </c>
      <c r="M3033" s="299">
        <v>40369.9</v>
      </c>
      <c r="N3033" s="300">
        <v>505329</v>
      </c>
      <c r="O3033" s="300">
        <v>-2822</v>
      </c>
      <c r="P3033" s="301">
        <v>-16173.2</v>
      </c>
      <c r="Q3033" s="302">
        <v>-201576</v>
      </c>
      <c r="R3033" s="302">
        <v>-20</v>
      </c>
      <c r="S3033" s="303">
        <v>229.2</v>
      </c>
      <c r="T3033" s="304">
        <v>3882</v>
      </c>
      <c r="U3033" s="304">
        <v>0</v>
      </c>
      <c r="V3033" s="297">
        <v>41260.300000000003</v>
      </c>
      <c r="W3033" s="298">
        <v>491677</v>
      </c>
      <c r="X3033" s="298">
        <v>14212</v>
      </c>
    </row>
    <row r="3034" spans="1:24" x14ac:dyDescent="0.35">
      <c r="A3034" s="294">
        <v>2013</v>
      </c>
      <c r="B3034" s="295">
        <v>99999</v>
      </c>
      <c r="C3034" s="296" t="s">
        <v>2584</v>
      </c>
      <c r="D3034" s="294" t="s">
        <v>39</v>
      </c>
      <c r="E3034" s="296" t="s">
        <v>40</v>
      </c>
      <c r="F3034" s="294" t="s">
        <v>2032</v>
      </c>
      <c r="G3034" s="296" t="s">
        <v>186</v>
      </c>
      <c r="H3034" s="296" t="s">
        <v>6</v>
      </c>
      <c r="I3034" s="296" t="s">
        <v>2271</v>
      </c>
      <c r="J3034" s="297">
        <v>8083.1</v>
      </c>
      <c r="K3034" s="298">
        <v>89907</v>
      </c>
      <c r="L3034" s="298">
        <v>6067</v>
      </c>
      <c r="M3034" s="299">
        <v>-2622</v>
      </c>
      <c r="N3034" s="300">
        <v>-41643</v>
      </c>
      <c r="O3034" s="300">
        <v>1936</v>
      </c>
      <c r="P3034" s="301">
        <v>44850.9</v>
      </c>
      <c r="Q3034" s="302">
        <v>635882</v>
      </c>
      <c r="R3034" s="302">
        <v>-23</v>
      </c>
      <c r="S3034" s="303">
        <v>0</v>
      </c>
      <c r="T3034" s="304">
        <v>0</v>
      </c>
      <c r="U3034" s="304">
        <v>0</v>
      </c>
      <c r="V3034" s="297">
        <v>50311.9</v>
      </c>
      <c r="W3034" s="298">
        <v>684146</v>
      </c>
      <c r="X3034" s="298">
        <v>7980</v>
      </c>
    </row>
    <row r="3035" spans="1:24" x14ac:dyDescent="0.35">
      <c r="A3035" s="294">
        <v>2013</v>
      </c>
      <c r="B3035" s="295">
        <v>99999</v>
      </c>
      <c r="C3035" s="296" t="s">
        <v>2584</v>
      </c>
      <c r="D3035" s="294" t="s">
        <v>39</v>
      </c>
      <c r="E3035" s="296" t="s">
        <v>40</v>
      </c>
      <c r="F3035" s="294" t="s">
        <v>2032</v>
      </c>
      <c r="G3035" s="296" t="s">
        <v>34</v>
      </c>
      <c r="H3035" s="296" t="s">
        <v>6</v>
      </c>
      <c r="I3035" s="296" t="s">
        <v>2271</v>
      </c>
      <c r="J3035" s="297">
        <v>939111.2</v>
      </c>
      <c r="K3035" s="298">
        <v>15872378</v>
      </c>
      <c r="L3035" s="298">
        <v>2053688</v>
      </c>
      <c r="M3035" s="299">
        <v>1527930.9</v>
      </c>
      <c r="N3035" s="300">
        <v>21934427</v>
      </c>
      <c r="O3035" s="300">
        <v>192739</v>
      </c>
      <c r="P3035" s="301">
        <v>1680901.9</v>
      </c>
      <c r="Q3035" s="302">
        <v>26536474</v>
      </c>
      <c r="R3035" s="302">
        <v>1759</v>
      </c>
      <c r="S3035" s="303">
        <v>-7105.4</v>
      </c>
      <c r="T3035" s="304">
        <v>553734</v>
      </c>
      <c r="U3035" s="304">
        <v>2</v>
      </c>
      <c r="V3035" s="297">
        <v>4140838.6</v>
      </c>
      <c r="W3035" s="298">
        <v>64897013</v>
      </c>
      <c r="X3035" s="298">
        <v>2248188</v>
      </c>
    </row>
    <row r="3036" spans="1:24" x14ac:dyDescent="0.35">
      <c r="A3036" s="294">
        <v>2013</v>
      </c>
      <c r="B3036" s="295">
        <v>99999</v>
      </c>
      <c r="C3036" s="296" t="s">
        <v>2584</v>
      </c>
      <c r="D3036" s="294" t="s">
        <v>39</v>
      </c>
      <c r="E3036" s="296" t="s">
        <v>40</v>
      </c>
      <c r="F3036" s="294" t="s">
        <v>2032</v>
      </c>
      <c r="G3036" s="296" t="s">
        <v>34</v>
      </c>
      <c r="H3036" s="296" t="s">
        <v>6</v>
      </c>
      <c r="I3036" s="296" t="s">
        <v>2270</v>
      </c>
      <c r="J3036" s="297">
        <v>-664445.1</v>
      </c>
      <c r="K3036" s="298">
        <v>-12906156</v>
      </c>
      <c r="L3036" s="298">
        <v>-1576866</v>
      </c>
      <c r="M3036" s="299">
        <v>-1882356.3</v>
      </c>
      <c r="N3036" s="300">
        <v>-36946638</v>
      </c>
      <c r="O3036" s="300">
        <v>-97424</v>
      </c>
      <c r="P3036" s="301">
        <v>-364429.3</v>
      </c>
      <c r="Q3036" s="302">
        <v>-8774898</v>
      </c>
      <c r="R3036" s="302">
        <v>-831</v>
      </c>
      <c r="S3036" s="303">
        <v>-28900.6</v>
      </c>
      <c r="T3036" s="304">
        <v>-703594</v>
      </c>
      <c r="U3036" s="304">
        <v>-3</v>
      </c>
      <c r="V3036" s="297">
        <v>-2940131.3</v>
      </c>
      <c r="W3036" s="298">
        <v>-59331286</v>
      </c>
      <c r="X3036" s="298">
        <v>-1675124</v>
      </c>
    </row>
    <row r="3037" spans="1:24" x14ac:dyDescent="0.35">
      <c r="A3037" s="294">
        <v>2013</v>
      </c>
      <c r="B3037" s="295">
        <v>99999</v>
      </c>
      <c r="C3037" s="296" t="s">
        <v>2584</v>
      </c>
      <c r="D3037" s="294" t="s">
        <v>39</v>
      </c>
      <c r="E3037" s="296" t="s">
        <v>40</v>
      </c>
      <c r="F3037" s="294" t="s">
        <v>2032</v>
      </c>
      <c r="G3037" s="296" t="s">
        <v>173</v>
      </c>
      <c r="H3037" s="296" t="s">
        <v>6</v>
      </c>
      <c r="I3037" s="296" t="s">
        <v>2306</v>
      </c>
      <c r="J3037" s="297">
        <v>1020.6</v>
      </c>
      <c r="K3037" s="298">
        <v>13600</v>
      </c>
      <c r="L3037" s="298">
        <v>16094</v>
      </c>
      <c r="M3037" s="299">
        <v>-420759.5</v>
      </c>
      <c r="N3037" s="300">
        <v>-5559817</v>
      </c>
      <c r="O3037" s="300">
        <v>39994</v>
      </c>
      <c r="P3037" s="301">
        <v>474326.2</v>
      </c>
      <c r="Q3037" s="302">
        <v>6257261</v>
      </c>
      <c r="R3037" s="302">
        <v>1922</v>
      </c>
      <c r="S3037" s="303">
        <v>36266.6</v>
      </c>
      <c r="T3037" s="304">
        <v>297281</v>
      </c>
      <c r="U3037" s="304">
        <v>-2</v>
      </c>
      <c r="V3037" s="297">
        <v>90853.9</v>
      </c>
      <c r="W3037" s="298">
        <v>1008325</v>
      </c>
      <c r="X3037" s="298">
        <v>58008</v>
      </c>
    </row>
    <row r="3038" spans="1:24" x14ac:dyDescent="0.35">
      <c r="A3038" s="294">
        <v>2013</v>
      </c>
      <c r="B3038" s="295">
        <v>99999</v>
      </c>
      <c r="C3038" s="296" t="s">
        <v>2584</v>
      </c>
      <c r="D3038" s="294" t="s">
        <v>39</v>
      </c>
      <c r="E3038" s="296" t="s">
        <v>40</v>
      </c>
      <c r="F3038" s="294" t="s">
        <v>2032</v>
      </c>
      <c r="G3038" s="296" t="s">
        <v>30</v>
      </c>
      <c r="H3038" s="296" t="s">
        <v>6</v>
      </c>
      <c r="I3038" s="296" t="s">
        <v>2271</v>
      </c>
      <c r="J3038" s="297">
        <v>106869.7</v>
      </c>
      <c r="K3038" s="298">
        <v>1141609</v>
      </c>
      <c r="L3038" s="298">
        <v>-25714</v>
      </c>
      <c r="M3038" s="299">
        <v>180249.1</v>
      </c>
      <c r="N3038" s="300">
        <v>2426643</v>
      </c>
      <c r="O3038" s="300">
        <v>12302</v>
      </c>
      <c r="P3038" s="301">
        <v>-90195.8</v>
      </c>
      <c r="Q3038" s="302">
        <v>-1202503</v>
      </c>
      <c r="R3038" s="302">
        <v>2176</v>
      </c>
      <c r="S3038" s="303">
        <v>3430.7</v>
      </c>
      <c r="T3038" s="304">
        <v>48913</v>
      </c>
      <c r="U3038" s="304">
        <v>1</v>
      </c>
      <c r="V3038" s="297">
        <v>200353.7</v>
      </c>
      <c r="W3038" s="298">
        <v>2414662</v>
      </c>
      <c r="X3038" s="298">
        <v>-11235</v>
      </c>
    </row>
    <row r="3039" spans="1:24" x14ac:dyDescent="0.35">
      <c r="A3039" s="294">
        <v>2013</v>
      </c>
      <c r="B3039" s="295">
        <v>99999</v>
      </c>
      <c r="C3039" s="296" t="s">
        <v>2584</v>
      </c>
      <c r="D3039" s="294" t="s">
        <v>39</v>
      </c>
      <c r="E3039" s="296" t="s">
        <v>40</v>
      </c>
      <c r="F3039" s="294" t="s">
        <v>2032</v>
      </c>
      <c r="G3039" s="296" t="s">
        <v>150</v>
      </c>
      <c r="H3039" s="296" t="s">
        <v>6</v>
      </c>
      <c r="I3039" s="296" t="s">
        <v>2351</v>
      </c>
      <c r="J3039" s="297">
        <v>14107.8</v>
      </c>
      <c r="K3039" s="298">
        <v>185459</v>
      </c>
      <c r="L3039" s="298">
        <v>31715</v>
      </c>
      <c r="M3039" s="299">
        <v>147.4</v>
      </c>
      <c r="N3039" s="300">
        <v>12288</v>
      </c>
      <c r="O3039" s="300">
        <v>2180</v>
      </c>
      <c r="P3039" s="301">
        <v>3982.1</v>
      </c>
      <c r="Q3039" s="302">
        <v>54648</v>
      </c>
      <c r="R3039" s="302">
        <v>283</v>
      </c>
      <c r="S3039" s="303">
        <v>0</v>
      </c>
      <c r="T3039" s="304">
        <v>0</v>
      </c>
      <c r="U3039" s="304">
        <v>0</v>
      </c>
      <c r="V3039" s="297">
        <v>18237.3</v>
      </c>
      <c r="W3039" s="298">
        <v>252395</v>
      </c>
      <c r="X3039" s="298">
        <v>34178</v>
      </c>
    </row>
    <row r="3040" spans="1:24" x14ac:dyDescent="0.35">
      <c r="A3040" s="294">
        <v>2013</v>
      </c>
      <c r="B3040" s="295">
        <v>99999</v>
      </c>
      <c r="C3040" s="296" t="s">
        <v>2584</v>
      </c>
      <c r="D3040" s="294" t="s">
        <v>39</v>
      </c>
      <c r="E3040" s="296" t="s">
        <v>40</v>
      </c>
      <c r="F3040" s="294" t="s">
        <v>2032</v>
      </c>
      <c r="G3040" s="296" t="s">
        <v>150</v>
      </c>
      <c r="H3040" s="296" t="s">
        <v>6</v>
      </c>
      <c r="I3040" s="296" t="s">
        <v>2306</v>
      </c>
      <c r="J3040" s="297">
        <v>-24700.5</v>
      </c>
      <c r="K3040" s="298">
        <v>-366827</v>
      </c>
      <c r="L3040" s="298">
        <v>-255596</v>
      </c>
      <c r="M3040" s="299">
        <v>6199.7</v>
      </c>
      <c r="N3040" s="300">
        <v>52597</v>
      </c>
      <c r="O3040" s="300">
        <v>32268</v>
      </c>
      <c r="P3040" s="301">
        <v>77961.2</v>
      </c>
      <c r="Q3040" s="302">
        <v>1268271</v>
      </c>
      <c r="R3040" s="302">
        <v>2174</v>
      </c>
      <c r="S3040" s="303">
        <v>0</v>
      </c>
      <c r="T3040" s="304">
        <v>0</v>
      </c>
      <c r="U3040" s="304">
        <v>0</v>
      </c>
      <c r="V3040" s="297">
        <v>59460.4</v>
      </c>
      <c r="W3040" s="298">
        <v>954041</v>
      </c>
      <c r="X3040" s="298">
        <v>-221154</v>
      </c>
    </row>
    <row r="3041" spans="1:24" x14ac:dyDescent="0.35">
      <c r="A3041" s="294">
        <v>2013</v>
      </c>
      <c r="B3041" s="295">
        <v>99999</v>
      </c>
      <c r="C3041" s="296" t="s">
        <v>2584</v>
      </c>
      <c r="D3041" s="294" t="s">
        <v>39</v>
      </c>
      <c r="E3041" s="296" t="s">
        <v>40</v>
      </c>
      <c r="F3041" s="294" t="s">
        <v>2032</v>
      </c>
      <c r="G3041" s="296" t="s">
        <v>79</v>
      </c>
      <c r="H3041" s="296" t="s">
        <v>6</v>
      </c>
      <c r="I3041" s="296" t="s">
        <v>2270</v>
      </c>
      <c r="J3041" s="297">
        <v>44.2</v>
      </c>
      <c r="K3041" s="298">
        <v>562</v>
      </c>
      <c r="L3041" s="298">
        <v>53</v>
      </c>
      <c r="M3041" s="299">
        <v>-33936.1</v>
      </c>
      <c r="N3041" s="300">
        <v>-646627</v>
      </c>
      <c r="O3041" s="300">
        <v>3416</v>
      </c>
      <c r="P3041" s="301">
        <v>29647.1</v>
      </c>
      <c r="Q3041" s="302">
        <v>565308</v>
      </c>
      <c r="R3041" s="302">
        <v>22</v>
      </c>
      <c r="S3041" s="303">
        <v>0</v>
      </c>
      <c r="T3041" s="304">
        <v>0</v>
      </c>
      <c r="U3041" s="304">
        <v>0</v>
      </c>
      <c r="V3041" s="297">
        <v>-4244.8999999999996</v>
      </c>
      <c r="W3041" s="298">
        <v>-80757</v>
      </c>
      <c r="X3041" s="298">
        <v>3491</v>
      </c>
    </row>
    <row r="3042" spans="1:24" x14ac:dyDescent="0.35">
      <c r="A3042" s="294">
        <v>2013</v>
      </c>
      <c r="B3042" s="295">
        <v>99999</v>
      </c>
      <c r="C3042" s="296" t="s">
        <v>2584</v>
      </c>
      <c r="D3042" s="294" t="s">
        <v>39</v>
      </c>
      <c r="E3042" s="296" t="s">
        <v>40</v>
      </c>
      <c r="F3042" s="294" t="s">
        <v>2032</v>
      </c>
      <c r="G3042" s="296" t="s">
        <v>169</v>
      </c>
      <c r="H3042" s="296" t="s">
        <v>6</v>
      </c>
      <c r="I3042" s="296" t="s">
        <v>2311</v>
      </c>
      <c r="J3042" s="297">
        <v>1.4</v>
      </c>
      <c r="K3042" s="298">
        <v>23</v>
      </c>
      <c r="L3042" s="298">
        <v>4</v>
      </c>
      <c r="M3042" s="299">
        <v>429.1</v>
      </c>
      <c r="N3042" s="300">
        <v>11647</v>
      </c>
      <c r="O3042" s="300">
        <v>402</v>
      </c>
      <c r="P3042" s="301">
        <v>1272.5999999999999</v>
      </c>
      <c r="Q3042" s="302">
        <v>33796</v>
      </c>
      <c r="R3042" s="302">
        <v>24</v>
      </c>
      <c r="S3042" s="303">
        <v>0</v>
      </c>
      <c r="T3042" s="304">
        <v>0</v>
      </c>
      <c r="U3042" s="304">
        <v>0</v>
      </c>
      <c r="V3042" s="297">
        <v>1703.1</v>
      </c>
      <c r="W3042" s="298">
        <v>45466</v>
      </c>
      <c r="X3042" s="298">
        <v>430</v>
      </c>
    </row>
    <row r="3043" spans="1:24" x14ac:dyDescent="0.35">
      <c r="A3043" s="294">
        <v>2013</v>
      </c>
      <c r="B3043" s="295">
        <v>99999</v>
      </c>
      <c r="C3043" s="296" t="s">
        <v>2584</v>
      </c>
      <c r="D3043" s="294" t="s">
        <v>39</v>
      </c>
      <c r="E3043" s="296" t="s">
        <v>40</v>
      </c>
      <c r="F3043" s="294" t="s">
        <v>2032</v>
      </c>
      <c r="G3043" s="296" t="s">
        <v>414</v>
      </c>
      <c r="H3043" s="296" t="s">
        <v>6</v>
      </c>
      <c r="I3043" s="296" t="s">
        <v>2306</v>
      </c>
      <c r="J3043" s="297">
        <v>23562.799999999999</v>
      </c>
      <c r="K3043" s="298">
        <v>311135</v>
      </c>
      <c r="L3043" s="298">
        <v>30798</v>
      </c>
      <c r="M3043" s="299">
        <v>-1576.4</v>
      </c>
      <c r="N3043" s="300">
        <v>-20295</v>
      </c>
      <c r="O3043" s="300">
        <v>2000</v>
      </c>
      <c r="P3043" s="301">
        <v>6381.8</v>
      </c>
      <c r="Q3043" s="302">
        <v>87776</v>
      </c>
      <c r="R3043" s="302">
        <v>278</v>
      </c>
      <c r="S3043" s="303">
        <v>0</v>
      </c>
      <c r="T3043" s="304">
        <v>0</v>
      </c>
      <c r="U3043" s="304">
        <v>0</v>
      </c>
      <c r="V3043" s="297">
        <v>28368.2</v>
      </c>
      <c r="W3043" s="298">
        <v>378616</v>
      </c>
      <c r="X3043" s="298">
        <v>33076</v>
      </c>
    </row>
    <row r="3044" spans="1:24" x14ac:dyDescent="0.35">
      <c r="A3044" s="294">
        <v>2013</v>
      </c>
      <c r="B3044" s="295">
        <v>99999</v>
      </c>
      <c r="C3044" s="296" t="s">
        <v>2584</v>
      </c>
      <c r="D3044" s="294" t="s">
        <v>39</v>
      </c>
      <c r="E3044" s="296" t="s">
        <v>40</v>
      </c>
      <c r="F3044" s="294" t="s">
        <v>2032</v>
      </c>
      <c r="G3044" s="296" t="s">
        <v>131</v>
      </c>
      <c r="H3044" s="296" t="s">
        <v>6</v>
      </c>
      <c r="I3044" s="296" t="s">
        <v>2272</v>
      </c>
      <c r="J3044" s="297">
        <v>3447.7</v>
      </c>
      <c r="K3044" s="298">
        <v>29387</v>
      </c>
      <c r="L3044" s="298">
        <v>-787</v>
      </c>
      <c r="M3044" s="299">
        <v>7658.5</v>
      </c>
      <c r="N3044" s="300">
        <v>93848</v>
      </c>
      <c r="O3044" s="300">
        <v>-1443</v>
      </c>
      <c r="P3044" s="301">
        <v>340</v>
      </c>
      <c r="Q3044" s="302">
        <v>4517</v>
      </c>
      <c r="R3044" s="302">
        <v>16</v>
      </c>
      <c r="S3044" s="303">
        <v>0</v>
      </c>
      <c r="T3044" s="304">
        <v>0</v>
      </c>
      <c r="U3044" s="304">
        <v>0</v>
      </c>
      <c r="V3044" s="297">
        <v>11446.2</v>
      </c>
      <c r="W3044" s="298">
        <v>127752</v>
      </c>
      <c r="X3044" s="298">
        <v>-2214</v>
      </c>
    </row>
    <row r="3045" spans="1:24" x14ac:dyDescent="0.35">
      <c r="A3045" s="294">
        <v>2013</v>
      </c>
      <c r="B3045" s="295">
        <v>99999</v>
      </c>
      <c r="C3045" s="296" t="s">
        <v>2584</v>
      </c>
      <c r="D3045" s="294" t="s">
        <v>39</v>
      </c>
      <c r="E3045" s="296" t="s">
        <v>40</v>
      </c>
      <c r="F3045" s="294" t="s">
        <v>2032</v>
      </c>
      <c r="G3045" s="296" t="s">
        <v>131</v>
      </c>
      <c r="H3045" s="296" t="s">
        <v>6</v>
      </c>
      <c r="I3045" s="296" t="s">
        <v>2271</v>
      </c>
      <c r="J3045" s="297">
        <v>172857.3</v>
      </c>
      <c r="K3045" s="298">
        <v>1537579</v>
      </c>
      <c r="L3045" s="298">
        <v>156635</v>
      </c>
      <c r="M3045" s="299">
        <v>47406.2</v>
      </c>
      <c r="N3045" s="300">
        <v>579855</v>
      </c>
      <c r="O3045" s="300">
        <v>48256</v>
      </c>
      <c r="P3045" s="301">
        <v>31540.6</v>
      </c>
      <c r="Q3045" s="302">
        <v>411501</v>
      </c>
      <c r="R3045" s="302">
        <v>-2292</v>
      </c>
      <c r="S3045" s="303">
        <v>-2961.6</v>
      </c>
      <c r="T3045" s="304">
        <v>-37022</v>
      </c>
      <c r="U3045" s="304">
        <v>1</v>
      </c>
      <c r="V3045" s="297">
        <v>248842.5</v>
      </c>
      <c r="W3045" s="298">
        <v>2491913</v>
      </c>
      <c r="X3045" s="298">
        <v>202600</v>
      </c>
    </row>
    <row r="3046" spans="1:24" x14ac:dyDescent="0.35">
      <c r="A3046" s="294">
        <v>2013</v>
      </c>
      <c r="B3046" s="295">
        <v>99999</v>
      </c>
      <c r="C3046" s="296" t="s">
        <v>2584</v>
      </c>
      <c r="D3046" s="294" t="s">
        <v>39</v>
      </c>
      <c r="E3046" s="296" t="s">
        <v>40</v>
      </c>
      <c r="F3046" s="294" t="s">
        <v>2032</v>
      </c>
      <c r="G3046" s="296" t="s">
        <v>221</v>
      </c>
      <c r="H3046" s="296" t="s">
        <v>6</v>
      </c>
      <c r="I3046" s="296" t="s">
        <v>2337</v>
      </c>
      <c r="J3046" s="297">
        <v>0</v>
      </c>
      <c r="K3046" s="298">
        <v>0</v>
      </c>
      <c r="L3046" s="298">
        <v>0</v>
      </c>
      <c r="M3046" s="299">
        <v>750.7</v>
      </c>
      <c r="N3046" s="300">
        <v>6861</v>
      </c>
      <c r="O3046" s="300">
        <v>-6</v>
      </c>
      <c r="P3046" s="301">
        <v>0</v>
      </c>
      <c r="Q3046" s="302">
        <v>0</v>
      </c>
      <c r="R3046" s="302">
        <v>0</v>
      </c>
      <c r="S3046" s="303">
        <v>0</v>
      </c>
      <c r="T3046" s="304">
        <v>0</v>
      </c>
      <c r="U3046" s="304">
        <v>0</v>
      </c>
      <c r="V3046" s="297">
        <v>750.7</v>
      </c>
      <c r="W3046" s="298">
        <v>6861</v>
      </c>
      <c r="X3046" s="298">
        <v>-6</v>
      </c>
    </row>
    <row r="3047" spans="1:24" x14ac:dyDescent="0.35">
      <c r="A3047" s="294">
        <v>2013</v>
      </c>
      <c r="B3047" s="295">
        <v>99999</v>
      </c>
      <c r="C3047" s="296" t="s">
        <v>2584</v>
      </c>
      <c r="D3047" s="294" t="s">
        <v>39</v>
      </c>
      <c r="E3047" s="296" t="s">
        <v>40</v>
      </c>
      <c r="F3047" s="294" t="s">
        <v>2032</v>
      </c>
      <c r="G3047" s="296" t="s">
        <v>221</v>
      </c>
      <c r="H3047" s="296" t="s">
        <v>6</v>
      </c>
      <c r="I3047" s="296" t="s">
        <v>2340</v>
      </c>
      <c r="J3047" s="297">
        <v>0</v>
      </c>
      <c r="K3047" s="298">
        <v>0</v>
      </c>
      <c r="L3047" s="298">
        <v>0</v>
      </c>
      <c r="M3047" s="299">
        <v>0</v>
      </c>
      <c r="N3047" s="300">
        <v>0</v>
      </c>
      <c r="O3047" s="300">
        <v>0</v>
      </c>
      <c r="P3047" s="301">
        <v>-8659.7000000000007</v>
      </c>
      <c r="Q3047" s="302">
        <v>-236457</v>
      </c>
      <c r="R3047" s="302">
        <v>2</v>
      </c>
      <c r="S3047" s="303">
        <v>0</v>
      </c>
      <c r="T3047" s="304">
        <v>0</v>
      </c>
      <c r="U3047" s="304">
        <v>0</v>
      </c>
      <c r="V3047" s="297">
        <v>-8659.7000000000007</v>
      </c>
      <c r="W3047" s="298">
        <v>-236457</v>
      </c>
      <c r="X3047" s="298">
        <v>2</v>
      </c>
    </row>
    <row r="3048" spans="1:24" x14ac:dyDescent="0.35">
      <c r="A3048" s="294">
        <v>2013</v>
      </c>
      <c r="B3048" s="295">
        <v>99999</v>
      </c>
      <c r="C3048" s="296" t="s">
        <v>2584</v>
      </c>
      <c r="D3048" s="294" t="s">
        <v>39</v>
      </c>
      <c r="E3048" s="296" t="s">
        <v>40</v>
      </c>
      <c r="F3048" s="294" t="s">
        <v>2032</v>
      </c>
      <c r="G3048" s="296" t="s">
        <v>41</v>
      </c>
      <c r="H3048" s="296" t="s">
        <v>6</v>
      </c>
      <c r="I3048" s="296" t="s">
        <v>2272</v>
      </c>
      <c r="J3048" s="297">
        <v>162610.20000000001</v>
      </c>
      <c r="K3048" s="298">
        <v>1663373</v>
      </c>
      <c r="L3048" s="298">
        <v>292706</v>
      </c>
      <c r="M3048" s="299">
        <v>551196.80000000005</v>
      </c>
      <c r="N3048" s="300">
        <v>7629949</v>
      </c>
      <c r="O3048" s="300">
        <v>108147</v>
      </c>
      <c r="P3048" s="301">
        <v>-232710.39999999999</v>
      </c>
      <c r="Q3048" s="302">
        <v>-3025255</v>
      </c>
      <c r="R3048" s="302">
        <v>-13489</v>
      </c>
      <c r="S3048" s="303">
        <v>-31562.799999999999</v>
      </c>
      <c r="T3048" s="304">
        <v>-375421</v>
      </c>
      <c r="U3048" s="304">
        <v>-4</v>
      </c>
      <c r="V3048" s="297">
        <v>449533.8</v>
      </c>
      <c r="W3048" s="298">
        <v>5892646</v>
      </c>
      <c r="X3048" s="298">
        <v>387360</v>
      </c>
    </row>
    <row r="3049" spans="1:24" x14ac:dyDescent="0.35">
      <c r="A3049" s="294">
        <v>2013</v>
      </c>
      <c r="B3049" s="295">
        <v>99999</v>
      </c>
      <c r="C3049" s="296" t="s">
        <v>2584</v>
      </c>
      <c r="D3049" s="294" t="s">
        <v>39</v>
      </c>
      <c r="E3049" s="296" t="s">
        <v>40</v>
      </c>
      <c r="F3049" s="294" t="s">
        <v>2032</v>
      </c>
      <c r="G3049" s="296" t="s">
        <v>41</v>
      </c>
      <c r="H3049" s="296" t="s">
        <v>6</v>
      </c>
      <c r="I3049" s="296" t="s">
        <v>2271</v>
      </c>
      <c r="J3049" s="297">
        <v>222.8</v>
      </c>
      <c r="K3049" s="298">
        <v>3969</v>
      </c>
      <c r="L3049" s="298">
        <v>407</v>
      </c>
      <c r="M3049" s="299">
        <v>-517.70000000000005</v>
      </c>
      <c r="N3049" s="300">
        <v>-7509</v>
      </c>
      <c r="O3049" s="300">
        <v>8</v>
      </c>
      <c r="P3049" s="301">
        <v>0</v>
      </c>
      <c r="Q3049" s="302">
        <v>0</v>
      </c>
      <c r="R3049" s="302">
        <v>0</v>
      </c>
      <c r="S3049" s="303">
        <v>0</v>
      </c>
      <c r="T3049" s="304">
        <v>0</v>
      </c>
      <c r="U3049" s="304">
        <v>0</v>
      </c>
      <c r="V3049" s="297">
        <v>-294.89999999999998</v>
      </c>
      <c r="W3049" s="298">
        <v>-3540</v>
      </c>
      <c r="X3049" s="298">
        <v>415</v>
      </c>
    </row>
    <row r="3050" spans="1:24" x14ac:dyDescent="0.35">
      <c r="A3050" s="294">
        <v>2013</v>
      </c>
      <c r="B3050" s="295">
        <v>99999</v>
      </c>
      <c r="C3050" s="296" t="s">
        <v>2584</v>
      </c>
      <c r="D3050" s="294" t="s">
        <v>39</v>
      </c>
      <c r="E3050" s="296" t="s">
        <v>40</v>
      </c>
      <c r="F3050" s="294" t="s">
        <v>2032</v>
      </c>
      <c r="G3050" s="296" t="s">
        <v>44</v>
      </c>
      <c r="H3050" s="296" t="s">
        <v>6</v>
      </c>
      <c r="I3050" s="296" t="s">
        <v>2271</v>
      </c>
      <c r="J3050" s="297">
        <v>116146.4</v>
      </c>
      <c r="K3050" s="298">
        <v>1895377</v>
      </c>
      <c r="L3050" s="298">
        <v>-82399</v>
      </c>
      <c r="M3050" s="299">
        <v>-505949.9</v>
      </c>
      <c r="N3050" s="300">
        <v>-10293458</v>
      </c>
      <c r="O3050" s="300">
        <v>25776</v>
      </c>
      <c r="P3050" s="301">
        <v>653439.80000000005</v>
      </c>
      <c r="Q3050" s="302">
        <v>13247198</v>
      </c>
      <c r="R3050" s="302">
        <v>6280</v>
      </c>
      <c r="S3050" s="303">
        <v>-2822</v>
      </c>
      <c r="T3050" s="304">
        <v>-60786</v>
      </c>
      <c r="U3050" s="304">
        <v>-2</v>
      </c>
      <c r="V3050" s="297">
        <v>260814.3</v>
      </c>
      <c r="W3050" s="298">
        <v>4788331</v>
      </c>
      <c r="X3050" s="298">
        <v>-50345</v>
      </c>
    </row>
    <row r="3051" spans="1:24" x14ac:dyDescent="0.35">
      <c r="A3051" s="294">
        <v>2013</v>
      </c>
      <c r="B3051" s="295">
        <v>99999</v>
      </c>
      <c r="C3051" s="296" t="s">
        <v>2584</v>
      </c>
      <c r="D3051" s="294" t="s">
        <v>39</v>
      </c>
      <c r="E3051" s="296" t="s">
        <v>40</v>
      </c>
      <c r="F3051" s="294" t="s">
        <v>2032</v>
      </c>
      <c r="G3051" s="296" t="s">
        <v>123</v>
      </c>
      <c r="H3051" s="296" t="s">
        <v>6</v>
      </c>
      <c r="I3051" s="296" t="s">
        <v>2294</v>
      </c>
      <c r="J3051" s="297">
        <v>0</v>
      </c>
      <c r="K3051" s="298">
        <v>0</v>
      </c>
      <c r="L3051" s="298">
        <v>0</v>
      </c>
      <c r="M3051" s="299">
        <v>427</v>
      </c>
      <c r="N3051" s="300">
        <v>10000</v>
      </c>
      <c r="O3051" s="300">
        <v>63</v>
      </c>
      <c r="P3051" s="301">
        <v>427.5</v>
      </c>
      <c r="Q3051" s="302">
        <v>10000</v>
      </c>
      <c r="R3051" s="302">
        <v>6</v>
      </c>
      <c r="S3051" s="303">
        <v>0</v>
      </c>
      <c r="T3051" s="304">
        <v>0</v>
      </c>
      <c r="U3051" s="304">
        <v>0</v>
      </c>
      <c r="V3051" s="297">
        <v>854.5</v>
      </c>
      <c r="W3051" s="298">
        <v>20000</v>
      </c>
      <c r="X3051" s="298">
        <v>69</v>
      </c>
    </row>
    <row r="3052" spans="1:24" x14ac:dyDescent="0.35">
      <c r="A3052" s="294">
        <v>2013</v>
      </c>
      <c r="B3052" s="295">
        <v>99999</v>
      </c>
      <c r="C3052" s="296" t="s">
        <v>2584</v>
      </c>
      <c r="D3052" s="294" t="s">
        <v>39</v>
      </c>
      <c r="E3052" s="296" t="s">
        <v>40</v>
      </c>
      <c r="F3052" s="294" t="s">
        <v>2032</v>
      </c>
      <c r="G3052" s="296" t="s">
        <v>123</v>
      </c>
      <c r="H3052" s="296" t="s">
        <v>6</v>
      </c>
      <c r="I3052" s="296" t="s">
        <v>2319</v>
      </c>
      <c r="J3052" s="297">
        <v>0</v>
      </c>
      <c r="K3052" s="298">
        <v>0</v>
      </c>
      <c r="L3052" s="298">
        <v>0</v>
      </c>
      <c r="M3052" s="299">
        <v>-28299.7</v>
      </c>
      <c r="N3052" s="300">
        <v>-660396</v>
      </c>
      <c r="O3052" s="300">
        <v>419</v>
      </c>
      <c r="P3052" s="301">
        <v>29135.599999999999</v>
      </c>
      <c r="Q3052" s="302">
        <v>685447</v>
      </c>
      <c r="R3052" s="302">
        <v>52</v>
      </c>
      <c r="S3052" s="303">
        <v>0</v>
      </c>
      <c r="T3052" s="304">
        <v>0</v>
      </c>
      <c r="U3052" s="304">
        <v>0</v>
      </c>
      <c r="V3052" s="297">
        <v>835.9</v>
      </c>
      <c r="W3052" s="298">
        <v>25051</v>
      </c>
      <c r="X3052" s="298">
        <v>471</v>
      </c>
    </row>
    <row r="3053" spans="1:24" x14ac:dyDescent="0.35">
      <c r="A3053" s="294">
        <v>2013</v>
      </c>
      <c r="B3053" s="295">
        <v>99999</v>
      </c>
      <c r="C3053" s="296" t="s">
        <v>2584</v>
      </c>
      <c r="D3053" s="294" t="s">
        <v>39</v>
      </c>
      <c r="E3053" s="296" t="s">
        <v>40</v>
      </c>
      <c r="F3053" s="294" t="s">
        <v>2032</v>
      </c>
      <c r="G3053" s="296" t="s">
        <v>187</v>
      </c>
      <c r="H3053" s="296" t="s">
        <v>6</v>
      </c>
      <c r="I3053" s="296" t="s">
        <v>2272</v>
      </c>
      <c r="J3053" s="297">
        <v>1000.5</v>
      </c>
      <c r="K3053" s="298">
        <v>6268</v>
      </c>
      <c r="L3053" s="298">
        <v>919</v>
      </c>
      <c r="M3053" s="299">
        <v>-79.599999999999994</v>
      </c>
      <c r="N3053" s="300">
        <v>-909</v>
      </c>
      <c r="O3053" s="300">
        <v>495</v>
      </c>
      <c r="P3053" s="301">
        <v>0</v>
      </c>
      <c r="Q3053" s="302">
        <v>0</v>
      </c>
      <c r="R3053" s="302">
        <v>0</v>
      </c>
      <c r="S3053" s="303">
        <v>0</v>
      </c>
      <c r="T3053" s="304">
        <v>0</v>
      </c>
      <c r="U3053" s="304">
        <v>0</v>
      </c>
      <c r="V3053" s="297">
        <v>920.9</v>
      </c>
      <c r="W3053" s="298">
        <v>5359</v>
      </c>
      <c r="X3053" s="298">
        <v>1414</v>
      </c>
    </row>
    <row r="3054" spans="1:24" x14ac:dyDescent="0.35">
      <c r="A3054" s="294">
        <v>2013</v>
      </c>
      <c r="B3054" s="295">
        <v>99999</v>
      </c>
      <c r="C3054" s="296" t="s">
        <v>2584</v>
      </c>
      <c r="D3054" s="294" t="s">
        <v>39</v>
      </c>
      <c r="E3054" s="296" t="s">
        <v>40</v>
      </c>
      <c r="F3054" s="294" t="s">
        <v>2032</v>
      </c>
      <c r="G3054" s="296" t="s">
        <v>187</v>
      </c>
      <c r="H3054" s="296" t="s">
        <v>6</v>
      </c>
      <c r="I3054" s="296" t="s">
        <v>2271</v>
      </c>
      <c r="J3054" s="297">
        <v>229752.6</v>
      </c>
      <c r="K3054" s="298">
        <v>2822104</v>
      </c>
      <c r="L3054" s="298">
        <v>263551</v>
      </c>
      <c r="M3054" s="299">
        <v>-1459077.7</v>
      </c>
      <c r="N3054" s="300">
        <v>-22706519</v>
      </c>
      <c r="O3054" s="300">
        <v>69668</v>
      </c>
      <c r="P3054" s="301">
        <v>1536010.4</v>
      </c>
      <c r="Q3054" s="302">
        <v>23853824</v>
      </c>
      <c r="R3054" s="302">
        <v>8699</v>
      </c>
      <c r="S3054" s="303">
        <v>9615.9</v>
      </c>
      <c r="T3054" s="304">
        <v>143290</v>
      </c>
      <c r="U3054" s="304">
        <v>-3</v>
      </c>
      <c r="V3054" s="297">
        <v>316301.2</v>
      </c>
      <c r="W3054" s="298">
        <v>4112699</v>
      </c>
      <c r="X3054" s="298">
        <v>341915</v>
      </c>
    </row>
    <row r="3055" spans="1:24" x14ac:dyDescent="0.35">
      <c r="A3055" s="294">
        <v>2013</v>
      </c>
      <c r="B3055" s="295">
        <v>99999</v>
      </c>
      <c r="C3055" s="296" t="s">
        <v>2584</v>
      </c>
      <c r="D3055" s="294" t="s">
        <v>39</v>
      </c>
      <c r="E3055" s="296" t="s">
        <v>40</v>
      </c>
      <c r="F3055" s="294" t="s">
        <v>2032</v>
      </c>
      <c r="G3055" s="296" t="s">
        <v>208</v>
      </c>
      <c r="H3055" s="296" t="s">
        <v>6</v>
      </c>
      <c r="I3055" s="296" t="s">
        <v>2306</v>
      </c>
      <c r="J3055" s="297">
        <v>5332.8</v>
      </c>
      <c r="K3055" s="298">
        <v>61710</v>
      </c>
      <c r="L3055" s="298">
        <v>7516</v>
      </c>
      <c r="M3055" s="299">
        <v>26582.5</v>
      </c>
      <c r="N3055" s="300">
        <v>373006</v>
      </c>
      <c r="O3055" s="300">
        <v>6973</v>
      </c>
      <c r="P3055" s="301">
        <v>-14080.1</v>
      </c>
      <c r="Q3055" s="302">
        <v>-196612</v>
      </c>
      <c r="R3055" s="302">
        <v>50</v>
      </c>
      <c r="S3055" s="303">
        <v>50.4</v>
      </c>
      <c r="T3055" s="304">
        <v>1392</v>
      </c>
      <c r="U3055" s="304">
        <v>0</v>
      </c>
      <c r="V3055" s="297">
        <v>17885.599999999999</v>
      </c>
      <c r="W3055" s="298">
        <v>239496</v>
      </c>
      <c r="X3055" s="298">
        <v>14539</v>
      </c>
    </row>
    <row r="3056" spans="1:24" x14ac:dyDescent="0.35">
      <c r="A3056" s="294">
        <v>2013</v>
      </c>
      <c r="B3056" s="295">
        <v>99999</v>
      </c>
      <c r="C3056" s="296" t="s">
        <v>2584</v>
      </c>
      <c r="D3056" s="294" t="s">
        <v>39</v>
      </c>
      <c r="E3056" s="296" t="s">
        <v>40</v>
      </c>
      <c r="F3056" s="294" t="s">
        <v>2032</v>
      </c>
      <c r="G3056" s="296" t="s">
        <v>92</v>
      </c>
      <c r="H3056" s="296" t="s">
        <v>6</v>
      </c>
      <c r="I3056" s="296" t="s">
        <v>2284</v>
      </c>
      <c r="J3056" s="297">
        <v>0</v>
      </c>
      <c r="K3056" s="298">
        <v>0</v>
      </c>
      <c r="L3056" s="298">
        <v>0</v>
      </c>
      <c r="M3056" s="299">
        <v>3005.6</v>
      </c>
      <c r="N3056" s="300">
        <v>73929</v>
      </c>
      <c r="O3056" s="300">
        <v>1</v>
      </c>
      <c r="P3056" s="301">
        <v>-11210.6</v>
      </c>
      <c r="Q3056" s="302">
        <v>-277176</v>
      </c>
      <c r="R3056" s="302">
        <v>8</v>
      </c>
      <c r="S3056" s="303">
        <v>0</v>
      </c>
      <c r="T3056" s="304">
        <v>0</v>
      </c>
      <c r="U3056" s="304">
        <v>0</v>
      </c>
      <c r="V3056" s="297">
        <v>-8205</v>
      </c>
      <c r="W3056" s="298">
        <v>-203247</v>
      </c>
      <c r="X3056" s="298">
        <v>9</v>
      </c>
    </row>
    <row r="3057" spans="1:24" x14ac:dyDescent="0.35">
      <c r="A3057" s="294">
        <v>2013</v>
      </c>
      <c r="B3057" s="295">
        <v>15497</v>
      </c>
      <c r="C3057" s="296" t="s">
        <v>2174</v>
      </c>
      <c r="D3057" s="294" t="s">
        <v>22</v>
      </c>
      <c r="E3057" s="296" t="s">
        <v>23</v>
      </c>
      <c r="F3057" s="294" t="s">
        <v>24</v>
      </c>
      <c r="G3057" s="296" t="s">
        <v>2171</v>
      </c>
      <c r="H3057" s="296" t="s">
        <v>16</v>
      </c>
      <c r="I3057" s="296" t="s">
        <v>2279</v>
      </c>
      <c r="J3057" s="297">
        <v>1633328</v>
      </c>
      <c r="K3057" s="298">
        <v>6319746</v>
      </c>
      <c r="L3057" s="298">
        <v>1340989</v>
      </c>
      <c r="M3057" s="299">
        <v>2474088</v>
      </c>
      <c r="N3057" s="300">
        <v>8968572</v>
      </c>
      <c r="O3057" s="300">
        <v>131034</v>
      </c>
      <c r="P3057" s="301">
        <v>570210</v>
      </c>
      <c r="Q3057" s="302">
        <v>2504182</v>
      </c>
      <c r="R3057" s="302">
        <v>694</v>
      </c>
      <c r="S3057" s="303">
        <v>0</v>
      </c>
      <c r="T3057" s="304">
        <v>0</v>
      </c>
      <c r="U3057" s="304">
        <v>0</v>
      </c>
      <c r="V3057" s="297">
        <v>4677626</v>
      </c>
      <c r="W3057" s="298">
        <v>17792500</v>
      </c>
      <c r="X3057" s="298">
        <v>1472717</v>
      </c>
    </row>
    <row r="3058" spans="1:24" x14ac:dyDescent="0.35">
      <c r="A3058" s="294">
        <v>2013</v>
      </c>
      <c r="B3058" s="295">
        <v>19879</v>
      </c>
      <c r="C3058" s="296" t="s">
        <v>2175</v>
      </c>
      <c r="D3058" s="294" t="s">
        <v>22</v>
      </c>
      <c r="E3058" s="296" t="s">
        <v>23</v>
      </c>
      <c r="F3058" s="294" t="s">
        <v>24</v>
      </c>
      <c r="G3058" s="296" t="s">
        <v>2172</v>
      </c>
      <c r="H3058" s="296" t="s">
        <v>16</v>
      </c>
      <c r="I3058" s="296" t="s">
        <v>2279</v>
      </c>
      <c r="J3058" s="297">
        <v>112132.6</v>
      </c>
      <c r="K3058" s="298">
        <v>231148</v>
      </c>
      <c r="L3058" s="298">
        <v>44736</v>
      </c>
      <c r="M3058" s="299">
        <v>62759.6</v>
      </c>
      <c r="N3058" s="300">
        <v>123234</v>
      </c>
      <c r="O3058" s="300">
        <v>8785</v>
      </c>
      <c r="P3058" s="301">
        <v>158869.4</v>
      </c>
      <c r="Q3058" s="302">
        <v>326158</v>
      </c>
      <c r="R3058" s="302">
        <v>1050</v>
      </c>
      <c r="S3058" s="303" t="s">
        <v>35</v>
      </c>
      <c r="T3058" s="304" t="s">
        <v>35</v>
      </c>
      <c r="U3058" s="304" t="s">
        <v>35</v>
      </c>
      <c r="V3058" s="297">
        <v>333761.59999999998</v>
      </c>
      <c r="W3058" s="298">
        <v>680540</v>
      </c>
      <c r="X3058" s="298">
        <v>54571</v>
      </c>
    </row>
    <row r="3059" spans="1:24" x14ac:dyDescent="0.35">
      <c r="A3059" s="294">
        <v>2013</v>
      </c>
      <c r="B3059" s="295">
        <v>40428</v>
      </c>
      <c r="C3059" s="296" t="s">
        <v>2176</v>
      </c>
      <c r="D3059" s="294" t="s">
        <v>22</v>
      </c>
      <c r="E3059" s="296" t="s">
        <v>23</v>
      </c>
      <c r="F3059" s="294" t="s">
        <v>24</v>
      </c>
      <c r="G3059" s="296" t="s">
        <v>2173</v>
      </c>
      <c r="H3059" s="296" t="s">
        <v>16</v>
      </c>
      <c r="I3059" s="296" t="s">
        <v>2279</v>
      </c>
      <c r="J3059" s="297">
        <v>122463</v>
      </c>
      <c r="K3059" s="298">
        <v>462163</v>
      </c>
      <c r="L3059" s="298">
        <v>41708</v>
      </c>
      <c r="M3059" s="299">
        <v>315369</v>
      </c>
      <c r="N3059" s="300">
        <v>1104247</v>
      </c>
      <c r="O3059" s="300">
        <v>6890</v>
      </c>
      <c r="P3059" s="301" t="s">
        <v>35</v>
      </c>
      <c r="Q3059" s="302" t="s">
        <v>35</v>
      </c>
      <c r="R3059" s="302" t="s">
        <v>35</v>
      </c>
      <c r="S3059" s="303" t="s">
        <v>35</v>
      </c>
      <c r="T3059" s="304" t="s">
        <v>35</v>
      </c>
      <c r="U3059" s="304" t="s">
        <v>35</v>
      </c>
      <c r="V3059" s="297">
        <v>437832</v>
      </c>
      <c r="W3059" s="298">
        <v>1566410</v>
      </c>
      <c r="X3059" s="298">
        <v>48598</v>
      </c>
    </row>
    <row r="3060" spans="1:24" x14ac:dyDescent="0.35">
      <c r="A3060" s="294">
        <v>2013</v>
      </c>
      <c r="B3060" s="295">
        <v>40429</v>
      </c>
      <c r="C3060" s="296" t="s">
        <v>2177</v>
      </c>
      <c r="D3060" s="294" t="s">
        <v>22</v>
      </c>
      <c r="E3060" s="296" t="s">
        <v>23</v>
      </c>
      <c r="F3060" s="294" t="s">
        <v>24</v>
      </c>
      <c r="G3060" s="296" t="s">
        <v>2178</v>
      </c>
      <c r="H3060" s="296" t="s">
        <v>16</v>
      </c>
      <c r="I3060" s="296" t="s">
        <v>2279</v>
      </c>
      <c r="J3060" s="297">
        <v>15809</v>
      </c>
      <c r="K3060" s="298">
        <v>40719</v>
      </c>
      <c r="L3060" s="298">
        <v>10945</v>
      </c>
      <c r="M3060" s="299">
        <v>27905</v>
      </c>
      <c r="N3060" s="300">
        <v>71069</v>
      </c>
      <c r="O3060" s="300">
        <v>1411</v>
      </c>
      <c r="P3060" s="301">
        <v>8339</v>
      </c>
      <c r="Q3060" s="302">
        <v>23724</v>
      </c>
      <c r="R3060" s="302">
        <v>4</v>
      </c>
      <c r="S3060" s="303" t="s">
        <v>35</v>
      </c>
      <c r="T3060" s="304" t="s">
        <v>35</v>
      </c>
      <c r="U3060" s="304" t="s">
        <v>35</v>
      </c>
      <c r="V3060" s="297">
        <v>52053</v>
      </c>
      <c r="W3060" s="298">
        <v>135512</v>
      </c>
      <c r="X3060" s="298">
        <v>12360</v>
      </c>
    </row>
    <row r="3061" spans="1:24" x14ac:dyDescent="0.35">
      <c r="A3061" s="294">
        <v>2013</v>
      </c>
      <c r="B3061" s="295">
        <v>57105</v>
      </c>
      <c r="C3061" s="296" t="s">
        <v>2179</v>
      </c>
      <c r="D3061" s="294" t="s">
        <v>22</v>
      </c>
      <c r="E3061" s="296" t="s">
        <v>23</v>
      </c>
      <c r="F3061" s="294" t="s">
        <v>24</v>
      </c>
      <c r="G3061" s="296" t="s">
        <v>2180</v>
      </c>
      <c r="H3061" s="296" t="s">
        <v>16</v>
      </c>
      <c r="I3061" s="296" t="s">
        <v>2279</v>
      </c>
      <c r="J3061" s="297">
        <v>20128</v>
      </c>
      <c r="K3061" s="298">
        <v>54056</v>
      </c>
      <c r="L3061" s="298">
        <v>11138</v>
      </c>
      <c r="M3061" s="299">
        <v>67020</v>
      </c>
      <c r="N3061" s="300">
        <v>154505</v>
      </c>
      <c r="O3061" s="300">
        <v>3524</v>
      </c>
      <c r="P3061" s="301" t="s">
        <v>35</v>
      </c>
      <c r="Q3061" s="302" t="s">
        <v>35</v>
      </c>
      <c r="R3061" s="302" t="s">
        <v>35</v>
      </c>
      <c r="S3061" s="303" t="s">
        <v>35</v>
      </c>
      <c r="T3061" s="304" t="s">
        <v>35</v>
      </c>
      <c r="U3061" s="304" t="s">
        <v>35</v>
      </c>
      <c r="V3061" s="297">
        <v>87148</v>
      </c>
      <c r="W3061" s="298">
        <v>208561</v>
      </c>
      <c r="X3061" s="298">
        <v>14662</v>
      </c>
    </row>
  </sheetData>
  <autoFilter ref="A3:X3061"/>
  <mergeCells count="7">
    <mergeCell ref="A1:I1"/>
    <mergeCell ref="A2:I2"/>
    <mergeCell ref="S1:U1"/>
    <mergeCell ref="V1:X1"/>
    <mergeCell ref="J1:L1"/>
    <mergeCell ref="M1:O1"/>
    <mergeCell ref="P1:R1"/>
  </mergeCells>
  <pageMargins left="0.75" right="0.75" top="1" bottom="1" header="0.5" footer="0.5"/>
  <pageSetup scale="42" fitToWidth="4" fitToHeight="5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9.9978637043366805E-2"/>
    <pageSetUpPr fitToPage="1"/>
  </sheetPr>
  <dimension ref="A1:AW569"/>
  <sheetViews>
    <sheetView zoomScale="85" zoomScaleNormal="85" workbookViewId="0">
      <pane xSplit="4" ySplit="3" topLeftCell="E4" activePane="bottomRight" state="frozen"/>
      <selection activeCell="D10" sqref="D10"/>
      <selection pane="topRight" activeCell="D10" sqref="D10"/>
      <selection pane="bottomLeft" activeCell="D10" sqref="D10"/>
      <selection pane="bottomRight" activeCell="M27" sqref="M27"/>
    </sheetView>
  </sheetViews>
  <sheetFormatPr defaultRowHeight="17.25" x14ac:dyDescent="0.35"/>
  <cols>
    <col min="1" max="1" width="6" style="307" bestFit="1" customWidth="1"/>
    <col min="2" max="2" width="9" style="307" bestFit="1" customWidth="1"/>
    <col min="3" max="3" width="36" style="307" bestFit="1" customWidth="1"/>
    <col min="4" max="4" width="9" style="307" bestFit="1" customWidth="1"/>
    <col min="5" max="7" width="12" style="307" bestFit="1" customWidth="1"/>
    <col min="8" max="8" width="13.5" style="307" bestFit="1" customWidth="1"/>
    <col min="9" max="12" width="12" style="307" bestFit="1" customWidth="1"/>
    <col min="13" max="13" width="13.5" style="307" bestFit="1" customWidth="1"/>
    <col min="14" max="17" width="12" style="307" bestFit="1" customWidth="1"/>
    <col min="18" max="18" width="13.5" style="307" bestFit="1" customWidth="1"/>
    <col min="19" max="22" width="12" style="307" bestFit="1" customWidth="1"/>
    <col min="23" max="23" width="13.5" style="307" bestFit="1" customWidth="1"/>
    <col min="24" max="27" width="12" style="307" bestFit="1" customWidth="1"/>
    <col min="28" max="28" width="13.5" style="307" bestFit="1" customWidth="1"/>
    <col min="29" max="32" width="12" style="307" bestFit="1" customWidth="1"/>
    <col min="33" max="33" width="13.5" style="307" bestFit="1" customWidth="1"/>
    <col min="34" max="37" width="12" style="307" bestFit="1" customWidth="1"/>
    <col min="38" max="38" width="13.5" style="307" bestFit="1" customWidth="1"/>
    <col min="39" max="42" width="12" style="307" bestFit="1" customWidth="1"/>
    <col min="43" max="43" width="13.5" style="307" bestFit="1" customWidth="1"/>
    <col min="44" max="47" width="12" style="307" bestFit="1" customWidth="1"/>
    <col min="48" max="48" width="13.5" style="307" bestFit="1" customWidth="1"/>
    <col min="49" max="49" width="105" style="307" bestFit="1" customWidth="1"/>
    <col min="50" max="16384" width="9" style="2"/>
  </cols>
  <sheetData>
    <row r="1" spans="1:49" ht="17.25" customHeight="1" x14ac:dyDescent="0.35">
      <c r="A1" s="387" t="s">
        <v>0</v>
      </c>
      <c r="B1" s="388"/>
      <c r="C1" s="388"/>
      <c r="D1" s="389"/>
      <c r="E1" s="381" t="s">
        <v>2586</v>
      </c>
      <c r="F1" s="382"/>
      <c r="G1" s="382"/>
      <c r="H1" s="382"/>
      <c r="I1" s="382"/>
      <c r="J1" s="382"/>
      <c r="K1" s="382"/>
      <c r="L1" s="382"/>
      <c r="M1" s="382"/>
      <c r="N1" s="383"/>
      <c r="O1" s="384" t="s">
        <v>2587</v>
      </c>
      <c r="P1" s="385"/>
      <c r="Q1" s="385"/>
      <c r="R1" s="385"/>
      <c r="S1" s="385"/>
      <c r="T1" s="385"/>
      <c r="U1" s="385"/>
      <c r="V1" s="385"/>
      <c r="W1" s="385"/>
      <c r="X1" s="386"/>
      <c r="Y1" s="381" t="s">
        <v>2590</v>
      </c>
      <c r="Z1" s="382"/>
      <c r="AA1" s="382"/>
      <c r="AB1" s="382"/>
      <c r="AC1" s="382"/>
      <c r="AD1" s="382"/>
      <c r="AE1" s="382"/>
      <c r="AF1" s="382"/>
      <c r="AG1" s="382"/>
      <c r="AH1" s="383"/>
      <c r="AI1" s="384" t="s">
        <v>2591</v>
      </c>
      <c r="AJ1" s="385"/>
      <c r="AK1" s="385"/>
      <c r="AL1" s="385"/>
      <c r="AM1" s="385"/>
      <c r="AN1" s="385"/>
      <c r="AO1" s="385"/>
      <c r="AP1" s="385"/>
      <c r="AQ1" s="385"/>
      <c r="AR1" s="386"/>
      <c r="AS1" s="381" t="s">
        <v>2592</v>
      </c>
      <c r="AT1" s="382"/>
      <c r="AU1" s="382"/>
      <c r="AV1" s="383"/>
      <c r="AW1" s="309" t="s">
        <v>6</v>
      </c>
    </row>
    <row r="2" spans="1:49" ht="17.25" customHeight="1" x14ac:dyDescent="0.35">
      <c r="A2" s="387" t="s">
        <v>6</v>
      </c>
      <c r="B2" s="388"/>
      <c r="C2" s="388"/>
      <c r="D2" s="389"/>
      <c r="E2" s="381" t="s">
        <v>2588</v>
      </c>
      <c r="F2" s="382"/>
      <c r="G2" s="382"/>
      <c r="H2" s="382"/>
      <c r="I2" s="383"/>
      <c r="J2" s="381" t="s">
        <v>2589</v>
      </c>
      <c r="K2" s="382"/>
      <c r="L2" s="382"/>
      <c r="M2" s="382"/>
      <c r="N2" s="383"/>
      <c r="O2" s="384" t="s">
        <v>2588</v>
      </c>
      <c r="P2" s="385"/>
      <c r="Q2" s="385"/>
      <c r="R2" s="385"/>
      <c r="S2" s="386"/>
      <c r="T2" s="384" t="s">
        <v>2589</v>
      </c>
      <c r="U2" s="385"/>
      <c r="V2" s="385"/>
      <c r="W2" s="385"/>
      <c r="X2" s="386"/>
      <c r="Y2" s="381" t="s">
        <v>2593</v>
      </c>
      <c r="Z2" s="382"/>
      <c r="AA2" s="382"/>
      <c r="AB2" s="382"/>
      <c r="AC2" s="383"/>
      <c r="AD2" s="381" t="s">
        <v>2594</v>
      </c>
      <c r="AE2" s="382"/>
      <c r="AF2" s="382"/>
      <c r="AG2" s="382"/>
      <c r="AH2" s="383"/>
      <c r="AI2" s="384" t="s">
        <v>2593</v>
      </c>
      <c r="AJ2" s="385"/>
      <c r="AK2" s="385"/>
      <c r="AL2" s="385"/>
      <c r="AM2" s="386"/>
      <c r="AN2" s="384" t="s">
        <v>2594</v>
      </c>
      <c r="AO2" s="385"/>
      <c r="AP2" s="385"/>
      <c r="AQ2" s="385"/>
      <c r="AR2" s="386"/>
      <c r="AS2" s="381" t="s">
        <v>2595</v>
      </c>
      <c r="AT2" s="382"/>
      <c r="AU2" s="382"/>
      <c r="AV2" s="383"/>
      <c r="AW2" s="309" t="s">
        <v>6</v>
      </c>
    </row>
    <row r="3" spans="1:49" x14ac:dyDescent="0.35">
      <c r="A3" s="309" t="s">
        <v>10</v>
      </c>
      <c r="B3" s="309" t="s">
        <v>11</v>
      </c>
      <c r="C3" s="309" t="s">
        <v>12</v>
      </c>
      <c r="D3" s="309" t="s">
        <v>16</v>
      </c>
      <c r="E3" s="310" t="s">
        <v>2033</v>
      </c>
      <c r="F3" s="310" t="s">
        <v>2034</v>
      </c>
      <c r="G3" s="310" t="s">
        <v>2035</v>
      </c>
      <c r="H3" s="310" t="s">
        <v>2036</v>
      </c>
      <c r="I3" s="310" t="s">
        <v>2037</v>
      </c>
      <c r="J3" s="311" t="s">
        <v>2033</v>
      </c>
      <c r="K3" s="311" t="s">
        <v>2034</v>
      </c>
      <c r="L3" s="311" t="s">
        <v>2035</v>
      </c>
      <c r="M3" s="311" t="s">
        <v>2036</v>
      </c>
      <c r="N3" s="311" t="s">
        <v>2037</v>
      </c>
      <c r="O3" s="312" t="s">
        <v>2033</v>
      </c>
      <c r="P3" s="312" t="s">
        <v>2034</v>
      </c>
      <c r="Q3" s="312" t="s">
        <v>2035</v>
      </c>
      <c r="R3" s="312" t="s">
        <v>2036</v>
      </c>
      <c r="S3" s="312" t="s">
        <v>2037</v>
      </c>
      <c r="T3" s="313" t="s">
        <v>2033</v>
      </c>
      <c r="U3" s="313" t="s">
        <v>2034</v>
      </c>
      <c r="V3" s="313" t="s">
        <v>2035</v>
      </c>
      <c r="W3" s="313" t="s">
        <v>2036</v>
      </c>
      <c r="X3" s="313" t="s">
        <v>2037</v>
      </c>
      <c r="Y3" s="310" t="s">
        <v>2033</v>
      </c>
      <c r="Z3" s="310" t="s">
        <v>2034</v>
      </c>
      <c r="AA3" s="310" t="s">
        <v>2035</v>
      </c>
      <c r="AB3" s="310" t="s">
        <v>2036</v>
      </c>
      <c r="AC3" s="310" t="s">
        <v>2037</v>
      </c>
      <c r="AD3" s="310" t="s">
        <v>2033</v>
      </c>
      <c r="AE3" s="310" t="s">
        <v>2034</v>
      </c>
      <c r="AF3" s="310" t="s">
        <v>2035</v>
      </c>
      <c r="AG3" s="310" t="s">
        <v>2036</v>
      </c>
      <c r="AH3" s="310" t="s">
        <v>2037</v>
      </c>
      <c r="AI3" s="312" t="s">
        <v>2033</v>
      </c>
      <c r="AJ3" s="312" t="s">
        <v>2034</v>
      </c>
      <c r="AK3" s="312" t="s">
        <v>2035</v>
      </c>
      <c r="AL3" s="312" t="s">
        <v>2036</v>
      </c>
      <c r="AM3" s="312" t="s">
        <v>2037</v>
      </c>
      <c r="AN3" s="312" t="s">
        <v>2033</v>
      </c>
      <c r="AO3" s="312" t="s">
        <v>2034</v>
      </c>
      <c r="AP3" s="312" t="s">
        <v>2035</v>
      </c>
      <c r="AQ3" s="312" t="s">
        <v>2036</v>
      </c>
      <c r="AR3" s="312" t="s">
        <v>2037</v>
      </c>
      <c r="AS3" s="314" t="s">
        <v>2033</v>
      </c>
      <c r="AT3" s="314" t="s">
        <v>2034</v>
      </c>
      <c r="AU3" s="314" t="s">
        <v>2035</v>
      </c>
      <c r="AV3" s="314" t="s">
        <v>2036</v>
      </c>
      <c r="AW3" s="309" t="s">
        <v>2596</v>
      </c>
    </row>
    <row r="4" spans="1:49" x14ac:dyDescent="0.35">
      <c r="A4" s="315">
        <v>2013</v>
      </c>
      <c r="B4" s="316">
        <v>122</v>
      </c>
      <c r="C4" s="308" t="s">
        <v>2273</v>
      </c>
      <c r="D4" s="308" t="s">
        <v>41</v>
      </c>
      <c r="E4" s="317">
        <v>244</v>
      </c>
      <c r="F4" s="317">
        <v>80</v>
      </c>
      <c r="G4" s="317" t="s">
        <v>35</v>
      </c>
      <c r="H4" s="317" t="s">
        <v>35</v>
      </c>
      <c r="I4" s="317">
        <v>324</v>
      </c>
      <c r="J4" s="318">
        <v>41.8</v>
      </c>
      <c r="K4" s="318">
        <v>13.8</v>
      </c>
      <c r="L4" s="318" t="s">
        <v>35</v>
      </c>
      <c r="M4" s="318" t="s">
        <v>35</v>
      </c>
      <c r="N4" s="318">
        <v>55.6</v>
      </c>
      <c r="O4" s="319">
        <v>2815</v>
      </c>
      <c r="P4" s="319">
        <v>804</v>
      </c>
      <c r="Q4" s="319" t="s">
        <v>35</v>
      </c>
      <c r="R4" s="319" t="s">
        <v>35</v>
      </c>
      <c r="S4" s="319">
        <v>3619</v>
      </c>
      <c r="T4" s="320">
        <v>418</v>
      </c>
      <c r="U4" s="320">
        <v>68.900000000000006</v>
      </c>
      <c r="V4" s="320" t="s">
        <v>35</v>
      </c>
      <c r="W4" s="320" t="s">
        <v>35</v>
      </c>
      <c r="X4" s="320">
        <v>486.9</v>
      </c>
      <c r="Y4" s="317">
        <v>58</v>
      </c>
      <c r="Z4" s="317">
        <v>20</v>
      </c>
      <c r="AA4" s="317" t="s">
        <v>35</v>
      </c>
      <c r="AB4" s="317" t="s">
        <v>35</v>
      </c>
      <c r="AC4" s="317">
        <v>78</v>
      </c>
      <c r="AD4" s="317">
        <v>27</v>
      </c>
      <c r="AE4" s="317">
        <v>10</v>
      </c>
      <c r="AF4" s="317" t="s">
        <v>35</v>
      </c>
      <c r="AG4" s="317" t="s">
        <v>35</v>
      </c>
      <c r="AH4" s="317">
        <v>37</v>
      </c>
      <c r="AI4" s="319">
        <v>58</v>
      </c>
      <c r="AJ4" s="319">
        <v>20</v>
      </c>
      <c r="AK4" s="319" t="s">
        <v>35</v>
      </c>
      <c r="AL4" s="319" t="s">
        <v>35</v>
      </c>
      <c r="AM4" s="319">
        <v>78</v>
      </c>
      <c r="AN4" s="319">
        <v>27</v>
      </c>
      <c r="AO4" s="319">
        <v>10</v>
      </c>
      <c r="AP4" s="319" t="s">
        <v>35</v>
      </c>
      <c r="AQ4" s="319" t="s">
        <v>35</v>
      </c>
      <c r="AR4" s="319">
        <v>37</v>
      </c>
      <c r="AS4" s="321">
        <v>10</v>
      </c>
      <c r="AT4" s="321">
        <v>10</v>
      </c>
      <c r="AU4" s="321" t="s">
        <v>35</v>
      </c>
      <c r="AV4" s="321" t="s">
        <v>35</v>
      </c>
      <c r="AW4" s="308" t="s">
        <v>2597</v>
      </c>
    </row>
    <row r="5" spans="1:49" x14ac:dyDescent="0.35">
      <c r="A5" s="315">
        <v>2013</v>
      </c>
      <c r="B5" s="316">
        <v>189</v>
      </c>
      <c r="C5" s="308" t="s">
        <v>2038</v>
      </c>
      <c r="D5" s="308" t="s">
        <v>56</v>
      </c>
      <c r="E5" s="317">
        <v>4428</v>
      </c>
      <c r="F5" s="317" t="s">
        <v>35</v>
      </c>
      <c r="G5" s="317" t="s">
        <v>35</v>
      </c>
      <c r="H5" s="317" t="s">
        <v>35</v>
      </c>
      <c r="I5" s="317">
        <v>4428</v>
      </c>
      <c r="J5" s="318">
        <v>0.6</v>
      </c>
      <c r="K5" s="318" t="s">
        <v>35</v>
      </c>
      <c r="L5" s="318" t="s">
        <v>35</v>
      </c>
      <c r="M5" s="318" t="s">
        <v>35</v>
      </c>
      <c r="N5" s="318">
        <v>0.6</v>
      </c>
      <c r="O5" s="319">
        <v>256384</v>
      </c>
      <c r="P5" s="319" t="s">
        <v>35</v>
      </c>
      <c r="Q5" s="319" t="s">
        <v>35</v>
      </c>
      <c r="R5" s="319" t="s">
        <v>35</v>
      </c>
      <c r="S5" s="319">
        <v>256384</v>
      </c>
      <c r="T5" s="320">
        <v>34</v>
      </c>
      <c r="U5" s="320" t="s">
        <v>35</v>
      </c>
      <c r="V5" s="320" t="s">
        <v>35</v>
      </c>
      <c r="W5" s="320" t="s">
        <v>35</v>
      </c>
      <c r="X5" s="320">
        <v>34</v>
      </c>
      <c r="Y5" s="317">
        <v>788</v>
      </c>
      <c r="Z5" s="317" t="s">
        <v>35</v>
      </c>
      <c r="AA5" s="317" t="s">
        <v>35</v>
      </c>
      <c r="AB5" s="317" t="s">
        <v>35</v>
      </c>
      <c r="AC5" s="317">
        <v>788</v>
      </c>
      <c r="AD5" s="317">
        <v>415</v>
      </c>
      <c r="AE5" s="317" t="s">
        <v>35</v>
      </c>
      <c r="AF5" s="317" t="s">
        <v>35</v>
      </c>
      <c r="AG5" s="317" t="s">
        <v>35</v>
      </c>
      <c r="AH5" s="317">
        <v>415</v>
      </c>
      <c r="AI5" s="319">
        <v>1242</v>
      </c>
      <c r="AJ5" s="319" t="s">
        <v>35</v>
      </c>
      <c r="AK5" s="319" t="s">
        <v>35</v>
      </c>
      <c r="AL5" s="319" t="s">
        <v>35</v>
      </c>
      <c r="AM5" s="319">
        <v>1242</v>
      </c>
      <c r="AN5" s="319">
        <v>799</v>
      </c>
      <c r="AO5" s="319" t="s">
        <v>35</v>
      </c>
      <c r="AP5" s="319" t="s">
        <v>35</v>
      </c>
      <c r="AQ5" s="319" t="s">
        <v>35</v>
      </c>
      <c r="AR5" s="319">
        <v>799</v>
      </c>
      <c r="AS5" s="321">
        <v>15</v>
      </c>
      <c r="AT5" s="321" t="s">
        <v>35</v>
      </c>
      <c r="AU5" s="321" t="s">
        <v>35</v>
      </c>
      <c r="AV5" s="321" t="s">
        <v>35</v>
      </c>
      <c r="AW5" s="308" t="s">
        <v>6</v>
      </c>
    </row>
    <row r="6" spans="1:49" x14ac:dyDescent="0.35">
      <c r="A6" s="315">
        <v>2013</v>
      </c>
      <c r="B6" s="316">
        <v>195</v>
      </c>
      <c r="C6" s="308" t="s">
        <v>55</v>
      </c>
      <c r="D6" s="308" t="s">
        <v>56</v>
      </c>
      <c r="E6" s="317">
        <v>8543</v>
      </c>
      <c r="F6" s="317">
        <v>5523</v>
      </c>
      <c r="G6" s="317">
        <v>591</v>
      </c>
      <c r="H6" s="317" t="s">
        <v>35</v>
      </c>
      <c r="I6" s="317">
        <v>14657</v>
      </c>
      <c r="J6" s="318">
        <v>2.5</v>
      </c>
      <c r="K6" s="318">
        <v>11.1</v>
      </c>
      <c r="L6" s="318">
        <v>0.1</v>
      </c>
      <c r="M6" s="318" t="s">
        <v>35</v>
      </c>
      <c r="N6" s="318">
        <v>13.7</v>
      </c>
      <c r="O6" s="319">
        <v>58318</v>
      </c>
      <c r="P6" s="319">
        <v>16235</v>
      </c>
      <c r="Q6" s="319">
        <v>6035</v>
      </c>
      <c r="R6" s="319" t="s">
        <v>35</v>
      </c>
      <c r="S6" s="319">
        <v>80588</v>
      </c>
      <c r="T6" s="320">
        <v>18.2</v>
      </c>
      <c r="U6" s="320">
        <v>488</v>
      </c>
      <c r="V6" s="320">
        <v>1.1000000000000001</v>
      </c>
      <c r="W6" s="320" t="s">
        <v>35</v>
      </c>
      <c r="X6" s="320">
        <v>507.3</v>
      </c>
      <c r="Y6" s="317">
        <v>277</v>
      </c>
      <c r="Z6" s="317" t="s">
        <v>35</v>
      </c>
      <c r="AA6" s="317" t="s">
        <v>35</v>
      </c>
      <c r="AB6" s="317" t="s">
        <v>35</v>
      </c>
      <c r="AC6" s="317">
        <v>277</v>
      </c>
      <c r="AD6" s="317">
        <v>2849</v>
      </c>
      <c r="AE6" s="317">
        <v>1253</v>
      </c>
      <c r="AF6" s="317">
        <v>590</v>
      </c>
      <c r="AG6" s="317" t="s">
        <v>35</v>
      </c>
      <c r="AH6" s="317">
        <v>4692</v>
      </c>
      <c r="AI6" s="319" t="s">
        <v>35</v>
      </c>
      <c r="AJ6" s="319" t="s">
        <v>35</v>
      </c>
      <c r="AK6" s="319" t="s">
        <v>35</v>
      </c>
      <c r="AL6" s="319" t="s">
        <v>35</v>
      </c>
      <c r="AM6" s="319" t="s">
        <v>35</v>
      </c>
      <c r="AN6" s="319">
        <v>4606</v>
      </c>
      <c r="AO6" s="319">
        <v>491</v>
      </c>
      <c r="AP6" s="319" t="s">
        <v>35</v>
      </c>
      <c r="AQ6" s="319" t="s">
        <v>35</v>
      </c>
      <c r="AR6" s="319">
        <v>5097</v>
      </c>
      <c r="AS6" s="321">
        <v>14.5</v>
      </c>
      <c r="AT6" s="321">
        <v>12.1</v>
      </c>
      <c r="AU6" s="321">
        <v>5</v>
      </c>
      <c r="AV6" s="321" t="s">
        <v>35</v>
      </c>
      <c r="AW6" s="308" t="s">
        <v>6</v>
      </c>
    </row>
    <row r="7" spans="1:49" x14ac:dyDescent="0.35">
      <c r="A7" s="315">
        <v>2013</v>
      </c>
      <c r="B7" s="316">
        <v>207</v>
      </c>
      <c r="C7" s="308" t="s">
        <v>59</v>
      </c>
      <c r="D7" s="308" t="s">
        <v>60</v>
      </c>
      <c r="E7" s="317">
        <v>149</v>
      </c>
      <c r="F7" s="317">
        <v>2927</v>
      </c>
      <c r="G7" s="317" t="s">
        <v>35</v>
      </c>
      <c r="H7" s="317" t="s">
        <v>35</v>
      </c>
      <c r="I7" s="317">
        <v>3076</v>
      </c>
      <c r="J7" s="318">
        <v>0</v>
      </c>
      <c r="K7" s="318">
        <v>0</v>
      </c>
      <c r="L7" s="318" t="s">
        <v>35</v>
      </c>
      <c r="M7" s="318" t="s">
        <v>35</v>
      </c>
      <c r="N7" s="318">
        <v>0</v>
      </c>
      <c r="O7" s="319">
        <v>1001</v>
      </c>
      <c r="P7" s="319">
        <v>42936</v>
      </c>
      <c r="Q7" s="319" t="s">
        <v>35</v>
      </c>
      <c r="R7" s="319" t="s">
        <v>35</v>
      </c>
      <c r="S7" s="319">
        <v>43937</v>
      </c>
      <c r="T7" s="320">
        <v>0</v>
      </c>
      <c r="U7" s="320">
        <v>5</v>
      </c>
      <c r="V7" s="320" t="s">
        <v>35</v>
      </c>
      <c r="W7" s="320" t="s">
        <v>35</v>
      </c>
      <c r="X7" s="320">
        <v>5</v>
      </c>
      <c r="Y7" s="317">
        <v>26</v>
      </c>
      <c r="Z7" s="317">
        <v>508</v>
      </c>
      <c r="AA7" s="317" t="s">
        <v>35</v>
      </c>
      <c r="AB7" s="317" t="s">
        <v>35</v>
      </c>
      <c r="AC7" s="317">
        <v>534</v>
      </c>
      <c r="AD7" s="317">
        <v>11</v>
      </c>
      <c r="AE7" s="317">
        <v>537</v>
      </c>
      <c r="AF7" s="317" t="s">
        <v>35</v>
      </c>
      <c r="AG7" s="317" t="s">
        <v>35</v>
      </c>
      <c r="AH7" s="317">
        <v>548</v>
      </c>
      <c r="AI7" s="319">
        <v>26</v>
      </c>
      <c r="AJ7" s="319">
        <v>508</v>
      </c>
      <c r="AK7" s="319" t="s">
        <v>35</v>
      </c>
      <c r="AL7" s="319" t="s">
        <v>35</v>
      </c>
      <c r="AM7" s="319">
        <v>534</v>
      </c>
      <c r="AN7" s="319">
        <v>11</v>
      </c>
      <c r="AO7" s="319">
        <v>537</v>
      </c>
      <c r="AP7" s="319" t="s">
        <v>35</v>
      </c>
      <c r="AQ7" s="319" t="s">
        <v>35</v>
      </c>
      <c r="AR7" s="319">
        <v>548</v>
      </c>
      <c r="AS7" s="321">
        <v>12.2</v>
      </c>
      <c r="AT7" s="321">
        <v>14.3</v>
      </c>
      <c r="AU7" s="321" t="s">
        <v>35</v>
      </c>
      <c r="AV7" s="321" t="s">
        <v>35</v>
      </c>
      <c r="AW7" s="308" t="s">
        <v>2598</v>
      </c>
    </row>
    <row r="8" spans="1:49" x14ac:dyDescent="0.35">
      <c r="A8" s="315">
        <v>2013</v>
      </c>
      <c r="B8" s="316">
        <v>295</v>
      </c>
      <c r="C8" s="308" t="s">
        <v>2281</v>
      </c>
      <c r="D8" s="308" t="s">
        <v>48</v>
      </c>
      <c r="E8" s="317">
        <v>222</v>
      </c>
      <c r="F8" s="317">
        <v>411</v>
      </c>
      <c r="G8" s="317">
        <v>1234</v>
      </c>
      <c r="H8" s="317" t="s">
        <v>35</v>
      </c>
      <c r="I8" s="317">
        <v>1867</v>
      </c>
      <c r="J8" s="318">
        <v>0</v>
      </c>
      <c r="K8" s="318">
        <v>0.1</v>
      </c>
      <c r="L8" s="318">
        <v>0.2</v>
      </c>
      <c r="M8" s="318" t="s">
        <v>35</v>
      </c>
      <c r="N8" s="318">
        <v>0.3</v>
      </c>
      <c r="O8" s="319">
        <v>2738</v>
      </c>
      <c r="P8" s="319">
        <v>5308</v>
      </c>
      <c r="Q8" s="319">
        <v>15925</v>
      </c>
      <c r="R8" s="319" t="s">
        <v>35</v>
      </c>
      <c r="S8" s="319">
        <v>23971</v>
      </c>
      <c r="T8" s="320">
        <v>0</v>
      </c>
      <c r="U8" s="320">
        <v>0.1</v>
      </c>
      <c r="V8" s="320">
        <v>0.2</v>
      </c>
      <c r="W8" s="320" t="s">
        <v>35</v>
      </c>
      <c r="X8" s="320">
        <v>0.3</v>
      </c>
      <c r="Y8" s="317">
        <v>21</v>
      </c>
      <c r="Z8" s="317">
        <v>17</v>
      </c>
      <c r="AA8" s="317">
        <v>52</v>
      </c>
      <c r="AB8" s="317" t="s">
        <v>35</v>
      </c>
      <c r="AC8" s="317">
        <v>90</v>
      </c>
      <c r="AD8" s="317">
        <v>19</v>
      </c>
      <c r="AE8" s="317">
        <v>16</v>
      </c>
      <c r="AF8" s="317">
        <v>47</v>
      </c>
      <c r="AG8" s="317" t="s">
        <v>35</v>
      </c>
      <c r="AH8" s="317">
        <v>81</v>
      </c>
      <c r="AI8" s="319">
        <v>21</v>
      </c>
      <c r="AJ8" s="319">
        <v>17</v>
      </c>
      <c r="AK8" s="319">
        <v>52</v>
      </c>
      <c r="AL8" s="319" t="s">
        <v>35</v>
      </c>
      <c r="AM8" s="319">
        <v>90</v>
      </c>
      <c r="AN8" s="319">
        <v>19</v>
      </c>
      <c r="AO8" s="319">
        <v>16</v>
      </c>
      <c r="AP8" s="319">
        <v>47</v>
      </c>
      <c r="AQ8" s="319" t="s">
        <v>35</v>
      </c>
      <c r="AR8" s="319">
        <v>81</v>
      </c>
      <c r="AS8" s="321">
        <v>12</v>
      </c>
      <c r="AT8" s="321">
        <v>13</v>
      </c>
      <c r="AU8" s="321">
        <v>13</v>
      </c>
      <c r="AV8" s="321" t="s">
        <v>35</v>
      </c>
      <c r="AW8" s="308" t="s">
        <v>6</v>
      </c>
    </row>
    <row r="9" spans="1:49" x14ac:dyDescent="0.35">
      <c r="A9" s="315">
        <v>2013</v>
      </c>
      <c r="B9" s="316">
        <v>309</v>
      </c>
      <c r="C9" s="308" t="s">
        <v>82</v>
      </c>
      <c r="D9" s="308" t="s">
        <v>83</v>
      </c>
      <c r="E9" s="317">
        <v>420</v>
      </c>
      <c r="F9" s="317">
        <v>133</v>
      </c>
      <c r="G9" s="317" t="s">
        <v>35</v>
      </c>
      <c r="H9" s="317" t="s">
        <v>35</v>
      </c>
      <c r="I9" s="317">
        <v>553</v>
      </c>
      <c r="J9" s="318">
        <v>0.2</v>
      </c>
      <c r="K9" s="318">
        <v>0.1</v>
      </c>
      <c r="L9" s="318" t="s">
        <v>35</v>
      </c>
      <c r="M9" s="318" t="s">
        <v>35</v>
      </c>
      <c r="N9" s="318">
        <v>0.3</v>
      </c>
      <c r="O9" s="319">
        <v>7219</v>
      </c>
      <c r="P9" s="319">
        <v>1363</v>
      </c>
      <c r="Q9" s="319" t="s">
        <v>35</v>
      </c>
      <c r="R9" s="319" t="s">
        <v>35</v>
      </c>
      <c r="S9" s="319">
        <v>8582</v>
      </c>
      <c r="T9" s="320">
        <v>0.2</v>
      </c>
      <c r="U9" s="320">
        <v>0.1</v>
      </c>
      <c r="V9" s="320" t="s">
        <v>35</v>
      </c>
      <c r="W9" s="320" t="s">
        <v>35</v>
      </c>
      <c r="X9" s="320">
        <v>0.3</v>
      </c>
      <c r="Y9" s="317">
        <v>70</v>
      </c>
      <c r="Z9" s="317">
        <v>22</v>
      </c>
      <c r="AA9" s="317" t="s">
        <v>35</v>
      </c>
      <c r="AB9" s="317" t="s">
        <v>35</v>
      </c>
      <c r="AC9" s="317">
        <v>92</v>
      </c>
      <c r="AD9" s="317">
        <v>27</v>
      </c>
      <c r="AE9" s="317">
        <v>12</v>
      </c>
      <c r="AF9" s="317">
        <v>78</v>
      </c>
      <c r="AG9" s="317" t="s">
        <v>35</v>
      </c>
      <c r="AH9" s="317">
        <v>117</v>
      </c>
      <c r="AI9" s="319">
        <v>70</v>
      </c>
      <c r="AJ9" s="319">
        <v>22</v>
      </c>
      <c r="AK9" s="319" t="s">
        <v>35</v>
      </c>
      <c r="AL9" s="319" t="s">
        <v>35</v>
      </c>
      <c r="AM9" s="319">
        <v>92</v>
      </c>
      <c r="AN9" s="319">
        <v>27</v>
      </c>
      <c r="AO9" s="319">
        <v>12</v>
      </c>
      <c r="AP9" s="319">
        <v>78</v>
      </c>
      <c r="AQ9" s="319" t="s">
        <v>35</v>
      </c>
      <c r="AR9" s="319">
        <v>117</v>
      </c>
      <c r="AS9" s="321">
        <v>17</v>
      </c>
      <c r="AT9" s="321">
        <v>10</v>
      </c>
      <c r="AU9" s="321" t="s">
        <v>35</v>
      </c>
      <c r="AV9" s="321" t="s">
        <v>35</v>
      </c>
      <c r="AW9" s="308" t="s">
        <v>6</v>
      </c>
    </row>
    <row r="10" spans="1:49" x14ac:dyDescent="0.35">
      <c r="A10" s="315">
        <v>2013</v>
      </c>
      <c r="B10" s="316">
        <v>329</v>
      </c>
      <c r="C10" s="308" t="s">
        <v>84</v>
      </c>
      <c r="D10" s="308" t="s">
        <v>83</v>
      </c>
      <c r="E10" s="317">
        <v>436</v>
      </c>
      <c r="F10" s="317">
        <v>0</v>
      </c>
      <c r="G10" s="317">
        <v>456</v>
      </c>
      <c r="H10" s="317">
        <v>0</v>
      </c>
      <c r="I10" s="317">
        <v>892</v>
      </c>
      <c r="J10" s="318">
        <v>0.9</v>
      </c>
      <c r="K10" s="318">
        <v>0</v>
      </c>
      <c r="L10" s="318">
        <v>0</v>
      </c>
      <c r="M10" s="318">
        <v>0</v>
      </c>
      <c r="N10" s="318">
        <v>0.9</v>
      </c>
      <c r="O10" s="319">
        <v>2671</v>
      </c>
      <c r="P10" s="319">
        <v>239</v>
      </c>
      <c r="Q10" s="319">
        <v>1889</v>
      </c>
      <c r="R10" s="319">
        <v>0</v>
      </c>
      <c r="S10" s="319">
        <v>4799</v>
      </c>
      <c r="T10" s="320">
        <v>1.2</v>
      </c>
      <c r="U10" s="320">
        <v>0</v>
      </c>
      <c r="V10" s="320">
        <v>0.3</v>
      </c>
      <c r="W10" s="320" t="s">
        <v>35</v>
      </c>
      <c r="X10" s="320">
        <v>1.5</v>
      </c>
      <c r="Y10" s="317">
        <v>53</v>
      </c>
      <c r="Z10" s="317">
        <v>0</v>
      </c>
      <c r="AA10" s="317">
        <v>19</v>
      </c>
      <c r="AB10" s="317">
        <v>0</v>
      </c>
      <c r="AC10" s="317">
        <v>72</v>
      </c>
      <c r="AD10" s="317">
        <v>95</v>
      </c>
      <c r="AE10" s="317">
        <v>5</v>
      </c>
      <c r="AF10" s="317">
        <v>0</v>
      </c>
      <c r="AG10" s="317">
        <v>0</v>
      </c>
      <c r="AH10" s="317">
        <v>100</v>
      </c>
      <c r="AI10" s="319">
        <v>169</v>
      </c>
      <c r="AJ10" s="319">
        <v>18</v>
      </c>
      <c r="AK10" s="319">
        <v>41</v>
      </c>
      <c r="AL10" s="319">
        <v>0</v>
      </c>
      <c r="AM10" s="319">
        <v>228</v>
      </c>
      <c r="AN10" s="319">
        <v>95</v>
      </c>
      <c r="AO10" s="319">
        <v>5</v>
      </c>
      <c r="AP10" s="319">
        <v>0</v>
      </c>
      <c r="AQ10" s="319">
        <v>0</v>
      </c>
      <c r="AR10" s="319">
        <v>100</v>
      </c>
      <c r="AS10" s="321">
        <v>1</v>
      </c>
      <c r="AT10" s="321">
        <v>15</v>
      </c>
      <c r="AU10" s="321">
        <v>4.1399999999999997</v>
      </c>
      <c r="AV10" s="321">
        <v>0</v>
      </c>
      <c r="AW10" s="308" t="s">
        <v>6</v>
      </c>
    </row>
    <row r="11" spans="1:49" x14ac:dyDescent="0.35">
      <c r="A11" s="315">
        <v>2013</v>
      </c>
      <c r="B11" s="316">
        <v>554</v>
      </c>
      <c r="C11" s="308" t="s">
        <v>95</v>
      </c>
      <c r="D11" s="308" t="s">
        <v>83</v>
      </c>
      <c r="E11" s="317">
        <v>1090</v>
      </c>
      <c r="F11" s="317">
        <v>8332</v>
      </c>
      <c r="G11" s="317" t="s">
        <v>35</v>
      </c>
      <c r="H11" s="317" t="s">
        <v>35</v>
      </c>
      <c r="I11" s="317">
        <v>9422</v>
      </c>
      <c r="J11" s="318">
        <v>1.2</v>
      </c>
      <c r="K11" s="318">
        <v>1.4</v>
      </c>
      <c r="L11" s="318" t="s">
        <v>35</v>
      </c>
      <c r="M11" s="318" t="s">
        <v>35</v>
      </c>
      <c r="N11" s="318">
        <v>2.6</v>
      </c>
      <c r="O11" s="319">
        <v>16245</v>
      </c>
      <c r="P11" s="319">
        <v>45342</v>
      </c>
      <c r="Q11" s="319" t="s">
        <v>35</v>
      </c>
      <c r="R11" s="319" t="s">
        <v>35</v>
      </c>
      <c r="S11" s="319">
        <v>61587</v>
      </c>
      <c r="T11" s="320">
        <v>0.9</v>
      </c>
      <c r="U11" s="320">
        <v>0.6</v>
      </c>
      <c r="V11" s="320" t="s">
        <v>35</v>
      </c>
      <c r="W11" s="320" t="s">
        <v>35</v>
      </c>
      <c r="X11" s="320">
        <v>1.5</v>
      </c>
      <c r="Y11" s="317">
        <v>384</v>
      </c>
      <c r="Z11" s="317">
        <v>189</v>
      </c>
      <c r="AA11" s="317" t="s">
        <v>35</v>
      </c>
      <c r="AB11" s="317" t="s">
        <v>35</v>
      </c>
      <c r="AC11" s="317">
        <v>573</v>
      </c>
      <c r="AD11" s="317">
        <v>180</v>
      </c>
      <c r="AE11" s="317">
        <v>120</v>
      </c>
      <c r="AF11" s="317" t="s">
        <v>35</v>
      </c>
      <c r="AG11" s="317" t="s">
        <v>35</v>
      </c>
      <c r="AH11" s="317">
        <v>300</v>
      </c>
      <c r="AI11" s="319">
        <v>625</v>
      </c>
      <c r="AJ11" s="319">
        <v>618</v>
      </c>
      <c r="AK11" s="319" t="s">
        <v>35</v>
      </c>
      <c r="AL11" s="319" t="s">
        <v>35</v>
      </c>
      <c r="AM11" s="319">
        <v>1243</v>
      </c>
      <c r="AN11" s="319">
        <v>313</v>
      </c>
      <c r="AO11" s="319">
        <v>309</v>
      </c>
      <c r="AP11" s="319" t="s">
        <v>35</v>
      </c>
      <c r="AQ11" s="319" t="s">
        <v>35</v>
      </c>
      <c r="AR11" s="319">
        <v>622</v>
      </c>
      <c r="AS11" s="321">
        <v>6.25</v>
      </c>
      <c r="AT11" s="321">
        <v>6.18</v>
      </c>
      <c r="AU11" s="321" t="s">
        <v>35</v>
      </c>
      <c r="AV11" s="321" t="s">
        <v>35</v>
      </c>
      <c r="AW11" s="308" t="s">
        <v>6</v>
      </c>
    </row>
    <row r="12" spans="1:49" x14ac:dyDescent="0.35">
      <c r="A12" s="315">
        <v>2013</v>
      </c>
      <c r="B12" s="316">
        <v>590</v>
      </c>
      <c r="C12" s="308" t="s">
        <v>101</v>
      </c>
      <c r="D12" s="308" t="s">
        <v>60</v>
      </c>
      <c r="E12" s="317">
        <v>10426</v>
      </c>
      <c r="F12" s="317">
        <v>13888</v>
      </c>
      <c r="G12" s="317">
        <v>5952</v>
      </c>
      <c r="H12" s="317" t="s">
        <v>35</v>
      </c>
      <c r="I12" s="317">
        <v>30266</v>
      </c>
      <c r="J12" s="318">
        <v>9.4</v>
      </c>
      <c r="K12" s="318">
        <v>3</v>
      </c>
      <c r="L12" s="318">
        <v>1.3</v>
      </c>
      <c r="M12" s="318" t="s">
        <v>35</v>
      </c>
      <c r="N12" s="318">
        <v>13.7</v>
      </c>
      <c r="O12" s="319">
        <v>73082</v>
      </c>
      <c r="P12" s="319">
        <v>144965</v>
      </c>
      <c r="Q12" s="319">
        <v>62128</v>
      </c>
      <c r="R12" s="319" t="s">
        <v>35</v>
      </c>
      <c r="S12" s="319">
        <v>280175</v>
      </c>
      <c r="T12" s="320">
        <v>9.4</v>
      </c>
      <c r="U12" s="320">
        <v>3</v>
      </c>
      <c r="V12" s="320">
        <v>1.3</v>
      </c>
      <c r="W12" s="320" t="s">
        <v>35</v>
      </c>
      <c r="X12" s="320">
        <v>13.7</v>
      </c>
      <c r="Y12" s="317">
        <v>1568</v>
      </c>
      <c r="Z12" s="317">
        <v>1961</v>
      </c>
      <c r="AA12" s="317">
        <v>841</v>
      </c>
      <c r="AB12" s="317" t="s">
        <v>35</v>
      </c>
      <c r="AC12" s="317">
        <v>4370</v>
      </c>
      <c r="AD12" s="317">
        <v>175</v>
      </c>
      <c r="AE12" s="317">
        <v>194</v>
      </c>
      <c r="AF12" s="317">
        <v>83</v>
      </c>
      <c r="AG12" s="317" t="s">
        <v>35</v>
      </c>
      <c r="AH12" s="317">
        <v>452</v>
      </c>
      <c r="AI12" s="319">
        <v>1568</v>
      </c>
      <c r="AJ12" s="319">
        <v>1961</v>
      </c>
      <c r="AK12" s="319">
        <v>841</v>
      </c>
      <c r="AL12" s="319" t="s">
        <v>35</v>
      </c>
      <c r="AM12" s="319">
        <v>4370</v>
      </c>
      <c r="AN12" s="319">
        <v>175</v>
      </c>
      <c r="AO12" s="319">
        <v>194</v>
      </c>
      <c r="AP12" s="319">
        <v>83</v>
      </c>
      <c r="AQ12" s="319" t="s">
        <v>35</v>
      </c>
      <c r="AR12" s="319">
        <v>452</v>
      </c>
      <c r="AS12" s="321">
        <v>6.3</v>
      </c>
      <c r="AT12" s="321">
        <v>10.4</v>
      </c>
      <c r="AU12" s="321">
        <v>10.4</v>
      </c>
      <c r="AV12" s="321" t="s">
        <v>35</v>
      </c>
      <c r="AW12" s="308" t="s">
        <v>6</v>
      </c>
    </row>
    <row r="13" spans="1:49" x14ac:dyDescent="0.35">
      <c r="A13" s="315">
        <v>2013</v>
      </c>
      <c r="B13" s="316">
        <v>691</v>
      </c>
      <c r="C13" s="308" t="s">
        <v>107</v>
      </c>
      <c r="D13" s="308" t="s">
        <v>48</v>
      </c>
      <c r="E13" s="317">
        <v>345</v>
      </c>
      <c r="F13" s="317">
        <v>2423</v>
      </c>
      <c r="G13" s="317">
        <v>0</v>
      </c>
      <c r="H13" s="317">
        <v>0</v>
      </c>
      <c r="I13" s="317">
        <v>2768</v>
      </c>
      <c r="J13" s="318">
        <v>0.1</v>
      </c>
      <c r="K13" s="318">
        <v>0.5</v>
      </c>
      <c r="L13" s="318" t="s">
        <v>35</v>
      </c>
      <c r="M13" s="318" t="s">
        <v>35</v>
      </c>
      <c r="N13" s="318">
        <v>0.6</v>
      </c>
      <c r="O13" s="319">
        <v>13385</v>
      </c>
      <c r="P13" s="319">
        <v>68738</v>
      </c>
      <c r="Q13" s="319">
        <v>0</v>
      </c>
      <c r="R13" s="319">
        <v>0</v>
      </c>
      <c r="S13" s="319">
        <v>82123</v>
      </c>
      <c r="T13" s="320">
        <v>0.4</v>
      </c>
      <c r="U13" s="320">
        <v>1.7</v>
      </c>
      <c r="V13" s="320">
        <v>0</v>
      </c>
      <c r="W13" s="320">
        <v>0</v>
      </c>
      <c r="X13" s="320">
        <v>2.1</v>
      </c>
      <c r="Y13" s="317">
        <v>33</v>
      </c>
      <c r="Z13" s="317">
        <v>116</v>
      </c>
      <c r="AA13" s="317">
        <v>0</v>
      </c>
      <c r="AB13" s="317">
        <v>0</v>
      </c>
      <c r="AC13" s="317">
        <v>149</v>
      </c>
      <c r="AD13" s="317">
        <v>252</v>
      </c>
      <c r="AE13" s="317">
        <v>27</v>
      </c>
      <c r="AF13" s="317">
        <v>0</v>
      </c>
      <c r="AG13" s="317">
        <v>0</v>
      </c>
      <c r="AH13" s="317">
        <v>279</v>
      </c>
      <c r="AI13" s="319">
        <v>103</v>
      </c>
      <c r="AJ13" s="319">
        <v>319</v>
      </c>
      <c r="AK13" s="319">
        <v>0</v>
      </c>
      <c r="AL13" s="319">
        <v>0</v>
      </c>
      <c r="AM13" s="319">
        <v>422</v>
      </c>
      <c r="AN13" s="319">
        <v>656</v>
      </c>
      <c r="AO13" s="319">
        <v>86</v>
      </c>
      <c r="AP13" s="319">
        <v>0</v>
      </c>
      <c r="AQ13" s="319">
        <v>0</v>
      </c>
      <c r="AR13" s="319">
        <v>742</v>
      </c>
      <c r="AS13" s="321">
        <v>10</v>
      </c>
      <c r="AT13" s="321">
        <v>12</v>
      </c>
      <c r="AU13" s="321">
        <v>0</v>
      </c>
      <c r="AV13" s="321">
        <v>0</v>
      </c>
      <c r="AW13" s="308" t="s">
        <v>6</v>
      </c>
    </row>
    <row r="14" spans="1:49" x14ac:dyDescent="0.35">
      <c r="A14" s="315">
        <v>2013</v>
      </c>
      <c r="B14" s="316">
        <v>733</v>
      </c>
      <c r="C14" s="308" t="s">
        <v>111</v>
      </c>
      <c r="D14" s="308" t="s">
        <v>112</v>
      </c>
      <c r="E14" s="317">
        <v>28306</v>
      </c>
      <c r="F14" s="317">
        <v>16143</v>
      </c>
      <c r="G14" s="317">
        <v>1793</v>
      </c>
      <c r="H14" s="317">
        <v>0</v>
      </c>
      <c r="I14" s="317">
        <v>46242</v>
      </c>
      <c r="J14" s="318">
        <v>3</v>
      </c>
      <c r="K14" s="318">
        <v>2.9</v>
      </c>
      <c r="L14" s="318">
        <v>0.3</v>
      </c>
      <c r="M14" s="318" t="s">
        <v>35</v>
      </c>
      <c r="N14" s="318">
        <v>6.2</v>
      </c>
      <c r="O14" s="319">
        <v>277814</v>
      </c>
      <c r="P14" s="319">
        <v>244610</v>
      </c>
      <c r="Q14" s="319">
        <v>27179</v>
      </c>
      <c r="R14" s="319">
        <v>0</v>
      </c>
      <c r="S14" s="319">
        <v>549603</v>
      </c>
      <c r="T14" s="320">
        <v>3</v>
      </c>
      <c r="U14" s="320">
        <v>2.9</v>
      </c>
      <c r="V14" s="320">
        <v>0.3</v>
      </c>
      <c r="W14" s="320">
        <v>0</v>
      </c>
      <c r="X14" s="320">
        <v>6.2</v>
      </c>
      <c r="Y14" s="317">
        <v>921</v>
      </c>
      <c r="Z14" s="317">
        <v>973</v>
      </c>
      <c r="AA14" s="317">
        <v>108</v>
      </c>
      <c r="AB14" s="317">
        <v>0</v>
      </c>
      <c r="AC14" s="317">
        <v>2002</v>
      </c>
      <c r="AD14" s="317">
        <v>2340</v>
      </c>
      <c r="AE14" s="317">
        <v>765</v>
      </c>
      <c r="AF14" s="317">
        <v>85</v>
      </c>
      <c r="AG14" s="317">
        <v>0</v>
      </c>
      <c r="AH14" s="317">
        <v>3190</v>
      </c>
      <c r="AI14" s="319">
        <v>921</v>
      </c>
      <c r="AJ14" s="319">
        <v>973</v>
      </c>
      <c r="AK14" s="319">
        <v>108</v>
      </c>
      <c r="AL14" s="319">
        <v>0</v>
      </c>
      <c r="AM14" s="319">
        <v>2002</v>
      </c>
      <c r="AN14" s="319">
        <v>2340</v>
      </c>
      <c r="AO14" s="319">
        <v>765</v>
      </c>
      <c r="AP14" s="319">
        <v>85</v>
      </c>
      <c r="AQ14" s="319">
        <v>0</v>
      </c>
      <c r="AR14" s="319">
        <v>3190</v>
      </c>
      <c r="AS14" s="321">
        <v>10</v>
      </c>
      <c r="AT14" s="321">
        <v>15</v>
      </c>
      <c r="AU14" s="321">
        <v>15</v>
      </c>
      <c r="AV14" s="321">
        <v>0</v>
      </c>
      <c r="AW14" s="308" t="s">
        <v>6</v>
      </c>
    </row>
    <row r="15" spans="1:49" x14ac:dyDescent="0.35">
      <c r="A15" s="315">
        <v>2013</v>
      </c>
      <c r="B15" s="316">
        <v>803</v>
      </c>
      <c r="C15" s="308" t="s">
        <v>116</v>
      </c>
      <c r="D15" s="308" t="s">
        <v>53</v>
      </c>
      <c r="E15" s="317">
        <v>224015</v>
      </c>
      <c r="F15" s="317">
        <v>226790</v>
      </c>
      <c r="G15" s="317">
        <v>0</v>
      </c>
      <c r="H15" s="317">
        <v>0</v>
      </c>
      <c r="I15" s="317">
        <v>450805</v>
      </c>
      <c r="J15" s="318">
        <v>33.4</v>
      </c>
      <c r="K15" s="318">
        <v>33.5</v>
      </c>
      <c r="L15" s="318">
        <v>0</v>
      </c>
      <c r="M15" s="318">
        <v>0</v>
      </c>
      <c r="N15" s="318">
        <v>66.900000000000006</v>
      </c>
      <c r="O15" s="319">
        <v>224015</v>
      </c>
      <c r="P15" s="319">
        <v>226790</v>
      </c>
      <c r="Q15" s="319">
        <v>0</v>
      </c>
      <c r="R15" s="319">
        <v>0</v>
      </c>
      <c r="S15" s="319">
        <v>450805</v>
      </c>
      <c r="T15" s="320">
        <v>33.4</v>
      </c>
      <c r="U15" s="320">
        <v>33.5</v>
      </c>
      <c r="V15" s="320">
        <v>0</v>
      </c>
      <c r="W15" s="320">
        <v>0</v>
      </c>
      <c r="X15" s="320">
        <v>66.900000000000006</v>
      </c>
      <c r="Y15" s="317">
        <v>17365</v>
      </c>
      <c r="Z15" s="317">
        <v>15504</v>
      </c>
      <c r="AA15" s="317">
        <v>0</v>
      </c>
      <c r="AB15" s="317">
        <v>0</v>
      </c>
      <c r="AC15" s="317">
        <v>32869</v>
      </c>
      <c r="AD15" s="317">
        <v>14161</v>
      </c>
      <c r="AE15" s="317">
        <v>10303</v>
      </c>
      <c r="AF15" s="317">
        <v>0</v>
      </c>
      <c r="AG15" s="317">
        <v>0</v>
      </c>
      <c r="AH15" s="317">
        <v>24464</v>
      </c>
      <c r="AI15" s="319">
        <v>17365</v>
      </c>
      <c r="AJ15" s="319">
        <v>15504</v>
      </c>
      <c r="AK15" s="319">
        <v>0</v>
      </c>
      <c r="AL15" s="319">
        <v>0</v>
      </c>
      <c r="AM15" s="319">
        <v>32869</v>
      </c>
      <c r="AN15" s="319">
        <v>14161</v>
      </c>
      <c r="AO15" s="319">
        <v>10303</v>
      </c>
      <c r="AP15" s="319">
        <v>0</v>
      </c>
      <c r="AQ15" s="319">
        <v>0</v>
      </c>
      <c r="AR15" s="319">
        <v>24464</v>
      </c>
      <c r="AS15" s="321">
        <v>7.7</v>
      </c>
      <c r="AT15" s="321">
        <v>14.6</v>
      </c>
      <c r="AU15" s="321" t="s">
        <v>35</v>
      </c>
      <c r="AV15" s="321" t="s">
        <v>35</v>
      </c>
      <c r="AW15" s="308" t="s">
        <v>6</v>
      </c>
    </row>
    <row r="16" spans="1:49" x14ac:dyDescent="0.35">
      <c r="A16" s="315">
        <v>2013</v>
      </c>
      <c r="B16" s="316">
        <v>814</v>
      </c>
      <c r="C16" s="308" t="s">
        <v>117</v>
      </c>
      <c r="D16" s="308" t="s">
        <v>118</v>
      </c>
      <c r="E16" s="317">
        <v>60479</v>
      </c>
      <c r="F16" s="317">
        <v>73012</v>
      </c>
      <c r="G16" s="317">
        <v>55065</v>
      </c>
      <c r="H16" s="317" t="s">
        <v>35</v>
      </c>
      <c r="I16" s="317">
        <v>188556</v>
      </c>
      <c r="J16" s="318">
        <v>20</v>
      </c>
      <c r="K16" s="318">
        <v>11</v>
      </c>
      <c r="L16" s="318">
        <v>7</v>
      </c>
      <c r="M16" s="318" t="s">
        <v>35</v>
      </c>
      <c r="N16" s="318">
        <v>38</v>
      </c>
      <c r="O16" s="319">
        <v>369855</v>
      </c>
      <c r="P16" s="319">
        <v>1540319</v>
      </c>
      <c r="Q16" s="319">
        <v>1239093</v>
      </c>
      <c r="R16" s="319" t="s">
        <v>35</v>
      </c>
      <c r="S16" s="319">
        <v>3149267</v>
      </c>
      <c r="T16" s="320">
        <v>120</v>
      </c>
      <c r="U16" s="320">
        <v>231</v>
      </c>
      <c r="V16" s="320">
        <v>161</v>
      </c>
      <c r="W16" s="320" t="s">
        <v>35</v>
      </c>
      <c r="X16" s="320">
        <v>512</v>
      </c>
      <c r="Y16" s="317">
        <v>9319</v>
      </c>
      <c r="Z16" s="317">
        <v>10775</v>
      </c>
      <c r="AA16" s="317">
        <v>8183</v>
      </c>
      <c r="AB16" s="317" t="s">
        <v>35</v>
      </c>
      <c r="AC16" s="317">
        <v>28277</v>
      </c>
      <c r="AD16" s="317">
        <v>7654</v>
      </c>
      <c r="AE16" s="317">
        <v>5720</v>
      </c>
      <c r="AF16" s="317">
        <v>4184</v>
      </c>
      <c r="AG16" s="317" t="s">
        <v>35</v>
      </c>
      <c r="AH16" s="317">
        <v>17558</v>
      </c>
      <c r="AI16" s="319">
        <v>9319</v>
      </c>
      <c r="AJ16" s="319">
        <v>10775</v>
      </c>
      <c r="AK16" s="319">
        <v>8183</v>
      </c>
      <c r="AL16" s="319" t="s">
        <v>35</v>
      </c>
      <c r="AM16" s="319">
        <v>28277</v>
      </c>
      <c r="AN16" s="319">
        <v>7654</v>
      </c>
      <c r="AO16" s="319">
        <v>5720</v>
      </c>
      <c r="AP16" s="319">
        <v>4184</v>
      </c>
      <c r="AQ16" s="319" t="s">
        <v>35</v>
      </c>
      <c r="AR16" s="319">
        <v>17558</v>
      </c>
      <c r="AS16" s="321">
        <v>6</v>
      </c>
      <c r="AT16" s="321">
        <v>21</v>
      </c>
      <c r="AU16" s="321">
        <v>23</v>
      </c>
      <c r="AV16" s="321" t="s">
        <v>35</v>
      </c>
      <c r="AW16" s="308" t="s">
        <v>2599</v>
      </c>
    </row>
    <row r="17" spans="1:49" x14ac:dyDescent="0.35">
      <c r="A17" s="315">
        <v>2013</v>
      </c>
      <c r="B17" s="316">
        <v>918</v>
      </c>
      <c r="C17" s="308" t="s">
        <v>124</v>
      </c>
      <c r="D17" s="308" t="s">
        <v>125</v>
      </c>
      <c r="E17" s="317">
        <v>11</v>
      </c>
      <c r="F17" s="317">
        <v>243</v>
      </c>
      <c r="G17" s="317" t="s">
        <v>35</v>
      </c>
      <c r="H17" s="317" t="s">
        <v>35</v>
      </c>
      <c r="I17" s="317">
        <v>254</v>
      </c>
      <c r="J17" s="318" t="s">
        <v>35</v>
      </c>
      <c r="K17" s="318" t="s">
        <v>35</v>
      </c>
      <c r="L17" s="318" t="s">
        <v>35</v>
      </c>
      <c r="M17" s="318" t="s">
        <v>35</v>
      </c>
      <c r="N17" s="318" t="s">
        <v>35</v>
      </c>
      <c r="O17" s="319">
        <v>134</v>
      </c>
      <c r="P17" s="319">
        <v>2935</v>
      </c>
      <c r="Q17" s="319" t="s">
        <v>35</v>
      </c>
      <c r="R17" s="319" t="s">
        <v>35</v>
      </c>
      <c r="S17" s="319">
        <v>3069</v>
      </c>
      <c r="T17" s="320" t="s">
        <v>35</v>
      </c>
      <c r="U17" s="320">
        <v>189</v>
      </c>
      <c r="V17" s="320" t="s">
        <v>35</v>
      </c>
      <c r="W17" s="320" t="s">
        <v>35</v>
      </c>
      <c r="X17" s="320">
        <v>189</v>
      </c>
      <c r="Y17" s="317">
        <v>18</v>
      </c>
      <c r="Z17" s="317">
        <v>17</v>
      </c>
      <c r="AA17" s="317" t="s">
        <v>35</v>
      </c>
      <c r="AB17" s="317" t="s">
        <v>35</v>
      </c>
      <c r="AC17" s="317">
        <v>35</v>
      </c>
      <c r="AD17" s="317">
        <v>21</v>
      </c>
      <c r="AE17" s="317">
        <v>32</v>
      </c>
      <c r="AF17" s="317" t="s">
        <v>35</v>
      </c>
      <c r="AG17" s="317" t="s">
        <v>35</v>
      </c>
      <c r="AH17" s="317">
        <v>53</v>
      </c>
      <c r="AI17" s="319">
        <v>21</v>
      </c>
      <c r="AJ17" s="319">
        <v>27</v>
      </c>
      <c r="AK17" s="319" t="s">
        <v>35</v>
      </c>
      <c r="AL17" s="319" t="s">
        <v>35</v>
      </c>
      <c r="AM17" s="319">
        <v>48</v>
      </c>
      <c r="AN17" s="319">
        <v>21</v>
      </c>
      <c r="AO17" s="319">
        <v>32</v>
      </c>
      <c r="AP17" s="319" t="s">
        <v>35</v>
      </c>
      <c r="AQ17" s="319" t="s">
        <v>35</v>
      </c>
      <c r="AR17" s="319">
        <v>53</v>
      </c>
      <c r="AS17" s="321">
        <v>13.14</v>
      </c>
      <c r="AT17" s="321">
        <v>10.14</v>
      </c>
      <c r="AU17" s="321" t="s">
        <v>35</v>
      </c>
      <c r="AV17" s="321" t="s">
        <v>35</v>
      </c>
      <c r="AW17" s="308" t="s">
        <v>6</v>
      </c>
    </row>
    <row r="18" spans="1:49" x14ac:dyDescent="0.35">
      <c r="A18" s="315">
        <v>2013</v>
      </c>
      <c r="B18" s="316">
        <v>924</v>
      </c>
      <c r="C18" s="308" t="s">
        <v>2039</v>
      </c>
      <c r="D18" s="308" t="s">
        <v>127</v>
      </c>
      <c r="E18" s="317" t="s">
        <v>35</v>
      </c>
      <c r="F18" s="317">
        <v>7952</v>
      </c>
      <c r="G18" s="317" t="s">
        <v>35</v>
      </c>
      <c r="H18" s="317" t="s">
        <v>35</v>
      </c>
      <c r="I18" s="317">
        <v>7952</v>
      </c>
      <c r="J18" s="318" t="s">
        <v>35</v>
      </c>
      <c r="K18" s="318">
        <v>3</v>
      </c>
      <c r="L18" s="318" t="s">
        <v>35</v>
      </c>
      <c r="M18" s="318" t="s">
        <v>35</v>
      </c>
      <c r="N18" s="318">
        <v>3</v>
      </c>
      <c r="O18" s="319" t="s">
        <v>35</v>
      </c>
      <c r="P18" s="319">
        <v>131436</v>
      </c>
      <c r="Q18" s="319" t="s">
        <v>35</v>
      </c>
      <c r="R18" s="319" t="s">
        <v>35</v>
      </c>
      <c r="S18" s="319">
        <v>131436</v>
      </c>
      <c r="T18" s="320" t="s">
        <v>35</v>
      </c>
      <c r="U18" s="320">
        <v>57</v>
      </c>
      <c r="V18" s="320" t="s">
        <v>35</v>
      </c>
      <c r="W18" s="320" t="s">
        <v>35</v>
      </c>
      <c r="X18" s="320">
        <v>57</v>
      </c>
      <c r="Y18" s="317" t="s">
        <v>35</v>
      </c>
      <c r="Z18" s="317">
        <v>1133</v>
      </c>
      <c r="AA18" s="317" t="s">
        <v>35</v>
      </c>
      <c r="AB18" s="317" t="s">
        <v>35</v>
      </c>
      <c r="AC18" s="317">
        <v>1133</v>
      </c>
      <c r="AD18" s="317" t="s">
        <v>35</v>
      </c>
      <c r="AE18" s="317" t="s">
        <v>35</v>
      </c>
      <c r="AF18" s="317" t="s">
        <v>35</v>
      </c>
      <c r="AG18" s="317" t="s">
        <v>35</v>
      </c>
      <c r="AH18" s="317" t="s">
        <v>35</v>
      </c>
      <c r="AI18" s="319" t="s">
        <v>35</v>
      </c>
      <c r="AJ18" s="319">
        <v>30181</v>
      </c>
      <c r="AK18" s="319" t="s">
        <v>35</v>
      </c>
      <c r="AL18" s="319" t="s">
        <v>35</v>
      </c>
      <c r="AM18" s="319">
        <v>30181</v>
      </c>
      <c r="AN18" s="319" t="s">
        <v>35</v>
      </c>
      <c r="AO18" s="319" t="s">
        <v>35</v>
      </c>
      <c r="AP18" s="319" t="s">
        <v>35</v>
      </c>
      <c r="AQ18" s="319" t="s">
        <v>35</v>
      </c>
      <c r="AR18" s="319" t="s">
        <v>35</v>
      </c>
      <c r="AS18" s="321" t="s">
        <v>35</v>
      </c>
      <c r="AT18" s="321">
        <v>11</v>
      </c>
      <c r="AU18" s="321" t="s">
        <v>35</v>
      </c>
      <c r="AV18" s="321" t="s">
        <v>35</v>
      </c>
      <c r="AW18" s="308" t="s">
        <v>2600</v>
      </c>
    </row>
    <row r="19" spans="1:49" x14ac:dyDescent="0.35">
      <c r="A19" s="315">
        <v>2013</v>
      </c>
      <c r="B19" s="316">
        <v>965</v>
      </c>
      <c r="C19" s="308" t="s">
        <v>134</v>
      </c>
      <c r="D19" s="308" t="s">
        <v>83</v>
      </c>
      <c r="E19" s="317">
        <v>150</v>
      </c>
      <c r="F19" s="317">
        <v>24</v>
      </c>
      <c r="G19" s="317" t="s">
        <v>35</v>
      </c>
      <c r="H19" s="317" t="s">
        <v>35</v>
      </c>
      <c r="I19" s="317">
        <v>174</v>
      </c>
      <c r="J19" s="318">
        <v>0.1</v>
      </c>
      <c r="K19" s="318">
        <v>0</v>
      </c>
      <c r="L19" s="318" t="s">
        <v>35</v>
      </c>
      <c r="M19" s="318" t="s">
        <v>35</v>
      </c>
      <c r="N19" s="318">
        <v>0.1</v>
      </c>
      <c r="O19" s="319">
        <v>1691</v>
      </c>
      <c r="P19" s="319">
        <v>323</v>
      </c>
      <c r="Q19" s="319" t="s">
        <v>35</v>
      </c>
      <c r="R19" s="319" t="s">
        <v>35</v>
      </c>
      <c r="S19" s="319">
        <v>2014</v>
      </c>
      <c r="T19" s="320">
        <v>0.1</v>
      </c>
      <c r="U19" s="320">
        <v>0</v>
      </c>
      <c r="V19" s="320" t="s">
        <v>35</v>
      </c>
      <c r="W19" s="320" t="s">
        <v>35</v>
      </c>
      <c r="X19" s="320">
        <v>0.1</v>
      </c>
      <c r="Y19" s="317">
        <v>18</v>
      </c>
      <c r="Z19" s="317">
        <v>4</v>
      </c>
      <c r="AA19" s="317" t="s">
        <v>35</v>
      </c>
      <c r="AB19" s="317" t="s">
        <v>35</v>
      </c>
      <c r="AC19" s="317">
        <v>22</v>
      </c>
      <c r="AD19" s="317">
        <v>9</v>
      </c>
      <c r="AE19" s="317">
        <v>1</v>
      </c>
      <c r="AF19" s="317" t="s">
        <v>35</v>
      </c>
      <c r="AG19" s="317" t="s">
        <v>35</v>
      </c>
      <c r="AH19" s="317">
        <v>10</v>
      </c>
      <c r="AI19" s="319">
        <v>18</v>
      </c>
      <c r="AJ19" s="319">
        <v>4</v>
      </c>
      <c r="AK19" s="319" t="s">
        <v>35</v>
      </c>
      <c r="AL19" s="319" t="s">
        <v>35</v>
      </c>
      <c r="AM19" s="319">
        <v>22</v>
      </c>
      <c r="AN19" s="319">
        <v>9</v>
      </c>
      <c r="AO19" s="319">
        <v>1</v>
      </c>
      <c r="AP19" s="319" t="s">
        <v>35</v>
      </c>
      <c r="AQ19" s="319" t="s">
        <v>35</v>
      </c>
      <c r="AR19" s="319">
        <v>10</v>
      </c>
      <c r="AS19" s="321">
        <v>11</v>
      </c>
      <c r="AT19" s="321">
        <v>13</v>
      </c>
      <c r="AU19" s="321" t="s">
        <v>35</v>
      </c>
      <c r="AV19" s="321" t="s">
        <v>35</v>
      </c>
      <c r="AW19" s="308" t="s">
        <v>6</v>
      </c>
    </row>
    <row r="20" spans="1:49" x14ac:dyDescent="0.35">
      <c r="A20" s="315">
        <v>2013</v>
      </c>
      <c r="B20" s="316">
        <v>1009</v>
      </c>
      <c r="C20" s="308" t="s">
        <v>138</v>
      </c>
      <c r="D20" s="308" t="s">
        <v>48</v>
      </c>
      <c r="E20" s="317">
        <v>1041</v>
      </c>
      <c r="F20" s="317">
        <v>970</v>
      </c>
      <c r="G20" s="317">
        <v>1273</v>
      </c>
      <c r="H20" s="317" t="s">
        <v>35</v>
      </c>
      <c r="I20" s="317">
        <v>3284</v>
      </c>
      <c r="J20" s="318">
        <v>0.3</v>
      </c>
      <c r="K20" s="318">
        <v>0.3</v>
      </c>
      <c r="L20" s="318">
        <v>0.8</v>
      </c>
      <c r="M20" s="318" t="s">
        <v>35</v>
      </c>
      <c r="N20" s="318">
        <v>1.4</v>
      </c>
      <c r="O20" s="319">
        <v>11351</v>
      </c>
      <c r="P20" s="319">
        <v>7954</v>
      </c>
      <c r="Q20" s="319">
        <v>3053</v>
      </c>
      <c r="R20" s="319" t="s">
        <v>35</v>
      </c>
      <c r="S20" s="319">
        <v>22358</v>
      </c>
      <c r="T20" s="320">
        <v>7</v>
      </c>
      <c r="U20" s="320">
        <v>2</v>
      </c>
      <c r="V20" s="320">
        <v>0</v>
      </c>
      <c r="W20" s="320" t="s">
        <v>35</v>
      </c>
      <c r="X20" s="320">
        <v>9</v>
      </c>
      <c r="Y20" s="317">
        <v>177</v>
      </c>
      <c r="Z20" s="317">
        <v>107</v>
      </c>
      <c r="AA20" s="317">
        <v>115</v>
      </c>
      <c r="AB20" s="317" t="s">
        <v>35</v>
      </c>
      <c r="AC20" s="317">
        <v>399</v>
      </c>
      <c r="AD20" s="317">
        <v>129</v>
      </c>
      <c r="AE20" s="317">
        <v>15</v>
      </c>
      <c r="AF20" s="317">
        <v>6</v>
      </c>
      <c r="AG20" s="317" t="s">
        <v>35</v>
      </c>
      <c r="AH20" s="317">
        <v>150</v>
      </c>
      <c r="AI20" s="319">
        <v>1770</v>
      </c>
      <c r="AJ20" s="319">
        <v>1067</v>
      </c>
      <c r="AK20" s="319">
        <v>146</v>
      </c>
      <c r="AL20" s="319" t="s">
        <v>35</v>
      </c>
      <c r="AM20" s="319">
        <v>2983</v>
      </c>
      <c r="AN20" s="319">
        <v>1290</v>
      </c>
      <c r="AO20" s="319">
        <v>150</v>
      </c>
      <c r="AP20" s="319">
        <v>64</v>
      </c>
      <c r="AQ20" s="319" t="s">
        <v>35</v>
      </c>
      <c r="AR20" s="319">
        <v>1504</v>
      </c>
      <c r="AS20" s="321">
        <v>10</v>
      </c>
      <c r="AT20" s="321">
        <v>10</v>
      </c>
      <c r="AU20" s="321">
        <v>10</v>
      </c>
      <c r="AV20" s="321" t="s">
        <v>35</v>
      </c>
      <c r="AW20" s="308" t="s">
        <v>6</v>
      </c>
    </row>
    <row r="21" spans="1:49" x14ac:dyDescent="0.35">
      <c r="A21" s="315">
        <v>2013</v>
      </c>
      <c r="B21" s="316">
        <v>1015</v>
      </c>
      <c r="C21" s="308" t="s">
        <v>139</v>
      </c>
      <c r="D21" s="308" t="s">
        <v>94</v>
      </c>
      <c r="E21" s="317">
        <v>22472</v>
      </c>
      <c r="F21" s="317">
        <v>87909</v>
      </c>
      <c r="G21" s="317" t="s">
        <v>35</v>
      </c>
      <c r="H21" s="317" t="s">
        <v>35</v>
      </c>
      <c r="I21" s="317">
        <v>110381</v>
      </c>
      <c r="J21" s="318">
        <v>9.9</v>
      </c>
      <c r="K21" s="318">
        <v>23.1</v>
      </c>
      <c r="L21" s="318" t="s">
        <v>35</v>
      </c>
      <c r="M21" s="318" t="s">
        <v>35</v>
      </c>
      <c r="N21" s="318">
        <v>33</v>
      </c>
      <c r="O21" s="319">
        <v>413042</v>
      </c>
      <c r="P21" s="319">
        <v>1220654</v>
      </c>
      <c r="Q21" s="319" t="s">
        <v>35</v>
      </c>
      <c r="R21" s="319" t="s">
        <v>35</v>
      </c>
      <c r="S21" s="319">
        <v>1633696</v>
      </c>
      <c r="T21" s="320">
        <v>9.9</v>
      </c>
      <c r="U21" s="320">
        <v>23</v>
      </c>
      <c r="V21" s="320" t="s">
        <v>35</v>
      </c>
      <c r="W21" s="320" t="s">
        <v>35</v>
      </c>
      <c r="X21" s="320">
        <v>32.9</v>
      </c>
      <c r="Y21" s="317">
        <v>6164</v>
      </c>
      <c r="Z21" s="317">
        <v>5796</v>
      </c>
      <c r="AA21" s="317" t="s">
        <v>35</v>
      </c>
      <c r="AB21" s="317" t="s">
        <v>35</v>
      </c>
      <c r="AC21" s="317">
        <v>11960</v>
      </c>
      <c r="AD21" s="317">
        <v>1480</v>
      </c>
      <c r="AE21" s="317">
        <v>3215</v>
      </c>
      <c r="AF21" s="317" t="s">
        <v>35</v>
      </c>
      <c r="AG21" s="317" t="s">
        <v>35</v>
      </c>
      <c r="AH21" s="317">
        <v>4695</v>
      </c>
      <c r="AI21" s="319">
        <v>6164</v>
      </c>
      <c r="AJ21" s="319">
        <v>5796</v>
      </c>
      <c r="AK21" s="319" t="s">
        <v>35</v>
      </c>
      <c r="AL21" s="319" t="s">
        <v>35</v>
      </c>
      <c r="AM21" s="319">
        <v>11960</v>
      </c>
      <c r="AN21" s="319">
        <v>1480</v>
      </c>
      <c r="AO21" s="319">
        <v>3215</v>
      </c>
      <c r="AP21" s="319" t="s">
        <v>35</v>
      </c>
      <c r="AQ21" s="319" t="s">
        <v>35</v>
      </c>
      <c r="AR21" s="319">
        <v>4695</v>
      </c>
      <c r="AS21" s="321">
        <v>18.347999999999999</v>
      </c>
      <c r="AT21" s="321">
        <v>13.061</v>
      </c>
      <c r="AU21" s="321" t="s">
        <v>35</v>
      </c>
      <c r="AV21" s="321" t="s">
        <v>35</v>
      </c>
      <c r="AW21" s="308" t="s">
        <v>6</v>
      </c>
    </row>
    <row r="22" spans="1:49" x14ac:dyDescent="0.35">
      <c r="A22" s="315">
        <v>2013</v>
      </c>
      <c r="B22" s="316">
        <v>1050</v>
      </c>
      <c r="C22" s="308" t="s">
        <v>141</v>
      </c>
      <c r="D22" s="308" t="s">
        <v>60</v>
      </c>
      <c r="E22" s="317">
        <v>1026</v>
      </c>
      <c r="F22" s="317">
        <v>2874</v>
      </c>
      <c r="G22" s="317" t="s">
        <v>35</v>
      </c>
      <c r="H22" s="317" t="s">
        <v>35</v>
      </c>
      <c r="I22" s="317">
        <v>3900</v>
      </c>
      <c r="J22" s="318">
        <v>0.2</v>
      </c>
      <c r="K22" s="318">
        <v>0.7</v>
      </c>
      <c r="L22" s="318" t="s">
        <v>35</v>
      </c>
      <c r="M22" s="318" t="s">
        <v>35</v>
      </c>
      <c r="N22" s="318">
        <v>0.9</v>
      </c>
      <c r="O22" s="319">
        <v>7710</v>
      </c>
      <c r="P22" s="319">
        <v>31351</v>
      </c>
      <c r="Q22" s="319" t="s">
        <v>35</v>
      </c>
      <c r="R22" s="319" t="s">
        <v>35</v>
      </c>
      <c r="S22" s="319">
        <v>39061</v>
      </c>
      <c r="T22" s="320" t="s">
        <v>35</v>
      </c>
      <c r="U22" s="320" t="s">
        <v>35</v>
      </c>
      <c r="V22" s="320" t="s">
        <v>35</v>
      </c>
      <c r="W22" s="320" t="s">
        <v>35</v>
      </c>
      <c r="X22" s="320" t="s">
        <v>35</v>
      </c>
      <c r="Y22" s="317">
        <v>250</v>
      </c>
      <c r="Z22" s="317">
        <v>623</v>
      </c>
      <c r="AA22" s="317" t="s">
        <v>35</v>
      </c>
      <c r="AB22" s="317" t="s">
        <v>35</v>
      </c>
      <c r="AC22" s="317">
        <v>873</v>
      </c>
      <c r="AD22" s="317">
        <v>30</v>
      </c>
      <c r="AE22" s="317">
        <v>127</v>
      </c>
      <c r="AF22" s="317" t="s">
        <v>35</v>
      </c>
      <c r="AG22" s="317" t="s">
        <v>35</v>
      </c>
      <c r="AH22" s="317">
        <v>157</v>
      </c>
      <c r="AI22" s="319">
        <v>250</v>
      </c>
      <c r="AJ22" s="319">
        <v>623</v>
      </c>
      <c r="AK22" s="319" t="s">
        <v>35</v>
      </c>
      <c r="AL22" s="319" t="s">
        <v>35</v>
      </c>
      <c r="AM22" s="319">
        <v>873</v>
      </c>
      <c r="AN22" s="319">
        <v>30</v>
      </c>
      <c r="AO22" s="319">
        <v>127</v>
      </c>
      <c r="AP22" s="319" t="s">
        <v>35</v>
      </c>
      <c r="AQ22" s="319" t="s">
        <v>35</v>
      </c>
      <c r="AR22" s="319">
        <v>157</v>
      </c>
      <c r="AS22" s="321">
        <v>4.17</v>
      </c>
      <c r="AT22" s="321">
        <v>4.17</v>
      </c>
      <c r="AU22" s="321" t="s">
        <v>35</v>
      </c>
      <c r="AV22" s="321" t="s">
        <v>35</v>
      </c>
      <c r="AW22" s="308" t="s">
        <v>6</v>
      </c>
    </row>
    <row r="23" spans="1:49" x14ac:dyDescent="0.35">
      <c r="A23" s="315">
        <v>2013</v>
      </c>
      <c r="B23" s="316">
        <v>1101</v>
      </c>
      <c r="C23" s="308" t="s">
        <v>143</v>
      </c>
      <c r="D23" s="308" t="s">
        <v>48</v>
      </c>
      <c r="E23" s="317">
        <v>9</v>
      </c>
      <c r="F23" s="317">
        <v>52</v>
      </c>
      <c r="G23" s="317">
        <v>119</v>
      </c>
      <c r="H23" s="317" t="s">
        <v>35</v>
      </c>
      <c r="I23" s="317">
        <v>180</v>
      </c>
      <c r="J23" s="318">
        <v>0</v>
      </c>
      <c r="K23" s="318">
        <v>0</v>
      </c>
      <c r="L23" s="318">
        <v>0</v>
      </c>
      <c r="M23" s="318" t="s">
        <v>35</v>
      </c>
      <c r="N23" s="318">
        <v>0</v>
      </c>
      <c r="O23" s="319">
        <v>112</v>
      </c>
      <c r="P23" s="319">
        <v>704</v>
      </c>
      <c r="Q23" s="319">
        <v>1551</v>
      </c>
      <c r="R23" s="319" t="s">
        <v>35</v>
      </c>
      <c r="S23" s="319">
        <v>2367</v>
      </c>
      <c r="T23" s="320">
        <v>0</v>
      </c>
      <c r="U23" s="320">
        <v>0.3</v>
      </c>
      <c r="V23" s="320">
        <v>0.4</v>
      </c>
      <c r="W23" s="320" t="s">
        <v>35</v>
      </c>
      <c r="X23" s="320">
        <v>0.7</v>
      </c>
      <c r="Y23" s="317">
        <v>1</v>
      </c>
      <c r="Z23" s="317">
        <v>7</v>
      </c>
      <c r="AA23" s="317">
        <v>13</v>
      </c>
      <c r="AB23" s="317" t="s">
        <v>35</v>
      </c>
      <c r="AC23" s="317">
        <v>21</v>
      </c>
      <c r="AD23" s="317">
        <v>1</v>
      </c>
      <c r="AE23" s="317">
        <v>1</v>
      </c>
      <c r="AF23" s="317">
        <v>2</v>
      </c>
      <c r="AG23" s="317" t="s">
        <v>35</v>
      </c>
      <c r="AH23" s="317">
        <v>4</v>
      </c>
      <c r="AI23" s="319">
        <v>1</v>
      </c>
      <c r="AJ23" s="319">
        <v>7</v>
      </c>
      <c r="AK23" s="319">
        <v>13</v>
      </c>
      <c r="AL23" s="319" t="s">
        <v>35</v>
      </c>
      <c r="AM23" s="319">
        <v>21</v>
      </c>
      <c r="AN23" s="319">
        <v>1</v>
      </c>
      <c r="AO23" s="319">
        <v>1</v>
      </c>
      <c r="AP23" s="319">
        <v>2</v>
      </c>
      <c r="AQ23" s="319" t="s">
        <v>35</v>
      </c>
      <c r="AR23" s="319">
        <v>4</v>
      </c>
      <c r="AS23" s="321">
        <v>12.8</v>
      </c>
      <c r="AT23" s="321">
        <v>13.5</v>
      </c>
      <c r="AU23" s="321">
        <v>13</v>
      </c>
      <c r="AV23" s="321" t="s">
        <v>35</v>
      </c>
      <c r="AW23" s="308" t="s">
        <v>6</v>
      </c>
    </row>
    <row r="24" spans="1:49" x14ac:dyDescent="0.35">
      <c r="A24" s="315">
        <v>2013</v>
      </c>
      <c r="B24" s="316">
        <v>1167</v>
      </c>
      <c r="C24" s="308" t="s">
        <v>146</v>
      </c>
      <c r="D24" s="308" t="s">
        <v>30</v>
      </c>
      <c r="E24" s="317">
        <v>122674</v>
      </c>
      <c r="F24" s="317">
        <v>136526</v>
      </c>
      <c r="G24" s="317" t="s">
        <v>35</v>
      </c>
      <c r="H24" s="317" t="s">
        <v>35</v>
      </c>
      <c r="I24" s="317">
        <v>259200</v>
      </c>
      <c r="J24" s="318">
        <v>17</v>
      </c>
      <c r="K24" s="318">
        <v>21.9</v>
      </c>
      <c r="L24" s="318" t="s">
        <v>35</v>
      </c>
      <c r="M24" s="318" t="s">
        <v>35</v>
      </c>
      <c r="N24" s="318">
        <v>38.9</v>
      </c>
      <c r="O24" s="319">
        <v>894938</v>
      </c>
      <c r="P24" s="319">
        <v>1646677</v>
      </c>
      <c r="Q24" s="319" t="s">
        <v>35</v>
      </c>
      <c r="R24" s="319" t="s">
        <v>35</v>
      </c>
      <c r="S24" s="319">
        <v>2541615</v>
      </c>
      <c r="T24" s="320">
        <v>17</v>
      </c>
      <c r="U24" s="320">
        <v>21.9</v>
      </c>
      <c r="V24" s="320" t="s">
        <v>35</v>
      </c>
      <c r="W24" s="320" t="s">
        <v>35</v>
      </c>
      <c r="X24" s="320">
        <v>38.9</v>
      </c>
      <c r="Y24" s="317">
        <v>29919</v>
      </c>
      <c r="Z24" s="317">
        <v>35886</v>
      </c>
      <c r="AA24" s="317" t="s">
        <v>35</v>
      </c>
      <c r="AB24" s="317" t="s">
        <v>35</v>
      </c>
      <c r="AC24" s="317">
        <v>65805</v>
      </c>
      <c r="AD24" s="317">
        <v>14136</v>
      </c>
      <c r="AE24" s="317">
        <v>11030</v>
      </c>
      <c r="AF24" s="317" t="s">
        <v>35</v>
      </c>
      <c r="AG24" s="317" t="s">
        <v>35</v>
      </c>
      <c r="AH24" s="317">
        <v>25166</v>
      </c>
      <c r="AI24" s="319">
        <v>29919</v>
      </c>
      <c r="AJ24" s="319">
        <v>35886</v>
      </c>
      <c r="AK24" s="319" t="s">
        <v>35</v>
      </c>
      <c r="AL24" s="319" t="s">
        <v>35</v>
      </c>
      <c r="AM24" s="319">
        <v>65805</v>
      </c>
      <c r="AN24" s="319">
        <v>14136</v>
      </c>
      <c r="AO24" s="319">
        <v>11030</v>
      </c>
      <c r="AP24" s="319" t="s">
        <v>35</v>
      </c>
      <c r="AQ24" s="319" t="s">
        <v>35</v>
      </c>
      <c r="AR24" s="319">
        <v>25166</v>
      </c>
      <c r="AS24" s="321">
        <v>7</v>
      </c>
      <c r="AT24" s="321">
        <v>12</v>
      </c>
      <c r="AU24" s="321" t="s">
        <v>35</v>
      </c>
      <c r="AV24" s="321" t="s">
        <v>35</v>
      </c>
      <c r="AW24" s="308" t="s">
        <v>2601</v>
      </c>
    </row>
    <row r="25" spans="1:49" x14ac:dyDescent="0.35">
      <c r="A25" s="315">
        <v>2013</v>
      </c>
      <c r="B25" s="316">
        <v>1176</v>
      </c>
      <c r="C25" s="308" t="s">
        <v>149</v>
      </c>
      <c r="D25" s="308" t="s">
        <v>123</v>
      </c>
      <c r="E25" s="317">
        <v>217</v>
      </c>
      <c r="F25" s="317">
        <v>286</v>
      </c>
      <c r="G25" s="317">
        <v>1</v>
      </c>
      <c r="H25" s="317" t="s">
        <v>35</v>
      </c>
      <c r="I25" s="317">
        <v>504</v>
      </c>
      <c r="J25" s="318" t="s">
        <v>35</v>
      </c>
      <c r="K25" s="318" t="s">
        <v>35</v>
      </c>
      <c r="L25" s="318" t="s">
        <v>35</v>
      </c>
      <c r="M25" s="318" t="s">
        <v>35</v>
      </c>
      <c r="N25" s="318" t="s">
        <v>35</v>
      </c>
      <c r="O25" s="319">
        <v>4595</v>
      </c>
      <c r="P25" s="319">
        <v>4069</v>
      </c>
      <c r="Q25" s="319">
        <v>14</v>
      </c>
      <c r="R25" s="319" t="s">
        <v>35</v>
      </c>
      <c r="S25" s="319">
        <v>8678</v>
      </c>
      <c r="T25" s="320" t="s">
        <v>35</v>
      </c>
      <c r="U25" s="320" t="s">
        <v>35</v>
      </c>
      <c r="V25" s="320" t="s">
        <v>35</v>
      </c>
      <c r="W25" s="320" t="s">
        <v>35</v>
      </c>
      <c r="X25" s="320" t="s">
        <v>35</v>
      </c>
      <c r="Y25" s="317">
        <v>48</v>
      </c>
      <c r="Z25" s="317">
        <v>3</v>
      </c>
      <c r="AA25" s="317" t="s">
        <v>35</v>
      </c>
      <c r="AB25" s="317" t="s">
        <v>35</v>
      </c>
      <c r="AC25" s="317">
        <v>51</v>
      </c>
      <c r="AD25" s="317">
        <v>10</v>
      </c>
      <c r="AE25" s="317">
        <v>1</v>
      </c>
      <c r="AF25" s="317" t="s">
        <v>35</v>
      </c>
      <c r="AG25" s="317" t="s">
        <v>35</v>
      </c>
      <c r="AH25" s="317">
        <v>11</v>
      </c>
      <c r="AI25" s="319">
        <v>1018</v>
      </c>
      <c r="AJ25" s="319">
        <v>101</v>
      </c>
      <c r="AK25" s="319" t="s">
        <v>35</v>
      </c>
      <c r="AL25" s="319" t="s">
        <v>35</v>
      </c>
      <c r="AM25" s="319">
        <v>1119</v>
      </c>
      <c r="AN25" s="319">
        <v>208</v>
      </c>
      <c r="AO25" s="319">
        <v>21</v>
      </c>
      <c r="AP25" s="319" t="s">
        <v>35</v>
      </c>
      <c r="AQ25" s="319" t="s">
        <v>35</v>
      </c>
      <c r="AR25" s="319">
        <v>229</v>
      </c>
      <c r="AS25" s="321">
        <v>21</v>
      </c>
      <c r="AT25" s="321">
        <v>33</v>
      </c>
      <c r="AU25" s="321">
        <v>11</v>
      </c>
      <c r="AV25" s="321" t="s">
        <v>35</v>
      </c>
      <c r="AW25" s="308" t="s">
        <v>6</v>
      </c>
    </row>
    <row r="26" spans="1:49" x14ac:dyDescent="0.35">
      <c r="A26" s="315">
        <v>2013</v>
      </c>
      <c r="B26" s="316">
        <v>1251</v>
      </c>
      <c r="C26" s="308" t="s">
        <v>155</v>
      </c>
      <c r="D26" s="308" t="s">
        <v>37</v>
      </c>
      <c r="E26" s="317">
        <v>173</v>
      </c>
      <c r="F26" s="317">
        <v>3456</v>
      </c>
      <c r="G26" s="317">
        <v>30</v>
      </c>
      <c r="H26" s="317" t="s">
        <v>35</v>
      </c>
      <c r="I26" s="317">
        <v>3659</v>
      </c>
      <c r="J26" s="318">
        <v>0.1</v>
      </c>
      <c r="K26" s="318">
        <v>0.4</v>
      </c>
      <c r="L26" s="318">
        <v>0</v>
      </c>
      <c r="M26" s="318" t="s">
        <v>35</v>
      </c>
      <c r="N26" s="318">
        <v>0.5</v>
      </c>
      <c r="O26" s="319">
        <v>3393</v>
      </c>
      <c r="P26" s="319">
        <v>8505</v>
      </c>
      <c r="Q26" s="319">
        <v>3743</v>
      </c>
      <c r="R26" s="319" t="s">
        <v>35</v>
      </c>
      <c r="S26" s="319">
        <v>15641</v>
      </c>
      <c r="T26" s="320">
        <v>1.1000000000000001</v>
      </c>
      <c r="U26" s="320">
        <v>0.9</v>
      </c>
      <c r="V26" s="320">
        <v>0.8</v>
      </c>
      <c r="W26" s="320" t="s">
        <v>35</v>
      </c>
      <c r="X26" s="320">
        <v>2.8</v>
      </c>
      <c r="Y26" s="317">
        <v>1</v>
      </c>
      <c r="Z26" s="317">
        <v>1</v>
      </c>
      <c r="AA26" s="317">
        <v>1</v>
      </c>
      <c r="AB26" s="317" t="s">
        <v>35</v>
      </c>
      <c r="AC26" s="317">
        <v>3</v>
      </c>
      <c r="AD26" s="317">
        <v>0</v>
      </c>
      <c r="AE26" s="317" t="s">
        <v>35</v>
      </c>
      <c r="AF26" s="317" t="s">
        <v>35</v>
      </c>
      <c r="AG26" s="317" t="s">
        <v>35</v>
      </c>
      <c r="AH26" s="317">
        <v>0</v>
      </c>
      <c r="AI26" s="319">
        <v>1</v>
      </c>
      <c r="AJ26" s="319">
        <v>1</v>
      </c>
      <c r="AK26" s="319">
        <v>1</v>
      </c>
      <c r="AL26" s="319" t="s">
        <v>35</v>
      </c>
      <c r="AM26" s="319">
        <v>3</v>
      </c>
      <c r="AN26" s="319">
        <v>0</v>
      </c>
      <c r="AO26" s="319" t="s">
        <v>35</v>
      </c>
      <c r="AP26" s="319" t="s">
        <v>35</v>
      </c>
      <c r="AQ26" s="319" t="s">
        <v>35</v>
      </c>
      <c r="AR26" s="319">
        <v>0</v>
      </c>
      <c r="AS26" s="321">
        <v>1</v>
      </c>
      <c r="AT26" s="321">
        <v>5</v>
      </c>
      <c r="AU26" s="321">
        <v>15</v>
      </c>
      <c r="AV26" s="321" t="s">
        <v>35</v>
      </c>
      <c r="AW26" s="308" t="s">
        <v>6</v>
      </c>
    </row>
    <row r="27" spans="1:49" x14ac:dyDescent="0.35">
      <c r="A27" s="315">
        <v>2013</v>
      </c>
      <c r="B27" s="316">
        <v>1366</v>
      </c>
      <c r="C27" s="308" t="s">
        <v>166</v>
      </c>
      <c r="D27" s="308" t="s">
        <v>79</v>
      </c>
      <c r="E27" s="317">
        <v>1198</v>
      </c>
      <c r="F27" s="317">
        <v>1846</v>
      </c>
      <c r="G27" s="317" t="s">
        <v>35</v>
      </c>
      <c r="H27" s="317" t="s">
        <v>35</v>
      </c>
      <c r="I27" s="317">
        <v>3044</v>
      </c>
      <c r="J27" s="318" t="s">
        <v>35</v>
      </c>
      <c r="K27" s="318" t="s">
        <v>35</v>
      </c>
      <c r="L27" s="318" t="s">
        <v>35</v>
      </c>
      <c r="M27" s="318" t="s">
        <v>35</v>
      </c>
      <c r="N27" s="318" t="s">
        <v>35</v>
      </c>
      <c r="O27" s="319">
        <v>1198</v>
      </c>
      <c r="P27" s="319">
        <v>1846</v>
      </c>
      <c r="Q27" s="319" t="s">
        <v>35</v>
      </c>
      <c r="R27" s="319" t="s">
        <v>35</v>
      </c>
      <c r="S27" s="319">
        <v>3044</v>
      </c>
      <c r="T27" s="320" t="s">
        <v>35</v>
      </c>
      <c r="U27" s="320" t="s">
        <v>35</v>
      </c>
      <c r="V27" s="320" t="s">
        <v>35</v>
      </c>
      <c r="W27" s="320" t="s">
        <v>35</v>
      </c>
      <c r="X27" s="320" t="s">
        <v>35</v>
      </c>
      <c r="Y27" s="317">
        <v>167</v>
      </c>
      <c r="Z27" s="317">
        <v>87</v>
      </c>
      <c r="AA27" s="317" t="s">
        <v>35</v>
      </c>
      <c r="AB27" s="317" t="s">
        <v>35</v>
      </c>
      <c r="AC27" s="317">
        <v>254</v>
      </c>
      <c r="AD27" s="317">
        <v>61</v>
      </c>
      <c r="AE27" s="317">
        <v>143</v>
      </c>
      <c r="AF27" s="317" t="s">
        <v>35</v>
      </c>
      <c r="AG27" s="317" t="s">
        <v>35</v>
      </c>
      <c r="AH27" s="317">
        <v>204</v>
      </c>
      <c r="AI27" s="319">
        <v>167</v>
      </c>
      <c r="AJ27" s="319">
        <v>87</v>
      </c>
      <c r="AK27" s="319" t="s">
        <v>35</v>
      </c>
      <c r="AL27" s="319" t="s">
        <v>35</v>
      </c>
      <c r="AM27" s="319">
        <v>254</v>
      </c>
      <c r="AN27" s="319">
        <v>61</v>
      </c>
      <c r="AO27" s="319">
        <v>143</v>
      </c>
      <c r="AP27" s="319" t="s">
        <v>35</v>
      </c>
      <c r="AQ27" s="319" t="s">
        <v>35</v>
      </c>
      <c r="AR27" s="319">
        <v>204</v>
      </c>
      <c r="AS27" s="321">
        <v>1</v>
      </c>
      <c r="AT27" s="321">
        <v>1</v>
      </c>
      <c r="AU27" s="321" t="s">
        <v>35</v>
      </c>
      <c r="AV27" s="321" t="s">
        <v>35</v>
      </c>
      <c r="AW27" s="308" t="s">
        <v>2602</v>
      </c>
    </row>
    <row r="28" spans="1:49" x14ac:dyDescent="0.35">
      <c r="A28" s="315">
        <v>2013</v>
      </c>
      <c r="B28" s="316">
        <v>1367</v>
      </c>
      <c r="C28" s="308" t="s">
        <v>167</v>
      </c>
      <c r="D28" s="308" t="s">
        <v>37</v>
      </c>
      <c r="E28" s="317">
        <v>84</v>
      </c>
      <c r="F28" s="317">
        <v>29</v>
      </c>
      <c r="G28" s="317">
        <v>35</v>
      </c>
      <c r="H28" s="317" t="s">
        <v>35</v>
      </c>
      <c r="I28" s="317">
        <v>148</v>
      </c>
      <c r="J28" s="318">
        <v>0</v>
      </c>
      <c r="K28" s="318">
        <v>0</v>
      </c>
      <c r="L28" s="318">
        <v>0</v>
      </c>
      <c r="M28" s="318" t="s">
        <v>35</v>
      </c>
      <c r="N28" s="318">
        <v>0</v>
      </c>
      <c r="O28" s="319">
        <v>990</v>
      </c>
      <c r="P28" s="319">
        <v>36</v>
      </c>
      <c r="Q28" s="319">
        <v>72</v>
      </c>
      <c r="R28" s="319" t="s">
        <v>35</v>
      </c>
      <c r="S28" s="319">
        <v>1098</v>
      </c>
      <c r="T28" s="320">
        <v>0.2</v>
      </c>
      <c r="U28" s="320">
        <v>0</v>
      </c>
      <c r="V28" s="320">
        <v>0</v>
      </c>
      <c r="W28" s="320" t="s">
        <v>35</v>
      </c>
      <c r="X28" s="320">
        <v>0.2</v>
      </c>
      <c r="Y28" s="317">
        <v>20</v>
      </c>
      <c r="Z28" s="317">
        <v>10</v>
      </c>
      <c r="AA28" s="317">
        <v>3</v>
      </c>
      <c r="AB28" s="317" t="s">
        <v>35</v>
      </c>
      <c r="AC28" s="317">
        <v>33</v>
      </c>
      <c r="AD28" s="317">
        <v>24</v>
      </c>
      <c r="AE28" s="317">
        <v>0</v>
      </c>
      <c r="AF28" s="317">
        <v>0</v>
      </c>
      <c r="AG28" s="317" t="s">
        <v>35</v>
      </c>
      <c r="AH28" s="317">
        <v>24</v>
      </c>
      <c r="AI28" s="319">
        <v>54</v>
      </c>
      <c r="AJ28" s="319">
        <v>10</v>
      </c>
      <c r="AK28" s="319">
        <v>3</v>
      </c>
      <c r="AL28" s="319" t="s">
        <v>35</v>
      </c>
      <c r="AM28" s="319">
        <v>67</v>
      </c>
      <c r="AN28" s="319">
        <v>24</v>
      </c>
      <c r="AO28" s="319">
        <v>0</v>
      </c>
      <c r="AP28" s="319">
        <v>0</v>
      </c>
      <c r="AQ28" s="319" t="s">
        <v>35</v>
      </c>
      <c r="AR28" s="319">
        <v>24</v>
      </c>
      <c r="AS28" s="321">
        <v>11.79</v>
      </c>
      <c r="AT28" s="321">
        <v>1.24</v>
      </c>
      <c r="AU28" s="321">
        <v>2.06</v>
      </c>
      <c r="AV28" s="321" t="s">
        <v>35</v>
      </c>
      <c r="AW28" s="308" t="s">
        <v>6</v>
      </c>
    </row>
    <row r="29" spans="1:49" x14ac:dyDescent="0.35">
      <c r="A29" s="315">
        <v>2013</v>
      </c>
      <c r="B29" s="316">
        <v>1529</v>
      </c>
      <c r="C29" s="308" t="s">
        <v>175</v>
      </c>
      <c r="D29" s="308" t="s">
        <v>48</v>
      </c>
      <c r="E29" s="317">
        <v>1120</v>
      </c>
      <c r="F29" s="317">
        <v>552</v>
      </c>
      <c r="G29" s="317" t="s">
        <v>35</v>
      </c>
      <c r="H29" s="317" t="s">
        <v>35</v>
      </c>
      <c r="I29" s="317">
        <v>1672</v>
      </c>
      <c r="J29" s="318">
        <v>0.3</v>
      </c>
      <c r="K29" s="318">
        <v>0.1</v>
      </c>
      <c r="L29" s="318" t="s">
        <v>35</v>
      </c>
      <c r="M29" s="318" t="s">
        <v>35</v>
      </c>
      <c r="N29" s="318">
        <v>0.4</v>
      </c>
      <c r="O29" s="319">
        <v>14203</v>
      </c>
      <c r="P29" s="319">
        <v>6580</v>
      </c>
      <c r="Q29" s="319" t="s">
        <v>35</v>
      </c>
      <c r="R29" s="319" t="s">
        <v>35</v>
      </c>
      <c r="S29" s="319">
        <v>20783</v>
      </c>
      <c r="T29" s="320">
        <v>0.3</v>
      </c>
      <c r="U29" s="320">
        <v>0.1</v>
      </c>
      <c r="V29" s="320" t="s">
        <v>35</v>
      </c>
      <c r="W29" s="320" t="s">
        <v>35</v>
      </c>
      <c r="X29" s="320">
        <v>0.4</v>
      </c>
      <c r="Y29" s="317">
        <v>140</v>
      </c>
      <c r="Z29" s="317">
        <v>83</v>
      </c>
      <c r="AA29" s="317" t="s">
        <v>35</v>
      </c>
      <c r="AB29" s="317" t="s">
        <v>35</v>
      </c>
      <c r="AC29" s="317">
        <v>223</v>
      </c>
      <c r="AD29" s="317">
        <v>97</v>
      </c>
      <c r="AE29" s="317">
        <v>21</v>
      </c>
      <c r="AF29" s="317" t="s">
        <v>35</v>
      </c>
      <c r="AG29" s="317" t="s">
        <v>35</v>
      </c>
      <c r="AH29" s="317">
        <v>118</v>
      </c>
      <c r="AI29" s="319">
        <v>140</v>
      </c>
      <c r="AJ29" s="319">
        <v>83</v>
      </c>
      <c r="AK29" s="319" t="s">
        <v>35</v>
      </c>
      <c r="AL29" s="319" t="s">
        <v>35</v>
      </c>
      <c r="AM29" s="319">
        <v>223</v>
      </c>
      <c r="AN29" s="319">
        <v>97</v>
      </c>
      <c r="AO29" s="319">
        <v>21</v>
      </c>
      <c r="AP29" s="319" t="s">
        <v>35</v>
      </c>
      <c r="AQ29" s="319" t="s">
        <v>35</v>
      </c>
      <c r="AR29" s="319">
        <v>118</v>
      </c>
      <c r="AS29" s="321">
        <v>13</v>
      </c>
      <c r="AT29" s="321">
        <v>13</v>
      </c>
      <c r="AU29" s="321" t="s">
        <v>35</v>
      </c>
      <c r="AV29" s="321" t="s">
        <v>35</v>
      </c>
      <c r="AW29" s="308" t="s">
        <v>2603</v>
      </c>
    </row>
    <row r="30" spans="1:49" x14ac:dyDescent="0.35">
      <c r="A30" s="315">
        <v>2013</v>
      </c>
      <c r="B30" s="316">
        <v>1573</v>
      </c>
      <c r="C30" s="308" t="s">
        <v>176</v>
      </c>
      <c r="D30" s="308" t="s">
        <v>48</v>
      </c>
      <c r="E30" s="317">
        <v>25</v>
      </c>
      <c r="F30" s="317">
        <v>138</v>
      </c>
      <c r="G30" s="317">
        <v>413</v>
      </c>
      <c r="H30" s="317" t="s">
        <v>35</v>
      </c>
      <c r="I30" s="317">
        <v>576</v>
      </c>
      <c r="J30" s="318">
        <v>0</v>
      </c>
      <c r="K30" s="318">
        <v>0</v>
      </c>
      <c r="L30" s="318">
        <v>0.1</v>
      </c>
      <c r="M30" s="318" t="s">
        <v>35</v>
      </c>
      <c r="N30" s="318">
        <v>0.1</v>
      </c>
      <c r="O30" s="319">
        <v>351</v>
      </c>
      <c r="P30" s="319">
        <v>1786</v>
      </c>
      <c r="Q30" s="319">
        <v>5358</v>
      </c>
      <c r="R30" s="319" t="s">
        <v>35</v>
      </c>
      <c r="S30" s="319">
        <v>7495</v>
      </c>
      <c r="T30" s="320">
        <v>0</v>
      </c>
      <c r="U30" s="320">
        <v>0</v>
      </c>
      <c r="V30" s="320">
        <v>0.1</v>
      </c>
      <c r="W30" s="320" t="s">
        <v>35</v>
      </c>
      <c r="X30" s="320">
        <v>0.1</v>
      </c>
      <c r="Y30" s="317">
        <v>3</v>
      </c>
      <c r="Z30" s="317">
        <v>6</v>
      </c>
      <c r="AA30" s="317">
        <v>19</v>
      </c>
      <c r="AB30" s="317" t="s">
        <v>35</v>
      </c>
      <c r="AC30" s="317">
        <v>28</v>
      </c>
      <c r="AD30" s="317">
        <v>3</v>
      </c>
      <c r="AE30" s="317">
        <v>6</v>
      </c>
      <c r="AF30" s="317">
        <v>17</v>
      </c>
      <c r="AG30" s="317" t="s">
        <v>35</v>
      </c>
      <c r="AH30" s="317">
        <v>25</v>
      </c>
      <c r="AI30" s="319">
        <v>3</v>
      </c>
      <c r="AJ30" s="319">
        <v>6</v>
      </c>
      <c r="AK30" s="319">
        <v>19</v>
      </c>
      <c r="AL30" s="319" t="s">
        <v>35</v>
      </c>
      <c r="AM30" s="319">
        <v>28</v>
      </c>
      <c r="AN30" s="319">
        <v>3</v>
      </c>
      <c r="AO30" s="319">
        <v>6</v>
      </c>
      <c r="AP30" s="319">
        <v>17</v>
      </c>
      <c r="AQ30" s="319" t="s">
        <v>35</v>
      </c>
      <c r="AR30" s="319">
        <v>25</v>
      </c>
      <c r="AS30" s="321">
        <v>14.3</v>
      </c>
      <c r="AT30" s="321">
        <v>13</v>
      </c>
      <c r="AU30" s="321">
        <v>13</v>
      </c>
      <c r="AV30" s="321" t="s">
        <v>35</v>
      </c>
      <c r="AW30" s="308" t="s">
        <v>6</v>
      </c>
    </row>
    <row r="31" spans="1:49" x14ac:dyDescent="0.35">
      <c r="A31" s="315">
        <v>2013</v>
      </c>
      <c r="B31" s="316">
        <v>1579</v>
      </c>
      <c r="C31" s="308" t="s">
        <v>178</v>
      </c>
      <c r="D31" s="308" t="s">
        <v>92</v>
      </c>
      <c r="E31" s="317">
        <v>5815</v>
      </c>
      <c r="F31" s="317">
        <v>2163</v>
      </c>
      <c r="G31" s="317">
        <v>789</v>
      </c>
      <c r="H31" s="317" t="s">
        <v>35</v>
      </c>
      <c r="I31" s="317">
        <v>8767</v>
      </c>
      <c r="J31" s="318" t="s">
        <v>35</v>
      </c>
      <c r="K31" s="318" t="s">
        <v>35</v>
      </c>
      <c r="L31" s="318" t="s">
        <v>35</v>
      </c>
      <c r="M31" s="318" t="s">
        <v>35</v>
      </c>
      <c r="N31" s="318" t="s">
        <v>35</v>
      </c>
      <c r="O31" s="319">
        <v>5815</v>
      </c>
      <c r="P31" s="319">
        <v>2163</v>
      </c>
      <c r="Q31" s="319">
        <v>789</v>
      </c>
      <c r="R31" s="319" t="s">
        <v>35</v>
      </c>
      <c r="S31" s="319">
        <v>8767</v>
      </c>
      <c r="T31" s="320" t="s">
        <v>35</v>
      </c>
      <c r="U31" s="320" t="s">
        <v>35</v>
      </c>
      <c r="V31" s="320" t="s">
        <v>35</v>
      </c>
      <c r="W31" s="320" t="s">
        <v>35</v>
      </c>
      <c r="X31" s="320" t="s">
        <v>35</v>
      </c>
      <c r="Y31" s="317">
        <v>1218</v>
      </c>
      <c r="Z31" s="317">
        <v>305</v>
      </c>
      <c r="AA31" s="317">
        <v>44</v>
      </c>
      <c r="AB31" s="317" t="s">
        <v>35</v>
      </c>
      <c r="AC31" s="317">
        <v>1567</v>
      </c>
      <c r="AD31" s="317" t="s">
        <v>35</v>
      </c>
      <c r="AE31" s="317" t="s">
        <v>35</v>
      </c>
      <c r="AF31" s="317" t="s">
        <v>35</v>
      </c>
      <c r="AG31" s="317" t="s">
        <v>35</v>
      </c>
      <c r="AH31" s="317" t="s">
        <v>35</v>
      </c>
      <c r="AI31" s="319">
        <v>1218</v>
      </c>
      <c r="AJ31" s="319">
        <v>305</v>
      </c>
      <c r="AK31" s="319">
        <v>44</v>
      </c>
      <c r="AL31" s="319" t="s">
        <v>35</v>
      </c>
      <c r="AM31" s="319">
        <v>1567</v>
      </c>
      <c r="AN31" s="319" t="s">
        <v>35</v>
      </c>
      <c r="AO31" s="319" t="s">
        <v>35</v>
      </c>
      <c r="AP31" s="319" t="s">
        <v>35</v>
      </c>
      <c r="AQ31" s="319" t="s">
        <v>35</v>
      </c>
      <c r="AR31" s="319" t="s">
        <v>35</v>
      </c>
      <c r="AS31" s="321">
        <v>12</v>
      </c>
      <c r="AT31" s="321">
        <v>12</v>
      </c>
      <c r="AU31" s="321">
        <v>12</v>
      </c>
      <c r="AV31" s="321" t="s">
        <v>35</v>
      </c>
      <c r="AW31" s="308" t="s">
        <v>6</v>
      </c>
    </row>
    <row r="32" spans="1:49" x14ac:dyDescent="0.35">
      <c r="A32" s="315">
        <v>2013</v>
      </c>
      <c r="B32" s="316">
        <v>1613</v>
      </c>
      <c r="C32" s="308" t="s">
        <v>188</v>
      </c>
      <c r="D32" s="308" t="s">
        <v>51</v>
      </c>
      <c r="E32" s="317">
        <v>493</v>
      </c>
      <c r="F32" s="317" t="s">
        <v>35</v>
      </c>
      <c r="G32" s="317" t="s">
        <v>35</v>
      </c>
      <c r="H32" s="317" t="s">
        <v>35</v>
      </c>
      <c r="I32" s="317">
        <v>493</v>
      </c>
      <c r="J32" s="318">
        <v>0.2</v>
      </c>
      <c r="K32" s="318" t="s">
        <v>35</v>
      </c>
      <c r="L32" s="318" t="s">
        <v>35</v>
      </c>
      <c r="M32" s="318" t="s">
        <v>35</v>
      </c>
      <c r="N32" s="318">
        <v>0.2</v>
      </c>
      <c r="O32" s="319">
        <v>5916</v>
      </c>
      <c r="P32" s="319" t="s">
        <v>35</v>
      </c>
      <c r="Q32" s="319" t="s">
        <v>35</v>
      </c>
      <c r="R32" s="319" t="s">
        <v>35</v>
      </c>
      <c r="S32" s="319">
        <v>5916</v>
      </c>
      <c r="T32" s="320">
        <v>2.4</v>
      </c>
      <c r="U32" s="320" t="s">
        <v>35</v>
      </c>
      <c r="V32" s="320" t="s">
        <v>35</v>
      </c>
      <c r="W32" s="320" t="s">
        <v>35</v>
      </c>
      <c r="X32" s="320">
        <v>2.4</v>
      </c>
      <c r="Y32" s="317">
        <v>15</v>
      </c>
      <c r="Z32" s="317" t="s">
        <v>35</v>
      </c>
      <c r="AA32" s="317" t="s">
        <v>35</v>
      </c>
      <c r="AB32" s="317" t="s">
        <v>35</v>
      </c>
      <c r="AC32" s="317">
        <v>15</v>
      </c>
      <c r="AD32" s="317">
        <v>51</v>
      </c>
      <c r="AE32" s="317" t="s">
        <v>35</v>
      </c>
      <c r="AF32" s="317" t="s">
        <v>35</v>
      </c>
      <c r="AG32" s="317" t="s">
        <v>35</v>
      </c>
      <c r="AH32" s="317">
        <v>51</v>
      </c>
      <c r="AI32" s="319">
        <v>15</v>
      </c>
      <c r="AJ32" s="319" t="s">
        <v>35</v>
      </c>
      <c r="AK32" s="319" t="s">
        <v>35</v>
      </c>
      <c r="AL32" s="319" t="s">
        <v>35</v>
      </c>
      <c r="AM32" s="319">
        <v>15</v>
      </c>
      <c r="AN32" s="319">
        <v>76</v>
      </c>
      <c r="AO32" s="319" t="s">
        <v>35</v>
      </c>
      <c r="AP32" s="319" t="s">
        <v>35</v>
      </c>
      <c r="AQ32" s="319" t="s">
        <v>35</v>
      </c>
      <c r="AR32" s="319">
        <v>76</v>
      </c>
      <c r="AS32" s="321">
        <v>15</v>
      </c>
      <c r="AT32" s="321" t="s">
        <v>35</v>
      </c>
      <c r="AU32" s="321" t="s">
        <v>35</v>
      </c>
      <c r="AV32" s="321" t="s">
        <v>35</v>
      </c>
      <c r="AW32" s="308" t="s">
        <v>6</v>
      </c>
    </row>
    <row r="33" spans="1:49" x14ac:dyDescent="0.35">
      <c r="A33" s="315">
        <v>2013</v>
      </c>
      <c r="B33" s="316">
        <v>1692</v>
      </c>
      <c r="C33" s="308" t="s">
        <v>2040</v>
      </c>
      <c r="D33" s="308" t="s">
        <v>106</v>
      </c>
      <c r="E33" s="317">
        <v>5334</v>
      </c>
      <c r="F33" s="317">
        <v>2550</v>
      </c>
      <c r="G33" s="317" t="s">
        <v>35</v>
      </c>
      <c r="H33" s="317" t="s">
        <v>35</v>
      </c>
      <c r="I33" s="317">
        <v>7884</v>
      </c>
      <c r="J33" s="318">
        <v>1.8</v>
      </c>
      <c r="K33" s="318">
        <v>0.6</v>
      </c>
      <c r="L33" s="318" t="s">
        <v>35</v>
      </c>
      <c r="M33" s="318" t="s">
        <v>35</v>
      </c>
      <c r="N33" s="318">
        <v>2.4</v>
      </c>
      <c r="O33" s="319">
        <v>52291</v>
      </c>
      <c r="P33" s="319">
        <v>25556</v>
      </c>
      <c r="Q33" s="319" t="s">
        <v>35</v>
      </c>
      <c r="R33" s="319" t="s">
        <v>35</v>
      </c>
      <c r="S33" s="319">
        <v>77847</v>
      </c>
      <c r="T33" s="320">
        <v>1.8</v>
      </c>
      <c r="U33" s="320">
        <v>0.6</v>
      </c>
      <c r="V33" s="320" t="s">
        <v>35</v>
      </c>
      <c r="W33" s="320" t="s">
        <v>35</v>
      </c>
      <c r="X33" s="320">
        <v>2.4</v>
      </c>
      <c r="Y33" s="317">
        <v>1023</v>
      </c>
      <c r="Z33" s="317">
        <v>228</v>
      </c>
      <c r="AA33" s="317" t="s">
        <v>35</v>
      </c>
      <c r="AB33" s="317" t="s">
        <v>35</v>
      </c>
      <c r="AC33" s="317">
        <v>1251</v>
      </c>
      <c r="AD33" s="317">
        <v>89</v>
      </c>
      <c r="AE33" s="317">
        <v>20</v>
      </c>
      <c r="AF33" s="317" t="s">
        <v>35</v>
      </c>
      <c r="AG33" s="317" t="s">
        <v>35</v>
      </c>
      <c r="AH33" s="317">
        <v>109</v>
      </c>
      <c r="AI33" s="319">
        <v>1023</v>
      </c>
      <c r="AJ33" s="319">
        <v>228</v>
      </c>
      <c r="AK33" s="319" t="s">
        <v>35</v>
      </c>
      <c r="AL33" s="319" t="s">
        <v>35</v>
      </c>
      <c r="AM33" s="319">
        <v>1251</v>
      </c>
      <c r="AN33" s="319">
        <v>89</v>
      </c>
      <c r="AO33" s="319">
        <v>20</v>
      </c>
      <c r="AP33" s="319" t="s">
        <v>35</v>
      </c>
      <c r="AQ33" s="319" t="s">
        <v>35</v>
      </c>
      <c r="AR33" s="319">
        <v>109</v>
      </c>
      <c r="AS33" s="321">
        <v>10</v>
      </c>
      <c r="AT33" s="321">
        <v>10</v>
      </c>
      <c r="AU33" s="321" t="s">
        <v>35</v>
      </c>
      <c r="AV33" s="321" t="s">
        <v>35</v>
      </c>
      <c r="AW33" s="308" t="s">
        <v>6</v>
      </c>
    </row>
    <row r="34" spans="1:49" x14ac:dyDescent="0.35">
      <c r="A34" s="315">
        <v>2013</v>
      </c>
      <c r="B34" s="316">
        <v>1736</v>
      </c>
      <c r="C34" s="308" t="s">
        <v>196</v>
      </c>
      <c r="D34" s="308" t="s">
        <v>123</v>
      </c>
      <c r="E34" s="317">
        <v>139</v>
      </c>
      <c r="F34" s="317" t="s">
        <v>35</v>
      </c>
      <c r="G34" s="317">
        <v>1368</v>
      </c>
      <c r="H34" s="317" t="s">
        <v>35</v>
      </c>
      <c r="I34" s="317">
        <v>1507</v>
      </c>
      <c r="J34" s="318" t="s">
        <v>35</v>
      </c>
      <c r="K34" s="318" t="s">
        <v>35</v>
      </c>
      <c r="L34" s="318" t="s">
        <v>35</v>
      </c>
      <c r="M34" s="318" t="s">
        <v>35</v>
      </c>
      <c r="N34" s="318" t="s">
        <v>35</v>
      </c>
      <c r="O34" s="319">
        <v>1112</v>
      </c>
      <c r="P34" s="319" t="s">
        <v>35</v>
      </c>
      <c r="Q34" s="319">
        <v>13680</v>
      </c>
      <c r="R34" s="319" t="s">
        <v>35</v>
      </c>
      <c r="S34" s="319">
        <v>14792</v>
      </c>
      <c r="T34" s="320" t="s">
        <v>35</v>
      </c>
      <c r="U34" s="320" t="s">
        <v>35</v>
      </c>
      <c r="V34" s="320" t="s">
        <v>35</v>
      </c>
      <c r="W34" s="320" t="s">
        <v>35</v>
      </c>
      <c r="X34" s="320" t="s">
        <v>35</v>
      </c>
      <c r="Y34" s="317">
        <v>126</v>
      </c>
      <c r="Z34" s="317" t="s">
        <v>35</v>
      </c>
      <c r="AA34" s="317">
        <v>59</v>
      </c>
      <c r="AB34" s="317" t="s">
        <v>35</v>
      </c>
      <c r="AC34" s="317">
        <v>185</v>
      </c>
      <c r="AD34" s="317" t="s">
        <v>35</v>
      </c>
      <c r="AE34" s="317" t="s">
        <v>35</v>
      </c>
      <c r="AF34" s="317" t="s">
        <v>35</v>
      </c>
      <c r="AG34" s="317" t="s">
        <v>35</v>
      </c>
      <c r="AH34" s="317" t="s">
        <v>35</v>
      </c>
      <c r="AI34" s="319">
        <v>126</v>
      </c>
      <c r="AJ34" s="319" t="s">
        <v>35</v>
      </c>
      <c r="AK34" s="319">
        <v>59</v>
      </c>
      <c r="AL34" s="319" t="s">
        <v>35</v>
      </c>
      <c r="AM34" s="319">
        <v>185</v>
      </c>
      <c r="AN34" s="319" t="s">
        <v>35</v>
      </c>
      <c r="AO34" s="319" t="s">
        <v>35</v>
      </c>
      <c r="AP34" s="319" t="s">
        <v>35</v>
      </c>
      <c r="AQ34" s="319" t="s">
        <v>35</v>
      </c>
      <c r="AR34" s="319" t="s">
        <v>35</v>
      </c>
      <c r="AS34" s="321">
        <v>12</v>
      </c>
      <c r="AT34" s="321" t="s">
        <v>35</v>
      </c>
      <c r="AU34" s="321">
        <v>12</v>
      </c>
      <c r="AV34" s="321" t="s">
        <v>35</v>
      </c>
      <c r="AW34" s="308" t="s">
        <v>6</v>
      </c>
    </row>
    <row r="35" spans="1:49" x14ac:dyDescent="0.35">
      <c r="A35" s="315">
        <v>2013</v>
      </c>
      <c r="B35" s="316">
        <v>2008</v>
      </c>
      <c r="C35" s="308" t="s">
        <v>220</v>
      </c>
      <c r="D35" s="308" t="s">
        <v>221</v>
      </c>
      <c r="E35" s="317">
        <v>138</v>
      </c>
      <c r="F35" s="317">
        <v>0</v>
      </c>
      <c r="G35" s="317">
        <v>0</v>
      </c>
      <c r="H35" s="317">
        <v>0</v>
      </c>
      <c r="I35" s="317">
        <v>138</v>
      </c>
      <c r="J35" s="318">
        <v>0.1</v>
      </c>
      <c r="K35" s="318">
        <v>0</v>
      </c>
      <c r="L35" s="318">
        <v>0</v>
      </c>
      <c r="M35" s="318">
        <v>0</v>
      </c>
      <c r="N35" s="318">
        <v>0.1</v>
      </c>
      <c r="O35" s="319">
        <v>1481</v>
      </c>
      <c r="P35" s="319">
        <v>0</v>
      </c>
      <c r="Q35" s="319">
        <v>0</v>
      </c>
      <c r="R35" s="319">
        <v>0</v>
      </c>
      <c r="S35" s="319">
        <v>1481</v>
      </c>
      <c r="T35" s="320">
        <v>0.1</v>
      </c>
      <c r="U35" s="320">
        <v>0</v>
      </c>
      <c r="V35" s="320">
        <v>0</v>
      </c>
      <c r="W35" s="320">
        <v>0</v>
      </c>
      <c r="X35" s="320">
        <v>0.1</v>
      </c>
      <c r="Y35" s="317">
        <v>21</v>
      </c>
      <c r="Z35" s="317">
        <v>0</v>
      </c>
      <c r="AA35" s="317">
        <v>0</v>
      </c>
      <c r="AB35" s="317">
        <v>0</v>
      </c>
      <c r="AC35" s="317">
        <v>21</v>
      </c>
      <c r="AD35" s="317">
        <v>17</v>
      </c>
      <c r="AE35" s="317">
        <v>0</v>
      </c>
      <c r="AF35" s="317">
        <v>0</v>
      </c>
      <c r="AG35" s="317">
        <v>0</v>
      </c>
      <c r="AH35" s="317">
        <v>17</v>
      </c>
      <c r="AI35" s="319">
        <v>308</v>
      </c>
      <c r="AJ35" s="319">
        <v>0</v>
      </c>
      <c r="AK35" s="319">
        <v>0</v>
      </c>
      <c r="AL35" s="319">
        <v>0</v>
      </c>
      <c r="AM35" s="319">
        <v>308</v>
      </c>
      <c r="AN35" s="319">
        <v>248</v>
      </c>
      <c r="AO35" s="319">
        <v>0</v>
      </c>
      <c r="AP35" s="319">
        <v>0</v>
      </c>
      <c r="AQ35" s="319">
        <v>0</v>
      </c>
      <c r="AR35" s="319">
        <v>248</v>
      </c>
      <c r="AS35" s="321">
        <v>15</v>
      </c>
      <c r="AT35" s="321">
        <v>0</v>
      </c>
      <c r="AU35" s="321">
        <v>0</v>
      </c>
      <c r="AV35" s="321">
        <v>0</v>
      </c>
      <c r="AW35" s="308" t="s">
        <v>6</v>
      </c>
    </row>
    <row r="36" spans="1:49" x14ac:dyDescent="0.35">
      <c r="A36" s="315">
        <v>2013</v>
      </c>
      <c r="B36" s="316">
        <v>2089</v>
      </c>
      <c r="C36" s="308" t="s">
        <v>227</v>
      </c>
      <c r="D36" s="308" t="s">
        <v>228</v>
      </c>
      <c r="E36" s="317">
        <v>253</v>
      </c>
      <c r="F36" s="317">
        <v>33</v>
      </c>
      <c r="G36" s="317" t="s">
        <v>35</v>
      </c>
      <c r="H36" s="317" t="s">
        <v>35</v>
      </c>
      <c r="I36" s="317">
        <v>286</v>
      </c>
      <c r="J36" s="318" t="s">
        <v>35</v>
      </c>
      <c r="K36" s="318" t="s">
        <v>35</v>
      </c>
      <c r="L36" s="318" t="s">
        <v>35</v>
      </c>
      <c r="M36" s="318" t="s">
        <v>35</v>
      </c>
      <c r="N36" s="318" t="s">
        <v>35</v>
      </c>
      <c r="O36" s="319">
        <v>714</v>
      </c>
      <c r="P36" s="319">
        <v>138</v>
      </c>
      <c r="Q36" s="319" t="s">
        <v>35</v>
      </c>
      <c r="R36" s="319" t="s">
        <v>35</v>
      </c>
      <c r="S36" s="319">
        <v>852</v>
      </c>
      <c r="T36" s="320" t="s">
        <v>35</v>
      </c>
      <c r="U36" s="320" t="s">
        <v>35</v>
      </c>
      <c r="V36" s="320" t="s">
        <v>35</v>
      </c>
      <c r="W36" s="320" t="s">
        <v>35</v>
      </c>
      <c r="X36" s="320" t="s">
        <v>35</v>
      </c>
      <c r="Y36" s="317">
        <v>39</v>
      </c>
      <c r="Z36" s="317">
        <v>12</v>
      </c>
      <c r="AA36" s="317" t="s">
        <v>35</v>
      </c>
      <c r="AB36" s="317" t="s">
        <v>35</v>
      </c>
      <c r="AC36" s="317">
        <v>51</v>
      </c>
      <c r="AD36" s="317">
        <v>9</v>
      </c>
      <c r="AE36" s="317">
        <v>3</v>
      </c>
      <c r="AF36" s="317" t="s">
        <v>35</v>
      </c>
      <c r="AG36" s="317" t="s">
        <v>35</v>
      </c>
      <c r="AH36" s="317">
        <v>12</v>
      </c>
      <c r="AI36" s="319">
        <v>206</v>
      </c>
      <c r="AJ36" s="319">
        <v>27</v>
      </c>
      <c r="AK36" s="319" t="s">
        <v>35</v>
      </c>
      <c r="AL36" s="319" t="s">
        <v>35</v>
      </c>
      <c r="AM36" s="319">
        <v>233</v>
      </c>
      <c r="AN36" s="319">
        <v>41</v>
      </c>
      <c r="AO36" s="319">
        <v>5</v>
      </c>
      <c r="AP36" s="319" t="s">
        <v>35</v>
      </c>
      <c r="AQ36" s="319" t="s">
        <v>35</v>
      </c>
      <c r="AR36" s="319">
        <v>46</v>
      </c>
      <c r="AS36" s="321">
        <v>4.3499999999999996</v>
      </c>
      <c r="AT36" s="321">
        <v>10.8</v>
      </c>
      <c r="AU36" s="321" t="s">
        <v>35</v>
      </c>
      <c r="AV36" s="321" t="s">
        <v>35</v>
      </c>
      <c r="AW36" s="308" t="s">
        <v>6</v>
      </c>
    </row>
    <row r="37" spans="1:49" x14ac:dyDescent="0.35">
      <c r="A37" s="315">
        <v>2013</v>
      </c>
      <c r="B37" s="316">
        <v>2172</v>
      </c>
      <c r="C37" s="308" t="s">
        <v>2041</v>
      </c>
      <c r="D37" s="308" t="s">
        <v>94</v>
      </c>
      <c r="E37" s="317">
        <v>10531</v>
      </c>
      <c r="F37" s="317">
        <v>1678</v>
      </c>
      <c r="G37" s="317" t="s">
        <v>35</v>
      </c>
      <c r="H37" s="317" t="s">
        <v>35</v>
      </c>
      <c r="I37" s="317">
        <v>12209</v>
      </c>
      <c r="J37" s="318">
        <v>2</v>
      </c>
      <c r="K37" s="318">
        <v>1</v>
      </c>
      <c r="L37" s="318" t="s">
        <v>35</v>
      </c>
      <c r="M37" s="318" t="s">
        <v>35</v>
      </c>
      <c r="N37" s="318">
        <v>3</v>
      </c>
      <c r="O37" s="319">
        <v>106110</v>
      </c>
      <c r="P37" s="319">
        <v>24930</v>
      </c>
      <c r="Q37" s="319" t="s">
        <v>35</v>
      </c>
      <c r="R37" s="319" t="s">
        <v>35</v>
      </c>
      <c r="S37" s="319">
        <v>131040</v>
      </c>
      <c r="T37" s="320">
        <v>27</v>
      </c>
      <c r="U37" s="320">
        <v>6</v>
      </c>
      <c r="V37" s="320" t="s">
        <v>35</v>
      </c>
      <c r="W37" s="320" t="s">
        <v>35</v>
      </c>
      <c r="X37" s="320">
        <v>33</v>
      </c>
      <c r="Y37" s="317">
        <v>1483</v>
      </c>
      <c r="Z37" s="317">
        <v>152</v>
      </c>
      <c r="AA37" s="317" t="s">
        <v>35</v>
      </c>
      <c r="AB37" s="317" t="s">
        <v>35</v>
      </c>
      <c r="AC37" s="317">
        <v>1635</v>
      </c>
      <c r="AD37" s="317">
        <v>40</v>
      </c>
      <c r="AE37" s="317" t="s">
        <v>35</v>
      </c>
      <c r="AF37" s="317" t="s">
        <v>35</v>
      </c>
      <c r="AG37" s="317" t="s">
        <v>35</v>
      </c>
      <c r="AH37" s="317">
        <v>40</v>
      </c>
      <c r="AI37" s="319">
        <v>1483</v>
      </c>
      <c r="AJ37" s="319">
        <v>152</v>
      </c>
      <c r="AK37" s="319" t="s">
        <v>35</v>
      </c>
      <c r="AL37" s="319" t="s">
        <v>35</v>
      </c>
      <c r="AM37" s="319">
        <v>1635</v>
      </c>
      <c r="AN37" s="319">
        <v>40</v>
      </c>
      <c r="AO37" s="319" t="s">
        <v>35</v>
      </c>
      <c r="AP37" s="319" t="s">
        <v>35</v>
      </c>
      <c r="AQ37" s="319" t="s">
        <v>35</v>
      </c>
      <c r="AR37" s="319">
        <v>40</v>
      </c>
      <c r="AS37" s="321">
        <v>10.08</v>
      </c>
      <c r="AT37" s="321">
        <v>14.86</v>
      </c>
      <c r="AU37" s="321" t="s">
        <v>35</v>
      </c>
      <c r="AV37" s="321" t="s">
        <v>35</v>
      </c>
      <c r="AW37" s="308" t="s">
        <v>6</v>
      </c>
    </row>
    <row r="38" spans="1:49" x14ac:dyDescent="0.35">
      <c r="A38" s="315">
        <v>2013</v>
      </c>
      <c r="B38" s="316">
        <v>2182</v>
      </c>
      <c r="C38" s="308" t="s">
        <v>231</v>
      </c>
      <c r="D38" s="308" t="s">
        <v>48</v>
      </c>
      <c r="E38" s="317">
        <v>40</v>
      </c>
      <c r="F38" s="317">
        <v>25</v>
      </c>
      <c r="G38" s="317">
        <v>77</v>
      </c>
      <c r="H38" s="317" t="s">
        <v>35</v>
      </c>
      <c r="I38" s="317">
        <v>142</v>
      </c>
      <c r="J38" s="318">
        <v>0</v>
      </c>
      <c r="K38" s="318">
        <v>0</v>
      </c>
      <c r="L38" s="318">
        <v>0</v>
      </c>
      <c r="M38" s="318" t="s">
        <v>35</v>
      </c>
      <c r="N38" s="318">
        <v>0</v>
      </c>
      <c r="O38" s="319">
        <v>403</v>
      </c>
      <c r="P38" s="319">
        <v>287</v>
      </c>
      <c r="Q38" s="319">
        <v>862</v>
      </c>
      <c r="R38" s="319" t="s">
        <v>35</v>
      </c>
      <c r="S38" s="319">
        <v>1552</v>
      </c>
      <c r="T38" s="320">
        <v>0</v>
      </c>
      <c r="U38" s="320">
        <v>0</v>
      </c>
      <c r="V38" s="320">
        <v>0</v>
      </c>
      <c r="W38" s="320" t="s">
        <v>35</v>
      </c>
      <c r="X38" s="320">
        <v>0</v>
      </c>
      <c r="Y38" s="317">
        <v>3</v>
      </c>
      <c r="Z38" s="317">
        <v>2</v>
      </c>
      <c r="AA38" s="317">
        <v>6</v>
      </c>
      <c r="AB38" s="317" t="s">
        <v>35</v>
      </c>
      <c r="AC38" s="317">
        <v>11</v>
      </c>
      <c r="AD38" s="317">
        <v>3</v>
      </c>
      <c r="AE38" s="317">
        <v>2</v>
      </c>
      <c r="AF38" s="317">
        <v>5</v>
      </c>
      <c r="AG38" s="317" t="s">
        <v>35</v>
      </c>
      <c r="AH38" s="317">
        <v>10</v>
      </c>
      <c r="AI38" s="319">
        <v>3</v>
      </c>
      <c r="AJ38" s="319">
        <v>2</v>
      </c>
      <c r="AK38" s="319">
        <v>6</v>
      </c>
      <c r="AL38" s="319" t="s">
        <v>35</v>
      </c>
      <c r="AM38" s="319">
        <v>11</v>
      </c>
      <c r="AN38" s="319">
        <v>3</v>
      </c>
      <c r="AO38" s="319">
        <v>2</v>
      </c>
      <c r="AP38" s="319">
        <v>5</v>
      </c>
      <c r="AQ38" s="319" t="s">
        <v>35</v>
      </c>
      <c r="AR38" s="319">
        <v>10</v>
      </c>
      <c r="AS38" s="321">
        <v>10.1</v>
      </c>
      <c r="AT38" s="321">
        <v>11.2</v>
      </c>
      <c r="AU38" s="321">
        <v>11.2</v>
      </c>
      <c r="AV38" s="321" t="s">
        <v>35</v>
      </c>
      <c r="AW38" s="308" t="s">
        <v>2604</v>
      </c>
    </row>
    <row r="39" spans="1:49" x14ac:dyDescent="0.35">
      <c r="A39" s="315">
        <v>2013</v>
      </c>
      <c r="B39" s="316">
        <v>2285</v>
      </c>
      <c r="C39" s="308" t="s">
        <v>242</v>
      </c>
      <c r="D39" s="308" t="s">
        <v>164</v>
      </c>
      <c r="E39" s="317">
        <v>346</v>
      </c>
      <c r="F39" s="317">
        <v>270</v>
      </c>
      <c r="G39" s="317">
        <v>808</v>
      </c>
      <c r="H39" s="317" t="s">
        <v>35</v>
      </c>
      <c r="I39" s="317">
        <v>1424</v>
      </c>
      <c r="J39" s="318">
        <v>0.1</v>
      </c>
      <c r="K39" s="318">
        <v>0</v>
      </c>
      <c r="L39" s="318">
        <v>0.2</v>
      </c>
      <c r="M39" s="318" t="s">
        <v>35</v>
      </c>
      <c r="N39" s="318">
        <v>0.3</v>
      </c>
      <c r="O39" s="319">
        <v>3631</v>
      </c>
      <c r="P39" s="319">
        <v>3314</v>
      </c>
      <c r="Q39" s="319">
        <v>9941</v>
      </c>
      <c r="R39" s="319" t="s">
        <v>35</v>
      </c>
      <c r="S39" s="319">
        <v>16886</v>
      </c>
      <c r="T39" s="320">
        <v>0.1</v>
      </c>
      <c r="U39" s="320">
        <v>0</v>
      </c>
      <c r="V39" s="320">
        <v>0.2</v>
      </c>
      <c r="W39" s="320" t="s">
        <v>35</v>
      </c>
      <c r="X39" s="320">
        <v>0.3</v>
      </c>
      <c r="Y39" s="317">
        <v>23</v>
      </c>
      <c r="Z39" s="317">
        <v>21</v>
      </c>
      <c r="AA39" s="317">
        <v>61</v>
      </c>
      <c r="AB39" s="317" t="s">
        <v>35</v>
      </c>
      <c r="AC39" s="317">
        <v>105</v>
      </c>
      <c r="AD39" s="317">
        <v>21</v>
      </c>
      <c r="AE39" s="317">
        <v>18</v>
      </c>
      <c r="AF39" s="317">
        <v>54</v>
      </c>
      <c r="AG39" s="317" t="s">
        <v>35</v>
      </c>
      <c r="AH39" s="317">
        <v>93</v>
      </c>
      <c r="AI39" s="319">
        <v>23</v>
      </c>
      <c r="AJ39" s="319">
        <v>21</v>
      </c>
      <c r="AK39" s="319">
        <v>61</v>
      </c>
      <c r="AL39" s="319" t="s">
        <v>35</v>
      </c>
      <c r="AM39" s="319">
        <v>105</v>
      </c>
      <c r="AN39" s="319">
        <v>21</v>
      </c>
      <c r="AO39" s="319">
        <v>18</v>
      </c>
      <c r="AP39" s="319">
        <v>54</v>
      </c>
      <c r="AQ39" s="319" t="s">
        <v>35</v>
      </c>
      <c r="AR39" s="319">
        <v>93</v>
      </c>
      <c r="AS39" s="321">
        <v>11</v>
      </c>
      <c r="AT39" s="321">
        <v>12</v>
      </c>
      <c r="AU39" s="321">
        <v>12</v>
      </c>
      <c r="AV39" s="321" t="s">
        <v>35</v>
      </c>
      <c r="AW39" s="308" t="s">
        <v>6</v>
      </c>
    </row>
    <row r="40" spans="1:49" x14ac:dyDescent="0.35">
      <c r="A40" s="315">
        <v>2013</v>
      </c>
      <c r="B40" s="316">
        <v>2442</v>
      </c>
      <c r="C40" s="308" t="s">
        <v>249</v>
      </c>
      <c r="D40" s="308" t="s">
        <v>94</v>
      </c>
      <c r="E40" s="317">
        <v>16</v>
      </c>
      <c r="F40" s="317">
        <v>263</v>
      </c>
      <c r="G40" s="317" t="s">
        <v>35</v>
      </c>
      <c r="H40" s="317" t="s">
        <v>35</v>
      </c>
      <c r="I40" s="317">
        <v>279</v>
      </c>
      <c r="J40" s="318">
        <v>0</v>
      </c>
      <c r="K40" s="318">
        <v>0</v>
      </c>
      <c r="L40" s="318" t="s">
        <v>35</v>
      </c>
      <c r="M40" s="318" t="s">
        <v>35</v>
      </c>
      <c r="N40" s="318">
        <v>0</v>
      </c>
      <c r="O40" s="319">
        <v>167</v>
      </c>
      <c r="P40" s="319">
        <v>2631</v>
      </c>
      <c r="Q40" s="319" t="s">
        <v>35</v>
      </c>
      <c r="R40" s="319" t="s">
        <v>35</v>
      </c>
      <c r="S40" s="319">
        <v>2798</v>
      </c>
      <c r="T40" s="320">
        <v>0</v>
      </c>
      <c r="U40" s="320">
        <v>0</v>
      </c>
      <c r="V40" s="320" t="s">
        <v>35</v>
      </c>
      <c r="W40" s="320" t="s">
        <v>35</v>
      </c>
      <c r="X40" s="320">
        <v>0</v>
      </c>
      <c r="Y40" s="317">
        <v>16</v>
      </c>
      <c r="Z40" s="317">
        <v>10</v>
      </c>
      <c r="AA40" s="317" t="s">
        <v>35</v>
      </c>
      <c r="AB40" s="317" t="s">
        <v>35</v>
      </c>
      <c r="AC40" s="317">
        <v>26</v>
      </c>
      <c r="AD40" s="317" t="s">
        <v>35</v>
      </c>
      <c r="AE40" s="317">
        <v>10</v>
      </c>
      <c r="AF40" s="317" t="s">
        <v>35</v>
      </c>
      <c r="AG40" s="317" t="s">
        <v>35</v>
      </c>
      <c r="AH40" s="317">
        <v>10</v>
      </c>
      <c r="AI40" s="319">
        <v>157</v>
      </c>
      <c r="AJ40" s="319">
        <v>101</v>
      </c>
      <c r="AK40" s="319" t="s">
        <v>35</v>
      </c>
      <c r="AL40" s="319" t="s">
        <v>35</v>
      </c>
      <c r="AM40" s="319">
        <v>258</v>
      </c>
      <c r="AN40" s="319" t="s">
        <v>35</v>
      </c>
      <c r="AO40" s="319">
        <v>101</v>
      </c>
      <c r="AP40" s="319" t="s">
        <v>35</v>
      </c>
      <c r="AQ40" s="319" t="s">
        <v>35</v>
      </c>
      <c r="AR40" s="319">
        <v>101</v>
      </c>
      <c r="AS40" s="321">
        <v>10</v>
      </c>
      <c r="AT40" s="321">
        <v>10</v>
      </c>
      <c r="AU40" s="321" t="s">
        <v>35</v>
      </c>
      <c r="AV40" s="321" t="s">
        <v>35</v>
      </c>
      <c r="AW40" s="308" t="s">
        <v>6</v>
      </c>
    </row>
    <row r="41" spans="1:49" x14ac:dyDescent="0.35">
      <c r="A41" s="315">
        <v>2013</v>
      </c>
      <c r="B41" s="316">
        <v>2507</v>
      </c>
      <c r="C41" s="308" t="s">
        <v>253</v>
      </c>
      <c r="D41" s="308" t="s">
        <v>60</v>
      </c>
      <c r="E41" s="317">
        <v>5301</v>
      </c>
      <c r="F41" s="317">
        <v>5991</v>
      </c>
      <c r="G41" s="317" t="s">
        <v>35</v>
      </c>
      <c r="H41" s="317" t="s">
        <v>35</v>
      </c>
      <c r="I41" s="317">
        <v>11292</v>
      </c>
      <c r="J41" s="318">
        <v>1.5</v>
      </c>
      <c r="K41" s="318">
        <v>1.8</v>
      </c>
      <c r="L41" s="318" t="s">
        <v>35</v>
      </c>
      <c r="M41" s="318" t="s">
        <v>35</v>
      </c>
      <c r="N41" s="318">
        <v>3.3</v>
      </c>
      <c r="O41" s="319">
        <v>29962</v>
      </c>
      <c r="P41" s="319">
        <v>73412</v>
      </c>
      <c r="Q41" s="319" t="s">
        <v>35</v>
      </c>
      <c r="R41" s="319" t="s">
        <v>35</v>
      </c>
      <c r="S41" s="319">
        <v>103374</v>
      </c>
      <c r="T41" s="320">
        <v>8.3000000000000007</v>
      </c>
      <c r="U41" s="320">
        <v>21.9</v>
      </c>
      <c r="V41" s="320" t="s">
        <v>35</v>
      </c>
      <c r="W41" s="320" t="s">
        <v>35</v>
      </c>
      <c r="X41" s="320">
        <v>30.2</v>
      </c>
      <c r="Y41" s="317">
        <v>1231</v>
      </c>
      <c r="Z41" s="317">
        <v>1012</v>
      </c>
      <c r="AA41" s="317" t="s">
        <v>35</v>
      </c>
      <c r="AB41" s="317" t="s">
        <v>35</v>
      </c>
      <c r="AC41" s="317">
        <v>2243</v>
      </c>
      <c r="AD41" s="317">
        <v>419</v>
      </c>
      <c r="AE41" s="317">
        <v>658</v>
      </c>
      <c r="AF41" s="317" t="s">
        <v>35</v>
      </c>
      <c r="AG41" s="317" t="s">
        <v>35</v>
      </c>
      <c r="AH41" s="317">
        <v>1076</v>
      </c>
      <c r="AI41" s="319">
        <v>6957</v>
      </c>
      <c r="AJ41" s="319">
        <v>12402</v>
      </c>
      <c r="AK41" s="319" t="s">
        <v>35</v>
      </c>
      <c r="AL41" s="319" t="s">
        <v>35</v>
      </c>
      <c r="AM41" s="319">
        <v>19359</v>
      </c>
      <c r="AN41" s="319">
        <v>2366</v>
      </c>
      <c r="AO41" s="319">
        <v>8057</v>
      </c>
      <c r="AP41" s="319" t="s">
        <v>35</v>
      </c>
      <c r="AQ41" s="319" t="s">
        <v>35</v>
      </c>
      <c r="AR41" s="319">
        <v>10422</v>
      </c>
      <c r="AS41" s="321">
        <v>6</v>
      </c>
      <c r="AT41" s="321">
        <v>12</v>
      </c>
      <c r="AU41" s="321" t="s">
        <v>35</v>
      </c>
      <c r="AV41" s="321" t="s">
        <v>35</v>
      </c>
      <c r="AW41" s="308" t="s">
        <v>6</v>
      </c>
    </row>
    <row r="42" spans="1:49" x14ac:dyDescent="0.35">
      <c r="A42" s="315">
        <v>2013</v>
      </c>
      <c r="B42" s="316">
        <v>2548</v>
      </c>
      <c r="C42" s="308" t="s">
        <v>255</v>
      </c>
      <c r="D42" s="308" t="s">
        <v>256</v>
      </c>
      <c r="E42" s="317">
        <v>2567</v>
      </c>
      <c r="F42" s="317">
        <v>4437</v>
      </c>
      <c r="G42" s="317" t="s">
        <v>35</v>
      </c>
      <c r="H42" s="317" t="s">
        <v>35</v>
      </c>
      <c r="I42" s="317">
        <v>7004</v>
      </c>
      <c r="J42" s="318">
        <v>734</v>
      </c>
      <c r="K42" s="318">
        <v>538</v>
      </c>
      <c r="L42" s="318" t="s">
        <v>35</v>
      </c>
      <c r="M42" s="318" t="s">
        <v>35</v>
      </c>
      <c r="N42" s="318">
        <v>1272</v>
      </c>
      <c r="O42" s="319">
        <v>26605</v>
      </c>
      <c r="P42" s="319">
        <v>53866</v>
      </c>
      <c r="Q42" s="319" t="s">
        <v>35</v>
      </c>
      <c r="R42" s="319" t="s">
        <v>35</v>
      </c>
      <c r="S42" s="319">
        <v>80471</v>
      </c>
      <c r="T42" s="320">
        <v>10516</v>
      </c>
      <c r="U42" s="320">
        <v>9136</v>
      </c>
      <c r="V42" s="320" t="s">
        <v>35</v>
      </c>
      <c r="W42" s="320" t="s">
        <v>35</v>
      </c>
      <c r="X42" s="320">
        <v>19652</v>
      </c>
      <c r="Y42" s="317">
        <v>276</v>
      </c>
      <c r="Z42" s="317">
        <v>952</v>
      </c>
      <c r="AA42" s="317" t="s">
        <v>35</v>
      </c>
      <c r="AB42" s="317" t="s">
        <v>35</v>
      </c>
      <c r="AC42" s="317">
        <v>1228</v>
      </c>
      <c r="AD42" s="317">
        <v>500</v>
      </c>
      <c r="AE42" s="317">
        <v>1568</v>
      </c>
      <c r="AF42" s="317" t="s">
        <v>35</v>
      </c>
      <c r="AG42" s="317" t="s">
        <v>35</v>
      </c>
      <c r="AH42" s="317">
        <v>2068</v>
      </c>
      <c r="AI42" s="319">
        <v>276</v>
      </c>
      <c r="AJ42" s="319">
        <v>952</v>
      </c>
      <c r="AK42" s="319" t="s">
        <v>35</v>
      </c>
      <c r="AL42" s="319" t="s">
        <v>35</v>
      </c>
      <c r="AM42" s="319">
        <v>1228</v>
      </c>
      <c r="AN42" s="319">
        <v>500</v>
      </c>
      <c r="AO42" s="319">
        <v>1568</v>
      </c>
      <c r="AP42" s="319" t="s">
        <v>35</v>
      </c>
      <c r="AQ42" s="319" t="s">
        <v>35</v>
      </c>
      <c r="AR42" s="319">
        <v>2068</v>
      </c>
      <c r="AS42" s="321">
        <v>10</v>
      </c>
      <c r="AT42" s="321">
        <v>12</v>
      </c>
      <c r="AU42" s="321" t="s">
        <v>35</v>
      </c>
      <c r="AV42" s="321" t="s">
        <v>35</v>
      </c>
      <c r="AW42" s="308" t="s">
        <v>2605</v>
      </c>
    </row>
    <row r="43" spans="1:49" x14ac:dyDescent="0.35">
      <c r="A43" s="315">
        <v>2013</v>
      </c>
      <c r="B43" s="316">
        <v>2599</v>
      </c>
      <c r="C43" s="308" t="s">
        <v>258</v>
      </c>
      <c r="D43" s="308" t="s">
        <v>86</v>
      </c>
      <c r="E43" s="317">
        <v>31</v>
      </c>
      <c r="F43" s="317">
        <v>2</v>
      </c>
      <c r="G43" s="317">
        <v>3</v>
      </c>
      <c r="H43" s="317" t="s">
        <v>35</v>
      </c>
      <c r="I43" s="317">
        <v>36</v>
      </c>
      <c r="J43" s="318">
        <v>0</v>
      </c>
      <c r="K43" s="318">
        <v>0</v>
      </c>
      <c r="L43" s="318">
        <v>0</v>
      </c>
      <c r="M43" s="318" t="s">
        <v>35</v>
      </c>
      <c r="N43" s="318">
        <v>0</v>
      </c>
      <c r="O43" s="319">
        <v>586</v>
      </c>
      <c r="P43" s="319">
        <v>26</v>
      </c>
      <c r="Q43" s="319">
        <v>32</v>
      </c>
      <c r="R43" s="319" t="s">
        <v>35</v>
      </c>
      <c r="S43" s="319">
        <v>644</v>
      </c>
      <c r="T43" s="320">
        <v>0</v>
      </c>
      <c r="U43" s="320">
        <v>0</v>
      </c>
      <c r="V43" s="320">
        <v>0</v>
      </c>
      <c r="W43" s="320" t="s">
        <v>35</v>
      </c>
      <c r="X43" s="320">
        <v>0</v>
      </c>
      <c r="Y43" s="317">
        <v>5</v>
      </c>
      <c r="Z43" s="317">
        <v>0</v>
      </c>
      <c r="AA43" s="317">
        <v>0</v>
      </c>
      <c r="AB43" s="317" t="s">
        <v>35</v>
      </c>
      <c r="AC43" s="317">
        <v>5</v>
      </c>
      <c r="AD43" s="317">
        <v>3</v>
      </c>
      <c r="AE43" s="317">
        <v>2</v>
      </c>
      <c r="AF43" s="317">
        <v>2</v>
      </c>
      <c r="AG43" s="317" t="s">
        <v>35</v>
      </c>
      <c r="AH43" s="317">
        <v>6</v>
      </c>
      <c r="AI43" s="319">
        <v>5</v>
      </c>
      <c r="AJ43" s="319">
        <v>0</v>
      </c>
      <c r="AK43" s="319">
        <v>0</v>
      </c>
      <c r="AL43" s="319" t="s">
        <v>35</v>
      </c>
      <c r="AM43" s="319">
        <v>5</v>
      </c>
      <c r="AN43" s="319">
        <v>3</v>
      </c>
      <c r="AO43" s="319">
        <v>2</v>
      </c>
      <c r="AP43" s="319">
        <v>2</v>
      </c>
      <c r="AQ43" s="319" t="s">
        <v>35</v>
      </c>
      <c r="AR43" s="319">
        <v>6</v>
      </c>
      <c r="AS43" s="321">
        <v>19</v>
      </c>
      <c r="AT43" s="321">
        <v>11</v>
      </c>
      <c r="AU43" s="321">
        <v>11</v>
      </c>
      <c r="AV43" s="321" t="s">
        <v>35</v>
      </c>
      <c r="AW43" s="308" t="s">
        <v>2606</v>
      </c>
    </row>
    <row r="44" spans="1:49" x14ac:dyDescent="0.35">
      <c r="A44" s="315">
        <v>2013</v>
      </c>
      <c r="B44" s="316">
        <v>2641</v>
      </c>
      <c r="C44" s="308" t="s">
        <v>259</v>
      </c>
      <c r="D44" s="308" t="s">
        <v>75</v>
      </c>
      <c r="E44" s="317" t="s">
        <v>35</v>
      </c>
      <c r="F44" s="317" t="s">
        <v>35</v>
      </c>
      <c r="G44" s="317" t="s">
        <v>35</v>
      </c>
      <c r="H44" s="317" t="s">
        <v>35</v>
      </c>
      <c r="I44" s="317" t="s">
        <v>35</v>
      </c>
      <c r="J44" s="318">
        <v>2</v>
      </c>
      <c r="K44" s="318">
        <v>0.5</v>
      </c>
      <c r="L44" s="318" t="s">
        <v>35</v>
      </c>
      <c r="M44" s="318" t="s">
        <v>35</v>
      </c>
      <c r="N44" s="318">
        <v>2.5</v>
      </c>
      <c r="O44" s="319" t="s">
        <v>35</v>
      </c>
      <c r="P44" s="319" t="s">
        <v>35</v>
      </c>
      <c r="Q44" s="319" t="s">
        <v>35</v>
      </c>
      <c r="R44" s="319" t="s">
        <v>35</v>
      </c>
      <c r="S44" s="319" t="s">
        <v>35</v>
      </c>
      <c r="T44" s="320" t="s">
        <v>35</v>
      </c>
      <c r="U44" s="320" t="s">
        <v>35</v>
      </c>
      <c r="V44" s="320" t="s">
        <v>35</v>
      </c>
      <c r="W44" s="320" t="s">
        <v>35</v>
      </c>
      <c r="X44" s="320" t="s">
        <v>35</v>
      </c>
      <c r="Y44" s="317" t="s">
        <v>35</v>
      </c>
      <c r="Z44" s="317" t="s">
        <v>35</v>
      </c>
      <c r="AA44" s="317" t="s">
        <v>35</v>
      </c>
      <c r="AB44" s="317" t="s">
        <v>35</v>
      </c>
      <c r="AC44" s="317" t="s">
        <v>35</v>
      </c>
      <c r="AD44" s="317" t="s">
        <v>35</v>
      </c>
      <c r="AE44" s="317" t="s">
        <v>35</v>
      </c>
      <c r="AF44" s="317" t="s">
        <v>35</v>
      </c>
      <c r="AG44" s="317" t="s">
        <v>35</v>
      </c>
      <c r="AH44" s="317" t="s">
        <v>35</v>
      </c>
      <c r="AI44" s="319" t="s">
        <v>35</v>
      </c>
      <c r="AJ44" s="319" t="s">
        <v>35</v>
      </c>
      <c r="AK44" s="319" t="s">
        <v>35</v>
      </c>
      <c r="AL44" s="319" t="s">
        <v>35</v>
      </c>
      <c r="AM44" s="319" t="s">
        <v>35</v>
      </c>
      <c r="AN44" s="319" t="s">
        <v>35</v>
      </c>
      <c r="AO44" s="319" t="s">
        <v>35</v>
      </c>
      <c r="AP44" s="319" t="s">
        <v>35</v>
      </c>
      <c r="AQ44" s="319" t="s">
        <v>35</v>
      </c>
      <c r="AR44" s="319" t="s">
        <v>35</v>
      </c>
      <c r="AS44" s="321" t="s">
        <v>35</v>
      </c>
      <c r="AT44" s="321" t="s">
        <v>35</v>
      </c>
      <c r="AU44" s="321" t="s">
        <v>35</v>
      </c>
      <c r="AV44" s="321" t="s">
        <v>35</v>
      </c>
      <c r="AW44" s="308" t="s">
        <v>6</v>
      </c>
    </row>
    <row r="45" spans="1:49" x14ac:dyDescent="0.35">
      <c r="A45" s="315">
        <v>2013</v>
      </c>
      <c r="B45" s="316">
        <v>2643</v>
      </c>
      <c r="C45" s="308" t="s">
        <v>260</v>
      </c>
      <c r="D45" s="308" t="s">
        <v>86</v>
      </c>
      <c r="E45" s="317">
        <v>118</v>
      </c>
      <c r="F45" s="317">
        <v>1</v>
      </c>
      <c r="G45" s="317" t="s">
        <v>35</v>
      </c>
      <c r="H45" s="317" t="s">
        <v>35</v>
      </c>
      <c r="I45" s="317">
        <v>119</v>
      </c>
      <c r="J45" s="318">
        <v>0</v>
      </c>
      <c r="K45" s="318">
        <v>0</v>
      </c>
      <c r="L45" s="318" t="s">
        <v>35</v>
      </c>
      <c r="M45" s="318" t="s">
        <v>35</v>
      </c>
      <c r="N45" s="318">
        <v>0</v>
      </c>
      <c r="O45" s="319">
        <v>1525</v>
      </c>
      <c r="P45" s="319">
        <v>667</v>
      </c>
      <c r="Q45" s="319" t="s">
        <v>35</v>
      </c>
      <c r="R45" s="319" t="s">
        <v>35</v>
      </c>
      <c r="S45" s="319">
        <v>2192</v>
      </c>
      <c r="T45" s="320">
        <v>0.1</v>
      </c>
      <c r="U45" s="320">
        <v>0.1</v>
      </c>
      <c r="V45" s="320" t="s">
        <v>35</v>
      </c>
      <c r="W45" s="320" t="s">
        <v>35</v>
      </c>
      <c r="X45" s="320">
        <v>0.2</v>
      </c>
      <c r="Y45" s="317">
        <v>18</v>
      </c>
      <c r="Z45" s="317">
        <v>0</v>
      </c>
      <c r="AA45" s="317" t="s">
        <v>35</v>
      </c>
      <c r="AB45" s="317" t="s">
        <v>35</v>
      </c>
      <c r="AC45" s="317">
        <v>18</v>
      </c>
      <c r="AD45" s="317">
        <v>3</v>
      </c>
      <c r="AE45" s="317">
        <v>0</v>
      </c>
      <c r="AF45" s="317" t="s">
        <v>35</v>
      </c>
      <c r="AG45" s="317" t="s">
        <v>35</v>
      </c>
      <c r="AH45" s="317">
        <v>3</v>
      </c>
      <c r="AI45" s="319">
        <v>48</v>
      </c>
      <c r="AJ45" s="319">
        <v>21</v>
      </c>
      <c r="AK45" s="319" t="s">
        <v>35</v>
      </c>
      <c r="AL45" s="319" t="s">
        <v>35</v>
      </c>
      <c r="AM45" s="319">
        <v>69</v>
      </c>
      <c r="AN45" s="319">
        <v>22</v>
      </c>
      <c r="AO45" s="319">
        <v>3</v>
      </c>
      <c r="AP45" s="319" t="s">
        <v>35</v>
      </c>
      <c r="AQ45" s="319" t="s">
        <v>35</v>
      </c>
      <c r="AR45" s="319">
        <v>25</v>
      </c>
      <c r="AS45" s="321">
        <v>9.67</v>
      </c>
      <c r="AT45" s="321">
        <v>10</v>
      </c>
      <c r="AU45" s="321" t="s">
        <v>35</v>
      </c>
      <c r="AV45" s="321" t="s">
        <v>35</v>
      </c>
      <c r="AW45" s="308" t="s">
        <v>6</v>
      </c>
    </row>
    <row r="46" spans="1:49" x14ac:dyDescent="0.35">
      <c r="A46" s="315">
        <v>2013</v>
      </c>
      <c r="B46" s="316">
        <v>2655</v>
      </c>
      <c r="C46" s="308" t="s">
        <v>264</v>
      </c>
      <c r="D46" s="308" t="s">
        <v>164</v>
      </c>
      <c r="E46" s="317">
        <v>59</v>
      </c>
      <c r="F46" s="317" t="s">
        <v>35</v>
      </c>
      <c r="G46" s="317" t="s">
        <v>35</v>
      </c>
      <c r="H46" s="317" t="s">
        <v>35</v>
      </c>
      <c r="I46" s="317">
        <v>59</v>
      </c>
      <c r="J46" s="318">
        <v>0.6</v>
      </c>
      <c r="K46" s="318" t="s">
        <v>35</v>
      </c>
      <c r="L46" s="318" t="s">
        <v>35</v>
      </c>
      <c r="M46" s="318" t="s">
        <v>35</v>
      </c>
      <c r="N46" s="318">
        <v>0.6</v>
      </c>
      <c r="O46" s="319">
        <v>12900</v>
      </c>
      <c r="P46" s="319" t="s">
        <v>35</v>
      </c>
      <c r="Q46" s="319" t="s">
        <v>35</v>
      </c>
      <c r="R46" s="319" t="s">
        <v>35</v>
      </c>
      <c r="S46" s="319">
        <v>12900</v>
      </c>
      <c r="T46" s="320">
        <v>8</v>
      </c>
      <c r="U46" s="320" t="s">
        <v>35</v>
      </c>
      <c r="V46" s="320" t="s">
        <v>35</v>
      </c>
      <c r="W46" s="320" t="s">
        <v>35</v>
      </c>
      <c r="X46" s="320">
        <v>8</v>
      </c>
      <c r="Y46" s="317">
        <v>5</v>
      </c>
      <c r="Z46" s="317" t="s">
        <v>35</v>
      </c>
      <c r="AA46" s="317" t="s">
        <v>35</v>
      </c>
      <c r="AB46" s="317" t="s">
        <v>35</v>
      </c>
      <c r="AC46" s="317">
        <v>5</v>
      </c>
      <c r="AD46" s="317">
        <v>6</v>
      </c>
      <c r="AE46" s="317" t="s">
        <v>35</v>
      </c>
      <c r="AF46" s="317" t="s">
        <v>35</v>
      </c>
      <c r="AG46" s="317" t="s">
        <v>35</v>
      </c>
      <c r="AH46" s="317">
        <v>6</v>
      </c>
      <c r="AI46" s="319">
        <v>5</v>
      </c>
      <c r="AJ46" s="319" t="s">
        <v>35</v>
      </c>
      <c r="AK46" s="319" t="s">
        <v>35</v>
      </c>
      <c r="AL46" s="319" t="s">
        <v>35</v>
      </c>
      <c r="AM46" s="319">
        <v>5</v>
      </c>
      <c r="AN46" s="319">
        <v>6</v>
      </c>
      <c r="AO46" s="319" t="s">
        <v>35</v>
      </c>
      <c r="AP46" s="319" t="s">
        <v>35</v>
      </c>
      <c r="AQ46" s="319" t="s">
        <v>35</v>
      </c>
      <c r="AR46" s="319">
        <v>6</v>
      </c>
      <c r="AS46" s="321">
        <v>10.7</v>
      </c>
      <c r="AT46" s="321" t="s">
        <v>35</v>
      </c>
      <c r="AU46" s="321" t="s">
        <v>35</v>
      </c>
      <c r="AV46" s="321" t="s">
        <v>35</v>
      </c>
      <c r="AW46" s="308" t="s">
        <v>6</v>
      </c>
    </row>
    <row r="47" spans="1:49" x14ac:dyDescent="0.35">
      <c r="A47" s="315">
        <v>2013</v>
      </c>
      <c r="B47" s="316">
        <v>2890</v>
      </c>
      <c r="C47" s="308" t="s">
        <v>273</v>
      </c>
      <c r="D47" s="308" t="s">
        <v>51</v>
      </c>
      <c r="E47" s="317" t="s">
        <v>35</v>
      </c>
      <c r="F47" s="317" t="s">
        <v>35</v>
      </c>
      <c r="G47" s="317" t="s">
        <v>35</v>
      </c>
      <c r="H47" s="317" t="s">
        <v>35</v>
      </c>
      <c r="I47" s="317" t="s">
        <v>35</v>
      </c>
      <c r="J47" s="318">
        <v>2</v>
      </c>
      <c r="K47" s="318">
        <v>1</v>
      </c>
      <c r="L47" s="318" t="s">
        <v>35</v>
      </c>
      <c r="M47" s="318" t="s">
        <v>35</v>
      </c>
      <c r="N47" s="318">
        <v>3</v>
      </c>
      <c r="O47" s="319" t="s">
        <v>35</v>
      </c>
      <c r="P47" s="319" t="s">
        <v>35</v>
      </c>
      <c r="Q47" s="319" t="s">
        <v>35</v>
      </c>
      <c r="R47" s="319" t="s">
        <v>35</v>
      </c>
      <c r="S47" s="319" t="s">
        <v>35</v>
      </c>
      <c r="T47" s="320" t="s">
        <v>35</v>
      </c>
      <c r="U47" s="320" t="s">
        <v>35</v>
      </c>
      <c r="V47" s="320" t="s">
        <v>35</v>
      </c>
      <c r="W47" s="320" t="s">
        <v>35</v>
      </c>
      <c r="X47" s="320" t="s">
        <v>35</v>
      </c>
      <c r="Y47" s="317" t="s">
        <v>35</v>
      </c>
      <c r="Z47" s="317" t="s">
        <v>35</v>
      </c>
      <c r="AA47" s="317" t="s">
        <v>35</v>
      </c>
      <c r="AB47" s="317" t="s">
        <v>35</v>
      </c>
      <c r="AC47" s="317" t="s">
        <v>35</v>
      </c>
      <c r="AD47" s="317">
        <v>6</v>
      </c>
      <c r="AE47" s="317">
        <v>5</v>
      </c>
      <c r="AF47" s="317" t="s">
        <v>35</v>
      </c>
      <c r="AG47" s="317" t="s">
        <v>35</v>
      </c>
      <c r="AH47" s="317">
        <v>11</v>
      </c>
      <c r="AI47" s="319" t="s">
        <v>35</v>
      </c>
      <c r="AJ47" s="319" t="s">
        <v>35</v>
      </c>
      <c r="AK47" s="319" t="s">
        <v>35</v>
      </c>
      <c r="AL47" s="319" t="s">
        <v>35</v>
      </c>
      <c r="AM47" s="319" t="s">
        <v>35</v>
      </c>
      <c r="AN47" s="319" t="s">
        <v>35</v>
      </c>
      <c r="AO47" s="319" t="s">
        <v>35</v>
      </c>
      <c r="AP47" s="319" t="s">
        <v>35</v>
      </c>
      <c r="AQ47" s="319" t="s">
        <v>35</v>
      </c>
      <c r="AR47" s="319" t="s">
        <v>35</v>
      </c>
      <c r="AS47" s="321" t="s">
        <v>35</v>
      </c>
      <c r="AT47" s="321" t="s">
        <v>35</v>
      </c>
      <c r="AU47" s="321" t="s">
        <v>35</v>
      </c>
      <c r="AV47" s="321" t="s">
        <v>35</v>
      </c>
      <c r="AW47" s="308" t="s">
        <v>6</v>
      </c>
    </row>
    <row r="48" spans="1:49" x14ac:dyDescent="0.35">
      <c r="A48" s="315">
        <v>2013</v>
      </c>
      <c r="B48" s="316">
        <v>2955</v>
      </c>
      <c r="C48" s="308" t="s">
        <v>278</v>
      </c>
      <c r="D48" s="308" t="s">
        <v>123</v>
      </c>
      <c r="E48" s="317">
        <v>241</v>
      </c>
      <c r="F48" s="317">
        <v>135</v>
      </c>
      <c r="G48" s="317">
        <v>91</v>
      </c>
      <c r="H48" s="317" t="s">
        <v>35</v>
      </c>
      <c r="I48" s="317">
        <v>467</v>
      </c>
      <c r="J48" s="318" t="s">
        <v>35</v>
      </c>
      <c r="K48" s="318" t="s">
        <v>35</v>
      </c>
      <c r="L48" s="318" t="s">
        <v>35</v>
      </c>
      <c r="M48" s="318" t="s">
        <v>35</v>
      </c>
      <c r="N48" s="318" t="s">
        <v>35</v>
      </c>
      <c r="O48" s="319">
        <v>6182</v>
      </c>
      <c r="P48" s="319">
        <v>1618</v>
      </c>
      <c r="Q48" s="319">
        <v>938</v>
      </c>
      <c r="R48" s="319" t="s">
        <v>35</v>
      </c>
      <c r="S48" s="319">
        <v>8738</v>
      </c>
      <c r="T48" s="320" t="s">
        <v>35</v>
      </c>
      <c r="U48" s="320" t="s">
        <v>35</v>
      </c>
      <c r="V48" s="320" t="s">
        <v>35</v>
      </c>
      <c r="W48" s="320" t="s">
        <v>35</v>
      </c>
      <c r="X48" s="320" t="s">
        <v>35</v>
      </c>
      <c r="Y48" s="317">
        <v>57</v>
      </c>
      <c r="Z48" s="317">
        <v>12</v>
      </c>
      <c r="AA48" s="317">
        <v>24</v>
      </c>
      <c r="AB48" s="317" t="s">
        <v>35</v>
      </c>
      <c r="AC48" s="317">
        <v>93</v>
      </c>
      <c r="AD48" s="317">
        <v>13</v>
      </c>
      <c r="AE48" s="317">
        <v>3</v>
      </c>
      <c r="AF48" s="317">
        <v>6</v>
      </c>
      <c r="AG48" s="317" t="s">
        <v>35</v>
      </c>
      <c r="AH48" s="317">
        <v>22</v>
      </c>
      <c r="AI48" s="319">
        <v>1466</v>
      </c>
      <c r="AJ48" s="319">
        <v>146</v>
      </c>
      <c r="AK48" s="319">
        <v>251</v>
      </c>
      <c r="AL48" s="319" t="s">
        <v>35</v>
      </c>
      <c r="AM48" s="319">
        <v>1863</v>
      </c>
      <c r="AN48" s="319">
        <v>343</v>
      </c>
      <c r="AO48" s="319">
        <v>34</v>
      </c>
      <c r="AP48" s="319">
        <v>59</v>
      </c>
      <c r="AQ48" s="319" t="s">
        <v>35</v>
      </c>
      <c r="AR48" s="319">
        <v>436</v>
      </c>
      <c r="AS48" s="321">
        <v>25.62</v>
      </c>
      <c r="AT48" s="321">
        <v>12</v>
      </c>
      <c r="AU48" s="321">
        <v>10.31</v>
      </c>
      <c r="AV48" s="321" t="s">
        <v>35</v>
      </c>
      <c r="AW48" s="308" t="s">
        <v>2607</v>
      </c>
    </row>
    <row r="49" spans="1:49" x14ac:dyDescent="0.35">
      <c r="A49" s="315">
        <v>2013</v>
      </c>
      <c r="B49" s="316">
        <v>2985</v>
      </c>
      <c r="C49" s="308" t="s">
        <v>283</v>
      </c>
      <c r="D49" s="308" t="s">
        <v>163</v>
      </c>
      <c r="E49" s="317">
        <v>84</v>
      </c>
      <c r="F49" s="317">
        <v>0</v>
      </c>
      <c r="G49" s="317">
        <v>0</v>
      </c>
      <c r="H49" s="317">
        <v>0</v>
      </c>
      <c r="I49" s="317">
        <v>84</v>
      </c>
      <c r="J49" s="318">
        <v>1</v>
      </c>
      <c r="K49" s="318">
        <v>0.5</v>
      </c>
      <c r="L49" s="318">
        <v>0</v>
      </c>
      <c r="M49" s="318">
        <v>0</v>
      </c>
      <c r="N49" s="318">
        <v>1.5</v>
      </c>
      <c r="O49" s="319">
        <v>1932</v>
      </c>
      <c r="P49" s="319">
        <v>0</v>
      </c>
      <c r="Q49" s="319">
        <v>0</v>
      </c>
      <c r="R49" s="319">
        <v>0</v>
      </c>
      <c r="S49" s="319">
        <v>1932</v>
      </c>
      <c r="T49" s="320">
        <v>23</v>
      </c>
      <c r="U49" s="320">
        <v>11.5</v>
      </c>
      <c r="V49" s="320">
        <v>0</v>
      </c>
      <c r="W49" s="320">
        <v>0</v>
      </c>
      <c r="X49" s="320">
        <v>34.5</v>
      </c>
      <c r="Y49" s="317">
        <v>2</v>
      </c>
      <c r="Z49" s="317">
        <v>6</v>
      </c>
      <c r="AA49" s="317">
        <v>0</v>
      </c>
      <c r="AB49" s="317">
        <v>0</v>
      </c>
      <c r="AC49" s="317">
        <v>8</v>
      </c>
      <c r="AD49" s="317">
        <v>74</v>
      </c>
      <c r="AE49" s="317">
        <v>18</v>
      </c>
      <c r="AF49" s="317">
        <v>0</v>
      </c>
      <c r="AG49" s="317">
        <v>0</v>
      </c>
      <c r="AH49" s="317">
        <v>92</v>
      </c>
      <c r="AI49" s="319">
        <v>46</v>
      </c>
      <c r="AJ49" s="319">
        <v>145</v>
      </c>
      <c r="AK49" s="319">
        <v>0</v>
      </c>
      <c r="AL49" s="319">
        <v>0</v>
      </c>
      <c r="AM49" s="319">
        <v>191</v>
      </c>
      <c r="AN49" s="319">
        <v>74</v>
      </c>
      <c r="AO49" s="319">
        <v>18</v>
      </c>
      <c r="AP49" s="319">
        <v>0</v>
      </c>
      <c r="AQ49" s="319">
        <v>0</v>
      </c>
      <c r="AR49" s="319">
        <v>92</v>
      </c>
      <c r="AS49" s="321">
        <v>23</v>
      </c>
      <c r="AT49" s="321" t="s">
        <v>35</v>
      </c>
      <c r="AU49" s="321" t="s">
        <v>35</v>
      </c>
      <c r="AV49" s="321" t="s">
        <v>35</v>
      </c>
      <c r="AW49" s="308" t="s">
        <v>6</v>
      </c>
    </row>
    <row r="50" spans="1:49" x14ac:dyDescent="0.35">
      <c r="A50" s="315">
        <v>2013</v>
      </c>
      <c r="B50" s="316">
        <v>3046</v>
      </c>
      <c r="C50" s="308" t="s">
        <v>2320</v>
      </c>
      <c r="D50" s="308" t="s">
        <v>67</v>
      </c>
      <c r="E50" s="317">
        <v>211695</v>
      </c>
      <c r="F50" s="317">
        <v>84623</v>
      </c>
      <c r="G50" s="317" t="s">
        <v>35</v>
      </c>
      <c r="H50" s="317" t="s">
        <v>35</v>
      </c>
      <c r="I50" s="317">
        <v>296318</v>
      </c>
      <c r="J50" s="318">
        <v>27.8</v>
      </c>
      <c r="K50" s="318">
        <v>32.1</v>
      </c>
      <c r="L50" s="318" t="s">
        <v>35</v>
      </c>
      <c r="M50" s="318" t="s">
        <v>35</v>
      </c>
      <c r="N50" s="318">
        <v>59.9</v>
      </c>
      <c r="O50" s="319">
        <v>1419435</v>
      </c>
      <c r="P50" s="319">
        <v>779748</v>
      </c>
      <c r="Q50" s="319" t="s">
        <v>35</v>
      </c>
      <c r="R50" s="319" t="s">
        <v>35</v>
      </c>
      <c r="S50" s="319">
        <v>2199183</v>
      </c>
      <c r="T50" s="320">
        <v>226.6</v>
      </c>
      <c r="U50" s="320">
        <v>228.6</v>
      </c>
      <c r="V50" s="320" t="s">
        <v>35</v>
      </c>
      <c r="W50" s="320" t="s">
        <v>35</v>
      </c>
      <c r="X50" s="320">
        <v>455.2</v>
      </c>
      <c r="Y50" s="317">
        <v>14266</v>
      </c>
      <c r="Z50" s="317">
        <v>8473</v>
      </c>
      <c r="AA50" s="317" t="s">
        <v>35</v>
      </c>
      <c r="AB50" s="317" t="s">
        <v>35</v>
      </c>
      <c r="AC50" s="317">
        <v>22739</v>
      </c>
      <c r="AD50" s="317">
        <v>12309</v>
      </c>
      <c r="AE50" s="317">
        <v>2814</v>
      </c>
      <c r="AF50" s="317" t="s">
        <v>35</v>
      </c>
      <c r="AG50" s="317" t="s">
        <v>35</v>
      </c>
      <c r="AH50" s="317">
        <v>15123</v>
      </c>
      <c r="AI50" s="319">
        <v>14266</v>
      </c>
      <c r="AJ50" s="319">
        <v>8473</v>
      </c>
      <c r="AK50" s="319" t="s">
        <v>35</v>
      </c>
      <c r="AL50" s="319" t="s">
        <v>35</v>
      </c>
      <c r="AM50" s="319">
        <v>22739</v>
      </c>
      <c r="AN50" s="319">
        <v>12309</v>
      </c>
      <c r="AO50" s="319">
        <v>2814</v>
      </c>
      <c r="AP50" s="319" t="s">
        <v>35</v>
      </c>
      <c r="AQ50" s="319" t="s">
        <v>35</v>
      </c>
      <c r="AR50" s="319">
        <v>15123</v>
      </c>
      <c r="AS50" s="321">
        <v>7</v>
      </c>
      <c r="AT50" s="321">
        <v>9</v>
      </c>
      <c r="AU50" s="321" t="s">
        <v>35</v>
      </c>
      <c r="AV50" s="321" t="s">
        <v>35</v>
      </c>
      <c r="AW50" s="308" t="s">
        <v>2608</v>
      </c>
    </row>
    <row r="51" spans="1:49" x14ac:dyDescent="0.35">
      <c r="A51" s="315">
        <v>2013</v>
      </c>
      <c r="B51" s="316">
        <v>3046</v>
      </c>
      <c r="C51" s="308" t="s">
        <v>2320</v>
      </c>
      <c r="D51" s="308" t="s">
        <v>51</v>
      </c>
      <c r="E51" s="317">
        <v>34434</v>
      </c>
      <c r="F51" s="317">
        <v>13764</v>
      </c>
      <c r="G51" s="317" t="s">
        <v>35</v>
      </c>
      <c r="H51" s="317" t="s">
        <v>35</v>
      </c>
      <c r="I51" s="317">
        <v>48198</v>
      </c>
      <c r="J51" s="318">
        <v>4.5</v>
      </c>
      <c r="K51" s="318">
        <v>5.2</v>
      </c>
      <c r="L51" s="318" t="s">
        <v>35</v>
      </c>
      <c r="M51" s="318" t="s">
        <v>35</v>
      </c>
      <c r="N51" s="318">
        <v>9.6999999999999993</v>
      </c>
      <c r="O51" s="319">
        <v>230895</v>
      </c>
      <c r="P51" s="319">
        <v>126830</v>
      </c>
      <c r="Q51" s="319" t="s">
        <v>35</v>
      </c>
      <c r="R51" s="319" t="s">
        <v>35</v>
      </c>
      <c r="S51" s="319">
        <v>357725</v>
      </c>
      <c r="T51" s="320">
        <v>36.9</v>
      </c>
      <c r="U51" s="320">
        <v>37.200000000000003</v>
      </c>
      <c r="V51" s="320" t="s">
        <v>35</v>
      </c>
      <c r="W51" s="320" t="s">
        <v>35</v>
      </c>
      <c r="X51" s="320">
        <v>74.099999999999994</v>
      </c>
      <c r="Y51" s="317">
        <v>2329</v>
      </c>
      <c r="Z51" s="317">
        <v>1378</v>
      </c>
      <c r="AA51" s="317" t="s">
        <v>35</v>
      </c>
      <c r="AB51" s="317" t="s">
        <v>35</v>
      </c>
      <c r="AC51" s="317">
        <v>3707</v>
      </c>
      <c r="AD51" s="317">
        <v>2002</v>
      </c>
      <c r="AE51" s="317">
        <v>458</v>
      </c>
      <c r="AF51" s="317" t="s">
        <v>35</v>
      </c>
      <c r="AG51" s="317" t="s">
        <v>35</v>
      </c>
      <c r="AH51" s="317">
        <v>2460</v>
      </c>
      <c r="AI51" s="319">
        <v>2329</v>
      </c>
      <c r="AJ51" s="319">
        <v>1378</v>
      </c>
      <c r="AK51" s="319" t="s">
        <v>35</v>
      </c>
      <c r="AL51" s="319" t="s">
        <v>35</v>
      </c>
      <c r="AM51" s="319">
        <v>3707</v>
      </c>
      <c r="AN51" s="319">
        <v>2002</v>
      </c>
      <c r="AO51" s="319">
        <v>458</v>
      </c>
      <c r="AP51" s="319" t="s">
        <v>35</v>
      </c>
      <c r="AQ51" s="319" t="s">
        <v>35</v>
      </c>
      <c r="AR51" s="319">
        <v>2460</v>
      </c>
      <c r="AS51" s="321">
        <v>7</v>
      </c>
      <c r="AT51" s="321">
        <v>9</v>
      </c>
      <c r="AU51" s="321" t="s">
        <v>35</v>
      </c>
      <c r="AV51" s="321" t="s">
        <v>35</v>
      </c>
      <c r="AW51" s="308" t="s">
        <v>2609</v>
      </c>
    </row>
    <row r="52" spans="1:49" x14ac:dyDescent="0.35">
      <c r="A52" s="315">
        <v>2013</v>
      </c>
      <c r="B52" s="316">
        <v>3107</v>
      </c>
      <c r="C52" s="308" t="s">
        <v>291</v>
      </c>
      <c r="D52" s="308" t="s">
        <v>67</v>
      </c>
      <c r="E52" s="317">
        <v>135</v>
      </c>
      <c r="F52" s="317" t="s">
        <v>35</v>
      </c>
      <c r="G52" s="317" t="s">
        <v>35</v>
      </c>
      <c r="H52" s="317" t="s">
        <v>35</v>
      </c>
      <c r="I52" s="317">
        <v>135</v>
      </c>
      <c r="J52" s="318" t="s">
        <v>35</v>
      </c>
      <c r="K52" s="318" t="s">
        <v>35</v>
      </c>
      <c r="L52" s="318" t="s">
        <v>35</v>
      </c>
      <c r="M52" s="318" t="s">
        <v>35</v>
      </c>
      <c r="N52" s="318" t="s">
        <v>35</v>
      </c>
      <c r="O52" s="319">
        <v>2025</v>
      </c>
      <c r="P52" s="319">
        <v>8558</v>
      </c>
      <c r="Q52" s="319" t="s">
        <v>35</v>
      </c>
      <c r="R52" s="319" t="s">
        <v>35</v>
      </c>
      <c r="S52" s="319">
        <v>10583</v>
      </c>
      <c r="T52" s="320" t="s">
        <v>35</v>
      </c>
      <c r="U52" s="320" t="s">
        <v>35</v>
      </c>
      <c r="V52" s="320" t="s">
        <v>35</v>
      </c>
      <c r="W52" s="320" t="s">
        <v>35</v>
      </c>
      <c r="X52" s="320" t="s">
        <v>35</v>
      </c>
      <c r="Y52" s="317">
        <v>12</v>
      </c>
      <c r="Z52" s="317" t="s">
        <v>35</v>
      </c>
      <c r="AA52" s="317" t="s">
        <v>35</v>
      </c>
      <c r="AB52" s="317" t="s">
        <v>35</v>
      </c>
      <c r="AC52" s="317">
        <v>12</v>
      </c>
      <c r="AD52" s="317" t="s">
        <v>35</v>
      </c>
      <c r="AE52" s="317" t="s">
        <v>35</v>
      </c>
      <c r="AF52" s="317" t="s">
        <v>35</v>
      </c>
      <c r="AG52" s="317" t="s">
        <v>35</v>
      </c>
      <c r="AH52" s="317" t="s">
        <v>35</v>
      </c>
      <c r="AI52" s="319">
        <v>232</v>
      </c>
      <c r="AJ52" s="319" t="s">
        <v>35</v>
      </c>
      <c r="AK52" s="319" t="s">
        <v>35</v>
      </c>
      <c r="AL52" s="319" t="s">
        <v>35</v>
      </c>
      <c r="AM52" s="319">
        <v>232</v>
      </c>
      <c r="AN52" s="319" t="s">
        <v>35</v>
      </c>
      <c r="AO52" s="319" t="s">
        <v>35</v>
      </c>
      <c r="AP52" s="319" t="s">
        <v>35</v>
      </c>
      <c r="AQ52" s="319" t="s">
        <v>35</v>
      </c>
      <c r="AR52" s="319" t="s">
        <v>35</v>
      </c>
      <c r="AS52" s="321">
        <v>15</v>
      </c>
      <c r="AT52" s="321">
        <v>7.81</v>
      </c>
      <c r="AU52" s="321" t="s">
        <v>35</v>
      </c>
      <c r="AV52" s="321" t="s">
        <v>35</v>
      </c>
      <c r="AW52" s="308" t="s">
        <v>2610</v>
      </c>
    </row>
    <row r="53" spans="1:49" x14ac:dyDescent="0.35">
      <c r="A53" s="315">
        <v>2013</v>
      </c>
      <c r="B53" s="316">
        <v>3203</v>
      </c>
      <c r="C53" s="308" t="s">
        <v>294</v>
      </c>
      <c r="D53" s="308" t="s">
        <v>83</v>
      </c>
      <c r="E53" s="317">
        <v>956</v>
      </c>
      <c r="F53" s="317">
        <v>435</v>
      </c>
      <c r="G53" s="317">
        <v>187</v>
      </c>
      <c r="H53" s="317" t="s">
        <v>35</v>
      </c>
      <c r="I53" s="317">
        <v>1578</v>
      </c>
      <c r="J53" s="318">
        <v>0.5</v>
      </c>
      <c r="K53" s="318">
        <v>0.2</v>
      </c>
      <c r="L53" s="318">
        <v>0</v>
      </c>
      <c r="M53" s="318" t="s">
        <v>35</v>
      </c>
      <c r="N53" s="318">
        <v>0.7</v>
      </c>
      <c r="O53" s="319">
        <v>12567</v>
      </c>
      <c r="P53" s="319">
        <v>4831</v>
      </c>
      <c r="Q53" s="319">
        <v>2075</v>
      </c>
      <c r="R53" s="319" t="s">
        <v>35</v>
      </c>
      <c r="S53" s="319">
        <v>19473</v>
      </c>
      <c r="T53" s="320">
        <v>0.4</v>
      </c>
      <c r="U53" s="320">
        <v>0.1</v>
      </c>
      <c r="V53" s="320">
        <v>0</v>
      </c>
      <c r="W53" s="320" t="s">
        <v>35</v>
      </c>
      <c r="X53" s="320">
        <v>0.5</v>
      </c>
      <c r="Y53" s="317">
        <v>203</v>
      </c>
      <c r="Z53" s="317">
        <v>64</v>
      </c>
      <c r="AA53" s="317">
        <v>15</v>
      </c>
      <c r="AB53" s="317" t="s">
        <v>35</v>
      </c>
      <c r="AC53" s="317">
        <v>282</v>
      </c>
      <c r="AD53" s="317">
        <v>138</v>
      </c>
      <c r="AE53" s="317">
        <v>31</v>
      </c>
      <c r="AF53" s="317">
        <v>7</v>
      </c>
      <c r="AG53" s="317" t="s">
        <v>35</v>
      </c>
      <c r="AH53" s="317">
        <v>176</v>
      </c>
      <c r="AI53" s="319">
        <v>211</v>
      </c>
      <c r="AJ53" s="319">
        <v>64</v>
      </c>
      <c r="AK53" s="319">
        <v>15</v>
      </c>
      <c r="AL53" s="319" t="s">
        <v>35</v>
      </c>
      <c r="AM53" s="319">
        <v>290</v>
      </c>
      <c r="AN53" s="319">
        <v>145</v>
      </c>
      <c r="AO53" s="319">
        <v>34</v>
      </c>
      <c r="AP53" s="319">
        <v>16</v>
      </c>
      <c r="AQ53" s="319" t="s">
        <v>35</v>
      </c>
      <c r="AR53" s="319">
        <v>195</v>
      </c>
      <c r="AS53" s="321">
        <v>13.143000000000001</v>
      </c>
      <c r="AT53" s="321">
        <v>11.11</v>
      </c>
      <c r="AU53" s="321">
        <v>11.11</v>
      </c>
      <c r="AV53" s="321" t="s">
        <v>35</v>
      </c>
      <c r="AW53" s="308" t="s">
        <v>6</v>
      </c>
    </row>
    <row r="54" spans="1:49" x14ac:dyDescent="0.35">
      <c r="A54" s="315">
        <v>2013</v>
      </c>
      <c r="B54" s="316">
        <v>3205</v>
      </c>
      <c r="C54" s="308" t="s">
        <v>295</v>
      </c>
      <c r="D54" s="308" t="s">
        <v>86</v>
      </c>
      <c r="E54" s="317">
        <v>85</v>
      </c>
      <c r="F54" s="317">
        <v>39</v>
      </c>
      <c r="G54" s="317">
        <v>61</v>
      </c>
      <c r="H54" s="317" t="s">
        <v>35</v>
      </c>
      <c r="I54" s="317">
        <v>185</v>
      </c>
      <c r="J54" s="318" t="s">
        <v>35</v>
      </c>
      <c r="K54" s="318" t="s">
        <v>35</v>
      </c>
      <c r="L54" s="318" t="s">
        <v>35</v>
      </c>
      <c r="M54" s="318" t="s">
        <v>35</v>
      </c>
      <c r="N54" s="318" t="s">
        <v>35</v>
      </c>
      <c r="O54" s="319">
        <v>1306</v>
      </c>
      <c r="P54" s="319">
        <v>526</v>
      </c>
      <c r="Q54" s="319">
        <v>762</v>
      </c>
      <c r="R54" s="319" t="s">
        <v>35</v>
      </c>
      <c r="S54" s="319">
        <v>2594</v>
      </c>
      <c r="T54" s="320" t="s">
        <v>35</v>
      </c>
      <c r="U54" s="320" t="s">
        <v>35</v>
      </c>
      <c r="V54" s="320" t="s">
        <v>35</v>
      </c>
      <c r="W54" s="320" t="s">
        <v>35</v>
      </c>
      <c r="X54" s="320" t="s">
        <v>35</v>
      </c>
      <c r="Y54" s="317">
        <v>13</v>
      </c>
      <c r="Z54" s="317">
        <v>4</v>
      </c>
      <c r="AA54" s="317">
        <v>8</v>
      </c>
      <c r="AB54" s="317" t="s">
        <v>35</v>
      </c>
      <c r="AC54" s="317">
        <v>25</v>
      </c>
      <c r="AD54" s="317">
        <v>10</v>
      </c>
      <c r="AE54" s="317">
        <v>5</v>
      </c>
      <c r="AF54" s="317">
        <v>5</v>
      </c>
      <c r="AG54" s="317" t="s">
        <v>35</v>
      </c>
      <c r="AH54" s="317">
        <v>20</v>
      </c>
      <c r="AI54" s="319">
        <v>13</v>
      </c>
      <c r="AJ54" s="319">
        <v>4</v>
      </c>
      <c r="AK54" s="319">
        <v>8</v>
      </c>
      <c r="AL54" s="319" t="s">
        <v>35</v>
      </c>
      <c r="AM54" s="319">
        <v>25</v>
      </c>
      <c r="AN54" s="319">
        <v>10</v>
      </c>
      <c r="AO54" s="319">
        <v>5</v>
      </c>
      <c r="AP54" s="319">
        <v>5</v>
      </c>
      <c r="AQ54" s="319" t="s">
        <v>35</v>
      </c>
      <c r="AR54" s="319">
        <v>20</v>
      </c>
      <c r="AS54" s="321">
        <v>15</v>
      </c>
      <c r="AT54" s="321">
        <v>13</v>
      </c>
      <c r="AU54" s="321">
        <v>13</v>
      </c>
      <c r="AV54" s="321" t="s">
        <v>35</v>
      </c>
      <c r="AW54" s="308" t="s">
        <v>6</v>
      </c>
    </row>
    <row r="55" spans="1:49" x14ac:dyDescent="0.35">
      <c r="A55" s="315">
        <v>2013</v>
      </c>
      <c r="B55" s="316">
        <v>3222</v>
      </c>
      <c r="C55" s="308" t="s">
        <v>298</v>
      </c>
      <c r="D55" s="308" t="s">
        <v>56</v>
      </c>
      <c r="E55" s="317">
        <v>3</v>
      </c>
      <c r="F55" s="317" t="s">
        <v>35</v>
      </c>
      <c r="G55" s="317" t="s">
        <v>35</v>
      </c>
      <c r="H55" s="317" t="s">
        <v>35</v>
      </c>
      <c r="I55" s="317">
        <v>3</v>
      </c>
      <c r="J55" s="318">
        <v>0.1</v>
      </c>
      <c r="K55" s="318" t="s">
        <v>35</v>
      </c>
      <c r="L55" s="318" t="s">
        <v>35</v>
      </c>
      <c r="M55" s="318" t="s">
        <v>35</v>
      </c>
      <c r="N55" s="318">
        <v>0.1</v>
      </c>
      <c r="O55" s="319">
        <v>48</v>
      </c>
      <c r="P55" s="319" t="s">
        <v>35</v>
      </c>
      <c r="Q55" s="319" t="s">
        <v>35</v>
      </c>
      <c r="R55" s="319" t="s">
        <v>35</v>
      </c>
      <c r="S55" s="319">
        <v>48</v>
      </c>
      <c r="T55" s="320">
        <v>0.1</v>
      </c>
      <c r="U55" s="320" t="s">
        <v>35</v>
      </c>
      <c r="V55" s="320" t="s">
        <v>35</v>
      </c>
      <c r="W55" s="320" t="s">
        <v>35</v>
      </c>
      <c r="X55" s="320">
        <v>0.1</v>
      </c>
      <c r="Y55" s="317">
        <v>1</v>
      </c>
      <c r="Z55" s="317" t="s">
        <v>35</v>
      </c>
      <c r="AA55" s="317" t="s">
        <v>35</v>
      </c>
      <c r="AB55" s="317" t="s">
        <v>35</v>
      </c>
      <c r="AC55" s="317">
        <v>1</v>
      </c>
      <c r="AD55" s="317">
        <v>0</v>
      </c>
      <c r="AE55" s="317" t="s">
        <v>35</v>
      </c>
      <c r="AF55" s="317" t="s">
        <v>35</v>
      </c>
      <c r="AG55" s="317" t="s">
        <v>35</v>
      </c>
      <c r="AH55" s="317">
        <v>0</v>
      </c>
      <c r="AI55" s="319">
        <v>2</v>
      </c>
      <c r="AJ55" s="319" t="s">
        <v>35</v>
      </c>
      <c r="AK55" s="319" t="s">
        <v>35</v>
      </c>
      <c r="AL55" s="319" t="s">
        <v>35</v>
      </c>
      <c r="AM55" s="319">
        <v>2</v>
      </c>
      <c r="AN55" s="319">
        <v>0</v>
      </c>
      <c r="AO55" s="319" t="s">
        <v>35</v>
      </c>
      <c r="AP55" s="319" t="s">
        <v>35</v>
      </c>
      <c r="AQ55" s="319" t="s">
        <v>35</v>
      </c>
      <c r="AR55" s="319">
        <v>0</v>
      </c>
      <c r="AS55" s="321">
        <v>16</v>
      </c>
      <c r="AT55" s="321" t="s">
        <v>35</v>
      </c>
      <c r="AU55" s="321" t="s">
        <v>35</v>
      </c>
      <c r="AV55" s="321" t="s">
        <v>35</v>
      </c>
      <c r="AW55" s="308" t="s">
        <v>6</v>
      </c>
    </row>
    <row r="56" spans="1:49" x14ac:dyDescent="0.35">
      <c r="A56" s="315">
        <v>2013</v>
      </c>
      <c r="B56" s="316">
        <v>3248</v>
      </c>
      <c r="C56" s="308" t="s">
        <v>304</v>
      </c>
      <c r="D56" s="308" t="s">
        <v>46</v>
      </c>
      <c r="E56" s="317">
        <v>586</v>
      </c>
      <c r="F56" s="317" t="s">
        <v>35</v>
      </c>
      <c r="G56" s="317" t="s">
        <v>35</v>
      </c>
      <c r="H56" s="317" t="s">
        <v>35</v>
      </c>
      <c r="I56" s="317">
        <v>586</v>
      </c>
      <c r="J56" s="318">
        <v>0.1</v>
      </c>
      <c r="K56" s="318" t="s">
        <v>35</v>
      </c>
      <c r="L56" s="318" t="s">
        <v>35</v>
      </c>
      <c r="M56" s="318" t="s">
        <v>35</v>
      </c>
      <c r="N56" s="318">
        <v>0.1</v>
      </c>
      <c r="O56" s="319">
        <v>4586</v>
      </c>
      <c r="P56" s="319" t="s">
        <v>35</v>
      </c>
      <c r="Q56" s="319" t="s">
        <v>35</v>
      </c>
      <c r="R56" s="319" t="s">
        <v>35</v>
      </c>
      <c r="S56" s="319">
        <v>4586</v>
      </c>
      <c r="T56" s="320">
        <v>0.4</v>
      </c>
      <c r="U56" s="320" t="s">
        <v>35</v>
      </c>
      <c r="V56" s="320" t="s">
        <v>35</v>
      </c>
      <c r="W56" s="320" t="s">
        <v>35</v>
      </c>
      <c r="X56" s="320">
        <v>0.4</v>
      </c>
      <c r="Y56" s="317">
        <v>37</v>
      </c>
      <c r="Z56" s="317" t="s">
        <v>35</v>
      </c>
      <c r="AA56" s="317" t="s">
        <v>35</v>
      </c>
      <c r="AB56" s="317" t="s">
        <v>35</v>
      </c>
      <c r="AC56" s="317">
        <v>37</v>
      </c>
      <c r="AD56" s="317">
        <v>55</v>
      </c>
      <c r="AE56" s="317" t="s">
        <v>35</v>
      </c>
      <c r="AF56" s="317" t="s">
        <v>35</v>
      </c>
      <c r="AG56" s="317" t="s">
        <v>35</v>
      </c>
      <c r="AH56" s="317">
        <v>55</v>
      </c>
      <c r="AI56" s="319">
        <v>37</v>
      </c>
      <c r="AJ56" s="319" t="s">
        <v>35</v>
      </c>
      <c r="AK56" s="319" t="s">
        <v>35</v>
      </c>
      <c r="AL56" s="319" t="s">
        <v>35</v>
      </c>
      <c r="AM56" s="319">
        <v>37</v>
      </c>
      <c r="AN56" s="319">
        <v>55</v>
      </c>
      <c r="AO56" s="319" t="s">
        <v>35</v>
      </c>
      <c r="AP56" s="319" t="s">
        <v>35</v>
      </c>
      <c r="AQ56" s="319" t="s">
        <v>35</v>
      </c>
      <c r="AR56" s="319">
        <v>55</v>
      </c>
      <c r="AS56" s="321">
        <v>8</v>
      </c>
      <c r="AT56" s="321" t="s">
        <v>35</v>
      </c>
      <c r="AU56" s="321" t="s">
        <v>35</v>
      </c>
      <c r="AV56" s="321" t="s">
        <v>35</v>
      </c>
      <c r="AW56" s="308" t="s">
        <v>2611</v>
      </c>
    </row>
    <row r="57" spans="1:49" x14ac:dyDescent="0.35">
      <c r="A57" s="315">
        <v>2013</v>
      </c>
      <c r="B57" s="316">
        <v>3258</v>
      </c>
      <c r="C57" s="308" t="s">
        <v>2042</v>
      </c>
      <c r="D57" s="308" t="s">
        <v>83</v>
      </c>
      <c r="E57" s="317">
        <v>15644</v>
      </c>
      <c r="F57" s="317">
        <v>7443</v>
      </c>
      <c r="G57" s="317">
        <v>1800</v>
      </c>
      <c r="H57" s="317">
        <v>0</v>
      </c>
      <c r="I57" s="317">
        <v>24887</v>
      </c>
      <c r="J57" s="318">
        <v>2.8</v>
      </c>
      <c r="K57" s="318">
        <v>0.5</v>
      </c>
      <c r="L57" s="318">
        <v>1.3</v>
      </c>
      <c r="M57" s="318">
        <v>0</v>
      </c>
      <c r="N57" s="318">
        <v>4.5999999999999996</v>
      </c>
      <c r="O57" s="319">
        <v>140389</v>
      </c>
      <c r="P57" s="319">
        <v>127524</v>
      </c>
      <c r="Q57" s="319">
        <v>25026</v>
      </c>
      <c r="R57" s="319">
        <v>0</v>
      </c>
      <c r="S57" s="319">
        <v>292939</v>
      </c>
      <c r="T57" s="320">
        <v>2.8</v>
      </c>
      <c r="U57" s="320">
        <v>0.6</v>
      </c>
      <c r="V57" s="320">
        <v>1.3</v>
      </c>
      <c r="W57" s="320">
        <v>0</v>
      </c>
      <c r="X57" s="320">
        <v>4.7</v>
      </c>
      <c r="Y57" s="317">
        <v>2423</v>
      </c>
      <c r="Z57" s="317">
        <v>528</v>
      </c>
      <c r="AA57" s="317">
        <v>81</v>
      </c>
      <c r="AB57" s="317">
        <v>0</v>
      </c>
      <c r="AC57" s="317">
        <v>3032</v>
      </c>
      <c r="AD57" s="317">
        <v>732</v>
      </c>
      <c r="AE57" s="317">
        <v>159</v>
      </c>
      <c r="AF57" s="317">
        <v>24</v>
      </c>
      <c r="AG57" s="317">
        <v>0</v>
      </c>
      <c r="AH57" s="317">
        <v>915</v>
      </c>
      <c r="AI57" s="319">
        <v>2423</v>
      </c>
      <c r="AJ57" s="319">
        <v>528</v>
      </c>
      <c r="AK57" s="319">
        <v>81</v>
      </c>
      <c r="AL57" s="319">
        <v>0</v>
      </c>
      <c r="AM57" s="319">
        <v>3032</v>
      </c>
      <c r="AN57" s="319">
        <v>732</v>
      </c>
      <c r="AO57" s="319">
        <v>159</v>
      </c>
      <c r="AP57" s="319">
        <v>24</v>
      </c>
      <c r="AQ57" s="319" t="s">
        <v>35</v>
      </c>
      <c r="AR57" s="319">
        <v>915</v>
      </c>
      <c r="AS57" s="321">
        <v>8.9740000000000002</v>
      </c>
      <c r="AT57" s="321">
        <v>15.471</v>
      </c>
      <c r="AU57" s="321">
        <v>13.904</v>
      </c>
      <c r="AV57" s="321" t="s">
        <v>35</v>
      </c>
      <c r="AW57" s="308" t="s">
        <v>2612</v>
      </c>
    </row>
    <row r="58" spans="1:49" x14ac:dyDescent="0.35">
      <c r="A58" s="315">
        <v>2013</v>
      </c>
      <c r="B58" s="316">
        <v>3278</v>
      </c>
      <c r="C58" s="308" t="s">
        <v>2043</v>
      </c>
      <c r="D58" s="308" t="s">
        <v>94</v>
      </c>
      <c r="E58" s="317">
        <v>24931</v>
      </c>
      <c r="F58" s="317">
        <v>21250</v>
      </c>
      <c r="G58" s="317">
        <v>0</v>
      </c>
      <c r="H58" s="317">
        <v>0</v>
      </c>
      <c r="I58" s="317">
        <v>46181</v>
      </c>
      <c r="J58" s="318">
        <v>9.6999999999999993</v>
      </c>
      <c r="K58" s="318">
        <v>5.0999999999999996</v>
      </c>
      <c r="L58" s="318">
        <v>0</v>
      </c>
      <c r="M58" s="318">
        <v>0</v>
      </c>
      <c r="N58" s="318">
        <v>14.8</v>
      </c>
      <c r="O58" s="319">
        <v>392995</v>
      </c>
      <c r="P58" s="319">
        <v>292725</v>
      </c>
      <c r="Q58" s="319">
        <v>0</v>
      </c>
      <c r="R58" s="319">
        <v>0</v>
      </c>
      <c r="S58" s="319">
        <v>685720</v>
      </c>
      <c r="T58" s="320">
        <v>9.6999999999999993</v>
      </c>
      <c r="U58" s="320">
        <v>5.0999999999999996</v>
      </c>
      <c r="V58" s="320">
        <v>0</v>
      </c>
      <c r="W58" s="320">
        <v>0</v>
      </c>
      <c r="X58" s="320">
        <v>14.8</v>
      </c>
      <c r="Y58" s="317">
        <v>6624</v>
      </c>
      <c r="Z58" s="317">
        <v>3789</v>
      </c>
      <c r="AA58" s="317">
        <v>0</v>
      </c>
      <c r="AB58" s="317">
        <v>0</v>
      </c>
      <c r="AC58" s="317">
        <v>10413</v>
      </c>
      <c r="AD58" s="317">
        <v>939</v>
      </c>
      <c r="AE58" s="317">
        <v>661</v>
      </c>
      <c r="AF58" s="317">
        <v>0</v>
      </c>
      <c r="AG58" s="317">
        <v>0</v>
      </c>
      <c r="AH58" s="317">
        <v>1600</v>
      </c>
      <c r="AI58" s="319">
        <v>6624</v>
      </c>
      <c r="AJ58" s="319">
        <v>3789</v>
      </c>
      <c r="AK58" s="319">
        <v>0</v>
      </c>
      <c r="AL58" s="319">
        <v>0</v>
      </c>
      <c r="AM58" s="319">
        <v>10413</v>
      </c>
      <c r="AN58" s="319">
        <v>939</v>
      </c>
      <c r="AO58" s="319">
        <v>661</v>
      </c>
      <c r="AP58" s="319">
        <v>0</v>
      </c>
      <c r="AQ58" s="319">
        <v>0</v>
      </c>
      <c r="AR58" s="319">
        <v>1600</v>
      </c>
      <c r="AS58" s="321">
        <v>16</v>
      </c>
      <c r="AT58" s="321">
        <v>14</v>
      </c>
      <c r="AU58" s="321">
        <v>0</v>
      </c>
      <c r="AV58" s="321">
        <v>0</v>
      </c>
      <c r="AW58" s="308" t="s">
        <v>6</v>
      </c>
    </row>
    <row r="59" spans="1:49" x14ac:dyDescent="0.35">
      <c r="A59" s="315">
        <v>2013</v>
      </c>
      <c r="B59" s="316">
        <v>3295</v>
      </c>
      <c r="C59" s="308" t="s">
        <v>317</v>
      </c>
      <c r="D59" s="308" t="s">
        <v>92</v>
      </c>
      <c r="E59" s="317">
        <v>58</v>
      </c>
      <c r="F59" s="317">
        <v>1057</v>
      </c>
      <c r="G59" s="317">
        <v>672</v>
      </c>
      <c r="H59" s="317" t="s">
        <v>35</v>
      </c>
      <c r="I59" s="317">
        <v>1787</v>
      </c>
      <c r="J59" s="318" t="s">
        <v>35</v>
      </c>
      <c r="K59" s="318" t="s">
        <v>35</v>
      </c>
      <c r="L59" s="318" t="s">
        <v>35</v>
      </c>
      <c r="M59" s="318" t="s">
        <v>35</v>
      </c>
      <c r="N59" s="318" t="s">
        <v>35</v>
      </c>
      <c r="O59" s="319">
        <v>696</v>
      </c>
      <c r="P59" s="319">
        <v>12684</v>
      </c>
      <c r="Q59" s="319">
        <v>8064</v>
      </c>
      <c r="R59" s="319" t="s">
        <v>35</v>
      </c>
      <c r="S59" s="319">
        <v>21444</v>
      </c>
      <c r="T59" s="320" t="s">
        <v>35</v>
      </c>
      <c r="U59" s="320" t="s">
        <v>35</v>
      </c>
      <c r="V59" s="320" t="s">
        <v>35</v>
      </c>
      <c r="W59" s="320" t="s">
        <v>35</v>
      </c>
      <c r="X59" s="320" t="s">
        <v>35</v>
      </c>
      <c r="Y59" s="317">
        <v>16</v>
      </c>
      <c r="Z59" s="317">
        <v>243</v>
      </c>
      <c r="AA59" s="317">
        <v>70</v>
      </c>
      <c r="AB59" s="317" t="s">
        <v>35</v>
      </c>
      <c r="AC59" s="317">
        <v>329</v>
      </c>
      <c r="AD59" s="317">
        <v>9</v>
      </c>
      <c r="AE59" s="317">
        <v>5</v>
      </c>
      <c r="AF59" s="317">
        <v>5</v>
      </c>
      <c r="AG59" s="317" t="s">
        <v>35</v>
      </c>
      <c r="AH59" s="317">
        <v>19</v>
      </c>
      <c r="AI59" s="319">
        <v>16</v>
      </c>
      <c r="AJ59" s="319">
        <v>243</v>
      </c>
      <c r="AK59" s="319">
        <v>70</v>
      </c>
      <c r="AL59" s="319" t="s">
        <v>35</v>
      </c>
      <c r="AM59" s="319">
        <v>329</v>
      </c>
      <c r="AN59" s="319">
        <v>9</v>
      </c>
      <c r="AO59" s="319">
        <v>5</v>
      </c>
      <c r="AP59" s="319">
        <v>5</v>
      </c>
      <c r="AQ59" s="319" t="s">
        <v>35</v>
      </c>
      <c r="AR59" s="319">
        <v>19</v>
      </c>
      <c r="AS59" s="321">
        <v>12</v>
      </c>
      <c r="AT59" s="321">
        <v>12</v>
      </c>
      <c r="AU59" s="321">
        <v>12</v>
      </c>
      <c r="AV59" s="321" t="s">
        <v>35</v>
      </c>
      <c r="AW59" s="308" t="s">
        <v>6</v>
      </c>
    </row>
    <row r="60" spans="1:49" x14ac:dyDescent="0.35">
      <c r="A60" s="315">
        <v>2013</v>
      </c>
      <c r="B60" s="316">
        <v>3400</v>
      </c>
      <c r="C60" s="308" t="s">
        <v>2327</v>
      </c>
      <c r="D60" s="308" t="s">
        <v>48</v>
      </c>
      <c r="E60" s="317">
        <v>126</v>
      </c>
      <c r="F60" s="317">
        <v>357</v>
      </c>
      <c r="G60" s="317">
        <v>4099</v>
      </c>
      <c r="H60" s="317" t="s">
        <v>35</v>
      </c>
      <c r="I60" s="317">
        <v>4582</v>
      </c>
      <c r="J60" s="318">
        <v>0.1</v>
      </c>
      <c r="K60" s="318">
        <v>0.2</v>
      </c>
      <c r="L60" s="318">
        <v>0.7</v>
      </c>
      <c r="M60" s="318" t="s">
        <v>35</v>
      </c>
      <c r="N60" s="318">
        <v>1</v>
      </c>
      <c r="O60" s="319">
        <v>1261</v>
      </c>
      <c r="P60" s="319">
        <v>3570</v>
      </c>
      <c r="Q60" s="319">
        <v>40991</v>
      </c>
      <c r="R60" s="319" t="s">
        <v>35</v>
      </c>
      <c r="S60" s="319">
        <v>45822</v>
      </c>
      <c r="T60" s="320">
        <v>0.1</v>
      </c>
      <c r="U60" s="320">
        <v>0.2</v>
      </c>
      <c r="V60" s="320">
        <v>0.7</v>
      </c>
      <c r="W60" s="320" t="s">
        <v>35</v>
      </c>
      <c r="X60" s="320">
        <v>1</v>
      </c>
      <c r="Y60" s="317">
        <v>37</v>
      </c>
      <c r="Z60" s="317">
        <v>42</v>
      </c>
      <c r="AA60" s="317">
        <v>239</v>
      </c>
      <c r="AB60" s="317" t="s">
        <v>35</v>
      </c>
      <c r="AC60" s="317">
        <v>318</v>
      </c>
      <c r="AD60" s="317">
        <v>12</v>
      </c>
      <c r="AE60" s="317">
        <v>14</v>
      </c>
      <c r="AF60" s="317">
        <v>77</v>
      </c>
      <c r="AG60" s="317" t="s">
        <v>35</v>
      </c>
      <c r="AH60" s="317">
        <v>103</v>
      </c>
      <c r="AI60" s="319">
        <v>37</v>
      </c>
      <c r="AJ60" s="319">
        <v>42</v>
      </c>
      <c r="AK60" s="319">
        <v>239</v>
      </c>
      <c r="AL60" s="319" t="s">
        <v>35</v>
      </c>
      <c r="AM60" s="319">
        <v>318</v>
      </c>
      <c r="AN60" s="319">
        <v>12</v>
      </c>
      <c r="AO60" s="319">
        <v>14</v>
      </c>
      <c r="AP60" s="319">
        <v>77</v>
      </c>
      <c r="AQ60" s="319" t="s">
        <v>35</v>
      </c>
      <c r="AR60" s="319">
        <v>103</v>
      </c>
      <c r="AS60" s="321">
        <v>10</v>
      </c>
      <c r="AT60" s="321">
        <v>10</v>
      </c>
      <c r="AU60" s="321">
        <v>10</v>
      </c>
      <c r="AV60" s="321" t="s">
        <v>35</v>
      </c>
      <c r="AW60" s="308" t="s">
        <v>6</v>
      </c>
    </row>
    <row r="61" spans="1:49" x14ac:dyDescent="0.35">
      <c r="A61" s="315">
        <v>2013</v>
      </c>
      <c r="B61" s="316">
        <v>3413</v>
      </c>
      <c r="C61" s="308" t="s">
        <v>324</v>
      </c>
      <c r="D61" s="308" t="s">
        <v>92</v>
      </c>
      <c r="E61" s="317">
        <v>7600</v>
      </c>
      <c r="F61" s="317">
        <v>4582</v>
      </c>
      <c r="G61" s="317">
        <v>9207</v>
      </c>
      <c r="H61" s="317" t="s">
        <v>35</v>
      </c>
      <c r="I61" s="317">
        <v>21389</v>
      </c>
      <c r="J61" s="318">
        <v>2.1</v>
      </c>
      <c r="K61" s="318">
        <v>1</v>
      </c>
      <c r="L61" s="318">
        <v>1.8</v>
      </c>
      <c r="M61" s="318" t="s">
        <v>35</v>
      </c>
      <c r="N61" s="318">
        <v>4.9000000000000004</v>
      </c>
      <c r="O61" s="319">
        <v>123736</v>
      </c>
      <c r="P61" s="319">
        <v>60618</v>
      </c>
      <c r="Q61" s="319">
        <v>69602</v>
      </c>
      <c r="R61" s="319" t="s">
        <v>35</v>
      </c>
      <c r="S61" s="319">
        <v>253956</v>
      </c>
      <c r="T61" s="320">
        <v>2.1</v>
      </c>
      <c r="U61" s="320">
        <v>1</v>
      </c>
      <c r="V61" s="320">
        <v>1.8</v>
      </c>
      <c r="W61" s="320" t="s">
        <v>35</v>
      </c>
      <c r="X61" s="320">
        <v>4.9000000000000004</v>
      </c>
      <c r="Y61" s="317">
        <v>950</v>
      </c>
      <c r="Z61" s="317">
        <v>862</v>
      </c>
      <c r="AA61" s="317">
        <v>144</v>
      </c>
      <c r="AB61" s="317" t="s">
        <v>35</v>
      </c>
      <c r="AC61" s="317">
        <v>1956</v>
      </c>
      <c r="AD61" s="317">
        <v>491</v>
      </c>
      <c r="AE61" s="317">
        <v>78</v>
      </c>
      <c r="AF61" s="317">
        <v>34</v>
      </c>
      <c r="AG61" s="317" t="s">
        <v>35</v>
      </c>
      <c r="AH61" s="317">
        <v>603</v>
      </c>
      <c r="AI61" s="319">
        <v>950</v>
      </c>
      <c r="AJ61" s="319">
        <v>862</v>
      </c>
      <c r="AK61" s="319">
        <v>144</v>
      </c>
      <c r="AL61" s="319" t="s">
        <v>35</v>
      </c>
      <c r="AM61" s="319">
        <v>1956</v>
      </c>
      <c r="AN61" s="319">
        <v>491</v>
      </c>
      <c r="AO61" s="319">
        <v>78</v>
      </c>
      <c r="AP61" s="319">
        <v>34</v>
      </c>
      <c r="AQ61" s="319" t="s">
        <v>35</v>
      </c>
      <c r="AR61" s="319">
        <v>603</v>
      </c>
      <c r="AS61" s="321">
        <v>16.28</v>
      </c>
      <c r="AT61" s="321">
        <v>13.23</v>
      </c>
      <c r="AU61" s="321">
        <v>7.56</v>
      </c>
      <c r="AV61" s="321" t="s">
        <v>35</v>
      </c>
      <c r="AW61" s="308" t="s">
        <v>2613</v>
      </c>
    </row>
    <row r="62" spans="1:49" x14ac:dyDescent="0.35">
      <c r="A62" s="315">
        <v>2013</v>
      </c>
      <c r="B62" s="316">
        <v>3420</v>
      </c>
      <c r="C62" s="308" t="s">
        <v>325</v>
      </c>
      <c r="D62" s="308" t="s">
        <v>92</v>
      </c>
      <c r="E62" s="317">
        <v>4</v>
      </c>
      <c r="F62" s="317">
        <v>174</v>
      </c>
      <c r="G62" s="317">
        <v>46</v>
      </c>
      <c r="H62" s="317" t="s">
        <v>35</v>
      </c>
      <c r="I62" s="317">
        <v>224</v>
      </c>
      <c r="J62" s="318">
        <v>0</v>
      </c>
      <c r="K62" s="318">
        <v>10.3</v>
      </c>
      <c r="L62" s="318">
        <v>1.2</v>
      </c>
      <c r="M62" s="318" t="s">
        <v>35</v>
      </c>
      <c r="N62" s="318">
        <v>11.5</v>
      </c>
      <c r="O62" s="319">
        <v>668</v>
      </c>
      <c r="P62" s="319">
        <v>10479</v>
      </c>
      <c r="Q62" s="319">
        <v>1431</v>
      </c>
      <c r="R62" s="319" t="s">
        <v>35</v>
      </c>
      <c r="S62" s="319">
        <v>12578</v>
      </c>
      <c r="T62" s="320">
        <v>0</v>
      </c>
      <c r="U62" s="320">
        <v>9.1999999999999993</v>
      </c>
      <c r="V62" s="320">
        <v>1.2</v>
      </c>
      <c r="W62" s="320" t="s">
        <v>35</v>
      </c>
      <c r="X62" s="320">
        <v>10.4</v>
      </c>
      <c r="Y62" s="317">
        <v>1</v>
      </c>
      <c r="Z62" s="317">
        <v>28</v>
      </c>
      <c r="AA62" s="317">
        <v>5</v>
      </c>
      <c r="AB62" s="317" t="s">
        <v>35</v>
      </c>
      <c r="AC62" s="317">
        <v>34</v>
      </c>
      <c r="AD62" s="317">
        <v>2</v>
      </c>
      <c r="AE62" s="317">
        <v>10</v>
      </c>
      <c r="AF62" s="317">
        <v>0</v>
      </c>
      <c r="AG62" s="317" t="s">
        <v>35</v>
      </c>
      <c r="AH62" s="317">
        <v>12</v>
      </c>
      <c r="AI62" s="319">
        <v>1</v>
      </c>
      <c r="AJ62" s="319">
        <v>28</v>
      </c>
      <c r="AK62" s="319">
        <v>5</v>
      </c>
      <c r="AL62" s="319" t="s">
        <v>35</v>
      </c>
      <c r="AM62" s="319">
        <v>34</v>
      </c>
      <c r="AN62" s="319">
        <v>2</v>
      </c>
      <c r="AO62" s="319">
        <v>10</v>
      </c>
      <c r="AP62" s="319">
        <v>0</v>
      </c>
      <c r="AQ62" s="319" t="s">
        <v>35</v>
      </c>
      <c r="AR62" s="319">
        <v>12</v>
      </c>
      <c r="AS62" s="321">
        <v>19.221</v>
      </c>
      <c r="AT62" s="321">
        <v>10.082000000000001</v>
      </c>
      <c r="AU62" s="321">
        <v>11.753</v>
      </c>
      <c r="AV62" s="321" t="s">
        <v>35</v>
      </c>
      <c r="AW62" s="308" t="s">
        <v>6</v>
      </c>
    </row>
    <row r="63" spans="1:49" x14ac:dyDescent="0.35">
      <c r="A63" s="315">
        <v>2013</v>
      </c>
      <c r="B63" s="316">
        <v>3436</v>
      </c>
      <c r="C63" s="308" t="s">
        <v>328</v>
      </c>
      <c r="D63" s="308" t="s">
        <v>79</v>
      </c>
      <c r="E63" s="317">
        <v>814</v>
      </c>
      <c r="F63" s="317">
        <v>2688</v>
      </c>
      <c r="G63" s="317" t="s">
        <v>35</v>
      </c>
      <c r="H63" s="317" t="s">
        <v>35</v>
      </c>
      <c r="I63" s="317">
        <v>3502</v>
      </c>
      <c r="J63" s="318" t="s">
        <v>35</v>
      </c>
      <c r="K63" s="318" t="s">
        <v>35</v>
      </c>
      <c r="L63" s="318" t="s">
        <v>35</v>
      </c>
      <c r="M63" s="318" t="s">
        <v>35</v>
      </c>
      <c r="N63" s="318" t="s">
        <v>35</v>
      </c>
      <c r="O63" s="319">
        <v>8140</v>
      </c>
      <c r="P63" s="319">
        <v>32256</v>
      </c>
      <c r="Q63" s="319" t="s">
        <v>35</v>
      </c>
      <c r="R63" s="319" t="s">
        <v>35</v>
      </c>
      <c r="S63" s="319">
        <v>40396</v>
      </c>
      <c r="T63" s="320" t="s">
        <v>35</v>
      </c>
      <c r="U63" s="320" t="s">
        <v>35</v>
      </c>
      <c r="V63" s="320" t="s">
        <v>35</v>
      </c>
      <c r="W63" s="320" t="s">
        <v>35</v>
      </c>
      <c r="X63" s="320" t="s">
        <v>35</v>
      </c>
      <c r="Y63" s="317">
        <v>17</v>
      </c>
      <c r="Z63" s="317">
        <v>205</v>
      </c>
      <c r="AA63" s="317" t="s">
        <v>35</v>
      </c>
      <c r="AB63" s="317" t="s">
        <v>35</v>
      </c>
      <c r="AC63" s="317">
        <v>222</v>
      </c>
      <c r="AD63" s="317">
        <v>8</v>
      </c>
      <c r="AE63" s="317">
        <v>99</v>
      </c>
      <c r="AF63" s="317" t="s">
        <v>35</v>
      </c>
      <c r="AG63" s="317" t="s">
        <v>35</v>
      </c>
      <c r="AH63" s="317">
        <v>107</v>
      </c>
      <c r="AI63" s="319">
        <v>466</v>
      </c>
      <c r="AJ63" s="319">
        <v>455</v>
      </c>
      <c r="AK63" s="319" t="s">
        <v>35</v>
      </c>
      <c r="AL63" s="319" t="s">
        <v>35</v>
      </c>
      <c r="AM63" s="319">
        <v>921</v>
      </c>
      <c r="AN63" s="319">
        <v>41</v>
      </c>
      <c r="AO63" s="319">
        <v>111</v>
      </c>
      <c r="AP63" s="319" t="s">
        <v>35</v>
      </c>
      <c r="AQ63" s="319" t="s">
        <v>35</v>
      </c>
      <c r="AR63" s="319">
        <v>152</v>
      </c>
      <c r="AS63" s="321">
        <v>10</v>
      </c>
      <c r="AT63" s="321">
        <v>12</v>
      </c>
      <c r="AU63" s="321" t="s">
        <v>35</v>
      </c>
      <c r="AV63" s="321" t="s">
        <v>35</v>
      </c>
      <c r="AW63" s="308" t="s">
        <v>6</v>
      </c>
    </row>
    <row r="64" spans="1:49" x14ac:dyDescent="0.35">
      <c r="A64" s="315">
        <v>2013</v>
      </c>
      <c r="B64" s="316">
        <v>3461</v>
      </c>
      <c r="C64" s="308" t="s">
        <v>329</v>
      </c>
      <c r="D64" s="308" t="s">
        <v>165</v>
      </c>
      <c r="E64" s="317">
        <v>2162</v>
      </c>
      <c r="F64" s="317">
        <v>1577</v>
      </c>
      <c r="G64" s="317" t="s">
        <v>35</v>
      </c>
      <c r="H64" s="317" t="s">
        <v>35</v>
      </c>
      <c r="I64" s="317">
        <v>3739</v>
      </c>
      <c r="J64" s="318">
        <v>1.6</v>
      </c>
      <c r="K64" s="318">
        <v>0.3</v>
      </c>
      <c r="L64" s="318" t="s">
        <v>35</v>
      </c>
      <c r="M64" s="318" t="s">
        <v>35</v>
      </c>
      <c r="N64" s="318">
        <v>1.9</v>
      </c>
      <c r="O64" s="319">
        <v>12972</v>
      </c>
      <c r="P64" s="319">
        <v>23655</v>
      </c>
      <c r="Q64" s="319" t="s">
        <v>35</v>
      </c>
      <c r="R64" s="319" t="s">
        <v>35</v>
      </c>
      <c r="S64" s="319">
        <v>36627</v>
      </c>
      <c r="T64" s="320">
        <v>1.6</v>
      </c>
      <c r="U64" s="320">
        <v>0.3</v>
      </c>
      <c r="V64" s="320" t="s">
        <v>35</v>
      </c>
      <c r="W64" s="320" t="s">
        <v>35</v>
      </c>
      <c r="X64" s="320">
        <v>1.9</v>
      </c>
      <c r="Y64" s="317">
        <v>160</v>
      </c>
      <c r="Z64" s="317">
        <v>467</v>
      </c>
      <c r="AA64" s="317" t="s">
        <v>35</v>
      </c>
      <c r="AB64" s="317" t="s">
        <v>35</v>
      </c>
      <c r="AC64" s="317">
        <v>627</v>
      </c>
      <c r="AD64" s="317">
        <v>169</v>
      </c>
      <c r="AE64" s="317">
        <v>74</v>
      </c>
      <c r="AF64" s="317" t="s">
        <v>35</v>
      </c>
      <c r="AG64" s="317" t="s">
        <v>35</v>
      </c>
      <c r="AH64" s="317">
        <v>243</v>
      </c>
      <c r="AI64" s="319">
        <v>160</v>
      </c>
      <c r="AJ64" s="319">
        <v>467</v>
      </c>
      <c r="AK64" s="319" t="s">
        <v>35</v>
      </c>
      <c r="AL64" s="319" t="s">
        <v>35</v>
      </c>
      <c r="AM64" s="319">
        <v>627</v>
      </c>
      <c r="AN64" s="319">
        <v>169</v>
      </c>
      <c r="AO64" s="319">
        <v>74</v>
      </c>
      <c r="AP64" s="319" t="s">
        <v>35</v>
      </c>
      <c r="AQ64" s="319" t="s">
        <v>35</v>
      </c>
      <c r="AR64" s="319">
        <v>243</v>
      </c>
      <c r="AS64" s="321">
        <v>10</v>
      </c>
      <c r="AT64" s="321">
        <v>10</v>
      </c>
      <c r="AU64" s="321" t="s">
        <v>35</v>
      </c>
      <c r="AV64" s="321" t="s">
        <v>35</v>
      </c>
      <c r="AW64" s="308" t="s">
        <v>2614</v>
      </c>
    </row>
    <row r="65" spans="1:49" x14ac:dyDescent="0.35">
      <c r="A65" s="315">
        <v>2013</v>
      </c>
      <c r="B65" s="316">
        <v>3477</v>
      </c>
      <c r="C65" s="308" t="s">
        <v>332</v>
      </c>
      <c r="D65" s="308" t="s">
        <v>173</v>
      </c>
      <c r="E65" s="317">
        <v>94</v>
      </c>
      <c r="F65" s="317">
        <v>187</v>
      </c>
      <c r="G65" s="317">
        <v>635</v>
      </c>
      <c r="H65" s="317" t="s">
        <v>35</v>
      </c>
      <c r="I65" s="317">
        <v>916</v>
      </c>
      <c r="J65" s="318">
        <v>0</v>
      </c>
      <c r="K65" s="318">
        <v>0.1</v>
      </c>
      <c r="L65" s="318">
        <v>0.2</v>
      </c>
      <c r="M65" s="318" t="s">
        <v>35</v>
      </c>
      <c r="N65" s="318">
        <v>0.3</v>
      </c>
      <c r="O65" s="319">
        <v>937</v>
      </c>
      <c r="P65" s="319">
        <v>2806</v>
      </c>
      <c r="Q65" s="319">
        <v>9531</v>
      </c>
      <c r="R65" s="319" t="s">
        <v>35</v>
      </c>
      <c r="S65" s="319">
        <v>13274</v>
      </c>
      <c r="T65" s="320">
        <v>0.2</v>
      </c>
      <c r="U65" s="320">
        <v>0.7</v>
      </c>
      <c r="V65" s="320">
        <v>2.2999999999999998</v>
      </c>
      <c r="W65" s="320" t="s">
        <v>35</v>
      </c>
      <c r="X65" s="320">
        <v>3.2</v>
      </c>
      <c r="Y65" s="317">
        <v>64</v>
      </c>
      <c r="Z65" s="317">
        <v>23</v>
      </c>
      <c r="AA65" s="317">
        <v>83</v>
      </c>
      <c r="AB65" s="317" t="s">
        <v>35</v>
      </c>
      <c r="AC65" s="317">
        <v>170</v>
      </c>
      <c r="AD65" s="317">
        <v>29</v>
      </c>
      <c r="AE65" s="317">
        <v>14</v>
      </c>
      <c r="AF65" s="317">
        <v>50</v>
      </c>
      <c r="AG65" s="317" t="s">
        <v>35</v>
      </c>
      <c r="AH65" s="317">
        <v>93</v>
      </c>
      <c r="AI65" s="319">
        <v>635</v>
      </c>
      <c r="AJ65" s="319">
        <v>340</v>
      </c>
      <c r="AK65" s="319">
        <v>1237</v>
      </c>
      <c r="AL65" s="319" t="s">
        <v>35</v>
      </c>
      <c r="AM65" s="319">
        <v>2212</v>
      </c>
      <c r="AN65" s="319">
        <v>287</v>
      </c>
      <c r="AO65" s="319">
        <v>207</v>
      </c>
      <c r="AP65" s="319">
        <v>751</v>
      </c>
      <c r="AQ65" s="319" t="s">
        <v>35</v>
      </c>
      <c r="AR65" s="319">
        <v>1245</v>
      </c>
      <c r="AS65" s="321">
        <v>10</v>
      </c>
      <c r="AT65" s="321">
        <v>15</v>
      </c>
      <c r="AU65" s="321">
        <v>15</v>
      </c>
      <c r="AV65" s="321" t="s">
        <v>35</v>
      </c>
      <c r="AW65" s="308" t="s">
        <v>6</v>
      </c>
    </row>
    <row r="66" spans="1:49" x14ac:dyDescent="0.35">
      <c r="A66" s="315">
        <v>2013</v>
      </c>
      <c r="B66" s="316">
        <v>3498</v>
      </c>
      <c r="C66" s="308" t="s">
        <v>336</v>
      </c>
      <c r="D66" s="308" t="s">
        <v>37</v>
      </c>
      <c r="E66" s="317">
        <v>70</v>
      </c>
      <c r="F66" s="317">
        <v>344</v>
      </c>
      <c r="G66" s="317">
        <v>77</v>
      </c>
      <c r="H66" s="317">
        <v>0</v>
      </c>
      <c r="I66" s="317">
        <v>491</v>
      </c>
      <c r="J66" s="318">
        <v>0.1</v>
      </c>
      <c r="K66" s="318">
        <v>0</v>
      </c>
      <c r="L66" s="318">
        <v>0</v>
      </c>
      <c r="M66" s="318" t="s">
        <v>35</v>
      </c>
      <c r="N66" s="318">
        <v>0.1</v>
      </c>
      <c r="O66" s="319">
        <v>1146</v>
      </c>
      <c r="P66" s="319">
        <v>346</v>
      </c>
      <c r="Q66" s="319">
        <v>1707</v>
      </c>
      <c r="R66" s="319" t="s">
        <v>35</v>
      </c>
      <c r="S66" s="319">
        <v>3199</v>
      </c>
      <c r="T66" s="320">
        <v>0.2</v>
      </c>
      <c r="U66" s="320">
        <v>0</v>
      </c>
      <c r="V66" s="320">
        <v>0.7</v>
      </c>
      <c r="W66" s="320" t="s">
        <v>35</v>
      </c>
      <c r="X66" s="320">
        <v>0.9</v>
      </c>
      <c r="Y66" s="317">
        <v>14</v>
      </c>
      <c r="Z66" s="317">
        <v>11</v>
      </c>
      <c r="AA66" s="317">
        <v>4</v>
      </c>
      <c r="AB66" s="317" t="s">
        <v>35</v>
      </c>
      <c r="AC66" s="317">
        <v>29</v>
      </c>
      <c r="AD66" s="317">
        <v>32</v>
      </c>
      <c r="AE66" s="317">
        <v>2</v>
      </c>
      <c r="AF66" s="317" t="s">
        <v>35</v>
      </c>
      <c r="AG66" s="317" t="s">
        <v>35</v>
      </c>
      <c r="AH66" s="317">
        <v>34</v>
      </c>
      <c r="AI66" s="319">
        <v>39</v>
      </c>
      <c r="AJ66" s="319">
        <v>11</v>
      </c>
      <c r="AK66" s="319">
        <v>5</v>
      </c>
      <c r="AL66" s="319" t="s">
        <v>35</v>
      </c>
      <c r="AM66" s="319">
        <v>55</v>
      </c>
      <c r="AN66" s="319">
        <v>32</v>
      </c>
      <c r="AO66" s="319">
        <v>2</v>
      </c>
      <c r="AP66" s="319">
        <v>0</v>
      </c>
      <c r="AQ66" s="319">
        <v>0</v>
      </c>
      <c r="AR66" s="319">
        <v>34</v>
      </c>
      <c r="AS66" s="321">
        <v>13.939</v>
      </c>
      <c r="AT66" s="321">
        <v>10.332000000000001</v>
      </c>
      <c r="AU66" s="321">
        <v>14.055999999999999</v>
      </c>
      <c r="AV66" s="321" t="s">
        <v>35</v>
      </c>
      <c r="AW66" s="308" t="s">
        <v>6</v>
      </c>
    </row>
    <row r="67" spans="1:49" x14ac:dyDescent="0.35">
      <c r="A67" s="315">
        <v>2013</v>
      </c>
      <c r="B67" s="316">
        <v>3542</v>
      </c>
      <c r="C67" s="308" t="s">
        <v>341</v>
      </c>
      <c r="D67" s="308" t="s">
        <v>44</v>
      </c>
      <c r="E67" s="317">
        <v>100115</v>
      </c>
      <c r="F67" s="317">
        <v>88500</v>
      </c>
      <c r="G67" s="317" t="s">
        <v>35</v>
      </c>
      <c r="H67" s="317" t="s">
        <v>35</v>
      </c>
      <c r="I67" s="317">
        <v>188615</v>
      </c>
      <c r="J67" s="318">
        <v>66.900000000000006</v>
      </c>
      <c r="K67" s="318">
        <v>47.3</v>
      </c>
      <c r="L67" s="318" t="s">
        <v>35</v>
      </c>
      <c r="M67" s="318" t="s">
        <v>35</v>
      </c>
      <c r="N67" s="318">
        <v>114.2</v>
      </c>
      <c r="O67" s="319">
        <v>382367</v>
      </c>
      <c r="P67" s="319">
        <v>889151</v>
      </c>
      <c r="Q67" s="319" t="s">
        <v>35</v>
      </c>
      <c r="R67" s="319" t="s">
        <v>35</v>
      </c>
      <c r="S67" s="319">
        <v>1271518</v>
      </c>
      <c r="T67" s="320">
        <v>119.6</v>
      </c>
      <c r="U67" s="320">
        <v>180.1</v>
      </c>
      <c r="V67" s="320" t="s">
        <v>35</v>
      </c>
      <c r="W67" s="320" t="s">
        <v>35</v>
      </c>
      <c r="X67" s="320">
        <v>299.7</v>
      </c>
      <c r="Y67" s="317">
        <v>3037</v>
      </c>
      <c r="Z67" s="317">
        <v>6095</v>
      </c>
      <c r="AA67" s="317" t="s">
        <v>35</v>
      </c>
      <c r="AB67" s="317" t="s">
        <v>35</v>
      </c>
      <c r="AC67" s="317">
        <v>9132</v>
      </c>
      <c r="AD67" s="317">
        <v>9509</v>
      </c>
      <c r="AE67" s="317">
        <v>3492</v>
      </c>
      <c r="AF67" s="317" t="s">
        <v>35</v>
      </c>
      <c r="AG67" s="317" t="s">
        <v>35</v>
      </c>
      <c r="AH67" s="317">
        <v>13001</v>
      </c>
      <c r="AI67" s="319">
        <v>30494</v>
      </c>
      <c r="AJ67" s="319">
        <v>68932</v>
      </c>
      <c r="AK67" s="319" t="s">
        <v>35</v>
      </c>
      <c r="AL67" s="319" t="s">
        <v>35</v>
      </c>
      <c r="AM67" s="319">
        <v>99426</v>
      </c>
      <c r="AN67" s="319">
        <v>95488</v>
      </c>
      <c r="AO67" s="319">
        <v>39491</v>
      </c>
      <c r="AP67" s="319" t="s">
        <v>35</v>
      </c>
      <c r="AQ67" s="319" t="s">
        <v>35</v>
      </c>
      <c r="AR67" s="319">
        <v>134979</v>
      </c>
      <c r="AS67" s="321">
        <v>3.82</v>
      </c>
      <c r="AT67" s="321">
        <v>10.050000000000001</v>
      </c>
      <c r="AU67" s="321" t="s">
        <v>35</v>
      </c>
      <c r="AV67" s="321" t="s">
        <v>35</v>
      </c>
      <c r="AW67" s="308" t="s">
        <v>6</v>
      </c>
    </row>
    <row r="68" spans="1:49" x14ac:dyDescent="0.35">
      <c r="A68" s="315">
        <v>2013</v>
      </c>
      <c r="B68" s="316">
        <v>3644</v>
      </c>
      <c r="C68" s="308" t="s">
        <v>347</v>
      </c>
      <c r="D68" s="308" t="s">
        <v>92</v>
      </c>
      <c r="E68" s="317">
        <v>5540</v>
      </c>
      <c r="F68" s="317">
        <v>574</v>
      </c>
      <c r="G68" s="317">
        <v>57</v>
      </c>
      <c r="H68" s="317" t="s">
        <v>35</v>
      </c>
      <c r="I68" s="317">
        <v>6171</v>
      </c>
      <c r="J68" s="318" t="s">
        <v>35</v>
      </c>
      <c r="K68" s="318" t="s">
        <v>35</v>
      </c>
      <c r="L68" s="318" t="s">
        <v>35</v>
      </c>
      <c r="M68" s="318" t="s">
        <v>35</v>
      </c>
      <c r="N68" s="318" t="s">
        <v>35</v>
      </c>
      <c r="O68" s="319">
        <v>50098</v>
      </c>
      <c r="P68" s="319">
        <v>8238</v>
      </c>
      <c r="Q68" s="319">
        <v>238</v>
      </c>
      <c r="R68" s="319" t="s">
        <v>35</v>
      </c>
      <c r="S68" s="319">
        <v>58574</v>
      </c>
      <c r="T68" s="320" t="s">
        <v>35</v>
      </c>
      <c r="U68" s="320" t="s">
        <v>35</v>
      </c>
      <c r="V68" s="320" t="s">
        <v>35</v>
      </c>
      <c r="W68" s="320" t="s">
        <v>35</v>
      </c>
      <c r="X68" s="320" t="s">
        <v>35</v>
      </c>
      <c r="Y68" s="317">
        <v>1266</v>
      </c>
      <c r="Z68" s="317">
        <v>95</v>
      </c>
      <c r="AA68" s="317">
        <v>4</v>
      </c>
      <c r="AB68" s="317" t="s">
        <v>35</v>
      </c>
      <c r="AC68" s="317">
        <v>1365</v>
      </c>
      <c r="AD68" s="317">
        <v>468</v>
      </c>
      <c r="AE68" s="317">
        <v>58</v>
      </c>
      <c r="AF68" s="317">
        <v>10</v>
      </c>
      <c r="AG68" s="317" t="s">
        <v>35</v>
      </c>
      <c r="AH68" s="317">
        <v>536</v>
      </c>
      <c r="AI68" s="319">
        <v>1266</v>
      </c>
      <c r="AJ68" s="319">
        <v>95</v>
      </c>
      <c r="AK68" s="319">
        <v>4</v>
      </c>
      <c r="AL68" s="319" t="s">
        <v>35</v>
      </c>
      <c r="AM68" s="319">
        <v>1365</v>
      </c>
      <c r="AN68" s="319">
        <v>468</v>
      </c>
      <c r="AO68" s="319">
        <v>58</v>
      </c>
      <c r="AP68" s="319">
        <v>10</v>
      </c>
      <c r="AQ68" s="319" t="s">
        <v>35</v>
      </c>
      <c r="AR68" s="319">
        <v>536</v>
      </c>
      <c r="AS68" s="321">
        <v>30</v>
      </c>
      <c r="AT68" s="321">
        <v>20</v>
      </c>
      <c r="AU68" s="321">
        <v>12</v>
      </c>
      <c r="AV68" s="321" t="s">
        <v>35</v>
      </c>
      <c r="AW68" s="308" t="s">
        <v>2615</v>
      </c>
    </row>
    <row r="69" spans="1:49" x14ac:dyDescent="0.35">
      <c r="A69" s="315">
        <v>2013</v>
      </c>
      <c r="B69" s="316">
        <v>3660</v>
      </c>
      <c r="C69" s="308" t="s">
        <v>349</v>
      </c>
      <c r="D69" s="308" t="s">
        <v>92</v>
      </c>
      <c r="E69" s="317">
        <v>27554</v>
      </c>
      <c r="F69" s="317">
        <v>21351</v>
      </c>
      <c r="G69" s="317">
        <v>9680</v>
      </c>
      <c r="H69" s="317" t="s">
        <v>35</v>
      </c>
      <c r="I69" s="317">
        <v>58585</v>
      </c>
      <c r="J69" s="318">
        <v>4.7</v>
      </c>
      <c r="K69" s="318">
        <v>3.6</v>
      </c>
      <c r="L69" s="318">
        <v>1.6</v>
      </c>
      <c r="M69" s="318" t="s">
        <v>35</v>
      </c>
      <c r="N69" s="318">
        <v>9.9</v>
      </c>
      <c r="O69" s="319">
        <v>385205</v>
      </c>
      <c r="P69" s="319">
        <v>247031</v>
      </c>
      <c r="Q69" s="319">
        <v>101640</v>
      </c>
      <c r="R69" s="319" t="s">
        <v>35</v>
      </c>
      <c r="S69" s="319">
        <v>733876</v>
      </c>
      <c r="T69" s="320" t="s">
        <v>35</v>
      </c>
      <c r="U69" s="320" t="s">
        <v>35</v>
      </c>
      <c r="V69" s="320" t="s">
        <v>35</v>
      </c>
      <c r="W69" s="320" t="s">
        <v>35</v>
      </c>
      <c r="X69" s="320" t="s">
        <v>35</v>
      </c>
      <c r="Y69" s="317">
        <v>3330</v>
      </c>
      <c r="Z69" s="317">
        <v>2591</v>
      </c>
      <c r="AA69" s="317">
        <v>1543</v>
      </c>
      <c r="AB69" s="317" t="s">
        <v>35</v>
      </c>
      <c r="AC69" s="317">
        <v>7464</v>
      </c>
      <c r="AD69" s="317">
        <v>411</v>
      </c>
      <c r="AE69" s="317">
        <v>135</v>
      </c>
      <c r="AF69" s="317">
        <v>15</v>
      </c>
      <c r="AG69" s="317" t="s">
        <v>35</v>
      </c>
      <c r="AH69" s="317">
        <v>561</v>
      </c>
      <c r="AI69" s="319">
        <v>3330</v>
      </c>
      <c r="AJ69" s="319">
        <v>2591</v>
      </c>
      <c r="AK69" s="319">
        <v>1543</v>
      </c>
      <c r="AL69" s="319" t="s">
        <v>35</v>
      </c>
      <c r="AM69" s="319">
        <v>7464</v>
      </c>
      <c r="AN69" s="319">
        <v>411</v>
      </c>
      <c r="AO69" s="319">
        <v>135</v>
      </c>
      <c r="AP69" s="319">
        <v>15</v>
      </c>
      <c r="AQ69" s="319" t="s">
        <v>35</v>
      </c>
      <c r="AR69" s="319">
        <v>561</v>
      </c>
      <c r="AS69" s="321">
        <v>13.98</v>
      </c>
      <c r="AT69" s="321">
        <v>11.57</v>
      </c>
      <c r="AU69" s="321">
        <v>10.5</v>
      </c>
      <c r="AV69" s="321" t="s">
        <v>35</v>
      </c>
      <c r="AW69" s="308" t="s">
        <v>2616</v>
      </c>
    </row>
    <row r="70" spans="1:49" x14ac:dyDescent="0.35">
      <c r="A70" s="315">
        <v>2013</v>
      </c>
      <c r="B70" s="316">
        <v>3701</v>
      </c>
      <c r="C70" s="308" t="s">
        <v>351</v>
      </c>
      <c r="D70" s="308" t="s">
        <v>37</v>
      </c>
      <c r="E70" s="317">
        <v>180</v>
      </c>
      <c r="F70" s="317">
        <v>540</v>
      </c>
      <c r="G70" s="317" t="s">
        <v>35</v>
      </c>
      <c r="H70" s="317" t="s">
        <v>35</v>
      </c>
      <c r="I70" s="317">
        <v>720</v>
      </c>
      <c r="J70" s="318">
        <v>0</v>
      </c>
      <c r="K70" s="318">
        <v>0</v>
      </c>
      <c r="L70" s="318" t="s">
        <v>35</v>
      </c>
      <c r="M70" s="318" t="s">
        <v>35</v>
      </c>
      <c r="N70" s="318">
        <v>0</v>
      </c>
      <c r="O70" s="319">
        <v>1354</v>
      </c>
      <c r="P70" s="319">
        <v>1723</v>
      </c>
      <c r="Q70" s="319" t="s">
        <v>35</v>
      </c>
      <c r="R70" s="319" t="s">
        <v>35</v>
      </c>
      <c r="S70" s="319">
        <v>3077</v>
      </c>
      <c r="T70" s="320">
        <v>0.6</v>
      </c>
      <c r="U70" s="320">
        <v>0.5</v>
      </c>
      <c r="V70" s="320" t="s">
        <v>35</v>
      </c>
      <c r="W70" s="320" t="s">
        <v>35</v>
      </c>
      <c r="X70" s="320">
        <v>1.1000000000000001</v>
      </c>
      <c r="Y70" s="317">
        <v>46</v>
      </c>
      <c r="Z70" s="317">
        <v>11</v>
      </c>
      <c r="AA70" s="317" t="s">
        <v>35</v>
      </c>
      <c r="AB70" s="317" t="s">
        <v>35</v>
      </c>
      <c r="AC70" s="317">
        <v>57</v>
      </c>
      <c r="AD70" s="317">
        <v>4</v>
      </c>
      <c r="AE70" s="317" t="s">
        <v>35</v>
      </c>
      <c r="AF70" s="317" t="s">
        <v>35</v>
      </c>
      <c r="AG70" s="317" t="s">
        <v>35</v>
      </c>
      <c r="AH70" s="317">
        <v>4</v>
      </c>
      <c r="AI70" s="319">
        <v>92</v>
      </c>
      <c r="AJ70" s="319">
        <v>40</v>
      </c>
      <c r="AK70" s="319" t="s">
        <v>35</v>
      </c>
      <c r="AL70" s="319" t="s">
        <v>35</v>
      </c>
      <c r="AM70" s="319">
        <v>132</v>
      </c>
      <c r="AN70" s="319">
        <v>4</v>
      </c>
      <c r="AO70" s="319" t="s">
        <v>35</v>
      </c>
      <c r="AP70" s="319" t="s">
        <v>35</v>
      </c>
      <c r="AQ70" s="319" t="s">
        <v>35</v>
      </c>
      <c r="AR70" s="319">
        <v>4</v>
      </c>
      <c r="AS70" s="321">
        <v>15.34</v>
      </c>
      <c r="AT70" s="321">
        <v>13.938000000000001</v>
      </c>
      <c r="AU70" s="321" t="s">
        <v>35</v>
      </c>
      <c r="AV70" s="321" t="s">
        <v>35</v>
      </c>
      <c r="AW70" s="308" t="s">
        <v>6</v>
      </c>
    </row>
    <row r="71" spans="1:49" x14ac:dyDescent="0.35">
      <c r="A71" s="315">
        <v>2013</v>
      </c>
      <c r="B71" s="316">
        <v>3755</v>
      </c>
      <c r="C71" s="308" t="s">
        <v>360</v>
      </c>
      <c r="D71" s="308" t="s">
        <v>44</v>
      </c>
      <c r="E71" s="317">
        <v>86428</v>
      </c>
      <c r="F71" s="317">
        <v>76114</v>
      </c>
      <c r="G71" s="317">
        <v>22280</v>
      </c>
      <c r="H71" s="317">
        <v>0</v>
      </c>
      <c r="I71" s="317">
        <v>184822</v>
      </c>
      <c r="J71" s="318">
        <v>10.5</v>
      </c>
      <c r="K71" s="318">
        <v>5.3</v>
      </c>
      <c r="L71" s="318">
        <v>3</v>
      </c>
      <c r="M71" s="318">
        <v>0</v>
      </c>
      <c r="N71" s="318">
        <v>18.8</v>
      </c>
      <c r="O71" s="319">
        <v>603486</v>
      </c>
      <c r="P71" s="319">
        <v>1021043</v>
      </c>
      <c r="Q71" s="319">
        <v>196396</v>
      </c>
      <c r="R71" s="319">
        <v>0</v>
      </c>
      <c r="S71" s="319">
        <v>1820925</v>
      </c>
      <c r="T71" s="320">
        <v>12</v>
      </c>
      <c r="U71" s="320">
        <v>14.7</v>
      </c>
      <c r="V71" s="320">
        <v>2</v>
      </c>
      <c r="W71" s="320">
        <v>0</v>
      </c>
      <c r="X71" s="320">
        <v>28.7</v>
      </c>
      <c r="Y71" s="317">
        <v>6467</v>
      </c>
      <c r="Z71" s="317">
        <v>4737</v>
      </c>
      <c r="AA71" s="317">
        <v>1221</v>
      </c>
      <c r="AB71" s="317">
        <v>0</v>
      </c>
      <c r="AC71" s="317">
        <v>12425</v>
      </c>
      <c r="AD71" s="317">
        <v>3316</v>
      </c>
      <c r="AE71" s="317">
        <v>2070</v>
      </c>
      <c r="AF71" s="317">
        <v>1005</v>
      </c>
      <c r="AG71" s="317">
        <v>0</v>
      </c>
      <c r="AH71" s="317">
        <v>6391</v>
      </c>
      <c r="AI71" s="319">
        <v>6467</v>
      </c>
      <c r="AJ71" s="319">
        <v>4737</v>
      </c>
      <c r="AK71" s="319">
        <v>1221</v>
      </c>
      <c r="AL71" s="319">
        <v>0</v>
      </c>
      <c r="AM71" s="319">
        <v>12425</v>
      </c>
      <c r="AN71" s="319">
        <v>3316</v>
      </c>
      <c r="AO71" s="319">
        <v>2070</v>
      </c>
      <c r="AP71" s="319">
        <v>1005</v>
      </c>
      <c r="AQ71" s="319">
        <v>0</v>
      </c>
      <c r="AR71" s="319">
        <v>6391</v>
      </c>
      <c r="AS71" s="321">
        <v>6.9829999999999997</v>
      </c>
      <c r="AT71" s="321">
        <v>13.414999999999999</v>
      </c>
      <c r="AU71" s="321">
        <v>8.8149999999999995</v>
      </c>
      <c r="AV71" s="321">
        <v>0</v>
      </c>
      <c r="AW71" s="308" t="s">
        <v>2617</v>
      </c>
    </row>
    <row r="72" spans="1:49" x14ac:dyDescent="0.35">
      <c r="A72" s="315">
        <v>2013</v>
      </c>
      <c r="B72" s="316">
        <v>3757</v>
      </c>
      <c r="C72" s="308" t="s">
        <v>361</v>
      </c>
      <c r="D72" s="308" t="s">
        <v>58</v>
      </c>
      <c r="E72" s="317">
        <v>4729</v>
      </c>
      <c r="F72" s="317" t="s">
        <v>35</v>
      </c>
      <c r="G72" s="317" t="s">
        <v>35</v>
      </c>
      <c r="H72" s="317" t="s">
        <v>35</v>
      </c>
      <c r="I72" s="317">
        <v>4729</v>
      </c>
      <c r="J72" s="318">
        <v>1.2</v>
      </c>
      <c r="K72" s="318" t="s">
        <v>35</v>
      </c>
      <c r="L72" s="318" t="s">
        <v>35</v>
      </c>
      <c r="M72" s="318" t="s">
        <v>35</v>
      </c>
      <c r="N72" s="318">
        <v>1.2</v>
      </c>
      <c r="O72" s="319">
        <v>61763</v>
      </c>
      <c r="P72" s="319" t="s">
        <v>35</v>
      </c>
      <c r="Q72" s="319" t="s">
        <v>35</v>
      </c>
      <c r="R72" s="319" t="s">
        <v>35</v>
      </c>
      <c r="S72" s="319">
        <v>61763</v>
      </c>
      <c r="T72" s="320">
        <v>1.2</v>
      </c>
      <c r="U72" s="320" t="s">
        <v>35</v>
      </c>
      <c r="V72" s="320" t="s">
        <v>35</v>
      </c>
      <c r="W72" s="320" t="s">
        <v>35</v>
      </c>
      <c r="X72" s="320">
        <v>1.2</v>
      </c>
      <c r="Y72" s="317">
        <v>235</v>
      </c>
      <c r="Z72" s="317" t="s">
        <v>35</v>
      </c>
      <c r="AA72" s="317" t="s">
        <v>35</v>
      </c>
      <c r="AB72" s="317" t="s">
        <v>35</v>
      </c>
      <c r="AC72" s="317">
        <v>235</v>
      </c>
      <c r="AD72" s="317" t="s">
        <v>35</v>
      </c>
      <c r="AE72" s="317" t="s">
        <v>35</v>
      </c>
      <c r="AF72" s="317" t="s">
        <v>35</v>
      </c>
      <c r="AG72" s="317" t="s">
        <v>35</v>
      </c>
      <c r="AH72" s="317" t="s">
        <v>35</v>
      </c>
      <c r="AI72" s="319">
        <v>235</v>
      </c>
      <c r="AJ72" s="319" t="s">
        <v>35</v>
      </c>
      <c r="AK72" s="319" t="s">
        <v>35</v>
      </c>
      <c r="AL72" s="319" t="s">
        <v>35</v>
      </c>
      <c r="AM72" s="319">
        <v>235</v>
      </c>
      <c r="AN72" s="319" t="s">
        <v>35</v>
      </c>
      <c r="AO72" s="319" t="s">
        <v>35</v>
      </c>
      <c r="AP72" s="319" t="s">
        <v>35</v>
      </c>
      <c r="AQ72" s="319" t="s">
        <v>35</v>
      </c>
      <c r="AR72" s="319" t="s">
        <v>35</v>
      </c>
      <c r="AS72" s="321">
        <v>13.1</v>
      </c>
      <c r="AT72" s="321" t="s">
        <v>35</v>
      </c>
      <c r="AU72" s="321" t="s">
        <v>35</v>
      </c>
      <c r="AV72" s="321" t="s">
        <v>35</v>
      </c>
      <c r="AW72" s="308" t="s">
        <v>6</v>
      </c>
    </row>
    <row r="73" spans="1:49" x14ac:dyDescent="0.35">
      <c r="A73" s="315">
        <v>2013</v>
      </c>
      <c r="B73" s="316">
        <v>3762</v>
      </c>
      <c r="C73" s="308" t="s">
        <v>363</v>
      </c>
      <c r="D73" s="308" t="s">
        <v>44</v>
      </c>
      <c r="E73" s="317">
        <v>1441</v>
      </c>
      <c r="F73" s="317">
        <v>13881</v>
      </c>
      <c r="G73" s="317">
        <v>3672</v>
      </c>
      <c r="H73" s="317" t="s">
        <v>35</v>
      </c>
      <c r="I73" s="317">
        <v>18994</v>
      </c>
      <c r="J73" s="318">
        <v>204.6</v>
      </c>
      <c r="K73" s="318">
        <v>2452.3000000000002</v>
      </c>
      <c r="L73" s="318">
        <v>648.79999999999995</v>
      </c>
      <c r="M73" s="318" t="s">
        <v>35</v>
      </c>
      <c r="N73" s="318">
        <v>3305.7</v>
      </c>
      <c r="O73" s="319">
        <v>11571</v>
      </c>
      <c r="P73" s="319">
        <v>193310</v>
      </c>
      <c r="Q73" s="319">
        <v>51144</v>
      </c>
      <c r="R73" s="319" t="s">
        <v>35</v>
      </c>
      <c r="S73" s="319">
        <v>256025</v>
      </c>
      <c r="T73" s="320">
        <v>1642.9</v>
      </c>
      <c r="U73" s="320">
        <v>34087</v>
      </c>
      <c r="V73" s="320">
        <v>9018.2999999999993</v>
      </c>
      <c r="W73" s="320" t="s">
        <v>35</v>
      </c>
      <c r="X73" s="320">
        <v>44748.2</v>
      </c>
      <c r="Y73" s="317">
        <v>28</v>
      </c>
      <c r="Z73" s="317">
        <v>255</v>
      </c>
      <c r="AA73" s="317">
        <v>55</v>
      </c>
      <c r="AB73" s="317" t="s">
        <v>35</v>
      </c>
      <c r="AC73" s="317">
        <v>338</v>
      </c>
      <c r="AD73" s="317" t="s">
        <v>35</v>
      </c>
      <c r="AE73" s="317" t="s">
        <v>35</v>
      </c>
      <c r="AF73" s="317" t="s">
        <v>35</v>
      </c>
      <c r="AG73" s="317" t="s">
        <v>35</v>
      </c>
      <c r="AH73" s="317" t="s">
        <v>35</v>
      </c>
      <c r="AI73" s="319">
        <v>69</v>
      </c>
      <c r="AJ73" s="319">
        <v>636</v>
      </c>
      <c r="AK73" s="319">
        <v>138</v>
      </c>
      <c r="AL73" s="319" t="s">
        <v>35</v>
      </c>
      <c r="AM73" s="319">
        <v>843</v>
      </c>
      <c r="AN73" s="319" t="s">
        <v>35</v>
      </c>
      <c r="AO73" s="319" t="s">
        <v>35</v>
      </c>
      <c r="AP73" s="319" t="s">
        <v>35</v>
      </c>
      <c r="AQ73" s="319" t="s">
        <v>35</v>
      </c>
      <c r="AR73" s="319" t="s">
        <v>35</v>
      </c>
      <c r="AS73" s="321">
        <v>8</v>
      </c>
      <c r="AT73" s="321">
        <v>14</v>
      </c>
      <c r="AU73" s="321">
        <v>14</v>
      </c>
      <c r="AV73" s="321" t="s">
        <v>35</v>
      </c>
      <c r="AW73" s="308" t="s">
        <v>2618</v>
      </c>
    </row>
    <row r="74" spans="1:49" x14ac:dyDescent="0.35">
      <c r="A74" s="315">
        <v>2013</v>
      </c>
      <c r="B74" s="316">
        <v>3764</v>
      </c>
      <c r="C74" s="308" t="s">
        <v>365</v>
      </c>
      <c r="D74" s="308" t="s">
        <v>48</v>
      </c>
      <c r="E74" s="317">
        <v>360</v>
      </c>
      <c r="F74" s="317" t="s">
        <v>35</v>
      </c>
      <c r="G74" s="317" t="s">
        <v>35</v>
      </c>
      <c r="H74" s="317" t="s">
        <v>35</v>
      </c>
      <c r="I74" s="317">
        <v>360</v>
      </c>
      <c r="J74" s="318">
        <v>1.2</v>
      </c>
      <c r="K74" s="318" t="s">
        <v>35</v>
      </c>
      <c r="L74" s="318" t="s">
        <v>35</v>
      </c>
      <c r="M74" s="318" t="s">
        <v>35</v>
      </c>
      <c r="N74" s="318">
        <v>1.2</v>
      </c>
      <c r="O74" s="319">
        <v>360</v>
      </c>
      <c r="P74" s="319" t="s">
        <v>35</v>
      </c>
      <c r="Q74" s="319" t="s">
        <v>35</v>
      </c>
      <c r="R74" s="319" t="s">
        <v>35</v>
      </c>
      <c r="S74" s="319">
        <v>360</v>
      </c>
      <c r="T74" s="320">
        <v>1.2</v>
      </c>
      <c r="U74" s="320" t="s">
        <v>35</v>
      </c>
      <c r="V74" s="320" t="s">
        <v>35</v>
      </c>
      <c r="W74" s="320" t="s">
        <v>35</v>
      </c>
      <c r="X74" s="320">
        <v>1.2</v>
      </c>
      <c r="Y74" s="317">
        <v>59</v>
      </c>
      <c r="Z74" s="317" t="s">
        <v>35</v>
      </c>
      <c r="AA74" s="317" t="s">
        <v>35</v>
      </c>
      <c r="AB74" s="317" t="s">
        <v>35</v>
      </c>
      <c r="AC74" s="317">
        <v>59</v>
      </c>
      <c r="AD74" s="317">
        <v>39</v>
      </c>
      <c r="AE74" s="317" t="s">
        <v>35</v>
      </c>
      <c r="AF74" s="317" t="s">
        <v>35</v>
      </c>
      <c r="AG74" s="317" t="s">
        <v>35</v>
      </c>
      <c r="AH74" s="317">
        <v>39</v>
      </c>
      <c r="AI74" s="319">
        <v>59</v>
      </c>
      <c r="AJ74" s="319" t="s">
        <v>35</v>
      </c>
      <c r="AK74" s="319" t="s">
        <v>35</v>
      </c>
      <c r="AL74" s="319" t="s">
        <v>35</v>
      </c>
      <c r="AM74" s="319">
        <v>59</v>
      </c>
      <c r="AN74" s="319">
        <v>39</v>
      </c>
      <c r="AO74" s="319" t="s">
        <v>35</v>
      </c>
      <c r="AP74" s="319" t="s">
        <v>35</v>
      </c>
      <c r="AQ74" s="319" t="s">
        <v>35</v>
      </c>
      <c r="AR74" s="319">
        <v>39</v>
      </c>
      <c r="AS74" s="321">
        <v>1</v>
      </c>
      <c r="AT74" s="321" t="s">
        <v>35</v>
      </c>
      <c r="AU74" s="321" t="s">
        <v>35</v>
      </c>
      <c r="AV74" s="321" t="s">
        <v>35</v>
      </c>
      <c r="AW74" s="308" t="s">
        <v>6</v>
      </c>
    </row>
    <row r="75" spans="1:49" x14ac:dyDescent="0.35">
      <c r="A75" s="315">
        <v>2013</v>
      </c>
      <c r="B75" s="316">
        <v>3841</v>
      </c>
      <c r="C75" s="308" t="s">
        <v>376</v>
      </c>
      <c r="D75" s="308" t="s">
        <v>25</v>
      </c>
      <c r="E75" s="317" t="s">
        <v>35</v>
      </c>
      <c r="F75" s="317">
        <v>87</v>
      </c>
      <c r="G75" s="317" t="s">
        <v>35</v>
      </c>
      <c r="H75" s="317" t="s">
        <v>35</v>
      </c>
      <c r="I75" s="317">
        <v>87</v>
      </c>
      <c r="J75" s="318" t="s">
        <v>35</v>
      </c>
      <c r="K75" s="318" t="s">
        <v>35</v>
      </c>
      <c r="L75" s="318" t="s">
        <v>35</v>
      </c>
      <c r="M75" s="318" t="s">
        <v>35</v>
      </c>
      <c r="N75" s="318" t="s">
        <v>35</v>
      </c>
      <c r="O75" s="319" t="s">
        <v>35</v>
      </c>
      <c r="P75" s="319">
        <v>1308</v>
      </c>
      <c r="Q75" s="319" t="s">
        <v>35</v>
      </c>
      <c r="R75" s="319" t="s">
        <v>35</v>
      </c>
      <c r="S75" s="319">
        <v>1308</v>
      </c>
      <c r="T75" s="320" t="s">
        <v>35</v>
      </c>
      <c r="U75" s="320" t="s">
        <v>35</v>
      </c>
      <c r="V75" s="320" t="s">
        <v>35</v>
      </c>
      <c r="W75" s="320" t="s">
        <v>35</v>
      </c>
      <c r="X75" s="320" t="s">
        <v>35</v>
      </c>
      <c r="Y75" s="317" t="s">
        <v>35</v>
      </c>
      <c r="Z75" s="317">
        <v>22</v>
      </c>
      <c r="AA75" s="317" t="s">
        <v>35</v>
      </c>
      <c r="AB75" s="317" t="s">
        <v>35</v>
      </c>
      <c r="AC75" s="317">
        <v>22</v>
      </c>
      <c r="AD75" s="317" t="s">
        <v>35</v>
      </c>
      <c r="AE75" s="317">
        <v>41</v>
      </c>
      <c r="AF75" s="317" t="s">
        <v>35</v>
      </c>
      <c r="AG75" s="317" t="s">
        <v>35</v>
      </c>
      <c r="AH75" s="317">
        <v>41</v>
      </c>
      <c r="AI75" s="319" t="s">
        <v>35</v>
      </c>
      <c r="AJ75" s="319">
        <v>22</v>
      </c>
      <c r="AK75" s="319" t="s">
        <v>35</v>
      </c>
      <c r="AL75" s="319" t="s">
        <v>35</v>
      </c>
      <c r="AM75" s="319">
        <v>22</v>
      </c>
      <c r="AN75" s="319" t="s">
        <v>35</v>
      </c>
      <c r="AO75" s="319">
        <v>41</v>
      </c>
      <c r="AP75" s="319" t="s">
        <v>35</v>
      </c>
      <c r="AQ75" s="319" t="s">
        <v>35</v>
      </c>
      <c r="AR75" s="319">
        <v>41</v>
      </c>
      <c r="AS75" s="321" t="s">
        <v>35</v>
      </c>
      <c r="AT75" s="321">
        <v>15</v>
      </c>
      <c r="AU75" s="321" t="s">
        <v>35</v>
      </c>
      <c r="AV75" s="321" t="s">
        <v>35</v>
      </c>
      <c r="AW75" s="308" t="s">
        <v>6</v>
      </c>
    </row>
    <row r="76" spans="1:49" x14ac:dyDescent="0.35">
      <c r="A76" s="315">
        <v>2013</v>
      </c>
      <c r="B76" s="316">
        <v>3940</v>
      </c>
      <c r="C76" s="308" t="s">
        <v>389</v>
      </c>
      <c r="D76" s="308" t="s">
        <v>94</v>
      </c>
      <c r="E76" s="317">
        <v>2124</v>
      </c>
      <c r="F76" s="317">
        <v>110</v>
      </c>
      <c r="G76" s="317" t="s">
        <v>35</v>
      </c>
      <c r="H76" s="317" t="s">
        <v>35</v>
      </c>
      <c r="I76" s="317">
        <v>2234</v>
      </c>
      <c r="J76" s="318">
        <v>1.1000000000000001</v>
      </c>
      <c r="K76" s="318">
        <v>0</v>
      </c>
      <c r="L76" s="318" t="s">
        <v>35</v>
      </c>
      <c r="M76" s="318" t="s">
        <v>35</v>
      </c>
      <c r="N76" s="318">
        <v>1.1000000000000001</v>
      </c>
      <c r="O76" s="319">
        <v>27612</v>
      </c>
      <c r="P76" s="319">
        <v>1430</v>
      </c>
      <c r="Q76" s="319" t="s">
        <v>35</v>
      </c>
      <c r="R76" s="319" t="s">
        <v>35</v>
      </c>
      <c r="S76" s="319">
        <v>29042</v>
      </c>
      <c r="T76" s="320">
        <v>1.1000000000000001</v>
      </c>
      <c r="U76" s="320">
        <v>0</v>
      </c>
      <c r="V76" s="320" t="s">
        <v>35</v>
      </c>
      <c r="W76" s="320" t="s">
        <v>35</v>
      </c>
      <c r="X76" s="320">
        <v>1.1000000000000001</v>
      </c>
      <c r="Y76" s="317">
        <v>237</v>
      </c>
      <c r="Z76" s="317">
        <v>6</v>
      </c>
      <c r="AA76" s="317" t="s">
        <v>35</v>
      </c>
      <c r="AB76" s="317" t="s">
        <v>35</v>
      </c>
      <c r="AC76" s="317">
        <v>243</v>
      </c>
      <c r="AD76" s="317">
        <v>67</v>
      </c>
      <c r="AE76" s="317">
        <v>3</v>
      </c>
      <c r="AF76" s="317" t="s">
        <v>35</v>
      </c>
      <c r="AG76" s="317" t="s">
        <v>35</v>
      </c>
      <c r="AH76" s="317">
        <v>70</v>
      </c>
      <c r="AI76" s="319">
        <v>237</v>
      </c>
      <c r="AJ76" s="319">
        <v>6</v>
      </c>
      <c r="AK76" s="319" t="s">
        <v>35</v>
      </c>
      <c r="AL76" s="319" t="s">
        <v>35</v>
      </c>
      <c r="AM76" s="319">
        <v>243</v>
      </c>
      <c r="AN76" s="319">
        <v>67</v>
      </c>
      <c r="AO76" s="319">
        <v>3</v>
      </c>
      <c r="AP76" s="319" t="s">
        <v>35</v>
      </c>
      <c r="AQ76" s="319" t="s">
        <v>35</v>
      </c>
      <c r="AR76" s="319">
        <v>70</v>
      </c>
      <c r="AS76" s="321">
        <v>13</v>
      </c>
      <c r="AT76" s="321">
        <v>13</v>
      </c>
      <c r="AU76" s="321" t="s">
        <v>35</v>
      </c>
      <c r="AV76" s="321" t="s">
        <v>35</v>
      </c>
      <c r="AW76" s="308" t="s">
        <v>6</v>
      </c>
    </row>
    <row r="77" spans="1:49" x14ac:dyDescent="0.35">
      <c r="A77" s="315">
        <v>2013</v>
      </c>
      <c r="B77" s="316">
        <v>3989</v>
      </c>
      <c r="C77" s="308" t="s">
        <v>390</v>
      </c>
      <c r="D77" s="308" t="s">
        <v>125</v>
      </c>
      <c r="E77" s="317">
        <v>41512</v>
      </c>
      <c r="F77" s="317">
        <v>8591</v>
      </c>
      <c r="G77" s="317">
        <v>0</v>
      </c>
      <c r="H77" s="317">
        <v>0</v>
      </c>
      <c r="I77" s="317">
        <v>50103</v>
      </c>
      <c r="J77" s="318">
        <v>7.6</v>
      </c>
      <c r="K77" s="318">
        <v>1.8</v>
      </c>
      <c r="L77" s="318">
        <v>0</v>
      </c>
      <c r="M77" s="318">
        <v>0</v>
      </c>
      <c r="N77" s="318">
        <v>9.4</v>
      </c>
      <c r="O77" s="319">
        <v>375621</v>
      </c>
      <c r="P77" s="319">
        <v>86615</v>
      </c>
      <c r="Q77" s="319">
        <v>0</v>
      </c>
      <c r="R77" s="319">
        <v>0</v>
      </c>
      <c r="S77" s="319">
        <v>462236</v>
      </c>
      <c r="T77" s="320">
        <v>7.6</v>
      </c>
      <c r="U77" s="320">
        <v>1.8</v>
      </c>
      <c r="V77" s="320">
        <v>0</v>
      </c>
      <c r="W77" s="320">
        <v>0</v>
      </c>
      <c r="X77" s="320">
        <v>9.4</v>
      </c>
      <c r="Y77" s="317">
        <v>1243</v>
      </c>
      <c r="Z77" s="317">
        <v>664</v>
      </c>
      <c r="AA77" s="317">
        <v>0</v>
      </c>
      <c r="AB77" s="317">
        <v>0</v>
      </c>
      <c r="AC77" s="317">
        <v>1907</v>
      </c>
      <c r="AD77" s="317">
        <v>397</v>
      </c>
      <c r="AE77" s="317">
        <v>39</v>
      </c>
      <c r="AF77" s="317">
        <v>0</v>
      </c>
      <c r="AG77" s="317">
        <v>0</v>
      </c>
      <c r="AH77" s="317">
        <v>436</v>
      </c>
      <c r="AI77" s="319">
        <v>1243</v>
      </c>
      <c r="AJ77" s="319">
        <v>664</v>
      </c>
      <c r="AK77" s="319">
        <v>0</v>
      </c>
      <c r="AL77" s="319">
        <v>0</v>
      </c>
      <c r="AM77" s="319">
        <v>1907</v>
      </c>
      <c r="AN77" s="319">
        <v>397</v>
      </c>
      <c r="AO77" s="319">
        <v>39</v>
      </c>
      <c r="AP77" s="319">
        <v>0</v>
      </c>
      <c r="AQ77" s="319">
        <v>0</v>
      </c>
      <c r="AR77" s="319">
        <v>436</v>
      </c>
      <c r="AS77" s="321">
        <v>9</v>
      </c>
      <c r="AT77" s="321">
        <v>10</v>
      </c>
      <c r="AU77" s="321">
        <v>0</v>
      </c>
      <c r="AV77" s="321">
        <v>0</v>
      </c>
      <c r="AW77" s="308" t="s">
        <v>6</v>
      </c>
    </row>
    <row r="78" spans="1:49" x14ac:dyDescent="0.35">
      <c r="A78" s="315">
        <v>2013</v>
      </c>
      <c r="B78" s="316">
        <v>4003</v>
      </c>
      <c r="C78" s="308" t="s">
        <v>2335</v>
      </c>
      <c r="D78" s="308" t="s">
        <v>60</v>
      </c>
      <c r="E78" s="317">
        <v>35</v>
      </c>
      <c r="F78" s="317">
        <v>324</v>
      </c>
      <c r="G78" s="317" t="s">
        <v>35</v>
      </c>
      <c r="H78" s="317" t="s">
        <v>35</v>
      </c>
      <c r="I78" s="317">
        <v>359</v>
      </c>
      <c r="J78" s="318">
        <v>0</v>
      </c>
      <c r="K78" s="318">
        <v>0</v>
      </c>
      <c r="L78" s="318" t="s">
        <v>35</v>
      </c>
      <c r="M78" s="318" t="s">
        <v>35</v>
      </c>
      <c r="N78" s="318">
        <v>0</v>
      </c>
      <c r="O78" s="319">
        <v>439</v>
      </c>
      <c r="P78" s="319">
        <v>324</v>
      </c>
      <c r="Q78" s="319" t="s">
        <v>35</v>
      </c>
      <c r="R78" s="319" t="s">
        <v>35</v>
      </c>
      <c r="S78" s="319">
        <v>763</v>
      </c>
      <c r="T78" s="320">
        <v>0</v>
      </c>
      <c r="U78" s="320">
        <v>0.1</v>
      </c>
      <c r="V78" s="320" t="s">
        <v>35</v>
      </c>
      <c r="W78" s="320" t="s">
        <v>35</v>
      </c>
      <c r="X78" s="320">
        <v>0.1</v>
      </c>
      <c r="Y78" s="317">
        <v>34</v>
      </c>
      <c r="Z78" s="317">
        <v>45</v>
      </c>
      <c r="AA78" s="317" t="s">
        <v>35</v>
      </c>
      <c r="AB78" s="317" t="s">
        <v>35</v>
      </c>
      <c r="AC78" s="317">
        <v>79</v>
      </c>
      <c r="AD78" s="317">
        <v>0</v>
      </c>
      <c r="AE78" s="317">
        <v>6</v>
      </c>
      <c r="AF78" s="317" t="s">
        <v>35</v>
      </c>
      <c r="AG78" s="317" t="s">
        <v>35</v>
      </c>
      <c r="AH78" s="317">
        <v>6</v>
      </c>
      <c r="AI78" s="319">
        <v>90</v>
      </c>
      <c r="AJ78" s="319">
        <v>313</v>
      </c>
      <c r="AK78" s="319" t="s">
        <v>35</v>
      </c>
      <c r="AL78" s="319" t="s">
        <v>35</v>
      </c>
      <c r="AM78" s="319">
        <v>403</v>
      </c>
      <c r="AN78" s="319">
        <v>0</v>
      </c>
      <c r="AO78" s="319">
        <v>6</v>
      </c>
      <c r="AP78" s="319" t="s">
        <v>35</v>
      </c>
      <c r="AQ78" s="319" t="s">
        <v>35</v>
      </c>
      <c r="AR78" s="319">
        <v>6</v>
      </c>
      <c r="AS78" s="321">
        <v>8.5</v>
      </c>
      <c r="AT78" s="321">
        <v>8.8000000000000007</v>
      </c>
      <c r="AU78" s="321" t="s">
        <v>35</v>
      </c>
      <c r="AV78" s="321" t="s">
        <v>35</v>
      </c>
      <c r="AW78" s="308" t="s">
        <v>2619</v>
      </c>
    </row>
    <row r="79" spans="1:49" x14ac:dyDescent="0.35">
      <c r="A79" s="315">
        <v>2013</v>
      </c>
      <c r="B79" s="316">
        <v>4008</v>
      </c>
      <c r="C79" s="308" t="s">
        <v>393</v>
      </c>
      <c r="D79" s="308" t="s">
        <v>123</v>
      </c>
      <c r="E79" s="317" t="s">
        <v>35</v>
      </c>
      <c r="F79" s="317">
        <v>22</v>
      </c>
      <c r="G79" s="317">
        <v>87</v>
      </c>
      <c r="H79" s="317" t="s">
        <v>35</v>
      </c>
      <c r="I79" s="317">
        <v>109</v>
      </c>
      <c r="J79" s="318" t="s">
        <v>35</v>
      </c>
      <c r="K79" s="318" t="s">
        <v>35</v>
      </c>
      <c r="L79" s="318" t="s">
        <v>35</v>
      </c>
      <c r="M79" s="318" t="s">
        <v>35</v>
      </c>
      <c r="N79" s="318" t="s">
        <v>35</v>
      </c>
      <c r="O79" s="319" t="s">
        <v>35</v>
      </c>
      <c r="P79" s="319">
        <v>220</v>
      </c>
      <c r="Q79" s="319">
        <v>874</v>
      </c>
      <c r="R79" s="319" t="s">
        <v>35</v>
      </c>
      <c r="S79" s="319">
        <v>1094</v>
      </c>
      <c r="T79" s="320" t="s">
        <v>35</v>
      </c>
      <c r="U79" s="320" t="s">
        <v>35</v>
      </c>
      <c r="V79" s="320" t="s">
        <v>35</v>
      </c>
      <c r="W79" s="320" t="s">
        <v>35</v>
      </c>
      <c r="X79" s="320" t="s">
        <v>35</v>
      </c>
      <c r="Y79" s="317" t="s">
        <v>35</v>
      </c>
      <c r="Z79" s="317">
        <v>12</v>
      </c>
      <c r="AA79" s="317">
        <v>14</v>
      </c>
      <c r="AB79" s="317" t="s">
        <v>35</v>
      </c>
      <c r="AC79" s="317">
        <v>26</v>
      </c>
      <c r="AD79" s="317" t="s">
        <v>35</v>
      </c>
      <c r="AE79" s="317" t="s">
        <v>35</v>
      </c>
      <c r="AF79" s="317" t="s">
        <v>35</v>
      </c>
      <c r="AG79" s="317" t="s">
        <v>35</v>
      </c>
      <c r="AH79" s="317" t="s">
        <v>35</v>
      </c>
      <c r="AI79" s="319" t="s">
        <v>35</v>
      </c>
      <c r="AJ79" s="319">
        <v>24</v>
      </c>
      <c r="AK79" s="319">
        <v>53</v>
      </c>
      <c r="AL79" s="319" t="s">
        <v>35</v>
      </c>
      <c r="AM79" s="319">
        <v>77</v>
      </c>
      <c r="AN79" s="319" t="s">
        <v>35</v>
      </c>
      <c r="AO79" s="319" t="s">
        <v>35</v>
      </c>
      <c r="AP79" s="319" t="s">
        <v>35</v>
      </c>
      <c r="AQ79" s="319" t="s">
        <v>35</v>
      </c>
      <c r="AR79" s="319" t="s">
        <v>35</v>
      </c>
      <c r="AS79" s="321" t="s">
        <v>35</v>
      </c>
      <c r="AT79" s="321">
        <v>10</v>
      </c>
      <c r="AU79" s="321">
        <v>10</v>
      </c>
      <c r="AV79" s="321" t="s">
        <v>35</v>
      </c>
      <c r="AW79" s="308" t="s">
        <v>6</v>
      </c>
    </row>
    <row r="80" spans="1:49" x14ac:dyDescent="0.35">
      <c r="A80" s="315">
        <v>2013</v>
      </c>
      <c r="B80" s="316">
        <v>4045</v>
      </c>
      <c r="C80" s="308" t="s">
        <v>396</v>
      </c>
      <c r="D80" s="308" t="s">
        <v>127</v>
      </c>
      <c r="E80" s="317">
        <v>570</v>
      </c>
      <c r="F80" s="317">
        <v>1516</v>
      </c>
      <c r="G80" s="317" t="s">
        <v>35</v>
      </c>
      <c r="H80" s="317" t="s">
        <v>35</v>
      </c>
      <c r="I80" s="317">
        <v>2086</v>
      </c>
      <c r="J80" s="318">
        <v>0.3</v>
      </c>
      <c r="K80" s="318">
        <v>0.1</v>
      </c>
      <c r="L80" s="318" t="s">
        <v>35</v>
      </c>
      <c r="M80" s="318" t="s">
        <v>35</v>
      </c>
      <c r="N80" s="318">
        <v>0.4</v>
      </c>
      <c r="O80" s="319">
        <v>5700</v>
      </c>
      <c r="P80" s="319">
        <v>15160</v>
      </c>
      <c r="Q80" s="319" t="s">
        <v>35</v>
      </c>
      <c r="R80" s="319" t="s">
        <v>35</v>
      </c>
      <c r="S80" s="319">
        <v>20860</v>
      </c>
      <c r="T80" s="320">
        <v>0.3</v>
      </c>
      <c r="U80" s="320">
        <v>0.1</v>
      </c>
      <c r="V80" s="320" t="s">
        <v>35</v>
      </c>
      <c r="W80" s="320" t="s">
        <v>35</v>
      </c>
      <c r="X80" s="320">
        <v>0.4</v>
      </c>
      <c r="Y80" s="317">
        <v>823</v>
      </c>
      <c r="Z80" s="317">
        <v>1152</v>
      </c>
      <c r="AA80" s="317" t="s">
        <v>35</v>
      </c>
      <c r="AB80" s="317" t="s">
        <v>35</v>
      </c>
      <c r="AC80" s="317">
        <v>1975</v>
      </c>
      <c r="AD80" s="317" t="s">
        <v>35</v>
      </c>
      <c r="AE80" s="317" t="s">
        <v>35</v>
      </c>
      <c r="AF80" s="317" t="s">
        <v>35</v>
      </c>
      <c r="AG80" s="317" t="s">
        <v>35</v>
      </c>
      <c r="AH80" s="317" t="s">
        <v>35</v>
      </c>
      <c r="AI80" s="319">
        <v>823</v>
      </c>
      <c r="AJ80" s="319">
        <v>1152</v>
      </c>
      <c r="AK80" s="319" t="s">
        <v>35</v>
      </c>
      <c r="AL80" s="319" t="s">
        <v>35</v>
      </c>
      <c r="AM80" s="319">
        <v>1975</v>
      </c>
      <c r="AN80" s="319" t="s">
        <v>35</v>
      </c>
      <c r="AO80" s="319" t="s">
        <v>35</v>
      </c>
      <c r="AP80" s="319" t="s">
        <v>35</v>
      </c>
      <c r="AQ80" s="319" t="s">
        <v>35</v>
      </c>
      <c r="AR80" s="319" t="s">
        <v>35</v>
      </c>
      <c r="AS80" s="321">
        <v>10</v>
      </c>
      <c r="AT80" s="321">
        <v>10</v>
      </c>
      <c r="AU80" s="321" t="s">
        <v>35</v>
      </c>
      <c r="AV80" s="321" t="s">
        <v>35</v>
      </c>
      <c r="AW80" s="308" t="s">
        <v>6</v>
      </c>
    </row>
    <row r="81" spans="1:49" x14ac:dyDescent="0.35">
      <c r="A81" s="315">
        <v>2013</v>
      </c>
      <c r="B81" s="316">
        <v>4065</v>
      </c>
      <c r="C81" s="308" t="s">
        <v>398</v>
      </c>
      <c r="D81" s="308" t="s">
        <v>44</v>
      </c>
      <c r="E81" s="317">
        <v>0</v>
      </c>
      <c r="F81" s="317">
        <v>3117</v>
      </c>
      <c r="G81" s="317">
        <v>0</v>
      </c>
      <c r="H81" s="317">
        <v>0</v>
      </c>
      <c r="I81" s="317">
        <v>3117</v>
      </c>
      <c r="J81" s="318">
        <v>0</v>
      </c>
      <c r="K81" s="318">
        <v>582</v>
      </c>
      <c r="L81" s="318">
        <v>0</v>
      </c>
      <c r="M81" s="318">
        <v>0</v>
      </c>
      <c r="N81" s="318">
        <v>582</v>
      </c>
      <c r="O81" s="319">
        <v>0</v>
      </c>
      <c r="P81" s="319">
        <v>39898</v>
      </c>
      <c r="Q81" s="319">
        <v>0</v>
      </c>
      <c r="R81" s="319">
        <v>0</v>
      </c>
      <c r="S81" s="319">
        <v>39898</v>
      </c>
      <c r="T81" s="320">
        <v>0</v>
      </c>
      <c r="U81" s="320">
        <v>7.4</v>
      </c>
      <c r="V81" s="320">
        <v>0</v>
      </c>
      <c r="W81" s="320">
        <v>0</v>
      </c>
      <c r="X81" s="320">
        <v>7.4</v>
      </c>
      <c r="Y81" s="317">
        <v>0</v>
      </c>
      <c r="Z81" s="317">
        <v>177</v>
      </c>
      <c r="AA81" s="317">
        <v>0</v>
      </c>
      <c r="AB81" s="317">
        <v>0</v>
      </c>
      <c r="AC81" s="317">
        <v>177</v>
      </c>
      <c r="AD81" s="317">
        <v>0</v>
      </c>
      <c r="AE81" s="317">
        <v>120</v>
      </c>
      <c r="AF81" s="317">
        <v>120</v>
      </c>
      <c r="AG81" s="317">
        <v>0</v>
      </c>
      <c r="AH81" s="317">
        <v>239</v>
      </c>
      <c r="AI81" s="319">
        <v>0</v>
      </c>
      <c r="AJ81" s="319">
        <v>177</v>
      </c>
      <c r="AK81" s="319">
        <v>0</v>
      </c>
      <c r="AL81" s="319">
        <v>0</v>
      </c>
      <c r="AM81" s="319">
        <v>177</v>
      </c>
      <c r="AN81" s="319">
        <v>0</v>
      </c>
      <c r="AO81" s="319">
        <v>120</v>
      </c>
      <c r="AP81" s="319">
        <v>120</v>
      </c>
      <c r="AQ81" s="319">
        <v>0</v>
      </c>
      <c r="AR81" s="319">
        <v>239</v>
      </c>
      <c r="AS81" s="321" t="s">
        <v>35</v>
      </c>
      <c r="AT81" s="321">
        <v>12.8</v>
      </c>
      <c r="AU81" s="321" t="s">
        <v>35</v>
      </c>
      <c r="AV81" s="321" t="s">
        <v>35</v>
      </c>
      <c r="AW81" s="308" t="s">
        <v>6</v>
      </c>
    </row>
    <row r="82" spans="1:49" x14ac:dyDescent="0.35">
      <c r="A82" s="315">
        <v>2013</v>
      </c>
      <c r="B82" s="316">
        <v>4110</v>
      </c>
      <c r="C82" s="308" t="s">
        <v>403</v>
      </c>
      <c r="D82" s="308" t="s">
        <v>34</v>
      </c>
      <c r="E82" s="317">
        <v>746936</v>
      </c>
      <c r="F82" s="317">
        <v>354968</v>
      </c>
      <c r="G82" s="317" t="s">
        <v>35</v>
      </c>
      <c r="H82" s="317" t="s">
        <v>35</v>
      </c>
      <c r="I82" s="317">
        <v>1101904</v>
      </c>
      <c r="J82" s="318">
        <v>71.599999999999994</v>
      </c>
      <c r="K82" s="318">
        <v>92.8</v>
      </c>
      <c r="L82" s="318" t="s">
        <v>35</v>
      </c>
      <c r="M82" s="318" t="s">
        <v>35</v>
      </c>
      <c r="N82" s="318">
        <v>164.4</v>
      </c>
      <c r="O82" s="319">
        <v>3767535</v>
      </c>
      <c r="P82" s="319">
        <v>2998191</v>
      </c>
      <c r="Q82" s="319" t="s">
        <v>35</v>
      </c>
      <c r="R82" s="319" t="s">
        <v>35</v>
      </c>
      <c r="S82" s="319">
        <v>6765726</v>
      </c>
      <c r="T82" s="320">
        <v>71.599999999999994</v>
      </c>
      <c r="U82" s="320">
        <v>92.8</v>
      </c>
      <c r="V82" s="320" t="s">
        <v>35</v>
      </c>
      <c r="W82" s="320" t="s">
        <v>35</v>
      </c>
      <c r="X82" s="320">
        <v>164.4</v>
      </c>
      <c r="Y82" s="317">
        <v>20771</v>
      </c>
      <c r="Z82" s="317">
        <v>37087</v>
      </c>
      <c r="AA82" s="317" t="s">
        <v>35</v>
      </c>
      <c r="AB82" s="317" t="s">
        <v>35</v>
      </c>
      <c r="AC82" s="317">
        <v>57858</v>
      </c>
      <c r="AD82" s="317">
        <v>26731</v>
      </c>
      <c r="AE82" s="317">
        <v>25533</v>
      </c>
      <c r="AF82" s="317" t="s">
        <v>35</v>
      </c>
      <c r="AG82" s="317" t="s">
        <v>35</v>
      </c>
      <c r="AH82" s="317">
        <v>52264</v>
      </c>
      <c r="AI82" s="319">
        <v>20771</v>
      </c>
      <c r="AJ82" s="319">
        <v>37087</v>
      </c>
      <c r="AK82" s="319" t="s">
        <v>35</v>
      </c>
      <c r="AL82" s="319" t="s">
        <v>35</v>
      </c>
      <c r="AM82" s="319">
        <v>57858</v>
      </c>
      <c r="AN82" s="319">
        <v>26731</v>
      </c>
      <c r="AO82" s="319">
        <v>25533</v>
      </c>
      <c r="AP82" s="319" t="s">
        <v>35</v>
      </c>
      <c r="AQ82" s="319" t="s">
        <v>35</v>
      </c>
      <c r="AR82" s="319">
        <v>52264</v>
      </c>
      <c r="AS82" s="321">
        <v>5.04</v>
      </c>
      <c r="AT82" s="321">
        <v>8.4499999999999993</v>
      </c>
      <c r="AU82" s="321" t="s">
        <v>35</v>
      </c>
      <c r="AV82" s="321" t="s">
        <v>35</v>
      </c>
      <c r="AW82" s="308" t="s">
        <v>2620</v>
      </c>
    </row>
    <row r="83" spans="1:49" x14ac:dyDescent="0.35">
      <c r="A83" s="315">
        <v>2013</v>
      </c>
      <c r="B83" s="316">
        <v>4147</v>
      </c>
      <c r="C83" s="308" t="s">
        <v>406</v>
      </c>
      <c r="D83" s="308" t="s">
        <v>173</v>
      </c>
      <c r="E83" s="317">
        <v>67</v>
      </c>
      <c r="F83" s="317">
        <v>1531</v>
      </c>
      <c r="G83" s="317" t="s">
        <v>35</v>
      </c>
      <c r="H83" s="317" t="s">
        <v>35</v>
      </c>
      <c r="I83" s="317">
        <v>1598</v>
      </c>
      <c r="J83" s="318">
        <v>0.1</v>
      </c>
      <c r="K83" s="318">
        <v>0.3</v>
      </c>
      <c r="L83" s="318" t="s">
        <v>35</v>
      </c>
      <c r="M83" s="318" t="s">
        <v>35</v>
      </c>
      <c r="N83" s="318">
        <v>0.4</v>
      </c>
      <c r="O83" s="319">
        <v>527</v>
      </c>
      <c r="P83" s="319">
        <v>18818</v>
      </c>
      <c r="Q83" s="319" t="s">
        <v>35</v>
      </c>
      <c r="R83" s="319" t="s">
        <v>35</v>
      </c>
      <c r="S83" s="319">
        <v>19345</v>
      </c>
      <c r="T83" s="320">
        <v>0.1</v>
      </c>
      <c r="U83" s="320">
        <v>0.3</v>
      </c>
      <c r="V83" s="320" t="s">
        <v>35</v>
      </c>
      <c r="W83" s="320" t="s">
        <v>35</v>
      </c>
      <c r="X83" s="320">
        <v>0.4</v>
      </c>
      <c r="Y83" s="317">
        <v>19</v>
      </c>
      <c r="Z83" s="317">
        <v>95</v>
      </c>
      <c r="AA83" s="317" t="s">
        <v>35</v>
      </c>
      <c r="AB83" s="317" t="s">
        <v>35</v>
      </c>
      <c r="AC83" s="317">
        <v>114</v>
      </c>
      <c r="AD83" s="317">
        <v>4</v>
      </c>
      <c r="AE83" s="317">
        <v>47</v>
      </c>
      <c r="AF83" s="317" t="s">
        <v>35</v>
      </c>
      <c r="AG83" s="317" t="s">
        <v>35</v>
      </c>
      <c r="AH83" s="317">
        <v>51</v>
      </c>
      <c r="AI83" s="319">
        <v>19</v>
      </c>
      <c r="AJ83" s="319">
        <v>95</v>
      </c>
      <c r="AK83" s="319" t="s">
        <v>35</v>
      </c>
      <c r="AL83" s="319" t="s">
        <v>35</v>
      </c>
      <c r="AM83" s="319">
        <v>114</v>
      </c>
      <c r="AN83" s="319">
        <v>4</v>
      </c>
      <c r="AO83" s="319">
        <v>47</v>
      </c>
      <c r="AP83" s="319" t="s">
        <v>35</v>
      </c>
      <c r="AQ83" s="319" t="s">
        <v>35</v>
      </c>
      <c r="AR83" s="319">
        <v>51</v>
      </c>
      <c r="AS83" s="321">
        <v>7.89</v>
      </c>
      <c r="AT83" s="321">
        <v>12.29</v>
      </c>
      <c r="AU83" s="321" t="s">
        <v>35</v>
      </c>
      <c r="AV83" s="321" t="s">
        <v>35</v>
      </c>
      <c r="AW83" s="308" t="s">
        <v>2621</v>
      </c>
    </row>
    <row r="84" spans="1:49" x14ac:dyDescent="0.35">
      <c r="A84" s="315">
        <v>2013</v>
      </c>
      <c r="B84" s="316">
        <v>4176</v>
      </c>
      <c r="C84" s="308" t="s">
        <v>411</v>
      </c>
      <c r="D84" s="308" t="s">
        <v>228</v>
      </c>
      <c r="E84" s="317">
        <v>101471</v>
      </c>
      <c r="F84" s="317">
        <v>106593</v>
      </c>
      <c r="G84" s="317">
        <v>31949</v>
      </c>
      <c r="H84" s="317">
        <v>0</v>
      </c>
      <c r="I84" s="317">
        <v>240013</v>
      </c>
      <c r="J84" s="318">
        <v>11</v>
      </c>
      <c r="K84" s="318">
        <v>15</v>
      </c>
      <c r="L84" s="318">
        <v>5</v>
      </c>
      <c r="M84" s="318" t="s">
        <v>35</v>
      </c>
      <c r="N84" s="318">
        <v>31</v>
      </c>
      <c r="O84" s="319">
        <v>767408</v>
      </c>
      <c r="P84" s="319">
        <v>1362978</v>
      </c>
      <c r="Q84" s="319">
        <v>408531</v>
      </c>
      <c r="R84" s="319">
        <v>0</v>
      </c>
      <c r="S84" s="319">
        <v>2538917</v>
      </c>
      <c r="T84" s="320">
        <v>94</v>
      </c>
      <c r="U84" s="320">
        <v>198</v>
      </c>
      <c r="V84" s="320">
        <v>59</v>
      </c>
      <c r="W84" s="320">
        <v>0</v>
      </c>
      <c r="X84" s="320">
        <v>351</v>
      </c>
      <c r="Y84" s="317">
        <v>27753</v>
      </c>
      <c r="Z84" s="317">
        <v>19572</v>
      </c>
      <c r="AA84" s="317">
        <v>18067</v>
      </c>
      <c r="AB84" s="317">
        <v>0</v>
      </c>
      <c r="AC84" s="317">
        <v>65392</v>
      </c>
      <c r="AD84" s="317">
        <v>10968</v>
      </c>
      <c r="AE84" s="317">
        <v>7342</v>
      </c>
      <c r="AF84" s="317">
        <v>6399</v>
      </c>
      <c r="AG84" s="317">
        <v>0</v>
      </c>
      <c r="AH84" s="317">
        <v>24709</v>
      </c>
      <c r="AI84" s="319">
        <v>27753</v>
      </c>
      <c r="AJ84" s="319">
        <v>19572</v>
      </c>
      <c r="AK84" s="319">
        <v>18067</v>
      </c>
      <c r="AL84" s="319">
        <v>0</v>
      </c>
      <c r="AM84" s="319">
        <v>65392</v>
      </c>
      <c r="AN84" s="319">
        <v>10968</v>
      </c>
      <c r="AO84" s="319">
        <v>7342</v>
      </c>
      <c r="AP84" s="319">
        <v>6399</v>
      </c>
      <c r="AQ84" s="319">
        <v>0</v>
      </c>
      <c r="AR84" s="319">
        <v>24709</v>
      </c>
      <c r="AS84" s="321">
        <v>8</v>
      </c>
      <c r="AT84" s="321">
        <v>13</v>
      </c>
      <c r="AU84" s="321">
        <v>13</v>
      </c>
      <c r="AV84" s="321">
        <v>0</v>
      </c>
      <c r="AW84" s="308" t="s">
        <v>2622</v>
      </c>
    </row>
    <row r="85" spans="1:49" x14ac:dyDescent="0.35">
      <c r="A85" s="315">
        <v>2013</v>
      </c>
      <c r="B85" s="316">
        <v>4226</v>
      </c>
      <c r="C85" s="308" t="s">
        <v>415</v>
      </c>
      <c r="D85" s="308" t="s">
        <v>41</v>
      </c>
      <c r="E85" s="317">
        <v>34372</v>
      </c>
      <c r="F85" s="317">
        <v>134773</v>
      </c>
      <c r="G85" s="317" t="s">
        <v>35</v>
      </c>
      <c r="H85" s="317" t="s">
        <v>35</v>
      </c>
      <c r="I85" s="317">
        <v>169145</v>
      </c>
      <c r="J85" s="318">
        <v>8</v>
      </c>
      <c r="K85" s="318">
        <v>25</v>
      </c>
      <c r="L85" s="318" t="s">
        <v>35</v>
      </c>
      <c r="M85" s="318" t="s">
        <v>35</v>
      </c>
      <c r="N85" s="318">
        <v>33</v>
      </c>
      <c r="O85" s="319">
        <v>343720</v>
      </c>
      <c r="P85" s="319">
        <v>1347733</v>
      </c>
      <c r="Q85" s="319" t="s">
        <v>35</v>
      </c>
      <c r="R85" s="319" t="s">
        <v>35</v>
      </c>
      <c r="S85" s="319">
        <v>1691453</v>
      </c>
      <c r="T85" s="320">
        <v>8</v>
      </c>
      <c r="U85" s="320">
        <v>25</v>
      </c>
      <c r="V85" s="320" t="s">
        <v>35</v>
      </c>
      <c r="W85" s="320" t="s">
        <v>35</v>
      </c>
      <c r="X85" s="320">
        <v>33</v>
      </c>
      <c r="Y85" s="317">
        <v>19516</v>
      </c>
      <c r="Z85" s="317">
        <v>23577</v>
      </c>
      <c r="AA85" s="317" t="s">
        <v>35</v>
      </c>
      <c r="AB85" s="317" t="s">
        <v>35</v>
      </c>
      <c r="AC85" s="317">
        <v>43093</v>
      </c>
      <c r="AD85" s="317">
        <v>13915</v>
      </c>
      <c r="AE85" s="317">
        <v>27692</v>
      </c>
      <c r="AF85" s="317" t="s">
        <v>35</v>
      </c>
      <c r="AG85" s="317" t="s">
        <v>35</v>
      </c>
      <c r="AH85" s="317">
        <v>41607</v>
      </c>
      <c r="AI85" s="319">
        <v>19516</v>
      </c>
      <c r="AJ85" s="319">
        <v>23577</v>
      </c>
      <c r="AK85" s="319" t="s">
        <v>35</v>
      </c>
      <c r="AL85" s="319" t="s">
        <v>35</v>
      </c>
      <c r="AM85" s="319">
        <v>43093</v>
      </c>
      <c r="AN85" s="319">
        <v>15587</v>
      </c>
      <c r="AO85" s="319">
        <v>30255</v>
      </c>
      <c r="AP85" s="319" t="s">
        <v>35</v>
      </c>
      <c r="AQ85" s="319" t="s">
        <v>35</v>
      </c>
      <c r="AR85" s="319">
        <v>45842</v>
      </c>
      <c r="AS85" s="321">
        <v>10</v>
      </c>
      <c r="AT85" s="321">
        <v>10</v>
      </c>
      <c r="AU85" s="321" t="s">
        <v>35</v>
      </c>
      <c r="AV85" s="321" t="s">
        <v>35</v>
      </c>
      <c r="AW85" s="308" t="s">
        <v>6</v>
      </c>
    </row>
    <row r="86" spans="1:49" x14ac:dyDescent="0.35">
      <c r="A86" s="315">
        <v>2013</v>
      </c>
      <c r="B86" s="316">
        <v>4254</v>
      </c>
      <c r="C86" s="308" t="s">
        <v>418</v>
      </c>
      <c r="D86" s="308" t="s">
        <v>79</v>
      </c>
      <c r="E86" s="317">
        <v>200902</v>
      </c>
      <c r="F86" s="317">
        <v>191795</v>
      </c>
      <c r="G86" s="317">
        <v>64170</v>
      </c>
      <c r="H86" s="317" t="s">
        <v>35</v>
      </c>
      <c r="I86" s="317">
        <v>456867</v>
      </c>
      <c r="J86" s="318">
        <v>19</v>
      </c>
      <c r="K86" s="318">
        <v>30</v>
      </c>
      <c r="L86" s="318">
        <v>10</v>
      </c>
      <c r="M86" s="318" t="s">
        <v>35</v>
      </c>
      <c r="N86" s="318">
        <v>59</v>
      </c>
      <c r="O86" s="319">
        <v>1461002</v>
      </c>
      <c r="P86" s="319">
        <v>1881906</v>
      </c>
      <c r="Q86" s="319">
        <v>629646</v>
      </c>
      <c r="R86" s="319" t="s">
        <v>35</v>
      </c>
      <c r="S86" s="319">
        <v>3972554</v>
      </c>
      <c r="T86" s="320" t="s">
        <v>35</v>
      </c>
      <c r="U86" s="320" t="s">
        <v>35</v>
      </c>
      <c r="V86" s="320" t="s">
        <v>35</v>
      </c>
      <c r="W86" s="320" t="s">
        <v>35</v>
      </c>
      <c r="X86" s="320" t="s">
        <v>35</v>
      </c>
      <c r="Y86" s="317">
        <v>11769</v>
      </c>
      <c r="Z86" s="317">
        <v>16233</v>
      </c>
      <c r="AA86" s="317">
        <v>5431</v>
      </c>
      <c r="AB86" s="317" t="s">
        <v>35</v>
      </c>
      <c r="AC86" s="317">
        <v>33433</v>
      </c>
      <c r="AD86" s="317">
        <v>18583</v>
      </c>
      <c r="AE86" s="317">
        <v>12798</v>
      </c>
      <c r="AF86" s="317">
        <v>4282</v>
      </c>
      <c r="AG86" s="317" t="s">
        <v>35</v>
      </c>
      <c r="AH86" s="317">
        <v>35663</v>
      </c>
      <c r="AI86" s="319">
        <v>11769</v>
      </c>
      <c r="AJ86" s="319">
        <v>16233</v>
      </c>
      <c r="AK86" s="319">
        <v>5431</v>
      </c>
      <c r="AL86" s="319" t="s">
        <v>35</v>
      </c>
      <c r="AM86" s="319">
        <v>33433</v>
      </c>
      <c r="AN86" s="319">
        <v>18583</v>
      </c>
      <c r="AO86" s="319">
        <v>12798</v>
      </c>
      <c r="AP86" s="319">
        <v>4282</v>
      </c>
      <c r="AQ86" s="319" t="s">
        <v>35</v>
      </c>
      <c r="AR86" s="319">
        <v>35663</v>
      </c>
      <c r="AS86" s="321">
        <v>7</v>
      </c>
      <c r="AT86" s="321">
        <v>9</v>
      </c>
      <c r="AU86" s="321">
        <v>9</v>
      </c>
      <c r="AV86" s="321" t="s">
        <v>35</v>
      </c>
      <c r="AW86" s="308" t="s">
        <v>6</v>
      </c>
    </row>
    <row r="87" spans="1:49" x14ac:dyDescent="0.35">
      <c r="A87" s="315">
        <v>2013</v>
      </c>
      <c r="B87" s="316">
        <v>4296</v>
      </c>
      <c r="C87" s="308" t="s">
        <v>424</v>
      </c>
      <c r="D87" s="308" t="s">
        <v>76</v>
      </c>
      <c r="E87" s="317">
        <v>25</v>
      </c>
      <c r="F87" s="317">
        <v>0</v>
      </c>
      <c r="G87" s="317">
        <v>0</v>
      </c>
      <c r="H87" s="317">
        <v>0</v>
      </c>
      <c r="I87" s="317">
        <v>25</v>
      </c>
      <c r="J87" s="318" t="s">
        <v>35</v>
      </c>
      <c r="K87" s="318" t="s">
        <v>35</v>
      </c>
      <c r="L87" s="318" t="s">
        <v>35</v>
      </c>
      <c r="M87" s="318" t="s">
        <v>35</v>
      </c>
      <c r="N87" s="318" t="s">
        <v>35</v>
      </c>
      <c r="O87" s="319">
        <v>902</v>
      </c>
      <c r="P87" s="319" t="s">
        <v>35</v>
      </c>
      <c r="Q87" s="319" t="s">
        <v>35</v>
      </c>
      <c r="R87" s="319" t="s">
        <v>35</v>
      </c>
      <c r="S87" s="319">
        <v>902</v>
      </c>
      <c r="T87" s="320" t="s">
        <v>35</v>
      </c>
      <c r="U87" s="320" t="s">
        <v>35</v>
      </c>
      <c r="V87" s="320" t="s">
        <v>35</v>
      </c>
      <c r="W87" s="320" t="s">
        <v>35</v>
      </c>
      <c r="X87" s="320" t="s">
        <v>35</v>
      </c>
      <c r="Y87" s="317">
        <v>23</v>
      </c>
      <c r="Z87" s="317" t="s">
        <v>35</v>
      </c>
      <c r="AA87" s="317" t="s">
        <v>35</v>
      </c>
      <c r="AB87" s="317" t="s">
        <v>35</v>
      </c>
      <c r="AC87" s="317">
        <v>23</v>
      </c>
      <c r="AD87" s="317" t="s">
        <v>35</v>
      </c>
      <c r="AE87" s="317" t="s">
        <v>35</v>
      </c>
      <c r="AF87" s="317" t="s">
        <v>35</v>
      </c>
      <c r="AG87" s="317" t="s">
        <v>35</v>
      </c>
      <c r="AH87" s="317" t="s">
        <v>35</v>
      </c>
      <c r="AI87" s="319">
        <v>211</v>
      </c>
      <c r="AJ87" s="319" t="s">
        <v>35</v>
      </c>
      <c r="AK87" s="319" t="s">
        <v>35</v>
      </c>
      <c r="AL87" s="319" t="s">
        <v>35</v>
      </c>
      <c r="AM87" s="319">
        <v>211</v>
      </c>
      <c r="AN87" s="319" t="s">
        <v>35</v>
      </c>
      <c r="AO87" s="319" t="s">
        <v>35</v>
      </c>
      <c r="AP87" s="319" t="s">
        <v>35</v>
      </c>
      <c r="AQ87" s="319" t="s">
        <v>35</v>
      </c>
      <c r="AR87" s="319" t="s">
        <v>35</v>
      </c>
      <c r="AS87" s="321">
        <v>15</v>
      </c>
      <c r="AT87" s="321" t="s">
        <v>35</v>
      </c>
      <c r="AU87" s="321" t="s">
        <v>35</v>
      </c>
      <c r="AV87" s="321" t="s">
        <v>35</v>
      </c>
      <c r="AW87" s="308" t="s">
        <v>6</v>
      </c>
    </row>
    <row r="88" spans="1:49" x14ac:dyDescent="0.35">
      <c r="A88" s="315">
        <v>2013</v>
      </c>
      <c r="B88" s="316">
        <v>4317</v>
      </c>
      <c r="C88" s="308" t="s">
        <v>425</v>
      </c>
      <c r="D88" s="308" t="s">
        <v>123</v>
      </c>
      <c r="E88" s="317">
        <v>9</v>
      </c>
      <c r="F88" s="317">
        <v>3</v>
      </c>
      <c r="G88" s="317" t="s">
        <v>35</v>
      </c>
      <c r="H88" s="317" t="s">
        <v>35</v>
      </c>
      <c r="I88" s="317">
        <v>12</v>
      </c>
      <c r="J88" s="318">
        <v>0</v>
      </c>
      <c r="K88" s="318">
        <v>0</v>
      </c>
      <c r="L88" s="318" t="s">
        <v>35</v>
      </c>
      <c r="M88" s="318" t="s">
        <v>35</v>
      </c>
      <c r="N88" s="318">
        <v>0</v>
      </c>
      <c r="O88" s="319">
        <v>243</v>
      </c>
      <c r="P88" s="319">
        <v>30</v>
      </c>
      <c r="Q88" s="319" t="s">
        <v>35</v>
      </c>
      <c r="R88" s="319" t="s">
        <v>35</v>
      </c>
      <c r="S88" s="319">
        <v>273</v>
      </c>
      <c r="T88" s="320">
        <v>0</v>
      </c>
      <c r="U88" s="320">
        <v>0</v>
      </c>
      <c r="V88" s="320" t="s">
        <v>35</v>
      </c>
      <c r="W88" s="320" t="s">
        <v>35</v>
      </c>
      <c r="X88" s="320">
        <v>0</v>
      </c>
      <c r="Y88" s="317">
        <v>9</v>
      </c>
      <c r="Z88" s="317">
        <v>2</v>
      </c>
      <c r="AA88" s="317" t="s">
        <v>35</v>
      </c>
      <c r="AB88" s="317" t="s">
        <v>35</v>
      </c>
      <c r="AC88" s="317">
        <v>11</v>
      </c>
      <c r="AD88" s="317">
        <v>0</v>
      </c>
      <c r="AE88" s="317">
        <v>0</v>
      </c>
      <c r="AF88" s="317" t="s">
        <v>35</v>
      </c>
      <c r="AG88" s="317" t="s">
        <v>35</v>
      </c>
      <c r="AH88" s="317">
        <v>0</v>
      </c>
      <c r="AI88" s="319">
        <v>12</v>
      </c>
      <c r="AJ88" s="319">
        <v>3</v>
      </c>
      <c r="AK88" s="319" t="s">
        <v>35</v>
      </c>
      <c r="AL88" s="319" t="s">
        <v>35</v>
      </c>
      <c r="AM88" s="319">
        <v>15</v>
      </c>
      <c r="AN88" s="319" t="s">
        <v>35</v>
      </c>
      <c r="AO88" s="319" t="s">
        <v>35</v>
      </c>
      <c r="AP88" s="319" t="s">
        <v>35</v>
      </c>
      <c r="AQ88" s="319" t="s">
        <v>35</v>
      </c>
      <c r="AR88" s="319" t="s">
        <v>35</v>
      </c>
      <c r="AS88" s="321">
        <v>27</v>
      </c>
      <c r="AT88" s="321">
        <v>10</v>
      </c>
      <c r="AU88" s="321" t="s">
        <v>35</v>
      </c>
      <c r="AV88" s="321" t="s">
        <v>35</v>
      </c>
      <c r="AW88" s="308" t="s">
        <v>2623</v>
      </c>
    </row>
    <row r="89" spans="1:49" x14ac:dyDescent="0.35">
      <c r="A89" s="315">
        <v>2013</v>
      </c>
      <c r="B89" s="316">
        <v>4363</v>
      </c>
      <c r="C89" s="308" t="s">
        <v>2766</v>
      </c>
      <c r="D89" s="308" t="s">
        <v>83</v>
      </c>
      <c r="E89" s="317">
        <v>5008</v>
      </c>
      <c r="F89" s="317">
        <v>0</v>
      </c>
      <c r="G89" s="317">
        <v>3343</v>
      </c>
      <c r="H89" s="317" t="s">
        <v>35</v>
      </c>
      <c r="I89" s="317">
        <v>8351</v>
      </c>
      <c r="J89" s="318">
        <v>1.3</v>
      </c>
      <c r="K89" s="318">
        <v>0</v>
      </c>
      <c r="L89" s="318">
        <v>0.9</v>
      </c>
      <c r="M89" s="318" t="s">
        <v>35</v>
      </c>
      <c r="N89" s="318">
        <v>2.2000000000000002</v>
      </c>
      <c r="O89" s="319">
        <v>75271</v>
      </c>
      <c r="P89" s="319">
        <v>0</v>
      </c>
      <c r="Q89" s="319">
        <v>24653</v>
      </c>
      <c r="R89" s="319" t="s">
        <v>35</v>
      </c>
      <c r="S89" s="319">
        <v>99924</v>
      </c>
      <c r="T89" s="320">
        <v>15.9</v>
      </c>
      <c r="U89" s="320">
        <v>0</v>
      </c>
      <c r="V89" s="320">
        <v>6.9</v>
      </c>
      <c r="W89" s="320" t="s">
        <v>35</v>
      </c>
      <c r="X89" s="320">
        <v>22.8</v>
      </c>
      <c r="Y89" s="317">
        <v>686</v>
      </c>
      <c r="Z89" s="317">
        <v>0</v>
      </c>
      <c r="AA89" s="317">
        <v>259</v>
      </c>
      <c r="AB89" s="317" t="s">
        <v>35</v>
      </c>
      <c r="AC89" s="317">
        <v>945</v>
      </c>
      <c r="AD89" s="317">
        <v>485</v>
      </c>
      <c r="AE89" s="317">
        <v>0</v>
      </c>
      <c r="AF89" s="317">
        <v>58</v>
      </c>
      <c r="AG89" s="317" t="s">
        <v>35</v>
      </c>
      <c r="AH89" s="317">
        <v>543</v>
      </c>
      <c r="AI89" s="319">
        <v>686</v>
      </c>
      <c r="AJ89" s="319">
        <v>0</v>
      </c>
      <c r="AK89" s="319">
        <v>259</v>
      </c>
      <c r="AL89" s="319" t="s">
        <v>35</v>
      </c>
      <c r="AM89" s="319">
        <v>945</v>
      </c>
      <c r="AN89" s="319">
        <v>485</v>
      </c>
      <c r="AO89" s="319">
        <v>0</v>
      </c>
      <c r="AP89" s="319">
        <v>58</v>
      </c>
      <c r="AQ89" s="319" t="s">
        <v>35</v>
      </c>
      <c r="AR89" s="319">
        <v>543</v>
      </c>
      <c r="AS89" s="321">
        <v>16.47</v>
      </c>
      <c r="AT89" s="321">
        <v>0</v>
      </c>
      <c r="AU89" s="321">
        <v>8.3800000000000008</v>
      </c>
      <c r="AV89" s="321">
        <v>0</v>
      </c>
      <c r="AW89" s="308" t="s">
        <v>2624</v>
      </c>
    </row>
    <row r="90" spans="1:49" x14ac:dyDescent="0.35">
      <c r="A90" s="315">
        <v>2013</v>
      </c>
      <c r="B90" s="316">
        <v>4401</v>
      </c>
      <c r="C90" s="308" t="s">
        <v>433</v>
      </c>
      <c r="D90" s="308" t="s">
        <v>76</v>
      </c>
      <c r="E90" s="317">
        <v>75</v>
      </c>
      <c r="F90" s="317" t="s">
        <v>35</v>
      </c>
      <c r="G90" s="317" t="s">
        <v>35</v>
      </c>
      <c r="H90" s="317" t="s">
        <v>35</v>
      </c>
      <c r="I90" s="317">
        <v>75</v>
      </c>
      <c r="J90" s="318">
        <v>13</v>
      </c>
      <c r="K90" s="318" t="s">
        <v>35</v>
      </c>
      <c r="L90" s="318" t="s">
        <v>35</v>
      </c>
      <c r="M90" s="318" t="s">
        <v>35</v>
      </c>
      <c r="N90" s="318">
        <v>13</v>
      </c>
      <c r="O90" s="319">
        <v>344</v>
      </c>
      <c r="P90" s="319" t="s">
        <v>35</v>
      </c>
      <c r="Q90" s="319" t="s">
        <v>35</v>
      </c>
      <c r="R90" s="319" t="s">
        <v>35</v>
      </c>
      <c r="S90" s="319">
        <v>344</v>
      </c>
      <c r="T90" s="320">
        <v>147</v>
      </c>
      <c r="U90" s="320" t="s">
        <v>35</v>
      </c>
      <c r="V90" s="320" t="s">
        <v>35</v>
      </c>
      <c r="W90" s="320" t="s">
        <v>35</v>
      </c>
      <c r="X90" s="320">
        <v>147</v>
      </c>
      <c r="Y90" s="317">
        <v>50</v>
      </c>
      <c r="Z90" s="317" t="s">
        <v>35</v>
      </c>
      <c r="AA90" s="317" t="s">
        <v>35</v>
      </c>
      <c r="AB90" s="317" t="s">
        <v>35</v>
      </c>
      <c r="AC90" s="317">
        <v>50</v>
      </c>
      <c r="AD90" s="317" t="s">
        <v>35</v>
      </c>
      <c r="AE90" s="317" t="s">
        <v>35</v>
      </c>
      <c r="AF90" s="317" t="s">
        <v>35</v>
      </c>
      <c r="AG90" s="317" t="s">
        <v>35</v>
      </c>
      <c r="AH90" s="317" t="s">
        <v>35</v>
      </c>
      <c r="AI90" s="319">
        <v>109</v>
      </c>
      <c r="AJ90" s="319" t="s">
        <v>35</v>
      </c>
      <c r="AK90" s="319" t="s">
        <v>35</v>
      </c>
      <c r="AL90" s="319" t="s">
        <v>35</v>
      </c>
      <c r="AM90" s="319">
        <v>109</v>
      </c>
      <c r="AN90" s="319" t="s">
        <v>35</v>
      </c>
      <c r="AO90" s="319" t="s">
        <v>35</v>
      </c>
      <c r="AP90" s="319" t="s">
        <v>35</v>
      </c>
      <c r="AQ90" s="319" t="s">
        <v>35</v>
      </c>
      <c r="AR90" s="319" t="s">
        <v>35</v>
      </c>
      <c r="AS90" s="321">
        <v>10</v>
      </c>
      <c r="AT90" s="321" t="s">
        <v>35</v>
      </c>
      <c r="AU90" s="321" t="s">
        <v>35</v>
      </c>
      <c r="AV90" s="321" t="s">
        <v>35</v>
      </c>
      <c r="AW90" s="308" t="s">
        <v>6</v>
      </c>
    </row>
    <row r="91" spans="1:49" x14ac:dyDescent="0.35">
      <c r="A91" s="315">
        <v>2013</v>
      </c>
      <c r="B91" s="316">
        <v>4430</v>
      </c>
      <c r="C91" s="308" t="s">
        <v>435</v>
      </c>
      <c r="D91" s="308" t="s">
        <v>56</v>
      </c>
      <c r="E91" s="317">
        <v>191</v>
      </c>
      <c r="F91" s="317" t="s">
        <v>35</v>
      </c>
      <c r="G91" s="317" t="s">
        <v>35</v>
      </c>
      <c r="H91" s="317" t="s">
        <v>35</v>
      </c>
      <c r="I91" s="317">
        <v>191</v>
      </c>
      <c r="J91" s="318">
        <v>0.8</v>
      </c>
      <c r="K91" s="318" t="s">
        <v>35</v>
      </c>
      <c r="L91" s="318" t="s">
        <v>35</v>
      </c>
      <c r="M91" s="318" t="s">
        <v>35</v>
      </c>
      <c r="N91" s="318">
        <v>0.8</v>
      </c>
      <c r="O91" s="319">
        <v>191</v>
      </c>
      <c r="P91" s="319" t="s">
        <v>35</v>
      </c>
      <c r="Q91" s="319" t="s">
        <v>35</v>
      </c>
      <c r="R91" s="319" t="s">
        <v>35</v>
      </c>
      <c r="S91" s="319">
        <v>191</v>
      </c>
      <c r="T91" s="320">
        <v>0.8</v>
      </c>
      <c r="U91" s="320" t="s">
        <v>35</v>
      </c>
      <c r="V91" s="320" t="s">
        <v>35</v>
      </c>
      <c r="W91" s="320" t="s">
        <v>35</v>
      </c>
      <c r="X91" s="320">
        <v>0.8</v>
      </c>
      <c r="Y91" s="317">
        <v>39</v>
      </c>
      <c r="Z91" s="317" t="s">
        <v>35</v>
      </c>
      <c r="AA91" s="317" t="s">
        <v>35</v>
      </c>
      <c r="AB91" s="317" t="s">
        <v>35</v>
      </c>
      <c r="AC91" s="317">
        <v>39</v>
      </c>
      <c r="AD91" s="317" t="s">
        <v>35</v>
      </c>
      <c r="AE91" s="317" t="s">
        <v>35</v>
      </c>
      <c r="AF91" s="317" t="s">
        <v>35</v>
      </c>
      <c r="AG91" s="317" t="s">
        <v>35</v>
      </c>
      <c r="AH91" s="317" t="s">
        <v>35</v>
      </c>
      <c r="AI91" s="319">
        <v>39</v>
      </c>
      <c r="AJ91" s="319" t="s">
        <v>35</v>
      </c>
      <c r="AK91" s="319" t="s">
        <v>35</v>
      </c>
      <c r="AL91" s="319" t="s">
        <v>35</v>
      </c>
      <c r="AM91" s="319">
        <v>39</v>
      </c>
      <c r="AN91" s="319" t="s">
        <v>35</v>
      </c>
      <c r="AO91" s="319" t="s">
        <v>35</v>
      </c>
      <c r="AP91" s="319" t="s">
        <v>35</v>
      </c>
      <c r="AQ91" s="319" t="s">
        <v>35</v>
      </c>
      <c r="AR91" s="319" t="s">
        <v>35</v>
      </c>
      <c r="AS91" s="321">
        <v>10</v>
      </c>
      <c r="AT91" s="321" t="s">
        <v>35</v>
      </c>
      <c r="AU91" s="321" t="s">
        <v>35</v>
      </c>
      <c r="AV91" s="321" t="s">
        <v>35</v>
      </c>
      <c r="AW91" s="308" t="s">
        <v>6</v>
      </c>
    </row>
    <row r="92" spans="1:49" x14ac:dyDescent="0.35">
      <c r="A92" s="315">
        <v>2013</v>
      </c>
      <c r="B92" s="316">
        <v>4432</v>
      </c>
      <c r="C92" s="308" t="s">
        <v>436</v>
      </c>
      <c r="D92" s="308" t="s">
        <v>46</v>
      </c>
      <c r="E92" s="317">
        <v>367</v>
      </c>
      <c r="F92" s="317" t="s">
        <v>35</v>
      </c>
      <c r="G92" s="317" t="s">
        <v>35</v>
      </c>
      <c r="H92" s="317" t="s">
        <v>35</v>
      </c>
      <c r="I92" s="317">
        <v>367</v>
      </c>
      <c r="J92" s="318">
        <v>0.4</v>
      </c>
      <c r="K92" s="318" t="s">
        <v>35</v>
      </c>
      <c r="L92" s="318" t="s">
        <v>35</v>
      </c>
      <c r="M92" s="318" t="s">
        <v>35</v>
      </c>
      <c r="N92" s="318">
        <v>0.4</v>
      </c>
      <c r="O92" s="319">
        <v>3667</v>
      </c>
      <c r="P92" s="319" t="s">
        <v>35</v>
      </c>
      <c r="Q92" s="319" t="s">
        <v>35</v>
      </c>
      <c r="R92" s="319" t="s">
        <v>35</v>
      </c>
      <c r="S92" s="319">
        <v>3667</v>
      </c>
      <c r="T92" s="320">
        <v>0.4</v>
      </c>
      <c r="U92" s="320" t="s">
        <v>35</v>
      </c>
      <c r="V92" s="320" t="s">
        <v>35</v>
      </c>
      <c r="W92" s="320" t="s">
        <v>35</v>
      </c>
      <c r="X92" s="320">
        <v>0.4</v>
      </c>
      <c r="Y92" s="317">
        <v>63</v>
      </c>
      <c r="Z92" s="317" t="s">
        <v>35</v>
      </c>
      <c r="AA92" s="317" t="s">
        <v>35</v>
      </c>
      <c r="AB92" s="317" t="s">
        <v>35</v>
      </c>
      <c r="AC92" s="317">
        <v>63</v>
      </c>
      <c r="AD92" s="317">
        <v>17</v>
      </c>
      <c r="AE92" s="317" t="s">
        <v>35</v>
      </c>
      <c r="AF92" s="317" t="s">
        <v>35</v>
      </c>
      <c r="AG92" s="317" t="s">
        <v>35</v>
      </c>
      <c r="AH92" s="317">
        <v>17</v>
      </c>
      <c r="AI92" s="319">
        <v>630</v>
      </c>
      <c r="AJ92" s="319" t="s">
        <v>35</v>
      </c>
      <c r="AK92" s="319" t="s">
        <v>35</v>
      </c>
      <c r="AL92" s="319" t="s">
        <v>35</v>
      </c>
      <c r="AM92" s="319">
        <v>630</v>
      </c>
      <c r="AN92" s="319">
        <v>170</v>
      </c>
      <c r="AO92" s="319" t="s">
        <v>35</v>
      </c>
      <c r="AP92" s="319" t="s">
        <v>35</v>
      </c>
      <c r="AQ92" s="319" t="s">
        <v>35</v>
      </c>
      <c r="AR92" s="319">
        <v>170</v>
      </c>
      <c r="AS92" s="321">
        <v>10</v>
      </c>
      <c r="AT92" s="321" t="s">
        <v>35</v>
      </c>
      <c r="AU92" s="321" t="s">
        <v>35</v>
      </c>
      <c r="AV92" s="321" t="s">
        <v>35</v>
      </c>
      <c r="AW92" s="308" t="s">
        <v>2625</v>
      </c>
    </row>
    <row r="93" spans="1:49" x14ac:dyDescent="0.35">
      <c r="A93" s="315">
        <v>2013</v>
      </c>
      <c r="B93" s="316">
        <v>4442</v>
      </c>
      <c r="C93" s="308" t="s">
        <v>439</v>
      </c>
      <c r="D93" s="308" t="s">
        <v>92</v>
      </c>
      <c r="E93" s="317">
        <v>4270</v>
      </c>
      <c r="F93" s="317">
        <v>2929</v>
      </c>
      <c r="G93" s="317">
        <v>34117</v>
      </c>
      <c r="H93" s="317" t="s">
        <v>35</v>
      </c>
      <c r="I93" s="317">
        <v>41316</v>
      </c>
      <c r="J93" s="318">
        <v>0.6</v>
      </c>
      <c r="K93" s="318">
        <v>0.4</v>
      </c>
      <c r="L93" s="318">
        <v>3.9</v>
      </c>
      <c r="M93" s="318" t="s">
        <v>35</v>
      </c>
      <c r="N93" s="318">
        <v>4.9000000000000004</v>
      </c>
      <c r="O93" s="319">
        <v>51235</v>
      </c>
      <c r="P93" s="319">
        <v>35151</v>
      </c>
      <c r="Q93" s="319">
        <v>341169</v>
      </c>
      <c r="R93" s="319" t="s">
        <v>35</v>
      </c>
      <c r="S93" s="319">
        <v>427555</v>
      </c>
      <c r="T93" s="320">
        <v>0.6</v>
      </c>
      <c r="U93" s="320">
        <v>0.4</v>
      </c>
      <c r="V93" s="320">
        <v>3.9</v>
      </c>
      <c r="W93" s="320" t="s">
        <v>35</v>
      </c>
      <c r="X93" s="320">
        <v>4.9000000000000004</v>
      </c>
      <c r="Y93" s="317">
        <v>1611</v>
      </c>
      <c r="Z93" s="317">
        <v>692</v>
      </c>
      <c r="AA93" s="317">
        <v>5566</v>
      </c>
      <c r="AB93" s="317" t="s">
        <v>35</v>
      </c>
      <c r="AC93" s="317">
        <v>7869</v>
      </c>
      <c r="AD93" s="317">
        <v>332</v>
      </c>
      <c r="AE93" s="317">
        <v>249</v>
      </c>
      <c r="AF93" s="317">
        <v>249</v>
      </c>
      <c r="AG93" s="317" t="s">
        <v>35</v>
      </c>
      <c r="AH93" s="317">
        <v>830</v>
      </c>
      <c r="AI93" s="319">
        <v>1611</v>
      </c>
      <c r="AJ93" s="319">
        <v>692</v>
      </c>
      <c r="AK93" s="319">
        <v>5566</v>
      </c>
      <c r="AL93" s="319" t="s">
        <v>35</v>
      </c>
      <c r="AM93" s="319">
        <v>7869</v>
      </c>
      <c r="AN93" s="319">
        <v>332</v>
      </c>
      <c r="AO93" s="319">
        <v>249</v>
      </c>
      <c r="AP93" s="319">
        <v>249</v>
      </c>
      <c r="AQ93" s="319" t="s">
        <v>35</v>
      </c>
      <c r="AR93" s="319">
        <v>830</v>
      </c>
      <c r="AS93" s="321">
        <v>12</v>
      </c>
      <c r="AT93" s="321">
        <v>12</v>
      </c>
      <c r="AU93" s="321">
        <v>12</v>
      </c>
      <c r="AV93" s="321" t="s">
        <v>35</v>
      </c>
      <c r="AW93" s="308" t="s">
        <v>6</v>
      </c>
    </row>
    <row r="94" spans="1:49" x14ac:dyDescent="0.35">
      <c r="A94" s="315">
        <v>2013</v>
      </c>
      <c r="B94" s="316">
        <v>4675</v>
      </c>
      <c r="C94" s="308" t="s">
        <v>459</v>
      </c>
      <c r="D94" s="308" t="s">
        <v>127</v>
      </c>
      <c r="E94" s="317">
        <v>281</v>
      </c>
      <c r="F94" s="317">
        <v>116</v>
      </c>
      <c r="G94" s="317">
        <v>160</v>
      </c>
      <c r="H94" s="317" t="s">
        <v>35</v>
      </c>
      <c r="I94" s="317">
        <v>557</v>
      </c>
      <c r="J94" s="318">
        <v>1</v>
      </c>
      <c r="K94" s="318">
        <v>7.3</v>
      </c>
      <c r="L94" s="318">
        <v>0</v>
      </c>
      <c r="M94" s="318" t="s">
        <v>35</v>
      </c>
      <c r="N94" s="318">
        <v>8.3000000000000007</v>
      </c>
      <c r="O94" s="319">
        <v>843</v>
      </c>
      <c r="P94" s="319">
        <v>348</v>
      </c>
      <c r="Q94" s="319">
        <v>480</v>
      </c>
      <c r="R94" s="319" t="s">
        <v>35</v>
      </c>
      <c r="S94" s="319">
        <v>1671</v>
      </c>
      <c r="T94" s="320">
        <v>1</v>
      </c>
      <c r="U94" s="320">
        <v>6.2</v>
      </c>
      <c r="V94" s="320">
        <v>0</v>
      </c>
      <c r="W94" s="320" t="s">
        <v>35</v>
      </c>
      <c r="X94" s="320">
        <v>7.2</v>
      </c>
      <c r="Y94" s="317">
        <v>278</v>
      </c>
      <c r="Z94" s="317">
        <v>65</v>
      </c>
      <c r="AA94" s="317">
        <v>13</v>
      </c>
      <c r="AB94" s="317" t="s">
        <v>35</v>
      </c>
      <c r="AC94" s="317">
        <v>356</v>
      </c>
      <c r="AD94" s="317">
        <v>2</v>
      </c>
      <c r="AE94" s="317">
        <v>0</v>
      </c>
      <c r="AF94" s="317">
        <v>0</v>
      </c>
      <c r="AG94" s="317" t="s">
        <v>35</v>
      </c>
      <c r="AH94" s="317">
        <v>2</v>
      </c>
      <c r="AI94" s="319">
        <v>278</v>
      </c>
      <c r="AJ94" s="319">
        <v>65</v>
      </c>
      <c r="AK94" s="319">
        <v>13</v>
      </c>
      <c r="AL94" s="319" t="s">
        <v>35</v>
      </c>
      <c r="AM94" s="319">
        <v>356</v>
      </c>
      <c r="AN94" s="319">
        <v>2</v>
      </c>
      <c r="AO94" s="319">
        <v>0</v>
      </c>
      <c r="AP94" s="319">
        <v>0</v>
      </c>
      <c r="AQ94" s="319" t="s">
        <v>35</v>
      </c>
      <c r="AR94" s="319">
        <v>2</v>
      </c>
      <c r="AS94" s="321">
        <v>3.01</v>
      </c>
      <c r="AT94" s="321">
        <v>3.2</v>
      </c>
      <c r="AU94" s="321">
        <v>3</v>
      </c>
      <c r="AV94" s="321" t="s">
        <v>35</v>
      </c>
      <c r="AW94" s="308" t="s">
        <v>2626</v>
      </c>
    </row>
    <row r="95" spans="1:49" x14ac:dyDescent="0.35">
      <c r="A95" s="315">
        <v>2013</v>
      </c>
      <c r="B95" s="316">
        <v>4704</v>
      </c>
      <c r="C95" s="308" t="s">
        <v>460</v>
      </c>
      <c r="D95" s="308" t="s">
        <v>75</v>
      </c>
      <c r="E95" s="317">
        <v>20</v>
      </c>
      <c r="F95" s="317" t="s">
        <v>35</v>
      </c>
      <c r="G95" s="317" t="s">
        <v>35</v>
      </c>
      <c r="H95" s="317" t="s">
        <v>35</v>
      </c>
      <c r="I95" s="317">
        <v>20</v>
      </c>
      <c r="J95" s="318">
        <v>0.5</v>
      </c>
      <c r="K95" s="318" t="s">
        <v>35</v>
      </c>
      <c r="L95" s="318" t="s">
        <v>35</v>
      </c>
      <c r="M95" s="318" t="s">
        <v>35</v>
      </c>
      <c r="N95" s="318">
        <v>0.5</v>
      </c>
      <c r="O95" s="319">
        <v>20</v>
      </c>
      <c r="P95" s="319" t="s">
        <v>35</v>
      </c>
      <c r="Q95" s="319" t="s">
        <v>35</v>
      </c>
      <c r="R95" s="319" t="s">
        <v>35</v>
      </c>
      <c r="S95" s="319">
        <v>20</v>
      </c>
      <c r="T95" s="320">
        <v>0.5</v>
      </c>
      <c r="U95" s="320" t="s">
        <v>35</v>
      </c>
      <c r="V95" s="320" t="s">
        <v>35</v>
      </c>
      <c r="W95" s="320" t="s">
        <v>35</v>
      </c>
      <c r="X95" s="320">
        <v>0.5</v>
      </c>
      <c r="Y95" s="317">
        <v>27</v>
      </c>
      <c r="Z95" s="317" t="s">
        <v>35</v>
      </c>
      <c r="AA95" s="317" t="s">
        <v>35</v>
      </c>
      <c r="AB95" s="317" t="s">
        <v>35</v>
      </c>
      <c r="AC95" s="317">
        <v>27</v>
      </c>
      <c r="AD95" s="317" t="s">
        <v>35</v>
      </c>
      <c r="AE95" s="317" t="s">
        <v>35</v>
      </c>
      <c r="AF95" s="317" t="s">
        <v>35</v>
      </c>
      <c r="AG95" s="317" t="s">
        <v>35</v>
      </c>
      <c r="AH95" s="317" t="s">
        <v>35</v>
      </c>
      <c r="AI95" s="319">
        <v>27</v>
      </c>
      <c r="AJ95" s="319" t="s">
        <v>35</v>
      </c>
      <c r="AK95" s="319" t="s">
        <v>35</v>
      </c>
      <c r="AL95" s="319" t="s">
        <v>35</v>
      </c>
      <c r="AM95" s="319">
        <v>27</v>
      </c>
      <c r="AN95" s="319" t="s">
        <v>35</v>
      </c>
      <c r="AO95" s="319" t="s">
        <v>35</v>
      </c>
      <c r="AP95" s="319" t="s">
        <v>35</v>
      </c>
      <c r="AQ95" s="319" t="s">
        <v>35</v>
      </c>
      <c r="AR95" s="319" t="s">
        <v>35</v>
      </c>
      <c r="AS95" s="321">
        <v>1</v>
      </c>
      <c r="AT95" s="321" t="s">
        <v>35</v>
      </c>
      <c r="AU95" s="321" t="s">
        <v>35</v>
      </c>
      <c r="AV95" s="321" t="s">
        <v>35</v>
      </c>
      <c r="AW95" s="308" t="s">
        <v>6</v>
      </c>
    </row>
    <row r="96" spans="1:49" x14ac:dyDescent="0.35">
      <c r="A96" s="315">
        <v>2013</v>
      </c>
      <c r="B96" s="316">
        <v>4922</v>
      </c>
      <c r="C96" s="308" t="s">
        <v>472</v>
      </c>
      <c r="D96" s="308" t="s">
        <v>44</v>
      </c>
      <c r="E96" s="317">
        <v>83759</v>
      </c>
      <c r="F96" s="317">
        <v>45068</v>
      </c>
      <c r="G96" s="317">
        <v>31696</v>
      </c>
      <c r="H96" s="317" t="s">
        <v>35</v>
      </c>
      <c r="I96" s="317">
        <v>160523</v>
      </c>
      <c r="J96" s="318">
        <v>11.1</v>
      </c>
      <c r="K96" s="318">
        <v>9.1999999999999993</v>
      </c>
      <c r="L96" s="318">
        <v>5</v>
      </c>
      <c r="M96" s="318" t="s">
        <v>35</v>
      </c>
      <c r="N96" s="318">
        <v>25.3</v>
      </c>
      <c r="O96" s="319">
        <v>667517</v>
      </c>
      <c r="P96" s="319">
        <v>680942</v>
      </c>
      <c r="Q96" s="319">
        <v>478898</v>
      </c>
      <c r="R96" s="319" t="s">
        <v>35</v>
      </c>
      <c r="S96" s="319">
        <v>1827357</v>
      </c>
      <c r="T96" s="320">
        <v>9658</v>
      </c>
      <c r="U96" s="320">
        <v>12100.1</v>
      </c>
      <c r="V96" s="320">
        <v>6549.8</v>
      </c>
      <c r="W96" s="320" t="s">
        <v>35</v>
      </c>
      <c r="X96" s="320">
        <v>28307.9</v>
      </c>
      <c r="Y96" s="317">
        <v>3626</v>
      </c>
      <c r="Z96" s="317">
        <v>3158</v>
      </c>
      <c r="AA96" s="317">
        <v>2221</v>
      </c>
      <c r="AB96" s="317" t="s">
        <v>35</v>
      </c>
      <c r="AC96" s="317">
        <v>9005</v>
      </c>
      <c r="AD96" s="317">
        <v>3626</v>
      </c>
      <c r="AE96" s="317">
        <v>840</v>
      </c>
      <c r="AF96" s="317">
        <v>590</v>
      </c>
      <c r="AG96" s="317" t="s">
        <v>35</v>
      </c>
      <c r="AH96" s="317">
        <v>5056</v>
      </c>
      <c r="AI96" s="319">
        <v>16817</v>
      </c>
      <c r="AJ96" s="319">
        <v>20900</v>
      </c>
      <c r="AK96" s="319">
        <v>14698</v>
      </c>
      <c r="AL96" s="319" t="s">
        <v>35</v>
      </c>
      <c r="AM96" s="319">
        <v>52415</v>
      </c>
      <c r="AN96" s="319">
        <v>16817</v>
      </c>
      <c r="AO96" s="319">
        <v>5556</v>
      </c>
      <c r="AP96" s="319">
        <v>3907</v>
      </c>
      <c r="AQ96" s="319" t="s">
        <v>35</v>
      </c>
      <c r="AR96" s="319">
        <v>26280</v>
      </c>
      <c r="AS96" s="321">
        <v>10</v>
      </c>
      <c r="AT96" s="321">
        <v>23</v>
      </c>
      <c r="AU96" s="321">
        <v>16</v>
      </c>
      <c r="AV96" s="321" t="s">
        <v>35</v>
      </c>
      <c r="AW96" s="308" t="s">
        <v>6</v>
      </c>
    </row>
    <row r="97" spans="1:49" x14ac:dyDescent="0.35">
      <c r="A97" s="315">
        <v>2013</v>
      </c>
      <c r="B97" s="316">
        <v>5027</v>
      </c>
      <c r="C97" s="308" t="s">
        <v>478</v>
      </c>
      <c r="D97" s="308" t="s">
        <v>30</v>
      </c>
      <c r="E97" s="317">
        <v>20686</v>
      </c>
      <c r="F97" s="317">
        <v>18147</v>
      </c>
      <c r="G97" s="317" t="s">
        <v>35</v>
      </c>
      <c r="H97" s="317" t="s">
        <v>35</v>
      </c>
      <c r="I97" s="317">
        <v>38833</v>
      </c>
      <c r="J97" s="318">
        <v>3.8</v>
      </c>
      <c r="K97" s="318">
        <v>3.1</v>
      </c>
      <c r="L97" s="318" t="s">
        <v>35</v>
      </c>
      <c r="M97" s="318" t="s">
        <v>35</v>
      </c>
      <c r="N97" s="318">
        <v>6.9</v>
      </c>
      <c r="O97" s="319">
        <v>118118</v>
      </c>
      <c r="P97" s="319">
        <v>281098</v>
      </c>
      <c r="Q97" s="319" t="s">
        <v>35</v>
      </c>
      <c r="R97" s="319" t="s">
        <v>35</v>
      </c>
      <c r="S97" s="319">
        <v>399216</v>
      </c>
      <c r="T97" s="320">
        <v>1.5</v>
      </c>
      <c r="U97" s="320">
        <v>1.2</v>
      </c>
      <c r="V97" s="320" t="s">
        <v>35</v>
      </c>
      <c r="W97" s="320" t="s">
        <v>35</v>
      </c>
      <c r="X97" s="320">
        <v>2.7</v>
      </c>
      <c r="Y97" s="317">
        <v>3058</v>
      </c>
      <c r="Z97" s="317">
        <v>7761</v>
      </c>
      <c r="AA97" s="317" t="s">
        <v>35</v>
      </c>
      <c r="AB97" s="317" t="s">
        <v>35</v>
      </c>
      <c r="AC97" s="317">
        <v>10819</v>
      </c>
      <c r="AD97" s="317">
        <v>2845</v>
      </c>
      <c r="AE97" s="317">
        <v>2410</v>
      </c>
      <c r="AF97" s="317" t="s">
        <v>35</v>
      </c>
      <c r="AG97" s="317" t="s">
        <v>35</v>
      </c>
      <c r="AH97" s="317">
        <v>5255</v>
      </c>
      <c r="AI97" s="319">
        <v>17461</v>
      </c>
      <c r="AJ97" s="319">
        <v>120222</v>
      </c>
      <c r="AK97" s="319" t="s">
        <v>35</v>
      </c>
      <c r="AL97" s="319" t="s">
        <v>35</v>
      </c>
      <c r="AM97" s="319">
        <v>137683</v>
      </c>
      <c r="AN97" s="319">
        <v>16245</v>
      </c>
      <c r="AO97" s="319">
        <v>37330</v>
      </c>
      <c r="AP97" s="319" t="s">
        <v>35</v>
      </c>
      <c r="AQ97" s="319" t="s">
        <v>35</v>
      </c>
      <c r="AR97" s="319">
        <v>53575</v>
      </c>
      <c r="AS97" s="321">
        <v>5.7</v>
      </c>
      <c r="AT97" s="321">
        <v>15.5</v>
      </c>
      <c r="AU97" s="321" t="s">
        <v>35</v>
      </c>
      <c r="AV97" s="321" t="s">
        <v>35</v>
      </c>
      <c r="AW97" s="308" t="s">
        <v>6</v>
      </c>
    </row>
    <row r="98" spans="1:49" x14ac:dyDescent="0.35">
      <c r="A98" s="315">
        <v>2013</v>
      </c>
      <c r="B98" s="316">
        <v>5056</v>
      </c>
      <c r="C98" s="308" t="s">
        <v>2345</v>
      </c>
      <c r="D98" s="308" t="s">
        <v>83</v>
      </c>
      <c r="E98" s="317">
        <v>54</v>
      </c>
      <c r="F98" s="317">
        <v>347</v>
      </c>
      <c r="G98" s="317" t="s">
        <v>35</v>
      </c>
      <c r="H98" s="317" t="s">
        <v>35</v>
      </c>
      <c r="I98" s="317">
        <v>401</v>
      </c>
      <c r="J98" s="318">
        <v>0</v>
      </c>
      <c r="K98" s="318">
        <v>0.1</v>
      </c>
      <c r="L98" s="318" t="s">
        <v>35</v>
      </c>
      <c r="M98" s="318" t="s">
        <v>35</v>
      </c>
      <c r="N98" s="318">
        <v>0.1</v>
      </c>
      <c r="O98" s="319">
        <v>649</v>
      </c>
      <c r="P98" s="319">
        <v>4200</v>
      </c>
      <c r="Q98" s="319" t="s">
        <v>35</v>
      </c>
      <c r="R98" s="319" t="s">
        <v>35</v>
      </c>
      <c r="S98" s="319">
        <v>4849</v>
      </c>
      <c r="T98" s="320">
        <v>0</v>
      </c>
      <c r="U98" s="320">
        <v>0.1</v>
      </c>
      <c r="V98" s="320" t="s">
        <v>35</v>
      </c>
      <c r="W98" s="320" t="s">
        <v>35</v>
      </c>
      <c r="X98" s="320">
        <v>0.1</v>
      </c>
      <c r="Y98" s="317">
        <v>14</v>
      </c>
      <c r="Z98" s="317">
        <v>28</v>
      </c>
      <c r="AA98" s="317" t="s">
        <v>35</v>
      </c>
      <c r="AB98" s="317" t="s">
        <v>35</v>
      </c>
      <c r="AC98" s="317">
        <v>42</v>
      </c>
      <c r="AD98" s="317">
        <v>3</v>
      </c>
      <c r="AE98" s="317">
        <v>8</v>
      </c>
      <c r="AF98" s="317" t="s">
        <v>35</v>
      </c>
      <c r="AG98" s="317" t="s">
        <v>35</v>
      </c>
      <c r="AH98" s="317">
        <v>11</v>
      </c>
      <c r="AI98" s="319">
        <v>14</v>
      </c>
      <c r="AJ98" s="319">
        <v>28</v>
      </c>
      <c r="AK98" s="319" t="s">
        <v>35</v>
      </c>
      <c r="AL98" s="319" t="s">
        <v>35</v>
      </c>
      <c r="AM98" s="319">
        <v>42</v>
      </c>
      <c r="AN98" s="319">
        <v>3</v>
      </c>
      <c r="AO98" s="319">
        <v>8</v>
      </c>
      <c r="AP98" s="319" t="s">
        <v>35</v>
      </c>
      <c r="AQ98" s="319" t="s">
        <v>35</v>
      </c>
      <c r="AR98" s="319">
        <v>11</v>
      </c>
      <c r="AS98" s="321">
        <v>12</v>
      </c>
      <c r="AT98" s="321">
        <v>12</v>
      </c>
      <c r="AU98" s="321" t="s">
        <v>35</v>
      </c>
      <c r="AV98" s="321" t="s">
        <v>35</v>
      </c>
      <c r="AW98" s="308" t="s">
        <v>6</v>
      </c>
    </row>
    <row r="99" spans="1:49" x14ac:dyDescent="0.35">
      <c r="A99" s="315">
        <v>2013</v>
      </c>
      <c r="B99" s="316">
        <v>5063</v>
      </c>
      <c r="C99" s="308" t="s">
        <v>479</v>
      </c>
      <c r="D99" s="308" t="s">
        <v>94</v>
      </c>
      <c r="E99" s="317">
        <v>212</v>
      </c>
      <c r="F99" s="317">
        <v>15</v>
      </c>
      <c r="G99" s="317" t="s">
        <v>35</v>
      </c>
      <c r="H99" s="317" t="s">
        <v>35</v>
      </c>
      <c r="I99" s="317">
        <v>227</v>
      </c>
      <c r="J99" s="318">
        <v>0.1</v>
      </c>
      <c r="K99" s="318">
        <v>0</v>
      </c>
      <c r="L99" s="318" t="s">
        <v>35</v>
      </c>
      <c r="M99" s="318" t="s">
        <v>35</v>
      </c>
      <c r="N99" s="318">
        <v>0.1</v>
      </c>
      <c r="O99" s="319">
        <v>2120</v>
      </c>
      <c r="P99" s="319">
        <v>150</v>
      </c>
      <c r="Q99" s="319" t="s">
        <v>35</v>
      </c>
      <c r="R99" s="319" t="s">
        <v>35</v>
      </c>
      <c r="S99" s="319">
        <v>2270</v>
      </c>
      <c r="T99" s="320">
        <v>0.1</v>
      </c>
      <c r="U99" s="320">
        <v>0</v>
      </c>
      <c r="V99" s="320" t="s">
        <v>35</v>
      </c>
      <c r="W99" s="320" t="s">
        <v>35</v>
      </c>
      <c r="X99" s="320">
        <v>0.1</v>
      </c>
      <c r="Y99" s="317">
        <v>337</v>
      </c>
      <c r="Z99" s="317">
        <v>15</v>
      </c>
      <c r="AA99" s="317" t="s">
        <v>35</v>
      </c>
      <c r="AB99" s="317" t="s">
        <v>35</v>
      </c>
      <c r="AC99" s="317">
        <v>352</v>
      </c>
      <c r="AD99" s="317">
        <v>43</v>
      </c>
      <c r="AE99" s="317">
        <v>2</v>
      </c>
      <c r="AF99" s="317" t="s">
        <v>35</v>
      </c>
      <c r="AG99" s="317" t="s">
        <v>35</v>
      </c>
      <c r="AH99" s="317">
        <v>45</v>
      </c>
      <c r="AI99" s="319">
        <v>337</v>
      </c>
      <c r="AJ99" s="319">
        <v>15</v>
      </c>
      <c r="AK99" s="319" t="s">
        <v>35</v>
      </c>
      <c r="AL99" s="319" t="s">
        <v>35</v>
      </c>
      <c r="AM99" s="319">
        <v>352</v>
      </c>
      <c r="AN99" s="319">
        <v>43</v>
      </c>
      <c r="AO99" s="319">
        <v>2</v>
      </c>
      <c r="AP99" s="319" t="s">
        <v>35</v>
      </c>
      <c r="AQ99" s="319" t="s">
        <v>35</v>
      </c>
      <c r="AR99" s="319">
        <v>45</v>
      </c>
      <c r="AS99" s="321">
        <v>10</v>
      </c>
      <c r="AT99" s="321">
        <v>10</v>
      </c>
      <c r="AU99" s="321" t="s">
        <v>35</v>
      </c>
      <c r="AV99" s="321" t="s">
        <v>35</v>
      </c>
      <c r="AW99" s="308" t="s">
        <v>6</v>
      </c>
    </row>
    <row r="100" spans="1:49" x14ac:dyDescent="0.35">
      <c r="A100" s="315">
        <v>2013</v>
      </c>
      <c r="B100" s="316">
        <v>5070</v>
      </c>
      <c r="C100" s="308" t="s">
        <v>480</v>
      </c>
      <c r="D100" s="308" t="s">
        <v>186</v>
      </c>
      <c r="E100" s="317">
        <v>223</v>
      </c>
      <c r="F100" s="317">
        <v>524</v>
      </c>
      <c r="G100" s="317" t="s">
        <v>35</v>
      </c>
      <c r="H100" s="317" t="s">
        <v>35</v>
      </c>
      <c r="I100" s="317">
        <v>747</v>
      </c>
      <c r="J100" s="318" t="s">
        <v>35</v>
      </c>
      <c r="K100" s="318" t="s">
        <v>35</v>
      </c>
      <c r="L100" s="318" t="s">
        <v>35</v>
      </c>
      <c r="M100" s="318" t="s">
        <v>35</v>
      </c>
      <c r="N100" s="318" t="s">
        <v>35</v>
      </c>
      <c r="O100" s="319">
        <v>2003</v>
      </c>
      <c r="P100" s="319">
        <v>4194</v>
      </c>
      <c r="Q100" s="319" t="s">
        <v>35</v>
      </c>
      <c r="R100" s="319" t="s">
        <v>35</v>
      </c>
      <c r="S100" s="319">
        <v>6197</v>
      </c>
      <c r="T100" s="320" t="s">
        <v>35</v>
      </c>
      <c r="U100" s="320" t="s">
        <v>35</v>
      </c>
      <c r="V100" s="320" t="s">
        <v>35</v>
      </c>
      <c r="W100" s="320" t="s">
        <v>35</v>
      </c>
      <c r="X100" s="320" t="s">
        <v>35</v>
      </c>
      <c r="Y100" s="317">
        <v>15</v>
      </c>
      <c r="Z100" s="317">
        <v>50</v>
      </c>
      <c r="AA100" s="317" t="s">
        <v>35</v>
      </c>
      <c r="AB100" s="317" t="s">
        <v>35</v>
      </c>
      <c r="AC100" s="317">
        <v>65</v>
      </c>
      <c r="AD100" s="317" t="s">
        <v>35</v>
      </c>
      <c r="AE100" s="317">
        <v>16</v>
      </c>
      <c r="AF100" s="317" t="s">
        <v>35</v>
      </c>
      <c r="AG100" s="317" t="s">
        <v>35</v>
      </c>
      <c r="AH100" s="317">
        <v>16</v>
      </c>
      <c r="AI100" s="319">
        <v>15</v>
      </c>
      <c r="AJ100" s="319">
        <v>50</v>
      </c>
      <c r="AK100" s="319" t="s">
        <v>35</v>
      </c>
      <c r="AL100" s="319" t="s">
        <v>35</v>
      </c>
      <c r="AM100" s="319">
        <v>65</v>
      </c>
      <c r="AN100" s="319" t="s">
        <v>35</v>
      </c>
      <c r="AO100" s="319">
        <v>16</v>
      </c>
      <c r="AP100" s="319" t="s">
        <v>35</v>
      </c>
      <c r="AQ100" s="319" t="s">
        <v>35</v>
      </c>
      <c r="AR100" s="319">
        <v>16</v>
      </c>
      <c r="AS100" s="321">
        <v>9</v>
      </c>
      <c r="AT100" s="321">
        <v>8</v>
      </c>
      <c r="AU100" s="321" t="s">
        <v>35</v>
      </c>
      <c r="AV100" s="321" t="s">
        <v>35</v>
      </c>
      <c r="AW100" s="308" t="s">
        <v>6</v>
      </c>
    </row>
    <row r="101" spans="1:49" x14ac:dyDescent="0.35">
      <c r="A101" s="315">
        <v>2013</v>
      </c>
      <c r="B101" s="316">
        <v>5078</v>
      </c>
      <c r="C101" s="308" t="s">
        <v>481</v>
      </c>
      <c r="D101" s="308" t="s">
        <v>94</v>
      </c>
      <c r="E101" s="317">
        <v>3857</v>
      </c>
      <c r="F101" s="317">
        <v>880</v>
      </c>
      <c r="G101" s="317" t="s">
        <v>35</v>
      </c>
      <c r="H101" s="317" t="s">
        <v>35</v>
      </c>
      <c r="I101" s="317">
        <v>4737</v>
      </c>
      <c r="J101" s="318">
        <v>1</v>
      </c>
      <c r="K101" s="318">
        <v>0.2</v>
      </c>
      <c r="L101" s="318" t="s">
        <v>35</v>
      </c>
      <c r="M101" s="318" t="s">
        <v>35</v>
      </c>
      <c r="N101" s="318">
        <v>1.2</v>
      </c>
      <c r="O101" s="319">
        <v>141833</v>
      </c>
      <c r="P101" s="319">
        <v>21989</v>
      </c>
      <c r="Q101" s="319" t="s">
        <v>35</v>
      </c>
      <c r="R101" s="319" t="s">
        <v>35</v>
      </c>
      <c r="S101" s="319">
        <v>163822</v>
      </c>
      <c r="T101" s="320">
        <v>1</v>
      </c>
      <c r="U101" s="320">
        <v>0.2</v>
      </c>
      <c r="V101" s="320" t="s">
        <v>35</v>
      </c>
      <c r="W101" s="320" t="s">
        <v>35</v>
      </c>
      <c r="X101" s="320">
        <v>1.2</v>
      </c>
      <c r="Y101" s="317">
        <v>573</v>
      </c>
      <c r="Z101" s="317">
        <v>81</v>
      </c>
      <c r="AA101" s="317" t="s">
        <v>35</v>
      </c>
      <c r="AB101" s="317" t="s">
        <v>35</v>
      </c>
      <c r="AC101" s="317">
        <v>654</v>
      </c>
      <c r="AD101" s="317" t="s">
        <v>35</v>
      </c>
      <c r="AE101" s="317" t="s">
        <v>35</v>
      </c>
      <c r="AF101" s="317" t="s">
        <v>35</v>
      </c>
      <c r="AG101" s="317" t="s">
        <v>35</v>
      </c>
      <c r="AH101" s="317" t="s">
        <v>35</v>
      </c>
      <c r="AI101" s="319">
        <v>2976</v>
      </c>
      <c r="AJ101" s="319">
        <v>405</v>
      </c>
      <c r="AK101" s="319" t="s">
        <v>35</v>
      </c>
      <c r="AL101" s="319" t="s">
        <v>35</v>
      </c>
      <c r="AM101" s="319">
        <v>3381</v>
      </c>
      <c r="AN101" s="319" t="s">
        <v>35</v>
      </c>
      <c r="AO101" s="319" t="s">
        <v>35</v>
      </c>
      <c r="AP101" s="319" t="s">
        <v>35</v>
      </c>
      <c r="AQ101" s="319" t="s">
        <v>35</v>
      </c>
      <c r="AR101" s="319" t="s">
        <v>35</v>
      </c>
      <c r="AS101" s="321">
        <v>7</v>
      </c>
      <c r="AT101" s="321">
        <v>5</v>
      </c>
      <c r="AU101" s="321" t="s">
        <v>35</v>
      </c>
      <c r="AV101" s="321" t="s">
        <v>35</v>
      </c>
      <c r="AW101" s="308" t="s">
        <v>6</v>
      </c>
    </row>
    <row r="102" spans="1:49" x14ac:dyDescent="0.35">
      <c r="A102" s="315">
        <v>2013</v>
      </c>
      <c r="B102" s="316">
        <v>5109</v>
      </c>
      <c r="C102" s="308" t="s">
        <v>2347</v>
      </c>
      <c r="D102" s="308" t="s">
        <v>79</v>
      </c>
      <c r="E102" s="317">
        <v>337816</v>
      </c>
      <c r="F102" s="317">
        <v>276712</v>
      </c>
      <c r="G102" s="317" t="s">
        <v>35</v>
      </c>
      <c r="H102" s="317" t="s">
        <v>35</v>
      </c>
      <c r="I102" s="317">
        <v>614528</v>
      </c>
      <c r="J102" s="318">
        <v>39.5</v>
      </c>
      <c r="K102" s="318">
        <v>44.8</v>
      </c>
      <c r="L102" s="318" t="s">
        <v>35</v>
      </c>
      <c r="M102" s="318" t="s">
        <v>35</v>
      </c>
      <c r="N102" s="318">
        <v>84.3</v>
      </c>
      <c r="O102" s="319">
        <v>1338422</v>
      </c>
      <c r="P102" s="319">
        <v>1098046</v>
      </c>
      <c r="Q102" s="319" t="s">
        <v>35</v>
      </c>
      <c r="R102" s="319" t="s">
        <v>35</v>
      </c>
      <c r="S102" s="319">
        <v>2436468</v>
      </c>
      <c r="T102" s="320">
        <v>0</v>
      </c>
      <c r="U102" s="320">
        <v>0</v>
      </c>
      <c r="V102" s="320" t="s">
        <v>35</v>
      </c>
      <c r="W102" s="320" t="s">
        <v>35</v>
      </c>
      <c r="X102" s="320">
        <v>0</v>
      </c>
      <c r="Y102" s="317" t="s">
        <v>35</v>
      </c>
      <c r="Z102" s="317" t="s">
        <v>35</v>
      </c>
      <c r="AA102" s="317" t="s">
        <v>35</v>
      </c>
      <c r="AB102" s="317" t="s">
        <v>35</v>
      </c>
      <c r="AC102" s="317" t="s">
        <v>35</v>
      </c>
      <c r="AD102" s="317">
        <v>35518</v>
      </c>
      <c r="AE102" s="317">
        <v>39397</v>
      </c>
      <c r="AF102" s="317" t="s">
        <v>35</v>
      </c>
      <c r="AG102" s="317" t="s">
        <v>35</v>
      </c>
      <c r="AH102" s="317">
        <v>74914</v>
      </c>
      <c r="AI102" s="319" t="s">
        <v>35</v>
      </c>
      <c r="AJ102" s="319" t="s">
        <v>35</v>
      </c>
      <c r="AK102" s="319" t="s">
        <v>35</v>
      </c>
      <c r="AL102" s="319" t="s">
        <v>35</v>
      </c>
      <c r="AM102" s="319" t="s">
        <v>35</v>
      </c>
      <c r="AN102" s="319">
        <v>140992</v>
      </c>
      <c r="AO102" s="319">
        <v>121153</v>
      </c>
      <c r="AP102" s="319" t="s">
        <v>35</v>
      </c>
      <c r="AQ102" s="319" t="s">
        <v>35</v>
      </c>
      <c r="AR102" s="319">
        <v>262145</v>
      </c>
      <c r="AS102" s="321">
        <v>9.32</v>
      </c>
      <c r="AT102" s="321">
        <v>11.13</v>
      </c>
      <c r="AU102" s="321" t="s">
        <v>35</v>
      </c>
      <c r="AV102" s="321" t="s">
        <v>35</v>
      </c>
      <c r="AW102" s="308" t="s">
        <v>6</v>
      </c>
    </row>
    <row r="103" spans="1:49" x14ac:dyDescent="0.35">
      <c r="A103" s="315">
        <v>2013</v>
      </c>
      <c r="B103" s="316">
        <v>5111</v>
      </c>
      <c r="C103" s="308" t="s">
        <v>483</v>
      </c>
      <c r="D103" s="308" t="s">
        <v>48</v>
      </c>
      <c r="E103" s="317">
        <v>275</v>
      </c>
      <c r="F103" s="317">
        <v>291</v>
      </c>
      <c r="G103" s="317">
        <v>873</v>
      </c>
      <c r="H103" s="317" t="s">
        <v>35</v>
      </c>
      <c r="I103" s="317">
        <v>1439</v>
      </c>
      <c r="J103" s="318">
        <v>0</v>
      </c>
      <c r="K103" s="318">
        <v>0.1</v>
      </c>
      <c r="L103" s="318">
        <v>0.2</v>
      </c>
      <c r="M103" s="318" t="s">
        <v>35</v>
      </c>
      <c r="N103" s="318">
        <v>0.3</v>
      </c>
      <c r="O103" s="319">
        <v>3432</v>
      </c>
      <c r="P103" s="319">
        <v>3974</v>
      </c>
      <c r="Q103" s="319">
        <v>11922</v>
      </c>
      <c r="R103" s="319" t="s">
        <v>35</v>
      </c>
      <c r="S103" s="319">
        <v>19328</v>
      </c>
      <c r="T103" s="320">
        <v>0.4</v>
      </c>
      <c r="U103" s="320">
        <v>0.7</v>
      </c>
      <c r="V103" s="320">
        <v>2.1</v>
      </c>
      <c r="W103" s="320" t="s">
        <v>35</v>
      </c>
      <c r="X103" s="320">
        <v>3.2</v>
      </c>
      <c r="Y103" s="317">
        <v>22</v>
      </c>
      <c r="Z103" s="317">
        <v>16</v>
      </c>
      <c r="AA103" s="317">
        <v>47</v>
      </c>
      <c r="AB103" s="317" t="s">
        <v>35</v>
      </c>
      <c r="AC103" s="317">
        <v>85</v>
      </c>
      <c r="AD103" s="317">
        <v>13</v>
      </c>
      <c r="AE103" s="317">
        <v>10</v>
      </c>
      <c r="AF103" s="317">
        <v>28</v>
      </c>
      <c r="AG103" s="317" t="s">
        <v>35</v>
      </c>
      <c r="AH103" s="317">
        <v>51</v>
      </c>
      <c r="AI103" s="319">
        <v>22</v>
      </c>
      <c r="AJ103" s="319">
        <v>16</v>
      </c>
      <c r="AK103" s="319">
        <v>47</v>
      </c>
      <c r="AL103" s="319" t="s">
        <v>35</v>
      </c>
      <c r="AM103" s="319">
        <v>85</v>
      </c>
      <c r="AN103" s="319">
        <v>13</v>
      </c>
      <c r="AO103" s="319">
        <v>10</v>
      </c>
      <c r="AP103" s="319">
        <v>28</v>
      </c>
      <c r="AQ103" s="319" t="s">
        <v>35</v>
      </c>
      <c r="AR103" s="319">
        <v>51</v>
      </c>
      <c r="AS103" s="321">
        <v>13</v>
      </c>
      <c r="AT103" s="321">
        <v>14</v>
      </c>
      <c r="AU103" s="321">
        <v>14</v>
      </c>
      <c r="AV103" s="321" t="s">
        <v>35</v>
      </c>
      <c r="AW103" s="308" t="s">
        <v>6</v>
      </c>
    </row>
    <row r="104" spans="1:49" x14ac:dyDescent="0.35">
      <c r="A104" s="315">
        <v>2013</v>
      </c>
      <c r="B104" s="316">
        <v>5202</v>
      </c>
      <c r="C104" s="308" t="s">
        <v>486</v>
      </c>
      <c r="D104" s="308" t="s">
        <v>28</v>
      </c>
      <c r="E104" s="317" t="s">
        <v>35</v>
      </c>
      <c r="F104" s="317" t="s">
        <v>35</v>
      </c>
      <c r="G104" s="317" t="s">
        <v>35</v>
      </c>
      <c r="H104" s="317" t="s">
        <v>35</v>
      </c>
      <c r="I104" s="317" t="s">
        <v>35</v>
      </c>
      <c r="J104" s="318">
        <v>69.099999999999994</v>
      </c>
      <c r="K104" s="318" t="s">
        <v>35</v>
      </c>
      <c r="L104" s="318" t="s">
        <v>35</v>
      </c>
      <c r="M104" s="318" t="s">
        <v>35</v>
      </c>
      <c r="N104" s="318">
        <v>69.099999999999994</v>
      </c>
      <c r="O104" s="319" t="s">
        <v>35</v>
      </c>
      <c r="P104" s="319" t="s">
        <v>35</v>
      </c>
      <c r="Q104" s="319" t="s">
        <v>35</v>
      </c>
      <c r="R104" s="319" t="s">
        <v>35</v>
      </c>
      <c r="S104" s="319" t="s">
        <v>35</v>
      </c>
      <c r="T104" s="320">
        <v>69.099999999999994</v>
      </c>
      <c r="U104" s="320" t="s">
        <v>35</v>
      </c>
      <c r="V104" s="320" t="s">
        <v>35</v>
      </c>
      <c r="W104" s="320" t="s">
        <v>35</v>
      </c>
      <c r="X104" s="320">
        <v>69.099999999999994</v>
      </c>
      <c r="Y104" s="317">
        <v>1037</v>
      </c>
      <c r="Z104" s="317" t="s">
        <v>35</v>
      </c>
      <c r="AA104" s="317" t="s">
        <v>35</v>
      </c>
      <c r="AB104" s="317" t="s">
        <v>35</v>
      </c>
      <c r="AC104" s="317">
        <v>1037</v>
      </c>
      <c r="AD104" s="317">
        <v>20</v>
      </c>
      <c r="AE104" s="317" t="s">
        <v>35</v>
      </c>
      <c r="AF104" s="317" t="s">
        <v>35</v>
      </c>
      <c r="AG104" s="317" t="s">
        <v>35</v>
      </c>
      <c r="AH104" s="317">
        <v>20</v>
      </c>
      <c r="AI104" s="319">
        <v>1037</v>
      </c>
      <c r="AJ104" s="319" t="s">
        <v>35</v>
      </c>
      <c r="AK104" s="319" t="s">
        <v>35</v>
      </c>
      <c r="AL104" s="319" t="s">
        <v>35</v>
      </c>
      <c r="AM104" s="319">
        <v>1037</v>
      </c>
      <c r="AN104" s="319">
        <v>20</v>
      </c>
      <c r="AO104" s="319" t="s">
        <v>35</v>
      </c>
      <c r="AP104" s="319" t="s">
        <v>35</v>
      </c>
      <c r="AQ104" s="319" t="s">
        <v>35</v>
      </c>
      <c r="AR104" s="319">
        <v>20</v>
      </c>
      <c r="AS104" s="321">
        <v>15</v>
      </c>
      <c r="AT104" s="321" t="s">
        <v>35</v>
      </c>
      <c r="AU104" s="321" t="s">
        <v>35</v>
      </c>
      <c r="AV104" s="321" t="s">
        <v>35</v>
      </c>
      <c r="AW104" s="308" t="s">
        <v>6</v>
      </c>
    </row>
    <row r="105" spans="1:49" x14ac:dyDescent="0.35">
      <c r="A105" s="315">
        <v>2013</v>
      </c>
      <c r="B105" s="316">
        <v>5204</v>
      </c>
      <c r="C105" s="308" t="s">
        <v>487</v>
      </c>
      <c r="D105" s="308" t="s">
        <v>56</v>
      </c>
      <c r="E105" s="317">
        <v>97</v>
      </c>
      <c r="F105" s="317">
        <v>4</v>
      </c>
      <c r="G105" s="317" t="s">
        <v>35</v>
      </c>
      <c r="H105" s="317" t="s">
        <v>35</v>
      </c>
      <c r="I105" s="317">
        <v>101</v>
      </c>
      <c r="J105" s="318" t="s">
        <v>35</v>
      </c>
      <c r="K105" s="318" t="s">
        <v>35</v>
      </c>
      <c r="L105" s="318" t="s">
        <v>35</v>
      </c>
      <c r="M105" s="318" t="s">
        <v>35</v>
      </c>
      <c r="N105" s="318" t="s">
        <v>35</v>
      </c>
      <c r="O105" s="319">
        <v>289</v>
      </c>
      <c r="P105" s="319">
        <v>14</v>
      </c>
      <c r="Q105" s="319" t="s">
        <v>35</v>
      </c>
      <c r="R105" s="319" t="s">
        <v>35</v>
      </c>
      <c r="S105" s="319">
        <v>303</v>
      </c>
      <c r="T105" s="320" t="s">
        <v>35</v>
      </c>
      <c r="U105" s="320" t="s">
        <v>35</v>
      </c>
      <c r="V105" s="320" t="s">
        <v>35</v>
      </c>
      <c r="W105" s="320" t="s">
        <v>35</v>
      </c>
      <c r="X105" s="320" t="s">
        <v>35</v>
      </c>
      <c r="Y105" s="317" t="s">
        <v>35</v>
      </c>
      <c r="Z105" s="317" t="s">
        <v>35</v>
      </c>
      <c r="AA105" s="317" t="s">
        <v>35</v>
      </c>
      <c r="AB105" s="317" t="s">
        <v>35</v>
      </c>
      <c r="AC105" s="317" t="s">
        <v>35</v>
      </c>
      <c r="AD105" s="317">
        <v>245</v>
      </c>
      <c r="AE105" s="317">
        <v>7</v>
      </c>
      <c r="AF105" s="317" t="s">
        <v>35</v>
      </c>
      <c r="AG105" s="317" t="s">
        <v>35</v>
      </c>
      <c r="AH105" s="317">
        <v>252</v>
      </c>
      <c r="AI105" s="319" t="s">
        <v>35</v>
      </c>
      <c r="AJ105" s="319" t="s">
        <v>35</v>
      </c>
      <c r="AK105" s="319" t="s">
        <v>35</v>
      </c>
      <c r="AL105" s="319" t="s">
        <v>35</v>
      </c>
      <c r="AM105" s="319" t="s">
        <v>35</v>
      </c>
      <c r="AN105" s="319">
        <v>245</v>
      </c>
      <c r="AO105" s="319">
        <v>7</v>
      </c>
      <c r="AP105" s="319" t="s">
        <v>35</v>
      </c>
      <c r="AQ105" s="319" t="s">
        <v>35</v>
      </c>
      <c r="AR105" s="319">
        <v>252</v>
      </c>
      <c r="AS105" s="321">
        <v>3</v>
      </c>
      <c r="AT105" s="321">
        <v>3</v>
      </c>
      <c r="AU105" s="321" t="s">
        <v>35</v>
      </c>
      <c r="AV105" s="321" t="s">
        <v>35</v>
      </c>
      <c r="AW105" s="308" t="s">
        <v>6</v>
      </c>
    </row>
    <row r="106" spans="1:49" x14ac:dyDescent="0.35">
      <c r="A106" s="315">
        <v>2013</v>
      </c>
      <c r="B106" s="316">
        <v>5327</v>
      </c>
      <c r="C106" s="308" t="s">
        <v>491</v>
      </c>
      <c r="D106" s="308" t="s">
        <v>123</v>
      </c>
      <c r="E106" s="317">
        <v>1149</v>
      </c>
      <c r="F106" s="317" t="s">
        <v>35</v>
      </c>
      <c r="G106" s="317" t="s">
        <v>35</v>
      </c>
      <c r="H106" s="317" t="s">
        <v>35</v>
      </c>
      <c r="I106" s="317">
        <v>1149</v>
      </c>
      <c r="J106" s="318" t="s">
        <v>35</v>
      </c>
      <c r="K106" s="318" t="s">
        <v>35</v>
      </c>
      <c r="L106" s="318" t="s">
        <v>35</v>
      </c>
      <c r="M106" s="318" t="s">
        <v>35</v>
      </c>
      <c r="N106" s="318" t="s">
        <v>35</v>
      </c>
      <c r="O106" s="319">
        <v>1149</v>
      </c>
      <c r="P106" s="319" t="s">
        <v>35</v>
      </c>
      <c r="Q106" s="319" t="s">
        <v>35</v>
      </c>
      <c r="R106" s="319" t="s">
        <v>35</v>
      </c>
      <c r="S106" s="319">
        <v>1149</v>
      </c>
      <c r="T106" s="320" t="s">
        <v>35</v>
      </c>
      <c r="U106" s="320" t="s">
        <v>35</v>
      </c>
      <c r="V106" s="320" t="s">
        <v>35</v>
      </c>
      <c r="W106" s="320" t="s">
        <v>35</v>
      </c>
      <c r="X106" s="320" t="s">
        <v>35</v>
      </c>
      <c r="Y106" s="317">
        <v>172</v>
      </c>
      <c r="Z106" s="317" t="s">
        <v>35</v>
      </c>
      <c r="AA106" s="317" t="s">
        <v>35</v>
      </c>
      <c r="AB106" s="317" t="s">
        <v>35</v>
      </c>
      <c r="AC106" s="317">
        <v>172</v>
      </c>
      <c r="AD106" s="317" t="s">
        <v>35</v>
      </c>
      <c r="AE106" s="317" t="s">
        <v>35</v>
      </c>
      <c r="AF106" s="317" t="s">
        <v>35</v>
      </c>
      <c r="AG106" s="317" t="s">
        <v>35</v>
      </c>
      <c r="AH106" s="317" t="s">
        <v>35</v>
      </c>
      <c r="AI106" s="319">
        <v>172</v>
      </c>
      <c r="AJ106" s="319" t="s">
        <v>35</v>
      </c>
      <c r="AK106" s="319" t="s">
        <v>35</v>
      </c>
      <c r="AL106" s="319" t="s">
        <v>35</v>
      </c>
      <c r="AM106" s="319">
        <v>172</v>
      </c>
      <c r="AN106" s="319" t="s">
        <v>35</v>
      </c>
      <c r="AO106" s="319" t="s">
        <v>35</v>
      </c>
      <c r="AP106" s="319" t="s">
        <v>35</v>
      </c>
      <c r="AQ106" s="319" t="s">
        <v>35</v>
      </c>
      <c r="AR106" s="319" t="s">
        <v>35</v>
      </c>
      <c r="AS106" s="321">
        <v>1</v>
      </c>
      <c r="AT106" s="321" t="s">
        <v>35</v>
      </c>
      <c r="AU106" s="321" t="s">
        <v>35</v>
      </c>
      <c r="AV106" s="321" t="s">
        <v>35</v>
      </c>
      <c r="AW106" s="308" t="s">
        <v>2627</v>
      </c>
    </row>
    <row r="107" spans="1:49" x14ac:dyDescent="0.35">
      <c r="A107" s="315">
        <v>2013</v>
      </c>
      <c r="B107" s="316">
        <v>5336</v>
      </c>
      <c r="C107" s="308" t="s">
        <v>494</v>
      </c>
      <c r="D107" s="308" t="s">
        <v>44</v>
      </c>
      <c r="E107" s="317">
        <v>208</v>
      </c>
      <c r="F107" s="317">
        <v>771</v>
      </c>
      <c r="G107" s="317">
        <v>287</v>
      </c>
      <c r="H107" s="317" t="s">
        <v>35</v>
      </c>
      <c r="I107" s="317">
        <v>1266</v>
      </c>
      <c r="J107" s="318">
        <v>73</v>
      </c>
      <c r="K107" s="318">
        <v>482</v>
      </c>
      <c r="L107" s="318">
        <v>36</v>
      </c>
      <c r="M107" s="318" t="s">
        <v>35</v>
      </c>
      <c r="N107" s="318">
        <v>591</v>
      </c>
      <c r="O107" s="319">
        <v>2785</v>
      </c>
      <c r="P107" s="319">
        <v>12152</v>
      </c>
      <c r="Q107" s="319">
        <v>2147</v>
      </c>
      <c r="R107" s="319" t="s">
        <v>35</v>
      </c>
      <c r="S107" s="319">
        <v>17084</v>
      </c>
      <c r="T107" s="320" t="s">
        <v>35</v>
      </c>
      <c r="U107" s="320" t="s">
        <v>35</v>
      </c>
      <c r="V107" s="320" t="s">
        <v>35</v>
      </c>
      <c r="W107" s="320" t="s">
        <v>35</v>
      </c>
      <c r="X107" s="320" t="s">
        <v>35</v>
      </c>
      <c r="Y107" s="317">
        <v>13</v>
      </c>
      <c r="Z107" s="317">
        <v>42</v>
      </c>
      <c r="AA107" s="317">
        <v>20</v>
      </c>
      <c r="AB107" s="317" t="s">
        <v>35</v>
      </c>
      <c r="AC107" s="317">
        <v>75</v>
      </c>
      <c r="AD107" s="317" t="s">
        <v>35</v>
      </c>
      <c r="AE107" s="317" t="s">
        <v>35</v>
      </c>
      <c r="AF107" s="317" t="s">
        <v>35</v>
      </c>
      <c r="AG107" s="317" t="s">
        <v>35</v>
      </c>
      <c r="AH107" s="317" t="s">
        <v>35</v>
      </c>
      <c r="AI107" s="319" t="s">
        <v>35</v>
      </c>
      <c r="AJ107" s="319" t="s">
        <v>35</v>
      </c>
      <c r="AK107" s="319" t="s">
        <v>35</v>
      </c>
      <c r="AL107" s="319" t="s">
        <v>35</v>
      </c>
      <c r="AM107" s="319" t="s">
        <v>35</v>
      </c>
      <c r="AN107" s="319">
        <v>236</v>
      </c>
      <c r="AO107" s="319">
        <v>103</v>
      </c>
      <c r="AP107" s="319">
        <v>581</v>
      </c>
      <c r="AQ107" s="319" t="s">
        <v>35</v>
      </c>
      <c r="AR107" s="319">
        <v>920</v>
      </c>
      <c r="AS107" s="321">
        <v>13.4</v>
      </c>
      <c r="AT107" s="321">
        <v>15.77</v>
      </c>
      <c r="AU107" s="321">
        <v>7.47</v>
      </c>
      <c r="AV107" s="321" t="s">
        <v>35</v>
      </c>
      <c r="AW107" s="308" t="s">
        <v>6</v>
      </c>
    </row>
    <row r="108" spans="1:49" x14ac:dyDescent="0.35">
      <c r="A108" s="315">
        <v>2013</v>
      </c>
      <c r="B108" s="316">
        <v>5416</v>
      </c>
      <c r="C108" s="308" t="s">
        <v>497</v>
      </c>
      <c r="D108" s="308" t="s">
        <v>67</v>
      </c>
      <c r="E108" s="317">
        <v>268559</v>
      </c>
      <c r="F108" s="317">
        <v>118378</v>
      </c>
      <c r="G108" s="317" t="s">
        <v>35</v>
      </c>
      <c r="H108" s="317" t="s">
        <v>35</v>
      </c>
      <c r="I108" s="317">
        <v>386937</v>
      </c>
      <c r="J108" s="318">
        <v>298.5</v>
      </c>
      <c r="K108" s="318">
        <v>308.3</v>
      </c>
      <c r="L108" s="318" t="s">
        <v>35</v>
      </c>
      <c r="M108" s="318" t="s">
        <v>35</v>
      </c>
      <c r="N108" s="318">
        <v>606.79999999999995</v>
      </c>
      <c r="O108" s="319">
        <v>795692</v>
      </c>
      <c r="P108" s="319">
        <v>1733323</v>
      </c>
      <c r="Q108" s="319" t="s">
        <v>35</v>
      </c>
      <c r="R108" s="319" t="s">
        <v>35</v>
      </c>
      <c r="S108" s="319">
        <v>2529015</v>
      </c>
      <c r="T108" s="320">
        <v>373.2</v>
      </c>
      <c r="U108" s="320">
        <v>565.9</v>
      </c>
      <c r="V108" s="320" t="s">
        <v>35</v>
      </c>
      <c r="W108" s="320" t="s">
        <v>35</v>
      </c>
      <c r="X108" s="320">
        <v>939.1</v>
      </c>
      <c r="Y108" s="317">
        <v>11871</v>
      </c>
      <c r="Z108" s="317">
        <v>19907</v>
      </c>
      <c r="AA108" s="317" t="s">
        <v>35</v>
      </c>
      <c r="AB108" s="317" t="s">
        <v>35</v>
      </c>
      <c r="AC108" s="317">
        <v>31778</v>
      </c>
      <c r="AD108" s="317">
        <v>27864</v>
      </c>
      <c r="AE108" s="317">
        <v>23214</v>
      </c>
      <c r="AF108" s="317" t="s">
        <v>35</v>
      </c>
      <c r="AG108" s="317" t="s">
        <v>35</v>
      </c>
      <c r="AH108" s="317">
        <v>51078</v>
      </c>
      <c r="AI108" s="319">
        <v>11871</v>
      </c>
      <c r="AJ108" s="319">
        <v>19907</v>
      </c>
      <c r="AK108" s="319" t="s">
        <v>35</v>
      </c>
      <c r="AL108" s="319" t="s">
        <v>35</v>
      </c>
      <c r="AM108" s="319">
        <v>31778</v>
      </c>
      <c r="AN108" s="319">
        <v>27864</v>
      </c>
      <c r="AO108" s="319">
        <v>23214</v>
      </c>
      <c r="AP108" s="319" t="s">
        <v>35</v>
      </c>
      <c r="AQ108" s="319" t="s">
        <v>35</v>
      </c>
      <c r="AR108" s="319">
        <v>51078</v>
      </c>
      <c r="AS108" s="321">
        <v>2.96</v>
      </c>
      <c r="AT108" s="321">
        <v>14.64</v>
      </c>
      <c r="AU108" s="321" t="s">
        <v>35</v>
      </c>
      <c r="AV108" s="321" t="s">
        <v>35</v>
      </c>
      <c r="AW108" s="308" t="s">
        <v>2628</v>
      </c>
    </row>
    <row r="109" spans="1:49" x14ac:dyDescent="0.35">
      <c r="A109" s="315">
        <v>2013</v>
      </c>
      <c r="B109" s="316">
        <v>5416</v>
      </c>
      <c r="C109" s="308" t="s">
        <v>497</v>
      </c>
      <c r="D109" s="308" t="s">
        <v>51</v>
      </c>
      <c r="E109" s="317">
        <v>100178</v>
      </c>
      <c r="F109" s="317">
        <v>44157</v>
      </c>
      <c r="G109" s="317" t="s">
        <v>35</v>
      </c>
      <c r="H109" s="317" t="s">
        <v>35</v>
      </c>
      <c r="I109" s="317">
        <v>144335</v>
      </c>
      <c r="J109" s="318">
        <v>100.4</v>
      </c>
      <c r="K109" s="318">
        <v>103.3</v>
      </c>
      <c r="L109" s="318" t="s">
        <v>35</v>
      </c>
      <c r="M109" s="318" t="s">
        <v>35</v>
      </c>
      <c r="N109" s="318">
        <v>203.7</v>
      </c>
      <c r="O109" s="319">
        <v>296808</v>
      </c>
      <c r="P109" s="319">
        <v>646563</v>
      </c>
      <c r="Q109" s="319" t="s">
        <v>35</v>
      </c>
      <c r="R109" s="319" t="s">
        <v>35</v>
      </c>
      <c r="S109" s="319">
        <v>943371</v>
      </c>
      <c r="T109" s="320">
        <v>128.30000000000001</v>
      </c>
      <c r="U109" s="320">
        <v>199.4</v>
      </c>
      <c r="V109" s="320" t="s">
        <v>35</v>
      </c>
      <c r="W109" s="320" t="s">
        <v>35</v>
      </c>
      <c r="X109" s="320">
        <v>327.7</v>
      </c>
      <c r="Y109" s="317">
        <v>4428</v>
      </c>
      <c r="Z109" s="317">
        <v>7426</v>
      </c>
      <c r="AA109" s="317" t="s">
        <v>35</v>
      </c>
      <c r="AB109" s="317" t="s">
        <v>35</v>
      </c>
      <c r="AC109" s="317">
        <v>11854</v>
      </c>
      <c r="AD109" s="317">
        <v>10394</v>
      </c>
      <c r="AE109" s="317">
        <v>8659</v>
      </c>
      <c r="AF109" s="317" t="s">
        <v>35</v>
      </c>
      <c r="AG109" s="317" t="s">
        <v>35</v>
      </c>
      <c r="AH109" s="317">
        <v>19053</v>
      </c>
      <c r="AI109" s="319">
        <v>4428</v>
      </c>
      <c r="AJ109" s="319">
        <v>7426</v>
      </c>
      <c r="AK109" s="319" t="s">
        <v>35</v>
      </c>
      <c r="AL109" s="319" t="s">
        <v>35</v>
      </c>
      <c r="AM109" s="319">
        <v>11854</v>
      </c>
      <c r="AN109" s="319">
        <v>10394</v>
      </c>
      <c r="AO109" s="319">
        <v>8659</v>
      </c>
      <c r="AP109" s="319" t="s">
        <v>35</v>
      </c>
      <c r="AQ109" s="319" t="s">
        <v>35</v>
      </c>
      <c r="AR109" s="319">
        <v>19053</v>
      </c>
      <c r="AS109" s="321">
        <v>2.96</v>
      </c>
      <c r="AT109" s="321">
        <v>14.64</v>
      </c>
      <c r="AU109" s="321" t="s">
        <v>35</v>
      </c>
      <c r="AV109" s="321" t="s">
        <v>35</v>
      </c>
      <c r="AW109" s="308" t="s">
        <v>2629</v>
      </c>
    </row>
    <row r="110" spans="1:49" x14ac:dyDescent="0.35">
      <c r="A110" s="315">
        <v>2013</v>
      </c>
      <c r="B110" s="316">
        <v>5417</v>
      </c>
      <c r="C110" s="308" t="s">
        <v>498</v>
      </c>
      <c r="D110" s="308" t="s">
        <v>37</v>
      </c>
      <c r="E110" s="317">
        <v>345</v>
      </c>
      <c r="F110" s="317">
        <v>0</v>
      </c>
      <c r="G110" s="317">
        <v>563</v>
      </c>
      <c r="H110" s="317" t="s">
        <v>35</v>
      </c>
      <c r="I110" s="317">
        <v>908</v>
      </c>
      <c r="J110" s="318">
        <v>0.1</v>
      </c>
      <c r="K110" s="318" t="s">
        <v>35</v>
      </c>
      <c r="L110" s="318">
        <v>0</v>
      </c>
      <c r="M110" s="318" t="s">
        <v>35</v>
      </c>
      <c r="N110" s="318">
        <v>0.1</v>
      </c>
      <c r="O110" s="319">
        <v>2345</v>
      </c>
      <c r="P110" s="319">
        <v>28</v>
      </c>
      <c r="Q110" s="319">
        <v>2392</v>
      </c>
      <c r="R110" s="319" t="s">
        <v>35</v>
      </c>
      <c r="S110" s="319">
        <v>4765</v>
      </c>
      <c r="T110" s="320">
        <v>0.8</v>
      </c>
      <c r="U110" s="320" t="s">
        <v>35</v>
      </c>
      <c r="V110" s="320">
        <v>0.5</v>
      </c>
      <c r="W110" s="320" t="s">
        <v>35</v>
      </c>
      <c r="X110" s="320">
        <v>1.3</v>
      </c>
      <c r="Y110" s="317">
        <v>40</v>
      </c>
      <c r="Z110" s="317">
        <v>0</v>
      </c>
      <c r="AA110" s="317">
        <v>35</v>
      </c>
      <c r="AB110" s="317" t="s">
        <v>35</v>
      </c>
      <c r="AC110" s="317">
        <v>75</v>
      </c>
      <c r="AD110" s="317">
        <v>23</v>
      </c>
      <c r="AE110" s="317">
        <v>1</v>
      </c>
      <c r="AF110" s="317" t="s">
        <v>35</v>
      </c>
      <c r="AG110" s="317" t="s">
        <v>35</v>
      </c>
      <c r="AH110" s="317">
        <v>24</v>
      </c>
      <c r="AI110" s="319">
        <v>128</v>
      </c>
      <c r="AJ110" s="319">
        <v>5</v>
      </c>
      <c r="AK110" s="319">
        <v>60</v>
      </c>
      <c r="AL110" s="319" t="s">
        <v>35</v>
      </c>
      <c r="AM110" s="319">
        <v>193</v>
      </c>
      <c r="AN110" s="319">
        <v>23</v>
      </c>
      <c r="AO110" s="319">
        <v>1</v>
      </c>
      <c r="AP110" s="319" t="s">
        <v>35</v>
      </c>
      <c r="AQ110" s="319" t="s">
        <v>35</v>
      </c>
      <c r="AR110" s="319">
        <v>24</v>
      </c>
      <c r="AS110" s="321">
        <v>1</v>
      </c>
      <c r="AT110" s="321">
        <v>4.25</v>
      </c>
      <c r="AU110" s="321">
        <v>4.25</v>
      </c>
      <c r="AV110" s="321">
        <v>0</v>
      </c>
      <c r="AW110" s="308" t="s">
        <v>2630</v>
      </c>
    </row>
    <row r="111" spans="1:49" x14ac:dyDescent="0.35">
      <c r="A111" s="315">
        <v>2013</v>
      </c>
      <c r="B111" s="316">
        <v>5487</v>
      </c>
      <c r="C111" s="308" t="s">
        <v>502</v>
      </c>
      <c r="D111" s="308" t="s">
        <v>187</v>
      </c>
      <c r="E111" s="317">
        <v>89876</v>
      </c>
      <c r="F111" s="317">
        <v>39705</v>
      </c>
      <c r="G111" s="317">
        <v>28709</v>
      </c>
      <c r="H111" s="317">
        <v>0</v>
      </c>
      <c r="I111" s="317">
        <v>158290</v>
      </c>
      <c r="J111" s="318">
        <v>4.4000000000000004</v>
      </c>
      <c r="K111" s="318">
        <v>10</v>
      </c>
      <c r="L111" s="318">
        <v>4.0999999999999996</v>
      </c>
      <c r="M111" s="318">
        <v>0</v>
      </c>
      <c r="N111" s="318">
        <v>18.5</v>
      </c>
      <c r="O111" s="319">
        <v>227922</v>
      </c>
      <c r="P111" s="319">
        <v>176245</v>
      </c>
      <c r="Q111" s="319">
        <v>101591</v>
      </c>
      <c r="R111" s="319">
        <v>0</v>
      </c>
      <c r="S111" s="319">
        <v>505758</v>
      </c>
      <c r="T111" s="320">
        <v>16.600000000000001</v>
      </c>
      <c r="U111" s="320">
        <v>34.9</v>
      </c>
      <c r="V111" s="320">
        <v>26.4</v>
      </c>
      <c r="W111" s="320">
        <v>0</v>
      </c>
      <c r="X111" s="320">
        <v>77.900000000000006</v>
      </c>
      <c r="Y111" s="317">
        <v>2708</v>
      </c>
      <c r="Z111" s="317">
        <v>2731</v>
      </c>
      <c r="AA111" s="317">
        <v>1336</v>
      </c>
      <c r="AB111" s="317">
        <v>0</v>
      </c>
      <c r="AC111" s="317">
        <v>6775</v>
      </c>
      <c r="AD111" s="317">
        <v>5823</v>
      </c>
      <c r="AE111" s="317">
        <v>6260</v>
      </c>
      <c r="AF111" s="317">
        <v>2316</v>
      </c>
      <c r="AG111" s="317">
        <v>0</v>
      </c>
      <c r="AH111" s="317">
        <v>14399</v>
      </c>
      <c r="AI111" s="319">
        <v>8218</v>
      </c>
      <c r="AJ111" s="319">
        <v>13714</v>
      </c>
      <c r="AK111" s="319">
        <v>6201</v>
      </c>
      <c r="AL111" s="319">
        <v>0</v>
      </c>
      <c r="AM111" s="319">
        <v>28133</v>
      </c>
      <c r="AN111" s="319">
        <v>21395</v>
      </c>
      <c r="AO111" s="319">
        <v>18366</v>
      </c>
      <c r="AP111" s="319">
        <v>9606</v>
      </c>
      <c r="AQ111" s="319">
        <v>0</v>
      </c>
      <c r="AR111" s="319">
        <v>49367</v>
      </c>
      <c r="AS111" s="321">
        <v>15</v>
      </c>
      <c r="AT111" s="321">
        <v>15</v>
      </c>
      <c r="AU111" s="321">
        <v>15</v>
      </c>
      <c r="AV111" s="321" t="s">
        <v>35</v>
      </c>
      <c r="AW111" s="308" t="s">
        <v>2631</v>
      </c>
    </row>
    <row r="112" spans="1:49" x14ac:dyDescent="0.35">
      <c r="A112" s="315">
        <v>2013</v>
      </c>
      <c r="B112" s="316">
        <v>5552</v>
      </c>
      <c r="C112" s="308" t="s">
        <v>2044</v>
      </c>
      <c r="D112" s="308" t="s">
        <v>164</v>
      </c>
      <c r="E112" s="317" t="s">
        <v>35</v>
      </c>
      <c r="F112" s="317" t="s">
        <v>35</v>
      </c>
      <c r="G112" s="317" t="s">
        <v>35</v>
      </c>
      <c r="H112" s="317" t="s">
        <v>35</v>
      </c>
      <c r="I112" s="317" t="s">
        <v>35</v>
      </c>
      <c r="J112" s="318">
        <v>426</v>
      </c>
      <c r="K112" s="318">
        <v>210</v>
      </c>
      <c r="L112" s="318">
        <v>200</v>
      </c>
      <c r="M112" s="318" t="s">
        <v>35</v>
      </c>
      <c r="N112" s="318">
        <v>836</v>
      </c>
      <c r="O112" s="319" t="s">
        <v>35</v>
      </c>
      <c r="P112" s="319" t="s">
        <v>35</v>
      </c>
      <c r="Q112" s="319" t="s">
        <v>35</v>
      </c>
      <c r="R112" s="319" t="s">
        <v>35</v>
      </c>
      <c r="S112" s="319" t="s">
        <v>35</v>
      </c>
      <c r="T112" s="320" t="s">
        <v>35</v>
      </c>
      <c r="U112" s="320" t="s">
        <v>35</v>
      </c>
      <c r="V112" s="320" t="s">
        <v>35</v>
      </c>
      <c r="W112" s="320" t="s">
        <v>35</v>
      </c>
      <c r="X112" s="320" t="s">
        <v>35</v>
      </c>
      <c r="Y112" s="317">
        <v>418</v>
      </c>
      <c r="Z112" s="317" t="s">
        <v>35</v>
      </c>
      <c r="AA112" s="317" t="s">
        <v>35</v>
      </c>
      <c r="AB112" s="317" t="s">
        <v>35</v>
      </c>
      <c r="AC112" s="317">
        <v>418</v>
      </c>
      <c r="AD112" s="317">
        <v>1080</v>
      </c>
      <c r="AE112" s="317">
        <v>270</v>
      </c>
      <c r="AF112" s="317" t="s">
        <v>35</v>
      </c>
      <c r="AG112" s="317" t="s">
        <v>35</v>
      </c>
      <c r="AH112" s="317">
        <v>1350</v>
      </c>
      <c r="AI112" s="319" t="s">
        <v>35</v>
      </c>
      <c r="AJ112" s="319" t="s">
        <v>35</v>
      </c>
      <c r="AK112" s="319" t="s">
        <v>35</v>
      </c>
      <c r="AL112" s="319" t="s">
        <v>35</v>
      </c>
      <c r="AM112" s="319" t="s">
        <v>35</v>
      </c>
      <c r="AN112" s="319" t="s">
        <v>35</v>
      </c>
      <c r="AO112" s="319" t="s">
        <v>35</v>
      </c>
      <c r="AP112" s="319" t="s">
        <v>35</v>
      </c>
      <c r="AQ112" s="319" t="s">
        <v>35</v>
      </c>
      <c r="AR112" s="319" t="s">
        <v>35</v>
      </c>
      <c r="AS112" s="321" t="s">
        <v>35</v>
      </c>
      <c r="AT112" s="321" t="s">
        <v>35</v>
      </c>
      <c r="AU112" s="321" t="s">
        <v>35</v>
      </c>
      <c r="AV112" s="321" t="s">
        <v>35</v>
      </c>
      <c r="AW112" s="308" t="s">
        <v>6</v>
      </c>
    </row>
    <row r="113" spans="1:49" x14ac:dyDescent="0.35">
      <c r="A113" s="315">
        <v>2013</v>
      </c>
      <c r="B113" s="316">
        <v>5575</v>
      </c>
      <c r="C113" s="308" t="s">
        <v>508</v>
      </c>
      <c r="D113" s="308" t="s">
        <v>48</v>
      </c>
      <c r="E113" s="317">
        <v>186</v>
      </c>
      <c r="F113" s="317">
        <v>832</v>
      </c>
      <c r="G113" s="317">
        <v>1716</v>
      </c>
      <c r="H113" s="317" t="s">
        <v>35</v>
      </c>
      <c r="I113" s="317">
        <v>2734</v>
      </c>
      <c r="J113" s="318">
        <v>0</v>
      </c>
      <c r="K113" s="318">
        <v>0.2</v>
      </c>
      <c r="L113" s="318">
        <v>0</v>
      </c>
      <c r="M113" s="318" t="s">
        <v>35</v>
      </c>
      <c r="N113" s="318">
        <v>0.2</v>
      </c>
      <c r="O113" s="319">
        <v>2145</v>
      </c>
      <c r="P113" s="319">
        <v>12349</v>
      </c>
      <c r="Q113" s="319">
        <v>25752</v>
      </c>
      <c r="R113" s="319" t="s">
        <v>35</v>
      </c>
      <c r="S113" s="319">
        <v>40246</v>
      </c>
      <c r="T113" s="320">
        <v>0</v>
      </c>
      <c r="U113" s="320">
        <v>0.2</v>
      </c>
      <c r="V113" s="320">
        <v>0</v>
      </c>
      <c r="W113" s="320" t="s">
        <v>35</v>
      </c>
      <c r="X113" s="320">
        <v>0.2</v>
      </c>
      <c r="Y113" s="317">
        <v>51</v>
      </c>
      <c r="Z113" s="317">
        <v>68</v>
      </c>
      <c r="AA113" s="317">
        <v>64</v>
      </c>
      <c r="AB113" s="317" t="s">
        <v>35</v>
      </c>
      <c r="AC113" s="317">
        <v>183</v>
      </c>
      <c r="AD113" s="317">
        <v>26</v>
      </c>
      <c r="AE113" s="317">
        <v>11</v>
      </c>
      <c r="AF113" s="317">
        <v>17</v>
      </c>
      <c r="AG113" s="317" t="s">
        <v>35</v>
      </c>
      <c r="AH113" s="317">
        <v>54</v>
      </c>
      <c r="AI113" s="319">
        <v>863</v>
      </c>
      <c r="AJ113" s="319">
        <v>948</v>
      </c>
      <c r="AK113" s="319">
        <v>957</v>
      </c>
      <c r="AL113" s="319" t="s">
        <v>35</v>
      </c>
      <c r="AM113" s="319">
        <v>2768</v>
      </c>
      <c r="AN113" s="319">
        <v>327</v>
      </c>
      <c r="AO113" s="319">
        <v>146</v>
      </c>
      <c r="AP113" s="319">
        <v>39</v>
      </c>
      <c r="AQ113" s="319" t="s">
        <v>35</v>
      </c>
      <c r="AR113" s="319">
        <v>512</v>
      </c>
      <c r="AS113" s="321">
        <v>11</v>
      </c>
      <c r="AT113" s="321">
        <v>15</v>
      </c>
      <c r="AU113" s="321">
        <v>15</v>
      </c>
      <c r="AV113" s="321" t="s">
        <v>35</v>
      </c>
      <c r="AW113" s="308" t="s">
        <v>6</v>
      </c>
    </row>
    <row r="114" spans="1:49" x14ac:dyDescent="0.35">
      <c r="A114" s="315">
        <v>2013</v>
      </c>
      <c r="B114" s="316">
        <v>5580</v>
      </c>
      <c r="C114" s="308" t="s">
        <v>2045</v>
      </c>
      <c r="D114" s="308" t="s">
        <v>106</v>
      </c>
      <c r="E114" s="317">
        <v>7011</v>
      </c>
      <c r="F114" s="317">
        <v>9612</v>
      </c>
      <c r="G114" s="317" t="s">
        <v>35</v>
      </c>
      <c r="H114" s="317" t="s">
        <v>35</v>
      </c>
      <c r="I114" s="317">
        <v>16623</v>
      </c>
      <c r="J114" s="318">
        <v>2.2000000000000002</v>
      </c>
      <c r="K114" s="318">
        <v>1</v>
      </c>
      <c r="L114" s="318" t="s">
        <v>35</v>
      </c>
      <c r="M114" s="318" t="s">
        <v>35</v>
      </c>
      <c r="N114" s="318">
        <v>3.2</v>
      </c>
      <c r="O114" s="319">
        <v>114244</v>
      </c>
      <c r="P114" s="319">
        <v>96125</v>
      </c>
      <c r="Q114" s="319" t="s">
        <v>35</v>
      </c>
      <c r="R114" s="319" t="s">
        <v>35</v>
      </c>
      <c r="S114" s="319">
        <v>210369</v>
      </c>
      <c r="T114" s="320">
        <v>2.2000000000000002</v>
      </c>
      <c r="U114" s="320">
        <v>1</v>
      </c>
      <c r="V114" s="320" t="s">
        <v>35</v>
      </c>
      <c r="W114" s="320" t="s">
        <v>35</v>
      </c>
      <c r="X114" s="320">
        <v>3.2</v>
      </c>
      <c r="Y114" s="317">
        <v>884</v>
      </c>
      <c r="Z114" s="317">
        <v>482</v>
      </c>
      <c r="AA114" s="317" t="s">
        <v>35</v>
      </c>
      <c r="AB114" s="317" t="s">
        <v>35</v>
      </c>
      <c r="AC114" s="317">
        <v>1366</v>
      </c>
      <c r="AD114" s="317">
        <v>711</v>
      </c>
      <c r="AE114" s="317">
        <v>55</v>
      </c>
      <c r="AF114" s="317" t="s">
        <v>35</v>
      </c>
      <c r="AG114" s="317" t="s">
        <v>35</v>
      </c>
      <c r="AH114" s="317">
        <v>766</v>
      </c>
      <c r="AI114" s="319">
        <v>884</v>
      </c>
      <c r="AJ114" s="319">
        <v>482</v>
      </c>
      <c r="AK114" s="319" t="s">
        <v>35</v>
      </c>
      <c r="AL114" s="319" t="s">
        <v>35</v>
      </c>
      <c r="AM114" s="319">
        <v>1366</v>
      </c>
      <c r="AN114" s="319">
        <v>711</v>
      </c>
      <c r="AO114" s="319">
        <v>55</v>
      </c>
      <c r="AP114" s="319" t="s">
        <v>35</v>
      </c>
      <c r="AQ114" s="319" t="s">
        <v>35</v>
      </c>
      <c r="AR114" s="319">
        <v>766</v>
      </c>
      <c r="AS114" s="321">
        <v>16.3</v>
      </c>
      <c r="AT114" s="321">
        <v>10</v>
      </c>
      <c r="AU114" s="321" t="s">
        <v>35</v>
      </c>
      <c r="AV114" s="321" t="s">
        <v>35</v>
      </c>
      <c r="AW114" s="308" t="s">
        <v>6</v>
      </c>
    </row>
    <row r="115" spans="1:49" x14ac:dyDescent="0.35">
      <c r="A115" s="315">
        <v>2013</v>
      </c>
      <c r="B115" s="316">
        <v>5585</v>
      </c>
      <c r="C115" s="308" t="s">
        <v>511</v>
      </c>
      <c r="D115" s="308" t="s">
        <v>34</v>
      </c>
      <c r="E115" s="317">
        <v>989</v>
      </c>
      <c r="F115" s="317" t="s">
        <v>35</v>
      </c>
      <c r="G115" s="317" t="s">
        <v>35</v>
      </c>
      <c r="H115" s="317" t="s">
        <v>35</v>
      </c>
      <c r="I115" s="317">
        <v>989</v>
      </c>
      <c r="J115" s="318" t="s">
        <v>35</v>
      </c>
      <c r="K115" s="318" t="s">
        <v>35</v>
      </c>
      <c r="L115" s="318" t="s">
        <v>35</v>
      </c>
      <c r="M115" s="318" t="s">
        <v>35</v>
      </c>
      <c r="N115" s="318" t="s">
        <v>35</v>
      </c>
      <c r="O115" s="319">
        <v>14833</v>
      </c>
      <c r="P115" s="319" t="s">
        <v>35</v>
      </c>
      <c r="Q115" s="319" t="s">
        <v>35</v>
      </c>
      <c r="R115" s="319" t="s">
        <v>35</v>
      </c>
      <c r="S115" s="319">
        <v>14833</v>
      </c>
      <c r="T115" s="320" t="s">
        <v>35</v>
      </c>
      <c r="U115" s="320" t="s">
        <v>35</v>
      </c>
      <c r="V115" s="320" t="s">
        <v>35</v>
      </c>
      <c r="W115" s="320" t="s">
        <v>35</v>
      </c>
      <c r="X115" s="320" t="s">
        <v>35</v>
      </c>
      <c r="Y115" s="317" t="s">
        <v>35</v>
      </c>
      <c r="Z115" s="317" t="s">
        <v>35</v>
      </c>
      <c r="AA115" s="317" t="s">
        <v>35</v>
      </c>
      <c r="AB115" s="317" t="s">
        <v>35</v>
      </c>
      <c r="AC115" s="317" t="s">
        <v>35</v>
      </c>
      <c r="AD115" s="317">
        <v>50</v>
      </c>
      <c r="AE115" s="317" t="s">
        <v>35</v>
      </c>
      <c r="AF115" s="317" t="s">
        <v>35</v>
      </c>
      <c r="AG115" s="317" t="s">
        <v>35</v>
      </c>
      <c r="AH115" s="317">
        <v>50</v>
      </c>
      <c r="AI115" s="319" t="s">
        <v>35</v>
      </c>
      <c r="AJ115" s="319" t="s">
        <v>35</v>
      </c>
      <c r="AK115" s="319" t="s">
        <v>35</v>
      </c>
      <c r="AL115" s="319" t="s">
        <v>35</v>
      </c>
      <c r="AM115" s="319" t="s">
        <v>35</v>
      </c>
      <c r="AN115" s="319">
        <v>50</v>
      </c>
      <c r="AO115" s="319" t="s">
        <v>35</v>
      </c>
      <c r="AP115" s="319" t="s">
        <v>35</v>
      </c>
      <c r="AQ115" s="319" t="s">
        <v>35</v>
      </c>
      <c r="AR115" s="319">
        <v>50</v>
      </c>
      <c r="AS115" s="321">
        <v>15</v>
      </c>
      <c r="AT115" s="321" t="s">
        <v>35</v>
      </c>
      <c r="AU115" s="321" t="s">
        <v>35</v>
      </c>
      <c r="AV115" s="321" t="s">
        <v>35</v>
      </c>
      <c r="AW115" s="308" t="s">
        <v>6</v>
      </c>
    </row>
    <row r="116" spans="1:49" x14ac:dyDescent="0.35">
      <c r="A116" s="315">
        <v>2013</v>
      </c>
      <c r="B116" s="316">
        <v>5632</v>
      </c>
      <c r="C116" s="308" t="s">
        <v>517</v>
      </c>
      <c r="D116" s="308" t="s">
        <v>37</v>
      </c>
      <c r="E116" s="317">
        <v>333</v>
      </c>
      <c r="F116" s="317">
        <v>268</v>
      </c>
      <c r="G116" s="317">
        <v>61</v>
      </c>
      <c r="H116" s="317" t="s">
        <v>35</v>
      </c>
      <c r="I116" s="317">
        <v>662</v>
      </c>
      <c r="J116" s="318">
        <v>0.1</v>
      </c>
      <c r="K116" s="318">
        <v>0</v>
      </c>
      <c r="L116" s="318">
        <v>0</v>
      </c>
      <c r="M116" s="318" t="s">
        <v>35</v>
      </c>
      <c r="N116" s="318">
        <v>0.1</v>
      </c>
      <c r="O116" s="319">
        <v>632</v>
      </c>
      <c r="P116" s="319">
        <v>369</v>
      </c>
      <c r="Q116" s="319">
        <v>436</v>
      </c>
      <c r="R116" s="319" t="s">
        <v>35</v>
      </c>
      <c r="S116" s="319">
        <v>1437</v>
      </c>
      <c r="T116" s="320">
        <v>0.2</v>
      </c>
      <c r="U116" s="320">
        <v>0.1</v>
      </c>
      <c r="V116" s="320">
        <v>0.1</v>
      </c>
      <c r="W116" s="320" t="s">
        <v>35</v>
      </c>
      <c r="X116" s="320">
        <v>0.4</v>
      </c>
      <c r="Y116" s="317">
        <v>105</v>
      </c>
      <c r="Z116" s="317">
        <v>12</v>
      </c>
      <c r="AA116" s="317">
        <v>3</v>
      </c>
      <c r="AB116" s="317" t="s">
        <v>35</v>
      </c>
      <c r="AC116" s="317">
        <v>120</v>
      </c>
      <c r="AD116" s="317">
        <v>77</v>
      </c>
      <c r="AE116" s="317">
        <v>5</v>
      </c>
      <c r="AF116" s="317">
        <v>0</v>
      </c>
      <c r="AG116" s="317" t="s">
        <v>35</v>
      </c>
      <c r="AH116" s="317">
        <v>82</v>
      </c>
      <c r="AI116" s="319">
        <v>105</v>
      </c>
      <c r="AJ116" s="319">
        <v>12</v>
      </c>
      <c r="AK116" s="319">
        <v>3</v>
      </c>
      <c r="AL116" s="319" t="s">
        <v>35</v>
      </c>
      <c r="AM116" s="319">
        <v>120</v>
      </c>
      <c r="AN116" s="319">
        <v>77</v>
      </c>
      <c r="AO116" s="319">
        <v>5</v>
      </c>
      <c r="AP116" s="319">
        <v>0</v>
      </c>
      <c r="AQ116" s="319" t="s">
        <v>35</v>
      </c>
      <c r="AR116" s="319">
        <v>82</v>
      </c>
      <c r="AS116" s="321">
        <v>1.7749999999999999</v>
      </c>
      <c r="AT116" s="321">
        <v>1.498</v>
      </c>
      <c r="AU116" s="321">
        <v>7.13</v>
      </c>
      <c r="AV116" s="321" t="s">
        <v>35</v>
      </c>
      <c r="AW116" s="308" t="s">
        <v>6</v>
      </c>
    </row>
    <row r="117" spans="1:49" x14ac:dyDescent="0.35">
      <c r="A117" s="315">
        <v>2013</v>
      </c>
      <c r="B117" s="316">
        <v>5701</v>
      </c>
      <c r="C117" s="308" t="s">
        <v>521</v>
      </c>
      <c r="D117" s="308" t="s">
        <v>312</v>
      </c>
      <c r="E117" s="317">
        <v>6854</v>
      </c>
      <c r="F117" s="317">
        <v>11335</v>
      </c>
      <c r="G117" s="317">
        <v>0</v>
      </c>
      <c r="H117" s="317">
        <v>0</v>
      </c>
      <c r="I117" s="317">
        <v>18189</v>
      </c>
      <c r="J117" s="318">
        <v>2.2000000000000002</v>
      </c>
      <c r="K117" s="318">
        <v>1.4</v>
      </c>
      <c r="L117" s="318">
        <v>0</v>
      </c>
      <c r="M117" s="318">
        <v>0</v>
      </c>
      <c r="N117" s="318">
        <v>3.6</v>
      </c>
      <c r="O117" s="319">
        <v>60315</v>
      </c>
      <c r="P117" s="319">
        <v>155290</v>
      </c>
      <c r="Q117" s="319">
        <v>0</v>
      </c>
      <c r="R117" s="319">
        <v>0</v>
      </c>
      <c r="S117" s="319">
        <v>215605</v>
      </c>
      <c r="T117" s="320">
        <v>2.2000000000000002</v>
      </c>
      <c r="U117" s="320">
        <v>1.4</v>
      </c>
      <c r="V117" s="320">
        <v>0</v>
      </c>
      <c r="W117" s="320">
        <v>0</v>
      </c>
      <c r="X117" s="320">
        <v>3.6</v>
      </c>
      <c r="Y117" s="317">
        <v>1517</v>
      </c>
      <c r="Z117" s="317">
        <v>793</v>
      </c>
      <c r="AA117" s="317">
        <v>0</v>
      </c>
      <c r="AB117" s="317">
        <v>0</v>
      </c>
      <c r="AC117" s="317">
        <v>2310</v>
      </c>
      <c r="AD117" s="317">
        <v>468</v>
      </c>
      <c r="AE117" s="317">
        <v>481</v>
      </c>
      <c r="AF117" s="317" t="s">
        <v>35</v>
      </c>
      <c r="AG117" s="317" t="s">
        <v>35</v>
      </c>
      <c r="AH117" s="317">
        <v>949</v>
      </c>
      <c r="AI117" s="319">
        <v>1517</v>
      </c>
      <c r="AJ117" s="319">
        <v>793</v>
      </c>
      <c r="AK117" s="319" t="s">
        <v>35</v>
      </c>
      <c r="AL117" s="319" t="s">
        <v>35</v>
      </c>
      <c r="AM117" s="319">
        <v>2310</v>
      </c>
      <c r="AN117" s="319">
        <v>468</v>
      </c>
      <c r="AO117" s="319">
        <v>481</v>
      </c>
      <c r="AP117" s="319" t="s">
        <v>35</v>
      </c>
      <c r="AQ117" s="319" t="s">
        <v>35</v>
      </c>
      <c r="AR117" s="319">
        <v>949</v>
      </c>
      <c r="AS117" s="321">
        <v>8.8000000000000007</v>
      </c>
      <c r="AT117" s="321">
        <v>13.7</v>
      </c>
      <c r="AU117" s="321">
        <v>0</v>
      </c>
      <c r="AV117" s="321">
        <v>0</v>
      </c>
      <c r="AW117" s="308" t="s">
        <v>2632</v>
      </c>
    </row>
    <row r="118" spans="1:49" x14ac:dyDescent="0.35">
      <c r="A118" s="315">
        <v>2013</v>
      </c>
      <c r="B118" s="316">
        <v>5701</v>
      </c>
      <c r="C118" s="308" t="s">
        <v>521</v>
      </c>
      <c r="D118" s="308" t="s">
        <v>94</v>
      </c>
      <c r="E118" s="317">
        <v>4719</v>
      </c>
      <c r="F118" s="317">
        <v>18675</v>
      </c>
      <c r="G118" s="317">
        <v>0</v>
      </c>
      <c r="H118" s="317">
        <v>0</v>
      </c>
      <c r="I118" s="317">
        <v>23394</v>
      </c>
      <c r="J118" s="318">
        <v>1.4</v>
      </c>
      <c r="K118" s="318">
        <v>3.8</v>
      </c>
      <c r="L118" s="318">
        <v>0</v>
      </c>
      <c r="M118" s="318">
        <v>0</v>
      </c>
      <c r="N118" s="318">
        <v>5.2</v>
      </c>
      <c r="O118" s="319">
        <v>57100</v>
      </c>
      <c r="P118" s="319">
        <v>222233</v>
      </c>
      <c r="Q118" s="319">
        <v>0</v>
      </c>
      <c r="R118" s="319">
        <v>0</v>
      </c>
      <c r="S118" s="319">
        <v>279333</v>
      </c>
      <c r="T118" s="320">
        <v>1.4</v>
      </c>
      <c r="U118" s="320">
        <v>3.8</v>
      </c>
      <c r="V118" s="320">
        <v>0</v>
      </c>
      <c r="W118" s="320">
        <v>0</v>
      </c>
      <c r="X118" s="320">
        <v>5.2</v>
      </c>
      <c r="Y118" s="317">
        <v>1591</v>
      </c>
      <c r="Z118" s="317">
        <v>2181</v>
      </c>
      <c r="AA118" s="317">
        <v>0</v>
      </c>
      <c r="AB118" s="317">
        <v>0</v>
      </c>
      <c r="AC118" s="317">
        <v>3772</v>
      </c>
      <c r="AD118" s="317">
        <v>120</v>
      </c>
      <c r="AE118" s="317">
        <v>99</v>
      </c>
      <c r="AF118" s="317" t="s">
        <v>35</v>
      </c>
      <c r="AG118" s="317" t="s">
        <v>35</v>
      </c>
      <c r="AH118" s="317">
        <v>219</v>
      </c>
      <c r="AI118" s="319">
        <v>1591</v>
      </c>
      <c r="AJ118" s="319">
        <v>2181</v>
      </c>
      <c r="AK118" s="319" t="s">
        <v>35</v>
      </c>
      <c r="AL118" s="319" t="s">
        <v>35</v>
      </c>
      <c r="AM118" s="319">
        <v>3772</v>
      </c>
      <c r="AN118" s="319">
        <v>120</v>
      </c>
      <c r="AO118" s="319">
        <v>99</v>
      </c>
      <c r="AP118" s="319" t="s">
        <v>35</v>
      </c>
      <c r="AQ118" s="319" t="s">
        <v>35</v>
      </c>
      <c r="AR118" s="319">
        <v>219</v>
      </c>
      <c r="AS118" s="321">
        <v>12</v>
      </c>
      <c r="AT118" s="321">
        <v>11.9</v>
      </c>
      <c r="AU118" s="321">
        <v>0</v>
      </c>
      <c r="AV118" s="321">
        <v>0</v>
      </c>
      <c r="AW118" s="308" t="s">
        <v>2632</v>
      </c>
    </row>
    <row r="119" spans="1:49" x14ac:dyDescent="0.35">
      <c r="A119" s="315">
        <v>2013</v>
      </c>
      <c r="B119" s="316">
        <v>5780</v>
      </c>
      <c r="C119" s="308" t="s">
        <v>528</v>
      </c>
      <c r="D119" s="308" t="s">
        <v>86</v>
      </c>
      <c r="E119" s="317">
        <v>113</v>
      </c>
      <c r="F119" s="317">
        <v>35</v>
      </c>
      <c r="G119" s="317" t="s">
        <v>35</v>
      </c>
      <c r="H119" s="317" t="s">
        <v>35</v>
      </c>
      <c r="I119" s="317">
        <v>148</v>
      </c>
      <c r="J119" s="318">
        <v>3</v>
      </c>
      <c r="K119" s="318">
        <v>2.1</v>
      </c>
      <c r="L119" s="318" t="s">
        <v>35</v>
      </c>
      <c r="M119" s="318" t="s">
        <v>35</v>
      </c>
      <c r="N119" s="318">
        <v>5.0999999999999996</v>
      </c>
      <c r="O119" s="319">
        <v>2020</v>
      </c>
      <c r="P119" s="319">
        <v>348</v>
      </c>
      <c r="Q119" s="319" t="s">
        <v>35</v>
      </c>
      <c r="R119" s="319" t="s">
        <v>35</v>
      </c>
      <c r="S119" s="319">
        <v>2368</v>
      </c>
      <c r="T119" s="320">
        <v>54.4</v>
      </c>
      <c r="U119" s="320">
        <v>20.8</v>
      </c>
      <c r="V119" s="320" t="s">
        <v>35</v>
      </c>
      <c r="W119" s="320" t="s">
        <v>35</v>
      </c>
      <c r="X119" s="320">
        <v>75.2</v>
      </c>
      <c r="Y119" s="317">
        <v>19</v>
      </c>
      <c r="Z119" s="317">
        <v>7</v>
      </c>
      <c r="AA119" s="317" t="s">
        <v>35</v>
      </c>
      <c r="AB119" s="317" t="s">
        <v>35</v>
      </c>
      <c r="AC119" s="317">
        <v>26</v>
      </c>
      <c r="AD119" s="317">
        <v>0</v>
      </c>
      <c r="AE119" s="317">
        <v>0</v>
      </c>
      <c r="AF119" s="317" t="s">
        <v>35</v>
      </c>
      <c r="AG119" s="317" t="s">
        <v>35</v>
      </c>
      <c r="AH119" s="317">
        <v>0</v>
      </c>
      <c r="AI119" s="319">
        <v>19</v>
      </c>
      <c r="AJ119" s="319">
        <v>7</v>
      </c>
      <c r="AK119" s="319" t="s">
        <v>35</v>
      </c>
      <c r="AL119" s="319" t="s">
        <v>35</v>
      </c>
      <c r="AM119" s="319">
        <v>26</v>
      </c>
      <c r="AN119" s="319">
        <v>0</v>
      </c>
      <c r="AO119" s="319">
        <v>0</v>
      </c>
      <c r="AP119" s="319" t="s">
        <v>35</v>
      </c>
      <c r="AQ119" s="319" t="s">
        <v>35</v>
      </c>
      <c r="AR119" s="319">
        <v>0</v>
      </c>
      <c r="AS119" s="321">
        <v>10</v>
      </c>
      <c r="AT119" s="321">
        <v>10</v>
      </c>
      <c r="AU119" s="321">
        <v>0</v>
      </c>
      <c r="AV119" s="321">
        <v>0</v>
      </c>
      <c r="AW119" s="308" t="s">
        <v>2633</v>
      </c>
    </row>
    <row r="120" spans="1:49" x14ac:dyDescent="0.35">
      <c r="A120" s="315">
        <v>2013</v>
      </c>
      <c r="B120" s="316">
        <v>5832</v>
      </c>
      <c r="C120" s="308" t="s">
        <v>529</v>
      </c>
      <c r="D120" s="308" t="s">
        <v>92</v>
      </c>
      <c r="E120" s="317">
        <v>135</v>
      </c>
      <c r="F120" s="317">
        <v>600</v>
      </c>
      <c r="G120" s="317" t="s">
        <v>35</v>
      </c>
      <c r="H120" s="317" t="s">
        <v>35</v>
      </c>
      <c r="I120" s="317">
        <v>735</v>
      </c>
      <c r="J120" s="318">
        <v>0.1</v>
      </c>
      <c r="K120" s="318">
        <v>0.1</v>
      </c>
      <c r="L120" s="318" t="s">
        <v>35</v>
      </c>
      <c r="M120" s="318" t="s">
        <v>35</v>
      </c>
      <c r="N120" s="318">
        <v>0.2</v>
      </c>
      <c r="O120" s="319">
        <v>2695</v>
      </c>
      <c r="P120" s="319">
        <v>5226</v>
      </c>
      <c r="Q120" s="319" t="s">
        <v>35</v>
      </c>
      <c r="R120" s="319" t="s">
        <v>35</v>
      </c>
      <c r="S120" s="319">
        <v>7921</v>
      </c>
      <c r="T120" s="320">
        <v>0.3</v>
      </c>
      <c r="U120" s="320">
        <v>0.6</v>
      </c>
      <c r="V120" s="320" t="s">
        <v>35</v>
      </c>
      <c r="W120" s="320" t="s">
        <v>35</v>
      </c>
      <c r="X120" s="320">
        <v>0.9</v>
      </c>
      <c r="Y120" s="317">
        <v>62</v>
      </c>
      <c r="Z120" s="317">
        <v>104</v>
      </c>
      <c r="AA120" s="317" t="s">
        <v>35</v>
      </c>
      <c r="AB120" s="317" t="s">
        <v>35</v>
      </c>
      <c r="AC120" s="317">
        <v>166</v>
      </c>
      <c r="AD120" s="317">
        <v>15</v>
      </c>
      <c r="AE120" s="317">
        <v>24</v>
      </c>
      <c r="AF120" s="317" t="s">
        <v>35</v>
      </c>
      <c r="AG120" s="317" t="s">
        <v>35</v>
      </c>
      <c r="AH120" s="317">
        <v>39</v>
      </c>
      <c r="AI120" s="319">
        <v>62</v>
      </c>
      <c r="AJ120" s="319">
        <v>104</v>
      </c>
      <c r="AK120" s="319" t="s">
        <v>35</v>
      </c>
      <c r="AL120" s="319" t="s">
        <v>35</v>
      </c>
      <c r="AM120" s="319">
        <v>166</v>
      </c>
      <c r="AN120" s="319">
        <v>15</v>
      </c>
      <c r="AO120" s="319">
        <v>24</v>
      </c>
      <c r="AP120" s="319" t="s">
        <v>35</v>
      </c>
      <c r="AQ120" s="319" t="s">
        <v>35</v>
      </c>
      <c r="AR120" s="319">
        <v>39</v>
      </c>
      <c r="AS120" s="321">
        <v>9.4499999999999993</v>
      </c>
      <c r="AT120" s="321">
        <v>11.77</v>
      </c>
      <c r="AU120" s="321" t="s">
        <v>35</v>
      </c>
      <c r="AV120" s="321" t="s">
        <v>35</v>
      </c>
      <c r="AW120" s="308" t="s">
        <v>6</v>
      </c>
    </row>
    <row r="121" spans="1:49" x14ac:dyDescent="0.35">
      <c r="A121" s="315">
        <v>2013</v>
      </c>
      <c r="B121" s="316">
        <v>5860</v>
      </c>
      <c r="C121" s="308" t="s">
        <v>531</v>
      </c>
      <c r="D121" s="308" t="s">
        <v>118</v>
      </c>
      <c r="E121" s="317">
        <v>156</v>
      </c>
      <c r="F121" s="317">
        <v>24</v>
      </c>
      <c r="G121" s="317" t="s">
        <v>35</v>
      </c>
      <c r="H121" s="317" t="s">
        <v>35</v>
      </c>
      <c r="I121" s="317">
        <v>180</v>
      </c>
      <c r="J121" s="318">
        <v>0</v>
      </c>
      <c r="K121" s="318">
        <v>0</v>
      </c>
      <c r="L121" s="318" t="s">
        <v>35</v>
      </c>
      <c r="M121" s="318" t="s">
        <v>35</v>
      </c>
      <c r="N121" s="318">
        <v>0</v>
      </c>
      <c r="O121" s="319">
        <v>1605</v>
      </c>
      <c r="P121" s="319">
        <v>276</v>
      </c>
      <c r="Q121" s="319" t="s">
        <v>35</v>
      </c>
      <c r="R121" s="319" t="s">
        <v>35</v>
      </c>
      <c r="S121" s="319">
        <v>1881</v>
      </c>
      <c r="T121" s="320">
        <v>0.5</v>
      </c>
      <c r="U121" s="320">
        <v>0.1</v>
      </c>
      <c r="V121" s="320" t="s">
        <v>35</v>
      </c>
      <c r="W121" s="320" t="s">
        <v>35</v>
      </c>
      <c r="X121" s="320">
        <v>0.6</v>
      </c>
      <c r="Y121" s="317">
        <v>69</v>
      </c>
      <c r="Z121" s="317">
        <v>1</v>
      </c>
      <c r="AA121" s="317" t="s">
        <v>35</v>
      </c>
      <c r="AB121" s="317" t="s">
        <v>35</v>
      </c>
      <c r="AC121" s="317">
        <v>70</v>
      </c>
      <c r="AD121" s="317">
        <v>37</v>
      </c>
      <c r="AE121" s="317">
        <v>8</v>
      </c>
      <c r="AF121" s="317" t="s">
        <v>35</v>
      </c>
      <c r="AG121" s="317" t="s">
        <v>35</v>
      </c>
      <c r="AH121" s="317">
        <v>45</v>
      </c>
      <c r="AI121" s="319">
        <v>69</v>
      </c>
      <c r="AJ121" s="319">
        <v>1</v>
      </c>
      <c r="AK121" s="319" t="s">
        <v>35</v>
      </c>
      <c r="AL121" s="319" t="s">
        <v>35</v>
      </c>
      <c r="AM121" s="319">
        <v>70</v>
      </c>
      <c r="AN121" s="319">
        <v>37</v>
      </c>
      <c r="AO121" s="319">
        <v>8</v>
      </c>
      <c r="AP121" s="319" t="s">
        <v>35</v>
      </c>
      <c r="AQ121" s="319" t="s">
        <v>35</v>
      </c>
      <c r="AR121" s="319">
        <v>45</v>
      </c>
      <c r="AS121" s="321">
        <v>11.8</v>
      </c>
      <c r="AT121" s="321">
        <v>11.8</v>
      </c>
      <c r="AU121" s="321" t="s">
        <v>35</v>
      </c>
      <c r="AV121" s="321" t="s">
        <v>35</v>
      </c>
      <c r="AW121" s="308" t="s">
        <v>2634</v>
      </c>
    </row>
    <row r="122" spans="1:49" x14ac:dyDescent="0.35">
      <c r="A122" s="315">
        <v>2013</v>
      </c>
      <c r="B122" s="316">
        <v>5860</v>
      </c>
      <c r="C122" s="308" t="s">
        <v>531</v>
      </c>
      <c r="D122" s="308" t="s">
        <v>75</v>
      </c>
      <c r="E122" s="317">
        <v>18</v>
      </c>
      <c r="F122" s="317">
        <v>9</v>
      </c>
      <c r="G122" s="317">
        <v>43</v>
      </c>
      <c r="H122" s="317" t="s">
        <v>35</v>
      </c>
      <c r="I122" s="317">
        <v>70</v>
      </c>
      <c r="J122" s="318">
        <v>0</v>
      </c>
      <c r="K122" s="318">
        <v>0</v>
      </c>
      <c r="L122" s="318">
        <v>0</v>
      </c>
      <c r="M122" s="318" t="s">
        <v>35</v>
      </c>
      <c r="N122" s="318">
        <v>0</v>
      </c>
      <c r="O122" s="319">
        <v>257</v>
      </c>
      <c r="P122" s="319">
        <v>128</v>
      </c>
      <c r="Q122" s="319">
        <v>600</v>
      </c>
      <c r="R122" s="319" t="s">
        <v>35</v>
      </c>
      <c r="S122" s="319">
        <v>985</v>
      </c>
      <c r="T122" s="320">
        <v>0.1</v>
      </c>
      <c r="U122" s="320">
        <v>0.1</v>
      </c>
      <c r="V122" s="320">
        <v>0.1</v>
      </c>
      <c r="W122" s="320" t="s">
        <v>35</v>
      </c>
      <c r="X122" s="320">
        <v>0.3</v>
      </c>
      <c r="Y122" s="317">
        <v>17</v>
      </c>
      <c r="Z122" s="317">
        <v>1</v>
      </c>
      <c r="AA122" s="317">
        <v>5</v>
      </c>
      <c r="AB122" s="317" t="s">
        <v>35</v>
      </c>
      <c r="AC122" s="317">
        <v>23</v>
      </c>
      <c r="AD122" s="317">
        <v>2</v>
      </c>
      <c r="AE122" s="317">
        <v>1</v>
      </c>
      <c r="AF122" s="317">
        <v>5</v>
      </c>
      <c r="AG122" s="317" t="s">
        <v>35</v>
      </c>
      <c r="AH122" s="317">
        <v>7</v>
      </c>
      <c r="AI122" s="319">
        <v>17</v>
      </c>
      <c r="AJ122" s="319">
        <v>1</v>
      </c>
      <c r="AK122" s="319">
        <v>5</v>
      </c>
      <c r="AL122" s="319" t="s">
        <v>35</v>
      </c>
      <c r="AM122" s="319">
        <v>23</v>
      </c>
      <c r="AN122" s="319">
        <v>2</v>
      </c>
      <c r="AO122" s="319">
        <v>1</v>
      </c>
      <c r="AP122" s="319">
        <v>5</v>
      </c>
      <c r="AQ122" s="319" t="s">
        <v>35</v>
      </c>
      <c r="AR122" s="319">
        <v>8</v>
      </c>
      <c r="AS122" s="321">
        <v>14.2</v>
      </c>
      <c r="AT122" s="321">
        <v>14.2</v>
      </c>
      <c r="AU122" s="321">
        <v>14.2</v>
      </c>
      <c r="AV122" s="321" t="s">
        <v>35</v>
      </c>
      <c r="AW122" s="308" t="s">
        <v>2635</v>
      </c>
    </row>
    <row r="123" spans="1:49" x14ac:dyDescent="0.35">
      <c r="A123" s="315">
        <v>2013</v>
      </c>
      <c r="B123" s="316">
        <v>5860</v>
      </c>
      <c r="C123" s="308" t="s">
        <v>531</v>
      </c>
      <c r="D123" s="308" t="s">
        <v>127</v>
      </c>
      <c r="E123" s="317">
        <v>1322</v>
      </c>
      <c r="F123" s="317">
        <v>3307</v>
      </c>
      <c r="G123" s="317">
        <v>1418</v>
      </c>
      <c r="H123" s="317" t="s">
        <v>35</v>
      </c>
      <c r="I123" s="317">
        <v>6047</v>
      </c>
      <c r="J123" s="318">
        <v>0.6</v>
      </c>
      <c r="K123" s="318">
        <v>0.5</v>
      </c>
      <c r="L123" s="318">
        <v>0.2</v>
      </c>
      <c r="M123" s="318" t="s">
        <v>35</v>
      </c>
      <c r="N123" s="318">
        <v>1.3</v>
      </c>
      <c r="O123" s="319">
        <v>19274</v>
      </c>
      <c r="P123" s="319">
        <v>46306</v>
      </c>
      <c r="Q123" s="319">
        <v>19845</v>
      </c>
      <c r="R123" s="319" t="s">
        <v>35</v>
      </c>
      <c r="S123" s="319">
        <v>85425</v>
      </c>
      <c r="T123" s="320">
        <v>9</v>
      </c>
      <c r="U123" s="320">
        <v>7</v>
      </c>
      <c r="V123" s="320">
        <v>3</v>
      </c>
      <c r="W123" s="320" t="s">
        <v>35</v>
      </c>
      <c r="X123" s="320">
        <v>19</v>
      </c>
      <c r="Y123" s="317">
        <v>482</v>
      </c>
      <c r="Z123" s="317">
        <v>244</v>
      </c>
      <c r="AA123" s="317">
        <v>105</v>
      </c>
      <c r="AB123" s="317" t="s">
        <v>35</v>
      </c>
      <c r="AC123" s="317">
        <v>831</v>
      </c>
      <c r="AD123" s="317">
        <v>234</v>
      </c>
      <c r="AE123" s="317">
        <v>118</v>
      </c>
      <c r="AF123" s="317">
        <v>51</v>
      </c>
      <c r="AG123" s="317" t="s">
        <v>35</v>
      </c>
      <c r="AH123" s="317">
        <v>403</v>
      </c>
      <c r="AI123" s="319">
        <v>482</v>
      </c>
      <c r="AJ123" s="319">
        <v>244</v>
      </c>
      <c r="AK123" s="319">
        <v>105</v>
      </c>
      <c r="AL123" s="319" t="s">
        <v>35</v>
      </c>
      <c r="AM123" s="319">
        <v>831</v>
      </c>
      <c r="AN123" s="319">
        <v>234</v>
      </c>
      <c r="AO123" s="319">
        <v>118</v>
      </c>
      <c r="AP123" s="319">
        <v>51</v>
      </c>
      <c r="AQ123" s="319" t="s">
        <v>35</v>
      </c>
      <c r="AR123" s="319">
        <v>403</v>
      </c>
      <c r="AS123" s="321">
        <v>14.1</v>
      </c>
      <c r="AT123" s="321">
        <v>14.1</v>
      </c>
      <c r="AU123" s="321">
        <v>14.1</v>
      </c>
      <c r="AV123" s="321" t="s">
        <v>35</v>
      </c>
      <c r="AW123" s="308" t="s">
        <v>2636</v>
      </c>
    </row>
    <row r="124" spans="1:49" x14ac:dyDescent="0.35">
      <c r="A124" s="315">
        <v>2013</v>
      </c>
      <c r="B124" s="316">
        <v>5860</v>
      </c>
      <c r="C124" s="308" t="s">
        <v>531</v>
      </c>
      <c r="D124" s="308" t="s">
        <v>76</v>
      </c>
      <c r="E124" s="317">
        <v>18</v>
      </c>
      <c r="F124" s="317">
        <v>9</v>
      </c>
      <c r="G124" s="317" t="s">
        <v>35</v>
      </c>
      <c r="H124" s="317" t="s">
        <v>35</v>
      </c>
      <c r="I124" s="317">
        <v>27</v>
      </c>
      <c r="J124" s="318">
        <v>0</v>
      </c>
      <c r="K124" s="318">
        <v>0</v>
      </c>
      <c r="L124" s="318" t="s">
        <v>35</v>
      </c>
      <c r="M124" s="318" t="s">
        <v>35</v>
      </c>
      <c r="N124" s="318">
        <v>0</v>
      </c>
      <c r="O124" s="319">
        <v>233</v>
      </c>
      <c r="P124" s="319">
        <v>43</v>
      </c>
      <c r="Q124" s="319" t="s">
        <v>35</v>
      </c>
      <c r="R124" s="319" t="s">
        <v>35</v>
      </c>
      <c r="S124" s="319">
        <v>276</v>
      </c>
      <c r="T124" s="320">
        <v>0.1</v>
      </c>
      <c r="U124" s="320">
        <v>0</v>
      </c>
      <c r="V124" s="320" t="s">
        <v>35</v>
      </c>
      <c r="W124" s="320" t="s">
        <v>35</v>
      </c>
      <c r="X124" s="320">
        <v>0.1</v>
      </c>
      <c r="Y124" s="317">
        <v>10</v>
      </c>
      <c r="Z124" s="317">
        <v>3</v>
      </c>
      <c r="AA124" s="317" t="s">
        <v>35</v>
      </c>
      <c r="AB124" s="317" t="s">
        <v>35</v>
      </c>
      <c r="AC124" s="317">
        <v>13</v>
      </c>
      <c r="AD124" s="317">
        <v>5</v>
      </c>
      <c r="AE124" s="317">
        <v>8</v>
      </c>
      <c r="AF124" s="317" t="s">
        <v>35</v>
      </c>
      <c r="AG124" s="317" t="s">
        <v>35</v>
      </c>
      <c r="AH124" s="317">
        <v>13</v>
      </c>
      <c r="AI124" s="319">
        <v>10</v>
      </c>
      <c r="AJ124" s="319">
        <v>3</v>
      </c>
      <c r="AK124" s="319" t="s">
        <v>35</v>
      </c>
      <c r="AL124" s="319" t="s">
        <v>35</v>
      </c>
      <c r="AM124" s="319">
        <v>13</v>
      </c>
      <c r="AN124" s="319">
        <v>5</v>
      </c>
      <c r="AO124" s="319">
        <v>8</v>
      </c>
      <c r="AP124" s="319" t="s">
        <v>35</v>
      </c>
      <c r="AQ124" s="319" t="s">
        <v>35</v>
      </c>
      <c r="AR124" s="319">
        <v>13</v>
      </c>
      <c r="AS124" s="321">
        <v>14.5</v>
      </c>
      <c r="AT124" s="321">
        <v>14.5</v>
      </c>
      <c r="AU124" s="321" t="s">
        <v>35</v>
      </c>
      <c r="AV124" s="321" t="s">
        <v>35</v>
      </c>
      <c r="AW124" s="308" t="s">
        <v>2637</v>
      </c>
    </row>
    <row r="125" spans="1:49" x14ac:dyDescent="0.35">
      <c r="A125" s="315">
        <v>2013</v>
      </c>
      <c r="B125" s="316">
        <v>5862</v>
      </c>
      <c r="C125" s="308" t="s">
        <v>532</v>
      </c>
      <c r="D125" s="308" t="s">
        <v>125</v>
      </c>
      <c r="E125" s="317">
        <v>594</v>
      </c>
      <c r="F125" s="317">
        <v>1001</v>
      </c>
      <c r="G125" s="317">
        <v>9</v>
      </c>
      <c r="H125" s="317" t="s">
        <v>35</v>
      </c>
      <c r="I125" s="317">
        <v>1604</v>
      </c>
      <c r="J125" s="318">
        <v>0</v>
      </c>
      <c r="K125" s="318">
        <v>0</v>
      </c>
      <c r="L125" s="318">
        <v>0</v>
      </c>
      <c r="M125" s="318" t="s">
        <v>35</v>
      </c>
      <c r="N125" s="318">
        <v>0</v>
      </c>
      <c r="O125" s="319">
        <v>1317</v>
      </c>
      <c r="P125" s="319">
        <v>1615</v>
      </c>
      <c r="Q125" s="319">
        <v>46</v>
      </c>
      <c r="R125" s="319" t="s">
        <v>35</v>
      </c>
      <c r="S125" s="319">
        <v>2978</v>
      </c>
      <c r="T125" s="320">
        <v>43.9</v>
      </c>
      <c r="U125" s="320">
        <v>20.399999999999999</v>
      </c>
      <c r="V125" s="320">
        <v>1.5</v>
      </c>
      <c r="W125" s="320" t="s">
        <v>35</v>
      </c>
      <c r="X125" s="320">
        <v>65.8</v>
      </c>
      <c r="Y125" s="317">
        <v>52</v>
      </c>
      <c r="Z125" s="317">
        <v>8</v>
      </c>
      <c r="AA125" s="317">
        <v>1</v>
      </c>
      <c r="AB125" s="317" t="s">
        <v>35</v>
      </c>
      <c r="AC125" s="317">
        <v>61</v>
      </c>
      <c r="AD125" s="317">
        <v>10</v>
      </c>
      <c r="AE125" s="317">
        <v>1</v>
      </c>
      <c r="AF125" s="317">
        <v>0</v>
      </c>
      <c r="AG125" s="317" t="s">
        <v>35</v>
      </c>
      <c r="AH125" s="317">
        <v>11</v>
      </c>
      <c r="AI125" s="319">
        <v>250</v>
      </c>
      <c r="AJ125" s="319">
        <v>8</v>
      </c>
      <c r="AK125" s="319">
        <v>1</v>
      </c>
      <c r="AL125" s="319" t="s">
        <v>35</v>
      </c>
      <c r="AM125" s="319">
        <v>259</v>
      </c>
      <c r="AN125" s="319">
        <v>40</v>
      </c>
      <c r="AO125" s="319">
        <v>1</v>
      </c>
      <c r="AP125" s="319">
        <v>0</v>
      </c>
      <c r="AQ125" s="319" t="s">
        <v>35</v>
      </c>
      <c r="AR125" s="319">
        <v>41</v>
      </c>
      <c r="AS125" s="321">
        <v>5</v>
      </c>
      <c r="AT125" s="321">
        <v>5</v>
      </c>
      <c r="AU125" s="321">
        <v>5</v>
      </c>
      <c r="AV125" s="321" t="s">
        <v>35</v>
      </c>
      <c r="AW125" s="308" t="s">
        <v>2638</v>
      </c>
    </row>
    <row r="126" spans="1:49" x14ac:dyDescent="0.35">
      <c r="A126" s="315">
        <v>2013</v>
      </c>
      <c r="B126" s="316">
        <v>5929</v>
      </c>
      <c r="C126" s="308" t="s">
        <v>535</v>
      </c>
      <c r="D126" s="308" t="s">
        <v>51</v>
      </c>
      <c r="E126" s="317">
        <v>2</v>
      </c>
      <c r="F126" s="317" t="s">
        <v>35</v>
      </c>
      <c r="G126" s="317" t="s">
        <v>35</v>
      </c>
      <c r="H126" s="317" t="s">
        <v>35</v>
      </c>
      <c r="I126" s="317">
        <v>2</v>
      </c>
      <c r="J126" s="318">
        <v>0</v>
      </c>
      <c r="K126" s="318" t="s">
        <v>35</v>
      </c>
      <c r="L126" s="318" t="s">
        <v>35</v>
      </c>
      <c r="M126" s="318" t="s">
        <v>35</v>
      </c>
      <c r="N126" s="318">
        <v>0</v>
      </c>
      <c r="O126" s="319">
        <v>400</v>
      </c>
      <c r="P126" s="319" t="s">
        <v>35</v>
      </c>
      <c r="Q126" s="319" t="s">
        <v>35</v>
      </c>
      <c r="R126" s="319" t="s">
        <v>35</v>
      </c>
      <c r="S126" s="319">
        <v>400</v>
      </c>
      <c r="T126" s="320">
        <v>0</v>
      </c>
      <c r="U126" s="320" t="s">
        <v>35</v>
      </c>
      <c r="V126" s="320" t="s">
        <v>35</v>
      </c>
      <c r="W126" s="320" t="s">
        <v>35</v>
      </c>
      <c r="X126" s="320">
        <v>0</v>
      </c>
      <c r="Y126" s="317">
        <v>1</v>
      </c>
      <c r="Z126" s="317" t="s">
        <v>35</v>
      </c>
      <c r="AA126" s="317" t="s">
        <v>35</v>
      </c>
      <c r="AB126" s="317" t="s">
        <v>35</v>
      </c>
      <c r="AC126" s="317">
        <v>1</v>
      </c>
      <c r="AD126" s="317" t="s">
        <v>35</v>
      </c>
      <c r="AE126" s="317" t="s">
        <v>35</v>
      </c>
      <c r="AF126" s="317" t="s">
        <v>35</v>
      </c>
      <c r="AG126" s="317" t="s">
        <v>35</v>
      </c>
      <c r="AH126" s="317" t="s">
        <v>35</v>
      </c>
      <c r="AI126" s="319">
        <v>14</v>
      </c>
      <c r="AJ126" s="319" t="s">
        <v>35</v>
      </c>
      <c r="AK126" s="319" t="s">
        <v>35</v>
      </c>
      <c r="AL126" s="319" t="s">
        <v>35</v>
      </c>
      <c r="AM126" s="319">
        <v>14</v>
      </c>
      <c r="AN126" s="319" t="s">
        <v>35</v>
      </c>
      <c r="AO126" s="319" t="s">
        <v>35</v>
      </c>
      <c r="AP126" s="319" t="s">
        <v>35</v>
      </c>
      <c r="AQ126" s="319" t="s">
        <v>35</v>
      </c>
      <c r="AR126" s="319" t="s">
        <v>35</v>
      </c>
      <c r="AS126" s="321">
        <v>5</v>
      </c>
      <c r="AT126" s="321" t="s">
        <v>35</v>
      </c>
      <c r="AU126" s="321" t="s">
        <v>35</v>
      </c>
      <c r="AV126" s="321" t="s">
        <v>35</v>
      </c>
      <c r="AW126" s="308" t="s">
        <v>6</v>
      </c>
    </row>
    <row r="127" spans="1:49" x14ac:dyDescent="0.35">
      <c r="A127" s="315">
        <v>2013</v>
      </c>
      <c r="B127" s="316">
        <v>5930</v>
      </c>
      <c r="C127" s="308" t="s">
        <v>2361</v>
      </c>
      <c r="D127" s="308" t="s">
        <v>41</v>
      </c>
      <c r="E127" s="317">
        <v>828</v>
      </c>
      <c r="F127" s="317">
        <v>201</v>
      </c>
      <c r="G127" s="317" t="s">
        <v>35</v>
      </c>
      <c r="H127" s="317" t="s">
        <v>35</v>
      </c>
      <c r="I127" s="317">
        <v>1029</v>
      </c>
      <c r="J127" s="318">
        <v>1.6</v>
      </c>
      <c r="K127" s="318">
        <v>0.4</v>
      </c>
      <c r="L127" s="318" t="s">
        <v>35</v>
      </c>
      <c r="M127" s="318" t="s">
        <v>35</v>
      </c>
      <c r="N127" s="318">
        <v>2</v>
      </c>
      <c r="O127" s="319">
        <v>9113</v>
      </c>
      <c r="P127" s="319">
        <v>578</v>
      </c>
      <c r="Q127" s="319" t="s">
        <v>35</v>
      </c>
      <c r="R127" s="319" t="s">
        <v>35</v>
      </c>
      <c r="S127" s="319">
        <v>9691</v>
      </c>
      <c r="T127" s="320">
        <v>17.100000000000001</v>
      </c>
      <c r="U127" s="320">
        <v>1.1000000000000001</v>
      </c>
      <c r="V127" s="320" t="s">
        <v>35</v>
      </c>
      <c r="W127" s="320" t="s">
        <v>35</v>
      </c>
      <c r="X127" s="320">
        <v>18.2</v>
      </c>
      <c r="Y127" s="317">
        <v>284</v>
      </c>
      <c r="Z127" s="317">
        <v>189</v>
      </c>
      <c r="AA127" s="317">
        <v>178</v>
      </c>
      <c r="AB127" s="317" t="s">
        <v>35</v>
      </c>
      <c r="AC127" s="317">
        <v>651</v>
      </c>
      <c r="AD127" s="317">
        <v>33</v>
      </c>
      <c r="AE127" s="317">
        <v>11</v>
      </c>
      <c r="AF127" s="317">
        <v>11</v>
      </c>
      <c r="AG127" s="317" t="s">
        <v>35</v>
      </c>
      <c r="AH127" s="317">
        <v>55</v>
      </c>
      <c r="AI127" s="319">
        <v>284</v>
      </c>
      <c r="AJ127" s="319">
        <v>232</v>
      </c>
      <c r="AK127" s="319">
        <v>219</v>
      </c>
      <c r="AL127" s="319" t="s">
        <v>35</v>
      </c>
      <c r="AM127" s="319">
        <v>735</v>
      </c>
      <c r="AN127" s="319">
        <v>33</v>
      </c>
      <c r="AO127" s="319">
        <v>11</v>
      </c>
      <c r="AP127" s="319">
        <v>11</v>
      </c>
      <c r="AQ127" s="319" t="s">
        <v>35</v>
      </c>
      <c r="AR127" s="319">
        <v>55</v>
      </c>
      <c r="AS127" s="321">
        <v>16.690000000000001</v>
      </c>
      <c r="AT127" s="321">
        <v>9.1199999999999992</v>
      </c>
      <c r="AU127" s="321">
        <v>8.59</v>
      </c>
      <c r="AV127" s="321" t="s">
        <v>35</v>
      </c>
      <c r="AW127" s="308" t="s">
        <v>6</v>
      </c>
    </row>
    <row r="128" spans="1:49" x14ac:dyDescent="0.35">
      <c r="A128" s="315">
        <v>2013</v>
      </c>
      <c r="B128" s="316">
        <v>5935</v>
      </c>
      <c r="C128" s="308" t="s">
        <v>2362</v>
      </c>
      <c r="D128" s="308" t="s">
        <v>187</v>
      </c>
      <c r="E128" s="317">
        <v>149</v>
      </c>
      <c r="F128" s="317">
        <v>1540</v>
      </c>
      <c r="G128" s="317" t="s">
        <v>35</v>
      </c>
      <c r="H128" s="317" t="s">
        <v>35</v>
      </c>
      <c r="I128" s="317">
        <v>1689</v>
      </c>
      <c r="J128" s="318" t="s">
        <v>35</v>
      </c>
      <c r="K128" s="318" t="s">
        <v>35</v>
      </c>
      <c r="L128" s="318" t="s">
        <v>35</v>
      </c>
      <c r="M128" s="318" t="s">
        <v>35</v>
      </c>
      <c r="N128" s="318" t="s">
        <v>35</v>
      </c>
      <c r="O128" s="319">
        <v>1356</v>
      </c>
      <c r="P128" s="319">
        <v>19098</v>
      </c>
      <c r="Q128" s="319" t="s">
        <v>35</v>
      </c>
      <c r="R128" s="319" t="s">
        <v>35</v>
      </c>
      <c r="S128" s="319">
        <v>20454</v>
      </c>
      <c r="T128" s="320" t="s">
        <v>35</v>
      </c>
      <c r="U128" s="320" t="s">
        <v>35</v>
      </c>
      <c r="V128" s="320" t="s">
        <v>35</v>
      </c>
      <c r="W128" s="320" t="s">
        <v>35</v>
      </c>
      <c r="X128" s="320" t="s">
        <v>35</v>
      </c>
      <c r="Y128" s="317">
        <v>40</v>
      </c>
      <c r="Z128" s="317">
        <v>252</v>
      </c>
      <c r="AA128" s="317" t="s">
        <v>35</v>
      </c>
      <c r="AB128" s="317" t="s">
        <v>35</v>
      </c>
      <c r="AC128" s="317">
        <v>292</v>
      </c>
      <c r="AD128" s="317" t="s">
        <v>35</v>
      </c>
      <c r="AE128" s="317" t="s">
        <v>35</v>
      </c>
      <c r="AF128" s="317" t="s">
        <v>35</v>
      </c>
      <c r="AG128" s="317" t="s">
        <v>35</v>
      </c>
      <c r="AH128" s="317" t="s">
        <v>35</v>
      </c>
      <c r="AI128" s="319">
        <v>350</v>
      </c>
      <c r="AJ128" s="319">
        <v>3739</v>
      </c>
      <c r="AK128" s="319" t="s">
        <v>35</v>
      </c>
      <c r="AL128" s="319" t="s">
        <v>35</v>
      </c>
      <c r="AM128" s="319">
        <v>4089</v>
      </c>
      <c r="AN128" s="319" t="s">
        <v>35</v>
      </c>
      <c r="AO128" s="319" t="s">
        <v>35</v>
      </c>
      <c r="AP128" s="319" t="s">
        <v>35</v>
      </c>
      <c r="AQ128" s="319" t="s">
        <v>35</v>
      </c>
      <c r="AR128" s="319" t="s">
        <v>35</v>
      </c>
      <c r="AS128" s="321">
        <v>10</v>
      </c>
      <c r="AT128" s="321">
        <v>20</v>
      </c>
      <c r="AU128" s="321" t="s">
        <v>35</v>
      </c>
      <c r="AV128" s="321" t="s">
        <v>35</v>
      </c>
      <c r="AW128" s="308" t="s">
        <v>2639</v>
      </c>
    </row>
    <row r="129" spans="1:49" x14ac:dyDescent="0.35">
      <c r="A129" s="315">
        <v>2013</v>
      </c>
      <c r="B129" s="316">
        <v>5997</v>
      </c>
      <c r="C129" s="308" t="s">
        <v>540</v>
      </c>
      <c r="D129" s="308" t="s">
        <v>125</v>
      </c>
      <c r="E129" s="317">
        <v>0</v>
      </c>
      <c r="F129" s="317">
        <v>849</v>
      </c>
      <c r="G129" s="317" t="s">
        <v>35</v>
      </c>
      <c r="H129" s="317" t="s">
        <v>35</v>
      </c>
      <c r="I129" s="317">
        <v>849</v>
      </c>
      <c r="J129" s="318">
        <v>0</v>
      </c>
      <c r="K129" s="318">
        <v>0.2</v>
      </c>
      <c r="L129" s="318" t="s">
        <v>35</v>
      </c>
      <c r="M129" s="318" t="s">
        <v>35</v>
      </c>
      <c r="N129" s="318">
        <v>0.2</v>
      </c>
      <c r="O129" s="319">
        <v>0</v>
      </c>
      <c r="P129" s="319">
        <v>9334</v>
      </c>
      <c r="Q129" s="319" t="s">
        <v>35</v>
      </c>
      <c r="R129" s="319" t="s">
        <v>35</v>
      </c>
      <c r="S129" s="319">
        <v>9334</v>
      </c>
      <c r="T129" s="320">
        <v>0</v>
      </c>
      <c r="U129" s="320">
        <v>0.2</v>
      </c>
      <c r="V129" s="320" t="s">
        <v>35</v>
      </c>
      <c r="W129" s="320" t="s">
        <v>35</v>
      </c>
      <c r="X129" s="320">
        <v>0.2</v>
      </c>
      <c r="Y129" s="317">
        <v>0</v>
      </c>
      <c r="Z129" s="317">
        <v>236</v>
      </c>
      <c r="AA129" s="317" t="s">
        <v>35</v>
      </c>
      <c r="AB129" s="317" t="s">
        <v>35</v>
      </c>
      <c r="AC129" s="317">
        <v>236</v>
      </c>
      <c r="AD129" s="317">
        <v>2</v>
      </c>
      <c r="AE129" s="317">
        <v>6</v>
      </c>
      <c r="AF129" s="317" t="s">
        <v>35</v>
      </c>
      <c r="AG129" s="317" t="s">
        <v>35</v>
      </c>
      <c r="AH129" s="317">
        <v>8</v>
      </c>
      <c r="AI129" s="319">
        <v>0</v>
      </c>
      <c r="AJ129" s="319">
        <v>236</v>
      </c>
      <c r="AK129" s="319" t="s">
        <v>35</v>
      </c>
      <c r="AL129" s="319" t="s">
        <v>35</v>
      </c>
      <c r="AM129" s="319">
        <v>236</v>
      </c>
      <c r="AN129" s="319">
        <v>2</v>
      </c>
      <c r="AO129" s="319">
        <v>6</v>
      </c>
      <c r="AP129" s="319" t="s">
        <v>35</v>
      </c>
      <c r="AQ129" s="319" t="s">
        <v>35</v>
      </c>
      <c r="AR129" s="319">
        <v>8</v>
      </c>
      <c r="AS129" s="321" t="s">
        <v>35</v>
      </c>
      <c r="AT129" s="321">
        <v>11</v>
      </c>
      <c r="AU129" s="321" t="s">
        <v>35</v>
      </c>
      <c r="AV129" s="321" t="s">
        <v>35</v>
      </c>
      <c r="AW129" s="308" t="s">
        <v>6</v>
      </c>
    </row>
    <row r="130" spans="1:49" x14ac:dyDescent="0.35">
      <c r="A130" s="315">
        <v>2013</v>
      </c>
      <c r="B130" s="316">
        <v>6022</v>
      </c>
      <c r="C130" s="308" t="s">
        <v>544</v>
      </c>
      <c r="D130" s="308" t="s">
        <v>123</v>
      </c>
      <c r="E130" s="317">
        <v>2185</v>
      </c>
      <c r="F130" s="317">
        <v>5431</v>
      </c>
      <c r="G130" s="317">
        <v>8180</v>
      </c>
      <c r="H130" s="317" t="s">
        <v>35</v>
      </c>
      <c r="I130" s="317">
        <v>15796</v>
      </c>
      <c r="J130" s="318">
        <v>0.5</v>
      </c>
      <c r="K130" s="318">
        <v>0.9</v>
      </c>
      <c r="L130" s="318">
        <v>0.9</v>
      </c>
      <c r="M130" s="318" t="s">
        <v>35</v>
      </c>
      <c r="N130" s="318">
        <v>2.2999999999999998</v>
      </c>
      <c r="O130" s="319">
        <v>38431</v>
      </c>
      <c r="P130" s="319">
        <v>91347</v>
      </c>
      <c r="Q130" s="319">
        <v>122699</v>
      </c>
      <c r="R130" s="319" t="s">
        <v>35</v>
      </c>
      <c r="S130" s="319">
        <v>252477</v>
      </c>
      <c r="T130" s="320">
        <v>0.5</v>
      </c>
      <c r="U130" s="320">
        <v>0.9</v>
      </c>
      <c r="V130" s="320">
        <v>0.9</v>
      </c>
      <c r="W130" s="320" t="s">
        <v>35</v>
      </c>
      <c r="X130" s="320">
        <v>2.2999999999999998</v>
      </c>
      <c r="Y130" s="317">
        <v>514</v>
      </c>
      <c r="Z130" s="317">
        <v>615</v>
      </c>
      <c r="AA130" s="317">
        <v>1228</v>
      </c>
      <c r="AB130" s="317" t="s">
        <v>35</v>
      </c>
      <c r="AC130" s="317">
        <v>2357</v>
      </c>
      <c r="AD130" s="317">
        <v>377</v>
      </c>
      <c r="AE130" s="317">
        <v>227</v>
      </c>
      <c r="AF130" s="317">
        <v>139</v>
      </c>
      <c r="AG130" s="317" t="s">
        <v>35</v>
      </c>
      <c r="AH130" s="317">
        <v>742</v>
      </c>
      <c r="AI130" s="319">
        <v>514</v>
      </c>
      <c r="AJ130" s="319">
        <v>615</v>
      </c>
      <c r="AK130" s="319">
        <v>2150</v>
      </c>
      <c r="AL130" s="319" t="s">
        <v>35</v>
      </c>
      <c r="AM130" s="319">
        <v>3279</v>
      </c>
      <c r="AN130" s="319">
        <v>377</v>
      </c>
      <c r="AO130" s="319">
        <v>227</v>
      </c>
      <c r="AP130" s="319">
        <v>139</v>
      </c>
      <c r="AQ130" s="319" t="s">
        <v>35</v>
      </c>
      <c r="AR130" s="319">
        <v>742</v>
      </c>
      <c r="AS130" s="321">
        <v>18</v>
      </c>
      <c r="AT130" s="321">
        <v>17</v>
      </c>
      <c r="AU130" s="321">
        <v>15</v>
      </c>
      <c r="AV130" s="321" t="s">
        <v>35</v>
      </c>
      <c r="AW130" s="308" t="s">
        <v>6</v>
      </c>
    </row>
    <row r="131" spans="1:49" x14ac:dyDescent="0.35">
      <c r="A131" s="315">
        <v>2013</v>
      </c>
      <c r="B131" s="316">
        <v>6151</v>
      </c>
      <c r="C131" s="308" t="s">
        <v>551</v>
      </c>
      <c r="D131" s="308" t="s">
        <v>48</v>
      </c>
      <c r="E131" s="317">
        <v>240</v>
      </c>
      <c r="F131" s="317">
        <v>629</v>
      </c>
      <c r="G131" s="317">
        <v>629</v>
      </c>
      <c r="H131" s="317" t="s">
        <v>35</v>
      </c>
      <c r="I131" s="317">
        <v>1498</v>
      </c>
      <c r="J131" s="318">
        <v>0.2</v>
      </c>
      <c r="K131" s="318">
        <v>0.1</v>
      </c>
      <c r="L131" s="318">
        <v>0.1</v>
      </c>
      <c r="M131" s="318" t="s">
        <v>35</v>
      </c>
      <c r="N131" s="318">
        <v>0.4</v>
      </c>
      <c r="O131" s="319">
        <v>1948</v>
      </c>
      <c r="P131" s="319">
        <v>10196</v>
      </c>
      <c r="Q131" s="319">
        <v>10196</v>
      </c>
      <c r="R131" s="319" t="s">
        <v>35</v>
      </c>
      <c r="S131" s="319">
        <v>22340</v>
      </c>
      <c r="T131" s="320">
        <v>0.2</v>
      </c>
      <c r="U131" s="320">
        <v>0.1</v>
      </c>
      <c r="V131" s="320">
        <v>0.1</v>
      </c>
      <c r="W131" s="320" t="s">
        <v>35</v>
      </c>
      <c r="X131" s="320">
        <v>0.4</v>
      </c>
      <c r="Y131" s="317">
        <v>50</v>
      </c>
      <c r="Z131" s="317">
        <v>45</v>
      </c>
      <c r="AA131" s="317">
        <v>45</v>
      </c>
      <c r="AB131" s="317" t="s">
        <v>35</v>
      </c>
      <c r="AC131" s="317">
        <v>140</v>
      </c>
      <c r="AD131" s="317">
        <v>37</v>
      </c>
      <c r="AE131" s="317">
        <v>26</v>
      </c>
      <c r="AF131" s="317">
        <v>26</v>
      </c>
      <c r="AG131" s="317" t="s">
        <v>35</v>
      </c>
      <c r="AH131" s="317">
        <v>89</v>
      </c>
      <c r="AI131" s="319">
        <v>50</v>
      </c>
      <c r="AJ131" s="319">
        <v>45</v>
      </c>
      <c r="AK131" s="319">
        <v>45</v>
      </c>
      <c r="AL131" s="319" t="s">
        <v>35</v>
      </c>
      <c r="AM131" s="319">
        <v>140</v>
      </c>
      <c r="AN131" s="319">
        <v>37</v>
      </c>
      <c r="AO131" s="319">
        <v>26</v>
      </c>
      <c r="AP131" s="319">
        <v>26</v>
      </c>
      <c r="AQ131" s="319" t="s">
        <v>35</v>
      </c>
      <c r="AR131" s="319">
        <v>89</v>
      </c>
      <c r="AS131" s="321">
        <v>8</v>
      </c>
      <c r="AT131" s="321">
        <v>16</v>
      </c>
      <c r="AU131" s="321">
        <v>16</v>
      </c>
      <c r="AV131" s="321" t="s">
        <v>35</v>
      </c>
      <c r="AW131" s="308" t="s">
        <v>6</v>
      </c>
    </row>
    <row r="132" spans="1:49" x14ac:dyDescent="0.35">
      <c r="A132" s="315">
        <v>2013</v>
      </c>
      <c r="B132" s="316">
        <v>6198</v>
      </c>
      <c r="C132" s="308" t="s">
        <v>560</v>
      </c>
      <c r="D132" s="308" t="s">
        <v>312</v>
      </c>
      <c r="E132" s="317">
        <v>132</v>
      </c>
      <c r="F132" s="317" t="s">
        <v>35</v>
      </c>
      <c r="G132" s="317" t="s">
        <v>35</v>
      </c>
      <c r="H132" s="317" t="s">
        <v>35</v>
      </c>
      <c r="I132" s="317">
        <v>132</v>
      </c>
      <c r="J132" s="318">
        <v>0.4</v>
      </c>
      <c r="K132" s="318" t="s">
        <v>35</v>
      </c>
      <c r="L132" s="318" t="s">
        <v>35</v>
      </c>
      <c r="M132" s="318" t="s">
        <v>35</v>
      </c>
      <c r="N132" s="318">
        <v>0.4</v>
      </c>
      <c r="O132" s="319">
        <v>132</v>
      </c>
      <c r="P132" s="319" t="s">
        <v>35</v>
      </c>
      <c r="Q132" s="319" t="s">
        <v>35</v>
      </c>
      <c r="R132" s="319" t="s">
        <v>35</v>
      </c>
      <c r="S132" s="319">
        <v>132</v>
      </c>
      <c r="T132" s="320">
        <v>0.4</v>
      </c>
      <c r="U132" s="320" t="s">
        <v>35</v>
      </c>
      <c r="V132" s="320" t="s">
        <v>35</v>
      </c>
      <c r="W132" s="320" t="s">
        <v>35</v>
      </c>
      <c r="X132" s="320">
        <v>0.4</v>
      </c>
      <c r="Y132" s="317">
        <v>37</v>
      </c>
      <c r="Z132" s="317" t="s">
        <v>35</v>
      </c>
      <c r="AA132" s="317" t="s">
        <v>35</v>
      </c>
      <c r="AB132" s="317" t="s">
        <v>35</v>
      </c>
      <c r="AC132" s="317">
        <v>37</v>
      </c>
      <c r="AD132" s="317">
        <v>9</v>
      </c>
      <c r="AE132" s="317" t="s">
        <v>35</v>
      </c>
      <c r="AF132" s="317" t="s">
        <v>35</v>
      </c>
      <c r="AG132" s="317" t="s">
        <v>35</v>
      </c>
      <c r="AH132" s="317">
        <v>9</v>
      </c>
      <c r="AI132" s="319">
        <v>37</v>
      </c>
      <c r="AJ132" s="319" t="s">
        <v>35</v>
      </c>
      <c r="AK132" s="319" t="s">
        <v>35</v>
      </c>
      <c r="AL132" s="319" t="s">
        <v>35</v>
      </c>
      <c r="AM132" s="319">
        <v>37</v>
      </c>
      <c r="AN132" s="319">
        <v>9</v>
      </c>
      <c r="AO132" s="319" t="s">
        <v>35</v>
      </c>
      <c r="AP132" s="319" t="s">
        <v>35</v>
      </c>
      <c r="AQ132" s="319" t="s">
        <v>35</v>
      </c>
      <c r="AR132" s="319">
        <v>9</v>
      </c>
      <c r="AS132" s="321">
        <v>21.4</v>
      </c>
      <c r="AT132" s="321" t="s">
        <v>35</v>
      </c>
      <c r="AU132" s="321" t="s">
        <v>35</v>
      </c>
      <c r="AV132" s="321" t="s">
        <v>35</v>
      </c>
      <c r="AW132" s="308" t="s">
        <v>2640</v>
      </c>
    </row>
    <row r="133" spans="1:49" x14ac:dyDescent="0.35">
      <c r="A133" s="315">
        <v>2013</v>
      </c>
      <c r="B133" s="316">
        <v>6335</v>
      </c>
      <c r="C133" s="308" t="s">
        <v>569</v>
      </c>
      <c r="D133" s="308" t="s">
        <v>44</v>
      </c>
      <c r="E133" s="317">
        <v>230</v>
      </c>
      <c r="F133" s="317" t="s">
        <v>35</v>
      </c>
      <c r="G133" s="317" t="s">
        <v>35</v>
      </c>
      <c r="H133" s="317" t="s">
        <v>35</v>
      </c>
      <c r="I133" s="317">
        <v>230</v>
      </c>
      <c r="J133" s="318" t="s">
        <v>35</v>
      </c>
      <c r="K133" s="318" t="s">
        <v>35</v>
      </c>
      <c r="L133" s="318" t="s">
        <v>35</v>
      </c>
      <c r="M133" s="318" t="s">
        <v>35</v>
      </c>
      <c r="N133" s="318" t="s">
        <v>35</v>
      </c>
      <c r="O133" s="319">
        <v>3482</v>
      </c>
      <c r="P133" s="319" t="s">
        <v>35</v>
      </c>
      <c r="Q133" s="319" t="s">
        <v>35</v>
      </c>
      <c r="R133" s="319" t="s">
        <v>35</v>
      </c>
      <c r="S133" s="319">
        <v>3482</v>
      </c>
      <c r="T133" s="320" t="s">
        <v>35</v>
      </c>
      <c r="U133" s="320" t="s">
        <v>35</v>
      </c>
      <c r="V133" s="320" t="s">
        <v>35</v>
      </c>
      <c r="W133" s="320" t="s">
        <v>35</v>
      </c>
      <c r="X133" s="320" t="s">
        <v>35</v>
      </c>
      <c r="Y133" s="317">
        <v>6</v>
      </c>
      <c r="Z133" s="317" t="s">
        <v>35</v>
      </c>
      <c r="AA133" s="317" t="s">
        <v>35</v>
      </c>
      <c r="AB133" s="317" t="s">
        <v>35</v>
      </c>
      <c r="AC133" s="317">
        <v>6</v>
      </c>
      <c r="AD133" s="317" t="s">
        <v>35</v>
      </c>
      <c r="AE133" s="317" t="s">
        <v>35</v>
      </c>
      <c r="AF133" s="317" t="s">
        <v>35</v>
      </c>
      <c r="AG133" s="317" t="s">
        <v>35</v>
      </c>
      <c r="AH133" s="317" t="s">
        <v>35</v>
      </c>
      <c r="AI133" s="319">
        <v>6</v>
      </c>
      <c r="AJ133" s="319" t="s">
        <v>35</v>
      </c>
      <c r="AK133" s="319" t="s">
        <v>35</v>
      </c>
      <c r="AL133" s="319" t="s">
        <v>35</v>
      </c>
      <c r="AM133" s="319">
        <v>6</v>
      </c>
      <c r="AN133" s="319" t="s">
        <v>35</v>
      </c>
      <c r="AO133" s="319" t="s">
        <v>35</v>
      </c>
      <c r="AP133" s="319" t="s">
        <v>35</v>
      </c>
      <c r="AQ133" s="319" t="s">
        <v>35</v>
      </c>
      <c r="AR133" s="319" t="s">
        <v>35</v>
      </c>
      <c r="AS133" s="321">
        <v>15</v>
      </c>
      <c r="AT133" s="321" t="s">
        <v>35</v>
      </c>
      <c r="AU133" s="321" t="s">
        <v>35</v>
      </c>
      <c r="AV133" s="321" t="s">
        <v>35</v>
      </c>
      <c r="AW133" s="308" t="s">
        <v>6</v>
      </c>
    </row>
    <row r="134" spans="1:49" x14ac:dyDescent="0.35">
      <c r="A134" s="315">
        <v>2013</v>
      </c>
      <c r="B134" s="316">
        <v>6374</v>
      </c>
      <c r="C134" s="308" t="s">
        <v>572</v>
      </c>
      <c r="D134" s="308" t="s">
        <v>173</v>
      </c>
      <c r="E134" s="317">
        <v>3057</v>
      </c>
      <c r="F134" s="317">
        <v>1532</v>
      </c>
      <c r="G134" s="317">
        <v>4825</v>
      </c>
      <c r="H134" s="317" t="s">
        <v>35</v>
      </c>
      <c r="I134" s="317">
        <v>9414</v>
      </c>
      <c r="J134" s="318">
        <v>0.3</v>
      </c>
      <c r="K134" s="318">
        <v>0.3</v>
      </c>
      <c r="L134" s="318">
        <v>2.2999999999999998</v>
      </c>
      <c r="M134" s="318" t="s">
        <v>35</v>
      </c>
      <c r="N134" s="318">
        <v>2.9</v>
      </c>
      <c r="O134" s="319">
        <v>25373</v>
      </c>
      <c r="P134" s="319">
        <v>19916</v>
      </c>
      <c r="Q134" s="319">
        <v>61278</v>
      </c>
      <c r="R134" s="319" t="s">
        <v>35</v>
      </c>
      <c r="S134" s="319">
        <v>106567</v>
      </c>
      <c r="T134" s="320">
        <v>2.5</v>
      </c>
      <c r="U134" s="320">
        <v>3.9</v>
      </c>
      <c r="V134" s="320">
        <v>29.2</v>
      </c>
      <c r="W134" s="320" t="s">
        <v>35</v>
      </c>
      <c r="X134" s="320">
        <v>35.6</v>
      </c>
      <c r="Y134" s="317">
        <v>1690</v>
      </c>
      <c r="Z134" s="317">
        <v>1038</v>
      </c>
      <c r="AA134" s="317">
        <v>1249</v>
      </c>
      <c r="AB134" s="317" t="s">
        <v>35</v>
      </c>
      <c r="AC134" s="317">
        <v>3977</v>
      </c>
      <c r="AD134" s="317">
        <v>343</v>
      </c>
      <c r="AE134" s="317">
        <v>109</v>
      </c>
      <c r="AF134" s="317">
        <v>417</v>
      </c>
      <c r="AG134" s="317" t="s">
        <v>35</v>
      </c>
      <c r="AH134" s="317">
        <v>869</v>
      </c>
      <c r="AI134" s="319">
        <v>1690</v>
      </c>
      <c r="AJ134" s="319">
        <v>1038</v>
      </c>
      <c r="AK134" s="319">
        <v>1249</v>
      </c>
      <c r="AL134" s="319" t="s">
        <v>35</v>
      </c>
      <c r="AM134" s="319">
        <v>3977</v>
      </c>
      <c r="AN134" s="319">
        <v>343</v>
      </c>
      <c r="AO134" s="319">
        <v>109</v>
      </c>
      <c r="AP134" s="319">
        <v>417</v>
      </c>
      <c r="AQ134" s="319" t="s">
        <v>35</v>
      </c>
      <c r="AR134" s="319">
        <v>869</v>
      </c>
      <c r="AS134" s="321">
        <v>8.3000000000000007</v>
      </c>
      <c r="AT134" s="321">
        <v>13</v>
      </c>
      <c r="AU134" s="321">
        <v>12.7</v>
      </c>
      <c r="AV134" s="321" t="s">
        <v>35</v>
      </c>
      <c r="AW134" s="308" t="s">
        <v>6</v>
      </c>
    </row>
    <row r="135" spans="1:49" x14ac:dyDescent="0.35">
      <c r="A135" s="315">
        <v>2013</v>
      </c>
      <c r="B135" s="316">
        <v>6395</v>
      </c>
      <c r="C135" s="308" t="s">
        <v>575</v>
      </c>
      <c r="D135" s="308" t="s">
        <v>169</v>
      </c>
      <c r="E135" s="317">
        <v>4170</v>
      </c>
      <c r="F135" s="317">
        <v>2145</v>
      </c>
      <c r="G135" s="317">
        <v>4201</v>
      </c>
      <c r="H135" s="317" t="s">
        <v>35</v>
      </c>
      <c r="I135" s="317">
        <v>10516</v>
      </c>
      <c r="J135" s="318" t="s">
        <v>35</v>
      </c>
      <c r="K135" s="318" t="s">
        <v>35</v>
      </c>
      <c r="L135" s="318" t="s">
        <v>35</v>
      </c>
      <c r="M135" s="318" t="s">
        <v>35</v>
      </c>
      <c r="N135" s="318" t="s">
        <v>35</v>
      </c>
      <c r="O135" s="319">
        <v>80852</v>
      </c>
      <c r="P135" s="319">
        <v>25738</v>
      </c>
      <c r="Q135" s="319">
        <v>41896</v>
      </c>
      <c r="R135" s="319" t="s">
        <v>35</v>
      </c>
      <c r="S135" s="319">
        <v>148486</v>
      </c>
      <c r="T135" s="320" t="s">
        <v>35</v>
      </c>
      <c r="U135" s="320" t="s">
        <v>35</v>
      </c>
      <c r="V135" s="320" t="s">
        <v>35</v>
      </c>
      <c r="W135" s="320" t="s">
        <v>35</v>
      </c>
      <c r="X135" s="320" t="s">
        <v>35</v>
      </c>
      <c r="Y135" s="317">
        <v>625</v>
      </c>
      <c r="Z135" s="317">
        <v>416</v>
      </c>
      <c r="AA135" s="317">
        <v>829</v>
      </c>
      <c r="AB135" s="317" t="s">
        <v>35</v>
      </c>
      <c r="AC135" s="317">
        <v>1870</v>
      </c>
      <c r="AD135" s="317" t="s">
        <v>35</v>
      </c>
      <c r="AE135" s="317" t="s">
        <v>35</v>
      </c>
      <c r="AF135" s="317" t="s">
        <v>35</v>
      </c>
      <c r="AG135" s="317" t="s">
        <v>35</v>
      </c>
      <c r="AH135" s="317" t="s">
        <v>35</v>
      </c>
      <c r="AI135" s="319">
        <v>625</v>
      </c>
      <c r="AJ135" s="319">
        <v>416</v>
      </c>
      <c r="AK135" s="319">
        <v>829</v>
      </c>
      <c r="AL135" s="319" t="s">
        <v>35</v>
      </c>
      <c r="AM135" s="319">
        <v>1870</v>
      </c>
      <c r="AN135" s="319" t="s">
        <v>35</v>
      </c>
      <c r="AO135" s="319" t="s">
        <v>35</v>
      </c>
      <c r="AP135" s="319" t="s">
        <v>35</v>
      </c>
      <c r="AQ135" s="319" t="s">
        <v>35</v>
      </c>
      <c r="AR135" s="319" t="s">
        <v>35</v>
      </c>
      <c r="AS135" s="321">
        <v>19.690000000000001</v>
      </c>
      <c r="AT135" s="321">
        <v>12</v>
      </c>
      <c r="AU135" s="321">
        <v>9.89</v>
      </c>
      <c r="AV135" s="321" t="s">
        <v>35</v>
      </c>
      <c r="AW135" s="308" t="s">
        <v>2641</v>
      </c>
    </row>
    <row r="136" spans="1:49" x14ac:dyDescent="0.35">
      <c r="A136" s="315">
        <v>2013</v>
      </c>
      <c r="B136" s="316">
        <v>6442</v>
      </c>
      <c r="C136" s="308" t="s">
        <v>582</v>
      </c>
      <c r="D136" s="308" t="s">
        <v>106</v>
      </c>
      <c r="E136" s="317">
        <v>1</v>
      </c>
      <c r="F136" s="317" t="s">
        <v>35</v>
      </c>
      <c r="G136" s="317" t="s">
        <v>35</v>
      </c>
      <c r="H136" s="317" t="s">
        <v>35</v>
      </c>
      <c r="I136" s="317">
        <v>1</v>
      </c>
      <c r="J136" s="318" t="s">
        <v>35</v>
      </c>
      <c r="K136" s="318" t="s">
        <v>35</v>
      </c>
      <c r="L136" s="318" t="s">
        <v>35</v>
      </c>
      <c r="M136" s="318" t="s">
        <v>35</v>
      </c>
      <c r="N136" s="318" t="s">
        <v>35</v>
      </c>
      <c r="O136" s="319">
        <v>578</v>
      </c>
      <c r="P136" s="319" t="s">
        <v>35</v>
      </c>
      <c r="Q136" s="319" t="s">
        <v>35</v>
      </c>
      <c r="R136" s="319" t="s">
        <v>35</v>
      </c>
      <c r="S136" s="319">
        <v>578</v>
      </c>
      <c r="T136" s="320" t="s">
        <v>35</v>
      </c>
      <c r="U136" s="320" t="s">
        <v>35</v>
      </c>
      <c r="V136" s="320" t="s">
        <v>35</v>
      </c>
      <c r="W136" s="320" t="s">
        <v>35</v>
      </c>
      <c r="X136" s="320" t="s">
        <v>35</v>
      </c>
      <c r="Y136" s="317">
        <v>21</v>
      </c>
      <c r="Z136" s="317" t="s">
        <v>35</v>
      </c>
      <c r="AA136" s="317" t="s">
        <v>35</v>
      </c>
      <c r="AB136" s="317" t="s">
        <v>35</v>
      </c>
      <c r="AC136" s="317">
        <v>21</v>
      </c>
      <c r="AD136" s="317">
        <v>3</v>
      </c>
      <c r="AE136" s="317" t="s">
        <v>35</v>
      </c>
      <c r="AF136" s="317" t="s">
        <v>35</v>
      </c>
      <c r="AG136" s="317" t="s">
        <v>35</v>
      </c>
      <c r="AH136" s="317">
        <v>3</v>
      </c>
      <c r="AI136" s="319">
        <v>21</v>
      </c>
      <c r="AJ136" s="319" t="s">
        <v>35</v>
      </c>
      <c r="AK136" s="319" t="s">
        <v>35</v>
      </c>
      <c r="AL136" s="319" t="s">
        <v>35</v>
      </c>
      <c r="AM136" s="319">
        <v>21</v>
      </c>
      <c r="AN136" s="319">
        <v>3</v>
      </c>
      <c r="AO136" s="319" t="s">
        <v>35</v>
      </c>
      <c r="AP136" s="319" t="s">
        <v>35</v>
      </c>
      <c r="AQ136" s="319" t="s">
        <v>35</v>
      </c>
      <c r="AR136" s="319">
        <v>3</v>
      </c>
      <c r="AS136" s="321">
        <v>15</v>
      </c>
      <c r="AT136" s="321" t="s">
        <v>35</v>
      </c>
      <c r="AU136" s="321" t="s">
        <v>35</v>
      </c>
      <c r="AV136" s="321" t="s">
        <v>35</v>
      </c>
      <c r="AW136" s="308" t="s">
        <v>6</v>
      </c>
    </row>
    <row r="137" spans="1:49" x14ac:dyDescent="0.35">
      <c r="A137" s="315">
        <v>2013</v>
      </c>
      <c r="B137" s="316">
        <v>6452</v>
      </c>
      <c r="C137" s="308" t="s">
        <v>584</v>
      </c>
      <c r="D137" s="308" t="s">
        <v>58</v>
      </c>
      <c r="E137" s="317" t="s">
        <v>312</v>
      </c>
      <c r="F137" s="317" t="s">
        <v>312</v>
      </c>
      <c r="G137" s="317" t="s">
        <v>312</v>
      </c>
      <c r="H137" s="317" t="s">
        <v>312</v>
      </c>
      <c r="I137" s="317" t="s">
        <v>312</v>
      </c>
      <c r="J137" s="318" t="s">
        <v>312</v>
      </c>
      <c r="K137" s="318" t="s">
        <v>312</v>
      </c>
      <c r="L137" s="318" t="s">
        <v>312</v>
      </c>
      <c r="M137" s="318" t="s">
        <v>312</v>
      </c>
      <c r="N137" s="318" t="s">
        <v>312</v>
      </c>
      <c r="O137" s="319" t="s">
        <v>312</v>
      </c>
      <c r="P137" s="319" t="s">
        <v>312</v>
      </c>
      <c r="Q137" s="319" t="s">
        <v>312</v>
      </c>
      <c r="R137" s="319" t="s">
        <v>312</v>
      </c>
      <c r="S137" s="319" t="s">
        <v>312</v>
      </c>
      <c r="T137" s="320" t="s">
        <v>312</v>
      </c>
      <c r="U137" s="320" t="s">
        <v>312</v>
      </c>
      <c r="V137" s="320" t="s">
        <v>312</v>
      </c>
      <c r="W137" s="320" t="s">
        <v>312</v>
      </c>
      <c r="X137" s="320" t="s">
        <v>312</v>
      </c>
      <c r="Y137" s="317" t="s">
        <v>312</v>
      </c>
      <c r="Z137" s="317" t="s">
        <v>312</v>
      </c>
      <c r="AA137" s="317" t="s">
        <v>312</v>
      </c>
      <c r="AB137" s="317" t="s">
        <v>312</v>
      </c>
      <c r="AC137" s="317" t="s">
        <v>312</v>
      </c>
      <c r="AD137" s="318" t="s">
        <v>312</v>
      </c>
      <c r="AE137" s="318" t="s">
        <v>312</v>
      </c>
      <c r="AF137" s="318" t="s">
        <v>312</v>
      </c>
      <c r="AG137" s="318" t="s">
        <v>312</v>
      </c>
      <c r="AH137" s="318" t="s">
        <v>312</v>
      </c>
      <c r="AI137" s="319" t="s">
        <v>312</v>
      </c>
      <c r="AJ137" s="319" t="s">
        <v>312</v>
      </c>
      <c r="AK137" s="319" t="s">
        <v>312</v>
      </c>
      <c r="AL137" s="319" t="s">
        <v>312</v>
      </c>
      <c r="AM137" s="319" t="s">
        <v>312</v>
      </c>
      <c r="AN137" s="320" t="s">
        <v>312</v>
      </c>
      <c r="AO137" s="320" t="s">
        <v>312</v>
      </c>
      <c r="AP137" s="320" t="s">
        <v>312</v>
      </c>
      <c r="AQ137" s="320" t="s">
        <v>312</v>
      </c>
      <c r="AR137" s="320" t="s">
        <v>312</v>
      </c>
      <c r="AS137" s="321" t="s">
        <v>312</v>
      </c>
      <c r="AT137" s="321" t="s">
        <v>312</v>
      </c>
      <c r="AU137" s="321" t="s">
        <v>312</v>
      </c>
      <c r="AV137" s="321" t="s">
        <v>312</v>
      </c>
      <c r="AW137" s="308" t="s">
        <v>6</v>
      </c>
    </row>
    <row r="138" spans="1:49" x14ac:dyDescent="0.35">
      <c r="A138" s="315">
        <v>2013</v>
      </c>
      <c r="B138" s="316">
        <v>6455</v>
      </c>
      <c r="C138" s="308" t="s">
        <v>585</v>
      </c>
      <c r="D138" s="308" t="s">
        <v>58</v>
      </c>
      <c r="E138" s="317">
        <v>38723</v>
      </c>
      <c r="F138" s="317">
        <v>41049</v>
      </c>
      <c r="G138" s="317">
        <v>0</v>
      </c>
      <c r="H138" s="317">
        <v>0</v>
      </c>
      <c r="I138" s="317">
        <v>79772</v>
      </c>
      <c r="J138" s="318">
        <v>36.4</v>
      </c>
      <c r="K138" s="318">
        <v>14.2</v>
      </c>
      <c r="L138" s="318">
        <v>0</v>
      </c>
      <c r="M138" s="318">
        <v>0</v>
      </c>
      <c r="N138" s="318">
        <v>50.6</v>
      </c>
      <c r="O138" s="319">
        <v>434161</v>
      </c>
      <c r="P138" s="319">
        <v>395982</v>
      </c>
      <c r="Q138" s="319">
        <v>0</v>
      </c>
      <c r="R138" s="319">
        <v>0</v>
      </c>
      <c r="S138" s="319">
        <v>830143</v>
      </c>
      <c r="T138" s="320">
        <v>36.4</v>
      </c>
      <c r="U138" s="320">
        <v>14.2</v>
      </c>
      <c r="V138" s="320">
        <v>0</v>
      </c>
      <c r="W138" s="320">
        <v>0</v>
      </c>
      <c r="X138" s="320">
        <v>50.6</v>
      </c>
      <c r="Y138" s="317">
        <v>9603</v>
      </c>
      <c r="Z138" s="317">
        <v>4117</v>
      </c>
      <c r="AA138" s="317">
        <v>0</v>
      </c>
      <c r="AB138" s="317">
        <v>0</v>
      </c>
      <c r="AC138" s="317">
        <v>13720</v>
      </c>
      <c r="AD138" s="317">
        <v>14072</v>
      </c>
      <c r="AE138" s="317">
        <v>5249</v>
      </c>
      <c r="AF138" s="317">
        <v>0</v>
      </c>
      <c r="AG138" s="317">
        <v>0</v>
      </c>
      <c r="AH138" s="317">
        <v>19321</v>
      </c>
      <c r="AI138" s="319">
        <v>30175</v>
      </c>
      <c r="AJ138" s="319">
        <v>34081</v>
      </c>
      <c r="AK138" s="319">
        <v>0</v>
      </c>
      <c r="AL138" s="319">
        <v>0</v>
      </c>
      <c r="AM138" s="319">
        <v>64256</v>
      </c>
      <c r="AN138" s="319">
        <v>35652</v>
      </c>
      <c r="AO138" s="319">
        <v>6005</v>
      </c>
      <c r="AP138" s="319">
        <v>0</v>
      </c>
      <c r="AQ138" s="319">
        <v>0</v>
      </c>
      <c r="AR138" s="319">
        <v>41657</v>
      </c>
      <c r="AS138" s="321">
        <v>11</v>
      </c>
      <c r="AT138" s="321">
        <v>10</v>
      </c>
      <c r="AU138" s="321">
        <v>10</v>
      </c>
      <c r="AV138" s="321">
        <v>0</v>
      </c>
      <c r="AW138" s="308" t="s">
        <v>2642</v>
      </c>
    </row>
    <row r="139" spans="1:49" x14ac:dyDescent="0.35">
      <c r="A139" s="315">
        <v>2013</v>
      </c>
      <c r="B139" s="316">
        <v>6457</v>
      </c>
      <c r="C139" s="308" t="s">
        <v>586</v>
      </c>
      <c r="D139" s="308" t="s">
        <v>58</v>
      </c>
      <c r="E139" s="317">
        <v>1280</v>
      </c>
      <c r="F139" s="317">
        <v>170</v>
      </c>
      <c r="G139" s="317">
        <v>0</v>
      </c>
      <c r="H139" s="317">
        <v>0</v>
      </c>
      <c r="I139" s="317">
        <v>1450</v>
      </c>
      <c r="J139" s="318">
        <v>0.6</v>
      </c>
      <c r="K139" s="318">
        <v>0.1</v>
      </c>
      <c r="L139" s="318">
        <v>0</v>
      </c>
      <c r="M139" s="318">
        <v>0</v>
      </c>
      <c r="N139" s="318">
        <v>0.7</v>
      </c>
      <c r="O139" s="319">
        <v>5982</v>
      </c>
      <c r="P139" s="319">
        <v>2649</v>
      </c>
      <c r="Q139" s="319">
        <v>0</v>
      </c>
      <c r="R139" s="319">
        <v>0</v>
      </c>
      <c r="S139" s="319">
        <v>8631</v>
      </c>
      <c r="T139" s="320">
        <v>2.6</v>
      </c>
      <c r="U139" s="320">
        <v>1</v>
      </c>
      <c r="V139" s="320">
        <v>0</v>
      </c>
      <c r="W139" s="320">
        <v>0</v>
      </c>
      <c r="X139" s="320">
        <v>3.6</v>
      </c>
      <c r="Y139" s="317">
        <v>0</v>
      </c>
      <c r="Z139" s="317">
        <v>8</v>
      </c>
      <c r="AA139" s="317">
        <v>0</v>
      </c>
      <c r="AB139" s="317">
        <v>0</v>
      </c>
      <c r="AC139" s="317">
        <v>8</v>
      </c>
      <c r="AD139" s="317">
        <v>127</v>
      </c>
      <c r="AE139" s="317">
        <v>11</v>
      </c>
      <c r="AF139" s="317">
        <v>0</v>
      </c>
      <c r="AG139" s="317">
        <v>0</v>
      </c>
      <c r="AH139" s="317">
        <v>138</v>
      </c>
      <c r="AI139" s="319">
        <v>51</v>
      </c>
      <c r="AJ139" s="319">
        <v>8</v>
      </c>
      <c r="AK139" s="319">
        <v>0</v>
      </c>
      <c r="AL139" s="319">
        <v>0</v>
      </c>
      <c r="AM139" s="319">
        <v>59</v>
      </c>
      <c r="AN139" s="319">
        <v>171</v>
      </c>
      <c r="AO139" s="319">
        <v>36</v>
      </c>
      <c r="AP139" s="319">
        <v>0</v>
      </c>
      <c r="AQ139" s="319">
        <v>0</v>
      </c>
      <c r="AR139" s="319">
        <v>207</v>
      </c>
      <c r="AS139" s="321">
        <v>3</v>
      </c>
      <c r="AT139" s="321">
        <v>3</v>
      </c>
      <c r="AU139" s="321" t="s">
        <v>35</v>
      </c>
      <c r="AV139" s="321" t="s">
        <v>35</v>
      </c>
      <c r="AW139" s="308" t="s">
        <v>6</v>
      </c>
    </row>
    <row r="140" spans="1:49" x14ac:dyDescent="0.35">
      <c r="A140" s="315">
        <v>2013</v>
      </c>
      <c r="B140" s="316">
        <v>6579</v>
      </c>
      <c r="C140" s="308" t="s">
        <v>589</v>
      </c>
      <c r="D140" s="308" t="s">
        <v>83</v>
      </c>
      <c r="E140" s="317">
        <v>30</v>
      </c>
      <c r="F140" s="317" t="s">
        <v>35</v>
      </c>
      <c r="G140" s="317">
        <v>176</v>
      </c>
      <c r="H140" s="317" t="s">
        <v>35</v>
      </c>
      <c r="I140" s="317">
        <v>206</v>
      </c>
      <c r="J140" s="318">
        <v>0</v>
      </c>
      <c r="K140" s="318" t="s">
        <v>35</v>
      </c>
      <c r="L140" s="318">
        <v>0</v>
      </c>
      <c r="M140" s="318" t="s">
        <v>35</v>
      </c>
      <c r="N140" s="318">
        <v>0</v>
      </c>
      <c r="O140" s="319">
        <v>295</v>
      </c>
      <c r="P140" s="319" t="s">
        <v>35</v>
      </c>
      <c r="Q140" s="319">
        <v>1765</v>
      </c>
      <c r="R140" s="319" t="s">
        <v>35</v>
      </c>
      <c r="S140" s="319">
        <v>2060</v>
      </c>
      <c r="T140" s="320">
        <v>0</v>
      </c>
      <c r="U140" s="320" t="s">
        <v>35</v>
      </c>
      <c r="V140" s="320">
        <v>0</v>
      </c>
      <c r="W140" s="320" t="s">
        <v>35</v>
      </c>
      <c r="X140" s="320">
        <v>0</v>
      </c>
      <c r="Y140" s="317">
        <v>3</v>
      </c>
      <c r="Z140" s="317" t="s">
        <v>35</v>
      </c>
      <c r="AA140" s="317" t="s">
        <v>35</v>
      </c>
      <c r="AB140" s="317" t="s">
        <v>35</v>
      </c>
      <c r="AC140" s="317">
        <v>3</v>
      </c>
      <c r="AD140" s="317">
        <v>1</v>
      </c>
      <c r="AE140" s="317" t="s">
        <v>35</v>
      </c>
      <c r="AF140" s="317">
        <v>5</v>
      </c>
      <c r="AG140" s="317" t="s">
        <v>35</v>
      </c>
      <c r="AH140" s="317">
        <v>6</v>
      </c>
      <c r="AI140" s="319">
        <v>3</v>
      </c>
      <c r="AJ140" s="319" t="s">
        <v>35</v>
      </c>
      <c r="AK140" s="319" t="s">
        <v>35</v>
      </c>
      <c r="AL140" s="319" t="s">
        <v>35</v>
      </c>
      <c r="AM140" s="319">
        <v>3</v>
      </c>
      <c r="AN140" s="319">
        <v>1</v>
      </c>
      <c r="AO140" s="319" t="s">
        <v>35</v>
      </c>
      <c r="AP140" s="319">
        <v>5</v>
      </c>
      <c r="AQ140" s="319" t="s">
        <v>35</v>
      </c>
      <c r="AR140" s="319">
        <v>6</v>
      </c>
      <c r="AS140" s="321">
        <v>10</v>
      </c>
      <c r="AT140" s="321" t="s">
        <v>35</v>
      </c>
      <c r="AU140" s="321">
        <v>10</v>
      </c>
      <c r="AV140" s="321" t="s">
        <v>35</v>
      </c>
      <c r="AW140" s="308" t="s">
        <v>6</v>
      </c>
    </row>
    <row r="141" spans="1:49" x14ac:dyDescent="0.35">
      <c r="A141" s="315">
        <v>2013</v>
      </c>
      <c r="B141" s="316">
        <v>6604</v>
      </c>
      <c r="C141" s="308" t="s">
        <v>592</v>
      </c>
      <c r="D141" s="308" t="s">
        <v>125</v>
      </c>
      <c r="E141" s="317">
        <v>13410</v>
      </c>
      <c r="F141" s="317">
        <v>16362</v>
      </c>
      <c r="G141" s="317">
        <v>2887</v>
      </c>
      <c r="H141" s="317" t="s">
        <v>35</v>
      </c>
      <c r="I141" s="317">
        <v>32659</v>
      </c>
      <c r="J141" s="318">
        <v>2</v>
      </c>
      <c r="K141" s="318">
        <v>2.5</v>
      </c>
      <c r="L141" s="318">
        <v>0.5</v>
      </c>
      <c r="M141" s="318" t="s">
        <v>35</v>
      </c>
      <c r="N141" s="318">
        <v>5</v>
      </c>
      <c r="O141" s="319">
        <v>45628</v>
      </c>
      <c r="P141" s="319">
        <v>199657</v>
      </c>
      <c r="Q141" s="319">
        <v>35233</v>
      </c>
      <c r="R141" s="319" t="s">
        <v>35</v>
      </c>
      <c r="S141" s="319">
        <v>280518</v>
      </c>
      <c r="T141" s="320">
        <v>2</v>
      </c>
      <c r="U141" s="320">
        <v>2.5</v>
      </c>
      <c r="V141" s="320">
        <v>0.5</v>
      </c>
      <c r="W141" s="320" t="s">
        <v>35</v>
      </c>
      <c r="X141" s="320">
        <v>5</v>
      </c>
      <c r="Y141" s="317">
        <v>999</v>
      </c>
      <c r="Z141" s="317">
        <v>1572</v>
      </c>
      <c r="AA141" s="317">
        <v>277</v>
      </c>
      <c r="AB141" s="317" t="s">
        <v>35</v>
      </c>
      <c r="AC141" s="317">
        <v>2848</v>
      </c>
      <c r="AD141" s="317">
        <v>379</v>
      </c>
      <c r="AE141" s="317">
        <v>325</v>
      </c>
      <c r="AF141" s="317">
        <v>10</v>
      </c>
      <c r="AG141" s="317" t="s">
        <v>35</v>
      </c>
      <c r="AH141" s="317">
        <v>714</v>
      </c>
      <c r="AI141" s="319">
        <v>3397</v>
      </c>
      <c r="AJ141" s="319">
        <v>19176</v>
      </c>
      <c r="AK141" s="319">
        <v>3384</v>
      </c>
      <c r="AL141" s="319" t="s">
        <v>35</v>
      </c>
      <c r="AM141" s="319">
        <v>25957</v>
      </c>
      <c r="AN141" s="319">
        <v>1289</v>
      </c>
      <c r="AO141" s="319">
        <v>3958</v>
      </c>
      <c r="AP141" s="319">
        <v>122</v>
      </c>
      <c r="AQ141" s="319" t="s">
        <v>35</v>
      </c>
      <c r="AR141" s="319">
        <v>5370</v>
      </c>
      <c r="AS141" s="321">
        <v>3.4</v>
      </c>
      <c r="AT141" s="321">
        <v>12.2</v>
      </c>
      <c r="AU141" s="321">
        <v>12.2</v>
      </c>
      <c r="AV141" s="321" t="s">
        <v>35</v>
      </c>
      <c r="AW141" s="308" t="s">
        <v>2643</v>
      </c>
    </row>
    <row r="142" spans="1:49" x14ac:dyDescent="0.35">
      <c r="A142" s="315">
        <v>2013</v>
      </c>
      <c r="B142" s="316">
        <v>6615</v>
      </c>
      <c r="C142" s="308" t="s">
        <v>597</v>
      </c>
      <c r="D142" s="308" t="s">
        <v>164</v>
      </c>
      <c r="E142" s="317">
        <v>26</v>
      </c>
      <c r="F142" s="317">
        <v>73</v>
      </c>
      <c r="G142" s="317" t="s">
        <v>35</v>
      </c>
      <c r="H142" s="317" t="s">
        <v>35</v>
      </c>
      <c r="I142" s="317">
        <v>99</v>
      </c>
      <c r="J142" s="318">
        <v>0</v>
      </c>
      <c r="K142" s="318">
        <v>0</v>
      </c>
      <c r="L142" s="318" t="s">
        <v>35</v>
      </c>
      <c r="M142" s="318" t="s">
        <v>35</v>
      </c>
      <c r="N142" s="318">
        <v>0</v>
      </c>
      <c r="O142" s="319">
        <v>26</v>
      </c>
      <c r="P142" s="319">
        <v>73</v>
      </c>
      <c r="Q142" s="319" t="s">
        <v>35</v>
      </c>
      <c r="R142" s="319" t="s">
        <v>35</v>
      </c>
      <c r="S142" s="319">
        <v>99</v>
      </c>
      <c r="T142" s="320">
        <v>0</v>
      </c>
      <c r="U142" s="320">
        <v>0</v>
      </c>
      <c r="V142" s="320" t="s">
        <v>35</v>
      </c>
      <c r="W142" s="320" t="s">
        <v>35</v>
      </c>
      <c r="X142" s="320">
        <v>0</v>
      </c>
      <c r="Y142" s="317">
        <v>3</v>
      </c>
      <c r="Z142" s="317">
        <v>8</v>
      </c>
      <c r="AA142" s="317" t="s">
        <v>35</v>
      </c>
      <c r="AB142" s="317" t="s">
        <v>35</v>
      </c>
      <c r="AC142" s="317">
        <v>11</v>
      </c>
      <c r="AD142" s="317">
        <v>0</v>
      </c>
      <c r="AE142" s="317" t="s">
        <v>35</v>
      </c>
      <c r="AF142" s="317" t="s">
        <v>35</v>
      </c>
      <c r="AG142" s="317" t="s">
        <v>35</v>
      </c>
      <c r="AH142" s="317">
        <v>0</v>
      </c>
      <c r="AI142" s="319">
        <v>3</v>
      </c>
      <c r="AJ142" s="319">
        <v>8</v>
      </c>
      <c r="AK142" s="319" t="s">
        <v>35</v>
      </c>
      <c r="AL142" s="319" t="s">
        <v>35</v>
      </c>
      <c r="AM142" s="319">
        <v>11</v>
      </c>
      <c r="AN142" s="319">
        <v>0</v>
      </c>
      <c r="AO142" s="319" t="s">
        <v>35</v>
      </c>
      <c r="AP142" s="319" t="s">
        <v>35</v>
      </c>
      <c r="AQ142" s="319" t="s">
        <v>35</v>
      </c>
      <c r="AR142" s="319">
        <v>0</v>
      </c>
      <c r="AS142" s="321">
        <v>10</v>
      </c>
      <c r="AT142" s="321">
        <v>7</v>
      </c>
      <c r="AU142" s="321" t="s">
        <v>35</v>
      </c>
      <c r="AV142" s="321" t="s">
        <v>35</v>
      </c>
      <c r="AW142" s="308" t="s">
        <v>6</v>
      </c>
    </row>
    <row r="143" spans="1:49" x14ac:dyDescent="0.35">
      <c r="A143" s="315">
        <v>2013</v>
      </c>
      <c r="B143" s="316">
        <v>6616</v>
      </c>
      <c r="C143" s="308" t="s">
        <v>598</v>
      </c>
      <c r="D143" s="308" t="s">
        <v>58</v>
      </c>
      <c r="E143" s="317">
        <v>444</v>
      </c>
      <c r="F143" s="317" t="s">
        <v>35</v>
      </c>
      <c r="G143" s="317" t="s">
        <v>35</v>
      </c>
      <c r="H143" s="317" t="s">
        <v>35</v>
      </c>
      <c r="I143" s="317">
        <v>444</v>
      </c>
      <c r="J143" s="318" t="s">
        <v>35</v>
      </c>
      <c r="K143" s="318" t="s">
        <v>35</v>
      </c>
      <c r="L143" s="318" t="s">
        <v>35</v>
      </c>
      <c r="M143" s="318" t="s">
        <v>35</v>
      </c>
      <c r="N143" s="318" t="s">
        <v>35</v>
      </c>
      <c r="O143" s="319">
        <v>1383</v>
      </c>
      <c r="P143" s="319" t="s">
        <v>35</v>
      </c>
      <c r="Q143" s="319" t="s">
        <v>35</v>
      </c>
      <c r="R143" s="319" t="s">
        <v>35</v>
      </c>
      <c r="S143" s="319">
        <v>1383</v>
      </c>
      <c r="T143" s="320" t="s">
        <v>35</v>
      </c>
      <c r="U143" s="320" t="s">
        <v>35</v>
      </c>
      <c r="V143" s="320" t="s">
        <v>35</v>
      </c>
      <c r="W143" s="320" t="s">
        <v>35</v>
      </c>
      <c r="X143" s="320" t="s">
        <v>35</v>
      </c>
      <c r="Y143" s="317">
        <v>67</v>
      </c>
      <c r="Z143" s="317" t="s">
        <v>35</v>
      </c>
      <c r="AA143" s="317" t="s">
        <v>35</v>
      </c>
      <c r="AB143" s="317" t="s">
        <v>35</v>
      </c>
      <c r="AC143" s="317">
        <v>67</v>
      </c>
      <c r="AD143" s="317" t="s">
        <v>35</v>
      </c>
      <c r="AE143" s="317" t="s">
        <v>35</v>
      </c>
      <c r="AF143" s="317" t="s">
        <v>35</v>
      </c>
      <c r="AG143" s="317" t="s">
        <v>35</v>
      </c>
      <c r="AH143" s="317" t="s">
        <v>35</v>
      </c>
      <c r="AI143" s="319">
        <v>321</v>
      </c>
      <c r="AJ143" s="319" t="s">
        <v>35</v>
      </c>
      <c r="AK143" s="319" t="s">
        <v>35</v>
      </c>
      <c r="AL143" s="319" t="s">
        <v>35</v>
      </c>
      <c r="AM143" s="319">
        <v>321</v>
      </c>
      <c r="AN143" s="319" t="s">
        <v>35</v>
      </c>
      <c r="AO143" s="319" t="s">
        <v>35</v>
      </c>
      <c r="AP143" s="319" t="s">
        <v>35</v>
      </c>
      <c r="AQ143" s="319" t="s">
        <v>35</v>
      </c>
      <c r="AR143" s="319" t="s">
        <v>35</v>
      </c>
      <c r="AS143" s="321">
        <v>14.6</v>
      </c>
      <c r="AT143" s="321" t="s">
        <v>35</v>
      </c>
      <c r="AU143" s="321" t="s">
        <v>35</v>
      </c>
      <c r="AV143" s="321" t="s">
        <v>35</v>
      </c>
      <c r="AW143" s="308" t="s">
        <v>2644</v>
      </c>
    </row>
    <row r="144" spans="1:49" x14ac:dyDescent="0.35">
      <c r="A144" s="315">
        <v>2013</v>
      </c>
      <c r="B144" s="316">
        <v>6638</v>
      </c>
      <c r="C144" s="308" t="s">
        <v>600</v>
      </c>
      <c r="D144" s="308" t="s">
        <v>125</v>
      </c>
      <c r="E144" s="317" t="s">
        <v>35</v>
      </c>
      <c r="F144" s="317" t="s">
        <v>35</v>
      </c>
      <c r="G144" s="317" t="s">
        <v>35</v>
      </c>
      <c r="H144" s="317" t="s">
        <v>35</v>
      </c>
      <c r="I144" s="317" t="s">
        <v>35</v>
      </c>
      <c r="J144" s="318" t="s">
        <v>35</v>
      </c>
      <c r="K144" s="318" t="s">
        <v>35</v>
      </c>
      <c r="L144" s="318" t="s">
        <v>35</v>
      </c>
      <c r="M144" s="318" t="s">
        <v>35</v>
      </c>
      <c r="N144" s="318" t="s">
        <v>35</v>
      </c>
      <c r="O144" s="319">
        <v>47866</v>
      </c>
      <c r="P144" s="319">
        <v>10388</v>
      </c>
      <c r="Q144" s="319" t="s">
        <v>35</v>
      </c>
      <c r="R144" s="319" t="s">
        <v>35</v>
      </c>
      <c r="S144" s="319">
        <v>58254</v>
      </c>
      <c r="T144" s="320" t="s">
        <v>35</v>
      </c>
      <c r="U144" s="320" t="s">
        <v>35</v>
      </c>
      <c r="V144" s="320" t="s">
        <v>35</v>
      </c>
      <c r="W144" s="320" t="s">
        <v>35</v>
      </c>
      <c r="X144" s="320" t="s">
        <v>35</v>
      </c>
      <c r="Y144" s="317" t="s">
        <v>35</v>
      </c>
      <c r="Z144" s="317" t="s">
        <v>35</v>
      </c>
      <c r="AA144" s="317" t="s">
        <v>35</v>
      </c>
      <c r="AB144" s="317" t="s">
        <v>35</v>
      </c>
      <c r="AC144" s="317" t="s">
        <v>35</v>
      </c>
      <c r="AD144" s="317" t="s">
        <v>35</v>
      </c>
      <c r="AE144" s="317" t="s">
        <v>35</v>
      </c>
      <c r="AF144" s="317" t="s">
        <v>35</v>
      </c>
      <c r="AG144" s="317" t="s">
        <v>35</v>
      </c>
      <c r="AH144" s="317" t="s">
        <v>35</v>
      </c>
      <c r="AI144" s="319" t="s">
        <v>35</v>
      </c>
      <c r="AJ144" s="319" t="s">
        <v>35</v>
      </c>
      <c r="AK144" s="319" t="s">
        <v>35</v>
      </c>
      <c r="AL144" s="319" t="s">
        <v>35</v>
      </c>
      <c r="AM144" s="319" t="s">
        <v>35</v>
      </c>
      <c r="AN144" s="319" t="s">
        <v>35</v>
      </c>
      <c r="AO144" s="319" t="s">
        <v>35</v>
      </c>
      <c r="AP144" s="319" t="s">
        <v>35</v>
      </c>
      <c r="AQ144" s="319" t="s">
        <v>35</v>
      </c>
      <c r="AR144" s="319" t="s">
        <v>35</v>
      </c>
      <c r="AS144" s="321" t="s">
        <v>35</v>
      </c>
      <c r="AT144" s="321" t="s">
        <v>35</v>
      </c>
      <c r="AU144" s="321" t="s">
        <v>35</v>
      </c>
      <c r="AV144" s="321" t="s">
        <v>35</v>
      </c>
      <c r="AW144" s="308" t="s">
        <v>6</v>
      </c>
    </row>
    <row r="145" spans="1:49" x14ac:dyDescent="0.35">
      <c r="A145" s="315">
        <v>2013</v>
      </c>
      <c r="B145" s="316">
        <v>6640</v>
      </c>
      <c r="C145" s="308" t="s">
        <v>601</v>
      </c>
      <c r="D145" s="308" t="s">
        <v>67</v>
      </c>
      <c r="E145" s="317">
        <v>6167</v>
      </c>
      <c r="F145" s="317">
        <v>3187</v>
      </c>
      <c r="G145" s="317">
        <v>7</v>
      </c>
      <c r="H145" s="317">
        <v>0</v>
      </c>
      <c r="I145" s="317">
        <v>9361</v>
      </c>
      <c r="J145" s="318">
        <v>4</v>
      </c>
      <c r="K145" s="318">
        <v>1</v>
      </c>
      <c r="L145" s="318">
        <v>1</v>
      </c>
      <c r="M145" s="318">
        <v>0</v>
      </c>
      <c r="N145" s="318">
        <v>6</v>
      </c>
      <c r="O145" s="319">
        <v>20959</v>
      </c>
      <c r="P145" s="319">
        <v>17368</v>
      </c>
      <c r="Q145" s="319">
        <v>12754</v>
      </c>
      <c r="R145" s="319">
        <v>0</v>
      </c>
      <c r="S145" s="319">
        <v>51081</v>
      </c>
      <c r="T145" s="320">
        <v>6</v>
      </c>
      <c r="U145" s="320">
        <v>1</v>
      </c>
      <c r="V145" s="320">
        <v>1</v>
      </c>
      <c r="W145" s="320">
        <v>0</v>
      </c>
      <c r="X145" s="320">
        <v>8</v>
      </c>
      <c r="Y145" s="317">
        <v>23</v>
      </c>
      <c r="Z145" s="317">
        <v>0</v>
      </c>
      <c r="AA145" s="317">
        <v>0</v>
      </c>
      <c r="AB145" s="317">
        <v>0</v>
      </c>
      <c r="AC145" s="317">
        <v>23</v>
      </c>
      <c r="AD145" s="317">
        <v>3277</v>
      </c>
      <c r="AE145" s="317">
        <v>339</v>
      </c>
      <c r="AF145" s="317">
        <v>1</v>
      </c>
      <c r="AG145" s="317">
        <v>0</v>
      </c>
      <c r="AH145" s="317">
        <v>3617</v>
      </c>
      <c r="AI145" s="319">
        <v>61</v>
      </c>
      <c r="AJ145" s="319">
        <v>0</v>
      </c>
      <c r="AK145" s="319">
        <v>0</v>
      </c>
      <c r="AL145" s="319">
        <v>0</v>
      </c>
      <c r="AM145" s="319">
        <v>61</v>
      </c>
      <c r="AN145" s="319">
        <v>4955</v>
      </c>
      <c r="AO145" s="319">
        <v>409</v>
      </c>
      <c r="AP145" s="319">
        <v>124</v>
      </c>
      <c r="AQ145" s="319">
        <v>0</v>
      </c>
      <c r="AR145" s="319">
        <v>5488</v>
      </c>
      <c r="AS145" s="321">
        <v>10</v>
      </c>
      <c r="AT145" s="321">
        <v>10</v>
      </c>
      <c r="AU145" s="321">
        <v>10</v>
      </c>
      <c r="AV145" s="321">
        <v>0</v>
      </c>
      <c r="AW145" s="308" t="s">
        <v>2645</v>
      </c>
    </row>
    <row r="146" spans="1:49" x14ac:dyDescent="0.35">
      <c r="A146" s="315">
        <v>2013</v>
      </c>
      <c r="B146" s="316">
        <v>6782</v>
      </c>
      <c r="C146" s="308" t="s">
        <v>616</v>
      </c>
      <c r="D146" s="308" t="s">
        <v>48</v>
      </c>
      <c r="E146" s="317">
        <v>325</v>
      </c>
      <c r="F146" s="317">
        <v>636</v>
      </c>
      <c r="G146" s="317">
        <v>125</v>
      </c>
      <c r="H146" s="317" t="s">
        <v>35</v>
      </c>
      <c r="I146" s="317">
        <v>1086</v>
      </c>
      <c r="J146" s="318">
        <v>0.1</v>
      </c>
      <c r="K146" s="318">
        <v>0.2</v>
      </c>
      <c r="L146" s="318">
        <v>0</v>
      </c>
      <c r="M146" s="318" t="s">
        <v>35</v>
      </c>
      <c r="N146" s="318">
        <v>0.3</v>
      </c>
      <c r="O146" s="319">
        <v>1489</v>
      </c>
      <c r="P146" s="319">
        <v>739</v>
      </c>
      <c r="Q146" s="319">
        <v>1031</v>
      </c>
      <c r="R146" s="319" t="s">
        <v>35</v>
      </c>
      <c r="S146" s="319">
        <v>3259</v>
      </c>
      <c r="T146" s="320">
        <v>0.7</v>
      </c>
      <c r="U146" s="320">
        <v>0.2</v>
      </c>
      <c r="V146" s="320">
        <v>0.1</v>
      </c>
      <c r="W146" s="320" t="s">
        <v>35</v>
      </c>
      <c r="X146" s="320">
        <v>1</v>
      </c>
      <c r="Y146" s="317">
        <v>75</v>
      </c>
      <c r="Z146" s="317">
        <v>61</v>
      </c>
      <c r="AA146" s="317">
        <v>7</v>
      </c>
      <c r="AB146" s="317" t="s">
        <v>35</v>
      </c>
      <c r="AC146" s="317">
        <v>143</v>
      </c>
      <c r="AD146" s="317">
        <v>179</v>
      </c>
      <c r="AE146" s="317">
        <v>2</v>
      </c>
      <c r="AF146" s="317">
        <v>2</v>
      </c>
      <c r="AG146" s="317" t="s">
        <v>35</v>
      </c>
      <c r="AH146" s="317">
        <v>183</v>
      </c>
      <c r="AI146" s="319">
        <v>237</v>
      </c>
      <c r="AJ146" s="319">
        <v>72</v>
      </c>
      <c r="AK146" s="319">
        <v>17</v>
      </c>
      <c r="AL146" s="319" t="s">
        <v>35</v>
      </c>
      <c r="AM146" s="319">
        <v>326</v>
      </c>
      <c r="AN146" s="319">
        <v>179</v>
      </c>
      <c r="AO146" s="319">
        <v>2</v>
      </c>
      <c r="AP146" s="319">
        <v>2</v>
      </c>
      <c r="AQ146" s="319" t="s">
        <v>35</v>
      </c>
      <c r="AR146" s="319">
        <v>183</v>
      </c>
      <c r="AS146" s="321">
        <v>0.86399999999999999</v>
      </c>
      <c r="AT146" s="321">
        <v>3.2069999999999999</v>
      </c>
      <c r="AU146" s="321">
        <v>8.3000000000000004E-2</v>
      </c>
      <c r="AV146" s="321" t="s">
        <v>35</v>
      </c>
      <c r="AW146" s="308" t="s">
        <v>6</v>
      </c>
    </row>
    <row r="147" spans="1:49" x14ac:dyDescent="0.35">
      <c r="A147" s="315">
        <v>2013</v>
      </c>
      <c r="B147" s="316">
        <v>6784</v>
      </c>
      <c r="C147" s="308" t="s">
        <v>617</v>
      </c>
      <c r="D147" s="308" t="s">
        <v>67</v>
      </c>
      <c r="E147" s="317">
        <v>10752</v>
      </c>
      <c r="F147" s="317" t="s">
        <v>35</v>
      </c>
      <c r="G147" s="317" t="s">
        <v>35</v>
      </c>
      <c r="H147" s="317" t="s">
        <v>35</v>
      </c>
      <c r="I147" s="317">
        <v>10752</v>
      </c>
      <c r="J147" s="318" t="s">
        <v>35</v>
      </c>
      <c r="K147" s="318" t="s">
        <v>35</v>
      </c>
      <c r="L147" s="318" t="s">
        <v>35</v>
      </c>
      <c r="M147" s="318" t="s">
        <v>35</v>
      </c>
      <c r="N147" s="318" t="s">
        <v>35</v>
      </c>
      <c r="O147" s="319">
        <v>94717</v>
      </c>
      <c r="P147" s="319" t="s">
        <v>35</v>
      </c>
      <c r="Q147" s="319" t="s">
        <v>35</v>
      </c>
      <c r="R147" s="319" t="s">
        <v>35</v>
      </c>
      <c r="S147" s="319">
        <v>94717</v>
      </c>
      <c r="T147" s="320" t="s">
        <v>35</v>
      </c>
      <c r="U147" s="320" t="s">
        <v>35</v>
      </c>
      <c r="V147" s="320" t="s">
        <v>35</v>
      </c>
      <c r="W147" s="320" t="s">
        <v>35</v>
      </c>
      <c r="X147" s="320" t="s">
        <v>35</v>
      </c>
      <c r="Y147" s="317">
        <v>45</v>
      </c>
      <c r="Z147" s="317" t="s">
        <v>35</v>
      </c>
      <c r="AA147" s="317" t="s">
        <v>35</v>
      </c>
      <c r="AB147" s="317" t="s">
        <v>35</v>
      </c>
      <c r="AC147" s="317">
        <v>45</v>
      </c>
      <c r="AD147" s="317">
        <v>360</v>
      </c>
      <c r="AE147" s="317" t="s">
        <v>35</v>
      </c>
      <c r="AF147" s="317" t="s">
        <v>35</v>
      </c>
      <c r="AG147" s="317" t="s">
        <v>35</v>
      </c>
      <c r="AH147" s="317">
        <v>360</v>
      </c>
      <c r="AI147" s="319">
        <v>73</v>
      </c>
      <c r="AJ147" s="319" t="s">
        <v>35</v>
      </c>
      <c r="AK147" s="319" t="s">
        <v>35</v>
      </c>
      <c r="AL147" s="319" t="s">
        <v>35</v>
      </c>
      <c r="AM147" s="319">
        <v>73</v>
      </c>
      <c r="AN147" s="319">
        <v>659</v>
      </c>
      <c r="AO147" s="319" t="s">
        <v>35</v>
      </c>
      <c r="AP147" s="319" t="s">
        <v>35</v>
      </c>
      <c r="AQ147" s="319" t="s">
        <v>35</v>
      </c>
      <c r="AR147" s="319">
        <v>659</v>
      </c>
      <c r="AS147" s="321">
        <v>6.78</v>
      </c>
      <c r="AT147" s="321" t="s">
        <v>35</v>
      </c>
      <c r="AU147" s="321" t="s">
        <v>35</v>
      </c>
      <c r="AV147" s="321" t="s">
        <v>35</v>
      </c>
      <c r="AW147" s="308" t="s">
        <v>6</v>
      </c>
    </row>
    <row r="148" spans="1:49" x14ac:dyDescent="0.35">
      <c r="A148" s="315">
        <v>2013</v>
      </c>
      <c r="B148" s="316">
        <v>6909</v>
      </c>
      <c r="C148" s="308" t="s">
        <v>624</v>
      </c>
      <c r="D148" s="308" t="s">
        <v>58</v>
      </c>
      <c r="E148" s="317">
        <v>4459</v>
      </c>
      <c r="F148" s="317">
        <v>1421</v>
      </c>
      <c r="G148" s="317" t="s">
        <v>35</v>
      </c>
      <c r="H148" s="317" t="s">
        <v>35</v>
      </c>
      <c r="I148" s="317">
        <v>5880</v>
      </c>
      <c r="J148" s="318">
        <v>1</v>
      </c>
      <c r="K148" s="318">
        <v>0.7</v>
      </c>
      <c r="L148" s="318" t="s">
        <v>35</v>
      </c>
      <c r="M148" s="318" t="s">
        <v>35</v>
      </c>
      <c r="N148" s="318">
        <v>1.7</v>
      </c>
      <c r="O148" s="319">
        <v>44590</v>
      </c>
      <c r="P148" s="319">
        <v>14210</v>
      </c>
      <c r="Q148" s="319" t="s">
        <v>35</v>
      </c>
      <c r="R148" s="319" t="s">
        <v>35</v>
      </c>
      <c r="S148" s="319">
        <v>58800</v>
      </c>
      <c r="T148" s="320">
        <v>1.7</v>
      </c>
      <c r="U148" s="320">
        <v>0.7</v>
      </c>
      <c r="V148" s="320" t="s">
        <v>35</v>
      </c>
      <c r="W148" s="320" t="s">
        <v>35</v>
      </c>
      <c r="X148" s="320">
        <v>2.4</v>
      </c>
      <c r="Y148" s="317">
        <v>1331</v>
      </c>
      <c r="Z148" s="317">
        <v>469</v>
      </c>
      <c r="AA148" s="317" t="s">
        <v>35</v>
      </c>
      <c r="AB148" s="317" t="s">
        <v>35</v>
      </c>
      <c r="AC148" s="317">
        <v>1800</v>
      </c>
      <c r="AD148" s="317">
        <v>1218</v>
      </c>
      <c r="AE148" s="317">
        <v>552</v>
      </c>
      <c r="AF148" s="317" t="s">
        <v>35</v>
      </c>
      <c r="AG148" s="317" t="s">
        <v>35</v>
      </c>
      <c r="AH148" s="317">
        <v>1770</v>
      </c>
      <c r="AI148" s="319">
        <v>1331</v>
      </c>
      <c r="AJ148" s="319">
        <v>469</v>
      </c>
      <c r="AK148" s="319" t="s">
        <v>35</v>
      </c>
      <c r="AL148" s="319" t="s">
        <v>35</v>
      </c>
      <c r="AM148" s="319">
        <v>1800</v>
      </c>
      <c r="AN148" s="319">
        <v>1218</v>
      </c>
      <c r="AO148" s="319">
        <v>552</v>
      </c>
      <c r="AP148" s="319" t="s">
        <v>35</v>
      </c>
      <c r="AQ148" s="319" t="s">
        <v>35</v>
      </c>
      <c r="AR148" s="319">
        <v>1770</v>
      </c>
      <c r="AS148" s="321">
        <v>10</v>
      </c>
      <c r="AT148" s="321">
        <v>10</v>
      </c>
      <c r="AU148" s="321" t="s">
        <v>35</v>
      </c>
      <c r="AV148" s="321" t="s">
        <v>35</v>
      </c>
      <c r="AW148" s="308" t="s">
        <v>6</v>
      </c>
    </row>
    <row r="149" spans="1:49" x14ac:dyDescent="0.35">
      <c r="A149" s="315">
        <v>2013</v>
      </c>
      <c r="B149" s="316">
        <v>7004</v>
      </c>
      <c r="C149" s="308" t="s">
        <v>2046</v>
      </c>
      <c r="D149" s="308" t="s">
        <v>44</v>
      </c>
      <c r="E149" s="317">
        <v>1942</v>
      </c>
      <c r="F149" s="317" t="s">
        <v>35</v>
      </c>
      <c r="G149" s="317" t="s">
        <v>35</v>
      </c>
      <c r="H149" s="317" t="s">
        <v>35</v>
      </c>
      <c r="I149" s="317">
        <v>1942</v>
      </c>
      <c r="J149" s="318">
        <v>1.4</v>
      </c>
      <c r="K149" s="318" t="s">
        <v>35</v>
      </c>
      <c r="L149" s="318" t="s">
        <v>35</v>
      </c>
      <c r="M149" s="318" t="s">
        <v>35</v>
      </c>
      <c r="N149" s="318">
        <v>1.4</v>
      </c>
      <c r="O149" s="319">
        <v>27290</v>
      </c>
      <c r="P149" s="319" t="s">
        <v>35</v>
      </c>
      <c r="Q149" s="319" t="s">
        <v>35</v>
      </c>
      <c r="R149" s="319" t="s">
        <v>35</v>
      </c>
      <c r="S149" s="319">
        <v>27290</v>
      </c>
      <c r="T149" s="320">
        <v>1.4</v>
      </c>
      <c r="U149" s="320" t="s">
        <v>35</v>
      </c>
      <c r="V149" s="320" t="s">
        <v>35</v>
      </c>
      <c r="W149" s="320" t="s">
        <v>35</v>
      </c>
      <c r="X149" s="320">
        <v>1.4</v>
      </c>
      <c r="Y149" s="317">
        <v>312</v>
      </c>
      <c r="Z149" s="317" t="s">
        <v>35</v>
      </c>
      <c r="AA149" s="317" t="s">
        <v>35</v>
      </c>
      <c r="AB149" s="317" t="s">
        <v>35</v>
      </c>
      <c r="AC149" s="317">
        <v>312</v>
      </c>
      <c r="AD149" s="317">
        <v>33</v>
      </c>
      <c r="AE149" s="317" t="s">
        <v>35</v>
      </c>
      <c r="AF149" s="317" t="s">
        <v>35</v>
      </c>
      <c r="AG149" s="317" t="s">
        <v>35</v>
      </c>
      <c r="AH149" s="317">
        <v>33</v>
      </c>
      <c r="AI149" s="319">
        <v>312</v>
      </c>
      <c r="AJ149" s="319" t="s">
        <v>35</v>
      </c>
      <c r="AK149" s="319" t="s">
        <v>35</v>
      </c>
      <c r="AL149" s="319" t="s">
        <v>35</v>
      </c>
      <c r="AM149" s="319">
        <v>312</v>
      </c>
      <c r="AN149" s="319">
        <v>33</v>
      </c>
      <c r="AO149" s="319" t="s">
        <v>35</v>
      </c>
      <c r="AP149" s="319" t="s">
        <v>35</v>
      </c>
      <c r="AQ149" s="319" t="s">
        <v>35</v>
      </c>
      <c r="AR149" s="319">
        <v>33</v>
      </c>
      <c r="AS149" s="321">
        <v>14.05</v>
      </c>
      <c r="AT149" s="321" t="s">
        <v>35</v>
      </c>
      <c r="AU149" s="321" t="s">
        <v>35</v>
      </c>
      <c r="AV149" s="321" t="s">
        <v>35</v>
      </c>
      <c r="AW149" s="308" t="s">
        <v>6</v>
      </c>
    </row>
    <row r="150" spans="1:49" x14ac:dyDescent="0.35">
      <c r="A150" s="315">
        <v>2013</v>
      </c>
      <c r="B150" s="316">
        <v>7140</v>
      </c>
      <c r="C150" s="308" t="s">
        <v>637</v>
      </c>
      <c r="D150" s="308" t="s">
        <v>46</v>
      </c>
      <c r="E150" s="317">
        <v>157946</v>
      </c>
      <c r="F150" s="317">
        <v>162210</v>
      </c>
      <c r="G150" s="317">
        <v>0</v>
      </c>
      <c r="H150" s="317">
        <v>0</v>
      </c>
      <c r="I150" s="317">
        <v>320156</v>
      </c>
      <c r="J150" s="318">
        <v>108.6</v>
      </c>
      <c r="K150" s="318">
        <v>42.1</v>
      </c>
      <c r="L150" s="318" t="s">
        <v>35</v>
      </c>
      <c r="M150" s="318" t="s">
        <v>35</v>
      </c>
      <c r="N150" s="318">
        <v>150.69999999999999</v>
      </c>
      <c r="O150" s="319">
        <v>520991</v>
      </c>
      <c r="P150" s="319">
        <v>2796499</v>
      </c>
      <c r="Q150" s="319">
        <v>0</v>
      </c>
      <c r="R150" s="319">
        <v>0</v>
      </c>
      <c r="S150" s="319">
        <v>3317490</v>
      </c>
      <c r="T150" s="320">
        <v>9.6999999999999993</v>
      </c>
      <c r="U150" s="320">
        <v>60.3</v>
      </c>
      <c r="V150" s="320">
        <v>0</v>
      </c>
      <c r="W150" s="320">
        <v>0</v>
      </c>
      <c r="X150" s="320">
        <v>70</v>
      </c>
      <c r="Y150" s="317">
        <v>7744</v>
      </c>
      <c r="Z150" s="317">
        <v>5259</v>
      </c>
      <c r="AA150" s="317">
        <v>0</v>
      </c>
      <c r="AB150" s="317">
        <v>0</v>
      </c>
      <c r="AC150" s="317">
        <v>13003</v>
      </c>
      <c r="AD150" s="317">
        <v>12827</v>
      </c>
      <c r="AE150" s="317">
        <v>4430</v>
      </c>
      <c r="AF150" s="317">
        <v>0</v>
      </c>
      <c r="AG150" s="317">
        <v>0</v>
      </c>
      <c r="AH150" s="317">
        <v>17257</v>
      </c>
      <c r="AI150" s="319">
        <v>100311</v>
      </c>
      <c r="AJ150" s="319">
        <v>154753</v>
      </c>
      <c r="AK150" s="319">
        <v>0</v>
      </c>
      <c r="AL150" s="319">
        <v>0</v>
      </c>
      <c r="AM150" s="319">
        <v>255064</v>
      </c>
      <c r="AN150" s="319">
        <v>111174</v>
      </c>
      <c r="AO150" s="319">
        <v>76658</v>
      </c>
      <c r="AP150" s="319">
        <v>0</v>
      </c>
      <c r="AQ150" s="319">
        <v>0</v>
      </c>
      <c r="AR150" s="319">
        <v>187832</v>
      </c>
      <c r="AS150" s="321">
        <v>10</v>
      </c>
      <c r="AT150" s="321">
        <v>10</v>
      </c>
      <c r="AU150" s="321">
        <v>0</v>
      </c>
      <c r="AV150" s="321">
        <v>0</v>
      </c>
      <c r="AW150" s="308" t="s">
        <v>2646</v>
      </c>
    </row>
    <row r="151" spans="1:49" x14ac:dyDescent="0.35">
      <c r="A151" s="315">
        <v>2013</v>
      </c>
      <c r="B151" s="316">
        <v>7294</v>
      </c>
      <c r="C151" s="308" t="s">
        <v>2377</v>
      </c>
      <c r="D151" s="308" t="s">
        <v>60</v>
      </c>
      <c r="E151" s="317">
        <v>6595</v>
      </c>
      <c r="F151" s="317">
        <v>6042</v>
      </c>
      <c r="G151" s="317">
        <v>0</v>
      </c>
      <c r="H151" s="317">
        <v>0</v>
      </c>
      <c r="I151" s="317">
        <v>12637</v>
      </c>
      <c r="J151" s="318">
        <v>0.2</v>
      </c>
      <c r="K151" s="318">
        <v>1.1000000000000001</v>
      </c>
      <c r="L151" s="318">
        <v>0</v>
      </c>
      <c r="M151" s="318">
        <v>0</v>
      </c>
      <c r="N151" s="318">
        <v>1.3</v>
      </c>
      <c r="O151" s="319">
        <v>10526</v>
      </c>
      <c r="P151" s="319">
        <v>39782</v>
      </c>
      <c r="Q151" s="319">
        <v>0</v>
      </c>
      <c r="R151" s="319">
        <v>0</v>
      </c>
      <c r="S151" s="319">
        <v>50308</v>
      </c>
      <c r="T151" s="320">
        <v>0.4</v>
      </c>
      <c r="U151" s="320">
        <v>7.5</v>
      </c>
      <c r="V151" s="320">
        <v>0</v>
      </c>
      <c r="W151" s="320">
        <v>0</v>
      </c>
      <c r="X151" s="320">
        <v>7.9</v>
      </c>
      <c r="Y151" s="317">
        <v>702</v>
      </c>
      <c r="Z151" s="317">
        <v>337</v>
      </c>
      <c r="AA151" s="317">
        <v>0</v>
      </c>
      <c r="AB151" s="317">
        <v>0</v>
      </c>
      <c r="AC151" s="317">
        <v>1039</v>
      </c>
      <c r="AD151" s="317">
        <v>35</v>
      </c>
      <c r="AE151" s="317">
        <v>108</v>
      </c>
      <c r="AF151" s="317">
        <v>0</v>
      </c>
      <c r="AG151" s="317">
        <v>0</v>
      </c>
      <c r="AH151" s="317">
        <v>143</v>
      </c>
      <c r="AI151" s="319">
        <v>1120</v>
      </c>
      <c r="AJ151" s="319">
        <v>3114</v>
      </c>
      <c r="AK151" s="319">
        <v>0</v>
      </c>
      <c r="AL151" s="319">
        <v>0</v>
      </c>
      <c r="AM151" s="319">
        <v>4234</v>
      </c>
      <c r="AN151" s="319">
        <v>56</v>
      </c>
      <c r="AO151" s="319">
        <v>1127</v>
      </c>
      <c r="AP151" s="319">
        <v>0</v>
      </c>
      <c r="AQ151" s="319">
        <v>0</v>
      </c>
      <c r="AR151" s="319">
        <v>1183</v>
      </c>
      <c r="AS151" s="321">
        <v>2</v>
      </c>
      <c r="AT151" s="321">
        <v>12</v>
      </c>
      <c r="AU151" s="321">
        <v>0</v>
      </c>
      <c r="AV151" s="321">
        <v>0</v>
      </c>
      <c r="AW151" s="308" t="s">
        <v>2647</v>
      </c>
    </row>
    <row r="152" spans="1:49" x14ac:dyDescent="0.35">
      <c r="A152" s="315">
        <v>2013</v>
      </c>
      <c r="B152" s="316">
        <v>7300</v>
      </c>
      <c r="C152" s="308" t="s">
        <v>647</v>
      </c>
      <c r="D152" s="308" t="s">
        <v>125</v>
      </c>
      <c r="E152" s="317">
        <v>25</v>
      </c>
      <c r="F152" s="317">
        <v>155</v>
      </c>
      <c r="G152" s="317" t="s">
        <v>35</v>
      </c>
      <c r="H152" s="317" t="s">
        <v>35</v>
      </c>
      <c r="I152" s="317">
        <v>180</v>
      </c>
      <c r="J152" s="318" t="s">
        <v>35</v>
      </c>
      <c r="K152" s="318" t="s">
        <v>35</v>
      </c>
      <c r="L152" s="318" t="s">
        <v>35</v>
      </c>
      <c r="M152" s="318" t="s">
        <v>35</v>
      </c>
      <c r="N152" s="318" t="s">
        <v>35</v>
      </c>
      <c r="O152" s="319">
        <v>249</v>
      </c>
      <c r="P152" s="319">
        <v>1551</v>
      </c>
      <c r="Q152" s="319" t="s">
        <v>35</v>
      </c>
      <c r="R152" s="319" t="s">
        <v>35</v>
      </c>
      <c r="S152" s="319">
        <v>1800</v>
      </c>
      <c r="T152" s="320" t="s">
        <v>35</v>
      </c>
      <c r="U152" s="320" t="s">
        <v>35</v>
      </c>
      <c r="V152" s="320" t="s">
        <v>35</v>
      </c>
      <c r="W152" s="320" t="s">
        <v>35</v>
      </c>
      <c r="X152" s="320" t="s">
        <v>35</v>
      </c>
      <c r="Y152" s="317">
        <v>17</v>
      </c>
      <c r="Z152" s="317">
        <v>37</v>
      </c>
      <c r="AA152" s="317" t="s">
        <v>35</v>
      </c>
      <c r="AB152" s="317" t="s">
        <v>35</v>
      </c>
      <c r="AC152" s="317">
        <v>54</v>
      </c>
      <c r="AD152" s="317">
        <v>6</v>
      </c>
      <c r="AE152" s="317">
        <v>27</v>
      </c>
      <c r="AF152" s="317" t="s">
        <v>35</v>
      </c>
      <c r="AG152" s="317" t="s">
        <v>35</v>
      </c>
      <c r="AH152" s="317">
        <v>33</v>
      </c>
      <c r="AI152" s="319">
        <v>17</v>
      </c>
      <c r="AJ152" s="319">
        <v>37</v>
      </c>
      <c r="AK152" s="319" t="s">
        <v>35</v>
      </c>
      <c r="AL152" s="319" t="s">
        <v>35</v>
      </c>
      <c r="AM152" s="319">
        <v>54</v>
      </c>
      <c r="AN152" s="319">
        <v>6</v>
      </c>
      <c r="AO152" s="319">
        <v>27</v>
      </c>
      <c r="AP152" s="319" t="s">
        <v>35</v>
      </c>
      <c r="AQ152" s="319" t="s">
        <v>35</v>
      </c>
      <c r="AR152" s="319">
        <v>33</v>
      </c>
      <c r="AS152" s="321">
        <v>10</v>
      </c>
      <c r="AT152" s="321">
        <v>10</v>
      </c>
      <c r="AU152" s="321" t="s">
        <v>35</v>
      </c>
      <c r="AV152" s="321" t="s">
        <v>35</v>
      </c>
      <c r="AW152" s="308" t="s">
        <v>6</v>
      </c>
    </row>
    <row r="153" spans="1:49" x14ac:dyDescent="0.35">
      <c r="A153" s="315">
        <v>2013</v>
      </c>
      <c r="B153" s="316">
        <v>7353</v>
      </c>
      <c r="C153" s="308" t="s">
        <v>649</v>
      </c>
      <c r="D153" s="308" t="s">
        <v>62</v>
      </c>
      <c r="E153" s="317">
        <v>1150</v>
      </c>
      <c r="F153" s="317">
        <v>988</v>
      </c>
      <c r="G153" s="317" t="s">
        <v>35</v>
      </c>
      <c r="H153" s="317" t="s">
        <v>35</v>
      </c>
      <c r="I153" s="317">
        <v>2138</v>
      </c>
      <c r="J153" s="318">
        <v>0.3</v>
      </c>
      <c r="K153" s="318">
        <v>0.3</v>
      </c>
      <c r="L153" s="318" t="s">
        <v>35</v>
      </c>
      <c r="M153" s="318" t="s">
        <v>35</v>
      </c>
      <c r="N153" s="318">
        <v>0.6</v>
      </c>
      <c r="O153" s="319">
        <v>4448</v>
      </c>
      <c r="P153" s="319">
        <v>2535</v>
      </c>
      <c r="Q153" s="319" t="s">
        <v>35</v>
      </c>
      <c r="R153" s="319" t="s">
        <v>35</v>
      </c>
      <c r="S153" s="319">
        <v>6983</v>
      </c>
      <c r="T153" s="320">
        <v>1.1000000000000001</v>
      </c>
      <c r="U153" s="320">
        <v>0.8</v>
      </c>
      <c r="V153" s="320" t="s">
        <v>35</v>
      </c>
      <c r="W153" s="320" t="s">
        <v>35</v>
      </c>
      <c r="X153" s="320">
        <v>1.9</v>
      </c>
      <c r="Y153" s="317">
        <v>47</v>
      </c>
      <c r="Z153" s="317">
        <v>0</v>
      </c>
      <c r="AA153" s="317" t="s">
        <v>35</v>
      </c>
      <c r="AB153" s="317" t="s">
        <v>35</v>
      </c>
      <c r="AC153" s="317">
        <v>47</v>
      </c>
      <c r="AD153" s="317">
        <v>293</v>
      </c>
      <c r="AE153" s="317">
        <v>251</v>
      </c>
      <c r="AF153" s="317" t="s">
        <v>35</v>
      </c>
      <c r="AG153" s="317" t="s">
        <v>35</v>
      </c>
      <c r="AH153" s="317">
        <v>544</v>
      </c>
      <c r="AI153" s="319">
        <v>234</v>
      </c>
      <c r="AJ153" s="319">
        <v>14</v>
      </c>
      <c r="AK153" s="319" t="s">
        <v>35</v>
      </c>
      <c r="AL153" s="319" t="s">
        <v>35</v>
      </c>
      <c r="AM153" s="319">
        <v>248</v>
      </c>
      <c r="AN153" s="319">
        <v>1329</v>
      </c>
      <c r="AO153" s="319">
        <v>1256</v>
      </c>
      <c r="AP153" s="319" t="s">
        <v>35</v>
      </c>
      <c r="AQ153" s="319" t="s">
        <v>35</v>
      </c>
      <c r="AR153" s="319">
        <v>2585</v>
      </c>
      <c r="AS153" s="321">
        <v>5</v>
      </c>
      <c r="AT153" s="321">
        <v>5</v>
      </c>
      <c r="AU153" s="321" t="s">
        <v>35</v>
      </c>
      <c r="AV153" s="321" t="s">
        <v>35</v>
      </c>
      <c r="AW153" s="308" t="s">
        <v>6</v>
      </c>
    </row>
    <row r="154" spans="1:49" x14ac:dyDescent="0.35">
      <c r="A154" s="315">
        <v>2013</v>
      </c>
      <c r="B154" s="316">
        <v>7411</v>
      </c>
      <c r="C154" s="308" t="s">
        <v>651</v>
      </c>
      <c r="D154" s="308" t="s">
        <v>86</v>
      </c>
      <c r="E154" s="317">
        <v>0</v>
      </c>
      <c r="F154" s="317">
        <v>9</v>
      </c>
      <c r="G154" s="317">
        <v>428</v>
      </c>
      <c r="H154" s="317" t="s">
        <v>35</v>
      </c>
      <c r="I154" s="317">
        <v>437</v>
      </c>
      <c r="J154" s="318">
        <v>0</v>
      </c>
      <c r="K154" s="318">
        <v>0</v>
      </c>
      <c r="L154" s="318">
        <v>0</v>
      </c>
      <c r="M154" s="318" t="s">
        <v>35</v>
      </c>
      <c r="N154" s="318">
        <v>0</v>
      </c>
      <c r="O154" s="319">
        <v>0</v>
      </c>
      <c r="P154" s="319">
        <v>148</v>
      </c>
      <c r="Q154" s="319">
        <v>6438</v>
      </c>
      <c r="R154" s="319" t="s">
        <v>35</v>
      </c>
      <c r="S154" s="319">
        <v>6586</v>
      </c>
      <c r="T154" s="320">
        <v>0</v>
      </c>
      <c r="U154" s="320">
        <v>0</v>
      </c>
      <c r="V154" s="320">
        <v>0</v>
      </c>
      <c r="W154" s="320" t="s">
        <v>35</v>
      </c>
      <c r="X154" s="320">
        <v>0</v>
      </c>
      <c r="Y154" s="317">
        <v>0</v>
      </c>
      <c r="Z154" s="317">
        <v>1</v>
      </c>
      <c r="AA154" s="317">
        <v>12</v>
      </c>
      <c r="AB154" s="317" t="s">
        <v>35</v>
      </c>
      <c r="AC154" s="317">
        <v>13</v>
      </c>
      <c r="AD154" s="317">
        <v>2</v>
      </c>
      <c r="AE154" s="317">
        <v>1</v>
      </c>
      <c r="AF154" s="317">
        <v>1</v>
      </c>
      <c r="AG154" s="317" t="s">
        <v>35</v>
      </c>
      <c r="AH154" s="317">
        <v>4</v>
      </c>
      <c r="AI154" s="319">
        <v>0</v>
      </c>
      <c r="AJ154" s="319">
        <v>1</v>
      </c>
      <c r="AK154" s="319">
        <v>12</v>
      </c>
      <c r="AL154" s="319" t="s">
        <v>35</v>
      </c>
      <c r="AM154" s="319">
        <v>13</v>
      </c>
      <c r="AN154" s="319">
        <v>2</v>
      </c>
      <c r="AO154" s="319">
        <v>1</v>
      </c>
      <c r="AP154" s="319">
        <v>1</v>
      </c>
      <c r="AQ154" s="319" t="s">
        <v>35</v>
      </c>
      <c r="AR154" s="319">
        <v>4</v>
      </c>
      <c r="AS154" s="321">
        <v>0</v>
      </c>
      <c r="AT154" s="321">
        <v>16</v>
      </c>
      <c r="AU154" s="321">
        <v>15</v>
      </c>
      <c r="AV154" s="321" t="s">
        <v>35</v>
      </c>
      <c r="AW154" s="308" t="s">
        <v>6</v>
      </c>
    </row>
    <row r="155" spans="1:49" x14ac:dyDescent="0.35">
      <c r="A155" s="315">
        <v>2013</v>
      </c>
      <c r="B155" s="316">
        <v>7443</v>
      </c>
      <c r="C155" s="308" t="s">
        <v>2378</v>
      </c>
      <c r="D155" s="308" t="s">
        <v>83</v>
      </c>
      <c r="E155" s="317">
        <v>2</v>
      </c>
      <c r="F155" s="317">
        <v>39</v>
      </c>
      <c r="G155" s="317" t="s">
        <v>35</v>
      </c>
      <c r="H155" s="317" t="s">
        <v>35</v>
      </c>
      <c r="I155" s="317">
        <v>41</v>
      </c>
      <c r="J155" s="318">
        <v>0</v>
      </c>
      <c r="K155" s="318">
        <v>0</v>
      </c>
      <c r="L155" s="318" t="s">
        <v>35</v>
      </c>
      <c r="M155" s="318" t="s">
        <v>35</v>
      </c>
      <c r="N155" s="318">
        <v>0</v>
      </c>
      <c r="O155" s="319">
        <v>20</v>
      </c>
      <c r="P155" s="319">
        <v>643</v>
      </c>
      <c r="Q155" s="319" t="s">
        <v>35</v>
      </c>
      <c r="R155" s="319" t="s">
        <v>35</v>
      </c>
      <c r="S155" s="319">
        <v>663</v>
      </c>
      <c r="T155" s="320">
        <v>0</v>
      </c>
      <c r="U155" s="320">
        <v>0</v>
      </c>
      <c r="V155" s="320" t="s">
        <v>35</v>
      </c>
      <c r="W155" s="320" t="s">
        <v>35</v>
      </c>
      <c r="X155" s="320">
        <v>0</v>
      </c>
      <c r="Y155" s="317" t="s">
        <v>35</v>
      </c>
      <c r="Z155" s="317" t="s">
        <v>35</v>
      </c>
      <c r="AA155" s="317" t="s">
        <v>35</v>
      </c>
      <c r="AB155" s="317" t="s">
        <v>35</v>
      </c>
      <c r="AC155" s="317" t="s">
        <v>35</v>
      </c>
      <c r="AD155" s="317">
        <v>2</v>
      </c>
      <c r="AE155" s="317">
        <v>21</v>
      </c>
      <c r="AF155" s="317" t="s">
        <v>35</v>
      </c>
      <c r="AG155" s="317" t="s">
        <v>35</v>
      </c>
      <c r="AH155" s="317">
        <v>23</v>
      </c>
      <c r="AI155" s="319" t="s">
        <v>35</v>
      </c>
      <c r="AJ155" s="319" t="s">
        <v>35</v>
      </c>
      <c r="AK155" s="319" t="s">
        <v>35</v>
      </c>
      <c r="AL155" s="319" t="s">
        <v>35</v>
      </c>
      <c r="AM155" s="319" t="s">
        <v>35</v>
      </c>
      <c r="AN155" s="319">
        <v>2</v>
      </c>
      <c r="AO155" s="319">
        <v>21</v>
      </c>
      <c r="AP155" s="319" t="s">
        <v>35</v>
      </c>
      <c r="AQ155" s="319" t="s">
        <v>35</v>
      </c>
      <c r="AR155" s="319">
        <v>23</v>
      </c>
      <c r="AS155" s="321">
        <v>9</v>
      </c>
      <c r="AT155" s="321">
        <v>16</v>
      </c>
      <c r="AU155" s="321" t="s">
        <v>35</v>
      </c>
      <c r="AV155" s="321" t="s">
        <v>35</v>
      </c>
      <c r="AW155" s="308" t="s">
        <v>6</v>
      </c>
    </row>
    <row r="156" spans="1:49" x14ac:dyDescent="0.35">
      <c r="A156" s="315">
        <v>2013</v>
      </c>
      <c r="B156" s="316">
        <v>7456</v>
      </c>
      <c r="C156" s="308" t="s">
        <v>653</v>
      </c>
      <c r="D156" s="308" t="s">
        <v>53</v>
      </c>
      <c r="E156" s="317">
        <v>19</v>
      </c>
      <c r="F156" s="317" t="s">
        <v>35</v>
      </c>
      <c r="G156" s="317" t="s">
        <v>35</v>
      </c>
      <c r="H156" s="317" t="s">
        <v>35</v>
      </c>
      <c r="I156" s="317">
        <v>19</v>
      </c>
      <c r="J156" s="318">
        <v>0</v>
      </c>
      <c r="K156" s="318" t="s">
        <v>35</v>
      </c>
      <c r="L156" s="318" t="s">
        <v>35</v>
      </c>
      <c r="M156" s="318" t="s">
        <v>35</v>
      </c>
      <c r="N156" s="318">
        <v>0</v>
      </c>
      <c r="O156" s="319">
        <v>191</v>
      </c>
      <c r="P156" s="319" t="s">
        <v>35</v>
      </c>
      <c r="Q156" s="319" t="s">
        <v>35</v>
      </c>
      <c r="R156" s="319" t="s">
        <v>35</v>
      </c>
      <c r="S156" s="319">
        <v>191</v>
      </c>
      <c r="T156" s="320">
        <v>0</v>
      </c>
      <c r="U156" s="320" t="s">
        <v>35</v>
      </c>
      <c r="V156" s="320" t="s">
        <v>35</v>
      </c>
      <c r="W156" s="320" t="s">
        <v>35</v>
      </c>
      <c r="X156" s="320">
        <v>0</v>
      </c>
      <c r="Y156" s="317">
        <v>28</v>
      </c>
      <c r="Z156" s="317" t="s">
        <v>35</v>
      </c>
      <c r="AA156" s="317" t="s">
        <v>35</v>
      </c>
      <c r="AB156" s="317" t="s">
        <v>35</v>
      </c>
      <c r="AC156" s="317">
        <v>28</v>
      </c>
      <c r="AD156" s="317">
        <v>4</v>
      </c>
      <c r="AE156" s="317" t="s">
        <v>35</v>
      </c>
      <c r="AF156" s="317" t="s">
        <v>35</v>
      </c>
      <c r="AG156" s="317" t="s">
        <v>35</v>
      </c>
      <c r="AH156" s="317">
        <v>4</v>
      </c>
      <c r="AI156" s="319">
        <v>28</v>
      </c>
      <c r="AJ156" s="319" t="s">
        <v>35</v>
      </c>
      <c r="AK156" s="319" t="s">
        <v>35</v>
      </c>
      <c r="AL156" s="319" t="s">
        <v>35</v>
      </c>
      <c r="AM156" s="319">
        <v>28</v>
      </c>
      <c r="AN156" s="319">
        <v>4</v>
      </c>
      <c r="AO156" s="319" t="s">
        <v>35</v>
      </c>
      <c r="AP156" s="319" t="s">
        <v>35</v>
      </c>
      <c r="AQ156" s="319" t="s">
        <v>35</v>
      </c>
      <c r="AR156" s="319">
        <v>4</v>
      </c>
      <c r="AS156" s="321">
        <v>10</v>
      </c>
      <c r="AT156" s="321" t="s">
        <v>35</v>
      </c>
      <c r="AU156" s="321" t="s">
        <v>35</v>
      </c>
      <c r="AV156" s="321" t="s">
        <v>35</v>
      </c>
      <c r="AW156" s="308" t="s">
        <v>2648</v>
      </c>
    </row>
    <row r="157" spans="1:49" x14ac:dyDescent="0.35">
      <c r="A157" s="315">
        <v>2013</v>
      </c>
      <c r="B157" s="316">
        <v>7489</v>
      </c>
      <c r="C157" s="308" t="s">
        <v>656</v>
      </c>
      <c r="D157" s="308" t="s">
        <v>48</v>
      </c>
      <c r="E157" s="317">
        <v>72</v>
      </c>
      <c r="F157" s="317">
        <v>146</v>
      </c>
      <c r="G157" s="317">
        <v>44</v>
      </c>
      <c r="H157" s="317" t="s">
        <v>35</v>
      </c>
      <c r="I157" s="317">
        <v>262</v>
      </c>
      <c r="J157" s="318" t="s">
        <v>35</v>
      </c>
      <c r="K157" s="318" t="s">
        <v>35</v>
      </c>
      <c r="L157" s="318" t="s">
        <v>35</v>
      </c>
      <c r="M157" s="318" t="s">
        <v>35</v>
      </c>
      <c r="N157" s="318" t="s">
        <v>35</v>
      </c>
      <c r="O157" s="319">
        <v>1000</v>
      </c>
      <c r="P157" s="319">
        <v>1459</v>
      </c>
      <c r="Q157" s="319">
        <v>436</v>
      </c>
      <c r="R157" s="319" t="s">
        <v>35</v>
      </c>
      <c r="S157" s="319">
        <v>2895</v>
      </c>
      <c r="T157" s="320">
        <v>0.4</v>
      </c>
      <c r="U157" s="320">
        <v>0.1</v>
      </c>
      <c r="V157" s="320" t="s">
        <v>35</v>
      </c>
      <c r="W157" s="320" t="s">
        <v>35</v>
      </c>
      <c r="X157" s="320">
        <v>0.5</v>
      </c>
      <c r="Y157" s="317">
        <v>1</v>
      </c>
      <c r="Z157" s="317">
        <v>5</v>
      </c>
      <c r="AA157" s="317">
        <v>2</v>
      </c>
      <c r="AB157" s="317" t="s">
        <v>35</v>
      </c>
      <c r="AC157" s="317">
        <v>8</v>
      </c>
      <c r="AD157" s="317">
        <v>2</v>
      </c>
      <c r="AE157" s="317">
        <v>6</v>
      </c>
      <c r="AF157" s="317">
        <v>2</v>
      </c>
      <c r="AG157" s="317" t="s">
        <v>35</v>
      </c>
      <c r="AH157" s="317">
        <v>10</v>
      </c>
      <c r="AI157" s="319">
        <v>8</v>
      </c>
      <c r="AJ157" s="319">
        <v>52</v>
      </c>
      <c r="AK157" s="319">
        <v>16</v>
      </c>
      <c r="AL157" s="319" t="s">
        <v>35</v>
      </c>
      <c r="AM157" s="319">
        <v>76</v>
      </c>
      <c r="AN157" s="319">
        <v>17</v>
      </c>
      <c r="AO157" s="319">
        <v>59</v>
      </c>
      <c r="AP157" s="319">
        <v>18</v>
      </c>
      <c r="AQ157" s="319" t="s">
        <v>35</v>
      </c>
      <c r="AR157" s="319">
        <v>94</v>
      </c>
      <c r="AS157" s="321">
        <v>10</v>
      </c>
      <c r="AT157" s="321">
        <v>10</v>
      </c>
      <c r="AU157" s="321">
        <v>10</v>
      </c>
      <c r="AV157" s="321" t="s">
        <v>35</v>
      </c>
      <c r="AW157" s="308" t="s">
        <v>2649</v>
      </c>
    </row>
    <row r="158" spans="1:49" x14ac:dyDescent="0.35">
      <c r="A158" s="315">
        <v>2013</v>
      </c>
      <c r="B158" s="316">
        <v>7548</v>
      </c>
      <c r="C158" s="308" t="s">
        <v>658</v>
      </c>
      <c r="D158" s="308" t="s">
        <v>92</v>
      </c>
      <c r="E158" s="317">
        <v>2282</v>
      </c>
      <c r="F158" s="317">
        <v>2311</v>
      </c>
      <c r="G158" s="317">
        <v>2602</v>
      </c>
      <c r="H158" s="317" t="s">
        <v>35</v>
      </c>
      <c r="I158" s="317">
        <v>7195</v>
      </c>
      <c r="J158" s="318" t="s">
        <v>35</v>
      </c>
      <c r="K158" s="318" t="s">
        <v>35</v>
      </c>
      <c r="L158" s="318" t="s">
        <v>35</v>
      </c>
      <c r="M158" s="318" t="s">
        <v>35</v>
      </c>
      <c r="N158" s="318" t="s">
        <v>35</v>
      </c>
      <c r="O158" s="319">
        <v>21702</v>
      </c>
      <c r="P158" s="319">
        <v>19164</v>
      </c>
      <c r="Q158" s="319">
        <v>18539</v>
      </c>
      <c r="R158" s="319" t="s">
        <v>35</v>
      </c>
      <c r="S158" s="319">
        <v>59405</v>
      </c>
      <c r="T158" s="320" t="s">
        <v>35</v>
      </c>
      <c r="U158" s="320" t="s">
        <v>35</v>
      </c>
      <c r="V158" s="320" t="s">
        <v>35</v>
      </c>
      <c r="W158" s="320" t="s">
        <v>35</v>
      </c>
      <c r="X158" s="320" t="s">
        <v>35</v>
      </c>
      <c r="Y158" s="317">
        <v>698</v>
      </c>
      <c r="Z158" s="317">
        <v>253</v>
      </c>
      <c r="AA158" s="317">
        <v>285</v>
      </c>
      <c r="AB158" s="317" t="s">
        <v>35</v>
      </c>
      <c r="AC158" s="317">
        <v>1236</v>
      </c>
      <c r="AD158" s="317">
        <v>285</v>
      </c>
      <c r="AE158" s="317">
        <v>60</v>
      </c>
      <c r="AF158" s="317">
        <v>68</v>
      </c>
      <c r="AG158" s="317" t="s">
        <v>35</v>
      </c>
      <c r="AH158" s="317">
        <v>413</v>
      </c>
      <c r="AI158" s="319">
        <v>2801</v>
      </c>
      <c r="AJ158" s="319">
        <v>3000</v>
      </c>
      <c r="AK158" s="319">
        <v>637</v>
      </c>
      <c r="AL158" s="319" t="s">
        <v>35</v>
      </c>
      <c r="AM158" s="319">
        <v>6438</v>
      </c>
      <c r="AN158" s="319">
        <v>1560</v>
      </c>
      <c r="AO158" s="319">
        <v>425</v>
      </c>
      <c r="AP158" s="319">
        <v>314</v>
      </c>
      <c r="AQ158" s="319" t="s">
        <v>35</v>
      </c>
      <c r="AR158" s="319">
        <v>2299</v>
      </c>
      <c r="AS158" s="321">
        <v>30.75</v>
      </c>
      <c r="AT158" s="321">
        <v>12.05</v>
      </c>
      <c r="AU158" s="321">
        <v>10.130000000000001</v>
      </c>
      <c r="AV158" s="321" t="s">
        <v>35</v>
      </c>
      <c r="AW158" s="308" t="s">
        <v>6</v>
      </c>
    </row>
    <row r="159" spans="1:49" x14ac:dyDescent="0.35">
      <c r="A159" s="315">
        <v>2013</v>
      </c>
      <c r="B159" s="316">
        <v>7563</v>
      </c>
      <c r="C159" s="308" t="s">
        <v>663</v>
      </c>
      <c r="D159" s="308" t="s">
        <v>125</v>
      </c>
      <c r="E159" s="317">
        <v>4</v>
      </c>
      <c r="F159" s="317" t="s">
        <v>35</v>
      </c>
      <c r="G159" s="317" t="s">
        <v>35</v>
      </c>
      <c r="H159" s="317" t="s">
        <v>35</v>
      </c>
      <c r="I159" s="317">
        <v>4</v>
      </c>
      <c r="J159" s="318">
        <v>0</v>
      </c>
      <c r="K159" s="318" t="s">
        <v>35</v>
      </c>
      <c r="L159" s="318" t="s">
        <v>35</v>
      </c>
      <c r="M159" s="318" t="s">
        <v>35</v>
      </c>
      <c r="N159" s="318">
        <v>0</v>
      </c>
      <c r="O159" s="319">
        <v>39</v>
      </c>
      <c r="P159" s="319" t="s">
        <v>35</v>
      </c>
      <c r="Q159" s="319" t="s">
        <v>35</v>
      </c>
      <c r="R159" s="319" t="s">
        <v>35</v>
      </c>
      <c r="S159" s="319">
        <v>39</v>
      </c>
      <c r="T159" s="320">
        <v>0.1</v>
      </c>
      <c r="U159" s="320" t="s">
        <v>35</v>
      </c>
      <c r="V159" s="320" t="s">
        <v>35</v>
      </c>
      <c r="W159" s="320" t="s">
        <v>35</v>
      </c>
      <c r="X159" s="320">
        <v>0.1</v>
      </c>
      <c r="Y159" s="317">
        <v>0</v>
      </c>
      <c r="Z159" s="317" t="s">
        <v>35</v>
      </c>
      <c r="AA159" s="317" t="s">
        <v>35</v>
      </c>
      <c r="AB159" s="317" t="s">
        <v>35</v>
      </c>
      <c r="AC159" s="317">
        <v>0</v>
      </c>
      <c r="AD159" s="317">
        <v>16</v>
      </c>
      <c r="AE159" s="317" t="s">
        <v>35</v>
      </c>
      <c r="AF159" s="317" t="s">
        <v>35</v>
      </c>
      <c r="AG159" s="317" t="s">
        <v>35</v>
      </c>
      <c r="AH159" s="317">
        <v>16</v>
      </c>
      <c r="AI159" s="319">
        <v>0</v>
      </c>
      <c r="AJ159" s="319" t="s">
        <v>35</v>
      </c>
      <c r="AK159" s="319" t="s">
        <v>35</v>
      </c>
      <c r="AL159" s="319" t="s">
        <v>35</v>
      </c>
      <c r="AM159" s="319">
        <v>0</v>
      </c>
      <c r="AN159" s="319">
        <v>155</v>
      </c>
      <c r="AO159" s="319" t="s">
        <v>35</v>
      </c>
      <c r="AP159" s="319" t="s">
        <v>35</v>
      </c>
      <c r="AQ159" s="319" t="s">
        <v>35</v>
      </c>
      <c r="AR159" s="319">
        <v>155</v>
      </c>
      <c r="AS159" s="321">
        <v>10</v>
      </c>
      <c r="AT159" s="321" t="s">
        <v>35</v>
      </c>
      <c r="AU159" s="321" t="s">
        <v>35</v>
      </c>
      <c r="AV159" s="321" t="s">
        <v>35</v>
      </c>
      <c r="AW159" s="308" t="s">
        <v>2650</v>
      </c>
    </row>
    <row r="160" spans="1:49" x14ac:dyDescent="0.35">
      <c r="A160" s="315">
        <v>2013</v>
      </c>
      <c r="B160" s="316">
        <v>7570</v>
      </c>
      <c r="C160" s="308" t="s">
        <v>2047</v>
      </c>
      <c r="D160" s="308" t="s">
        <v>48</v>
      </c>
      <c r="E160" s="317">
        <v>51771</v>
      </c>
      <c r="F160" s="317">
        <v>61717</v>
      </c>
      <c r="G160" s="317">
        <v>0</v>
      </c>
      <c r="H160" s="317">
        <v>0</v>
      </c>
      <c r="I160" s="317">
        <v>113488</v>
      </c>
      <c r="J160" s="318">
        <v>29.6</v>
      </c>
      <c r="K160" s="318">
        <v>15.9</v>
      </c>
      <c r="L160" s="318">
        <v>0</v>
      </c>
      <c r="M160" s="318">
        <v>0</v>
      </c>
      <c r="N160" s="318">
        <v>45.5</v>
      </c>
      <c r="O160" s="319">
        <v>702323</v>
      </c>
      <c r="P160" s="319">
        <v>958806</v>
      </c>
      <c r="Q160" s="319">
        <v>0</v>
      </c>
      <c r="R160" s="319">
        <v>0</v>
      </c>
      <c r="S160" s="319">
        <v>1661129</v>
      </c>
      <c r="T160" s="320">
        <v>29.6</v>
      </c>
      <c r="U160" s="320">
        <v>15.9</v>
      </c>
      <c r="V160" s="320">
        <v>0</v>
      </c>
      <c r="W160" s="320">
        <v>0</v>
      </c>
      <c r="X160" s="320">
        <v>45.5</v>
      </c>
      <c r="Y160" s="317">
        <v>4047</v>
      </c>
      <c r="Z160" s="317">
        <v>3258</v>
      </c>
      <c r="AA160" s="317">
        <v>0</v>
      </c>
      <c r="AB160" s="317">
        <v>0</v>
      </c>
      <c r="AC160" s="317">
        <v>7305</v>
      </c>
      <c r="AD160" s="317">
        <v>4987</v>
      </c>
      <c r="AE160" s="317">
        <v>1623</v>
      </c>
      <c r="AF160" s="317">
        <v>0</v>
      </c>
      <c r="AG160" s="317">
        <v>0</v>
      </c>
      <c r="AH160" s="317">
        <v>6610</v>
      </c>
      <c r="AI160" s="319">
        <v>4047</v>
      </c>
      <c r="AJ160" s="319">
        <v>3258</v>
      </c>
      <c r="AK160" s="319">
        <v>0</v>
      </c>
      <c r="AL160" s="319">
        <v>0</v>
      </c>
      <c r="AM160" s="319">
        <v>7305</v>
      </c>
      <c r="AN160" s="319">
        <v>4987</v>
      </c>
      <c r="AO160" s="319">
        <v>1623</v>
      </c>
      <c r="AP160" s="319">
        <v>0</v>
      </c>
      <c r="AQ160" s="319">
        <v>0</v>
      </c>
      <c r="AR160" s="319">
        <v>6610</v>
      </c>
      <c r="AS160" s="321">
        <v>13.57</v>
      </c>
      <c r="AT160" s="321">
        <v>15.54</v>
      </c>
      <c r="AU160" s="321">
        <v>0</v>
      </c>
      <c r="AV160" s="321">
        <v>0</v>
      </c>
      <c r="AW160" s="308" t="s">
        <v>2651</v>
      </c>
    </row>
    <row r="161" spans="1:49" x14ac:dyDescent="0.35">
      <c r="A161" s="315">
        <v>2013</v>
      </c>
      <c r="B161" s="316">
        <v>7593</v>
      </c>
      <c r="C161" s="308" t="s">
        <v>664</v>
      </c>
      <c r="D161" s="308" t="s">
        <v>58</v>
      </c>
      <c r="E161" s="317">
        <v>24</v>
      </c>
      <c r="F161" s="317">
        <v>0</v>
      </c>
      <c r="G161" s="317">
        <v>0</v>
      </c>
      <c r="H161" s="317">
        <v>0</v>
      </c>
      <c r="I161" s="317">
        <v>24</v>
      </c>
      <c r="J161" s="318">
        <v>0</v>
      </c>
      <c r="K161" s="318">
        <v>0</v>
      </c>
      <c r="L161" s="318">
        <v>0</v>
      </c>
      <c r="M161" s="318">
        <v>0</v>
      </c>
      <c r="N161" s="318">
        <v>0</v>
      </c>
      <c r="O161" s="319">
        <v>353</v>
      </c>
      <c r="P161" s="319">
        <v>0</v>
      </c>
      <c r="Q161" s="319">
        <v>0</v>
      </c>
      <c r="R161" s="319">
        <v>0</v>
      </c>
      <c r="S161" s="319">
        <v>353</v>
      </c>
      <c r="T161" s="320">
        <v>0</v>
      </c>
      <c r="U161" s="320">
        <v>0</v>
      </c>
      <c r="V161" s="320">
        <v>0</v>
      </c>
      <c r="W161" s="320">
        <v>0</v>
      </c>
      <c r="X161" s="320">
        <v>0</v>
      </c>
      <c r="Y161" s="317">
        <v>9</v>
      </c>
      <c r="Z161" s="317">
        <v>0</v>
      </c>
      <c r="AA161" s="317">
        <v>0</v>
      </c>
      <c r="AB161" s="317">
        <v>0</v>
      </c>
      <c r="AC161" s="317">
        <v>9</v>
      </c>
      <c r="AD161" s="317">
        <v>0</v>
      </c>
      <c r="AE161" s="317">
        <v>0</v>
      </c>
      <c r="AF161" s="317">
        <v>0</v>
      </c>
      <c r="AG161" s="317">
        <v>0</v>
      </c>
      <c r="AH161" s="317">
        <v>0</v>
      </c>
      <c r="AI161" s="319">
        <v>132</v>
      </c>
      <c r="AJ161" s="319">
        <v>0</v>
      </c>
      <c r="AK161" s="319">
        <v>0</v>
      </c>
      <c r="AL161" s="319">
        <v>0</v>
      </c>
      <c r="AM161" s="319">
        <v>132</v>
      </c>
      <c r="AN161" s="319">
        <v>0</v>
      </c>
      <c r="AO161" s="319">
        <v>0</v>
      </c>
      <c r="AP161" s="319">
        <v>0</v>
      </c>
      <c r="AQ161" s="319">
        <v>0</v>
      </c>
      <c r="AR161" s="319">
        <v>0</v>
      </c>
      <c r="AS161" s="321">
        <v>15</v>
      </c>
      <c r="AT161" s="321">
        <v>0</v>
      </c>
      <c r="AU161" s="321">
        <v>0</v>
      </c>
      <c r="AV161" s="321">
        <v>0</v>
      </c>
      <c r="AW161" s="308" t="s">
        <v>6</v>
      </c>
    </row>
    <row r="162" spans="1:49" x14ac:dyDescent="0.35">
      <c r="A162" s="315">
        <v>2013</v>
      </c>
      <c r="B162" s="316">
        <v>7626</v>
      </c>
      <c r="C162" s="308" t="s">
        <v>667</v>
      </c>
      <c r="D162" s="308" t="s">
        <v>83</v>
      </c>
      <c r="E162" s="317">
        <v>27</v>
      </c>
      <c r="F162" s="317">
        <v>97</v>
      </c>
      <c r="G162" s="317">
        <v>252</v>
      </c>
      <c r="H162" s="317" t="s">
        <v>35</v>
      </c>
      <c r="I162" s="317">
        <v>376</v>
      </c>
      <c r="J162" s="318">
        <v>0</v>
      </c>
      <c r="K162" s="318">
        <v>0</v>
      </c>
      <c r="L162" s="318">
        <v>0.1</v>
      </c>
      <c r="M162" s="318" t="s">
        <v>35</v>
      </c>
      <c r="N162" s="318">
        <v>0.1</v>
      </c>
      <c r="O162" s="319">
        <v>461</v>
      </c>
      <c r="P162" s="319">
        <v>1100</v>
      </c>
      <c r="Q162" s="319">
        <v>2516</v>
      </c>
      <c r="R162" s="319" t="s">
        <v>35</v>
      </c>
      <c r="S162" s="319">
        <v>4077</v>
      </c>
      <c r="T162" s="320">
        <v>0</v>
      </c>
      <c r="U162" s="320">
        <v>0</v>
      </c>
      <c r="V162" s="320">
        <v>0.1</v>
      </c>
      <c r="W162" s="320" t="s">
        <v>35</v>
      </c>
      <c r="X162" s="320">
        <v>0.1</v>
      </c>
      <c r="Y162" s="317">
        <v>4</v>
      </c>
      <c r="Z162" s="317">
        <v>9</v>
      </c>
      <c r="AA162" s="317">
        <v>13</v>
      </c>
      <c r="AB162" s="317" t="s">
        <v>35</v>
      </c>
      <c r="AC162" s="317">
        <v>26</v>
      </c>
      <c r="AD162" s="317">
        <v>1</v>
      </c>
      <c r="AE162" s="317">
        <v>3</v>
      </c>
      <c r="AF162" s="317">
        <v>3</v>
      </c>
      <c r="AG162" s="317" t="s">
        <v>35</v>
      </c>
      <c r="AH162" s="317">
        <v>7</v>
      </c>
      <c r="AI162" s="319">
        <v>4</v>
      </c>
      <c r="AJ162" s="319">
        <v>9</v>
      </c>
      <c r="AK162" s="319">
        <v>13</v>
      </c>
      <c r="AL162" s="319" t="s">
        <v>35</v>
      </c>
      <c r="AM162" s="319">
        <v>26</v>
      </c>
      <c r="AN162" s="319">
        <v>1</v>
      </c>
      <c r="AO162" s="319">
        <v>3</v>
      </c>
      <c r="AP162" s="319">
        <v>3</v>
      </c>
      <c r="AQ162" s="319" t="s">
        <v>35</v>
      </c>
      <c r="AR162" s="319">
        <v>7</v>
      </c>
      <c r="AS162" s="321">
        <v>17</v>
      </c>
      <c r="AT162" s="321">
        <v>11</v>
      </c>
      <c r="AU162" s="321">
        <v>10</v>
      </c>
      <c r="AV162" s="321">
        <v>0</v>
      </c>
      <c r="AW162" s="308" t="s">
        <v>6</v>
      </c>
    </row>
    <row r="163" spans="1:49" x14ac:dyDescent="0.35">
      <c r="A163" s="315">
        <v>2013</v>
      </c>
      <c r="B163" s="316">
        <v>7634</v>
      </c>
      <c r="C163" s="308" t="s">
        <v>669</v>
      </c>
      <c r="D163" s="308" t="s">
        <v>94</v>
      </c>
      <c r="E163" s="317">
        <v>1433</v>
      </c>
      <c r="F163" s="317">
        <v>705</v>
      </c>
      <c r="G163" s="317" t="s">
        <v>35</v>
      </c>
      <c r="H163" s="317" t="s">
        <v>35</v>
      </c>
      <c r="I163" s="317">
        <v>2138</v>
      </c>
      <c r="J163" s="318">
        <v>0.3</v>
      </c>
      <c r="K163" s="318">
        <v>0.1</v>
      </c>
      <c r="L163" s="318" t="s">
        <v>35</v>
      </c>
      <c r="M163" s="318" t="s">
        <v>35</v>
      </c>
      <c r="N163" s="318">
        <v>0.4</v>
      </c>
      <c r="O163" s="319">
        <v>20964</v>
      </c>
      <c r="P163" s="319">
        <v>10325</v>
      </c>
      <c r="Q163" s="319" t="s">
        <v>35</v>
      </c>
      <c r="R163" s="319" t="s">
        <v>35</v>
      </c>
      <c r="S163" s="319">
        <v>31289</v>
      </c>
      <c r="T163" s="320">
        <v>0.3</v>
      </c>
      <c r="U163" s="320">
        <v>0.1</v>
      </c>
      <c r="V163" s="320" t="s">
        <v>35</v>
      </c>
      <c r="W163" s="320" t="s">
        <v>35</v>
      </c>
      <c r="X163" s="320">
        <v>0.4</v>
      </c>
      <c r="Y163" s="317">
        <v>6</v>
      </c>
      <c r="Z163" s="317">
        <v>5</v>
      </c>
      <c r="AA163" s="317" t="s">
        <v>35</v>
      </c>
      <c r="AB163" s="317" t="s">
        <v>35</v>
      </c>
      <c r="AC163" s="317">
        <v>11</v>
      </c>
      <c r="AD163" s="317" t="s">
        <v>35</v>
      </c>
      <c r="AE163" s="317" t="s">
        <v>35</v>
      </c>
      <c r="AF163" s="317" t="s">
        <v>35</v>
      </c>
      <c r="AG163" s="317" t="s">
        <v>35</v>
      </c>
      <c r="AH163" s="317" t="s">
        <v>35</v>
      </c>
      <c r="AI163" s="319">
        <v>6</v>
      </c>
      <c r="AJ163" s="319">
        <v>5</v>
      </c>
      <c r="AK163" s="319" t="s">
        <v>35</v>
      </c>
      <c r="AL163" s="319" t="s">
        <v>35</v>
      </c>
      <c r="AM163" s="319">
        <v>11</v>
      </c>
      <c r="AN163" s="319" t="s">
        <v>35</v>
      </c>
      <c r="AO163" s="319" t="s">
        <v>35</v>
      </c>
      <c r="AP163" s="319" t="s">
        <v>35</v>
      </c>
      <c r="AQ163" s="319" t="s">
        <v>35</v>
      </c>
      <c r="AR163" s="319" t="s">
        <v>35</v>
      </c>
      <c r="AS163" s="321">
        <v>13.6</v>
      </c>
      <c r="AT163" s="321">
        <v>13.6</v>
      </c>
      <c r="AU163" s="321" t="s">
        <v>35</v>
      </c>
      <c r="AV163" s="321" t="s">
        <v>35</v>
      </c>
      <c r="AW163" s="308" t="s">
        <v>6</v>
      </c>
    </row>
    <row r="164" spans="1:49" x14ac:dyDescent="0.35">
      <c r="A164" s="315">
        <v>2013</v>
      </c>
      <c r="B164" s="316">
        <v>7716</v>
      </c>
      <c r="C164" s="308" t="s">
        <v>675</v>
      </c>
      <c r="D164" s="308" t="s">
        <v>228</v>
      </c>
      <c r="E164" s="317">
        <v>1565</v>
      </c>
      <c r="F164" s="317">
        <v>3081</v>
      </c>
      <c r="G164" s="317">
        <v>562</v>
      </c>
      <c r="H164" s="317" t="s">
        <v>35</v>
      </c>
      <c r="I164" s="317">
        <v>5208</v>
      </c>
      <c r="J164" s="318">
        <v>0.2</v>
      </c>
      <c r="K164" s="318">
        <v>0.9</v>
      </c>
      <c r="L164" s="318">
        <v>0.1</v>
      </c>
      <c r="M164" s="318" t="s">
        <v>35</v>
      </c>
      <c r="N164" s="318">
        <v>1.2</v>
      </c>
      <c r="O164" s="319">
        <v>13355</v>
      </c>
      <c r="P164" s="319">
        <v>20641</v>
      </c>
      <c r="Q164" s="319">
        <v>31519</v>
      </c>
      <c r="R164" s="319" t="s">
        <v>35</v>
      </c>
      <c r="S164" s="319">
        <v>65515</v>
      </c>
      <c r="T164" s="320">
        <v>1</v>
      </c>
      <c r="U164" s="320">
        <v>1</v>
      </c>
      <c r="V164" s="320">
        <v>4</v>
      </c>
      <c r="W164" s="320" t="s">
        <v>35</v>
      </c>
      <c r="X164" s="320">
        <v>6</v>
      </c>
      <c r="Y164" s="317">
        <v>221</v>
      </c>
      <c r="Z164" s="317">
        <v>861</v>
      </c>
      <c r="AA164" s="317">
        <v>106</v>
      </c>
      <c r="AB164" s="317" t="s">
        <v>35</v>
      </c>
      <c r="AC164" s="317">
        <v>1188</v>
      </c>
      <c r="AD164" s="317">
        <v>62</v>
      </c>
      <c r="AE164" s="317">
        <v>174</v>
      </c>
      <c r="AF164" s="317">
        <v>21</v>
      </c>
      <c r="AG164" s="317" t="s">
        <v>35</v>
      </c>
      <c r="AH164" s="317">
        <v>257</v>
      </c>
      <c r="AI164" s="319">
        <v>3045</v>
      </c>
      <c r="AJ164" s="319">
        <v>1416</v>
      </c>
      <c r="AK164" s="319">
        <v>1359</v>
      </c>
      <c r="AL164" s="319" t="s">
        <v>35</v>
      </c>
      <c r="AM164" s="319">
        <v>5820</v>
      </c>
      <c r="AN164" s="319">
        <v>566</v>
      </c>
      <c r="AO164" s="319">
        <v>371</v>
      </c>
      <c r="AP164" s="319">
        <v>263</v>
      </c>
      <c r="AQ164" s="319" t="s">
        <v>35</v>
      </c>
      <c r="AR164" s="319">
        <v>1200</v>
      </c>
      <c r="AS164" s="321">
        <v>4.3</v>
      </c>
      <c r="AT164" s="321">
        <v>13.28</v>
      </c>
      <c r="AU164" s="321">
        <v>14.86</v>
      </c>
      <c r="AV164" s="321" t="s">
        <v>35</v>
      </c>
      <c r="AW164" s="308" t="s">
        <v>6</v>
      </c>
    </row>
    <row r="165" spans="1:49" x14ac:dyDescent="0.35">
      <c r="A165" s="315">
        <v>2013</v>
      </c>
      <c r="B165" s="316">
        <v>7785</v>
      </c>
      <c r="C165" s="308" t="s">
        <v>680</v>
      </c>
      <c r="D165" s="308" t="s">
        <v>58</v>
      </c>
      <c r="E165" s="317">
        <v>226</v>
      </c>
      <c r="F165" s="317" t="s">
        <v>35</v>
      </c>
      <c r="G165" s="317" t="s">
        <v>35</v>
      </c>
      <c r="H165" s="317" t="s">
        <v>35</v>
      </c>
      <c r="I165" s="317">
        <v>226</v>
      </c>
      <c r="J165" s="318">
        <v>1</v>
      </c>
      <c r="K165" s="318" t="s">
        <v>35</v>
      </c>
      <c r="L165" s="318" t="s">
        <v>35</v>
      </c>
      <c r="M165" s="318" t="s">
        <v>35</v>
      </c>
      <c r="N165" s="318">
        <v>1</v>
      </c>
      <c r="O165" s="319">
        <v>226</v>
      </c>
      <c r="P165" s="319" t="s">
        <v>35</v>
      </c>
      <c r="Q165" s="319" t="s">
        <v>35</v>
      </c>
      <c r="R165" s="319" t="s">
        <v>35</v>
      </c>
      <c r="S165" s="319">
        <v>226</v>
      </c>
      <c r="T165" s="320" t="s">
        <v>35</v>
      </c>
      <c r="U165" s="320" t="s">
        <v>35</v>
      </c>
      <c r="V165" s="320" t="s">
        <v>35</v>
      </c>
      <c r="W165" s="320" t="s">
        <v>35</v>
      </c>
      <c r="X165" s="320" t="s">
        <v>35</v>
      </c>
      <c r="Y165" s="317">
        <v>1</v>
      </c>
      <c r="Z165" s="317" t="s">
        <v>35</v>
      </c>
      <c r="AA165" s="317" t="s">
        <v>35</v>
      </c>
      <c r="AB165" s="317" t="s">
        <v>35</v>
      </c>
      <c r="AC165" s="317">
        <v>1</v>
      </c>
      <c r="AD165" s="317" t="s">
        <v>35</v>
      </c>
      <c r="AE165" s="317" t="s">
        <v>35</v>
      </c>
      <c r="AF165" s="317" t="s">
        <v>35</v>
      </c>
      <c r="AG165" s="317" t="s">
        <v>35</v>
      </c>
      <c r="AH165" s="317" t="s">
        <v>35</v>
      </c>
      <c r="AI165" s="319">
        <v>1</v>
      </c>
      <c r="AJ165" s="319" t="s">
        <v>35</v>
      </c>
      <c r="AK165" s="319" t="s">
        <v>35</v>
      </c>
      <c r="AL165" s="319" t="s">
        <v>35</v>
      </c>
      <c r="AM165" s="319">
        <v>1</v>
      </c>
      <c r="AN165" s="319" t="s">
        <v>35</v>
      </c>
      <c r="AO165" s="319" t="s">
        <v>35</v>
      </c>
      <c r="AP165" s="319" t="s">
        <v>35</v>
      </c>
      <c r="AQ165" s="319" t="s">
        <v>35</v>
      </c>
      <c r="AR165" s="319" t="s">
        <v>35</v>
      </c>
      <c r="AS165" s="321">
        <v>10</v>
      </c>
      <c r="AT165" s="321" t="s">
        <v>35</v>
      </c>
      <c r="AU165" s="321" t="s">
        <v>35</v>
      </c>
      <c r="AV165" s="321" t="s">
        <v>35</v>
      </c>
      <c r="AW165" s="308" t="s">
        <v>6</v>
      </c>
    </row>
    <row r="166" spans="1:49" x14ac:dyDescent="0.35">
      <c r="A166" s="315">
        <v>2013</v>
      </c>
      <c r="B166" s="316">
        <v>7787</v>
      </c>
      <c r="C166" s="308" t="s">
        <v>681</v>
      </c>
      <c r="D166" s="308" t="s">
        <v>125</v>
      </c>
      <c r="E166" s="317">
        <v>89</v>
      </c>
      <c r="F166" s="317">
        <v>186</v>
      </c>
      <c r="G166" s="317" t="s">
        <v>35</v>
      </c>
      <c r="H166" s="317" t="s">
        <v>35</v>
      </c>
      <c r="I166" s="317">
        <v>275</v>
      </c>
      <c r="J166" s="318" t="s">
        <v>35</v>
      </c>
      <c r="K166" s="318" t="s">
        <v>35</v>
      </c>
      <c r="L166" s="318" t="s">
        <v>35</v>
      </c>
      <c r="M166" s="318" t="s">
        <v>35</v>
      </c>
      <c r="N166" s="318" t="s">
        <v>35</v>
      </c>
      <c r="O166" s="319">
        <v>445</v>
      </c>
      <c r="P166" s="319">
        <v>930</v>
      </c>
      <c r="Q166" s="319" t="s">
        <v>35</v>
      </c>
      <c r="R166" s="319" t="s">
        <v>35</v>
      </c>
      <c r="S166" s="319">
        <v>1375</v>
      </c>
      <c r="T166" s="320" t="s">
        <v>35</v>
      </c>
      <c r="U166" s="320" t="s">
        <v>35</v>
      </c>
      <c r="V166" s="320" t="s">
        <v>35</v>
      </c>
      <c r="W166" s="320" t="s">
        <v>35</v>
      </c>
      <c r="X166" s="320" t="s">
        <v>35</v>
      </c>
      <c r="Y166" s="317">
        <v>14</v>
      </c>
      <c r="Z166" s="317">
        <v>13</v>
      </c>
      <c r="AA166" s="317" t="s">
        <v>35</v>
      </c>
      <c r="AB166" s="317" t="s">
        <v>35</v>
      </c>
      <c r="AC166" s="317">
        <v>27</v>
      </c>
      <c r="AD166" s="317" t="s">
        <v>35</v>
      </c>
      <c r="AE166" s="317" t="s">
        <v>35</v>
      </c>
      <c r="AF166" s="317" t="s">
        <v>35</v>
      </c>
      <c r="AG166" s="317" t="s">
        <v>35</v>
      </c>
      <c r="AH166" s="317" t="s">
        <v>35</v>
      </c>
      <c r="AI166" s="319">
        <v>14</v>
      </c>
      <c r="AJ166" s="319">
        <v>13</v>
      </c>
      <c r="AK166" s="319" t="s">
        <v>35</v>
      </c>
      <c r="AL166" s="319" t="s">
        <v>35</v>
      </c>
      <c r="AM166" s="319">
        <v>27</v>
      </c>
      <c r="AN166" s="319" t="s">
        <v>35</v>
      </c>
      <c r="AO166" s="319" t="s">
        <v>35</v>
      </c>
      <c r="AP166" s="319" t="s">
        <v>35</v>
      </c>
      <c r="AQ166" s="319" t="s">
        <v>35</v>
      </c>
      <c r="AR166" s="319" t="s">
        <v>35</v>
      </c>
      <c r="AS166" s="321">
        <v>4.5979999999999999</v>
      </c>
      <c r="AT166" s="321">
        <v>4.6360000000000001</v>
      </c>
      <c r="AU166" s="321" t="s">
        <v>35</v>
      </c>
      <c r="AV166" s="321" t="s">
        <v>35</v>
      </c>
      <c r="AW166" s="308" t="s">
        <v>2652</v>
      </c>
    </row>
    <row r="167" spans="1:49" x14ac:dyDescent="0.35">
      <c r="A167" s="315">
        <v>2013</v>
      </c>
      <c r="B167" s="316">
        <v>7801</v>
      </c>
      <c r="C167" s="308" t="s">
        <v>682</v>
      </c>
      <c r="D167" s="308" t="s">
        <v>58</v>
      </c>
      <c r="E167" s="317">
        <v>68206</v>
      </c>
      <c r="F167" s="317">
        <v>22599</v>
      </c>
      <c r="G167" s="317" t="s">
        <v>35</v>
      </c>
      <c r="H167" s="317" t="s">
        <v>35</v>
      </c>
      <c r="I167" s="317">
        <v>90805</v>
      </c>
      <c r="J167" s="318">
        <v>18</v>
      </c>
      <c r="K167" s="318">
        <v>7.5</v>
      </c>
      <c r="L167" s="318" t="s">
        <v>35</v>
      </c>
      <c r="M167" s="318" t="s">
        <v>35</v>
      </c>
      <c r="N167" s="318">
        <v>25.5</v>
      </c>
      <c r="O167" s="319">
        <v>401545</v>
      </c>
      <c r="P167" s="319">
        <v>372068</v>
      </c>
      <c r="Q167" s="319" t="s">
        <v>35</v>
      </c>
      <c r="R167" s="319" t="s">
        <v>35</v>
      </c>
      <c r="S167" s="319">
        <v>773613</v>
      </c>
      <c r="T167" s="320">
        <v>120.8</v>
      </c>
      <c r="U167" s="320">
        <v>127.5</v>
      </c>
      <c r="V167" s="320" t="s">
        <v>35</v>
      </c>
      <c r="W167" s="320" t="s">
        <v>35</v>
      </c>
      <c r="X167" s="320">
        <v>248.3</v>
      </c>
      <c r="Y167" s="317">
        <v>8648</v>
      </c>
      <c r="Z167" s="317">
        <v>1949</v>
      </c>
      <c r="AA167" s="317" t="s">
        <v>35</v>
      </c>
      <c r="AB167" s="317" t="s">
        <v>35</v>
      </c>
      <c r="AC167" s="317">
        <v>10597</v>
      </c>
      <c r="AD167" s="317">
        <v>12571</v>
      </c>
      <c r="AE167" s="317">
        <v>1119</v>
      </c>
      <c r="AF167" s="317" t="s">
        <v>35</v>
      </c>
      <c r="AG167" s="317" t="s">
        <v>35</v>
      </c>
      <c r="AH167" s="317">
        <v>13690</v>
      </c>
      <c r="AI167" s="319">
        <v>18352</v>
      </c>
      <c r="AJ167" s="319">
        <v>3185</v>
      </c>
      <c r="AK167" s="319" t="s">
        <v>35</v>
      </c>
      <c r="AL167" s="319" t="s">
        <v>35</v>
      </c>
      <c r="AM167" s="319">
        <v>21537</v>
      </c>
      <c r="AN167" s="319">
        <v>135272</v>
      </c>
      <c r="AO167" s="319">
        <v>27271</v>
      </c>
      <c r="AP167" s="319" t="s">
        <v>35</v>
      </c>
      <c r="AQ167" s="319" t="s">
        <v>35</v>
      </c>
      <c r="AR167" s="319">
        <v>162543</v>
      </c>
      <c r="AS167" s="321">
        <v>22</v>
      </c>
      <c r="AT167" s="321">
        <v>23</v>
      </c>
      <c r="AU167" s="321" t="s">
        <v>35</v>
      </c>
      <c r="AV167" s="321" t="s">
        <v>35</v>
      </c>
      <c r="AW167" s="308" t="s">
        <v>2653</v>
      </c>
    </row>
    <row r="168" spans="1:49" x14ac:dyDescent="0.35">
      <c r="A168" s="315">
        <v>2013</v>
      </c>
      <c r="B168" s="316">
        <v>7978</v>
      </c>
      <c r="C168" s="308" t="s">
        <v>691</v>
      </c>
      <c r="D168" s="308" t="s">
        <v>67</v>
      </c>
      <c r="E168" s="317">
        <v>463</v>
      </c>
      <c r="F168" s="317" t="s">
        <v>35</v>
      </c>
      <c r="G168" s="317" t="s">
        <v>35</v>
      </c>
      <c r="H168" s="317" t="s">
        <v>35</v>
      </c>
      <c r="I168" s="317">
        <v>463</v>
      </c>
      <c r="J168" s="318" t="s">
        <v>35</v>
      </c>
      <c r="K168" s="318" t="s">
        <v>35</v>
      </c>
      <c r="L168" s="318" t="s">
        <v>35</v>
      </c>
      <c r="M168" s="318" t="s">
        <v>35</v>
      </c>
      <c r="N168" s="318" t="s">
        <v>35</v>
      </c>
      <c r="O168" s="319">
        <v>5940</v>
      </c>
      <c r="P168" s="319" t="s">
        <v>35</v>
      </c>
      <c r="Q168" s="319" t="s">
        <v>35</v>
      </c>
      <c r="R168" s="319" t="s">
        <v>35</v>
      </c>
      <c r="S168" s="319">
        <v>5940</v>
      </c>
      <c r="T168" s="320" t="s">
        <v>35</v>
      </c>
      <c r="U168" s="320" t="s">
        <v>35</v>
      </c>
      <c r="V168" s="320" t="s">
        <v>35</v>
      </c>
      <c r="W168" s="320" t="s">
        <v>35</v>
      </c>
      <c r="X168" s="320" t="s">
        <v>35</v>
      </c>
      <c r="Y168" s="317">
        <v>9</v>
      </c>
      <c r="Z168" s="317" t="s">
        <v>35</v>
      </c>
      <c r="AA168" s="317" t="s">
        <v>35</v>
      </c>
      <c r="AB168" s="317" t="s">
        <v>35</v>
      </c>
      <c r="AC168" s="317">
        <v>9</v>
      </c>
      <c r="AD168" s="317" t="s">
        <v>35</v>
      </c>
      <c r="AE168" s="317" t="s">
        <v>35</v>
      </c>
      <c r="AF168" s="317" t="s">
        <v>35</v>
      </c>
      <c r="AG168" s="317" t="s">
        <v>35</v>
      </c>
      <c r="AH168" s="317" t="s">
        <v>35</v>
      </c>
      <c r="AI168" s="319">
        <v>9</v>
      </c>
      <c r="AJ168" s="319" t="s">
        <v>35</v>
      </c>
      <c r="AK168" s="319" t="s">
        <v>35</v>
      </c>
      <c r="AL168" s="319" t="s">
        <v>35</v>
      </c>
      <c r="AM168" s="319">
        <v>9</v>
      </c>
      <c r="AN168" s="319" t="s">
        <v>35</v>
      </c>
      <c r="AO168" s="319" t="s">
        <v>35</v>
      </c>
      <c r="AP168" s="319" t="s">
        <v>35</v>
      </c>
      <c r="AQ168" s="319" t="s">
        <v>35</v>
      </c>
      <c r="AR168" s="319" t="s">
        <v>35</v>
      </c>
      <c r="AS168" s="321">
        <v>9.6999999999999993</v>
      </c>
      <c r="AT168" s="321" t="s">
        <v>35</v>
      </c>
      <c r="AU168" s="321" t="s">
        <v>35</v>
      </c>
      <c r="AV168" s="321" t="s">
        <v>35</v>
      </c>
      <c r="AW168" s="308" t="s">
        <v>6</v>
      </c>
    </row>
    <row r="169" spans="1:49" x14ac:dyDescent="0.35">
      <c r="A169" s="315">
        <v>2013</v>
      </c>
      <c r="B169" s="316">
        <v>8122</v>
      </c>
      <c r="C169" s="308" t="s">
        <v>697</v>
      </c>
      <c r="D169" s="308" t="s">
        <v>83</v>
      </c>
      <c r="E169" s="317">
        <v>26</v>
      </c>
      <c r="F169" s="317">
        <v>232</v>
      </c>
      <c r="G169" s="317" t="s">
        <v>35</v>
      </c>
      <c r="H169" s="317" t="s">
        <v>35</v>
      </c>
      <c r="I169" s="317">
        <v>258</v>
      </c>
      <c r="J169" s="318">
        <v>0</v>
      </c>
      <c r="K169" s="318">
        <v>0.1</v>
      </c>
      <c r="L169" s="318" t="s">
        <v>35</v>
      </c>
      <c r="M169" s="318" t="s">
        <v>35</v>
      </c>
      <c r="N169" s="318">
        <v>0.1</v>
      </c>
      <c r="O169" s="319">
        <v>464</v>
      </c>
      <c r="P169" s="319">
        <v>4112</v>
      </c>
      <c r="Q169" s="319" t="s">
        <v>35</v>
      </c>
      <c r="R169" s="319" t="s">
        <v>35</v>
      </c>
      <c r="S169" s="319">
        <v>4576</v>
      </c>
      <c r="T169" s="320">
        <v>0</v>
      </c>
      <c r="U169" s="320">
        <v>0.1</v>
      </c>
      <c r="V169" s="320" t="s">
        <v>35</v>
      </c>
      <c r="W169" s="320" t="s">
        <v>35</v>
      </c>
      <c r="X169" s="320">
        <v>0.1</v>
      </c>
      <c r="Y169" s="317">
        <v>13</v>
      </c>
      <c r="Z169" s="317">
        <v>105</v>
      </c>
      <c r="AA169" s="317" t="s">
        <v>35</v>
      </c>
      <c r="AB169" s="317" t="s">
        <v>35</v>
      </c>
      <c r="AC169" s="317">
        <v>118</v>
      </c>
      <c r="AD169" s="317">
        <v>1</v>
      </c>
      <c r="AE169" s="317">
        <v>11</v>
      </c>
      <c r="AF169" s="317" t="s">
        <v>35</v>
      </c>
      <c r="AG169" s="317" t="s">
        <v>35</v>
      </c>
      <c r="AH169" s="317">
        <v>12</v>
      </c>
      <c r="AI169" s="319">
        <v>13</v>
      </c>
      <c r="AJ169" s="319">
        <v>105</v>
      </c>
      <c r="AK169" s="319" t="s">
        <v>35</v>
      </c>
      <c r="AL169" s="319" t="s">
        <v>35</v>
      </c>
      <c r="AM169" s="319">
        <v>118</v>
      </c>
      <c r="AN169" s="319">
        <v>1</v>
      </c>
      <c r="AO169" s="319">
        <v>11</v>
      </c>
      <c r="AP169" s="319" t="s">
        <v>35</v>
      </c>
      <c r="AQ169" s="319" t="s">
        <v>35</v>
      </c>
      <c r="AR169" s="319">
        <v>12</v>
      </c>
      <c r="AS169" s="321">
        <v>18</v>
      </c>
      <c r="AT169" s="321">
        <v>18</v>
      </c>
      <c r="AU169" s="321" t="s">
        <v>35</v>
      </c>
      <c r="AV169" s="321" t="s">
        <v>35</v>
      </c>
      <c r="AW169" s="308" t="s">
        <v>6</v>
      </c>
    </row>
    <row r="170" spans="1:49" x14ac:dyDescent="0.35">
      <c r="A170" s="315">
        <v>2013</v>
      </c>
      <c r="B170" s="316">
        <v>8288</v>
      </c>
      <c r="C170" s="308" t="s">
        <v>711</v>
      </c>
      <c r="D170" s="308" t="s">
        <v>83</v>
      </c>
      <c r="E170" s="317">
        <v>10</v>
      </c>
      <c r="F170" s="317">
        <v>7</v>
      </c>
      <c r="G170" s="317">
        <v>20</v>
      </c>
      <c r="H170" s="317" t="s">
        <v>35</v>
      </c>
      <c r="I170" s="317">
        <v>37</v>
      </c>
      <c r="J170" s="318">
        <v>0</v>
      </c>
      <c r="K170" s="318">
        <v>0</v>
      </c>
      <c r="L170" s="318">
        <v>0</v>
      </c>
      <c r="M170" s="318" t="s">
        <v>35</v>
      </c>
      <c r="N170" s="318">
        <v>0</v>
      </c>
      <c r="O170" s="319">
        <v>109</v>
      </c>
      <c r="P170" s="319">
        <v>82</v>
      </c>
      <c r="Q170" s="319">
        <v>248</v>
      </c>
      <c r="R170" s="319" t="s">
        <v>35</v>
      </c>
      <c r="S170" s="319">
        <v>439</v>
      </c>
      <c r="T170" s="320">
        <v>0</v>
      </c>
      <c r="U170" s="320">
        <v>0</v>
      </c>
      <c r="V170" s="320">
        <v>0</v>
      </c>
      <c r="W170" s="320" t="s">
        <v>35</v>
      </c>
      <c r="X170" s="320">
        <v>0</v>
      </c>
      <c r="Y170" s="317">
        <v>1</v>
      </c>
      <c r="Z170" s="317">
        <v>1</v>
      </c>
      <c r="AA170" s="317">
        <v>1</v>
      </c>
      <c r="AB170" s="317" t="s">
        <v>35</v>
      </c>
      <c r="AC170" s="317">
        <v>3</v>
      </c>
      <c r="AD170" s="317">
        <v>1</v>
      </c>
      <c r="AE170" s="317">
        <v>0</v>
      </c>
      <c r="AF170" s="317">
        <v>1</v>
      </c>
      <c r="AG170" s="317" t="s">
        <v>35</v>
      </c>
      <c r="AH170" s="317">
        <v>2</v>
      </c>
      <c r="AI170" s="319">
        <v>1</v>
      </c>
      <c r="AJ170" s="319">
        <v>1</v>
      </c>
      <c r="AK170" s="319">
        <v>1</v>
      </c>
      <c r="AL170" s="319" t="s">
        <v>35</v>
      </c>
      <c r="AM170" s="319">
        <v>3</v>
      </c>
      <c r="AN170" s="319">
        <v>1</v>
      </c>
      <c r="AO170" s="319">
        <v>0</v>
      </c>
      <c r="AP170" s="319">
        <v>1</v>
      </c>
      <c r="AQ170" s="319" t="s">
        <v>35</v>
      </c>
      <c r="AR170" s="319">
        <v>2</v>
      </c>
      <c r="AS170" s="321">
        <v>11.3</v>
      </c>
      <c r="AT170" s="321">
        <v>12.1</v>
      </c>
      <c r="AU170" s="321">
        <v>12.1</v>
      </c>
      <c r="AV170" s="321" t="s">
        <v>35</v>
      </c>
      <c r="AW170" s="308" t="s">
        <v>6</v>
      </c>
    </row>
    <row r="171" spans="1:49" x14ac:dyDescent="0.35">
      <c r="A171" s="315">
        <v>2013</v>
      </c>
      <c r="B171" s="316">
        <v>8298</v>
      </c>
      <c r="C171" s="308" t="s">
        <v>712</v>
      </c>
      <c r="D171" s="308" t="s">
        <v>83</v>
      </c>
      <c r="E171" s="317">
        <v>345</v>
      </c>
      <c r="F171" s="317">
        <v>72</v>
      </c>
      <c r="G171" s="317">
        <v>213</v>
      </c>
      <c r="H171" s="317" t="s">
        <v>35</v>
      </c>
      <c r="I171" s="317">
        <v>630</v>
      </c>
      <c r="J171" s="318">
        <v>0.1</v>
      </c>
      <c r="K171" s="318">
        <v>0</v>
      </c>
      <c r="L171" s="318">
        <v>0</v>
      </c>
      <c r="M171" s="318" t="s">
        <v>35</v>
      </c>
      <c r="N171" s="318">
        <v>0.1</v>
      </c>
      <c r="O171" s="319">
        <v>2351</v>
      </c>
      <c r="P171" s="319">
        <v>267</v>
      </c>
      <c r="Q171" s="319">
        <v>3967</v>
      </c>
      <c r="R171" s="319" t="s">
        <v>35</v>
      </c>
      <c r="S171" s="319">
        <v>6585</v>
      </c>
      <c r="T171" s="320">
        <v>1.2</v>
      </c>
      <c r="U171" s="320">
        <v>0.1</v>
      </c>
      <c r="V171" s="320">
        <v>1</v>
      </c>
      <c r="W171" s="320" t="s">
        <v>35</v>
      </c>
      <c r="X171" s="320">
        <v>2.2999999999999998</v>
      </c>
      <c r="Y171" s="317">
        <v>88</v>
      </c>
      <c r="Z171" s="317">
        <v>9</v>
      </c>
      <c r="AA171" s="317">
        <v>12</v>
      </c>
      <c r="AB171" s="317" t="s">
        <v>35</v>
      </c>
      <c r="AC171" s="317">
        <v>109</v>
      </c>
      <c r="AD171" s="317">
        <v>10</v>
      </c>
      <c r="AE171" s="317">
        <v>2</v>
      </c>
      <c r="AF171" s="317">
        <v>0</v>
      </c>
      <c r="AG171" s="317" t="s">
        <v>35</v>
      </c>
      <c r="AH171" s="317">
        <v>11</v>
      </c>
      <c r="AI171" s="319">
        <v>228</v>
      </c>
      <c r="AJ171" s="319">
        <v>54</v>
      </c>
      <c r="AK171" s="319">
        <v>48</v>
      </c>
      <c r="AL171" s="319" t="s">
        <v>35</v>
      </c>
      <c r="AM171" s="319">
        <v>330</v>
      </c>
      <c r="AN171" s="319">
        <v>10</v>
      </c>
      <c r="AO171" s="319">
        <v>2</v>
      </c>
      <c r="AP171" s="319">
        <v>0</v>
      </c>
      <c r="AQ171" s="319" t="s">
        <v>35</v>
      </c>
      <c r="AR171" s="319">
        <v>11</v>
      </c>
      <c r="AS171" s="321">
        <v>3</v>
      </c>
      <c r="AT171" s="321">
        <v>3.71</v>
      </c>
      <c r="AU171" s="321">
        <v>5</v>
      </c>
      <c r="AV171" s="321" t="s">
        <v>35</v>
      </c>
      <c r="AW171" s="308" t="s">
        <v>6</v>
      </c>
    </row>
    <row r="172" spans="1:49" x14ac:dyDescent="0.35">
      <c r="A172" s="315">
        <v>2013</v>
      </c>
      <c r="B172" s="316">
        <v>8319</v>
      </c>
      <c r="C172" s="308" t="s">
        <v>714</v>
      </c>
      <c r="D172" s="308" t="s">
        <v>83</v>
      </c>
      <c r="E172" s="317">
        <v>2517</v>
      </c>
      <c r="F172" s="317">
        <v>43</v>
      </c>
      <c r="G172" s="317">
        <v>606</v>
      </c>
      <c r="H172" s="317" t="s">
        <v>35</v>
      </c>
      <c r="I172" s="317">
        <v>3166</v>
      </c>
      <c r="J172" s="318">
        <v>0.5</v>
      </c>
      <c r="K172" s="318">
        <v>0</v>
      </c>
      <c r="L172" s="318">
        <v>0.2</v>
      </c>
      <c r="M172" s="318" t="s">
        <v>35</v>
      </c>
      <c r="N172" s="318">
        <v>0.7</v>
      </c>
      <c r="O172" s="319">
        <v>4399</v>
      </c>
      <c r="P172" s="319">
        <v>342</v>
      </c>
      <c r="Q172" s="319">
        <v>8078</v>
      </c>
      <c r="R172" s="319" t="s">
        <v>35</v>
      </c>
      <c r="S172" s="319">
        <v>12819</v>
      </c>
      <c r="T172" s="320">
        <v>1.7</v>
      </c>
      <c r="U172" s="320">
        <v>0.1</v>
      </c>
      <c r="V172" s="320">
        <v>3.1</v>
      </c>
      <c r="W172" s="320" t="s">
        <v>35</v>
      </c>
      <c r="X172" s="320">
        <v>4.9000000000000004</v>
      </c>
      <c r="Y172" s="317">
        <v>76</v>
      </c>
      <c r="Z172" s="317">
        <v>2</v>
      </c>
      <c r="AA172" s="317">
        <v>61</v>
      </c>
      <c r="AB172" s="317" t="s">
        <v>35</v>
      </c>
      <c r="AC172" s="317">
        <v>139</v>
      </c>
      <c r="AD172" s="317">
        <v>64</v>
      </c>
      <c r="AE172" s="317">
        <v>12</v>
      </c>
      <c r="AF172" s="317">
        <v>0</v>
      </c>
      <c r="AG172" s="317" t="s">
        <v>35</v>
      </c>
      <c r="AH172" s="317">
        <v>76</v>
      </c>
      <c r="AI172" s="319">
        <v>217</v>
      </c>
      <c r="AJ172" s="319">
        <v>29</v>
      </c>
      <c r="AK172" s="319">
        <v>166</v>
      </c>
      <c r="AL172" s="319" t="s">
        <v>35</v>
      </c>
      <c r="AM172" s="319">
        <v>412</v>
      </c>
      <c r="AN172" s="319">
        <v>64</v>
      </c>
      <c r="AO172" s="319">
        <v>12</v>
      </c>
      <c r="AP172" s="319">
        <v>0</v>
      </c>
      <c r="AQ172" s="319" t="s">
        <v>35</v>
      </c>
      <c r="AR172" s="319">
        <v>76</v>
      </c>
      <c r="AS172" s="321">
        <v>7</v>
      </c>
      <c r="AT172" s="321">
        <v>7.95</v>
      </c>
      <c r="AU172" s="321">
        <v>4</v>
      </c>
      <c r="AV172" s="321" t="s">
        <v>35</v>
      </c>
      <c r="AW172" s="308" t="s">
        <v>6</v>
      </c>
    </row>
    <row r="173" spans="1:49" x14ac:dyDescent="0.35">
      <c r="A173" s="315">
        <v>2013</v>
      </c>
      <c r="B173" s="316">
        <v>8333</v>
      </c>
      <c r="C173" s="308" t="s">
        <v>715</v>
      </c>
      <c r="D173" s="308" t="s">
        <v>67</v>
      </c>
      <c r="E173" s="317">
        <v>1160</v>
      </c>
      <c r="F173" s="317">
        <v>0</v>
      </c>
      <c r="G173" s="317">
        <v>0</v>
      </c>
      <c r="H173" s="317">
        <v>0</v>
      </c>
      <c r="I173" s="317">
        <v>1160</v>
      </c>
      <c r="J173" s="318">
        <v>0</v>
      </c>
      <c r="K173" s="318">
        <v>0</v>
      </c>
      <c r="L173" s="318">
        <v>0</v>
      </c>
      <c r="M173" s="318" t="s">
        <v>35</v>
      </c>
      <c r="N173" s="318">
        <v>0</v>
      </c>
      <c r="O173" s="319">
        <v>22269</v>
      </c>
      <c r="P173" s="319">
        <v>30</v>
      </c>
      <c r="Q173" s="319">
        <v>0</v>
      </c>
      <c r="R173" s="319">
        <v>0</v>
      </c>
      <c r="S173" s="319">
        <v>22299</v>
      </c>
      <c r="T173" s="320">
        <v>8.1</v>
      </c>
      <c r="U173" s="320">
        <v>0.9</v>
      </c>
      <c r="V173" s="320">
        <v>0</v>
      </c>
      <c r="W173" s="320">
        <v>0</v>
      </c>
      <c r="X173" s="320">
        <v>9</v>
      </c>
      <c r="Y173" s="317">
        <v>23</v>
      </c>
      <c r="Z173" s="317">
        <v>0</v>
      </c>
      <c r="AA173" s="317">
        <v>0</v>
      </c>
      <c r="AB173" s="317">
        <v>0</v>
      </c>
      <c r="AC173" s="317">
        <v>23</v>
      </c>
      <c r="AD173" s="317">
        <v>0</v>
      </c>
      <c r="AE173" s="317">
        <v>0</v>
      </c>
      <c r="AF173" s="317">
        <v>0</v>
      </c>
      <c r="AG173" s="317">
        <v>0</v>
      </c>
      <c r="AH173" s="317">
        <v>0</v>
      </c>
      <c r="AI173" s="319">
        <v>262</v>
      </c>
      <c r="AJ173" s="319">
        <v>1</v>
      </c>
      <c r="AK173" s="319" t="s">
        <v>35</v>
      </c>
      <c r="AL173" s="319" t="s">
        <v>35</v>
      </c>
      <c r="AM173" s="319">
        <v>263</v>
      </c>
      <c r="AN173" s="319" t="s">
        <v>35</v>
      </c>
      <c r="AO173" s="319" t="s">
        <v>35</v>
      </c>
      <c r="AP173" s="319" t="s">
        <v>35</v>
      </c>
      <c r="AQ173" s="319" t="s">
        <v>35</v>
      </c>
      <c r="AR173" s="319" t="s">
        <v>35</v>
      </c>
      <c r="AS173" s="321">
        <v>10</v>
      </c>
      <c r="AT173" s="321">
        <v>10</v>
      </c>
      <c r="AU173" s="321" t="s">
        <v>35</v>
      </c>
      <c r="AV173" s="321" t="s">
        <v>35</v>
      </c>
      <c r="AW173" s="308" t="s">
        <v>6</v>
      </c>
    </row>
    <row r="174" spans="1:49" x14ac:dyDescent="0.35">
      <c r="A174" s="315">
        <v>2013</v>
      </c>
      <c r="B174" s="316">
        <v>8348</v>
      </c>
      <c r="C174" s="308" t="s">
        <v>716</v>
      </c>
      <c r="D174" s="308" t="s">
        <v>60</v>
      </c>
      <c r="E174" s="317">
        <v>53</v>
      </c>
      <c r="F174" s="317">
        <v>759</v>
      </c>
      <c r="G174" s="317" t="s">
        <v>35</v>
      </c>
      <c r="H174" s="317" t="s">
        <v>35</v>
      </c>
      <c r="I174" s="317">
        <v>812</v>
      </c>
      <c r="J174" s="318">
        <v>0.1</v>
      </c>
      <c r="K174" s="318">
        <v>0.1</v>
      </c>
      <c r="L174" s="318" t="s">
        <v>35</v>
      </c>
      <c r="M174" s="318" t="s">
        <v>35</v>
      </c>
      <c r="N174" s="318">
        <v>0.2</v>
      </c>
      <c r="O174" s="319">
        <v>267</v>
      </c>
      <c r="P174" s="319">
        <v>10630</v>
      </c>
      <c r="Q174" s="319" t="s">
        <v>35</v>
      </c>
      <c r="R174" s="319" t="s">
        <v>35</v>
      </c>
      <c r="S174" s="319">
        <v>10897</v>
      </c>
      <c r="T174" s="320">
        <v>0.1</v>
      </c>
      <c r="U174" s="320">
        <v>0.1</v>
      </c>
      <c r="V174" s="320" t="s">
        <v>35</v>
      </c>
      <c r="W174" s="320" t="s">
        <v>35</v>
      </c>
      <c r="X174" s="320">
        <v>0.2</v>
      </c>
      <c r="Y174" s="317">
        <v>8</v>
      </c>
      <c r="Z174" s="317">
        <v>146</v>
      </c>
      <c r="AA174" s="317" t="s">
        <v>35</v>
      </c>
      <c r="AB174" s="317" t="s">
        <v>35</v>
      </c>
      <c r="AC174" s="317">
        <v>154</v>
      </c>
      <c r="AD174" s="317">
        <v>21</v>
      </c>
      <c r="AE174" s="317">
        <v>150</v>
      </c>
      <c r="AF174" s="317" t="s">
        <v>35</v>
      </c>
      <c r="AG174" s="317" t="s">
        <v>35</v>
      </c>
      <c r="AH174" s="317">
        <v>171</v>
      </c>
      <c r="AI174" s="319">
        <v>8</v>
      </c>
      <c r="AJ174" s="319">
        <v>146</v>
      </c>
      <c r="AK174" s="319" t="s">
        <v>35</v>
      </c>
      <c r="AL174" s="319" t="s">
        <v>35</v>
      </c>
      <c r="AM174" s="319" t="s">
        <v>35</v>
      </c>
      <c r="AN174" s="319">
        <v>21</v>
      </c>
      <c r="AO174" s="319">
        <v>150</v>
      </c>
      <c r="AP174" s="319" t="s">
        <v>35</v>
      </c>
      <c r="AQ174" s="319" t="s">
        <v>35</v>
      </c>
      <c r="AR174" s="319">
        <v>171</v>
      </c>
      <c r="AS174" s="321">
        <v>10</v>
      </c>
      <c r="AT174" s="321">
        <v>10</v>
      </c>
      <c r="AU174" s="321" t="s">
        <v>35</v>
      </c>
      <c r="AV174" s="321" t="s">
        <v>35</v>
      </c>
      <c r="AW174" s="308" t="s">
        <v>2654</v>
      </c>
    </row>
    <row r="175" spans="1:49" x14ac:dyDescent="0.35">
      <c r="A175" s="315">
        <v>2013</v>
      </c>
      <c r="B175" s="316">
        <v>8366</v>
      </c>
      <c r="C175" s="308" t="s">
        <v>717</v>
      </c>
      <c r="D175" s="308" t="s">
        <v>223</v>
      </c>
      <c r="E175" s="317">
        <v>100</v>
      </c>
      <c r="F175" s="317" t="s">
        <v>35</v>
      </c>
      <c r="G175" s="317" t="s">
        <v>35</v>
      </c>
      <c r="H175" s="317" t="s">
        <v>35</v>
      </c>
      <c r="I175" s="317">
        <v>100</v>
      </c>
      <c r="J175" s="318">
        <v>1</v>
      </c>
      <c r="K175" s="318" t="s">
        <v>35</v>
      </c>
      <c r="L175" s="318" t="s">
        <v>35</v>
      </c>
      <c r="M175" s="318" t="s">
        <v>35</v>
      </c>
      <c r="N175" s="318">
        <v>1</v>
      </c>
      <c r="O175" s="319">
        <v>100</v>
      </c>
      <c r="P175" s="319" t="s">
        <v>35</v>
      </c>
      <c r="Q175" s="319" t="s">
        <v>35</v>
      </c>
      <c r="R175" s="319" t="s">
        <v>35</v>
      </c>
      <c r="S175" s="319">
        <v>100</v>
      </c>
      <c r="T175" s="320">
        <v>1</v>
      </c>
      <c r="U175" s="320" t="s">
        <v>35</v>
      </c>
      <c r="V175" s="320" t="s">
        <v>35</v>
      </c>
      <c r="W175" s="320" t="s">
        <v>35</v>
      </c>
      <c r="X175" s="320">
        <v>1</v>
      </c>
      <c r="Y175" s="317">
        <v>6</v>
      </c>
      <c r="Z175" s="317" t="s">
        <v>35</v>
      </c>
      <c r="AA175" s="317" t="s">
        <v>35</v>
      </c>
      <c r="AB175" s="317" t="s">
        <v>35</v>
      </c>
      <c r="AC175" s="317">
        <v>6</v>
      </c>
      <c r="AD175" s="317" t="s">
        <v>35</v>
      </c>
      <c r="AE175" s="317" t="s">
        <v>35</v>
      </c>
      <c r="AF175" s="317" t="s">
        <v>35</v>
      </c>
      <c r="AG175" s="317" t="s">
        <v>35</v>
      </c>
      <c r="AH175" s="317" t="s">
        <v>35</v>
      </c>
      <c r="AI175" s="319">
        <v>6</v>
      </c>
      <c r="AJ175" s="319" t="s">
        <v>35</v>
      </c>
      <c r="AK175" s="319" t="s">
        <v>35</v>
      </c>
      <c r="AL175" s="319" t="s">
        <v>35</v>
      </c>
      <c r="AM175" s="319">
        <v>6</v>
      </c>
      <c r="AN175" s="319" t="s">
        <v>35</v>
      </c>
      <c r="AO175" s="319" t="s">
        <v>35</v>
      </c>
      <c r="AP175" s="319" t="s">
        <v>35</v>
      </c>
      <c r="AQ175" s="319" t="s">
        <v>35</v>
      </c>
      <c r="AR175" s="319" t="s">
        <v>35</v>
      </c>
      <c r="AS175" s="321">
        <v>15</v>
      </c>
      <c r="AT175" s="321" t="s">
        <v>35</v>
      </c>
      <c r="AU175" s="321" t="s">
        <v>35</v>
      </c>
      <c r="AV175" s="321" t="s">
        <v>35</v>
      </c>
      <c r="AW175" s="308" t="s">
        <v>2655</v>
      </c>
    </row>
    <row r="176" spans="1:49" x14ac:dyDescent="0.35">
      <c r="A176" s="315">
        <v>2013</v>
      </c>
      <c r="B176" s="316">
        <v>8570</v>
      </c>
      <c r="C176" s="308" t="s">
        <v>726</v>
      </c>
      <c r="D176" s="308" t="s">
        <v>125</v>
      </c>
      <c r="E176" s="317">
        <v>223</v>
      </c>
      <c r="F176" s="317" t="s">
        <v>35</v>
      </c>
      <c r="G176" s="317">
        <v>42</v>
      </c>
      <c r="H176" s="317" t="s">
        <v>35</v>
      </c>
      <c r="I176" s="317">
        <v>265</v>
      </c>
      <c r="J176" s="318">
        <v>0</v>
      </c>
      <c r="K176" s="318" t="s">
        <v>35</v>
      </c>
      <c r="L176" s="318">
        <v>0</v>
      </c>
      <c r="M176" s="318" t="s">
        <v>35</v>
      </c>
      <c r="N176" s="318">
        <v>0</v>
      </c>
      <c r="O176" s="319">
        <v>4388</v>
      </c>
      <c r="P176" s="319" t="s">
        <v>35</v>
      </c>
      <c r="Q176" s="319">
        <v>837</v>
      </c>
      <c r="R176" s="319" t="s">
        <v>35</v>
      </c>
      <c r="S176" s="319">
        <v>5225</v>
      </c>
      <c r="T176" s="320">
        <v>0</v>
      </c>
      <c r="U176" s="320" t="s">
        <v>35</v>
      </c>
      <c r="V176" s="320">
        <v>0.7</v>
      </c>
      <c r="W176" s="320" t="s">
        <v>35</v>
      </c>
      <c r="X176" s="320">
        <v>0.7</v>
      </c>
      <c r="Y176" s="317">
        <v>22</v>
      </c>
      <c r="Z176" s="317" t="s">
        <v>35</v>
      </c>
      <c r="AA176" s="317">
        <v>27</v>
      </c>
      <c r="AB176" s="317" t="s">
        <v>35</v>
      </c>
      <c r="AC176" s="317">
        <v>49</v>
      </c>
      <c r="AD176" s="317" t="s">
        <v>35</v>
      </c>
      <c r="AE176" s="317" t="s">
        <v>35</v>
      </c>
      <c r="AF176" s="317" t="s">
        <v>35</v>
      </c>
      <c r="AG176" s="317" t="s">
        <v>35</v>
      </c>
      <c r="AH176" s="317" t="s">
        <v>35</v>
      </c>
      <c r="AI176" s="319">
        <v>22</v>
      </c>
      <c r="AJ176" s="319" t="s">
        <v>35</v>
      </c>
      <c r="AK176" s="319">
        <v>27</v>
      </c>
      <c r="AL176" s="319" t="s">
        <v>35</v>
      </c>
      <c r="AM176" s="319">
        <v>49</v>
      </c>
      <c r="AN176" s="319" t="s">
        <v>35</v>
      </c>
      <c r="AO176" s="319" t="s">
        <v>35</v>
      </c>
      <c r="AP176" s="319" t="s">
        <v>35</v>
      </c>
      <c r="AQ176" s="319" t="s">
        <v>35</v>
      </c>
      <c r="AR176" s="319" t="s">
        <v>35</v>
      </c>
      <c r="AS176" s="321">
        <v>20</v>
      </c>
      <c r="AT176" s="321" t="s">
        <v>35</v>
      </c>
      <c r="AU176" s="321">
        <v>20</v>
      </c>
      <c r="AV176" s="321" t="s">
        <v>35</v>
      </c>
      <c r="AW176" s="308" t="s">
        <v>6</v>
      </c>
    </row>
    <row r="177" spans="1:49" x14ac:dyDescent="0.35">
      <c r="A177" s="315">
        <v>2013</v>
      </c>
      <c r="B177" s="316">
        <v>8570</v>
      </c>
      <c r="C177" s="308" t="s">
        <v>726</v>
      </c>
      <c r="D177" s="308" t="s">
        <v>86</v>
      </c>
      <c r="E177" s="317">
        <v>69</v>
      </c>
      <c r="F177" s="317" t="s">
        <v>35</v>
      </c>
      <c r="G177" s="317">
        <v>13</v>
      </c>
      <c r="H177" s="317" t="s">
        <v>35</v>
      </c>
      <c r="I177" s="317">
        <v>82</v>
      </c>
      <c r="J177" s="318">
        <v>0</v>
      </c>
      <c r="K177" s="318" t="s">
        <v>35</v>
      </c>
      <c r="L177" s="318">
        <v>0</v>
      </c>
      <c r="M177" s="318" t="s">
        <v>35</v>
      </c>
      <c r="N177" s="318">
        <v>0</v>
      </c>
      <c r="O177" s="319">
        <v>1348</v>
      </c>
      <c r="P177" s="319" t="s">
        <v>35</v>
      </c>
      <c r="Q177" s="319">
        <v>257</v>
      </c>
      <c r="R177" s="319" t="s">
        <v>35</v>
      </c>
      <c r="S177" s="319">
        <v>1605</v>
      </c>
      <c r="T177" s="320">
        <v>0</v>
      </c>
      <c r="U177" s="320" t="s">
        <v>35</v>
      </c>
      <c r="V177" s="320">
        <v>0.2</v>
      </c>
      <c r="W177" s="320" t="s">
        <v>35</v>
      </c>
      <c r="X177" s="320">
        <v>0.2</v>
      </c>
      <c r="Y177" s="317">
        <v>7</v>
      </c>
      <c r="Z177" s="317" t="s">
        <v>35</v>
      </c>
      <c r="AA177" s="317">
        <v>8</v>
      </c>
      <c r="AB177" s="317" t="s">
        <v>35</v>
      </c>
      <c r="AC177" s="317">
        <v>15</v>
      </c>
      <c r="AD177" s="317" t="s">
        <v>35</v>
      </c>
      <c r="AE177" s="317" t="s">
        <v>35</v>
      </c>
      <c r="AF177" s="317" t="s">
        <v>35</v>
      </c>
      <c r="AG177" s="317" t="s">
        <v>35</v>
      </c>
      <c r="AH177" s="317" t="s">
        <v>35</v>
      </c>
      <c r="AI177" s="319">
        <v>7</v>
      </c>
      <c r="AJ177" s="319" t="s">
        <v>35</v>
      </c>
      <c r="AK177" s="319">
        <v>8</v>
      </c>
      <c r="AL177" s="319" t="s">
        <v>35</v>
      </c>
      <c r="AM177" s="319">
        <v>15</v>
      </c>
      <c r="AN177" s="319" t="s">
        <v>35</v>
      </c>
      <c r="AO177" s="319" t="s">
        <v>35</v>
      </c>
      <c r="AP177" s="319" t="s">
        <v>35</v>
      </c>
      <c r="AQ177" s="319" t="s">
        <v>35</v>
      </c>
      <c r="AR177" s="319" t="s">
        <v>35</v>
      </c>
      <c r="AS177" s="321">
        <v>20</v>
      </c>
      <c r="AT177" s="321" t="s">
        <v>35</v>
      </c>
      <c r="AU177" s="321">
        <v>20</v>
      </c>
      <c r="AV177" s="321" t="s">
        <v>35</v>
      </c>
      <c r="AW177" s="308" t="s">
        <v>6</v>
      </c>
    </row>
    <row r="178" spans="1:49" x14ac:dyDescent="0.35">
      <c r="A178" s="315">
        <v>2013</v>
      </c>
      <c r="B178" s="316">
        <v>8574</v>
      </c>
      <c r="C178" s="308" t="s">
        <v>729</v>
      </c>
      <c r="D178" s="308" t="s">
        <v>37</v>
      </c>
      <c r="E178" s="317">
        <v>800</v>
      </c>
      <c r="F178" s="317">
        <v>3867</v>
      </c>
      <c r="G178" s="317">
        <v>50</v>
      </c>
      <c r="H178" s="317" t="s">
        <v>35</v>
      </c>
      <c r="I178" s="317">
        <v>4717</v>
      </c>
      <c r="J178" s="318">
        <v>0</v>
      </c>
      <c r="K178" s="318">
        <v>0</v>
      </c>
      <c r="L178" s="318">
        <v>0</v>
      </c>
      <c r="M178" s="318" t="s">
        <v>35</v>
      </c>
      <c r="N178" s="318">
        <v>0</v>
      </c>
      <c r="O178" s="319">
        <v>1110</v>
      </c>
      <c r="P178" s="319">
        <v>4376</v>
      </c>
      <c r="Q178" s="319">
        <v>3655</v>
      </c>
      <c r="R178" s="319" t="s">
        <v>35</v>
      </c>
      <c r="S178" s="319">
        <v>9141</v>
      </c>
      <c r="T178" s="320">
        <v>1</v>
      </c>
      <c r="U178" s="320">
        <v>0</v>
      </c>
      <c r="V178" s="320">
        <v>0</v>
      </c>
      <c r="W178" s="320" t="s">
        <v>35</v>
      </c>
      <c r="X178" s="320">
        <v>1</v>
      </c>
      <c r="Y178" s="317">
        <v>110</v>
      </c>
      <c r="Z178" s="317">
        <v>20</v>
      </c>
      <c r="AA178" s="317">
        <v>9</v>
      </c>
      <c r="AB178" s="317" t="s">
        <v>35</v>
      </c>
      <c r="AC178" s="317">
        <v>139</v>
      </c>
      <c r="AD178" s="317">
        <v>48</v>
      </c>
      <c r="AE178" s="317">
        <v>1</v>
      </c>
      <c r="AF178" s="317">
        <v>1</v>
      </c>
      <c r="AG178" s="317" t="s">
        <v>35</v>
      </c>
      <c r="AH178" s="317">
        <v>50</v>
      </c>
      <c r="AI178" s="319">
        <v>327</v>
      </c>
      <c r="AJ178" s="319">
        <v>55</v>
      </c>
      <c r="AK178" s="319">
        <v>52</v>
      </c>
      <c r="AL178" s="319" t="s">
        <v>35</v>
      </c>
      <c r="AM178" s="319">
        <v>434</v>
      </c>
      <c r="AN178" s="319">
        <v>48</v>
      </c>
      <c r="AO178" s="319">
        <v>1</v>
      </c>
      <c r="AP178" s="319">
        <v>1</v>
      </c>
      <c r="AQ178" s="319" t="s">
        <v>35</v>
      </c>
      <c r="AR178" s="319">
        <v>50</v>
      </c>
      <c r="AS178" s="321">
        <v>2.923</v>
      </c>
      <c r="AT178" s="321">
        <v>1.4E-2</v>
      </c>
      <c r="AU178" s="321">
        <v>0.11700000000000001</v>
      </c>
      <c r="AV178" s="321" t="s">
        <v>35</v>
      </c>
      <c r="AW178" s="308" t="s">
        <v>6</v>
      </c>
    </row>
    <row r="179" spans="1:49" x14ac:dyDescent="0.35">
      <c r="A179" s="315">
        <v>2013</v>
      </c>
      <c r="B179" s="316">
        <v>8699</v>
      </c>
      <c r="C179" s="308" t="s">
        <v>735</v>
      </c>
      <c r="D179" s="308" t="s">
        <v>92</v>
      </c>
      <c r="E179" s="317">
        <v>1438</v>
      </c>
      <c r="F179" s="317">
        <v>3280</v>
      </c>
      <c r="G179" s="317">
        <v>1792</v>
      </c>
      <c r="H179" s="317" t="s">
        <v>35</v>
      </c>
      <c r="I179" s="317">
        <v>6510</v>
      </c>
      <c r="J179" s="318" t="s">
        <v>35</v>
      </c>
      <c r="K179" s="318" t="s">
        <v>35</v>
      </c>
      <c r="L179" s="318" t="s">
        <v>35</v>
      </c>
      <c r="M179" s="318" t="s">
        <v>35</v>
      </c>
      <c r="N179" s="318" t="s">
        <v>35</v>
      </c>
      <c r="O179" s="319">
        <v>29434</v>
      </c>
      <c r="P179" s="319">
        <v>37320</v>
      </c>
      <c r="Q179" s="319">
        <v>10380</v>
      </c>
      <c r="R179" s="319" t="s">
        <v>35</v>
      </c>
      <c r="S179" s="319">
        <v>77134</v>
      </c>
      <c r="T179" s="320" t="s">
        <v>35</v>
      </c>
      <c r="U179" s="320" t="s">
        <v>35</v>
      </c>
      <c r="V179" s="320" t="s">
        <v>35</v>
      </c>
      <c r="W179" s="320" t="s">
        <v>35</v>
      </c>
      <c r="X179" s="320" t="s">
        <v>35</v>
      </c>
      <c r="Y179" s="317">
        <v>266</v>
      </c>
      <c r="Z179" s="317">
        <v>513</v>
      </c>
      <c r="AA179" s="317">
        <v>218</v>
      </c>
      <c r="AB179" s="317" t="s">
        <v>35</v>
      </c>
      <c r="AC179" s="317">
        <v>997</v>
      </c>
      <c r="AD179" s="317">
        <v>326</v>
      </c>
      <c r="AE179" s="317">
        <v>163</v>
      </c>
      <c r="AF179" s="317">
        <v>163</v>
      </c>
      <c r="AG179" s="317" t="s">
        <v>35</v>
      </c>
      <c r="AH179" s="317">
        <v>652</v>
      </c>
      <c r="AI179" s="319">
        <v>266</v>
      </c>
      <c r="AJ179" s="319">
        <v>513</v>
      </c>
      <c r="AK179" s="319">
        <v>218</v>
      </c>
      <c r="AL179" s="319" t="s">
        <v>35</v>
      </c>
      <c r="AM179" s="319">
        <v>997</v>
      </c>
      <c r="AN179" s="319">
        <v>326</v>
      </c>
      <c r="AO179" s="319">
        <v>163</v>
      </c>
      <c r="AP179" s="319">
        <v>163</v>
      </c>
      <c r="AQ179" s="319" t="s">
        <v>35</v>
      </c>
      <c r="AR179" s="319">
        <v>652</v>
      </c>
      <c r="AS179" s="321">
        <v>26.41</v>
      </c>
      <c r="AT179" s="321">
        <v>12</v>
      </c>
      <c r="AU179" s="321">
        <v>8</v>
      </c>
      <c r="AV179" s="321" t="s">
        <v>35</v>
      </c>
      <c r="AW179" s="308" t="s">
        <v>6</v>
      </c>
    </row>
    <row r="180" spans="1:49" x14ac:dyDescent="0.35">
      <c r="A180" s="315">
        <v>2013</v>
      </c>
      <c r="B180" s="316">
        <v>8717</v>
      </c>
      <c r="C180" s="308" t="s">
        <v>736</v>
      </c>
      <c r="D180" s="308" t="s">
        <v>86</v>
      </c>
      <c r="E180" s="317">
        <v>37</v>
      </c>
      <c r="F180" s="317">
        <v>98</v>
      </c>
      <c r="G180" s="317">
        <v>65</v>
      </c>
      <c r="H180" s="317" t="s">
        <v>35</v>
      </c>
      <c r="I180" s="317">
        <v>200</v>
      </c>
      <c r="J180" s="318">
        <v>0</v>
      </c>
      <c r="K180" s="318">
        <v>0</v>
      </c>
      <c r="L180" s="318">
        <v>0</v>
      </c>
      <c r="M180" s="318" t="s">
        <v>35</v>
      </c>
      <c r="N180" s="318">
        <v>0</v>
      </c>
      <c r="O180" s="319">
        <v>645</v>
      </c>
      <c r="P180" s="319">
        <v>631</v>
      </c>
      <c r="Q180" s="319">
        <v>744</v>
      </c>
      <c r="R180" s="319" t="s">
        <v>35</v>
      </c>
      <c r="S180" s="319">
        <v>2020</v>
      </c>
      <c r="T180" s="320">
        <v>0</v>
      </c>
      <c r="U180" s="320">
        <v>0</v>
      </c>
      <c r="V180" s="320">
        <v>0</v>
      </c>
      <c r="W180" s="320" t="s">
        <v>35</v>
      </c>
      <c r="X180" s="320">
        <v>0</v>
      </c>
      <c r="Y180" s="317">
        <v>6</v>
      </c>
      <c r="Z180" s="317">
        <v>8</v>
      </c>
      <c r="AA180" s="317">
        <v>3</v>
      </c>
      <c r="AB180" s="317" t="s">
        <v>35</v>
      </c>
      <c r="AC180" s="317">
        <v>17</v>
      </c>
      <c r="AD180" s="317">
        <v>3</v>
      </c>
      <c r="AE180" s="317">
        <v>2</v>
      </c>
      <c r="AF180" s="317">
        <v>2</v>
      </c>
      <c r="AG180" s="317" t="s">
        <v>35</v>
      </c>
      <c r="AH180" s="317">
        <v>7</v>
      </c>
      <c r="AI180" s="319">
        <v>6</v>
      </c>
      <c r="AJ180" s="319">
        <v>8</v>
      </c>
      <c r="AK180" s="319">
        <v>3</v>
      </c>
      <c r="AL180" s="319" t="s">
        <v>35</v>
      </c>
      <c r="AM180" s="319">
        <v>17</v>
      </c>
      <c r="AN180" s="319">
        <v>3</v>
      </c>
      <c r="AO180" s="319">
        <v>2</v>
      </c>
      <c r="AP180" s="319">
        <v>2</v>
      </c>
      <c r="AQ180" s="319" t="s">
        <v>35</v>
      </c>
      <c r="AR180" s="319">
        <v>7</v>
      </c>
      <c r="AS180" s="321">
        <v>17</v>
      </c>
      <c r="AT180" s="321">
        <v>6</v>
      </c>
      <c r="AU180" s="321">
        <v>11</v>
      </c>
      <c r="AV180" s="321" t="s">
        <v>35</v>
      </c>
      <c r="AW180" s="308" t="s">
        <v>2656</v>
      </c>
    </row>
    <row r="181" spans="1:49" x14ac:dyDescent="0.35">
      <c r="A181" s="315">
        <v>2013</v>
      </c>
      <c r="B181" s="316">
        <v>8723</v>
      </c>
      <c r="C181" s="308" t="s">
        <v>737</v>
      </c>
      <c r="D181" s="308" t="s">
        <v>79</v>
      </c>
      <c r="E181" s="317">
        <v>1522</v>
      </c>
      <c r="F181" s="317">
        <v>3300</v>
      </c>
      <c r="G181" s="317">
        <v>6600</v>
      </c>
      <c r="H181" s="317" t="s">
        <v>35</v>
      </c>
      <c r="I181" s="317">
        <v>11422</v>
      </c>
      <c r="J181" s="318" t="s">
        <v>35</v>
      </c>
      <c r="K181" s="318" t="s">
        <v>35</v>
      </c>
      <c r="L181" s="318" t="s">
        <v>35</v>
      </c>
      <c r="M181" s="318" t="s">
        <v>35</v>
      </c>
      <c r="N181" s="318" t="s">
        <v>35</v>
      </c>
      <c r="O181" s="319">
        <v>15281</v>
      </c>
      <c r="P181" s="319">
        <v>39204</v>
      </c>
      <c r="Q181" s="319">
        <v>89166</v>
      </c>
      <c r="R181" s="319" t="s">
        <v>35</v>
      </c>
      <c r="S181" s="319">
        <v>143651</v>
      </c>
      <c r="T181" s="320" t="s">
        <v>35</v>
      </c>
      <c r="U181" s="320" t="s">
        <v>35</v>
      </c>
      <c r="V181" s="320" t="s">
        <v>35</v>
      </c>
      <c r="W181" s="320" t="s">
        <v>35</v>
      </c>
      <c r="X181" s="320" t="s">
        <v>35</v>
      </c>
      <c r="Y181" s="317">
        <v>160</v>
      </c>
      <c r="Z181" s="317">
        <v>156</v>
      </c>
      <c r="AA181" s="317">
        <v>313</v>
      </c>
      <c r="AB181" s="317" t="s">
        <v>35</v>
      </c>
      <c r="AC181" s="317">
        <v>629</v>
      </c>
      <c r="AD181" s="317">
        <v>49</v>
      </c>
      <c r="AE181" s="317">
        <v>149</v>
      </c>
      <c r="AF181" s="317">
        <v>297</v>
      </c>
      <c r="AG181" s="317" t="s">
        <v>35</v>
      </c>
      <c r="AH181" s="317">
        <v>495</v>
      </c>
      <c r="AI181" s="319">
        <v>160</v>
      </c>
      <c r="AJ181" s="319">
        <v>156</v>
      </c>
      <c r="AK181" s="319">
        <v>313</v>
      </c>
      <c r="AL181" s="319" t="s">
        <v>35</v>
      </c>
      <c r="AM181" s="319">
        <v>629</v>
      </c>
      <c r="AN181" s="319">
        <v>49</v>
      </c>
      <c r="AO181" s="319">
        <v>149</v>
      </c>
      <c r="AP181" s="319">
        <v>297</v>
      </c>
      <c r="AQ181" s="319" t="s">
        <v>35</v>
      </c>
      <c r="AR181" s="319">
        <v>495</v>
      </c>
      <c r="AS181" s="321">
        <v>10</v>
      </c>
      <c r="AT181" s="321">
        <v>12</v>
      </c>
      <c r="AU181" s="321">
        <v>14</v>
      </c>
      <c r="AV181" s="321" t="s">
        <v>35</v>
      </c>
      <c r="AW181" s="308" t="s">
        <v>6</v>
      </c>
    </row>
    <row r="182" spans="1:49" x14ac:dyDescent="0.35">
      <c r="A182" s="315">
        <v>2013</v>
      </c>
      <c r="B182" s="316">
        <v>8773</v>
      </c>
      <c r="C182" s="308" t="s">
        <v>741</v>
      </c>
      <c r="D182" s="308" t="s">
        <v>125</v>
      </c>
      <c r="E182" s="317">
        <v>883</v>
      </c>
      <c r="F182" s="317">
        <v>2436</v>
      </c>
      <c r="G182" s="317">
        <v>2922</v>
      </c>
      <c r="H182" s="317" t="s">
        <v>35</v>
      </c>
      <c r="I182" s="317">
        <v>6241</v>
      </c>
      <c r="J182" s="318">
        <v>0.4</v>
      </c>
      <c r="K182" s="318">
        <v>0.6</v>
      </c>
      <c r="L182" s="318">
        <v>1.5</v>
      </c>
      <c r="M182" s="318" t="s">
        <v>35</v>
      </c>
      <c r="N182" s="318">
        <v>2.5</v>
      </c>
      <c r="O182" s="319">
        <v>13233</v>
      </c>
      <c r="P182" s="319">
        <v>25525</v>
      </c>
      <c r="Q182" s="319">
        <v>58068</v>
      </c>
      <c r="R182" s="319" t="s">
        <v>35</v>
      </c>
      <c r="S182" s="319">
        <v>96826</v>
      </c>
      <c r="T182" s="320">
        <v>6</v>
      </c>
      <c r="U182" s="320">
        <v>6.5</v>
      </c>
      <c r="V182" s="320">
        <v>30</v>
      </c>
      <c r="W182" s="320" t="s">
        <v>35</v>
      </c>
      <c r="X182" s="320">
        <v>42.5</v>
      </c>
      <c r="Y182" s="317">
        <v>221</v>
      </c>
      <c r="Z182" s="317">
        <v>224</v>
      </c>
      <c r="AA182" s="317">
        <v>273</v>
      </c>
      <c r="AB182" s="317" t="s">
        <v>35</v>
      </c>
      <c r="AC182" s="317">
        <v>718</v>
      </c>
      <c r="AD182" s="317" t="s">
        <v>35</v>
      </c>
      <c r="AE182" s="317" t="s">
        <v>35</v>
      </c>
      <c r="AF182" s="317" t="s">
        <v>35</v>
      </c>
      <c r="AG182" s="317" t="s">
        <v>35</v>
      </c>
      <c r="AH182" s="317" t="s">
        <v>35</v>
      </c>
      <c r="AI182" s="319">
        <v>221</v>
      </c>
      <c r="AJ182" s="319">
        <v>224</v>
      </c>
      <c r="AK182" s="319">
        <v>273</v>
      </c>
      <c r="AL182" s="319" t="s">
        <v>35</v>
      </c>
      <c r="AM182" s="319">
        <v>718</v>
      </c>
      <c r="AN182" s="319">
        <v>176</v>
      </c>
      <c r="AO182" s="319">
        <v>215</v>
      </c>
      <c r="AP182" s="319">
        <v>5</v>
      </c>
      <c r="AQ182" s="319" t="s">
        <v>35</v>
      </c>
      <c r="AR182" s="319">
        <v>396</v>
      </c>
      <c r="AS182" s="321">
        <v>12</v>
      </c>
      <c r="AT182" s="321">
        <v>11</v>
      </c>
      <c r="AU182" s="321">
        <v>16</v>
      </c>
      <c r="AV182" s="321" t="s">
        <v>35</v>
      </c>
      <c r="AW182" s="308" t="s">
        <v>2641</v>
      </c>
    </row>
    <row r="183" spans="1:49" x14ac:dyDescent="0.35">
      <c r="A183" s="315">
        <v>2013</v>
      </c>
      <c r="B183" s="316">
        <v>8774</v>
      </c>
      <c r="C183" s="308" t="s">
        <v>742</v>
      </c>
      <c r="D183" s="308" t="s">
        <v>173</v>
      </c>
      <c r="E183" s="317">
        <v>821</v>
      </c>
      <c r="F183" s="317">
        <v>132</v>
      </c>
      <c r="G183" s="317">
        <v>44</v>
      </c>
      <c r="H183" s="317" t="s">
        <v>35</v>
      </c>
      <c r="I183" s="317">
        <v>997</v>
      </c>
      <c r="J183" s="318">
        <v>0.1</v>
      </c>
      <c r="K183" s="318" t="s">
        <v>35</v>
      </c>
      <c r="L183" s="318" t="s">
        <v>35</v>
      </c>
      <c r="M183" s="318" t="s">
        <v>35</v>
      </c>
      <c r="N183" s="318">
        <v>0.1</v>
      </c>
      <c r="O183" s="319">
        <v>20525</v>
      </c>
      <c r="P183" s="319">
        <v>3300</v>
      </c>
      <c r="Q183" s="319">
        <v>1100</v>
      </c>
      <c r="R183" s="319" t="s">
        <v>35</v>
      </c>
      <c r="S183" s="319">
        <v>24925</v>
      </c>
      <c r="T183" s="320">
        <v>2.5</v>
      </c>
      <c r="U183" s="320">
        <v>0.4</v>
      </c>
      <c r="V183" s="320">
        <v>0.1</v>
      </c>
      <c r="W183" s="320" t="s">
        <v>35</v>
      </c>
      <c r="X183" s="320">
        <v>3</v>
      </c>
      <c r="Y183" s="317">
        <v>55</v>
      </c>
      <c r="Z183" s="317" t="s">
        <v>35</v>
      </c>
      <c r="AA183" s="317" t="s">
        <v>35</v>
      </c>
      <c r="AB183" s="317" t="s">
        <v>35</v>
      </c>
      <c r="AC183" s="317">
        <v>55</v>
      </c>
      <c r="AD183" s="317">
        <v>82</v>
      </c>
      <c r="AE183" s="317">
        <v>20</v>
      </c>
      <c r="AF183" s="317">
        <v>5</v>
      </c>
      <c r="AG183" s="317" t="s">
        <v>35</v>
      </c>
      <c r="AH183" s="317">
        <v>107</v>
      </c>
      <c r="AI183" s="319">
        <v>1375</v>
      </c>
      <c r="AJ183" s="319" t="s">
        <v>35</v>
      </c>
      <c r="AK183" s="319" t="s">
        <v>35</v>
      </c>
      <c r="AL183" s="319" t="s">
        <v>35</v>
      </c>
      <c r="AM183" s="319">
        <v>1375</v>
      </c>
      <c r="AN183" s="319">
        <v>820</v>
      </c>
      <c r="AO183" s="319">
        <v>200</v>
      </c>
      <c r="AP183" s="319">
        <v>50</v>
      </c>
      <c r="AQ183" s="319" t="s">
        <v>35</v>
      </c>
      <c r="AR183" s="319">
        <v>1070</v>
      </c>
      <c r="AS183" s="321">
        <v>25</v>
      </c>
      <c r="AT183" s="321">
        <v>25</v>
      </c>
      <c r="AU183" s="321">
        <v>25</v>
      </c>
      <c r="AV183" s="321" t="s">
        <v>35</v>
      </c>
      <c r="AW183" s="308" t="s">
        <v>6</v>
      </c>
    </row>
    <row r="184" spans="1:49" x14ac:dyDescent="0.35">
      <c r="A184" s="315">
        <v>2013</v>
      </c>
      <c r="B184" s="316">
        <v>8898</v>
      </c>
      <c r="C184" s="308" t="s">
        <v>753</v>
      </c>
      <c r="D184" s="308" t="s">
        <v>94</v>
      </c>
      <c r="E184" s="317">
        <v>656</v>
      </c>
      <c r="F184" s="317" t="s">
        <v>35</v>
      </c>
      <c r="G184" s="317" t="s">
        <v>35</v>
      </c>
      <c r="H184" s="317" t="s">
        <v>35</v>
      </c>
      <c r="I184" s="317">
        <v>656</v>
      </c>
      <c r="J184" s="318" t="s">
        <v>35</v>
      </c>
      <c r="K184" s="318" t="s">
        <v>35</v>
      </c>
      <c r="L184" s="318" t="s">
        <v>35</v>
      </c>
      <c r="M184" s="318" t="s">
        <v>35</v>
      </c>
      <c r="N184" s="318" t="s">
        <v>35</v>
      </c>
      <c r="O184" s="319">
        <v>991</v>
      </c>
      <c r="P184" s="319" t="s">
        <v>35</v>
      </c>
      <c r="Q184" s="319" t="s">
        <v>35</v>
      </c>
      <c r="R184" s="319" t="s">
        <v>35</v>
      </c>
      <c r="S184" s="319">
        <v>991</v>
      </c>
      <c r="T184" s="320" t="s">
        <v>35</v>
      </c>
      <c r="U184" s="320" t="s">
        <v>35</v>
      </c>
      <c r="V184" s="320" t="s">
        <v>35</v>
      </c>
      <c r="W184" s="320" t="s">
        <v>35</v>
      </c>
      <c r="X184" s="320" t="s">
        <v>35</v>
      </c>
      <c r="Y184" s="317">
        <v>1</v>
      </c>
      <c r="Z184" s="317" t="s">
        <v>35</v>
      </c>
      <c r="AA184" s="317" t="s">
        <v>35</v>
      </c>
      <c r="AB184" s="317" t="s">
        <v>35</v>
      </c>
      <c r="AC184" s="317">
        <v>1</v>
      </c>
      <c r="AD184" s="317" t="s">
        <v>35</v>
      </c>
      <c r="AE184" s="317" t="s">
        <v>35</v>
      </c>
      <c r="AF184" s="317" t="s">
        <v>35</v>
      </c>
      <c r="AG184" s="317" t="s">
        <v>35</v>
      </c>
      <c r="AH184" s="317" t="s">
        <v>35</v>
      </c>
      <c r="AI184" s="319">
        <v>1</v>
      </c>
      <c r="AJ184" s="319" t="s">
        <v>35</v>
      </c>
      <c r="AK184" s="319" t="s">
        <v>35</v>
      </c>
      <c r="AL184" s="319" t="s">
        <v>35</v>
      </c>
      <c r="AM184" s="319">
        <v>1</v>
      </c>
      <c r="AN184" s="319" t="s">
        <v>35</v>
      </c>
      <c r="AO184" s="319" t="s">
        <v>35</v>
      </c>
      <c r="AP184" s="319" t="s">
        <v>35</v>
      </c>
      <c r="AQ184" s="319" t="s">
        <v>35</v>
      </c>
      <c r="AR184" s="319" t="s">
        <v>35</v>
      </c>
      <c r="AS184" s="321">
        <v>2</v>
      </c>
      <c r="AT184" s="321" t="s">
        <v>35</v>
      </c>
      <c r="AU184" s="321" t="s">
        <v>35</v>
      </c>
      <c r="AV184" s="321" t="s">
        <v>35</v>
      </c>
      <c r="AW184" s="308" t="s">
        <v>6</v>
      </c>
    </row>
    <row r="185" spans="1:49" x14ac:dyDescent="0.35">
      <c r="A185" s="315">
        <v>2013</v>
      </c>
      <c r="B185" s="316">
        <v>8901</v>
      </c>
      <c r="C185" s="308" t="s">
        <v>2048</v>
      </c>
      <c r="D185" s="308" t="s">
        <v>94</v>
      </c>
      <c r="E185" s="317">
        <v>55882</v>
      </c>
      <c r="F185" s="317">
        <v>104156</v>
      </c>
      <c r="G185" s="317">
        <v>0</v>
      </c>
      <c r="H185" s="317">
        <v>0</v>
      </c>
      <c r="I185" s="317">
        <v>160038</v>
      </c>
      <c r="J185" s="318">
        <v>23.1</v>
      </c>
      <c r="K185" s="318">
        <v>19.399999999999999</v>
      </c>
      <c r="L185" s="318">
        <v>0</v>
      </c>
      <c r="M185" s="318">
        <v>0</v>
      </c>
      <c r="N185" s="318">
        <v>42.5</v>
      </c>
      <c r="O185" s="319">
        <v>55882</v>
      </c>
      <c r="P185" s="319">
        <v>104156</v>
      </c>
      <c r="Q185" s="319">
        <v>0</v>
      </c>
      <c r="R185" s="319">
        <v>0</v>
      </c>
      <c r="S185" s="319">
        <v>160038</v>
      </c>
      <c r="T185" s="320">
        <v>23.1</v>
      </c>
      <c r="U185" s="320">
        <v>19.399999999999999</v>
      </c>
      <c r="V185" s="320">
        <v>0</v>
      </c>
      <c r="W185" s="320">
        <v>0</v>
      </c>
      <c r="X185" s="320">
        <v>42.5</v>
      </c>
      <c r="Y185" s="317">
        <v>16666</v>
      </c>
      <c r="Z185" s="317">
        <v>11793</v>
      </c>
      <c r="AA185" s="317">
        <v>0</v>
      </c>
      <c r="AB185" s="317">
        <v>0</v>
      </c>
      <c r="AC185" s="317">
        <v>28459</v>
      </c>
      <c r="AD185" s="317">
        <v>1588</v>
      </c>
      <c r="AE185" s="317">
        <v>1468</v>
      </c>
      <c r="AF185" s="317">
        <v>0</v>
      </c>
      <c r="AG185" s="317">
        <v>0</v>
      </c>
      <c r="AH185" s="317">
        <v>3056</v>
      </c>
      <c r="AI185" s="319">
        <v>16666</v>
      </c>
      <c r="AJ185" s="319">
        <v>11793</v>
      </c>
      <c r="AK185" s="319">
        <v>0</v>
      </c>
      <c r="AL185" s="319">
        <v>0</v>
      </c>
      <c r="AM185" s="319">
        <v>28459</v>
      </c>
      <c r="AN185" s="319">
        <v>1588</v>
      </c>
      <c r="AO185" s="319">
        <v>1468</v>
      </c>
      <c r="AP185" s="319">
        <v>0</v>
      </c>
      <c r="AQ185" s="319">
        <v>0</v>
      </c>
      <c r="AR185" s="319">
        <v>3056</v>
      </c>
      <c r="AS185" s="321">
        <v>15</v>
      </c>
      <c r="AT185" s="321">
        <v>15</v>
      </c>
      <c r="AU185" s="321" t="s">
        <v>35</v>
      </c>
      <c r="AV185" s="321" t="s">
        <v>35</v>
      </c>
      <c r="AW185" s="308" t="s">
        <v>6</v>
      </c>
    </row>
    <row r="186" spans="1:49" x14ac:dyDescent="0.35">
      <c r="A186" s="315">
        <v>2013</v>
      </c>
      <c r="B186" s="316">
        <v>9128</v>
      </c>
      <c r="C186" s="308" t="s">
        <v>763</v>
      </c>
      <c r="D186" s="308" t="s">
        <v>223</v>
      </c>
      <c r="E186" s="317">
        <v>1</v>
      </c>
      <c r="F186" s="317" t="s">
        <v>35</v>
      </c>
      <c r="G186" s="317" t="s">
        <v>35</v>
      </c>
      <c r="H186" s="317" t="s">
        <v>35</v>
      </c>
      <c r="I186" s="317">
        <v>1</v>
      </c>
      <c r="J186" s="318">
        <v>0</v>
      </c>
      <c r="K186" s="318" t="s">
        <v>35</v>
      </c>
      <c r="L186" s="318" t="s">
        <v>35</v>
      </c>
      <c r="M186" s="318" t="s">
        <v>35</v>
      </c>
      <c r="N186" s="318">
        <v>0</v>
      </c>
      <c r="O186" s="319">
        <v>22</v>
      </c>
      <c r="P186" s="319" t="s">
        <v>35</v>
      </c>
      <c r="Q186" s="319" t="s">
        <v>35</v>
      </c>
      <c r="R186" s="319" t="s">
        <v>35</v>
      </c>
      <c r="S186" s="319">
        <v>22</v>
      </c>
      <c r="T186" s="320">
        <v>0</v>
      </c>
      <c r="U186" s="320" t="s">
        <v>35</v>
      </c>
      <c r="V186" s="320" t="s">
        <v>35</v>
      </c>
      <c r="W186" s="320" t="s">
        <v>35</v>
      </c>
      <c r="X186" s="320">
        <v>0</v>
      </c>
      <c r="Y186" s="317">
        <v>1</v>
      </c>
      <c r="Z186" s="317" t="s">
        <v>35</v>
      </c>
      <c r="AA186" s="317" t="s">
        <v>35</v>
      </c>
      <c r="AB186" s="317" t="s">
        <v>35</v>
      </c>
      <c r="AC186" s="317">
        <v>1</v>
      </c>
      <c r="AD186" s="317" t="s">
        <v>35</v>
      </c>
      <c r="AE186" s="317" t="s">
        <v>35</v>
      </c>
      <c r="AF186" s="317" t="s">
        <v>35</v>
      </c>
      <c r="AG186" s="317" t="s">
        <v>35</v>
      </c>
      <c r="AH186" s="317" t="s">
        <v>35</v>
      </c>
      <c r="AI186" s="319">
        <v>1</v>
      </c>
      <c r="AJ186" s="319" t="s">
        <v>35</v>
      </c>
      <c r="AK186" s="319" t="s">
        <v>35</v>
      </c>
      <c r="AL186" s="319" t="s">
        <v>35</v>
      </c>
      <c r="AM186" s="319">
        <v>1</v>
      </c>
      <c r="AN186" s="319" t="s">
        <v>35</v>
      </c>
      <c r="AO186" s="319" t="s">
        <v>35</v>
      </c>
      <c r="AP186" s="319" t="s">
        <v>35</v>
      </c>
      <c r="AQ186" s="319" t="s">
        <v>35</v>
      </c>
      <c r="AR186" s="319" t="s">
        <v>35</v>
      </c>
      <c r="AS186" s="321">
        <v>14.8</v>
      </c>
      <c r="AT186" s="321" t="s">
        <v>35</v>
      </c>
      <c r="AU186" s="321" t="s">
        <v>35</v>
      </c>
      <c r="AV186" s="321" t="s">
        <v>35</v>
      </c>
      <c r="AW186" s="308" t="s">
        <v>2657</v>
      </c>
    </row>
    <row r="187" spans="1:49" x14ac:dyDescent="0.35">
      <c r="A187" s="315">
        <v>2013</v>
      </c>
      <c r="B187" s="316">
        <v>9191</v>
      </c>
      <c r="C187" s="308" t="s">
        <v>767</v>
      </c>
      <c r="D187" s="308" t="s">
        <v>198</v>
      </c>
      <c r="E187" s="317">
        <v>16596</v>
      </c>
      <c r="F187" s="317">
        <v>31768</v>
      </c>
      <c r="G187" s="317">
        <v>39281</v>
      </c>
      <c r="H187" s="317" t="s">
        <v>35</v>
      </c>
      <c r="I187" s="317">
        <v>87645</v>
      </c>
      <c r="J187" s="318">
        <v>1.9</v>
      </c>
      <c r="K187" s="318">
        <v>3.6</v>
      </c>
      <c r="L187" s="318">
        <v>4</v>
      </c>
      <c r="M187" s="318" t="s">
        <v>35</v>
      </c>
      <c r="N187" s="318">
        <v>9.5</v>
      </c>
      <c r="O187" s="319">
        <v>215748</v>
      </c>
      <c r="P187" s="319">
        <v>381216</v>
      </c>
      <c r="Q187" s="319">
        <v>314248</v>
      </c>
      <c r="R187" s="319" t="s">
        <v>35</v>
      </c>
      <c r="S187" s="319">
        <v>911212</v>
      </c>
      <c r="T187" s="320">
        <v>1.9</v>
      </c>
      <c r="U187" s="320">
        <v>3.6</v>
      </c>
      <c r="V187" s="320">
        <v>4</v>
      </c>
      <c r="W187" s="320" t="s">
        <v>35</v>
      </c>
      <c r="X187" s="320">
        <v>9.5</v>
      </c>
      <c r="Y187" s="317">
        <v>1923</v>
      </c>
      <c r="Z187" s="317">
        <v>3473</v>
      </c>
      <c r="AA187" s="317">
        <v>4175</v>
      </c>
      <c r="AB187" s="317" t="s">
        <v>35</v>
      </c>
      <c r="AC187" s="317">
        <v>9571</v>
      </c>
      <c r="AD187" s="317">
        <v>4394</v>
      </c>
      <c r="AE187" s="317">
        <v>1275</v>
      </c>
      <c r="AF187" s="317">
        <v>535</v>
      </c>
      <c r="AG187" s="317" t="s">
        <v>35</v>
      </c>
      <c r="AH187" s="317">
        <v>6204</v>
      </c>
      <c r="AI187" s="319">
        <v>1923</v>
      </c>
      <c r="AJ187" s="319">
        <v>3473</v>
      </c>
      <c r="AK187" s="319">
        <v>4175</v>
      </c>
      <c r="AL187" s="319" t="s">
        <v>35</v>
      </c>
      <c r="AM187" s="319">
        <v>9571</v>
      </c>
      <c r="AN187" s="319">
        <v>4394</v>
      </c>
      <c r="AO187" s="319">
        <v>1275</v>
      </c>
      <c r="AP187" s="319">
        <v>535</v>
      </c>
      <c r="AQ187" s="319" t="s">
        <v>35</v>
      </c>
      <c r="AR187" s="319">
        <v>6204</v>
      </c>
      <c r="AS187" s="321">
        <v>13</v>
      </c>
      <c r="AT187" s="321">
        <v>12</v>
      </c>
      <c r="AU187" s="321">
        <v>8</v>
      </c>
      <c r="AV187" s="321" t="s">
        <v>35</v>
      </c>
      <c r="AW187" s="308" t="s">
        <v>2658</v>
      </c>
    </row>
    <row r="188" spans="1:49" x14ac:dyDescent="0.35">
      <c r="A188" s="315">
        <v>2013</v>
      </c>
      <c r="B188" s="316">
        <v>9191</v>
      </c>
      <c r="C188" s="308" t="s">
        <v>767</v>
      </c>
      <c r="D188" s="308" t="s">
        <v>123</v>
      </c>
      <c r="E188" s="317">
        <v>409</v>
      </c>
      <c r="F188" s="317">
        <v>283</v>
      </c>
      <c r="G188" s="317">
        <v>600</v>
      </c>
      <c r="H188" s="317">
        <v>0</v>
      </c>
      <c r="I188" s="317">
        <v>1292</v>
      </c>
      <c r="J188" s="318">
        <v>1</v>
      </c>
      <c r="K188" s="318">
        <v>1</v>
      </c>
      <c r="L188" s="318">
        <v>1</v>
      </c>
      <c r="M188" s="318">
        <v>0</v>
      </c>
      <c r="N188" s="318">
        <v>3</v>
      </c>
      <c r="O188" s="319">
        <v>409</v>
      </c>
      <c r="P188" s="319">
        <v>283</v>
      </c>
      <c r="Q188" s="319">
        <v>600</v>
      </c>
      <c r="R188" s="319">
        <v>0</v>
      </c>
      <c r="S188" s="319">
        <v>1292</v>
      </c>
      <c r="T188" s="320">
        <v>1</v>
      </c>
      <c r="U188" s="320">
        <v>1</v>
      </c>
      <c r="V188" s="320">
        <v>1</v>
      </c>
      <c r="W188" s="320">
        <v>1</v>
      </c>
      <c r="X188" s="320">
        <v>4</v>
      </c>
      <c r="Y188" s="317">
        <v>31</v>
      </c>
      <c r="Z188" s="317">
        <v>52</v>
      </c>
      <c r="AA188" s="317">
        <v>121</v>
      </c>
      <c r="AB188" s="317">
        <v>0</v>
      </c>
      <c r="AC188" s="317">
        <v>204</v>
      </c>
      <c r="AD188" s="317">
        <v>151</v>
      </c>
      <c r="AE188" s="317">
        <v>67</v>
      </c>
      <c r="AF188" s="317">
        <v>74</v>
      </c>
      <c r="AG188" s="317">
        <v>0</v>
      </c>
      <c r="AH188" s="317">
        <v>292</v>
      </c>
      <c r="AI188" s="319">
        <v>409</v>
      </c>
      <c r="AJ188" s="319">
        <v>283</v>
      </c>
      <c r="AK188" s="319">
        <v>600</v>
      </c>
      <c r="AL188" s="319">
        <v>0</v>
      </c>
      <c r="AM188" s="319">
        <v>1292</v>
      </c>
      <c r="AN188" s="319">
        <v>1</v>
      </c>
      <c r="AO188" s="319">
        <v>1</v>
      </c>
      <c r="AP188" s="319">
        <v>1</v>
      </c>
      <c r="AQ188" s="319">
        <v>0</v>
      </c>
      <c r="AR188" s="319">
        <v>3</v>
      </c>
      <c r="AS188" s="321">
        <v>13</v>
      </c>
      <c r="AT188" s="321">
        <v>12</v>
      </c>
      <c r="AU188" s="321">
        <v>8</v>
      </c>
      <c r="AV188" s="321">
        <v>0</v>
      </c>
      <c r="AW188" s="308" t="s">
        <v>2659</v>
      </c>
    </row>
    <row r="189" spans="1:49" x14ac:dyDescent="0.35">
      <c r="A189" s="315">
        <v>2013</v>
      </c>
      <c r="B189" s="316">
        <v>9216</v>
      </c>
      <c r="C189" s="308" t="s">
        <v>769</v>
      </c>
      <c r="D189" s="308" t="s">
        <v>60</v>
      </c>
      <c r="E189" s="317">
        <v>6323</v>
      </c>
      <c r="F189" s="317">
        <v>11642</v>
      </c>
      <c r="G189" s="317" t="s">
        <v>35</v>
      </c>
      <c r="H189" s="317" t="s">
        <v>35</v>
      </c>
      <c r="I189" s="317">
        <v>17965</v>
      </c>
      <c r="J189" s="318">
        <v>3</v>
      </c>
      <c r="K189" s="318">
        <v>3</v>
      </c>
      <c r="L189" s="318" t="s">
        <v>35</v>
      </c>
      <c r="M189" s="318" t="s">
        <v>35</v>
      </c>
      <c r="N189" s="318">
        <v>6</v>
      </c>
      <c r="O189" s="319">
        <v>56658</v>
      </c>
      <c r="P189" s="319">
        <v>70144</v>
      </c>
      <c r="Q189" s="319" t="s">
        <v>35</v>
      </c>
      <c r="R189" s="319" t="s">
        <v>35</v>
      </c>
      <c r="S189" s="319">
        <v>126802</v>
      </c>
      <c r="T189" s="320">
        <v>22</v>
      </c>
      <c r="U189" s="320">
        <v>15</v>
      </c>
      <c r="V189" s="320" t="s">
        <v>35</v>
      </c>
      <c r="W189" s="320" t="s">
        <v>35</v>
      </c>
      <c r="X189" s="320">
        <v>37</v>
      </c>
      <c r="Y189" s="317">
        <v>4309</v>
      </c>
      <c r="Z189" s="317">
        <v>4008</v>
      </c>
      <c r="AA189" s="317" t="s">
        <v>35</v>
      </c>
      <c r="AB189" s="317" t="s">
        <v>35</v>
      </c>
      <c r="AC189" s="317">
        <v>8317</v>
      </c>
      <c r="AD189" s="317" t="s">
        <v>35</v>
      </c>
      <c r="AE189" s="317" t="s">
        <v>35</v>
      </c>
      <c r="AF189" s="317" t="s">
        <v>35</v>
      </c>
      <c r="AG189" s="317" t="s">
        <v>35</v>
      </c>
      <c r="AH189" s="317" t="s">
        <v>35</v>
      </c>
      <c r="AI189" s="319" t="s">
        <v>35</v>
      </c>
      <c r="AJ189" s="319" t="s">
        <v>35</v>
      </c>
      <c r="AK189" s="319" t="s">
        <v>35</v>
      </c>
      <c r="AL189" s="319" t="s">
        <v>35</v>
      </c>
      <c r="AM189" s="319" t="s">
        <v>35</v>
      </c>
      <c r="AN189" s="319" t="s">
        <v>35</v>
      </c>
      <c r="AO189" s="319" t="s">
        <v>35</v>
      </c>
      <c r="AP189" s="319" t="s">
        <v>35</v>
      </c>
      <c r="AQ189" s="319" t="s">
        <v>35</v>
      </c>
      <c r="AR189" s="319" t="s">
        <v>35</v>
      </c>
      <c r="AS189" s="321">
        <v>14.51</v>
      </c>
      <c r="AT189" s="321">
        <v>13.8</v>
      </c>
      <c r="AU189" s="321" t="s">
        <v>35</v>
      </c>
      <c r="AV189" s="321" t="s">
        <v>35</v>
      </c>
      <c r="AW189" s="308" t="s">
        <v>6</v>
      </c>
    </row>
    <row r="190" spans="1:49" x14ac:dyDescent="0.35">
      <c r="A190" s="315">
        <v>2013</v>
      </c>
      <c r="B190" s="316">
        <v>9231</v>
      </c>
      <c r="C190" s="308" t="s">
        <v>772</v>
      </c>
      <c r="D190" s="308" t="s">
        <v>127</v>
      </c>
      <c r="E190" s="317">
        <v>210</v>
      </c>
      <c r="F190" s="317" t="s">
        <v>35</v>
      </c>
      <c r="G190" s="317" t="s">
        <v>35</v>
      </c>
      <c r="H190" s="317" t="s">
        <v>35</v>
      </c>
      <c r="I190" s="317">
        <v>210</v>
      </c>
      <c r="J190" s="318">
        <v>0.2</v>
      </c>
      <c r="K190" s="318" t="s">
        <v>35</v>
      </c>
      <c r="L190" s="318" t="s">
        <v>35</v>
      </c>
      <c r="M190" s="318" t="s">
        <v>35</v>
      </c>
      <c r="N190" s="318">
        <v>0.2</v>
      </c>
      <c r="O190" s="319">
        <v>6212</v>
      </c>
      <c r="P190" s="319" t="s">
        <v>35</v>
      </c>
      <c r="Q190" s="319" t="s">
        <v>35</v>
      </c>
      <c r="R190" s="319" t="s">
        <v>35</v>
      </c>
      <c r="S190" s="319">
        <v>6212</v>
      </c>
      <c r="T190" s="320">
        <v>5.6</v>
      </c>
      <c r="U190" s="320" t="s">
        <v>35</v>
      </c>
      <c r="V190" s="320" t="s">
        <v>35</v>
      </c>
      <c r="W190" s="320" t="s">
        <v>35</v>
      </c>
      <c r="X190" s="320">
        <v>5.6</v>
      </c>
      <c r="Y190" s="317">
        <v>38</v>
      </c>
      <c r="Z190" s="317" t="s">
        <v>35</v>
      </c>
      <c r="AA190" s="317" t="s">
        <v>35</v>
      </c>
      <c r="AB190" s="317" t="s">
        <v>35</v>
      </c>
      <c r="AC190" s="317">
        <v>38</v>
      </c>
      <c r="AD190" s="317">
        <v>49</v>
      </c>
      <c r="AE190" s="317" t="s">
        <v>35</v>
      </c>
      <c r="AF190" s="317" t="s">
        <v>35</v>
      </c>
      <c r="AG190" s="317" t="s">
        <v>35</v>
      </c>
      <c r="AH190" s="317">
        <v>49</v>
      </c>
      <c r="AI190" s="319">
        <v>2377</v>
      </c>
      <c r="AJ190" s="319" t="s">
        <v>35</v>
      </c>
      <c r="AK190" s="319" t="s">
        <v>35</v>
      </c>
      <c r="AL190" s="319" t="s">
        <v>35</v>
      </c>
      <c r="AM190" s="319">
        <v>2377</v>
      </c>
      <c r="AN190" s="319" t="s">
        <v>35</v>
      </c>
      <c r="AO190" s="319" t="s">
        <v>35</v>
      </c>
      <c r="AP190" s="319" t="s">
        <v>35</v>
      </c>
      <c r="AQ190" s="319" t="s">
        <v>35</v>
      </c>
      <c r="AR190" s="319" t="s">
        <v>35</v>
      </c>
      <c r="AS190" s="321">
        <v>15.06</v>
      </c>
      <c r="AT190" s="321" t="s">
        <v>35</v>
      </c>
      <c r="AU190" s="321" t="s">
        <v>35</v>
      </c>
      <c r="AV190" s="321" t="s">
        <v>35</v>
      </c>
      <c r="AW190" s="308" t="s">
        <v>6</v>
      </c>
    </row>
    <row r="191" spans="1:49" x14ac:dyDescent="0.35">
      <c r="A191" s="315">
        <v>2013</v>
      </c>
      <c r="B191" s="316">
        <v>9234</v>
      </c>
      <c r="C191" s="308" t="s">
        <v>2049</v>
      </c>
      <c r="D191" s="308" t="s">
        <v>71</v>
      </c>
      <c r="E191" s="317">
        <v>14211</v>
      </c>
      <c r="F191" s="317">
        <v>7845</v>
      </c>
      <c r="G191" s="317">
        <v>28000</v>
      </c>
      <c r="H191" s="317" t="s">
        <v>35</v>
      </c>
      <c r="I191" s="317">
        <v>50056</v>
      </c>
      <c r="J191" s="318">
        <v>2.1</v>
      </c>
      <c r="K191" s="318">
        <v>1.5</v>
      </c>
      <c r="L191" s="318">
        <v>5.3</v>
      </c>
      <c r="M191" s="318" t="s">
        <v>35</v>
      </c>
      <c r="N191" s="318">
        <v>8.9</v>
      </c>
      <c r="O191" s="319">
        <v>71056</v>
      </c>
      <c r="P191" s="319">
        <v>39226</v>
      </c>
      <c r="Q191" s="319">
        <v>140000</v>
      </c>
      <c r="R191" s="319" t="s">
        <v>35</v>
      </c>
      <c r="S191" s="319">
        <v>250282</v>
      </c>
      <c r="T191" s="320">
        <v>10.8</v>
      </c>
      <c r="U191" s="320">
        <v>7.4</v>
      </c>
      <c r="V191" s="320">
        <v>26.3</v>
      </c>
      <c r="W191" s="320" t="s">
        <v>35</v>
      </c>
      <c r="X191" s="320">
        <v>44.5</v>
      </c>
      <c r="Y191" s="317">
        <v>2522</v>
      </c>
      <c r="Z191" s="317">
        <v>1355</v>
      </c>
      <c r="AA191" s="317">
        <v>4851</v>
      </c>
      <c r="AB191" s="317" t="s">
        <v>35</v>
      </c>
      <c r="AC191" s="317">
        <v>8728</v>
      </c>
      <c r="AD191" s="317">
        <v>138</v>
      </c>
      <c r="AE191" s="317">
        <v>68</v>
      </c>
      <c r="AF191" s="317">
        <v>241</v>
      </c>
      <c r="AG191" s="317" t="s">
        <v>35</v>
      </c>
      <c r="AH191" s="317">
        <v>447</v>
      </c>
      <c r="AI191" s="319">
        <v>2522</v>
      </c>
      <c r="AJ191" s="319">
        <v>1355</v>
      </c>
      <c r="AK191" s="319">
        <v>4851</v>
      </c>
      <c r="AL191" s="319" t="s">
        <v>35</v>
      </c>
      <c r="AM191" s="319">
        <v>8728</v>
      </c>
      <c r="AN191" s="319">
        <v>138</v>
      </c>
      <c r="AO191" s="319">
        <v>68</v>
      </c>
      <c r="AP191" s="319">
        <v>241</v>
      </c>
      <c r="AQ191" s="319" t="s">
        <v>35</v>
      </c>
      <c r="AR191" s="319">
        <v>447</v>
      </c>
      <c r="AS191" s="321">
        <v>5</v>
      </c>
      <c r="AT191" s="321">
        <v>5</v>
      </c>
      <c r="AU191" s="321">
        <v>5</v>
      </c>
      <c r="AV191" s="321" t="s">
        <v>35</v>
      </c>
      <c r="AW191" s="308" t="s">
        <v>6</v>
      </c>
    </row>
    <row r="192" spans="1:49" x14ac:dyDescent="0.35">
      <c r="A192" s="315">
        <v>2013</v>
      </c>
      <c r="B192" s="316">
        <v>9267</v>
      </c>
      <c r="C192" s="308" t="s">
        <v>2050</v>
      </c>
      <c r="D192" s="308" t="s">
        <v>71</v>
      </c>
      <c r="E192" s="317">
        <v>14799</v>
      </c>
      <c r="F192" s="317">
        <v>5549</v>
      </c>
      <c r="G192" s="317" t="s">
        <v>35</v>
      </c>
      <c r="H192" s="317" t="s">
        <v>35</v>
      </c>
      <c r="I192" s="317">
        <v>20348</v>
      </c>
      <c r="J192" s="318">
        <v>4</v>
      </c>
      <c r="K192" s="318">
        <v>0.5</v>
      </c>
      <c r="L192" s="318" t="s">
        <v>35</v>
      </c>
      <c r="M192" s="318" t="s">
        <v>35</v>
      </c>
      <c r="N192" s="318">
        <v>4.5</v>
      </c>
      <c r="O192" s="319">
        <v>236784</v>
      </c>
      <c r="P192" s="319">
        <v>110980</v>
      </c>
      <c r="Q192" s="319" t="s">
        <v>35</v>
      </c>
      <c r="R192" s="319" t="s">
        <v>35</v>
      </c>
      <c r="S192" s="319">
        <v>347764</v>
      </c>
      <c r="T192" s="320">
        <v>64</v>
      </c>
      <c r="U192" s="320">
        <v>10</v>
      </c>
      <c r="V192" s="320" t="s">
        <v>35</v>
      </c>
      <c r="W192" s="320" t="s">
        <v>35</v>
      </c>
      <c r="X192" s="320">
        <v>74</v>
      </c>
      <c r="Y192" s="317">
        <v>4741</v>
      </c>
      <c r="Z192" s="317">
        <v>374</v>
      </c>
      <c r="AA192" s="317" t="s">
        <v>35</v>
      </c>
      <c r="AB192" s="317" t="s">
        <v>35</v>
      </c>
      <c r="AC192" s="317">
        <v>5115</v>
      </c>
      <c r="AD192" s="317">
        <v>235</v>
      </c>
      <c r="AE192" s="317">
        <v>0</v>
      </c>
      <c r="AF192" s="317" t="s">
        <v>35</v>
      </c>
      <c r="AG192" s="317" t="s">
        <v>35</v>
      </c>
      <c r="AH192" s="317">
        <v>235</v>
      </c>
      <c r="AI192" s="319">
        <v>75859</v>
      </c>
      <c r="AJ192" s="319">
        <v>7472</v>
      </c>
      <c r="AK192" s="319" t="s">
        <v>35</v>
      </c>
      <c r="AL192" s="319" t="s">
        <v>35</v>
      </c>
      <c r="AM192" s="319">
        <v>83331</v>
      </c>
      <c r="AN192" s="319">
        <v>3760</v>
      </c>
      <c r="AO192" s="319" t="s">
        <v>35</v>
      </c>
      <c r="AP192" s="319" t="s">
        <v>35</v>
      </c>
      <c r="AQ192" s="319" t="s">
        <v>35</v>
      </c>
      <c r="AR192" s="319">
        <v>3760</v>
      </c>
      <c r="AS192" s="321">
        <v>16</v>
      </c>
      <c r="AT192" s="321">
        <v>20</v>
      </c>
      <c r="AU192" s="321" t="s">
        <v>35</v>
      </c>
      <c r="AV192" s="321" t="s">
        <v>35</v>
      </c>
      <c r="AW192" s="308" t="s">
        <v>2660</v>
      </c>
    </row>
    <row r="193" spans="1:49" x14ac:dyDescent="0.35">
      <c r="A193" s="315">
        <v>2013</v>
      </c>
      <c r="B193" s="316">
        <v>9273</v>
      </c>
      <c r="C193" s="308" t="s">
        <v>774</v>
      </c>
      <c r="D193" s="308" t="s">
        <v>71</v>
      </c>
      <c r="E193" s="317">
        <v>86948</v>
      </c>
      <c r="F193" s="317">
        <v>71746</v>
      </c>
      <c r="G193" s="317" t="s">
        <v>35</v>
      </c>
      <c r="H193" s="317" t="s">
        <v>35</v>
      </c>
      <c r="I193" s="317">
        <v>158694</v>
      </c>
      <c r="J193" s="318">
        <v>14.7</v>
      </c>
      <c r="K193" s="318">
        <v>15.2</v>
      </c>
      <c r="L193" s="318" t="s">
        <v>35</v>
      </c>
      <c r="M193" s="318" t="s">
        <v>35</v>
      </c>
      <c r="N193" s="318">
        <v>29.9</v>
      </c>
      <c r="O193" s="319">
        <v>447544</v>
      </c>
      <c r="P193" s="319">
        <v>925643</v>
      </c>
      <c r="Q193" s="319" t="s">
        <v>35</v>
      </c>
      <c r="R193" s="319" t="s">
        <v>35</v>
      </c>
      <c r="S193" s="319">
        <v>1373187</v>
      </c>
      <c r="T193" s="320">
        <v>14.7</v>
      </c>
      <c r="U193" s="320">
        <v>15.2</v>
      </c>
      <c r="V193" s="320" t="s">
        <v>35</v>
      </c>
      <c r="W193" s="320" t="s">
        <v>35</v>
      </c>
      <c r="X193" s="320">
        <v>29.9</v>
      </c>
      <c r="Y193" s="317">
        <v>3600</v>
      </c>
      <c r="Z193" s="317">
        <v>6510</v>
      </c>
      <c r="AA193" s="317" t="s">
        <v>35</v>
      </c>
      <c r="AB193" s="317" t="s">
        <v>35</v>
      </c>
      <c r="AC193" s="317">
        <v>10110</v>
      </c>
      <c r="AD193" s="317">
        <v>11531</v>
      </c>
      <c r="AE193" s="317">
        <v>2106</v>
      </c>
      <c r="AF193" s="317" t="s">
        <v>35</v>
      </c>
      <c r="AG193" s="317" t="s">
        <v>35</v>
      </c>
      <c r="AH193" s="317">
        <v>13637</v>
      </c>
      <c r="AI193" s="319">
        <v>15059</v>
      </c>
      <c r="AJ193" s="319">
        <v>32466</v>
      </c>
      <c r="AK193" s="319" t="s">
        <v>35</v>
      </c>
      <c r="AL193" s="319" t="s">
        <v>35</v>
      </c>
      <c r="AM193" s="319">
        <v>47525</v>
      </c>
      <c r="AN193" s="319">
        <v>34524</v>
      </c>
      <c r="AO193" s="319">
        <v>19194</v>
      </c>
      <c r="AP193" s="319" t="s">
        <v>35</v>
      </c>
      <c r="AQ193" s="319" t="s">
        <v>35</v>
      </c>
      <c r="AR193" s="319">
        <v>53718</v>
      </c>
      <c r="AS193" s="321">
        <v>5.0999999999999996</v>
      </c>
      <c r="AT193" s="321">
        <v>12.9</v>
      </c>
      <c r="AU193" s="321">
        <v>0</v>
      </c>
      <c r="AV193" s="321">
        <v>0</v>
      </c>
      <c r="AW193" s="308" t="s">
        <v>6</v>
      </c>
    </row>
    <row r="194" spans="1:49" x14ac:dyDescent="0.35">
      <c r="A194" s="315">
        <v>2013</v>
      </c>
      <c r="B194" s="316">
        <v>9275</v>
      </c>
      <c r="C194" s="308" t="s">
        <v>775</v>
      </c>
      <c r="D194" s="308" t="s">
        <v>83</v>
      </c>
      <c r="E194" s="317">
        <v>136</v>
      </c>
      <c r="F194" s="317">
        <v>55</v>
      </c>
      <c r="G194" s="317" t="s">
        <v>35</v>
      </c>
      <c r="H194" s="317" t="s">
        <v>35</v>
      </c>
      <c r="I194" s="317">
        <v>191</v>
      </c>
      <c r="J194" s="318">
        <v>0.1</v>
      </c>
      <c r="K194" s="318">
        <v>0</v>
      </c>
      <c r="L194" s="318" t="s">
        <v>35</v>
      </c>
      <c r="M194" s="318" t="s">
        <v>35</v>
      </c>
      <c r="N194" s="318">
        <v>0.1</v>
      </c>
      <c r="O194" s="319">
        <v>1242</v>
      </c>
      <c r="P194" s="319">
        <v>755</v>
      </c>
      <c r="Q194" s="319" t="s">
        <v>35</v>
      </c>
      <c r="R194" s="319" t="s">
        <v>35</v>
      </c>
      <c r="S194" s="319">
        <v>1997</v>
      </c>
      <c r="T194" s="320">
        <v>0.1</v>
      </c>
      <c r="U194" s="320">
        <v>0</v>
      </c>
      <c r="V194" s="320" t="s">
        <v>35</v>
      </c>
      <c r="W194" s="320" t="s">
        <v>35</v>
      </c>
      <c r="X194" s="320">
        <v>0.1</v>
      </c>
      <c r="Y194" s="317">
        <v>20</v>
      </c>
      <c r="Z194" s="317">
        <v>6</v>
      </c>
      <c r="AA194" s="317" t="s">
        <v>35</v>
      </c>
      <c r="AB194" s="317" t="s">
        <v>35</v>
      </c>
      <c r="AC194" s="317">
        <v>26</v>
      </c>
      <c r="AD194" s="317">
        <v>11</v>
      </c>
      <c r="AE194" s="317">
        <v>4</v>
      </c>
      <c r="AF194" s="317" t="s">
        <v>35</v>
      </c>
      <c r="AG194" s="317" t="s">
        <v>35</v>
      </c>
      <c r="AH194" s="317">
        <v>15</v>
      </c>
      <c r="AI194" s="319">
        <v>20</v>
      </c>
      <c r="AJ194" s="319">
        <v>6</v>
      </c>
      <c r="AK194" s="319" t="s">
        <v>35</v>
      </c>
      <c r="AL194" s="319" t="s">
        <v>35</v>
      </c>
      <c r="AM194" s="319">
        <v>26</v>
      </c>
      <c r="AN194" s="319">
        <v>11</v>
      </c>
      <c r="AO194" s="319">
        <v>4</v>
      </c>
      <c r="AP194" s="319" t="s">
        <v>35</v>
      </c>
      <c r="AQ194" s="319" t="s">
        <v>35</v>
      </c>
      <c r="AR194" s="319">
        <v>15</v>
      </c>
      <c r="AS194" s="321">
        <v>9</v>
      </c>
      <c r="AT194" s="321">
        <v>14</v>
      </c>
      <c r="AU194" s="321" t="s">
        <v>35</v>
      </c>
      <c r="AV194" s="321" t="s">
        <v>35</v>
      </c>
      <c r="AW194" s="308" t="s">
        <v>6</v>
      </c>
    </row>
    <row r="195" spans="1:49" x14ac:dyDescent="0.35">
      <c r="A195" s="315">
        <v>2013</v>
      </c>
      <c r="B195" s="316">
        <v>9286</v>
      </c>
      <c r="C195" s="308" t="s">
        <v>2767</v>
      </c>
      <c r="D195" s="308" t="s">
        <v>34</v>
      </c>
      <c r="E195" s="317">
        <v>319</v>
      </c>
      <c r="F195" s="317" t="s">
        <v>35</v>
      </c>
      <c r="G195" s="317">
        <v>16123</v>
      </c>
      <c r="H195" s="317" t="s">
        <v>35</v>
      </c>
      <c r="I195" s="317">
        <v>16442</v>
      </c>
      <c r="J195" s="318">
        <v>0</v>
      </c>
      <c r="K195" s="318" t="s">
        <v>35</v>
      </c>
      <c r="L195" s="318">
        <v>0.4</v>
      </c>
      <c r="M195" s="318" t="s">
        <v>35</v>
      </c>
      <c r="N195" s="318">
        <v>0.4</v>
      </c>
      <c r="O195" s="319">
        <v>1276</v>
      </c>
      <c r="P195" s="319" t="s">
        <v>35</v>
      </c>
      <c r="Q195" s="319">
        <v>64492</v>
      </c>
      <c r="R195" s="319" t="s">
        <v>35</v>
      </c>
      <c r="S195" s="319">
        <v>65768</v>
      </c>
      <c r="T195" s="320">
        <v>0</v>
      </c>
      <c r="U195" s="320" t="s">
        <v>35</v>
      </c>
      <c r="V195" s="320">
        <v>0.4</v>
      </c>
      <c r="W195" s="320" t="s">
        <v>35</v>
      </c>
      <c r="X195" s="320">
        <v>0.4</v>
      </c>
      <c r="Y195" s="317">
        <v>6</v>
      </c>
      <c r="Z195" s="317" t="s">
        <v>35</v>
      </c>
      <c r="AA195" s="317">
        <v>954</v>
      </c>
      <c r="AB195" s="317" t="s">
        <v>35</v>
      </c>
      <c r="AC195" s="317">
        <v>960</v>
      </c>
      <c r="AD195" s="317">
        <v>36</v>
      </c>
      <c r="AE195" s="317" t="s">
        <v>35</v>
      </c>
      <c r="AF195" s="317">
        <v>17</v>
      </c>
      <c r="AG195" s="317" t="s">
        <v>35</v>
      </c>
      <c r="AH195" s="317">
        <v>53</v>
      </c>
      <c r="AI195" s="319">
        <v>24</v>
      </c>
      <c r="AJ195" s="319" t="s">
        <v>35</v>
      </c>
      <c r="AK195" s="319">
        <v>2758</v>
      </c>
      <c r="AL195" s="319" t="s">
        <v>35</v>
      </c>
      <c r="AM195" s="319">
        <v>2782</v>
      </c>
      <c r="AN195" s="319">
        <v>81</v>
      </c>
      <c r="AO195" s="319" t="s">
        <v>35</v>
      </c>
      <c r="AP195" s="319">
        <v>56</v>
      </c>
      <c r="AQ195" s="319" t="s">
        <v>35</v>
      </c>
      <c r="AR195" s="319">
        <v>137</v>
      </c>
      <c r="AS195" s="321">
        <v>4</v>
      </c>
      <c r="AT195" s="321" t="s">
        <v>35</v>
      </c>
      <c r="AU195" s="321">
        <v>4</v>
      </c>
      <c r="AV195" s="321" t="s">
        <v>35</v>
      </c>
      <c r="AW195" s="308" t="s">
        <v>2661</v>
      </c>
    </row>
    <row r="196" spans="1:49" x14ac:dyDescent="0.35">
      <c r="A196" s="315">
        <v>2013</v>
      </c>
      <c r="B196" s="316">
        <v>9324</v>
      </c>
      <c r="C196" s="308" t="s">
        <v>777</v>
      </c>
      <c r="D196" s="308" t="s">
        <v>71</v>
      </c>
      <c r="E196" s="317">
        <v>64981</v>
      </c>
      <c r="F196" s="317">
        <v>148195</v>
      </c>
      <c r="G196" s="317" t="s">
        <v>35</v>
      </c>
      <c r="H196" s="317" t="s">
        <v>35</v>
      </c>
      <c r="I196" s="317">
        <v>213176</v>
      </c>
      <c r="J196" s="318">
        <v>15.3</v>
      </c>
      <c r="K196" s="318">
        <v>21.5</v>
      </c>
      <c r="L196" s="318" t="s">
        <v>35</v>
      </c>
      <c r="M196" s="318" t="s">
        <v>35</v>
      </c>
      <c r="N196" s="318">
        <v>36.799999999999997</v>
      </c>
      <c r="O196" s="319">
        <v>475255</v>
      </c>
      <c r="P196" s="319">
        <v>2074910</v>
      </c>
      <c r="Q196" s="319" t="s">
        <v>35</v>
      </c>
      <c r="R196" s="319" t="s">
        <v>35</v>
      </c>
      <c r="S196" s="319">
        <v>2550165</v>
      </c>
      <c r="T196" s="320">
        <v>15.3</v>
      </c>
      <c r="U196" s="320">
        <v>21.5</v>
      </c>
      <c r="V196" s="320" t="s">
        <v>35</v>
      </c>
      <c r="W196" s="320" t="s">
        <v>35</v>
      </c>
      <c r="X196" s="320">
        <v>36.799999999999997</v>
      </c>
      <c r="Y196" s="317">
        <v>185</v>
      </c>
      <c r="Z196" s="317">
        <v>8444</v>
      </c>
      <c r="AA196" s="317" t="s">
        <v>35</v>
      </c>
      <c r="AB196" s="317" t="s">
        <v>35</v>
      </c>
      <c r="AC196" s="317">
        <v>8629</v>
      </c>
      <c r="AD196" s="317">
        <v>8618</v>
      </c>
      <c r="AE196" s="317">
        <v>4927</v>
      </c>
      <c r="AF196" s="317" t="s">
        <v>35</v>
      </c>
      <c r="AG196" s="317" t="s">
        <v>35</v>
      </c>
      <c r="AH196" s="317">
        <v>13545</v>
      </c>
      <c r="AI196" s="319">
        <v>185</v>
      </c>
      <c r="AJ196" s="319">
        <v>8444</v>
      </c>
      <c r="AK196" s="319" t="s">
        <v>35</v>
      </c>
      <c r="AL196" s="319" t="s">
        <v>35</v>
      </c>
      <c r="AM196" s="319">
        <v>8629</v>
      </c>
      <c r="AN196" s="319">
        <v>8618</v>
      </c>
      <c r="AO196" s="319">
        <v>4927</v>
      </c>
      <c r="AP196" s="319" t="s">
        <v>35</v>
      </c>
      <c r="AQ196" s="319" t="s">
        <v>35</v>
      </c>
      <c r="AR196" s="319">
        <v>13545</v>
      </c>
      <c r="AS196" s="321">
        <v>7</v>
      </c>
      <c r="AT196" s="321">
        <v>14</v>
      </c>
      <c r="AU196" s="321" t="s">
        <v>35</v>
      </c>
      <c r="AV196" s="321" t="s">
        <v>35</v>
      </c>
      <c r="AW196" s="308" t="s">
        <v>6</v>
      </c>
    </row>
    <row r="197" spans="1:49" x14ac:dyDescent="0.35">
      <c r="A197" s="315">
        <v>2013</v>
      </c>
      <c r="B197" s="316">
        <v>9324</v>
      </c>
      <c r="C197" s="308" t="s">
        <v>777</v>
      </c>
      <c r="D197" s="308" t="s">
        <v>79</v>
      </c>
      <c r="E197" s="317">
        <v>15057</v>
      </c>
      <c r="F197" s="317">
        <v>19515</v>
      </c>
      <c r="G197" s="317" t="s">
        <v>35</v>
      </c>
      <c r="H197" s="317" t="s">
        <v>35</v>
      </c>
      <c r="I197" s="317">
        <v>34572</v>
      </c>
      <c r="J197" s="318">
        <v>4.3</v>
      </c>
      <c r="K197" s="318">
        <v>5.6</v>
      </c>
      <c r="L197" s="318" t="s">
        <v>35</v>
      </c>
      <c r="M197" s="318" t="s">
        <v>35</v>
      </c>
      <c r="N197" s="318">
        <v>9.9</v>
      </c>
      <c r="O197" s="319">
        <v>117445</v>
      </c>
      <c r="P197" s="319">
        <v>154169</v>
      </c>
      <c r="Q197" s="319" t="s">
        <v>35</v>
      </c>
      <c r="R197" s="319" t="s">
        <v>35</v>
      </c>
      <c r="S197" s="319">
        <v>271614</v>
      </c>
      <c r="T197" s="320">
        <v>4.3</v>
      </c>
      <c r="U197" s="320">
        <v>5.6</v>
      </c>
      <c r="V197" s="320" t="s">
        <v>35</v>
      </c>
      <c r="W197" s="320" t="s">
        <v>35</v>
      </c>
      <c r="X197" s="320">
        <v>9.9</v>
      </c>
      <c r="Y197" s="317">
        <v>1297</v>
      </c>
      <c r="Z197" s="317">
        <v>1258</v>
      </c>
      <c r="AA197" s="317" t="s">
        <v>35</v>
      </c>
      <c r="AB197" s="317" t="s">
        <v>35</v>
      </c>
      <c r="AC197" s="317">
        <v>2555</v>
      </c>
      <c r="AD197" s="317">
        <v>911</v>
      </c>
      <c r="AE197" s="317">
        <v>858</v>
      </c>
      <c r="AF197" s="317" t="s">
        <v>35</v>
      </c>
      <c r="AG197" s="317" t="s">
        <v>35</v>
      </c>
      <c r="AH197" s="317">
        <v>1769</v>
      </c>
      <c r="AI197" s="319">
        <v>1297</v>
      </c>
      <c r="AJ197" s="319">
        <v>1258</v>
      </c>
      <c r="AK197" s="319" t="s">
        <v>35</v>
      </c>
      <c r="AL197" s="319" t="s">
        <v>35</v>
      </c>
      <c r="AM197" s="319">
        <v>2555</v>
      </c>
      <c r="AN197" s="319">
        <v>911</v>
      </c>
      <c r="AO197" s="319">
        <v>858</v>
      </c>
      <c r="AP197" s="319" t="s">
        <v>35</v>
      </c>
      <c r="AQ197" s="319" t="s">
        <v>35</v>
      </c>
      <c r="AR197" s="319">
        <v>1769</v>
      </c>
      <c r="AS197" s="321">
        <v>7.8</v>
      </c>
      <c r="AT197" s="321">
        <v>7.9</v>
      </c>
      <c r="AU197" s="321" t="s">
        <v>35</v>
      </c>
      <c r="AV197" s="321" t="s">
        <v>35</v>
      </c>
      <c r="AW197" s="308" t="s">
        <v>6</v>
      </c>
    </row>
    <row r="198" spans="1:49" x14ac:dyDescent="0.35">
      <c r="A198" s="315">
        <v>2013</v>
      </c>
      <c r="B198" s="316">
        <v>9417</v>
      </c>
      <c r="C198" s="308" t="s">
        <v>780</v>
      </c>
      <c r="D198" s="308" t="s">
        <v>83</v>
      </c>
      <c r="E198" s="317">
        <v>69214</v>
      </c>
      <c r="F198" s="317">
        <v>50477</v>
      </c>
      <c r="G198" s="317">
        <v>100482</v>
      </c>
      <c r="H198" s="317" t="s">
        <v>35</v>
      </c>
      <c r="I198" s="317">
        <v>220173</v>
      </c>
      <c r="J198" s="318">
        <v>6.1</v>
      </c>
      <c r="K198" s="318">
        <v>8.6</v>
      </c>
      <c r="L198" s="318">
        <v>13.9</v>
      </c>
      <c r="M198" s="318" t="s">
        <v>35</v>
      </c>
      <c r="N198" s="318">
        <v>28.6</v>
      </c>
      <c r="O198" s="319">
        <v>817482</v>
      </c>
      <c r="P198" s="319">
        <v>631698</v>
      </c>
      <c r="Q198" s="319">
        <v>1284090</v>
      </c>
      <c r="R198" s="319" t="s">
        <v>35</v>
      </c>
      <c r="S198" s="319">
        <v>2733270</v>
      </c>
      <c r="T198" s="320">
        <v>72.3</v>
      </c>
      <c r="U198" s="320">
        <v>108</v>
      </c>
      <c r="V198" s="320">
        <v>178.1</v>
      </c>
      <c r="W198" s="320" t="s">
        <v>35</v>
      </c>
      <c r="X198" s="320">
        <v>358.4</v>
      </c>
      <c r="Y198" s="317">
        <v>11083</v>
      </c>
      <c r="Z198" s="317">
        <v>4983</v>
      </c>
      <c r="AA198" s="317">
        <v>13399</v>
      </c>
      <c r="AB198" s="317" t="s">
        <v>35</v>
      </c>
      <c r="AC198" s="317">
        <v>29465</v>
      </c>
      <c r="AD198" s="317">
        <v>8295</v>
      </c>
      <c r="AE198" s="317">
        <v>1018</v>
      </c>
      <c r="AF198" s="317">
        <v>2325</v>
      </c>
      <c r="AG198" s="317" t="s">
        <v>35</v>
      </c>
      <c r="AH198" s="317">
        <v>11638</v>
      </c>
      <c r="AI198" s="319">
        <v>11083</v>
      </c>
      <c r="AJ198" s="319">
        <v>4983</v>
      </c>
      <c r="AK198" s="319">
        <v>13399</v>
      </c>
      <c r="AL198" s="319" t="s">
        <v>35</v>
      </c>
      <c r="AM198" s="319">
        <v>29465</v>
      </c>
      <c r="AN198" s="319">
        <v>8295</v>
      </c>
      <c r="AO198" s="319">
        <v>1018</v>
      </c>
      <c r="AP198" s="319">
        <v>2325</v>
      </c>
      <c r="AQ198" s="319" t="s">
        <v>35</v>
      </c>
      <c r="AR198" s="319">
        <v>11638</v>
      </c>
      <c r="AS198" s="321">
        <v>12</v>
      </c>
      <c r="AT198" s="321">
        <v>13</v>
      </c>
      <c r="AU198" s="321">
        <v>13</v>
      </c>
      <c r="AV198" s="321" t="s">
        <v>35</v>
      </c>
      <c r="AW198" s="308" t="s">
        <v>2662</v>
      </c>
    </row>
    <row r="199" spans="1:49" x14ac:dyDescent="0.35">
      <c r="A199" s="315">
        <v>2013</v>
      </c>
      <c r="B199" s="316">
        <v>9417</v>
      </c>
      <c r="C199" s="308" t="s">
        <v>780</v>
      </c>
      <c r="D199" s="308" t="s">
        <v>48</v>
      </c>
      <c r="E199" s="317">
        <v>2706</v>
      </c>
      <c r="F199" s="317">
        <v>828</v>
      </c>
      <c r="G199" s="317">
        <v>4134</v>
      </c>
      <c r="H199" s="317" t="s">
        <v>35</v>
      </c>
      <c r="I199" s="317">
        <v>7668</v>
      </c>
      <c r="J199" s="318">
        <v>0.3</v>
      </c>
      <c r="K199" s="318">
        <v>0.2</v>
      </c>
      <c r="L199" s="318">
        <v>0.5</v>
      </c>
      <c r="M199" s="318" t="s">
        <v>35</v>
      </c>
      <c r="N199" s="318">
        <v>1</v>
      </c>
      <c r="O199" s="319">
        <v>31957</v>
      </c>
      <c r="P199" s="319">
        <v>10359</v>
      </c>
      <c r="Q199" s="319">
        <v>52837</v>
      </c>
      <c r="R199" s="319" t="s">
        <v>35</v>
      </c>
      <c r="S199" s="319">
        <v>95153</v>
      </c>
      <c r="T199" s="320">
        <v>4.0999999999999996</v>
      </c>
      <c r="U199" s="320">
        <v>1.9</v>
      </c>
      <c r="V199" s="320">
        <v>6.6</v>
      </c>
      <c r="W199" s="320" t="s">
        <v>35</v>
      </c>
      <c r="X199" s="320">
        <v>12.6</v>
      </c>
      <c r="Y199" s="317">
        <v>403</v>
      </c>
      <c r="Z199" s="317">
        <v>93</v>
      </c>
      <c r="AA199" s="317">
        <v>458</v>
      </c>
      <c r="AB199" s="317" t="s">
        <v>35</v>
      </c>
      <c r="AC199" s="317">
        <v>954</v>
      </c>
      <c r="AD199" s="317">
        <v>437</v>
      </c>
      <c r="AE199" s="317">
        <v>397</v>
      </c>
      <c r="AF199" s="317">
        <v>378</v>
      </c>
      <c r="AG199" s="317" t="s">
        <v>35</v>
      </c>
      <c r="AH199" s="317">
        <v>1212</v>
      </c>
      <c r="AI199" s="319">
        <v>403</v>
      </c>
      <c r="AJ199" s="319">
        <v>93</v>
      </c>
      <c r="AK199" s="319">
        <v>458</v>
      </c>
      <c r="AL199" s="319" t="s">
        <v>35</v>
      </c>
      <c r="AM199" s="319">
        <v>954</v>
      </c>
      <c r="AN199" s="319">
        <v>437</v>
      </c>
      <c r="AO199" s="319">
        <v>397</v>
      </c>
      <c r="AP199" s="319">
        <v>378</v>
      </c>
      <c r="AQ199" s="319" t="s">
        <v>35</v>
      </c>
      <c r="AR199" s="319">
        <v>1212</v>
      </c>
      <c r="AS199" s="321">
        <v>12</v>
      </c>
      <c r="AT199" s="321">
        <v>13</v>
      </c>
      <c r="AU199" s="321">
        <v>13</v>
      </c>
      <c r="AV199" s="321" t="s">
        <v>35</v>
      </c>
      <c r="AW199" s="308" t="s">
        <v>2663</v>
      </c>
    </row>
    <row r="200" spans="1:49" x14ac:dyDescent="0.35">
      <c r="A200" s="315">
        <v>2013</v>
      </c>
      <c r="B200" s="316">
        <v>9576</v>
      </c>
      <c r="C200" s="308" t="s">
        <v>787</v>
      </c>
      <c r="D200" s="308" t="s">
        <v>71</v>
      </c>
      <c r="E200" s="317">
        <v>960</v>
      </c>
      <c r="F200" s="317">
        <v>30</v>
      </c>
      <c r="G200" s="317" t="s">
        <v>35</v>
      </c>
      <c r="H200" s="317" t="s">
        <v>35</v>
      </c>
      <c r="I200" s="317">
        <v>990</v>
      </c>
      <c r="J200" s="318">
        <v>0.3</v>
      </c>
      <c r="K200" s="318">
        <v>0</v>
      </c>
      <c r="L200" s="318" t="s">
        <v>35</v>
      </c>
      <c r="M200" s="318" t="s">
        <v>35</v>
      </c>
      <c r="N200" s="318">
        <v>0.3</v>
      </c>
      <c r="O200" s="319">
        <v>4559</v>
      </c>
      <c r="P200" s="319">
        <v>598</v>
      </c>
      <c r="Q200" s="319" t="s">
        <v>35</v>
      </c>
      <c r="R200" s="319" t="s">
        <v>35</v>
      </c>
      <c r="S200" s="319">
        <v>5157</v>
      </c>
      <c r="T200" s="320">
        <v>0.3</v>
      </c>
      <c r="U200" s="320">
        <v>0.1</v>
      </c>
      <c r="V200" s="320" t="s">
        <v>35</v>
      </c>
      <c r="W200" s="320" t="s">
        <v>35</v>
      </c>
      <c r="X200" s="320">
        <v>0.4</v>
      </c>
      <c r="Y200" s="317">
        <v>76</v>
      </c>
      <c r="Z200" s="317">
        <v>7</v>
      </c>
      <c r="AA200" s="317" t="s">
        <v>35</v>
      </c>
      <c r="AB200" s="317" t="s">
        <v>35</v>
      </c>
      <c r="AC200" s="317">
        <v>83</v>
      </c>
      <c r="AD200" s="317">
        <v>168</v>
      </c>
      <c r="AE200" s="317" t="s">
        <v>35</v>
      </c>
      <c r="AF200" s="317" t="s">
        <v>35</v>
      </c>
      <c r="AG200" s="317" t="s">
        <v>35</v>
      </c>
      <c r="AH200" s="317">
        <v>168</v>
      </c>
      <c r="AI200" s="319">
        <v>240</v>
      </c>
      <c r="AJ200" s="319">
        <v>42</v>
      </c>
      <c r="AK200" s="319" t="s">
        <v>35</v>
      </c>
      <c r="AL200" s="319" t="s">
        <v>35</v>
      </c>
      <c r="AM200" s="319">
        <v>282</v>
      </c>
      <c r="AN200" s="319">
        <v>405</v>
      </c>
      <c r="AO200" s="319" t="s">
        <v>35</v>
      </c>
      <c r="AP200" s="319" t="s">
        <v>35</v>
      </c>
      <c r="AQ200" s="319" t="s">
        <v>35</v>
      </c>
      <c r="AR200" s="319">
        <v>405</v>
      </c>
      <c r="AS200" s="321">
        <v>8.8000000000000007</v>
      </c>
      <c r="AT200" s="321">
        <v>9</v>
      </c>
      <c r="AU200" s="321" t="s">
        <v>35</v>
      </c>
      <c r="AV200" s="321" t="s">
        <v>35</v>
      </c>
      <c r="AW200" s="308" t="s">
        <v>6</v>
      </c>
    </row>
    <row r="201" spans="1:49" x14ac:dyDescent="0.35">
      <c r="A201" s="315">
        <v>2013</v>
      </c>
      <c r="B201" s="316">
        <v>9599</v>
      </c>
      <c r="C201" s="308" t="s">
        <v>790</v>
      </c>
      <c r="D201" s="308" t="s">
        <v>48</v>
      </c>
      <c r="E201" s="317">
        <v>50</v>
      </c>
      <c r="F201" s="317">
        <v>95</v>
      </c>
      <c r="G201" s="317">
        <v>284</v>
      </c>
      <c r="H201" s="317">
        <v>0</v>
      </c>
      <c r="I201" s="317">
        <v>429</v>
      </c>
      <c r="J201" s="318">
        <v>0</v>
      </c>
      <c r="K201" s="318">
        <v>0</v>
      </c>
      <c r="L201" s="318">
        <v>0.1</v>
      </c>
      <c r="M201" s="318">
        <v>0</v>
      </c>
      <c r="N201" s="318">
        <v>0.1</v>
      </c>
      <c r="O201" s="319">
        <v>693</v>
      </c>
      <c r="P201" s="319">
        <v>1211</v>
      </c>
      <c r="Q201" s="319">
        <v>3632</v>
      </c>
      <c r="R201" s="319" t="s">
        <v>35</v>
      </c>
      <c r="S201" s="319">
        <v>5536</v>
      </c>
      <c r="T201" s="320">
        <v>0</v>
      </c>
      <c r="U201" s="320">
        <v>0</v>
      </c>
      <c r="V201" s="320">
        <v>0.1</v>
      </c>
      <c r="W201" s="320" t="s">
        <v>35</v>
      </c>
      <c r="X201" s="320">
        <v>0.1</v>
      </c>
      <c r="Y201" s="317">
        <v>5</v>
      </c>
      <c r="Z201" s="317">
        <v>9</v>
      </c>
      <c r="AA201" s="317">
        <v>27</v>
      </c>
      <c r="AB201" s="317" t="s">
        <v>35</v>
      </c>
      <c r="AC201" s="317">
        <v>41</v>
      </c>
      <c r="AD201" s="317">
        <v>5</v>
      </c>
      <c r="AE201" s="317">
        <v>8</v>
      </c>
      <c r="AF201" s="317">
        <v>24</v>
      </c>
      <c r="AG201" s="317" t="s">
        <v>35</v>
      </c>
      <c r="AH201" s="317">
        <v>36</v>
      </c>
      <c r="AI201" s="319">
        <v>5</v>
      </c>
      <c r="AJ201" s="319">
        <v>9</v>
      </c>
      <c r="AK201" s="319">
        <v>27</v>
      </c>
      <c r="AL201" s="319" t="s">
        <v>35</v>
      </c>
      <c r="AM201" s="319">
        <v>41</v>
      </c>
      <c r="AN201" s="319">
        <v>5</v>
      </c>
      <c r="AO201" s="319">
        <v>8</v>
      </c>
      <c r="AP201" s="319">
        <v>24</v>
      </c>
      <c r="AQ201" s="319" t="s">
        <v>35</v>
      </c>
      <c r="AR201" s="319">
        <v>36</v>
      </c>
      <c r="AS201" s="321">
        <v>14</v>
      </c>
      <c r="AT201" s="321">
        <v>13</v>
      </c>
      <c r="AU201" s="321">
        <v>13</v>
      </c>
      <c r="AV201" s="321" t="s">
        <v>35</v>
      </c>
      <c r="AW201" s="308" t="s">
        <v>6</v>
      </c>
    </row>
    <row r="202" spans="1:49" x14ac:dyDescent="0.35">
      <c r="A202" s="315">
        <v>2013</v>
      </c>
      <c r="B202" s="316">
        <v>9601</v>
      </c>
      <c r="C202" s="308" t="s">
        <v>791</v>
      </c>
      <c r="D202" s="308" t="s">
        <v>46</v>
      </c>
      <c r="E202" s="317">
        <v>8243</v>
      </c>
      <c r="F202" s="317">
        <v>161</v>
      </c>
      <c r="G202" s="317" t="s">
        <v>35</v>
      </c>
      <c r="H202" s="317" t="s">
        <v>35</v>
      </c>
      <c r="I202" s="317">
        <v>8404</v>
      </c>
      <c r="J202" s="318" t="s">
        <v>35</v>
      </c>
      <c r="K202" s="318" t="s">
        <v>35</v>
      </c>
      <c r="L202" s="318" t="s">
        <v>35</v>
      </c>
      <c r="M202" s="318" t="s">
        <v>35</v>
      </c>
      <c r="N202" s="318" t="s">
        <v>35</v>
      </c>
      <c r="O202" s="319">
        <v>40936</v>
      </c>
      <c r="P202" s="319">
        <v>805</v>
      </c>
      <c r="Q202" s="319" t="s">
        <v>35</v>
      </c>
      <c r="R202" s="319" t="s">
        <v>35</v>
      </c>
      <c r="S202" s="319">
        <v>41741</v>
      </c>
      <c r="T202" s="320" t="s">
        <v>35</v>
      </c>
      <c r="U202" s="320" t="s">
        <v>35</v>
      </c>
      <c r="V202" s="320" t="s">
        <v>35</v>
      </c>
      <c r="W202" s="320" t="s">
        <v>35</v>
      </c>
      <c r="X202" s="320" t="s">
        <v>35</v>
      </c>
      <c r="Y202" s="317">
        <v>1060</v>
      </c>
      <c r="Z202" s="317" t="s">
        <v>35</v>
      </c>
      <c r="AA202" s="317" t="s">
        <v>35</v>
      </c>
      <c r="AB202" s="317" t="s">
        <v>35</v>
      </c>
      <c r="AC202" s="317">
        <v>1060</v>
      </c>
      <c r="AD202" s="317" t="s">
        <v>35</v>
      </c>
      <c r="AE202" s="317" t="s">
        <v>35</v>
      </c>
      <c r="AF202" s="317" t="s">
        <v>35</v>
      </c>
      <c r="AG202" s="317" t="s">
        <v>35</v>
      </c>
      <c r="AH202" s="317" t="s">
        <v>35</v>
      </c>
      <c r="AI202" s="319">
        <v>1060</v>
      </c>
      <c r="AJ202" s="319" t="s">
        <v>35</v>
      </c>
      <c r="AK202" s="319" t="s">
        <v>35</v>
      </c>
      <c r="AL202" s="319" t="s">
        <v>35</v>
      </c>
      <c r="AM202" s="319">
        <v>1060</v>
      </c>
      <c r="AN202" s="319" t="s">
        <v>35</v>
      </c>
      <c r="AO202" s="319" t="s">
        <v>35</v>
      </c>
      <c r="AP202" s="319" t="s">
        <v>35</v>
      </c>
      <c r="AQ202" s="319" t="s">
        <v>35</v>
      </c>
      <c r="AR202" s="319" t="s">
        <v>35</v>
      </c>
      <c r="AS202" s="321">
        <v>9</v>
      </c>
      <c r="AT202" s="321">
        <v>5</v>
      </c>
      <c r="AU202" s="321" t="s">
        <v>35</v>
      </c>
      <c r="AV202" s="321" t="s">
        <v>35</v>
      </c>
      <c r="AW202" s="308" t="s">
        <v>2664</v>
      </c>
    </row>
    <row r="203" spans="1:49" x14ac:dyDescent="0.35">
      <c r="A203" s="315">
        <v>2013</v>
      </c>
      <c r="B203" s="316">
        <v>9616</v>
      </c>
      <c r="C203" s="308" t="s">
        <v>796</v>
      </c>
      <c r="D203" s="308" t="s">
        <v>58</v>
      </c>
      <c r="E203" s="317">
        <v>600</v>
      </c>
      <c r="F203" s="317">
        <v>766</v>
      </c>
      <c r="G203" s="317" t="s">
        <v>35</v>
      </c>
      <c r="H203" s="317" t="s">
        <v>35</v>
      </c>
      <c r="I203" s="317">
        <v>1366</v>
      </c>
      <c r="J203" s="318">
        <v>24</v>
      </c>
      <c r="K203" s="318">
        <v>39</v>
      </c>
      <c r="L203" s="318" t="s">
        <v>35</v>
      </c>
      <c r="M203" s="318" t="s">
        <v>35</v>
      </c>
      <c r="N203" s="318">
        <v>63</v>
      </c>
      <c r="O203" s="319">
        <v>600</v>
      </c>
      <c r="P203" s="319">
        <v>766</v>
      </c>
      <c r="Q203" s="319" t="s">
        <v>35</v>
      </c>
      <c r="R203" s="319" t="s">
        <v>35</v>
      </c>
      <c r="S203" s="319">
        <v>1366</v>
      </c>
      <c r="T203" s="320">
        <v>24</v>
      </c>
      <c r="U203" s="320">
        <v>39</v>
      </c>
      <c r="V203" s="320" t="s">
        <v>35</v>
      </c>
      <c r="W203" s="320" t="s">
        <v>35</v>
      </c>
      <c r="X203" s="320">
        <v>63</v>
      </c>
      <c r="Y203" s="317">
        <v>144</v>
      </c>
      <c r="Z203" s="317">
        <v>304</v>
      </c>
      <c r="AA203" s="317" t="s">
        <v>35</v>
      </c>
      <c r="AB203" s="317" t="s">
        <v>35</v>
      </c>
      <c r="AC203" s="317">
        <v>448</v>
      </c>
      <c r="AD203" s="317" t="s">
        <v>35</v>
      </c>
      <c r="AE203" s="317" t="s">
        <v>35</v>
      </c>
      <c r="AF203" s="317" t="s">
        <v>35</v>
      </c>
      <c r="AG203" s="317" t="s">
        <v>35</v>
      </c>
      <c r="AH203" s="317" t="s">
        <v>35</v>
      </c>
      <c r="AI203" s="319">
        <v>144</v>
      </c>
      <c r="AJ203" s="319">
        <v>304</v>
      </c>
      <c r="AK203" s="319" t="s">
        <v>35</v>
      </c>
      <c r="AL203" s="319" t="s">
        <v>35</v>
      </c>
      <c r="AM203" s="319">
        <v>448</v>
      </c>
      <c r="AN203" s="319" t="s">
        <v>35</v>
      </c>
      <c r="AO203" s="319" t="s">
        <v>35</v>
      </c>
      <c r="AP203" s="319" t="s">
        <v>35</v>
      </c>
      <c r="AQ203" s="319" t="s">
        <v>35</v>
      </c>
      <c r="AR203" s="319" t="s">
        <v>35</v>
      </c>
      <c r="AS203" s="321">
        <v>5.8</v>
      </c>
      <c r="AT203" s="321">
        <v>5.9</v>
      </c>
      <c r="AU203" s="321" t="s">
        <v>35</v>
      </c>
      <c r="AV203" s="321" t="s">
        <v>35</v>
      </c>
      <c r="AW203" s="308" t="s">
        <v>6</v>
      </c>
    </row>
    <row r="204" spans="1:49" x14ac:dyDescent="0.35">
      <c r="A204" s="315">
        <v>2013</v>
      </c>
      <c r="B204" s="316">
        <v>9617</v>
      </c>
      <c r="C204" s="308" t="s">
        <v>797</v>
      </c>
      <c r="D204" s="308" t="s">
        <v>58</v>
      </c>
      <c r="E204" s="317">
        <v>36516</v>
      </c>
      <c r="F204" s="317">
        <v>55428</v>
      </c>
      <c r="G204" s="317">
        <v>0</v>
      </c>
      <c r="H204" s="317">
        <v>0</v>
      </c>
      <c r="I204" s="317">
        <v>91944</v>
      </c>
      <c r="J204" s="318">
        <v>6</v>
      </c>
      <c r="K204" s="318">
        <v>6.6</v>
      </c>
      <c r="L204" s="318">
        <v>0</v>
      </c>
      <c r="M204" s="318">
        <v>0</v>
      </c>
      <c r="N204" s="318">
        <v>12.6</v>
      </c>
      <c r="O204" s="319">
        <v>219093</v>
      </c>
      <c r="P204" s="319">
        <v>365826</v>
      </c>
      <c r="Q204" s="319">
        <v>0</v>
      </c>
      <c r="R204" s="319">
        <v>0</v>
      </c>
      <c r="S204" s="319">
        <v>584919</v>
      </c>
      <c r="T204" s="320">
        <v>5.0999999999999996</v>
      </c>
      <c r="U204" s="320">
        <v>5.3</v>
      </c>
      <c r="V204" s="320">
        <v>0</v>
      </c>
      <c r="W204" s="320">
        <v>0</v>
      </c>
      <c r="X204" s="320">
        <v>10.4</v>
      </c>
      <c r="Y204" s="317">
        <v>2093</v>
      </c>
      <c r="Z204" s="317">
        <v>2639</v>
      </c>
      <c r="AA204" s="317">
        <v>0</v>
      </c>
      <c r="AB204" s="317">
        <v>0</v>
      </c>
      <c r="AC204" s="317">
        <v>4732</v>
      </c>
      <c r="AD204" s="317">
        <v>2635</v>
      </c>
      <c r="AE204" s="317">
        <v>2412</v>
      </c>
      <c r="AF204" s="317">
        <v>0</v>
      </c>
      <c r="AG204" s="317">
        <v>0</v>
      </c>
      <c r="AH204" s="317">
        <v>5047</v>
      </c>
      <c r="AI204" s="319">
        <v>2093</v>
      </c>
      <c r="AJ204" s="319">
        <v>2639</v>
      </c>
      <c r="AK204" s="319">
        <v>0</v>
      </c>
      <c r="AL204" s="319">
        <v>0</v>
      </c>
      <c r="AM204" s="319">
        <v>4732</v>
      </c>
      <c r="AN204" s="319">
        <v>2635</v>
      </c>
      <c r="AO204" s="319">
        <v>2412</v>
      </c>
      <c r="AP204" s="319">
        <v>0</v>
      </c>
      <c r="AQ204" s="319">
        <v>0</v>
      </c>
      <c r="AR204" s="319">
        <v>5047</v>
      </c>
      <c r="AS204" s="321">
        <v>7</v>
      </c>
      <c r="AT204" s="321">
        <v>11</v>
      </c>
      <c r="AU204" s="321" t="s">
        <v>35</v>
      </c>
      <c r="AV204" s="321" t="s">
        <v>35</v>
      </c>
      <c r="AW204" s="308" t="s">
        <v>6</v>
      </c>
    </row>
    <row r="205" spans="1:49" x14ac:dyDescent="0.35">
      <c r="A205" s="315">
        <v>2013</v>
      </c>
      <c r="B205" s="316">
        <v>9645</v>
      </c>
      <c r="C205" s="308" t="s">
        <v>798</v>
      </c>
      <c r="D205" s="308" t="s">
        <v>41</v>
      </c>
      <c r="E205" s="317">
        <v>403</v>
      </c>
      <c r="F205" s="317">
        <v>1065</v>
      </c>
      <c r="G205" s="317">
        <v>1065</v>
      </c>
      <c r="H205" s="317">
        <v>0</v>
      </c>
      <c r="I205" s="317">
        <v>2533</v>
      </c>
      <c r="J205" s="318">
        <v>0.4</v>
      </c>
      <c r="K205" s="318">
        <v>0.1</v>
      </c>
      <c r="L205" s="318">
        <v>0.1</v>
      </c>
      <c r="M205" s="318">
        <v>0</v>
      </c>
      <c r="N205" s="318">
        <v>0.6</v>
      </c>
      <c r="O205" s="319">
        <v>4030</v>
      </c>
      <c r="P205" s="319">
        <v>5325</v>
      </c>
      <c r="Q205" s="319">
        <v>5325</v>
      </c>
      <c r="R205" s="319">
        <v>0</v>
      </c>
      <c r="S205" s="319">
        <v>14680</v>
      </c>
      <c r="T205" s="320">
        <v>0.4</v>
      </c>
      <c r="U205" s="320">
        <v>0.1</v>
      </c>
      <c r="V205" s="320">
        <v>0.1</v>
      </c>
      <c r="W205" s="320">
        <v>0</v>
      </c>
      <c r="X205" s="320">
        <v>0.6</v>
      </c>
      <c r="Y205" s="317">
        <v>132</v>
      </c>
      <c r="Z205" s="317">
        <v>136</v>
      </c>
      <c r="AA205" s="317">
        <v>136</v>
      </c>
      <c r="AB205" s="317">
        <v>0</v>
      </c>
      <c r="AC205" s="317">
        <v>404</v>
      </c>
      <c r="AD205" s="317">
        <v>11</v>
      </c>
      <c r="AE205" s="317">
        <v>6</v>
      </c>
      <c r="AF205" s="317">
        <v>6</v>
      </c>
      <c r="AG205" s="317">
        <v>0</v>
      </c>
      <c r="AH205" s="317">
        <v>23</v>
      </c>
      <c r="AI205" s="319">
        <v>132</v>
      </c>
      <c r="AJ205" s="319">
        <v>136</v>
      </c>
      <c r="AK205" s="319">
        <v>136</v>
      </c>
      <c r="AL205" s="319">
        <v>0</v>
      </c>
      <c r="AM205" s="319">
        <v>404</v>
      </c>
      <c r="AN205" s="319">
        <v>11</v>
      </c>
      <c r="AO205" s="319">
        <v>6</v>
      </c>
      <c r="AP205" s="319">
        <v>6</v>
      </c>
      <c r="AQ205" s="319">
        <v>0</v>
      </c>
      <c r="AR205" s="319">
        <v>23</v>
      </c>
      <c r="AS205" s="321">
        <v>10</v>
      </c>
      <c r="AT205" s="321">
        <v>5</v>
      </c>
      <c r="AU205" s="321">
        <v>5</v>
      </c>
      <c r="AV205" s="321">
        <v>0</v>
      </c>
      <c r="AW205" s="308" t="s">
        <v>6</v>
      </c>
    </row>
    <row r="206" spans="1:49" x14ac:dyDescent="0.35">
      <c r="A206" s="315">
        <v>2013</v>
      </c>
      <c r="B206" s="316">
        <v>9689</v>
      </c>
      <c r="C206" s="308" t="s">
        <v>805</v>
      </c>
      <c r="D206" s="308" t="s">
        <v>46</v>
      </c>
      <c r="E206" s="317">
        <v>1691</v>
      </c>
      <c r="F206" s="317" t="s">
        <v>35</v>
      </c>
      <c r="G206" s="317">
        <v>86</v>
      </c>
      <c r="H206" s="317" t="s">
        <v>35</v>
      </c>
      <c r="I206" s="317">
        <v>1777</v>
      </c>
      <c r="J206" s="318" t="s">
        <v>35</v>
      </c>
      <c r="K206" s="318" t="s">
        <v>35</v>
      </c>
      <c r="L206" s="318" t="s">
        <v>35</v>
      </c>
      <c r="M206" s="318" t="s">
        <v>35</v>
      </c>
      <c r="N206" s="318" t="s">
        <v>35</v>
      </c>
      <c r="O206" s="319">
        <v>8453</v>
      </c>
      <c r="P206" s="319" t="s">
        <v>35</v>
      </c>
      <c r="Q206" s="319">
        <v>3264</v>
      </c>
      <c r="R206" s="319" t="s">
        <v>35</v>
      </c>
      <c r="S206" s="319">
        <v>11717</v>
      </c>
      <c r="T206" s="320" t="s">
        <v>35</v>
      </c>
      <c r="U206" s="320" t="s">
        <v>35</v>
      </c>
      <c r="V206" s="320" t="s">
        <v>35</v>
      </c>
      <c r="W206" s="320" t="s">
        <v>35</v>
      </c>
      <c r="X206" s="320" t="s">
        <v>35</v>
      </c>
      <c r="Y206" s="317">
        <v>0</v>
      </c>
      <c r="Z206" s="317" t="s">
        <v>35</v>
      </c>
      <c r="AA206" s="317">
        <v>0</v>
      </c>
      <c r="AB206" s="317" t="s">
        <v>35</v>
      </c>
      <c r="AC206" s="317">
        <v>0</v>
      </c>
      <c r="AD206" s="317">
        <v>56</v>
      </c>
      <c r="AE206" s="317" t="s">
        <v>35</v>
      </c>
      <c r="AF206" s="317">
        <v>2</v>
      </c>
      <c r="AG206" s="317" t="s">
        <v>35</v>
      </c>
      <c r="AH206" s="317">
        <v>58</v>
      </c>
      <c r="AI206" s="319">
        <v>0</v>
      </c>
      <c r="AJ206" s="319" t="s">
        <v>35</v>
      </c>
      <c r="AK206" s="319">
        <v>0</v>
      </c>
      <c r="AL206" s="319" t="s">
        <v>35</v>
      </c>
      <c r="AM206" s="319">
        <v>0</v>
      </c>
      <c r="AN206" s="319">
        <v>398</v>
      </c>
      <c r="AO206" s="319" t="s">
        <v>35</v>
      </c>
      <c r="AP206" s="319">
        <v>30</v>
      </c>
      <c r="AQ206" s="319" t="s">
        <v>35</v>
      </c>
      <c r="AR206" s="319">
        <v>428</v>
      </c>
      <c r="AS206" s="321">
        <v>10</v>
      </c>
      <c r="AT206" s="321" t="s">
        <v>35</v>
      </c>
      <c r="AU206" s="321">
        <v>20</v>
      </c>
      <c r="AV206" s="321" t="s">
        <v>35</v>
      </c>
      <c r="AW206" s="308" t="s">
        <v>6</v>
      </c>
    </row>
    <row r="207" spans="1:49" x14ac:dyDescent="0.35">
      <c r="A207" s="315">
        <v>2013</v>
      </c>
      <c r="B207" s="316">
        <v>9726</v>
      </c>
      <c r="C207" s="308" t="s">
        <v>809</v>
      </c>
      <c r="D207" s="308" t="s">
        <v>131</v>
      </c>
      <c r="E207" s="317">
        <v>1928</v>
      </c>
      <c r="F207" s="317">
        <v>0</v>
      </c>
      <c r="G207" s="317">
        <v>0</v>
      </c>
      <c r="H207" s="317">
        <v>0</v>
      </c>
      <c r="I207" s="317">
        <v>1928</v>
      </c>
      <c r="J207" s="318">
        <v>0.3</v>
      </c>
      <c r="K207" s="318">
        <v>0</v>
      </c>
      <c r="L207" s="318">
        <v>0</v>
      </c>
      <c r="M207" s="318">
        <v>0</v>
      </c>
      <c r="N207" s="318">
        <v>0.3</v>
      </c>
      <c r="O207" s="319">
        <v>16739</v>
      </c>
      <c r="P207" s="319">
        <v>0</v>
      </c>
      <c r="Q207" s="319">
        <v>0</v>
      </c>
      <c r="R207" s="319">
        <v>0</v>
      </c>
      <c r="S207" s="319">
        <v>16739</v>
      </c>
      <c r="T207" s="320">
        <v>0.3</v>
      </c>
      <c r="U207" s="320">
        <v>0</v>
      </c>
      <c r="V207" s="320">
        <v>0</v>
      </c>
      <c r="W207" s="320">
        <v>0</v>
      </c>
      <c r="X207" s="320">
        <v>0.3</v>
      </c>
      <c r="Y207" s="317">
        <v>3321</v>
      </c>
      <c r="Z207" s="317">
        <v>0</v>
      </c>
      <c r="AA207" s="317">
        <v>0</v>
      </c>
      <c r="AB207" s="317">
        <v>0</v>
      </c>
      <c r="AC207" s="317">
        <v>3321</v>
      </c>
      <c r="AD207" s="317">
        <v>1072</v>
      </c>
      <c r="AE207" s="317">
        <v>0</v>
      </c>
      <c r="AF207" s="317">
        <v>0</v>
      </c>
      <c r="AG207" s="317">
        <v>0</v>
      </c>
      <c r="AH207" s="317">
        <v>1072</v>
      </c>
      <c r="AI207" s="319">
        <v>3321</v>
      </c>
      <c r="AJ207" s="319">
        <v>0</v>
      </c>
      <c r="AK207" s="319">
        <v>0</v>
      </c>
      <c r="AL207" s="319">
        <v>0</v>
      </c>
      <c r="AM207" s="319">
        <v>3321</v>
      </c>
      <c r="AN207" s="319">
        <v>1072</v>
      </c>
      <c r="AO207" s="319">
        <v>0</v>
      </c>
      <c r="AP207" s="319">
        <v>0</v>
      </c>
      <c r="AQ207" s="319">
        <v>0</v>
      </c>
      <c r="AR207" s="319">
        <v>1072</v>
      </c>
      <c r="AS207" s="321">
        <v>8.6820000000000004</v>
      </c>
      <c r="AT207" s="321">
        <v>0</v>
      </c>
      <c r="AU207" s="321">
        <v>0</v>
      </c>
      <c r="AV207" s="321">
        <v>0</v>
      </c>
      <c r="AW207" s="308" t="s">
        <v>2665</v>
      </c>
    </row>
    <row r="208" spans="1:49" x14ac:dyDescent="0.35">
      <c r="A208" s="315">
        <v>2013</v>
      </c>
      <c r="B208" s="316">
        <v>9734</v>
      </c>
      <c r="C208" s="308" t="s">
        <v>810</v>
      </c>
      <c r="D208" s="308" t="s">
        <v>228</v>
      </c>
      <c r="E208" s="317">
        <v>39</v>
      </c>
      <c r="F208" s="317">
        <v>174</v>
      </c>
      <c r="G208" s="317" t="s">
        <v>35</v>
      </c>
      <c r="H208" s="317" t="s">
        <v>35</v>
      </c>
      <c r="I208" s="317">
        <v>213</v>
      </c>
      <c r="J208" s="318">
        <v>0</v>
      </c>
      <c r="K208" s="318">
        <v>0</v>
      </c>
      <c r="L208" s="318" t="s">
        <v>35</v>
      </c>
      <c r="M208" s="318" t="s">
        <v>35</v>
      </c>
      <c r="N208" s="318">
        <v>0</v>
      </c>
      <c r="O208" s="319">
        <v>197</v>
      </c>
      <c r="P208" s="319">
        <v>2268</v>
      </c>
      <c r="Q208" s="319" t="s">
        <v>35</v>
      </c>
      <c r="R208" s="319" t="s">
        <v>35</v>
      </c>
      <c r="S208" s="319">
        <v>2465</v>
      </c>
      <c r="T208" s="320">
        <v>0</v>
      </c>
      <c r="U208" s="320">
        <v>0.3</v>
      </c>
      <c r="V208" s="320" t="s">
        <v>35</v>
      </c>
      <c r="W208" s="320" t="s">
        <v>35</v>
      </c>
      <c r="X208" s="320">
        <v>0.3</v>
      </c>
      <c r="Y208" s="317">
        <v>4</v>
      </c>
      <c r="Z208" s="317">
        <v>63</v>
      </c>
      <c r="AA208" s="317" t="s">
        <v>35</v>
      </c>
      <c r="AB208" s="317" t="s">
        <v>35</v>
      </c>
      <c r="AC208" s="317">
        <v>67</v>
      </c>
      <c r="AD208" s="317">
        <v>1</v>
      </c>
      <c r="AE208" s="317">
        <v>6</v>
      </c>
      <c r="AF208" s="317" t="s">
        <v>35</v>
      </c>
      <c r="AG208" s="317" t="s">
        <v>35</v>
      </c>
      <c r="AH208" s="317">
        <v>7</v>
      </c>
      <c r="AI208" s="319">
        <v>4</v>
      </c>
      <c r="AJ208" s="319">
        <v>63</v>
      </c>
      <c r="AK208" s="319" t="s">
        <v>35</v>
      </c>
      <c r="AL208" s="319" t="s">
        <v>35</v>
      </c>
      <c r="AM208" s="319">
        <v>67</v>
      </c>
      <c r="AN208" s="319">
        <v>1</v>
      </c>
      <c r="AO208" s="319">
        <v>6</v>
      </c>
      <c r="AP208" s="319" t="s">
        <v>35</v>
      </c>
      <c r="AQ208" s="319" t="s">
        <v>35</v>
      </c>
      <c r="AR208" s="319">
        <v>7</v>
      </c>
      <c r="AS208" s="321">
        <v>5</v>
      </c>
      <c r="AT208" s="321">
        <v>13</v>
      </c>
      <c r="AU208" s="321" t="s">
        <v>35</v>
      </c>
      <c r="AV208" s="321" t="s">
        <v>35</v>
      </c>
      <c r="AW208" s="308" t="s">
        <v>6</v>
      </c>
    </row>
    <row r="209" spans="1:49" x14ac:dyDescent="0.35">
      <c r="A209" s="315">
        <v>2013</v>
      </c>
      <c r="B209" s="316">
        <v>9750</v>
      </c>
      <c r="C209" s="308" t="s">
        <v>812</v>
      </c>
      <c r="D209" s="308" t="s">
        <v>34</v>
      </c>
      <c r="E209" s="317">
        <v>2447</v>
      </c>
      <c r="F209" s="317">
        <v>1046</v>
      </c>
      <c r="G209" s="317">
        <v>0</v>
      </c>
      <c r="H209" s="317" t="s">
        <v>35</v>
      </c>
      <c r="I209" s="317">
        <v>3493</v>
      </c>
      <c r="J209" s="318">
        <v>0.5</v>
      </c>
      <c r="K209" s="318">
        <v>0</v>
      </c>
      <c r="L209" s="318">
        <v>0</v>
      </c>
      <c r="M209" s="318" t="s">
        <v>35</v>
      </c>
      <c r="N209" s="318">
        <v>0.5</v>
      </c>
      <c r="O209" s="319">
        <v>2675</v>
      </c>
      <c r="P209" s="319">
        <v>1548</v>
      </c>
      <c r="Q209" s="319">
        <v>0</v>
      </c>
      <c r="R209" s="319" t="s">
        <v>35</v>
      </c>
      <c r="S209" s="319">
        <v>4223</v>
      </c>
      <c r="T209" s="320">
        <v>0.5</v>
      </c>
      <c r="U209" s="320">
        <v>0.1</v>
      </c>
      <c r="V209" s="320">
        <v>0</v>
      </c>
      <c r="W209" s="320" t="s">
        <v>35</v>
      </c>
      <c r="X209" s="320">
        <v>0.6</v>
      </c>
      <c r="Y209" s="317">
        <v>43</v>
      </c>
      <c r="Z209" s="317">
        <v>21</v>
      </c>
      <c r="AA209" s="317" t="s">
        <v>35</v>
      </c>
      <c r="AB209" s="317" t="s">
        <v>35</v>
      </c>
      <c r="AC209" s="317">
        <v>64</v>
      </c>
      <c r="AD209" s="317">
        <v>95</v>
      </c>
      <c r="AE209" s="317">
        <v>16</v>
      </c>
      <c r="AF209" s="317" t="s">
        <v>35</v>
      </c>
      <c r="AG209" s="317" t="s">
        <v>35</v>
      </c>
      <c r="AH209" s="317">
        <v>111</v>
      </c>
      <c r="AI209" s="319">
        <v>73</v>
      </c>
      <c r="AJ209" s="319">
        <v>23</v>
      </c>
      <c r="AK209" s="319" t="s">
        <v>35</v>
      </c>
      <c r="AL209" s="319" t="s">
        <v>35</v>
      </c>
      <c r="AM209" s="319">
        <v>96</v>
      </c>
      <c r="AN209" s="319">
        <v>95</v>
      </c>
      <c r="AO209" s="319">
        <v>16</v>
      </c>
      <c r="AP209" s="319" t="s">
        <v>35</v>
      </c>
      <c r="AQ209" s="319" t="s">
        <v>35</v>
      </c>
      <c r="AR209" s="319">
        <v>111</v>
      </c>
      <c r="AS209" s="321">
        <v>7</v>
      </c>
      <c r="AT209" s="321">
        <v>7</v>
      </c>
      <c r="AU209" s="321" t="s">
        <v>35</v>
      </c>
      <c r="AV209" s="321" t="s">
        <v>35</v>
      </c>
      <c r="AW209" s="308" t="s">
        <v>6</v>
      </c>
    </row>
    <row r="210" spans="1:49" x14ac:dyDescent="0.35">
      <c r="A210" s="315">
        <v>2013</v>
      </c>
      <c r="B210" s="316">
        <v>9778</v>
      </c>
      <c r="C210" s="308" t="s">
        <v>814</v>
      </c>
      <c r="D210" s="308" t="s">
        <v>71</v>
      </c>
      <c r="E210" s="317">
        <v>728</v>
      </c>
      <c r="F210" s="317" t="s">
        <v>35</v>
      </c>
      <c r="G210" s="317">
        <v>137</v>
      </c>
      <c r="H210" s="317" t="s">
        <v>35</v>
      </c>
      <c r="I210" s="317">
        <v>865</v>
      </c>
      <c r="J210" s="318">
        <v>0.3</v>
      </c>
      <c r="K210" s="318" t="s">
        <v>35</v>
      </c>
      <c r="L210" s="318">
        <v>0.1</v>
      </c>
      <c r="M210" s="318" t="s">
        <v>35</v>
      </c>
      <c r="N210" s="318">
        <v>0.4</v>
      </c>
      <c r="O210" s="319">
        <v>59991</v>
      </c>
      <c r="P210" s="319" t="s">
        <v>35</v>
      </c>
      <c r="Q210" s="319">
        <v>45471</v>
      </c>
      <c r="R210" s="319" t="s">
        <v>35</v>
      </c>
      <c r="S210" s="319">
        <v>105462</v>
      </c>
      <c r="T210" s="320">
        <v>0.3</v>
      </c>
      <c r="U210" s="320" t="s">
        <v>35</v>
      </c>
      <c r="V210" s="320">
        <v>0.1</v>
      </c>
      <c r="W210" s="320" t="s">
        <v>35</v>
      </c>
      <c r="X210" s="320">
        <v>0.4</v>
      </c>
      <c r="Y210" s="317">
        <v>28</v>
      </c>
      <c r="Z210" s="317" t="s">
        <v>35</v>
      </c>
      <c r="AA210" s="317">
        <v>13</v>
      </c>
      <c r="AB210" s="317" t="s">
        <v>35</v>
      </c>
      <c r="AC210" s="317">
        <v>41</v>
      </c>
      <c r="AD210" s="317">
        <v>14</v>
      </c>
      <c r="AE210" s="317" t="s">
        <v>35</v>
      </c>
      <c r="AF210" s="317" t="s">
        <v>35</v>
      </c>
      <c r="AG210" s="317" t="s">
        <v>35</v>
      </c>
      <c r="AH210" s="317">
        <v>14</v>
      </c>
      <c r="AI210" s="319">
        <v>184</v>
      </c>
      <c r="AJ210" s="319" t="s">
        <v>35</v>
      </c>
      <c r="AK210" s="319">
        <v>168</v>
      </c>
      <c r="AL210" s="319" t="s">
        <v>35</v>
      </c>
      <c r="AM210" s="319">
        <v>352</v>
      </c>
      <c r="AN210" s="319" t="s">
        <v>35</v>
      </c>
      <c r="AO210" s="319" t="s">
        <v>35</v>
      </c>
      <c r="AP210" s="319" t="s">
        <v>35</v>
      </c>
      <c r="AQ210" s="319" t="s">
        <v>35</v>
      </c>
      <c r="AR210" s="319" t="s">
        <v>35</v>
      </c>
      <c r="AS210" s="321">
        <v>13.62</v>
      </c>
      <c r="AT210" s="321" t="s">
        <v>35</v>
      </c>
      <c r="AU210" s="321">
        <v>15</v>
      </c>
      <c r="AV210" s="321" t="s">
        <v>35</v>
      </c>
      <c r="AW210" s="308" t="s">
        <v>2666</v>
      </c>
    </row>
    <row r="211" spans="1:49" x14ac:dyDescent="0.35">
      <c r="A211" s="315">
        <v>2013</v>
      </c>
      <c r="B211" s="316">
        <v>9922</v>
      </c>
      <c r="C211" s="308" t="s">
        <v>817</v>
      </c>
      <c r="D211" s="308" t="s">
        <v>37</v>
      </c>
      <c r="E211" s="317">
        <v>75</v>
      </c>
      <c r="F211" s="317">
        <v>17</v>
      </c>
      <c r="G211" s="317">
        <v>7</v>
      </c>
      <c r="H211" s="317">
        <v>0</v>
      </c>
      <c r="I211" s="317">
        <v>99</v>
      </c>
      <c r="J211" s="318">
        <v>0.5</v>
      </c>
      <c r="K211" s="318">
        <v>0</v>
      </c>
      <c r="L211" s="318">
        <v>2.2000000000000002</v>
      </c>
      <c r="M211" s="318">
        <v>0</v>
      </c>
      <c r="N211" s="318">
        <v>2.7</v>
      </c>
      <c r="O211" s="319">
        <v>750</v>
      </c>
      <c r="P211" s="319">
        <v>170</v>
      </c>
      <c r="Q211" s="319">
        <v>70</v>
      </c>
      <c r="R211" s="319">
        <v>0</v>
      </c>
      <c r="S211" s="319">
        <v>990</v>
      </c>
      <c r="T211" s="320">
        <v>5</v>
      </c>
      <c r="U211" s="320">
        <v>0</v>
      </c>
      <c r="V211" s="320">
        <v>22</v>
      </c>
      <c r="W211" s="320">
        <v>0</v>
      </c>
      <c r="X211" s="320">
        <v>27</v>
      </c>
      <c r="Y211" s="317">
        <v>40</v>
      </c>
      <c r="Z211" s="317">
        <v>3</v>
      </c>
      <c r="AA211" s="317">
        <v>2</v>
      </c>
      <c r="AB211" s="317">
        <v>0</v>
      </c>
      <c r="AC211" s="317">
        <v>45</v>
      </c>
      <c r="AD211" s="317">
        <v>0</v>
      </c>
      <c r="AE211" s="317">
        <v>0</v>
      </c>
      <c r="AF211" s="317">
        <v>0</v>
      </c>
      <c r="AG211" s="317">
        <v>0</v>
      </c>
      <c r="AH211" s="317">
        <v>0</v>
      </c>
      <c r="AI211" s="319">
        <v>40</v>
      </c>
      <c r="AJ211" s="319">
        <v>3</v>
      </c>
      <c r="AK211" s="319">
        <v>2</v>
      </c>
      <c r="AL211" s="319">
        <v>0</v>
      </c>
      <c r="AM211" s="319">
        <v>45</v>
      </c>
      <c r="AN211" s="319">
        <v>0</v>
      </c>
      <c r="AO211" s="319">
        <v>0</v>
      </c>
      <c r="AP211" s="319">
        <v>0</v>
      </c>
      <c r="AQ211" s="319">
        <v>0</v>
      </c>
      <c r="AR211" s="319">
        <v>0</v>
      </c>
      <c r="AS211" s="321">
        <v>10</v>
      </c>
      <c r="AT211" s="321">
        <v>10</v>
      </c>
      <c r="AU211" s="321">
        <v>10</v>
      </c>
      <c r="AV211" s="321">
        <v>0</v>
      </c>
      <c r="AW211" s="308" t="s">
        <v>6</v>
      </c>
    </row>
    <row r="212" spans="1:49" x14ac:dyDescent="0.35">
      <c r="A212" s="315">
        <v>2013</v>
      </c>
      <c r="B212" s="316">
        <v>9996</v>
      </c>
      <c r="C212" s="308" t="s">
        <v>822</v>
      </c>
      <c r="D212" s="308" t="s">
        <v>75</v>
      </c>
      <c r="E212" s="317">
        <v>455</v>
      </c>
      <c r="F212" s="317">
        <v>53</v>
      </c>
      <c r="G212" s="317" t="s">
        <v>35</v>
      </c>
      <c r="H212" s="317" t="s">
        <v>35</v>
      </c>
      <c r="I212" s="317">
        <v>508</v>
      </c>
      <c r="J212" s="318">
        <v>0.9</v>
      </c>
      <c r="K212" s="318">
        <v>0.1</v>
      </c>
      <c r="L212" s="318" t="s">
        <v>35</v>
      </c>
      <c r="M212" s="318" t="s">
        <v>35</v>
      </c>
      <c r="N212" s="318">
        <v>1</v>
      </c>
      <c r="O212" s="319">
        <v>3784</v>
      </c>
      <c r="P212" s="319">
        <v>2302</v>
      </c>
      <c r="Q212" s="319" t="s">
        <v>35</v>
      </c>
      <c r="R212" s="319" t="s">
        <v>35</v>
      </c>
      <c r="S212" s="319">
        <v>6086</v>
      </c>
      <c r="T212" s="320">
        <v>6.1</v>
      </c>
      <c r="U212" s="320">
        <v>1.2</v>
      </c>
      <c r="V212" s="320" t="s">
        <v>35</v>
      </c>
      <c r="W212" s="320" t="s">
        <v>35</v>
      </c>
      <c r="X212" s="320">
        <v>7.3</v>
      </c>
      <c r="Y212" s="317">
        <v>371</v>
      </c>
      <c r="Z212" s="317">
        <v>20</v>
      </c>
      <c r="AA212" s="317" t="s">
        <v>35</v>
      </c>
      <c r="AB212" s="317" t="s">
        <v>35</v>
      </c>
      <c r="AC212" s="317">
        <v>391</v>
      </c>
      <c r="AD212" s="317" t="s">
        <v>35</v>
      </c>
      <c r="AE212" s="317" t="s">
        <v>35</v>
      </c>
      <c r="AF212" s="317" t="s">
        <v>35</v>
      </c>
      <c r="AG212" s="317" t="s">
        <v>35</v>
      </c>
      <c r="AH212" s="317" t="s">
        <v>35</v>
      </c>
      <c r="AI212" s="319">
        <v>371</v>
      </c>
      <c r="AJ212" s="319">
        <v>20</v>
      </c>
      <c r="AK212" s="319" t="s">
        <v>35</v>
      </c>
      <c r="AL212" s="319" t="s">
        <v>35</v>
      </c>
      <c r="AM212" s="319">
        <v>391</v>
      </c>
      <c r="AN212" s="319" t="s">
        <v>35</v>
      </c>
      <c r="AO212" s="319" t="s">
        <v>35</v>
      </c>
      <c r="AP212" s="319" t="s">
        <v>35</v>
      </c>
      <c r="AQ212" s="319" t="s">
        <v>35</v>
      </c>
      <c r="AR212" s="319" t="s">
        <v>35</v>
      </c>
      <c r="AS212" s="321">
        <v>7</v>
      </c>
      <c r="AT212" s="321">
        <v>4</v>
      </c>
      <c r="AU212" s="321" t="s">
        <v>35</v>
      </c>
      <c r="AV212" s="321" t="s">
        <v>35</v>
      </c>
      <c r="AW212" s="308" t="s">
        <v>6</v>
      </c>
    </row>
    <row r="213" spans="1:49" x14ac:dyDescent="0.35">
      <c r="A213" s="315">
        <v>2013</v>
      </c>
      <c r="B213" s="316">
        <v>10000</v>
      </c>
      <c r="C213" s="308" t="s">
        <v>824</v>
      </c>
      <c r="D213" s="308" t="s">
        <v>75</v>
      </c>
      <c r="E213" s="317">
        <v>0</v>
      </c>
      <c r="F213" s="317">
        <v>131</v>
      </c>
      <c r="G213" s="317">
        <v>0</v>
      </c>
      <c r="H213" s="317">
        <v>0</v>
      </c>
      <c r="I213" s="317">
        <v>131</v>
      </c>
      <c r="J213" s="318">
        <v>0</v>
      </c>
      <c r="K213" s="318">
        <v>0.3</v>
      </c>
      <c r="L213" s="318">
        <v>0</v>
      </c>
      <c r="M213" s="318">
        <v>0</v>
      </c>
      <c r="N213" s="318">
        <v>0.3</v>
      </c>
      <c r="O213" s="319">
        <v>0</v>
      </c>
      <c r="P213" s="319">
        <v>1965</v>
      </c>
      <c r="Q213" s="319">
        <v>0</v>
      </c>
      <c r="R213" s="319">
        <v>0</v>
      </c>
      <c r="S213" s="319">
        <v>1965</v>
      </c>
      <c r="T213" s="320">
        <v>0</v>
      </c>
      <c r="U213" s="320">
        <v>4.5</v>
      </c>
      <c r="V213" s="320">
        <v>0</v>
      </c>
      <c r="W213" s="320">
        <v>0</v>
      </c>
      <c r="X213" s="320">
        <v>4.5</v>
      </c>
      <c r="Y213" s="317">
        <v>0</v>
      </c>
      <c r="Z213" s="317">
        <v>2</v>
      </c>
      <c r="AA213" s="317">
        <v>0</v>
      </c>
      <c r="AB213" s="317">
        <v>0</v>
      </c>
      <c r="AC213" s="317">
        <v>2</v>
      </c>
      <c r="AD213" s="317">
        <v>51</v>
      </c>
      <c r="AE213" s="317">
        <v>33</v>
      </c>
      <c r="AF213" s="317">
        <v>0</v>
      </c>
      <c r="AG213" s="317">
        <v>0</v>
      </c>
      <c r="AH213" s="317">
        <v>84</v>
      </c>
      <c r="AI213" s="319">
        <v>0</v>
      </c>
      <c r="AJ213" s="319">
        <v>2</v>
      </c>
      <c r="AK213" s="319">
        <v>0</v>
      </c>
      <c r="AL213" s="319">
        <v>0</v>
      </c>
      <c r="AM213" s="319">
        <v>2</v>
      </c>
      <c r="AN213" s="319">
        <v>51</v>
      </c>
      <c r="AO213" s="319">
        <v>33</v>
      </c>
      <c r="AP213" s="319">
        <v>0</v>
      </c>
      <c r="AQ213" s="319">
        <v>0</v>
      </c>
      <c r="AR213" s="319">
        <v>84</v>
      </c>
      <c r="AS213" s="321">
        <v>15</v>
      </c>
      <c r="AT213" s="321">
        <v>15</v>
      </c>
      <c r="AU213" s="321">
        <v>0</v>
      </c>
      <c r="AV213" s="321">
        <v>0</v>
      </c>
      <c r="AW213" s="308" t="s">
        <v>2667</v>
      </c>
    </row>
    <row r="214" spans="1:49" x14ac:dyDescent="0.35">
      <c r="A214" s="315">
        <v>2013</v>
      </c>
      <c r="B214" s="316">
        <v>10000</v>
      </c>
      <c r="C214" s="308" t="s">
        <v>824</v>
      </c>
      <c r="D214" s="308" t="s">
        <v>127</v>
      </c>
      <c r="E214" s="317">
        <v>2586</v>
      </c>
      <c r="F214" s="317">
        <v>14623</v>
      </c>
      <c r="G214" s="317">
        <v>0</v>
      </c>
      <c r="H214" s="317">
        <v>0</v>
      </c>
      <c r="I214" s="317">
        <v>17209</v>
      </c>
      <c r="J214" s="318">
        <v>1.3</v>
      </c>
      <c r="K214" s="318">
        <v>1.9</v>
      </c>
      <c r="L214" s="318">
        <v>0</v>
      </c>
      <c r="M214" s="318">
        <v>0</v>
      </c>
      <c r="N214" s="318">
        <v>3.2</v>
      </c>
      <c r="O214" s="319">
        <v>38790</v>
      </c>
      <c r="P214" s="319">
        <v>219345</v>
      </c>
      <c r="Q214" s="319">
        <v>0</v>
      </c>
      <c r="R214" s="319">
        <v>0</v>
      </c>
      <c r="S214" s="319">
        <v>258135</v>
      </c>
      <c r="T214" s="320">
        <v>19.5</v>
      </c>
      <c r="U214" s="320">
        <v>28.5</v>
      </c>
      <c r="V214" s="320">
        <v>0</v>
      </c>
      <c r="W214" s="320">
        <v>0</v>
      </c>
      <c r="X214" s="320">
        <v>48</v>
      </c>
      <c r="Y214" s="317">
        <v>1379</v>
      </c>
      <c r="Z214" s="317">
        <v>3519</v>
      </c>
      <c r="AA214" s="317">
        <v>0</v>
      </c>
      <c r="AB214" s="317">
        <v>0</v>
      </c>
      <c r="AC214" s="317">
        <v>4898</v>
      </c>
      <c r="AD214" s="317">
        <v>798</v>
      </c>
      <c r="AE214" s="317">
        <v>1406</v>
      </c>
      <c r="AF214" s="317">
        <v>0</v>
      </c>
      <c r="AG214" s="317">
        <v>0</v>
      </c>
      <c r="AH214" s="317">
        <v>2204</v>
      </c>
      <c r="AI214" s="319">
        <v>1379</v>
      </c>
      <c r="AJ214" s="319">
        <v>3519</v>
      </c>
      <c r="AK214" s="319">
        <v>0</v>
      </c>
      <c r="AL214" s="319">
        <v>0</v>
      </c>
      <c r="AM214" s="319">
        <v>4898</v>
      </c>
      <c r="AN214" s="319">
        <v>798</v>
      </c>
      <c r="AO214" s="319">
        <v>1406</v>
      </c>
      <c r="AP214" s="319">
        <v>0</v>
      </c>
      <c r="AQ214" s="319">
        <v>0</v>
      </c>
      <c r="AR214" s="319">
        <v>2204</v>
      </c>
      <c r="AS214" s="321">
        <v>15</v>
      </c>
      <c r="AT214" s="321">
        <v>15</v>
      </c>
      <c r="AU214" s="321">
        <v>0</v>
      </c>
      <c r="AV214" s="321">
        <v>0</v>
      </c>
      <c r="AW214" s="308" t="s">
        <v>2667</v>
      </c>
    </row>
    <row r="215" spans="1:49" x14ac:dyDescent="0.35">
      <c r="A215" s="315">
        <v>2013</v>
      </c>
      <c r="B215" s="316">
        <v>10005</v>
      </c>
      <c r="C215" s="308" t="s">
        <v>825</v>
      </c>
      <c r="D215" s="308" t="s">
        <v>75</v>
      </c>
      <c r="E215" s="317">
        <v>469</v>
      </c>
      <c r="F215" s="317">
        <v>36</v>
      </c>
      <c r="G215" s="317" t="s">
        <v>35</v>
      </c>
      <c r="H215" s="317" t="s">
        <v>35</v>
      </c>
      <c r="I215" s="317">
        <v>505</v>
      </c>
      <c r="J215" s="318" t="s">
        <v>35</v>
      </c>
      <c r="K215" s="318" t="s">
        <v>35</v>
      </c>
      <c r="L215" s="318" t="s">
        <v>35</v>
      </c>
      <c r="M215" s="318" t="s">
        <v>35</v>
      </c>
      <c r="N215" s="318" t="s">
        <v>35</v>
      </c>
      <c r="O215" s="319">
        <v>4690</v>
      </c>
      <c r="P215" s="319">
        <v>360</v>
      </c>
      <c r="Q215" s="319" t="s">
        <v>35</v>
      </c>
      <c r="R215" s="319" t="s">
        <v>35</v>
      </c>
      <c r="S215" s="319">
        <v>5050</v>
      </c>
      <c r="T215" s="320" t="s">
        <v>35</v>
      </c>
      <c r="U215" s="320" t="s">
        <v>35</v>
      </c>
      <c r="V215" s="320" t="s">
        <v>35</v>
      </c>
      <c r="W215" s="320" t="s">
        <v>35</v>
      </c>
      <c r="X215" s="320" t="s">
        <v>35</v>
      </c>
      <c r="Y215" s="317">
        <v>1037</v>
      </c>
      <c r="Z215" s="317">
        <v>132</v>
      </c>
      <c r="AA215" s="317" t="s">
        <v>35</v>
      </c>
      <c r="AB215" s="317" t="s">
        <v>35</v>
      </c>
      <c r="AC215" s="317">
        <v>1169</v>
      </c>
      <c r="AD215" s="317" t="s">
        <v>35</v>
      </c>
      <c r="AE215" s="317" t="s">
        <v>35</v>
      </c>
      <c r="AF215" s="317" t="s">
        <v>35</v>
      </c>
      <c r="AG215" s="317" t="s">
        <v>35</v>
      </c>
      <c r="AH215" s="317" t="s">
        <v>35</v>
      </c>
      <c r="AI215" s="319">
        <v>1037</v>
      </c>
      <c r="AJ215" s="319">
        <v>132</v>
      </c>
      <c r="AK215" s="319" t="s">
        <v>35</v>
      </c>
      <c r="AL215" s="319" t="s">
        <v>35</v>
      </c>
      <c r="AM215" s="319">
        <v>1169</v>
      </c>
      <c r="AN215" s="319" t="s">
        <v>35</v>
      </c>
      <c r="AO215" s="319" t="s">
        <v>35</v>
      </c>
      <c r="AP215" s="319" t="s">
        <v>35</v>
      </c>
      <c r="AQ215" s="319" t="s">
        <v>35</v>
      </c>
      <c r="AR215" s="319" t="s">
        <v>35</v>
      </c>
      <c r="AS215" s="321">
        <v>10</v>
      </c>
      <c r="AT215" s="321">
        <v>10</v>
      </c>
      <c r="AU215" s="321" t="s">
        <v>35</v>
      </c>
      <c r="AV215" s="321" t="s">
        <v>35</v>
      </c>
      <c r="AW215" s="308" t="s">
        <v>6</v>
      </c>
    </row>
    <row r="216" spans="1:49" x14ac:dyDescent="0.35">
      <c r="A216" s="315">
        <v>2013</v>
      </c>
      <c r="B216" s="316">
        <v>10066</v>
      </c>
      <c r="C216" s="308" t="s">
        <v>833</v>
      </c>
      <c r="D216" s="308" t="s">
        <v>125</v>
      </c>
      <c r="E216" s="317">
        <v>54</v>
      </c>
      <c r="F216" s="317">
        <v>98</v>
      </c>
      <c r="G216" s="317">
        <v>37</v>
      </c>
      <c r="H216" s="317">
        <v>0</v>
      </c>
      <c r="I216" s="317">
        <v>189</v>
      </c>
      <c r="J216" s="318" t="s">
        <v>35</v>
      </c>
      <c r="K216" s="318" t="s">
        <v>35</v>
      </c>
      <c r="L216" s="318" t="s">
        <v>35</v>
      </c>
      <c r="M216" s="318" t="s">
        <v>35</v>
      </c>
      <c r="N216" s="318" t="s">
        <v>35</v>
      </c>
      <c r="O216" s="319">
        <v>54</v>
      </c>
      <c r="P216" s="319">
        <v>98</v>
      </c>
      <c r="Q216" s="319">
        <v>37</v>
      </c>
      <c r="R216" s="319">
        <v>0</v>
      </c>
      <c r="S216" s="319">
        <v>189</v>
      </c>
      <c r="T216" s="320" t="s">
        <v>35</v>
      </c>
      <c r="U216" s="320" t="s">
        <v>35</v>
      </c>
      <c r="V216" s="320" t="s">
        <v>35</v>
      </c>
      <c r="W216" s="320" t="s">
        <v>35</v>
      </c>
      <c r="X216" s="320" t="s">
        <v>35</v>
      </c>
      <c r="Y216" s="317">
        <v>16</v>
      </c>
      <c r="Z216" s="317">
        <v>7</v>
      </c>
      <c r="AA216" s="317">
        <v>9</v>
      </c>
      <c r="AB216" s="317">
        <v>0</v>
      </c>
      <c r="AC216" s="317">
        <v>32</v>
      </c>
      <c r="AD216" s="317" t="s">
        <v>35</v>
      </c>
      <c r="AE216" s="317" t="s">
        <v>35</v>
      </c>
      <c r="AF216" s="317" t="s">
        <v>35</v>
      </c>
      <c r="AG216" s="317" t="s">
        <v>35</v>
      </c>
      <c r="AH216" s="317" t="s">
        <v>35</v>
      </c>
      <c r="AI216" s="319">
        <v>16</v>
      </c>
      <c r="AJ216" s="319">
        <v>7</v>
      </c>
      <c r="AK216" s="319">
        <v>9</v>
      </c>
      <c r="AL216" s="319">
        <v>0</v>
      </c>
      <c r="AM216" s="319">
        <v>32</v>
      </c>
      <c r="AN216" s="319" t="s">
        <v>35</v>
      </c>
      <c r="AO216" s="319" t="s">
        <v>35</v>
      </c>
      <c r="AP216" s="319" t="s">
        <v>35</v>
      </c>
      <c r="AQ216" s="319" t="s">
        <v>35</v>
      </c>
      <c r="AR216" s="319" t="s">
        <v>35</v>
      </c>
      <c r="AS216" s="321">
        <v>7</v>
      </c>
      <c r="AT216" s="321">
        <v>11</v>
      </c>
      <c r="AU216" s="321">
        <v>11</v>
      </c>
      <c r="AV216" s="321" t="s">
        <v>35</v>
      </c>
      <c r="AW216" s="308" t="s">
        <v>6</v>
      </c>
    </row>
    <row r="217" spans="1:49" x14ac:dyDescent="0.35">
      <c r="A217" s="315">
        <v>2013</v>
      </c>
      <c r="B217" s="316">
        <v>10071</v>
      </c>
      <c r="C217" s="308" t="s">
        <v>834</v>
      </c>
      <c r="D217" s="308" t="s">
        <v>710</v>
      </c>
      <c r="E217" s="317">
        <v>1608</v>
      </c>
      <c r="F217" s="317">
        <v>729</v>
      </c>
      <c r="G217" s="317">
        <v>861</v>
      </c>
      <c r="H217" s="317" t="s">
        <v>35</v>
      </c>
      <c r="I217" s="317">
        <v>3198</v>
      </c>
      <c r="J217" s="318">
        <v>0.5</v>
      </c>
      <c r="K217" s="318">
        <v>0.2</v>
      </c>
      <c r="L217" s="318">
        <v>0.1</v>
      </c>
      <c r="M217" s="318" t="s">
        <v>35</v>
      </c>
      <c r="N217" s="318">
        <v>0.8</v>
      </c>
      <c r="O217" s="319">
        <v>10954</v>
      </c>
      <c r="P217" s="319">
        <v>9525</v>
      </c>
      <c r="Q217" s="319">
        <v>11253</v>
      </c>
      <c r="R217" s="319" t="s">
        <v>35</v>
      </c>
      <c r="S217" s="319">
        <v>31732</v>
      </c>
      <c r="T217" s="320">
        <v>0.4</v>
      </c>
      <c r="U217" s="320">
        <v>0.1</v>
      </c>
      <c r="V217" s="320">
        <v>0.2</v>
      </c>
      <c r="W217" s="320" t="s">
        <v>35</v>
      </c>
      <c r="X217" s="320">
        <v>0.7</v>
      </c>
      <c r="Y217" s="317">
        <v>225</v>
      </c>
      <c r="Z217" s="317">
        <v>102</v>
      </c>
      <c r="AA217" s="317">
        <v>121</v>
      </c>
      <c r="AB217" s="317" t="s">
        <v>35</v>
      </c>
      <c r="AC217" s="317">
        <v>448</v>
      </c>
      <c r="AD217" s="317">
        <v>27</v>
      </c>
      <c r="AE217" s="317">
        <v>12</v>
      </c>
      <c r="AF217" s="317">
        <v>15</v>
      </c>
      <c r="AG217" s="317" t="s">
        <v>35</v>
      </c>
      <c r="AH217" s="317">
        <v>54</v>
      </c>
      <c r="AI217" s="319">
        <v>340</v>
      </c>
      <c r="AJ217" s="319">
        <v>1945</v>
      </c>
      <c r="AK217" s="319">
        <v>2577</v>
      </c>
      <c r="AL217" s="319" t="s">
        <v>35</v>
      </c>
      <c r="AM217" s="319">
        <v>4862</v>
      </c>
      <c r="AN217" s="319">
        <v>41</v>
      </c>
      <c r="AO217" s="319">
        <v>235</v>
      </c>
      <c r="AP217" s="319">
        <v>311</v>
      </c>
      <c r="AQ217" s="319" t="s">
        <v>35</v>
      </c>
      <c r="AR217" s="319">
        <v>587</v>
      </c>
      <c r="AS217" s="321">
        <v>6.7930000000000001</v>
      </c>
      <c r="AT217" s="321">
        <v>9.0879999999999992</v>
      </c>
      <c r="AU217" s="321">
        <v>10.754</v>
      </c>
      <c r="AV217" s="321" t="s">
        <v>35</v>
      </c>
      <c r="AW217" s="308" t="s">
        <v>2668</v>
      </c>
    </row>
    <row r="218" spans="1:49" x14ac:dyDescent="0.35">
      <c r="A218" s="315">
        <v>2013</v>
      </c>
      <c r="B218" s="316">
        <v>10153</v>
      </c>
      <c r="C218" s="308" t="s">
        <v>837</v>
      </c>
      <c r="D218" s="308" t="s">
        <v>163</v>
      </c>
      <c r="E218" s="317">
        <v>1288</v>
      </c>
      <c r="F218" s="317" t="s">
        <v>35</v>
      </c>
      <c r="G218" s="317">
        <v>88</v>
      </c>
      <c r="H218" s="317" t="s">
        <v>35</v>
      </c>
      <c r="I218" s="317">
        <v>1376</v>
      </c>
      <c r="J218" s="318">
        <v>1.2</v>
      </c>
      <c r="K218" s="318" t="s">
        <v>35</v>
      </c>
      <c r="L218" s="318">
        <v>8.9</v>
      </c>
      <c r="M218" s="318" t="s">
        <v>35</v>
      </c>
      <c r="N218" s="318">
        <v>10.1</v>
      </c>
      <c r="O218" s="319">
        <v>6441</v>
      </c>
      <c r="P218" s="319" t="s">
        <v>35</v>
      </c>
      <c r="Q218" s="319">
        <v>440</v>
      </c>
      <c r="R218" s="319" t="s">
        <v>35</v>
      </c>
      <c r="S218" s="319">
        <v>6881</v>
      </c>
      <c r="T218" s="320">
        <v>6</v>
      </c>
      <c r="U218" s="320" t="s">
        <v>35</v>
      </c>
      <c r="V218" s="320">
        <v>44.5</v>
      </c>
      <c r="W218" s="320" t="s">
        <v>35</v>
      </c>
      <c r="X218" s="320">
        <v>50.5</v>
      </c>
      <c r="Y218" s="317">
        <v>1</v>
      </c>
      <c r="Z218" s="317" t="s">
        <v>35</v>
      </c>
      <c r="AA218" s="317">
        <v>5</v>
      </c>
      <c r="AB218" s="317" t="s">
        <v>35</v>
      </c>
      <c r="AC218" s="317">
        <v>6</v>
      </c>
      <c r="AD218" s="317">
        <v>6</v>
      </c>
      <c r="AE218" s="317" t="s">
        <v>35</v>
      </c>
      <c r="AF218" s="317">
        <v>50</v>
      </c>
      <c r="AG218" s="317" t="s">
        <v>35</v>
      </c>
      <c r="AH218" s="317">
        <v>56</v>
      </c>
      <c r="AI218" s="319">
        <v>5</v>
      </c>
      <c r="AJ218" s="319" t="s">
        <v>35</v>
      </c>
      <c r="AK218" s="319">
        <v>25</v>
      </c>
      <c r="AL218" s="319" t="s">
        <v>35</v>
      </c>
      <c r="AM218" s="319">
        <v>30</v>
      </c>
      <c r="AN218" s="319">
        <v>30</v>
      </c>
      <c r="AO218" s="319" t="s">
        <v>35</v>
      </c>
      <c r="AP218" s="319">
        <v>250</v>
      </c>
      <c r="AQ218" s="319" t="s">
        <v>35</v>
      </c>
      <c r="AR218" s="319">
        <v>280</v>
      </c>
      <c r="AS218" s="321">
        <v>5</v>
      </c>
      <c r="AT218" s="321" t="s">
        <v>35</v>
      </c>
      <c r="AU218" s="321">
        <v>5</v>
      </c>
      <c r="AV218" s="321" t="s">
        <v>35</v>
      </c>
      <c r="AW218" s="308" t="s">
        <v>6</v>
      </c>
    </row>
    <row r="219" spans="1:49" x14ac:dyDescent="0.35">
      <c r="A219" s="315">
        <v>2013</v>
      </c>
      <c r="B219" s="316">
        <v>10171</v>
      </c>
      <c r="C219" s="308" t="s">
        <v>839</v>
      </c>
      <c r="D219" s="308" t="s">
        <v>106</v>
      </c>
      <c r="E219" s="317">
        <v>70031</v>
      </c>
      <c r="F219" s="317">
        <v>48490</v>
      </c>
      <c r="G219" s="317">
        <v>0</v>
      </c>
      <c r="H219" s="317">
        <v>0</v>
      </c>
      <c r="I219" s="317">
        <v>118521</v>
      </c>
      <c r="J219" s="318">
        <v>10.6</v>
      </c>
      <c r="K219" s="318">
        <v>17.3</v>
      </c>
      <c r="L219" s="318">
        <v>0</v>
      </c>
      <c r="M219" s="318">
        <v>0</v>
      </c>
      <c r="N219" s="318">
        <v>27.9</v>
      </c>
      <c r="O219" s="319">
        <v>127667</v>
      </c>
      <c r="P219" s="319">
        <v>107342</v>
      </c>
      <c r="Q219" s="319">
        <v>0</v>
      </c>
      <c r="R219" s="319">
        <v>0</v>
      </c>
      <c r="S219" s="319">
        <v>235009</v>
      </c>
      <c r="T219" s="320">
        <v>18.100000000000001</v>
      </c>
      <c r="U219" s="320">
        <v>38</v>
      </c>
      <c r="V219" s="320">
        <v>0</v>
      </c>
      <c r="W219" s="320">
        <v>0</v>
      </c>
      <c r="X219" s="320">
        <v>56.1</v>
      </c>
      <c r="Y219" s="317">
        <v>2</v>
      </c>
      <c r="Z219" s="317">
        <v>1</v>
      </c>
      <c r="AA219" s="317">
        <v>0</v>
      </c>
      <c r="AB219" s="317">
        <v>0</v>
      </c>
      <c r="AC219" s="317">
        <v>3</v>
      </c>
      <c r="AD219" s="317">
        <v>9</v>
      </c>
      <c r="AE219" s="317">
        <v>2</v>
      </c>
      <c r="AF219" s="317">
        <v>0</v>
      </c>
      <c r="AG219" s="317">
        <v>0</v>
      </c>
      <c r="AH219" s="317">
        <v>11</v>
      </c>
      <c r="AI219" s="319">
        <v>3378</v>
      </c>
      <c r="AJ219" s="319">
        <v>3203</v>
      </c>
      <c r="AK219" s="319">
        <v>0</v>
      </c>
      <c r="AL219" s="319">
        <v>0</v>
      </c>
      <c r="AM219" s="319">
        <v>6581</v>
      </c>
      <c r="AN219" s="319">
        <v>40661</v>
      </c>
      <c r="AO219" s="319">
        <v>6623</v>
      </c>
      <c r="AP219" s="319">
        <v>0</v>
      </c>
      <c r="AQ219" s="319">
        <v>0</v>
      </c>
      <c r="AR219" s="319">
        <v>47283</v>
      </c>
      <c r="AS219" s="321">
        <v>6</v>
      </c>
      <c r="AT219" s="321">
        <v>6</v>
      </c>
      <c r="AU219" s="321">
        <v>0</v>
      </c>
      <c r="AV219" s="321">
        <v>0</v>
      </c>
      <c r="AW219" s="308" t="s">
        <v>2669</v>
      </c>
    </row>
    <row r="220" spans="1:49" x14ac:dyDescent="0.35">
      <c r="A220" s="315">
        <v>2013</v>
      </c>
      <c r="B220" s="316">
        <v>10376</v>
      </c>
      <c r="C220" s="308" t="s">
        <v>849</v>
      </c>
      <c r="D220" s="308" t="s">
        <v>58</v>
      </c>
      <c r="E220" s="317">
        <v>323</v>
      </c>
      <c r="F220" s="317">
        <v>3010</v>
      </c>
      <c r="G220" s="317">
        <v>1713</v>
      </c>
      <c r="H220" s="317" t="s">
        <v>35</v>
      </c>
      <c r="I220" s="317">
        <v>5046</v>
      </c>
      <c r="J220" s="318">
        <v>0.1</v>
      </c>
      <c r="K220" s="318">
        <v>5</v>
      </c>
      <c r="L220" s="318">
        <v>3</v>
      </c>
      <c r="M220" s="318" t="s">
        <v>35</v>
      </c>
      <c r="N220" s="318">
        <v>8.1</v>
      </c>
      <c r="O220" s="319">
        <v>3220</v>
      </c>
      <c r="P220" s="319">
        <v>30115</v>
      </c>
      <c r="Q220" s="319">
        <v>17127</v>
      </c>
      <c r="R220" s="319" t="s">
        <v>35</v>
      </c>
      <c r="S220" s="319">
        <v>50462</v>
      </c>
      <c r="T220" s="320">
        <v>1</v>
      </c>
      <c r="U220" s="320">
        <v>49</v>
      </c>
      <c r="V220" s="320">
        <v>28</v>
      </c>
      <c r="W220" s="320" t="s">
        <v>35</v>
      </c>
      <c r="X220" s="320">
        <v>78</v>
      </c>
      <c r="Y220" s="317">
        <v>67</v>
      </c>
      <c r="Z220" s="317">
        <v>11</v>
      </c>
      <c r="AA220" s="317">
        <v>5</v>
      </c>
      <c r="AB220" s="317" t="s">
        <v>35</v>
      </c>
      <c r="AC220" s="317">
        <v>83</v>
      </c>
      <c r="AD220" s="317" t="s">
        <v>35</v>
      </c>
      <c r="AE220" s="317" t="s">
        <v>35</v>
      </c>
      <c r="AF220" s="317" t="s">
        <v>35</v>
      </c>
      <c r="AG220" s="317" t="s">
        <v>35</v>
      </c>
      <c r="AH220" s="317" t="s">
        <v>35</v>
      </c>
      <c r="AI220" s="319">
        <v>67</v>
      </c>
      <c r="AJ220" s="319">
        <v>11</v>
      </c>
      <c r="AK220" s="319">
        <v>5</v>
      </c>
      <c r="AL220" s="319" t="s">
        <v>35</v>
      </c>
      <c r="AM220" s="319">
        <v>83</v>
      </c>
      <c r="AN220" s="319">
        <v>261</v>
      </c>
      <c r="AO220" s="319">
        <v>12</v>
      </c>
      <c r="AP220" s="319">
        <v>2</v>
      </c>
      <c r="AQ220" s="319" t="s">
        <v>35</v>
      </c>
      <c r="AR220" s="319">
        <v>274</v>
      </c>
      <c r="AS220" s="321">
        <v>10</v>
      </c>
      <c r="AT220" s="321">
        <v>11</v>
      </c>
      <c r="AU220" s="321">
        <v>9</v>
      </c>
      <c r="AV220" s="321" t="s">
        <v>35</v>
      </c>
      <c r="AW220" s="308" t="s">
        <v>6</v>
      </c>
    </row>
    <row r="221" spans="1:49" x14ac:dyDescent="0.35">
      <c r="A221" s="315">
        <v>2013</v>
      </c>
      <c r="B221" s="316">
        <v>10393</v>
      </c>
      <c r="C221" s="308" t="s">
        <v>851</v>
      </c>
      <c r="D221" s="308" t="s">
        <v>92</v>
      </c>
      <c r="E221" s="317">
        <v>430</v>
      </c>
      <c r="F221" s="317">
        <v>256</v>
      </c>
      <c r="G221" s="317" t="s">
        <v>35</v>
      </c>
      <c r="H221" s="317" t="s">
        <v>35</v>
      </c>
      <c r="I221" s="317">
        <v>686</v>
      </c>
      <c r="J221" s="318" t="s">
        <v>35</v>
      </c>
      <c r="K221" s="318" t="s">
        <v>35</v>
      </c>
      <c r="L221" s="318" t="s">
        <v>35</v>
      </c>
      <c r="M221" s="318" t="s">
        <v>35</v>
      </c>
      <c r="N221" s="318" t="s">
        <v>35</v>
      </c>
      <c r="O221" s="319">
        <v>7740</v>
      </c>
      <c r="P221" s="319">
        <v>4608</v>
      </c>
      <c r="Q221" s="319" t="s">
        <v>35</v>
      </c>
      <c r="R221" s="319" t="s">
        <v>35</v>
      </c>
      <c r="S221" s="319">
        <v>12348</v>
      </c>
      <c r="T221" s="320" t="s">
        <v>35</v>
      </c>
      <c r="U221" s="320" t="s">
        <v>35</v>
      </c>
      <c r="V221" s="320" t="s">
        <v>35</v>
      </c>
      <c r="W221" s="320" t="s">
        <v>35</v>
      </c>
      <c r="X221" s="320" t="s">
        <v>35</v>
      </c>
      <c r="Y221" s="317">
        <v>75</v>
      </c>
      <c r="Z221" s="317">
        <v>30</v>
      </c>
      <c r="AA221" s="317" t="s">
        <v>35</v>
      </c>
      <c r="AB221" s="317" t="s">
        <v>35</v>
      </c>
      <c r="AC221" s="317">
        <v>105</v>
      </c>
      <c r="AD221" s="317" t="s">
        <v>35</v>
      </c>
      <c r="AE221" s="317" t="s">
        <v>35</v>
      </c>
      <c r="AF221" s="317" t="s">
        <v>35</v>
      </c>
      <c r="AG221" s="317" t="s">
        <v>35</v>
      </c>
      <c r="AH221" s="317" t="s">
        <v>35</v>
      </c>
      <c r="AI221" s="319">
        <v>1359</v>
      </c>
      <c r="AJ221" s="319">
        <v>541</v>
      </c>
      <c r="AK221" s="319" t="s">
        <v>35</v>
      </c>
      <c r="AL221" s="319" t="s">
        <v>35</v>
      </c>
      <c r="AM221" s="319">
        <v>1900</v>
      </c>
      <c r="AN221" s="319" t="s">
        <v>35</v>
      </c>
      <c r="AO221" s="319" t="s">
        <v>35</v>
      </c>
      <c r="AP221" s="319" t="s">
        <v>35</v>
      </c>
      <c r="AQ221" s="319" t="s">
        <v>35</v>
      </c>
      <c r="AR221" s="319" t="s">
        <v>35</v>
      </c>
      <c r="AS221" s="321">
        <v>18</v>
      </c>
      <c r="AT221" s="321">
        <v>18</v>
      </c>
      <c r="AU221" s="321" t="s">
        <v>35</v>
      </c>
      <c r="AV221" s="321" t="s">
        <v>35</v>
      </c>
      <c r="AW221" s="308" t="s">
        <v>6</v>
      </c>
    </row>
    <row r="222" spans="1:49" x14ac:dyDescent="0.35">
      <c r="A222" s="315">
        <v>2013</v>
      </c>
      <c r="B222" s="316">
        <v>10454</v>
      </c>
      <c r="C222" s="308" t="s">
        <v>856</v>
      </c>
      <c r="D222" s="308" t="s">
        <v>198</v>
      </c>
      <c r="E222" s="317">
        <v>1306</v>
      </c>
      <c r="F222" s="317">
        <v>1030</v>
      </c>
      <c r="G222" s="317">
        <v>292</v>
      </c>
      <c r="H222" s="317">
        <v>0</v>
      </c>
      <c r="I222" s="317">
        <v>2628</v>
      </c>
      <c r="J222" s="318">
        <v>0</v>
      </c>
      <c r="K222" s="318">
        <v>0</v>
      </c>
      <c r="L222" s="318">
        <v>0</v>
      </c>
      <c r="M222" s="318">
        <v>0</v>
      </c>
      <c r="N222" s="318">
        <v>0</v>
      </c>
      <c r="O222" s="319">
        <v>23962</v>
      </c>
      <c r="P222" s="319">
        <v>11465</v>
      </c>
      <c r="Q222" s="319">
        <v>2922</v>
      </c>
      <c r="R222" s="319">
        <v>0</v>
      </c>
      <c r="S222" s="319">
        <v>38349</v>
      </c>
      <c r="T222" s="320">
        <v>0</v>
      </c>
      <c r="U222" s="320">
        <v>0</v>
      </c>
      <c r="V222" s="320">
        <v>0</v>
      </c>
      <c r="W222" s="320">
        <v>0</v>
      </c>
      <c r="X222" s="320">
        <v>0</v>
      </c>
      <c r="Y222" s="317">
        <v>403</v>
      </c>
      <c r="Z222" s="317">
        <v>197</v>
      </c>
      <c r="AA222" s="317">
        <v>21</v>
      </c>
      <c r="AB222" s="317">
        <v>0</v>
      </c>
      <c r="AC222" s="317">
        <v>621</v>
      </c>
      <c r="AD222" s="317">
        <v>147</v>
      </c>
      <c r="AE222" s="317">
        <v>72</v>
      </c>
      <c r="AF222" s="317">
        <v>8</v>
      </c>
      <c r="AG222" s="317">
        <v>0</v>
      </c>
      <c r="AH222" s="317">
        <v>227</v>
      </c>
      <c r="AI222" s="319">
        <v>403</v>
      </c>
      <c r="AJ222" s="319">
        <v>197</v>
      </c>
      <c r="AK222" s="319">
        <v>21</v>
      </c>
      <c r="AL222" s="319">
        <v>0</v>
      </c>
      <c r="AM222" s="319">
        <v>621</v>
      </c>
      <c r="AN222" s="319">
        <v>147</v>
      </c>
      <c r="AO222" s="319">
        <v>72</v>
      </c>
      <c r="AP222" s="319">
        <v>8</v>
      </c>
      <c r="AQ222" s="319">
        <v>0</v>
      </c>
      <c r="AR222" s="319">
        <v>227</v>
      </c>
      <c r="AS222" s="321">
        <v>18</v>
      </c>
      <c r="AT222" s="321">
        <v>11</v>
      </c>
      <c r="AU222" s="321">
        <v>10</v>
      </c>
      <c r="AV222" s="321">
        <v>0</v>
      </c>
      <c r="AW222" s="308" t="s">
        <v>2670</v>
      </c>
    </row>
    <row r="223" spans="1:49" x14ac:dyDescent="0.35">
      <c r="A223" s="315">
        <v>2013</v>
      </c>
      <c r="B223" s="316">
        <v>10558</v>
      </c>
      <c r="C223" s="308" t="s">
        <v>860</v>
      </c>
      <c r="D223" s="308" t="s">
        <v>164</v>
      </c>
      <c r="E223" s="317">
        <v>0</v>
      </c>
      <c r="F223" s="317" t="s">
        <v>35</v>
      </c>
      <c r="G223" s="317" t="s">
        <v>35</v>
      </c>
      <c r="H223" s="317" t="s">
        <v>35</v>
      </c>
      <c r="I223" s="317">
        <v>0</v>
      </c>
      <c r="J223" s="318">
        <v>2.5</v>
      </c>
      <c r="K223" s="318" t="s">
        <v>35</v>
      </c>
      <c r="L223" s="318" t="s">
        <v>35</v>
      </c>
      <c r="M223" s="318" t="s">
        <v>35</v>
      </c>
      <c r="N223" s="318">
        <v>2.5</v>
      </c>
      <c r="O223" s="319">
        <v>0</v>
      </c>
      <c r="P223" s="319" t="s">
        <v>35</v>
      </c>
      <c r="Q223" s="319" t="s">
        <v>35</v>
      </c>
      <c r="R223" s="319" t="s">
        <v>35</v>
      </c>
      <c r="S223" s="319">
        <v>0</v>
      </c>
      <c r="T223" s="320">
        <v>24.7</v>
      </c>
      <c r="U223" s="320" t="s">
        <v>35</v>
      </c>
      <c r="V223" s="320" t="s">
        <v>35</v>
      </c>
      <c r="W223" s="320" t="s">
        <v>35</v>
      </c>
      <c r="X223" s="320">
        <v>24.7</v>
      </c>
      <c r="Y223" s="317">
        <v>14</v>
      </c>
      <c r="Z223" s="317" t="s">
        <v>35</v>
      </c>
      <c r="AA223" s="317" t="s">
        <v>35</v>
      </c>
      <c r="AB223" s="317" t="s">
        <v>35</v>
      </c>
      <c r="AC223" s="317">
        <v>14</v>
      </c>
      <c r="AD223" s="317">
        <v>11</v>
      </c>
      <c r="AE223" s="317" t="s">
        <v>35</v>
      </c>
      <c r="AF223" s="317" t="s">
        <v>35</v>
      </c>
      <c r="AG223" s="317" t="s">
        <v>35</v>
      </c>
      <c r="AH223" s="317">
        <v>11</v>
      </c>
      <c r="AI223" s="319">
        <v>14</v>
      </c>
      <c r="AJ223" s="319" t="s">
        <v>35</v>
      </c>
      <c r="AK223" s="319" t="s">
        <v>35</v>
      </c>
      <c r="AL223" s="319" t="s">
        <v>35</v>
      </c>
      <c r="AM223" s="319">
        <v>14</v>
      </c>
      <c r="AN223" s="319">
        <v>11</v>
      </c>
      <c r="AO223" s="319" t="s">
        <v>35</v>
      </c>
      <c r="AP223" s="319" t="s">
        <v>35</v>
      </c>
      <c r="AQ223" s="319" t="s">
        <v>35</v>
      </c>
      <c r="AR223" s="319">
        <v>11</v>
      </c>
      <c r="AS223" s="321">
        <v>10</v>
      </c>
      <c r="AT223" s="321" t="s">
        <v>35</v>
      </c>
      <c r="AU223" s="321" t="s">
        <v>35</v>
      </c>
      <c r="AV223" s="321" t="s">
        <v>35</v>
      </c>
      <c r="AW223" s="308" t="s">
        <v>6</v>
      </c>
    </row>
    <row r="224" spans="1:49" x14ac:dyDescent="0.35">
      <c r="A224" s="315">
        <v>2013</v>
      </c>
      <c r="B224" s="316">
        <v>10595</v>
      </c>
      <c r="C224" s="308" t="s">
        <v>864</v>
      </c>
      <c r="D224" s="308" t="s">
        <v>48</v>
      </c>
      <c r="E224" s="317">
        <v>215</v>
      </c>
      <c r="F224" s="317">
        <v>203</v>
      </c>
      <c r="G224" s="317">
        <v>203</v>
      </c>
      <c r="H224" s="317">
        <v>0</v>
      </c>
      <c r="I224" s="317">
        <v>621</v>
      </c>
      <c r="J224" s="318">
        <v>0.1</v>
      </c>
      <c r="K224" s="318">
        <v>0.1</v>
      </c>
      <c r="L224" s="318">
        <v>0.1</v>
      </c>
      <c r="M224" s="318">
        <v>0</v>
      </c>
      <c r="N224" s="318">
        <v>0.3</v>
      </c>
      <c r="O224" s="319">
        <v>1835</v>
      </c>
      <c r="P224" s="319">
        <v>3280</v>
      </c>
      <c r="Q224" s="319">
        <v>3280</v>
      </c>
      <c r="R224" s="319">
        <v>0</v>
      </c>
      <c r="S224" s="319">
        <v>8395</v>
      </c>
      <c r="T224" s="320">
        <v>0.1</v>
      </c>
      <c r="U224" s="320">
        <v>0.1</v>
      </c>
      <c r="V224" s="320">
        <v>0.1</v>
      </c>
      <c r="W224" s="320">
        <v>0</v>
      </c>
      <c r="X224" s="320">
        <v>0.3</v>
      </c>
      <c r="Y224" s="317">
        <v>24</v>
      </c>
      <c r="Z224" s="317">
        <v>4</v>
      </c>
      <c r="AA224" s="317">
        <v>4</v>
      </c>
      <c r="AB224" s="317">
        <v>0</v>
      </c>
      <c r="AC224" s="317">
        <v>32</v>
      </c>
      <c r="AD224" s="317">
        <v>42</v>
      </c>
      <c r="AE224" s="317">
        <v>34</v>
      </c>
      <c r="AF224" s="317">
        <v>34</v>
      </c>
      <c r="AG224" s="317">
        <v>0</v>
      </c>
      <c r="AH224" s="317">
        <v>110</v>
      </c>
      <c r="AI224" s="319">
        <v>24</v>
      </c>
      <c r="AJ224" s="319">
        <v>4</v>
      </c>
      <c r="AK224" s="319">
        <v>4</v>
      </c>
      <c r="AL224" s="319">
        <v>0</v>
      </c>
      <c r="AM224" s="319">
        <v>32</v>
      </c>
      <c r="AN224" s="319">
        <v>42</v>
      </c>
      <c r="AO224" s="319">
        <v>34</v>
      </c>
      <c r="AP224" s="319">
        <v>34</v>
      </c>
      <c r="AQ224" s="319">
        <v>0</v>
      </c>
      <c r="AR224" s="319">
        <v>110</v>
      </c>
      <c r="AS224" s="321">
        <v>9</v>
      </c>
      <c r="AT224" s="321">
        <v>16</v>
      </c>
      <c r="AU224" s="321">
        <v>16</v>
      </c>
      <c r="AV224" s="321">
        <v>0</v>
      </c>
      <c r="AW224" s="308" t="s">
        <v>2671</v>
      </c>
    </row>
    <row r="225" spans="1:49" x14ac:dyDescent="0.35">
      <c r="A225" s="315">
        <v>2013</v>
      </c>
      <c r="B225" s="316">
        <v>10623</v>
      </c>
      <c r="C225" s="308" t="s">
        <v>872</v>
      </c>
      <c r="D225" s="308" t="s">
        <v>58</v>
      </c>
      <c r="E225" s="317">
        <v>2078</v>
      </c>
      <c r="F225" s="317" t="s">
        <v>35</v>
      </c>
      <c r="G225" s="317" t="s">
        <v>35</v>
      </c>
      <c r="H225" s="317" t="s">
        <v>35</v>
      </c>
      <c r="I225" s="317">
        <v>2078</v>
      </c>
      <c r="J225" s="318">
        <v>1</v>
      </c>
      <c r="K225" s="318" t="s">
        <v>35</v>
      </c>
      <c r="L225" s="318" t="s">
        <v>35</v>
      </c>
      <c r="M225" s="318" t="s">
        <v>35</v>
      </c>
      <c r="N225" s="318">
        <v>1</v>
      </c>
      <c r="O225" s="319">
        <v>24351</v>
      </c>
      <c r="P225" s="319" t="s">
        <v>35</v>
      </c>
      <c r="Q225" s="319" t="s">
        <v>35</v>
      </c>
      <c r="R225" s="319" t="s">
        <v>35</v>
      </c>
      <c r="S225" s="319">
        <v>24351</v>
      </c>
      <c r="T225" s="320">
        <v>7.3</v>
      </c>
      <c r="U225" s="320" t="s">
        <v>35</v>
      </c>
      <c r="V225" s="320" t="s">
        <v>35</v>
      </c>
      <c r="W225" s="320" t="s">
        <v>35</v>
      </c>
      <c r="X225" s="320">
        <v>7.3</v>
      </c>
      <c r="Y225" s="317">
        <v>443</v>
      </c>
      <c r="Z225" s="317" t="s">
        <v>35</v>
      </c>
      <c r="AA225" s="317" t="s">
        <v>35</v>
      </c>
      <c r="AB225" s="317" t="s">
        <v>35</v>
      </c>
      <c r="AC225" s="317">
        <v>443</v>
      </c>
      <c r="AD225" s="317">
        <v>12</v>
      </c>
      <c r="AE225" s="317" t="s">
        <v>35</v>
      </c>
      <c r="AF225" s="317" t="s">
        <v>35</v>
      </c>
      <c r="AG225" s="317" t="s">
        <v>35</v>
      </c>
      <c r="AH225" s="317">
        <v>12</v>
      </c>
      <c r="AI225" s="319">
        <v>2147</v>
      </c>
      <c r="AJ225" s="319" t="s">
        <v>35</v>
      </c>
      <c r="AK225" s="319" t="s">
        <v>35</v>
      </c>
      <c r="AL225" s="319" t="s">
        <v>35</v>
      </c>
      <c r="AM225" s="319">
        <v>2147</v>
      </c>
      <c r="AN225" s="319">
        <v>0</v>
      </c>
      <c r="AO225" s="319" t="s">
        <v>35</v>
      </c>
      <c r="AP225" s="319" t="s">
        <v>35</v>
      </c>
      <c r="AQ225" s="319" t="s">
        <v>35</v>
      </c>
      <c r="AR225" s="319">
        <v>0</v>
      </c>
      <c r="AS225" s="321">
        <v>10.38</v>
      </c>
      <c r="AT225" s="321" t="s">
        <v>35</v>
      </c>
      <c r="AU225" s="321" t="s">
        <v>35</v>
      </c>
      <c r="AV225" s="321" t="s">
        <v>35</v>
      </c>
      <c r="AW225" s="308" t="s">
        <v>2672</v>
      </c>
    </row>
    <row r="226" spans="1:49" x14ac:dyDescent="0.35">
      <c r="A226" s="315">
        <v>2013</v>
      </c>
      <c r="B226" s="316">
        <v>10632</v>
      </c>
      <c r="C226" s="308" t="s">
        <v>877</v>
      </c>
      <c r="D226" s="308" t="s">
        <v>164</v>
      </c>
      <c r="E226" s="317">
        <v>375</v>
      </c>
      <c r="F226" s="317">
        <v>108</v>
      </c>
      <c r="G226" s="317" t="s">
        <v>35</v>
      </c>
      <c r="H226" s="317" t="s">
        <v>35</v>
      </c>
      <c r="I226" s="317">
        <v>483</v>
      </c>
      <c r="J226" s="318" t="s">
        <v>35</v>
      </c>
      <c r="K226" s="318" t="s">
        <v>35</v>
      </c>
      <c r="L226" s="318" t="s">
        <v>35</v>
      </c>
      <c r="M226" s="318" t="s">
        <v>35</v>
      </c>
      <c r="N226" s="318" t="s">
        <v>35</v>
      </c>
      <c r="O226" s="319">
        <v>375</v>
      </c>
      <c r="P226" s="319">
        <v>108</v>
      </c>
      <c r="Q226" s="319" t="s">
        <v>35</v>
      </c>
      <c r="R226" s="319" t="s">
        <v>35</v>
      </c>
      <c r="S226" s="319">
        <v>483</v>
      </c>
      <c r="T226" s="320" t="s">
        <v>35</v>
      </c>
      <c r="U226" s="320" t="s">
        <v>35</v>
      </c>
      <c r="V226" s="320" t="s">
        <v>35</v>
      </c>
      <c r="W226" s="320" t="s">
        <v>35</v>
      </c>
      <c r="X226" s="320" t="s">
        <v>35</v>
      </c>
      <c r="Y226" s="317">
        <v>31</v>
      </c>
      <c r="Z226" s="317">
        <v>7</v>
      </c>
      <c r="AA226" s="317" t="s">
        <v>35</v>
      </c>
      <c r="AB226" s="317" t="s">
        <v>35</v>
      </c>
      <c r="AC226" s="317">
        <v>38</v>
      </c>
      <c r="AD226" s="317" t="s">
        <v>35</v>
      </c>
      <c r="AE226" s="317" t="s">
        <v>35</v>
      </c>
      <c r="AF226" s="317" t="s">
        <v>35</v>
      </c>
      <c r="AG226" s="317" t="s">
        <v>35</v>
      </c>
      <c r="AH226" s="317" t="s">
        <v>35</v>
      </c>
      <c r="AI226" s="319">
        <v>31</v>
      </c>
      <c r="AJ226" s="319">
        <v>7</v>
      </c>
      <c r="AK226" s="319" t="s">
        <v>35</v>
      </c>
      <c r="AL226" s="319" t="s">
        <v>35</v>
      </c>
      <c r="AM226" s="319">
        <v>38</v>
      </c>
      <c r="AN226" s="319" t="s">
        <v>35</v>
      </c>
      <c r="AO226" s="319" t="s">
        <v>35</v>
      </c>
      <c r="AP226" s="319" t="s">
        <v>35</v>
      </c>
      <c r="AQ226" s="319" t="s">
        <v>35</v>
      </c>
      <c r="AR226" s="319" t="s">
        <v>35</v>
      </c>
      <c r="AS226" s="321">
        <v>15</v>
      </c>
      <c r="AT226" s="321">
        <v>15</v>
      </c>
      <c r="AU226" s="321" t="s">
        <v>35</v>
      </c>
      <c r="AV226" s="321" t="s">
        <v>35</v>
      </c>
      <c r="AW226" s="308" t="s">
        <v>6</v>
      </c>
    </row>
    <row r="227" spans="1:49" x14ac:dyDescent="0.35">
      <c r="A227" s="315">
        <v>2013</v>
      </c>
      <c r="B227" s="316">
        <v>10650</v>
      </c>
      <c r="C227" s="308" t="s">
        <v>879</v>
      </c>
      <c r="D227" s="308" t="s">
        <v>83</v>
      </c>
      <c r="E227" s="317">
        <v>21</v>
      </c>
      <c r="F227" s="317">
        <v>168</v>
      </c>
      <c r="G227" s="317" t="s">
        <v>35</v>
      </c>
      <c r="H227" s="317" t="s">
        <v>35</v>
      </c>
      <c r="I227" s="317">
        <v>189</v>
      </c>
      <c r="J227" s="318" t="s">
        <v>35</v>
      </c>
      <c r="K227" s="318" t="s">
        <v>35</v>
      </c>
      <c r="L227" s="318" t="s">
        <v>35</v>
      </c>
      <c r="M227" s="318" t="s">
        <v>35</v>
      </c>
      <c r="N227" s="318" t="s">
        <v>35</v>
      </c>
      <c r="O227" s="319">
        <v>398</v>
      </c>
      <c r="P227" s="319">
        <v>3353</v>
      </c>
      <c r="Q227" s="319" t="s">
        <v>35</v>
      </c>
      <c r="R227" s="319" t="s">
        <v>35</v>
      </c>
      <c r="S227" s="319">
        <v>3751</v>
      </c>
      <c r="T227" s="320" t="s">
        <v>35</v>
      </c>
      <c r="U227" s="320">
        <v>0.1</v>
      </c>
      <c r="V227" s="320" t="s">
        <v>35</v>
      </c>
      <c r="W227" s="320" t="s">
        <v>35</v>
      </c>
      <c r="X227" s="320">
        <v>0.1</v>
      </c>
      <c r="Y227" s="317">
        <v>3</v>
      </c>
      <c r="Z227" s="317">
        <v>2</v>
      </c>
      <c r="AA227" s="317" t="s">
        <v>35</v>
      </c>
      <c r="AB227" s="317" t="s">
        <v>35</v>
      </c>
      <c r="AC227" s="317">
        <v>5</v>
      </c>
      <c r="AD227" s="317">
        <v>1</v>
      </c>
      <c r="AE227" s="317">
        <v>2</v>
      </c>
      <c r="AF227" s="317" t="s">
        <v>35</v>
      </c>
      <c r="AG227" s="317" t="s">
        <v>35</v>
      </c>
      <c r="AH227" s="317">
        <v>3</v>
      </c>
      <c r="AI227" s="319">
        <v>3</v>
      </c>
      <c r="AJ227" s="319">
        <v>2</v>
      </c>
      <c r="AK227" s="319" t="s">
        <v>35</v>
      </c>
      <c r="AL227" s="319" t="s">
        <v>35</v>
      </c>
      <c r="AM227" s="319">
        <v>5</v>
      </c>
      <c r="AN227" s="319">
        <v>1</v>
      </c>
      <c r="AO227" s="319">
        <v>2</v>
      </c>
      <c r="AP227" s="319" t="s">
        <v>35</v>
      </c>
      <c r="AQ227" s="319" t="s">
        <v>35</v>
      </c>
      <c r="AR227" s="319">
        <v>3</v>
      </c>
      <c r="AS227" s="321">
        <v>19</v>
      </c>
      <c r="AT227" s="321">
        <v>20</v>
      </c>
      <c r="AU227" s="321" t="s">
        <v>35</v>
      </c>
      <c r="AV227" s="321" t="s">
        <v>35</v>
      </c>
      <c r="AW227" s="308" t="s">
        <v>6</v>
      </c>
    </row>
    <row r="228" spans="1:49" x14ac:dyDescent="0.35">
      <c r="A228" s="315">
        <v>2013</v>
      </c>
      <c r="B228" s="316">
        <v>10704</v>
      </c>
      <c r="C228" s="308" t="s">
        <v>885</v>
      </c>
      <c r="D228" s="308" t="s">
        <v>79</v>
      </c>
      <c r="E228" s="317">
        <v>6921</v>
      </c>
      <c r="F228" s="317">
        <v>14877</v>
      </c>
      <c r="G228" s="317">
        <v>4959</v>
      </c>
      <c r="H228" s="317">
        <v>0</v>
      </c>
      <c r="I228" s="317">
        <v>26757</v>
      </c>
      <c r="J228" s="318" t="s">
        <v>35</v>
      </c>
      <c r="K228" s="318" t="s">
        <v>35</v>
      </c>
      <c r="L228" s="318" t="s">
        <v>35</v>
      </c>
      <c r="M228" s="318" t="s">
        <v>35</v>
      </c>
      <c r="N228" s="318" t="s">
        <v>35</v>
      </c>
      <c r="O228" s="319">
        <v>65057</v>
      </c>
      <c r="P228" s="319">
        <v>137315</v>
      </c>
      <c r="Q228" s="319">
        <v>45772</v>
      </c>
      <c r="R228" s="319">
        <v>0</v>
      </c>
      <c r="S228" s="319">
        <v>248144</v>
      </c>
      <c r="T228" s="320" t="s">
        <v>35</v>
      </c>
      <c r="U228" s="320" t="s">
        <v>35</v>
      </c>
      <c r="V228" s="320" t="s">
        <v>35</v>
      </c>
      <c r="W228" s="320" t="s">
        <v>35</v>
      </c>
      <c r="X228" s="320" t="s">
        <v>35</v>
      </c>
      <c r="Y228" s="317">
        <v>493</v>
      </c>
      <c r="Z228" s="317">
        <v>843</v>
      </c>
      <c r="AA228" s="317">
        <v>281</v>
      </c>
      <c r="AB228" s="317" t="s">
        <v>35</v>
      </c>
      <c r="AC228" s="317">
        <v>1617</v>
      </c>
      <c r="AD228" s="317">
        <v>774</v>
      </c>
      <c r="AE228" s="317">
        <v>916</v>
      </c>
      <c r="AF228" s="317">
        <v>305</v>
      </c>
      <c r="AG228" s="317" t="s">
        <v>35</v>
      </c>
      <c r="AH228" s="317">
        <v>1995</v>
      </c>
      <c r="AI228" s="319">
        <v>493</v>
      </c>
      <c r="AJ228" s="319">
        <v>843</v>
      </c>
      <c r="AK228" s="319">
        <v>281</v>
      </c>
      <c r="AL228" s="319" t="s">
        <v>35</v>
      </c>
      <c r="AM228" s="319">
        <v>1617</v>
      </c>
      <c r="AN228" s="319">
        <v>774</v>
      </c>
      <c r="AO228" s="319">
        <v>916</v>
      </c>
      <c r="AP228" s="319">
        <v>305</v>
      </c>
      <c r="AQ228" s="319" t="s">
        <v>35</v>
      </c>
      <c r="AR228" s="319">
        <v>1995</v>
      </c>
      <c r="AS228" s="321">
        <v>9.4</v>
      </c>
      <c r="AT228" s="321">
        <v>9.23</v>
      </c>
      <c r="AU228" s="321">
        <v>9.23</v>
      </c>
      <c r="AV228" s="321" t="s">
        <v>35</v>
      </c>
      <c r="AW228" s="308" t="s">
        <v>2673</v>
      </c>
    </row>
    <row r="229" spans="1:49" x14ac:dyDescent="0.35">
      <c r="A229" s="315">
        <v>2013</v>
      </c>
      <c r="B229" s="316">
        <v>10724</v>
      </c>
      <c r="C229" s="308" t="s">
        <v>887</v>
      </c>
      <c r="D229" s="308" t="s">
        <v>60</v>
      </c>
      <c r="E229" s="317">
        <v>42</v>
      </c>
      <c r="F229" s="317">
        <v>736</v>
      </c>
      <c r="G229" s="317" t="s">
        <v>35</v>
      </c>
      <c r="H229" s="317" t="s">
        <v>35</v>
      </c>
      <c r="I229" s="317">
        <v>778</v>
      </c>
      <c r="J229" s="318" t="s">
        <v>35</v>
      </c>
      <c r="K229" s="318" t="s">
        <v>35</v>
      </c>
      <c r="L229" s="318" t="s">
        <v>35</v>
      </c>
      <c r="M229" s="318" t="s">
        <v>35</v>
      </c>
      <c r="N229" s="318" t="s">
        <v>35</v>
      </c>
      <c r="O229" s="319">
        <v>586</v>
      </c>
      <c r="P229" s="319">
        <v>4766</v>
      </c>
      <c r="Q229" s="319" t="s">
        <v>35</v>
      </c>
      <c r="R229" s="319" t="s">
        <v>35</v>
      </c>
      <c r="S229" s="319">
        <v>5352</v>
      </c>
      <c r="T229" s="320" t="s">
        <v>35</v>
      </c>
      <c r="U229" s="320" t="s">
        <v>35</v>
      </c>
      <c r="V229" s="320" t="s">
        <v>35</v>
      </c>
      <c r="W229" s="320" t="s">
        <v>35</v>
      </c>
      <c r="X229" s="320" t="s">
        <v>35</v>
      </c>
      <c r="Y229" s="317">
        <v>39</v>
      </c>
      <c r="Z229" s="317">
        <v>173</v>
      </c>
      <c r="AA229" s="317" t="s">
        <v>35</v>
      </c>
      <c r="AB229" s="317" t="s">
        <v>35</v>
      </c>
      <c r="AC229" s="317">
        <v>212</v>
      </c>
      <c r="AD229" s="317">
        <v>36</v>
      </c>
      <c r="AE229" s="317">
        <v>58</v>
      </c>
      <c r="AF229" s="317" t="s">
        <v>35</v>
      </c>
      <c r="AG229" s="317" t="s">
        <v>35</v>
      </c>
      <c r="AH229" s="317">
        <v>94</v>
      </c>
      <c r="AI229" s="319">
        <v>545</v>
      </c>
      <c r="AJ229" s="319">
        <v>1122</v>
      </c>
      <c r="AK229" s="319" t="s">
        <v>35</v>
      </c>
      <c r="AL229" s="319" t="s">
        <v>35</v>
      </c>
      <c r="AM229" s="319">
        <v>1667</v>
      </c>
      <c r="AN229" s="319">
        <v>503</v>
      </c>
      <c r="AO229" s="319">
        <v>375</v>
      </c>
      <c r="AP229" s="319" t="s">
        <v>35</v>
      </c>
      <c r="AQ229" s="319" t="s">
        <v>35</v>
      </c>
      <c r="AR229" s="319">
        <v>878</v>
      </c>
      <c r="AS229" s="321">
        <v>14</v>
      </c>
      <c r="AT229" s="321">
        <v>6</v>
      </c>
      <c r="AU229" s="321" t="s">
        <v>35</v>
      </c>
      <c r="AV229" s="321" t="s">
        <v>35</v>
      </c>
      <c r="AW229" s="308" t="s">
        <v>6</v>
      </c>
    </row>
    <row r="230" spans="1:49" x14ac:dyDescent="0.35">
      <c r="A230" s="315">
        <v>2013</v>
      </c>
      <c r="B230" s="316">
        <v>10769</v>
      </c>
      <c r="C230" s="308" t="s">
        <v>890</v>
      </c>
      <c r="D230" s="308" t="s">
        <v>83</v>
      </c>
      <c r="E230" s="317">
        <v>18</v>
      </c>
      <c r="F230" s="317">
        <v>7</v>
      </c>
      <c r="G230" s="317">
        <v>0</v>
      </c>
      <c r="H230" s="317">
        <v>0</v>
      </c>
      <c r="I230" s="317">
        <v>25</v>
      </c>
      <c r="J230" s="318">
        <v>0</v>
      </c>
      <c r="K230" s="318">
        <v>0</v>
      </c>
      <c r="L230" s="318">
        <v>0</v>
      </c>
      <c r="M230" s="318">
        <v>0</v>
      </c>
      <c r="N230" s="318">
        <v>0</v>
      </c>
      <c r="O230" s="319">
        <v>300</v>
      </c>
      <c r="P230" s="319">
        <v>73</v>
      </c>
      <c r="Q230" s="319">
        <v>0</v>
      </c>
      <c r="R230" s="319">
        <v>0</v>
      </c>
      <c r="S230" s="319">
        <v>373</v>
      </c>
      <c r="T230" s="320">
        <v>0</v>
      </c>
      <c r="U230" s="320">
        <v>0</v>
      </c>
      <c r="V230" s="320">
        <v>0</v>
      </c>
      <c r="W230" s="320">
        <v>0</v>
      </c>
      <c r="X230" s="320">
        <v>0</v>
      </c>
      <c r="Y230" s="317">
        <v>4</v>
      </c>
      <c r="Z230" s="317">
        <v>1</v>
      </c>
      <c r="AA230" s="317">
        <v>0</v>
      </c>
      <c r="AB230" s="317">
        <v>0</v>
      </c>
      <c r="AC230" s="317">
        <v>5</v>
      </c>
      <c r="AD230" s="317">
        <v>1</v>
      </c>
      <c r="AE230" s="317">
        <v>1</v>
      </c>
      <c r="AF230" s="317">
        <v>0</v>
      </c>
      <c r="AG230" s="317">
        <v>0</v>
      </c>
      <c r="AH230" s="317">
        <v>2</v>
      </c>
      <c r="AI230" s="319">
        <v>4</v>
      </c>
      <c r="AJ230" s="319">
        <v>1</v>
      </c>
      <c r="AK230" s="319">
        <v>0</v>
      </c>
      <c r="AL230" s="319">
        <v>0</v>
      </c>
      <c r="AM230" s="319">
        <v>5</v>
      </c>
      <c r="AN230" s="319">
        <v>1</v>
      </c>
      <c r="AO230" s="319">
        <v>1</v>
      </c>
      <c r="AP230" s="319">
        <v>0</v>
      </c>
      <c r="AQ230" s="319">
        <v>0</v>
      </c>
      <c r="AR230" s="319">
        <v>2</v>
      </c>
      <c r="AS230" s="321">
        <v>17</v>
      </c>
      <c r="AT230" s="321">
        <v>10</v>
      </c>
      <c r="AU230" s="321">
        <v>0</v>
      </c>
      <c r="AV230" s="321">
        <v>0</v>
      </c>
      <c r="AW230" s="308" t="s">
        <v>2674</v>
      </c>
    </row>
    <row r="231" spans="1:49" x14ac:dyDescent="0.35">
      <c r="A231" s="315">
        <v>2013</v>
      </c>
      <c r="B231" s="316">
        <v>10857</v>
      </c>
      <c r="C231" s="308" t="s">
        <v>900</v>
      </c>
      <c r="D231" s="308" t="s">
        <v>58</v>
      </c>
      <c r="E231" s="317">
        <v>1519</v>
      </c>
      <c r="F231" s="317">
        <v>180</v>
      </c>
      <c r="G231" s="317" t="s">
        <v>35</v>
      </c>
      <c r="H231" s="317" t="s">
        <v>35</v>
      </c>
      <c r="I231" s="317">
        <v>1699</v>
      </c>
      <c r="J231" s="318">
        <v>0.3</v>
      </c>
      <c r="K231" s="318">
        <v>0.1</v>
      </c>
      <c r="L231" s="318" t="s">
        <v>35</v>
      </c>
      <c r="M231" s="318" t="s">
        <v>35</v>
      </c>
      <c r="N231" s="318">
        <v>0.4</v>
      </c>
      <c r="O231" s="319">
        <v>52097</v>
      </c>
      <c r="P231" s="319">
        <v>18000</v>
      </c>
      <c r="Q231" s="319" t="s">
        <v>35</v>
      </c>
      <c r="R231" s="319" t="s">
        <v>35</v>
      </c>
      <c r="S231" s="319">
        <v>70097</v>
      </c>
      <c r="T231" s="320">
        <v>0.6</v>
      </c>
      <c r="U231" s="320">
        <v>0.1</v>
      </c>
      <c r="V231" s="320" t="s">
        <v>35</v>
      </c>
      <c r="W231" s="320" t="s">
        <v>35</v>
      </c>
      <c r="X231" s="320">
        <v>0.7</v>
      </c>
      <c r="Y231" s="317">
        <v>0</v>
      </c>
      <c r="Z231" s="317">
        <v>0</v>
      </c>
      <c r="AA231" s="317" t="s">
        <v>35</v>
      </c>
      <c r="AB231" s="317" t="s">
        <v>35</v>
      </c>
      <c r="AC231" s="317">
        <v>0</v>
      </c>
      <c r="AD231" s="317">
        <v>257</v>
      </c>
      <c r="AE231" s="317">
        <v>263</v>
      </c>
      <c r="AF231" s="317" t="s">
        <v>35</v>
      </c>
      <c r="AG231" s="317" t="s">
        <v>35</v>
      </c>
      <c r="AH231" s="317">
        <v>520</v>
      </c>
      <c r="AI231" s="319">
        <v>0</v>
      </c>
      <c r="AJ231" s="319">
        <v>0</v>
      </c>
      <c r="AK231" s="319" t="s">
        <v>35</v>
      </c>
      <c r="AL231" s="319" t="s">
        <v>35</v>
      </c>
      <c r="AM231" s="319">
        <v>0</v>
      </c>
      <c r="AN231" s="319">
        <v>3658</v>
      </c>
      <c r="AO231" s="319">
        <v>3530</v>
      </c>
      <c r="AP231" s="319" t="s">
        <v>35</v>
      </c>
      <c r="AQ231" s="319" t="s">
        <v>35</v>
      </c>
      <c r="AR231" s="319">
        <v>7188</v>
      </c>
      <c r="AS231" s="321">
        <v>13</v>
      </c>
      <c r="AT231" s="321">
        <v>14</v>
      </c>
      <c r="AU231" s="321" t="s">
        <v>35</v>
      </c>
      <c r="AV231" s="321" t="s">
        <v>35</v>
      </c>
      <c r="AW231" s="308" t="s">
        <v>6</v>
      </c>
    </row>
    <row r="232" spans="1:49" x14ac:dyDescent="0.35">
      <c r="A232" s="315">
        <v>2013</v>
      </c>
      <c r="B232" s="316">
        <v>10908</v>
      </c>
      <c r="C232" s="308" t="s">
        <v>904</v>
      </c>
      <c r="D232" s="308" t="s">
        <v>83</v>
      </c>
      <c r="E232" s="317">
        <v>44</v>
      </c>
      <c r="F232" s="317">
        <v>301</v>
      </c>
      <c r="G232" s="317" t="s">
        <v>35</v>
      </c>
      <c r="H232" s="317" t="s">
        <v>35</v>
      </c>
      <c r="I232" s="317">
        <v>345</v>
      </c>
      <c r="J232" s="318">
        <v>0</v>
      </c>
      <c r="K232" s="318">
        <v>0.1</v>
      </c>
      <c r="L232" s="318" t="s">
        <v>35</v>
      </c>
      <c r="M232" s="318" t="s">
        <v>35</v>
      </c>
      <c r="N232" s="318">
        <v>0.1</v>
      </c>
      <c r="O232" s="319">
        <v>869</v>
      </c>
      <c r="P232" s="319">
        <v>3014</v>
      </c>
      <c r="Q232" s="319" t="s">
        <v>35</v>
      </c>
      <c r="R232" s="319" t="s">
        <v>35</v>
      </c>
      <c r="S232" s="319">
        <v>3883</v>
      </c>
      <c r="T232" s="320">
        <v>0</v>
      </c>
      <c r="U232" s="320">
        <v>0.1</v>
      </c>
      <c r="V232" s="320" t="s">
        <v>35</v>
      </c>
      <c r="W232" s="320" t="s">
        <v>35</v>
      </c>
      <c r="X232" s="320">
        <v>0.1</v>
      </c>
      <c r="Y232" s="317">
        <v>8</v>
      </c>
      <c r="Z232" s="317">
        <v>16</v>
      </c>
      <c r="AA232" s="317" t="s">
        <v>35</v>
      </c>
      <c r="AB232" s="317" t="s">
        <v>35</v>
      </c>
      <c r="AC232" s="317">
        <v>24</v>
      </c>
      <c r="AD232" s="317">
        <v>0</v>
      </c>
      <c r="AE232" s="317">
        <v>2</v>
      </c>
      <c r="AF232" s="317" t="s">
        <v>35</v>
      </c>
      <c r="AG232" s="317" t="s">
        <v>35</v>
      </c>
      <c r="AH232" s="317">
        <v>2</v>
      </c>
      <c r="AI232" s="319">
        <v>8</v>
      </c>
      <c r="AJ232" s="319">
        <v>16</v>
      </c>
      <c r="AK232" s="319" t="s">
        <v>35</v>
      </c>
      <c r="AL232" s="319" t="s">
        <v>35</v>
      </c>
      <c r="AM232" s="319">
        <v>24</v>
      </c>
      <c r="AN232" s="319">
        <v>0</v>
      </c>
      <c r="AO232" s="319">
        <v>2</v>
      </c>
      <c r="AP232" s="319" t="s">
        <v>35</v>
      </c>
      <c r="AQ232" s="319" t="s">
        <v>35</v>
      </c>
      <c r="AR232" s="319">
        <v>2</v>
      </c>
      <c r="AS232" s="321">
        <v>20</v>
      </c>
      <c r="AT232" s="321">
        <v>10</v>
      </c>
      <c r="AU232" s="321" t="s">
        <v>35</v>
      </c>
      <c r="AV232" s="321" t="s">
        <v>35</v>
      </c>
      <c r="AW232" s="308" t="s">
        <v>6</v>
      </c>
    </row>
    <row r="233" spans="1:49" x14ac:dyDescent="0.35">
      <c r="A233" s="315">
        <v>2013</v>
      </c>
      <c r="B233" s="316">
        <v>10944</v>
      </c>
      <c r="C233" s="308" t="s">
        <v>905</v>
      </c>
      <c r="D233" s="308" t="s">
        <v>92</v>
      </c>
      <c r="E233" s="317">
        <v>912</v>
      </c>
      <c r="F233" s="317">
        <v>2163</v>
      </c>
      <c r="G233" s="317">
        <v>2469</v>
      </c>
      <c r="H233" s="317" t="s">
        <v>35</v>
      </c>
      <c r="I233" s="317">
        <v>5544</v>
      </c>
      <c r="J233" s="318">
        <v>0.1</v>
      </c>
      <c r="K233" s="318">
        <v>0.3</v>
      </c>
      <c r="L233" s="318">
        <v>0.3</v>
      </c>
      <c r="M233" s="318" t="s">
        <v>35</v>
      </c>
      <c r="N233" s="318">
        <v>0.7</v>
      </c>
      <c r="O233" s="319">
        <v>24405</v>
      </c>
      <c r="P233" s="319">
        <v>21630</v>
      </c>
      <c r="Q233" s="319">
        <v>24692</v>
      </c>
      <c r="R233" s="319" t="s">
        <v>35</v>
      </c>
      <c r="S233" s="319">
        <v>70727</v>
      </c>
      <c r="T233" s="320">
        <v>2.8</v>
      </c>
      <c r="U233" s="320">
        <v>2.5</v>
      </c>
      <c r="V233" s="320">
        <v>2.8</v>
      </c>
      <c r="W233" s="320" t="s">
        <v>35</v>
      </c>
      <c r="X233" s="320">
        <v>8.1</v>
      </c>
      <c r="Y233" s="317">
        <v>147</v>
      </c>
      <c r="Z233" s="317">
        <v>544</v>
      </c>
      <c r="AA233" s="317">
        <v>358</v>
      </c>
      <c r="AB233" s="317" t="s">
        <v>35</v>
      </c>
      <c r="AC233" s="317">
        <v>1049</v>
      </c>
      <c r="AD233" s="317" t="s">
        <v>35</v>
      </c>
      <c r="AE233" s="317" t="s">
        <v>35</v>
      </c>
      <c r="AF233" s="317" t="s">
        <v>35</v>
      </c>
      <c r="AG233" s="317" t="s">
        <v>35</v>
      </c>
      <c r="AH233" s="317" t="s">
        <v>35</v>
      </c>
      <c r="AI233" s="319">
        <v>147</v>
      </c>
      <c r="AJ233" s="319">
        <v>544</v>
      </c>
      <c r="AK233" s="319">
        <v>358</v>
      </c>
      <c r="AL233" s="319" t="s">
        <v>35</v>
      </c>
      <c r="AM233" s="319">
        <v>1049</v>
      </c>
      <c r="AN233" s="319" t="s">
        <v>35</v>
      </c>
      <c r="AO233" s="319" t="s">
        <v>35</v>
      </c>
      <c r="AP233" s="319" t="s">
        <v>35</v>
      </c>
      <c r="AQ233" s="319" t="s">
        <v>35</v>
      </c>
      <c r="AR233" s="319" t="s">
        <v>35</v>
      </c>
      <c r="AS233" s="321">
        <v>15</v>
      </c>
      <c r="AT233" s="321">
        <v>15</v>
      </c>
      <c r="AU233" s="321">
        <v>15</v>
      </c>
      <c r="AV233" s="321" t="s">
        <v>35</v>
      </c>
      <c r="AW233" s="308" t="s">
        <v>6</v>
      </c>
    </row>
    <row r="234" spans="1:49" x14ac:dyDescent="0.35">
      <c r="A234" s="315">
        <v>2013</v>
      </c>
      <c r="B234" s="316">
        <v>11018</v>
      </c>
      <c r="C234" s="308" t="s">
        <v>913</v>
      </c>
      <c r="D234" s="308" t="s">
        <v>86</v>
      </c>
      <c r="E234" s="317">
        <v>906</v>
      </c>
      <c r="F234" s="317">
        <v>9167</v>
      </c>
      <c r="G234" s="317">
        <v>3915</v>
      </c>
      <c r="H234" s="317">
        <v>0</v>
      </c>
      <c r="I234" s="317">
        <v>13988</v>
      </c>
      <c r="J234" s="318">
        <v>0.6</v>
      </c>
      <c r="K234" s="318">
        <v>2.6</v>
      </c>
      <c r="L234" s="318">
        <v>0.9</v>
      </c>
      <c r="M234" s="318">
        <v>0</v>
      </c>
      <c r="N234" s="318">
        <v>4.0999999999999996</v>
      </c>
      <c r="O234" s="319">
        <v>10872</v>
      </c>
      <c r="P234" s="319">
        <v>110004</v>
      </c>
      <c r="Q234" s="319">
        <v>46980</v>
      </c>
      <c r="R234" s="319">
        <v>0</v>
      </c>
      <c r="S234" s="319">
        <v>167856</v>
      </c>
      <c r="T234" s="320">
        <v>0.6</v>
      </c>
      <c r="U234" s="320">
        <v>2.6</v>
      </c>
      <c r="V234" s="320">
        <v>0.9</v>
      </c>
      <c r="W234" s="320">
        <v>0</v>
      </c>
      <c r="X234" s="320">
        <v>4.0999999999999996</v>
      </c>
      <c r="Y234" s="317">
        <v>745</v>
      </c>
      <c r="Z234" s="317">
        <v>1561</v>
      </c>
      <c r="AA234" s="317">
        <v>538</v>
      </c>
      <c r="AB234" s="317">
        <v>0</v>
      </c>
      <c r="AC234" s="317">
        <v>2844</v>
      </c>
      <c r="AD234" s="317" t="s">
        <v>35</v>
      </c>
      <c r="AE234" s="317" t="s">
        <v>35</v>
      </c>
      <c r="AF234" s="317" t="s">
        <v>35</v>
      </c>
      <c r="AG234" s="317" t="s">
        <v>35</v>
      </c>
      <c r="AH234" s="317" t="s">
        <v>35</v>
      </c>
      <c r="AI234" s="319">
        <v>745</v>
      </c>
      <c r="AJ234" s="319">
        <v>1561</v>
      </c>
      <c r="AK234" s="319">
        <v>538</v>
      </c>
      <c r="AL234" s="319">
        <v>0</v>
      </c>
      <c r="AM234" s="319">
        <v>2844</v>
      </c>
      <c r="AN234" s="319" t="s">
        <v>35</v>
      </c>
      <c r="AO234" s="319" t="s">
        <v>35</v>
      </c>
      <c r="AP234" s="319" t="s">
        <v>35</v>
      </c>
      <c r="AQ234" s="319" t="s">
        <v>35</v>
      </c>
      <c r="AR234" s="319" t="s">
        <v>35</v>
      </c>
      <c r="AS234" s="321">
        <v>12</v>
      </c>
      <c r="AT234" s="321">
        <v>12</v>
      </c>
      <c r="AU234" s="321">
        <v>12</v>
      </c>
      <c r="AV234" s="321">
        <v>0</v>
      </c>
      <c r="AW234" s="308" t="s">
        <v>6</v>
      </c>
    </row>
    <row r="235" spans="1:49" x14ac:dyDescent="0.35">
      <c r="A235" s="315">
        <v>2013</v>
      </c>
      <c r="B235" s="316">
        <v>11064</v>
      </c>
      <c r="C235" s="308" t="s">
        <v>917</v>
      </c>
      <c r="D235" s="308" t="s">
        <v>48</v>
      </c>
      <c r="E235" s="317">
        <v>183</v>
      </c>
      <c r="F235" s="317">
        <v>2469</v>
      </c>
      <c r="G235" s="317">
        <v>2469</v>
      </c>
      <c r="H235" s="317" t="s">
        <v>35</v>
      </c>
      <c r="I235" s="317">
        <v>5121</v>
      </c>
      <c r="J235" s="318">
        <v>0.1</v>
      </c>
      <c r="K235" s="318">
        <v>0.1</v>
      </c>
      <c r="L235" s="318">
        <v>0.1</v>
      </c>
      <c r="M235" s="318" t="s">
        <v>35</v>
      </c>
      <c r="N235" s="318">
        <v>0.3</v>
      </c>
      <c r="O235" s="319">
        <v>1556</v>
      </c>
      <c r="P235" s="319">
        <v>28907</v>
      </c>
      <c r="Q235" s="319">
        <v>28907</v>
      </c>
      <c r="R235" s="319" t="s">
        <v>35</v>
      </c>
      <c r="S235" s="319">
        <v>59370</v>
      </c>
      <c r="T235" s="320">
        <v>0.1</v>
      </c>
      <c r="U235" s="320">
        <v>0.1</v>
      </c>
      <c r="V235" s="320">
        <v>0.1</v>
      </c>
      <c r="W235" s="320" t="s">
        <v>35</v>
      </c>
      <c r="X235" s="320">
        <v>0.3</v>
      </c>
      <c r="Y235" s="317">
        <v>20</v>
      </c>
      <c r="Z235" s="317">
        <v>72</v>
      </c>
      <c r="AA235" s="317">
        <v>72</v>
      </c>
      <c r="AB235" s="317" t="s">
        <v>35</v>
      </c>
      <c r="AC235" s="317">
        <v>164</v>
      </c>
      <c r="AD235" s="317">
        <v>45</v>
      </c>
      <c r="AE235" s="317">
        <v>20</v>
      </c>
      <c r="AF235" s="317">
        <v>20</v>
      </c>
      <c r="AG235" s="317" t="s">
        <v>35</v>
      </c>
      <c r="AH235" s="317">
        <v>85</v>
      </c>
      <c r="AI235" s="319">
        <v>20</v>
      </c>
      <c r="AJ235" s="319">
        <v>72</v>
      </c>
      <c r="AK235" s="319">
        <v>72</v>
      </c>
      <c r="AL235" s="319" t="s">
        <v>35</v>
      </c>
      <c r="AM235" s="319">
        <v>164</v>
      </c>
      <c r="AN235" s="319">
        <v>45</v>
      </c>
      <c r="AO235" s="319">
        <v>20</v>
      </c>
      <c r="AP235" s="319">
        <v>20</v>
      </c>
      <c r="AQ235" s="319" t="s">
        <v>35</v>
      </c>
      <c r="AR235" s="319">
        <v>85</v>
      </c>
      <c r="AS235" s="321">
        <v>9</v>
      </c>
      <c r="AT235" s="321">
        <v>12</v>
      </c>
      <c r="AU235" s="321">
        <v>12</v>
      </c>
      <c r="AV235" s="321" t="s">
        <v>35</v>
      </c>
      <c r="AW235" s="308" t="s">
        <v>2675</v>
      </c>
    </row>
    <row r="236" spans="1:49" x14ac:dyDescent="0.35">
      <c r="A236" s="315">
        <v>2013</v>
      </c>
      <c r="B236" s="316">
        <v>11124</v>
      </c>
      <c r="C236" s="308" t="s">
        <v>921</v>
      </c>
      <c r="D236" s="308" t="s">
        <v>60</v>
      </c>
      <c r="E236" s="317">
        <v>149</v>
      </c>
      <c r="F236" s="317">
        <v>547</v>
      </c>
      <c r="G236" s="317">
        <v>1145</v>
      </c>
      <c r="H236" s="317" t="s">
        <v>35</v>
      </c>
      <c r="I236" s="317">
        <v>1841</v>
      </c>
      <c r="J236" s="318">
        <v>0.2</v>
      </c>
      <c r="K236" s="318">
        <v>0.1</v>
      </c>
      <c r="L236" s="318">
        <v>0.9</v>
      </c>
      <c r="M236" s="318" t="s">
        <v>35</v>
      </c>
      <c r="N236" s="318">
        <v>1.2</v>
      </c>
      <c r="O236" s="319">
        <v>1537</v>
      </c>
      <c r="P236" s="319">
        <v>7025</v>
      </c>
      <c r="Q236" s="319">
        <v>17862</v>
      </c>
      <c r="R236" s="319" t="s">
        <v>35</v>
      </c>
      <c r="S236" s="319">
        <v>26424</v>
      </c>
      <c r="T236" s="320" t="s">
        <v>35</v>
      </c>
      <c r="U236" s="320" t="s">
        <v>35</v>
      </c>
      <c r="V236" s="320" t="s">
        <v>35</v>
      </c>
      <c r="W236" s="320" t="s">
        <v>35</v>
      </c>
      <c r="X236" s="320" t="s">
        <v>35</v>
      </c>
      <c r="Y236" s="317">
        <v>81</v>
      </c>
      <c r="Z236" s="317">
        <v>155</v>
      </c>
      <c r="AA236" s="317">
        <v>58</v>
      </c>
      <c r="AB236" s="317" t="s">
        <v>35</v>
      </c>
      <c r="AC236" s="317">
        <v>294</v>
      </c>
      <c r="AD236" s="317">
        <v>4</v>
      </c>
      <c r="AE236" s="317">
        <v>10</v>
      </c>
      <c r="AF236" s="317">
        <v>38</v>
      </c>
      <c r="AG236" s="317" t="s">
        <v>35</v>
      </c>
      <c r="AH236" s="317">
        <v>52</v>
      </c>
      <c r="AI236" s="319">
        <v>206</v>
      </c>
      <c r="AJ236" s="319">
        <v>622</v>
      </c>
      <c r="AK236" s="319">
        <v>2243</v>
      </c>
      <c r="AL236" s="319" t="s">
        <v>35</v>
      </c>
      <c r="AM236" s="319">
        <v>3071</v>
      </c>
      <c r="AN236" s="319">
        <v>4</v>
      </c>
      <c r="AO236" s="319">
        <v>10</v>
      </c>
      <c r="AP236" s="319">
        <v>38</v>
      </c>
      <c r="AQ236" s="319" t="s">
        <v>35</v>
      </c>
      <c r="AR236" s="319">
        <v>52</v>
      </c>
      <c r="AS236" s="321">
        <v>15</v>
      </c>
      <c r="AT236" s="321">
        <v>15</v>
      </c>
      <c r="AU236" s="321">
        <v>13</v>
      </c>
      <c r="AV236" s="321" t="s">
        <v>35</v>
      </c>
      <c r="AW236" s="308" t="s">
        <v>6</v>
      </c>
    </row>
    <row r="237" spans="1:49" x14ac:dyDescent="0.35">
      <c r="A237" s="315">
        <v>2013</v>
      </c>
      <c r="B237" s="316">
        <v>11135</v>
      </c>
      <c r="C237" s="308" t="s">
        <v>923</v>
      </c>
      <c r="D237" s="308" t="s">
        <v>223</v>
      </c>
      <c r="E237" s="317">
        <v>14</v>
      </c>
      <c r="F237" s="317">
        <v>359</v>
      </c>
      <c r="G237" s="317" t="s">
        <v>35</v>
      </c>
      <c r="H237" s="317" t="s">
        <v>35</v>
      </c>
      <c r="I237" s="317">
        <v>373</v>
      </c>
      <c r="J237" s="318" t="s">
        <v>35</v>
      </c>
      <c r="K237" s="318">
        <v>0.1</v>
      </c>
      <c r="L237" s="318" t="s">
        <v>35</v>
      </c>
      <c r="M237" s="318" t="s">
        <v>35</v>
      </c>
      <c r="N237" s="318">
        <v>0.1</v>
      </c>
      <c r="O237" s="319">
        <v>169</v>
      </c>
      <c r="P237" s="319">
        <v>3592</v>
      </c>
      <c r="Q237" s="319" t="s">
        <v>35</v>
      </c>
      <c r="R237" s="319" t="s">
        <v>35</v>
      </c>
      <c r="S237" s="319">
        <v>3761</v>
      </c>
      <c r="T237" s="320" t="s">
        <v>35</v>
      </c>
      <c r="U237" s="320">
        <v>0.6</v>
      </c>
      <c r="V237" s="320" t="s">
        <v>35</v>
      </c>
      <c r="W237" s="320" t="s">
        <v>35</v>
      </c>
      <c r="X237" s="320">
        <v>0.6</v>
      </c>
      <c r="Y237" s="317">
        <v>4</v>
      </c>
      <c r="Z237" s="317">
        <v>107</v>
      </c>
      <c r="AA237" s="317" t="s">
        <v>35</v>
      </c>
      <c r="AB237" s="317" t="s">
        <v>35</v>
      </c>
      <c r="AC237" s="317">
        <v>111</v>
      </c>
      <c r="AD237" s="317">
        <v>1</v>
      </c>
      <c r="AE237" s="317">
        <v>6</v>
      </c>
      <c r="AF237" s="317" t="s">
        <v>35</v>
      </c>
      <c r="AG237" s="317" t="s">
        <v>35</v>
      </c>
      <c r="AH237" s="317">
        <v>7</v>
      </c>
      <c r="AI237" s="319">
        <v>4</v>
      </c>
      <c r="AJ237" s="319">
        <v>107</v>
      </c>
      <c r="AK237" s="319" t="s">
        <v>35</v>
      </c>
      <c r="AL237" s="319" t="s">
        <v>35</v>
      </c>
      <c r="AM237" s="319">
        <v>111</v>
      </c>
      <c r="AN237" s="319">
        <v>1</v>
      </c>
      <c r="AO237" s="319">
        <v>6</v>
      </c>
      <c r="AP237" s="319" t="s">
        <v>35</v>
      </c>
      <c r="AQ237" s="319" t="s">
        <v>35</v>
      </c>
      <c r="AR237" s="319">
        <v>7</v>
      </c>
      <c r="AS237" s="321">
        <v>12</v>
      </c>
      <c r="AT237" s="321">
        <v>10</v>
      </c>
      <c r="AU237" s="321">
        <v>0</v>
      </c>
      <c r="AV237" s="321">
        <v>0</v>
      </c>
      <c r="AW237" s="308" t="s">
        <v>2676</v>
      </c>
    </row>
    <row r="238" spans="1:49" x14ac:dyDescent="0.35">
      <c r="A238" s="315">
        <v>2013</v>
      </c>
      <c r="B238" s="316">
        <v>11171</v>
      </c>
      <c r="C238" s="308" t="s">
        <v>925</v>
      </c>
      <c r="D238" s="308" t="s">
        <v>41</v>
      </c>
      <c r="E238" s="317">
        <v>159295</v>
      </c>
      <c r="F238" s="317">
        <v>116260</v>
      </c>
      <c r="G238" s="317" t="s">
        <v>35</v>
      </c>
      <c r="H238" s="317" t="s">
        <v>35</v>
      </c>
      <c r="I238" s="317">
        <v>275555</v>
      </c>
      <c r="J238" s="318">
        <v>28.7</v>
      </c>
      <c r="K238" s="318">
        <v>28.7</v>
      </c>
      <c r="L238" s="318" t="s">
        <v>35</v>
      </c>
      <c r="M238" s="318" t="s">
        <v>35</v>
      </c>
      <c r="N238" s="318">
        <v>57.4</v>
      </c>
      <c r="O238" s="319">
        <v>1235546</v>
      </c>
      <c r="P238" s="319">
        <v>1848084</v>
      </c>
      <c r="Q238" s="319" t="s">
        <v>35</v>
      </c>
      <c r="R238" s="319" t="s">
        <v>35</v>
      </c>
      <c r="S238" s="319">
        <v>3083630</v>
      </c>
      <c r="T238" s="320">
        <v>271.8</v>
      </c>
      <c r="U238" s="320">
        <v>455.7</v>
      </c>
      <c r="V238" s="320" t="s">
        <v>35</v>
      </c>
      <c r="W238" s="320" t="s">
        <v>35</v>
      </c>
      <c r="X238" s="320">
        <v>727.5</v>
      </c>
      <c r="Y238" s="317">
        <v>23348</v>
      </c>
      <c r="Z238" s="317">
        <v>44676</v>
      </c>
      <c r="AA238" s="317" t="s">
        <v>35</v>
      </c>
      <c r="AB238" s="317" t="s">
        <v>35</v>
      </c>
      <c r="AC238" s="317">
        <v>68024</v>
      </c>
      <c r="AD238" s="317">
        <v>9274</v>
      </c>
      <c r="AE238" s="317">
        <v>3165</v>
      </c>
      <c r="AF238" s="317" t="s">
        <v>35</v>
      </c>
      <c r="AG238" s="317" t="s">
        <v>35</v>
      </c>
      <c r="AH238" s="317">
        <v>12439</v>
      </c>
      <c r="AI238" s="319">
        <v>23348</v>
      </c>
      <c r="AJ238" s="319">
        <v>44676</v>
      </c>
      <c r="AK238" s="319" t="s">
        <v>35</v>
      </c>
      <c r="AL238" s="319" t="s">
        <v>35</v>
      </c>
      <c r="AM238" s="319">
        <v>68024</v>
      </c>
      <c r="AN238" s="319">
        <v>9274</v>
      </c>
      <c r="AO238" s="319">
        <v>3165</v>
      </c>
      <c r="AP238" s="319" t="s">
        <v>35</v>
      </c>
      <c r="AQ238" s="319" t="s">
        <v>35</v>
      </c>
      <c r="AR238" s="319">
        <v>12439</v>
      </c>
      <c r="AS238" s="321">
        <v>7.76</v>
      </c>
      <c r="AT238" s="321">
        <v>15.9</v>
      </c>
      <c r="AU238" s="321" t="s">
        <v>35</v>
      </c>
      <c r="AV238" s="321" t="s">
        <v>35</v>
      </c>
      <c r="AW238" s="308" t="s">
        <v>2677</v>
      </c>
    </row>
    <row r="239" spans="1:49" x14ac:dyDescent="0.35">
      <c r="A239" s="315">
        <v>2013</v>
      </c>
      <c r="B239" s="316">
        <v>11187</v>
      </c>
      <c r="C239" s="308" t="s">
        <v>926</v>
      </c>
      <c r="D239" s="308" t="s">
        <v>125</v>
      </c>
      <c r="E239" s="317">
        <v>624</v>
      </c>
      <c r="F239" s="317">
        <v>3229</v>
      </c>
      <c r="G239" s="317" t="s">
        <v>35</v>
      </c>
      <c r="H239" s="317" t="s">
        <v>35</v>
      </c>
      <c r="I239" s="317">
        <v>3853</v>
      </c>
      <c r="J239" s="318">
        <v>0</v>
      </c>
      <c r="K239" s="318">
        <v>0.4</v>
      </c>
      <c r="L239" s="318" t="s">
        <v>35</v>
      </c>
      <c r="M239" s="318" t="s">
        <v>35</v>
      </c>
      <c r="N239" s="318">
        <v>0.4</v>
      </c>
      <c r="O239" s="319">
        <v>4687</v>
      </c>
      <c r="P239" s="319">
        <v>34940</v>
      </c>
      <c r="Q239" s="319" t="s">
        <v>35</v>
      </c>
      <c r="R239" s="319" t="s">
        <v>35</v>
      </c>
      <c r="S239" s="319">
        <v>39627</v>
      </c>
      <c r="T239" s="320">
        <v>0</v>
      </c>
      <c r="U239" s="320">
        <v>0.4</v>
      </c>
      <c r="V239" s="320" t="s">
        <v>35</v>
      </c>
      <c r="W239" s="320" t="s">
        <v>35</v>
      </c>
      <c r="X239" s="320">
        <v>0.4</v>
      </c>
      <c r="Y239" s="317">
        <v>68</v>
      </c>
      <c r="Z239" s="317">
        <v>630</v>
      </c>
      <c r="AA239" s="317" t="s">
        <v>35</v>
      </c>
      <c r="AB239" s="317" t="s">
        <v>35</v>
      </c>
      <c r="AC239" s="317">
        <v>698</v>
      </c>
      <c r="AD239" s="317">
        <v>30</v>
      </c>
      <c r="AE239" s="317">
        <v>50</v>
      </c>
      <c r="AF239" s="317" t="s">
        <v>35</v>
      </c>
      <c r="AG239" s="317" t="s">
        <v>35</v>
      </c>
      <c r="AH239" s="317">
        <v>80</v>
      </c>
      <c r="AI239" s="319">
        <v>68</v>
      </c>
      <c r="AJ239" s="319">
        <v>630</v>
      </c>
      <c r="AK239" s="319" t="s">
        <v>35</v>
      </c>
      <c r="AL239" s="319" t="s">
        <v>35</v>
      </c>
      <c r="AM239" s="319">
        <v>698</v>
      </c>
      <c r="AN239" s="319">
        <v>30</v>
      </c>
      <c r="AO239" s="319">
        <v>50</v>
      </c>
      <c r="AP239" s="319" t="s">
        <v>35</v>
      </c>
      <c r="AQ239" s="319" t="s">
        <v>35</v>
      </c>
      <c r="AR239" s="319">
        <v>80</v>
      </c>
      <c r="AS239" s="321">
        <v>7.5</v>
      </c>
      <c r="AT239" s="321">
        <v>10.8</v>
      </c>
      <c r="AU239" s="321" t="s">
        <v>35</v>
      </c>
      <c r="AV239" s="321" t="s">
        <v>35</v>
      </c>
      <c r="AW239" s="308" t="s">
        <v>6</v>
      </c>
    </row>
    <row r="240" spans="1:49" x14ac:dyDescent="0.35">
      <c r="A240" s="315">
        <v>2013</v>
      </c>
      <c r="B240" s="316">
        <v>11208</v>
      </c>
      <c r="C240" s="308" t="s">
        <v>930</v>
      </c>
      <c r="D240" s="308" t="s">
        <v>60</v>
      </c>
      <c r="E240" s="317">
        <v>17470</v>
      </c>
      <c r="F240" s="317">
        <v>181366</v>
      </c>
      <c r="G240" s="317">
        <v>0</v>
      </c>
      <c r="H240" s="317">
        <v>0</v>
      </c>
      <c r="I240" s="317">
        <v>198836</v>
      </c>
      <c r="J240" s="318">
        <v>3</v>
      </c>
      <c r="K240" s="318">
        <v>24</v>
      </c>
      <c r="L240" s="318">
        <v>0</v>
      </c>
      <c r="M240" s="318">
        <v>0</v>
      </c>
      <c r="N240" s="318">
        <v>27</v>
      </c>
      <c r="O240" s="319">
        <v>209951</v>
      </c>
      <c r="P240" s="319">
        <v>2687253</v>
      </c>
      <c r="Q240" s="319">
        <v>0</v>
      </c>
      <c r="R240" s="319">
        <v>0</v>
      </c>
      <c r="S240" s="319">
        <v>2897204</v>
      </c>
      <c r="T240" s="320">
        <v>3</v>
      </c>
      <c r="U240" s="320">
        <v>24</v>
      </c>
      <c r="V240" s="320">
        <v>0</v>
      </c>
      <c r="W240" s="320">
        <v>0</v>
      </c>
      <c r="X240" s="320">
        <v>27</v>
      </c>
      <c r="Y240" s="317">
        <v>6725</v>
      </c>
      <c r="Z240" s="317">
        <v>19433</v>
      </c>
      <c r="AA240" s="317">
        <v>0</v>
      </c>
      <c r="AB240" s="317">
        <v>0</v>
      </c>
      <c r="AC240" s="317">
        <v>26158</v>
      </c>
      <c r="AD240" s="317">
        <v>6574</v>
      </c>
      <c r="AE240" s="317">
        <v>17122</v>
      </c>
      <c r="AF240" s="317">
        <v>0</v>
      </c>
      <c r="AG240" s="317">
        <v>0</v>
      </c>
      <c r="AH240" s="317">
        <v>23696</v>
      </c>
      <c r="AI240" s="319">
        <v>6726</v>
      </c>
      <c r="AJ240" s="319">
        <v>19433</v>
      </c>
      <c r="AK240" s="319">
        <v>0</v>
      </c>
      <c r="AL240" s="319">
        <v>0</v>
      </c>
      <c r="AM240" s="319">
        <v>26159</v>
      </c>
      <c r="AN240" s="319">
        <v>6726</v>
      </c>
      <c r="AO240" s="319">
        <v>19433</v>
      </c>
      <c r="AP240" s="319">
        <v>0</v>
      </c>
      <c r="AQ240" s="319">
        <v>0</v>
      </c>
      <c r="AR240" s="319">
        <v>26159</v>
      </c>
      <c r="AS240" s="321">
        <v>12</v>
      </c>
      <c r="AT240" s="321">
        <v>15</v>
      </c>
      <c r="AU240" s="321" t="s">
        <v>35</v>
      </c>
      <c r="AV240" s="321" t="s">
        <v>35</v>
      </c>
      <c r="AW240" s="308" t="s">
        <v>6</v>
      </c>
    </row>
    <row r="241" spans="1:49" x14ac:dyDescent="0.35">
      <c r="A241" s="315">
        <v>2013</v>
      </c>
      <c r="B241" s="316">
        <v>11241</v>
      </c>
      <c r="C241" s="308" t="s">
        <v>2403</v>
      </c>
      <c r="D241" s="308" t="s">
        <v>28</v>
      </c>
      <c r="E241" s="317">
        <v>1543</v>
      </c>
      <c r="F241" s="317">
        <v>710</v>
      </c>
      <c r="G241" s="317" t="s">
        <v>35</v>
      </c>
      <c r="H241" s="317" t="s">
        <v>35</v>
      </c>
      <c r="I241" s="317">
        <v>2253</v>
      </c>
      <c r="J241" s="318">
        <v>0.2</v>
      </c>
      <c r="K241" s="318">
        <v>0.1</v>
      </c>
      <c r="L241" s="318" t="s">
        <v>35</v>
      </c>
      <c r="M241" s="318" t="s">
        <v>35</v>
      </c>
      <c r="N241" s="318">
        <v>0.3</v>
      </c>
      <c r="O241" s="319">
        <v>3543</v>
      </c>
      <c r="P241" s="319">
        <v>1838</v>
      </c>
      <c r="Q241" s="319" t="s">
        <v>35</v>
      </c>
      <c r="R241" s="319" t="s">
        <v>35</v>
      </c>
      <c r="S241" s="319">
        <v>5381</v>
      </c>
      <c r="T241" s="320">
        <v>0.6</v>
      </c>
      <c r="U241" s="320">
        <v>0.4</v>
      </c>
      <c r="V241" s="320" t="s">
        <v>35</v>
      </c>
      <c r="W241" s="320" t="s">
        <v>35</v>
      </c>
      <c r="X241" s="320">
        <v>1</v>
      </c>
      <c r="Y241" s="317">
        <v>106</v>
      </c>
      <c r="Z241" s="317">
        <v>83</v>
      </c>
      <c r="AA241" s="317" t="s">
        <v>35</v>
      </c>
      <c r="AB241" s="317" t="s">
        <v>35</v>
      </c>
      <c r="AC241" s="317">
        <v>189</v>
      </c>
      <c r="AD241" s="317">
        <v>157</v>
      </c>
      <c r="AE241" s="317">
        <v>94</v>
      </c>
      <c r="AF241" s="317" t="s">
        <v>35</v>
      </c>
      <c r="AG241" s="317" t="s">
        <v>35</v>
      </c>
      <c r="AH241" s="317">
        <v>251</v>
      </c>
      <c r="AI241" s="319">
        <v>340</v>
      </c>
      <c r="AJ241" s="319">
        <v>317</v>
      </c>
      <c r="AK241" s="319" t="s">
        <v>35</v>
      </c>
      <c r="AL241" s="319" t="s">
        <v>35</v>
      </c>
      <c r="AM241" s="319">
        <v>657</v>
      </c>
      <c r="AN241" s="319">
        <v>391</v>
      </c>
      <c r="AO241" s="319">
        <v>328</v>
      </c>
      <c r="AP241" s="319" t="s">
        <v>35</v>
      </c>
      <c r="AQ241" s="319" t="s">
        <v>35</v>
      </c>
      <c r="AR241" s="319">
        <v>719</v>
      </c>
      <c r="AS241" s="321">
        <v>2.25</v>
      </c>
      <c r="AT241" s="321">
        <v>2.25</v>
      </c>
      <c r="AU241" s="321" t="s">
        <v>35</v>
      </c>
      <c r="AV241" s="321" t="s">
        <v>35</v>
      </c>
      <c r="AW241" s="308" t="s">
        <v>2678</v>
      </c>
    </row>
    <row r="242" spans="1:49" x14ac:dyDescent="0.35">
      <c r="A242" s="315">
        <v>2013</v>
      </c>
      <c r="B242" s="316">
        <v>11249</v>
      </c>
      <c r="C242" s="308" t="s">
        <v>933</v>
      </c>
      <c r="D242" s="308" t="s">
        <v>106</v>
      </c>
      <c r="E242" s="317">
        <v>59182</v>
      </c>
      <c r="F242" s="317">
        <v>22064</v>
      </c>
      <c r="G242" s="317">
        <v>0</v>
      </c>
      <c r="H242" s="317">
        <v>0</v>
      </c>
      <c r="I242" s="317">
        <v>81246</v>
      </c>
      <c r="J242" s="318">
        <v>10.5</v>
      </c>
      <c r="K242" s="318">
        <v>7.8</v>
      </c>
      <c r="L242" s="318">
        <v>0</v>
      </c>
      <c r="M242" s="318">
        <v>0</v>
      </c>
      <c r="N242" s="318">
        <v>18.3</v>
      </c>
      <c r="O242" s="319">
        <v>336142</v>
      </c>
      <c r="P242" s="319">
        <v>107279</v>
      </c>
      <c r="Q242" s="319">
        <v>0</v>
      </c>
      <c r="R242" s="319">
        <v>0</v>
      </c>
      <c r="S242" s="319">
        <v>443421</v>
      </c>
      <c r="T242" s="320">
        <v>34.200000000000003</v>
      </c>
      <c r="U242" s="320">
        <v>37.6</v>
      </c>
      <c r="V242" s="320">
        <v>0</v>
      </c>
      <c r="W242" s="320">
        <v>0</v>
      </c>
      <c r="X242" s="320">
        <v>71.8</v>
      </c>
      <c r="Y242" s="317">
        <v>2</v>
      </c>
      <c r="Z242" s="317">
        <v>1</v>
      </c>
      <c r="AA242" s="317">
        <v>0</v>
      </c>
      <c r="AB242" s="317">
        <v>0</v>
      </c>
      <c r="AC242" s="317">
        <v>3</v>
      </c>
      <c r="AD242" s="317">
        <v>7</v>
      </c>
      <c r="AE242" s="317">
        <v>1</v>
      </c>
      <c r="AF242" s="317">
        <v>0</v>
      </c>
      <c r="AG242" s="317">
        <v>0</v>
      </c>
      <c r="AH242" s="317">
        <v>8</v>
      </c>
      <c r="AI242" s="319">
        <v>3810</v>
      </c>
      <c r="AJ242" s="319">
        <v>3288</v>
      </c>
      <c r="AK242" s="319">
        <v>0</v>
      </c>
      <c r="AL242" s="319">
        <v>0</v>
      </c>
      <c r="AM242" s="319">
        <v>7098</v>
      </c>
      <c r="AN242" s="319">
        <v>35087</v>
      </c>
      <c r="AO242" s="319">
        <v>6556</v>
      </c>
      <c r="AP242" s="319">
        <v>0</v>
      </c>
      <c r="AQ242" s="319">
        <v>0</v>
      </c>
      <c r="AR242" s="319">
        <v>41642</v>
      </c>
      <c r="AS242" s="321">
        <v>6</v>
      </c>
      <c r="AT242" s="321">
        <v>6</v>
      </c>
      <c r="AU242" s="321">
        <v>0</v>
      </c>
      <c r="AV242" s="321">
        <v>0</v>
      </c>
      <c r="AW242" s="308" t="s">
        <v>2679</v>
      </c>
    </row>
    <row r="243" spans="1:49" x14ac:dyDescent="0.35">
      <c r="A243" s="315">
        <v>2013</v>
      </c>
      <c r="B243" s="316">
        <v>11251</v>
      </c>
      <c r="C243" s="308" t="s">
        <v>935</v>
      </c>
      <c r="D243" s="308" t="s">
        <v>86</v>
      </c>
      <c r="E243" s="317">
        <v>416</v>
      </c>
      <c r="F243" s="317">
        <v>423</v>
      </c>
      <c r="G243" s="317">
        <v>458</v>
      </c>
      <c r="H243" s="317" t="s">
        <v>35</v>
      </c>
      <c r="I243" s="317">
        <v>1297</v>
      </c>
      <c r="J243" s="318">
        <v>0.1</v>
      </c>
      <c r="K243" s="318">
        <v>0.1</v>
      </c>
      <c r="L243" s="318">
        <v>0.1</v>
      </c>
      <c r="M243" s="318" t="s">
        <v>35</v>
      </c>
      <c r="N243" s="318">
        <v>0.3</v>
      </c>
      <c r="O243" s="319">
        <v>6147</v>
      </c>
      <c r="P243" s="319">
        <v>4996</v>
      </c>
      <c r="Q243" s="319">
        <v>5023</v>
      </c>
      <c r="R243" s="319" t="s">
        <v>35</v>
      </c>
      <c r="S243" s="319">
        <v>16166</v>
      </c>
      <c r="T243" s="320">
        <v>0</v>
      </c>
      <c r="U243" s="320">
        <v>0.1</v>
      </c>
      <c r="V243" s="320">
        <v>0.1</v>
      </c>
      <c r="W243" s="320" t="s">
        <v>35</v>
      </c>
      <c r="X243" s="320">
        <v>0.2</v>
      </c>
      <c r="Y243" s="317">
        <v>70</v>
      </c>
      <c r="Z243" s="317">
        <v>41</v>
      </c>
      <c r="AA243" s="317">
        <v>35</v>
      </c>
      <c r="AB243" s="317" t="s">
        <v>35</v>
      </c>
      <c r="AC243" s="317">
        <v>146</v>
      </c>
      <c r="AD243" s="317">
        <v>42</v>
      </c>
      <c r="AE243" s="317">
        <v>22</v>
      </c>
      <c r="AF243" s="317">
        <v>22</v>
      </c>
      <c r="AG243" s="317" t="s">
        <v>35</v>
      </c>
      <c r="AH243" s="317">
        <v>87</v>
      </c>
      <c r="AI243" s="319">
        <v>70</v>
      </c>
      <c r="AJ243" s="319">
        <v>41</v>
      </c>
      <c r="AK243" s="319">
        <v>35</v>
      </c>
      <c r="AL243" s="319" t="s">
        <v>35</v>
      </c>
      <c r="AM243" s="319">
        <v>146</v>
      </c>
      <c r="AN243" s="319">
        <v>42</v>
      </c>
      <c r="AO243" s="319">
        <v>22</v>
      </c>
      <c r="AP243" s="319">
        <v>22</v>
      </c>
      <c r="AQ243" s="319" t="s">
        <v>35</v>
      </c>
      <c r="AR243" s="319">
        <v>87</v>
      </c>
      <c r="AS243" s="321">
        <v>15</v>
      </c>
      <c r="AT243" s="321">
        <v>12</v>
      </c>
      <c r="AU243" s="321">
        <v>11</v>
      </c>
      <c r="AV243" s="321" t="s">
        <v>35</v>
      </c>
      <c r="AW243" s="308" t="s">
        <v>6</v>
      </c>
    </row>
    <row r="244" spans="1:49" x14ac:dyDescent="0.35">
      <c r="A244" s="315">
        <v>2013</v>
      </c>
      <c r="B244" s="316">
        <v>11256</v>
      </c>
      <c r="C244" s="308" t="s">
        <v>936</v>
      </c>
      <c r="D244" s="308" t="s">
        <v>125</v>
      </c>
      <c r="E244" s="317">
        <v>2676</v>
      </c>
      <c r="F244" s="317">
        <v>3693</v>
      </c>
      <c r="G244" s="317">
        <v>0</v>
      </c>
      <c r="H244" s="317" t="s">
        <v>35</v>
      </c>
      <c r="I244" s="317">
        <v>6369</v>
      </c>
      <c r="J244" s="318">
        <v>0.2</v>
      </c>
      <c r="K244" s="318">
        <v>0.5</v>
      </c>
      <c r="L244" s="318" t="s">
        <v>35</v>
      </c>
      <c r="M244" s="318" t="s">
        <v>35</v>
      </c>
      <c r="N244" s="318">
        <v>0.7</v>
      </c>
      <c r="O244" s="319">
        <v>7698</v>
      </c>
      <c r="P244" s="319">
        <v>36902</v>
      </c>
      <c r="Q244" s="319" t="s">
        <v>35</v>
      </c>
      <c r="R244" s="319" t="s">
        <v>35</v>
      </c>
      <c r="S244" s="319">
        <v>44600</v>
      </c>
      <c r="T244" s="320">
        <v>0.2</v>
      </c>
      <c r="U244" s="320">
        <v>0.5</v>
      </c>
      <c r="V244" s="320" t="s">
        <v>35</v>
      </c>
      <c r="W244" s="320" t="s">
        <v>35</v>
      </c>
      <c r="X244" s="320">
        <v>0.7</v>
      </c>
      <c r="Y244" s="317">
        <v>105</v>
      </c>
      <c r="Z244" s="317">
        <v>529</v>
      </c>
      <c r="AA244" s="317" t="s">
        <v>35</v>
      </c>
      <c r="AB244" s="317" t="s">
        <v>35</v>
      </c>
      <c r="AC244" s="317">
        <v>634</v>
      </c>
      <c r="AD244" s="317">
        <v>346</v>
      </c>
      <c r="AE244" s="317">
        <v>13</v>
      </c>
      <c r="AF244" s="317" t="s">
        <v>35</v>
      </c>
      <c r="AG244" s="317" t="s">
        <v>35</v>
      </c>
      <c r="AH244" s="317">
        <v>359</v>
      </c>
      <c r="AI244" s="319">
        <v>105</v>
      </c>
      <c r="AJ244" s="319">
        <v>529</v>
      </c>
      <c r="AK244" s="319" t="s">
        <v>35</v>
      </c>
      <c r="AL244" s="319" t="s">
        <v>35</v>
      </c>
      <c r="AM244" s="319">
        <v>634</v>
      </c>
      <c r="AN244" s="319">
        <v>346</v>
      </c>
      <c r="AO244" s="319">
        <v>13</v>
      </c>
      <c r="AP244" s="319" t="s">
        <v>35</v>
      </c>
      <c r="AQ244" s="319" t="s">
        <v>35</v>
      </c>
      <c r="AR244" s="319">
        <v>359</v>
      </c>
      <c r="AS244" s="321">
        <v>2.9</v>
      </c>
      <c r="AT244" s="321">
        <v>10</v>
      </c>
      <c r="AU244" s="321" t="s">
        <v>35</v>
      </c>
      <c r="AV244" s="321" t="s">
        <v>35</v>
      </c>
      <c r="AW244" s="308" t="s">
        <v>6</v>
      </c>
    </row>
    <row r="245" spans="1:49" x14ac:dyDescent="0.35">
      <c r="A245" s="315">
        <v>2013</v>
      </c>
      <c r="B245" s="316">
        <v>11291</v>
      </c>
      <c r="C245" s="308" t="s">
        <v>939</v>
      </c>
      <c r="D245" s="308" t="s">
        <v>67</v>
      </c>
      <c r="E245" s="317">
        <v>579</v>
      </c>
      <c r="F245" s="317">
        <v>1199</v>
      </c>
      <c r="G245" s="317" t="s">
        <v>35</v>
      </c>
      <c r="H245" s="317" t="s">
        <v>35</v>
      </c>
      <c r="I245" s="317">
        <v>1778</v>
      </c>
      <c r="J245" s="318" t="s">
        <v>35</v>
      </c>
      <c r="K245" s="318" t="s">
        <v>35</v>
      </c>
      <c r="L245" s="318" t="s">
        <v>35</v>
      </c>
      <c r="M245" s="318" t="s">
        <v>35</v>
      </c>
      <c r="N245" s="318" t="s">
        <v>35</v>
      </c>
      <c r="O245" s="319">
        <v>5620</v>
      </c>
      <c r="P245" s="319">
        <v>517743</v>
      </c>
      <c r="Q245" s="319" t="s">
        <v>35</v>
      </c>
      <c r="R245" s="319" t="s">
        <v>35</v>
      </c>
      <c r="S245" s="319">
        <v>523363</v>
      </c>
      <c r="T245" s="320" t="s">
        <v>35</v>
      </c>
      <c r="U245" s="320" t="s">
        <v>35</v>
      </c>
      <c r="V245" s="320" t="s">
        <v>35</v>
      </c>
      <c r="W245" s="320" t="s">
        <v>35</v>
      </c>
      <c r="X245" s="320" t="s">
        <v>35</v>
      </c>
      <c r="Y245" s="317">
        <v>28</v>
      </c>
      <c r="Z245" s="317">
        <v>79</v>
      </c>
      <c r="AA245" s="317" t="s">
        <v>35</v>
      </c>
      <c r="AB245" s="317" t="s">
        <v>35</v>
      </c>
      <c r="AC245" s="317">
        <v>107</v>
      </c>
      <c r="AD245" s="317">
        <v>1</v>
      </c>
      <c r="AE245" s="317" t="s">
        <v>35</v>
      </c>
      <c r="AF245" s="317" t="s">
        <v>35</v>
      </c>
      <c r="AG245" s="317" t="s">
        <v>35</v>
      </c>
      <c r="AH245" s="317">
        <v>1</v>
      </c>
      <c r="AI245" s="319">
        <v>28</v>
      </c>
      <c r="AJ245" s="319">
        <v>79</v>
      </c>
      <c r="AK245" s="319" t="s">
        <v>35</v>
      </c>
      <c r="AL245" s="319" t="s">
        <v>35</v>
      </c>
      <c r="AM245" s="319">
        <v>107</v>
      </c>
      <c r="AN245" s="319">
        <v>1</v>
      </c>
      <c r="AO245" s="319" t="s">
        <v>35</v>
      </c>
      <c r="AP245" s="319" t="s">
        <v>35</v>
      </c>
      <c r="AQ245" s="319" t="s">
        <v>35</v>
      </c>
      <c r="AR245" s="319">
        <v>1</v>
      </c>
      <c r="AS245" s="321">
        <v>9</v>
      </c>
      <c r="AT245" s="321">
        <v>22</v>
      </c>
      <c r="AU245" s="321" t="s">
        <v>35</v>
      </c>
      <c r="AV245" s="321" t="s">
        <v>35</v>
      </c>
      <c r="AW245" s="308" t="s">
        <v>6</v>
      </c>
    </row>
    <row r="246" spans="1:49" x14ac:dyDescent="0.35">
      <c r="A246" s="315">
        <v>2013</v>
      </c>
      <c r="B246" s="316">
        <v>11298</v>
      </c>
      <c r="C246" s="308" t="s">
        <v>941</v>
      </c>
      <c r="D246" s="308" t="s">
        <v>83</v>
      </c>
      <c r="E246" s="317">
        <v>405</v>
      </c>
      <c r="F246" s="317">
        <v>112</v>
      </c>
      <c r="G246" s="317" t="s">
        <v>35</v>
      </c>
      <c r="H246" s="317" t="s">
        <v>35</v>
      </c>
      <c r="I246" s="317">
        <v>517</v>
      </c>
      <c r="J246" s="318">
        <v>0.1</v>
      </c>
      <c r="K246" s="318">
        <v>0</v>
      </c>
      <c r="L246" s="318" t="s">
        <v>35</v>
      </c>
      <c r="M246" s="318" t="s">
        <v>35</v>
      </c>
      <c r="N246" s="318">
        <v>0.1</v>
      </c>
      <c r="O246" s="319">
        <v>8342</v>
      </c>
      <c r="P246" s="319">
        <v>802</v>
      </c>
      <c r="Q246" s="319" t="s">
        <v>35</v>
      </c>
      <c r="R246" s="319" t="s">
        <v>35</v>
      </c>
      <c r="S246" s="319">
        <v>9144</v>
      </c>
      <c r="T246" s="320">
        <v>1.3</v>
      </c>
      <c r="U246" s="320">
        <v>0</v>
      </c>
      <c r="V246" s="320" t="s">
        <v>35</v>
      </c>
      <c r="W246" s="320" t="s">
        <v>35</v>
      </c>
      <c r="X246" s="320">
        <v>1.3</v>
      </c>
      <c r="Y246" s="317">
        <v>71</v>
      </c>
      <c r="Z246" s="317">
        <v>3</v>
      </c>
      <c r="AA246" s="317" t="s">
        <v>35</v>
      </c>
      <c r="AB246" s="317" t="s">
        <v>35</v>
      </c>
      <c r="AC246" s="317">
        <v>74</v>
      </c>
      <c r="AD246" s="317">
        <v>16</v>
      </c>
      <c r="AE246" s="317">
        <v>0</v>
      </c>
      <c r="AF246" s="317" t="s">
        <v>35</v>
      </c>
      <c r="AG246" s="317" t="s">
        <v>35</v>
      </c>
      <c r="AH246" s="317">
        <v>16</v>
      </c>
      <c r="AI246" s="319">
        <v>1251</v>
      </c>
      <c r="AJ246" s="319">
        <v>18</v>
      </c>
      <c r="AK246" s="319" t="s">
        <v>35</v>
      </c>
      <c r="AL246" s="319" t="s">
        <v>35</v>
      </c>
      <c r="AM246" s="319">
        <v>1269</v>
      </c>
      <c r="AN246" s="319">
        <v>282</v>
      </c>
      <c r="AO246" s="319">
        <v>2</v>
      </c>
      <c r="AP246" s="319" t="s">
        <v>35</v>
      </c>
      <c r="AQ246" s="319" t="s">
        <v>35</v>
      </c>
      <c r="AR246" s="319">
        <v>284</v>
      </c>
      <c r="AS246" s="321">
        <v>17.664999999999999</v>
      </c>
      <c r="AT246" s="321">
        <v>7.1269999999999998</v>
      </c>
      <c r="AU246" s="321" t="s">
        <v>35</v>
      </c>
      <c r="AV246" s="321" t="s">
        <v>35</v>
      </c>
      <c r="AW246" s="308" t="s">
        <v>6</v>
      </c>
    </row>
    <row r="247" spans="1:49" x14ac:dyDescent="0.35">
      <c r="A247" s="315">
        <v>2013</v>
      </c>
      <c r="B247" s="316">
        <v>11332</v>
      </c>
      <c r="C247" s="308" t="s">
        <v>943</v>
      </c>
      <c r="D247" s="308" t="s">
        <v>48</v>
      </c>
      <c r="E247" s="317">
        <v>25</v>
      </c>
      <c r="F247" s="317">
        <v>191</v>
      </c>
      <c r="G247" s="317">
        <v>573</v>
      </c>
      <c r="H247" s="317" t="s">
        <v>35</v>
      </c>
      <c r="I247" s="317">
        <v>789</v>
      </c>
      <c r="J247" s="318">
        <v>0</v>
      </c>
      <c r="K247" s="318">
        <v>0</v>
      </c>
      <c r="L247" s="318">
        <v>0.1</v>
      </c>
      <c r="M247" s="318" t="s">
        <v>35</v>
      </c>
      <c r="N247" s="318">
        <v>0.1</v>
      </c>
      <c r="O247" s="319">
        <v>294</v>
      </c>
      <c r="P247" s="319">
        <v>2285</v>
      </c>
      <c r="Q247" s="319">
        <v>6854</v>
      </c>
      <c r="R247" s="319" t="s">
        <v>35</v>
      </c>
      <c r="S247" s="319">
        <v>9433</v>
      </c>
      <c r="T247" s="320">
        <v>0</v>
      </c>
      <c r="U247" s="320">
        <v>0</v>
      </c>
      <c r="V247" s="320">
        <v>0.1</v>
      </c>
      <c r="W247" s="320" t="s">
        <v>35</v>
      </c>
      <c r="X247" s="320">
        <v>0.1</v>
      </c>
      <c r="Y247" s="317">
        <v>4</v>
      </c>
      <c r="Z247" s="317">
        <v>9</v>
      </c>
      <c r="AA247" s="317">
        <v>27</v>
      </c>
      <c r="AB247" s="317" t="s">
        <v>35</v>
      </c>
      <c r="AC247" s="317">
        <v>40</v>
      </c>
      <c r="AD247" s="317">
        <v>4</v>
      </c>
      <c r="AE247" s="317">
        <v>8</v>
      </c>
      <c r="AF247" s="317">
        <v>24</v>
      </c>
      <c r="AG247" s="317" t="s">
        <v>35</v>
      </c>
      <c r="AH247" s="317">
        <v>36</v>
      </c>
      <c r="AI247" s="319">
        <v>4</v>
      </c>
      <c r="AJ247" s="319">
        <v>9</v>
      </c>
      <c r="AK247" s="319">
        <v>27</v>
      </c>
      <c r="AL247" s="319" t="s">
        <v>35</v>
      </c>
      <c r="AM247" s="319">
        <v>40</v>
      </c>
      <c r="AN247" s="319">
        <v>4</v>
      </c>
      <c r="AO247" s="319">
        <v>8</v>
      </c>
      <c r="AP247" s="319">
        <v>24</v>
      </c>
      <c r="AQ247" s="319" t="s">
        <v>35</v>
      </c>
      <c r="AR247" s="319">
        <v>36</v>
      </c>
      <c r="AS247" s="321">
        <v>12</v>
      </c>
      <c r="AT247" s="321">
        <v>12</v>
      </c>
      <c r="AU247" s="321">
        <v>12</v>
      </c>
      <c r="AV247" s="321" t="s">
        <v>35</v>
      </c>
      <c r="AW247" s="308" t="s">
        <v>6</v>
      </c>
    </row>
    <row r="248" spans="1:49" x14ac:dyDescent="0.35">
      <c r="A248" s="315">
        <v>2013</v>
      </c>
      <c r="B248" s="316">
        <v>11479</v>
      </c>
      <c r="C248" s="308" t="s">
        <v>954</v>
      </c>
      <c r="D248" s="308" t="s">
        <v>37</v>
      </c>
      <c r="E248" s="317">
        <v>20812</v>
      </c>
      <c r="F248" s="317">
        <v>22653</v>
      </c>
      <c r="G248" s="317">
        <v>0</v>
      </c>
      <c r="H248" s="317">
        <v>0</v>
      </c>
      <c r="I248" s="317">
        <v>43465</v>
      </c>
      <c r="J248" s="318">
        <v>0</v>
      </c>
      <c r="K248" s="318">
        <v>3.9</v>
      </c>
      <c r="L248" s="318">
        <v>0</v>
      </c>
      <c r="M248" s="318">
        <v>0</v>
      </c>
      <c r="N248" s="318">
        <v>3.9</v>
      </c>
      <c r="O248" s="319">
        <v>305947</v>
      </c>
      <c r="P248" s="319">
        <v>398312</v>
      </c>
      <c r="Q248" s="319">
        <v>0</v>
      </c>
      <c r="R248" s="319">
        <v>0</v>
      </c>
      <c r="S248" s="319">
        <v>704259</v>
      </c>
      <c r="T248" s="320">
        <v>30.7</v>
      </c>
      <c r="U248" s="320">
        <v>73.099999999999994</v>
      </c>
      <c r="V248" s="320">
        <v>0</v>
      </c>
      <c r="W248" s="320">
        <v>0</v>
      </c>
      <c r="X248" s="320">
        <v>103.8</v>
      </c>
      <c r="Y248" s="317">
        <v>49</v>
      </c>
      <c r="Z248" s="317">
        <v>49</v>
      </c>
      <c r="AA248" s="317">
        <v>0</v>
      </c>
      <c r="AB248" s="317">
        <v>0</v>
      </c>
      <c r="AC248" s="317">
        <v>98</v>
      </c>
      <c r="AD248" s="317">
        <v>655</v>
      </c>
      <c r="AE248" s="317">
        <v>588</v>
      </c>
      <c r="AF248" s="317">
        <v>0</v>
      </c>
      <c r="AG248" s="317">
        <v>0</v>
      </c>
      <c r="AH248" s="317">
        <v>1243</v>
      </c>
      <c r="AI248" s="319">
        <v>49</v>
      </c>
      <c r="AJ248" s="319">
        <v>49</v>
      </c>
      <c r="AK248" s="319">
        <v>0</v>
      </c>
      <c r="AL248" s="319">
        <v>0</v>
      </c>
      <c r="AM248" s="319">
        <v>98</v>
      </c>
      <c r="AN248" s="319">
        <v>655</v>
      </c>
      <c r="AO248" s="319">
        <v>588</v>
      </c>
      <c r="AP248" s="319">
        <v>0</v>
      </c>
      <c r="AQ248" s="319">
        <v>0</v>
      </c>
      <c r="AR248" s="319">
        <v>1243</v>
      </c>
      <c r="AS248" s="321">
        <v>15</v>
      </c>
      <c r="AT248" s="321">
        <v>15</v>
      </c>
      <c r="AU248" s="321" t="s">
        <v>35</v>
      </c>
      <c r="AV248" s="321" t="s">
        <v>35</v>
      </c>
      <c r="AW248" s="308" t="s">
        <v>6</v>
      </c>
    </row>
    <row r="249" spans="1:49" x14ac:dyDescent="0.35">
      <c r="A249" s="315">
        <v>2013</v>
      </c>
      <c r="B249" s="316">
        <v>11501</v>
      </c>
      <c r="C249" s="308" t="s">
        <v>957</v>
      </c>
      <c r="D249" s="308" t="s">
        <v>94</v>
      </c>
      <c r="E249" s="317">
        <v>3</v>
      </c>
      <c r="F249" s="317" t="s">
        <v>35</v>
      </c>
      <c r="G249" s="317" t="s">
        <v>35</v>
      </c>
      <c r="H249" s="317" t="s">
        <v>35</v>
      </c>
      <c r="I249" s="317">
        <v>3</v>
      </c>
      <c r="J249" s="318" t="s">
        <v>35</v>
      </c>
      <c r="K249" s="318" t="s">
        <v>35</v>
      </c>
      <c r="L249" s="318" t="s">
        <v>35</v>
      </c>
      <c r="M249" s="318" t="s">
        <v>35</v>
      </c>
      <c r="N249" s="318" t="s">
        <v>35</v>
      </c>
      <c r="O249" s="319">
        <v>36</v>
      </c>
      <c r="P249" s="319" t="s">
        <v>35</v>
      </c>
      <c r="Q249" s="319" t="s">
        <v>35</v>
      </c>
      <c r="R249" s="319" t="s">
        <v>35</v>
      </c>
      <c r="S249" s="319">
        <v>36</v>
      </c>
      <c r="T249" s="320" t="s">
        <v>35</v>
      </c>
      <c r="U249" s="320" t="s">
        <v>35</v>
      </c>
      <c r="V249" s="320" t="s">
        <v>35</v>
      </c>
      <c r="W249" s="320" t="s">
        <v>35</v>
      </c>
      <c r="X249" s="320" t="s">
        <v>35</v>
      </c>
      <c r="Y249" s="317">
        <v>22</v>
      </c>
      <c r="Z249" s="317" t="s">
        <v>35</v>
      </c>
      <c r="AA249" s="317" t="s">
        <v>35</v>
      </c>
      <c r="AB249" s="317" t="s">
        <v>35</v>
      </c>
      <c r="AC249" s="317">
        <v>22</v>
      </c>
      <c r="AD249" s="317" t="s">
        <v>35</v>
      </c>
      <c r="AE249" s="317" t="s">
        <v>35</v>
      </c>
      <c r="AF249" s="317" t="s">
        <v>35</v>
      </c>
      <c r="AG249" s="317" t="s">
        <v>35</v>
      </c>
      <c r="AH249" s="317" t="s">
        <v>35</v>
      </c>
      <c r="AI249" s="319">
        <v>22</v>
      </c>
      <c r="AJ249" s="319" t="s">
        <v>35</v>
      </c>
      <c r="AK249" s="319" t="s">
        <v>35</v>
      </c>
      <c r="AL249" s="319" t="s">
        <v>35</v>
      </c>
      <c r="AM249" s="319">
        <v>22</v>
      </c>
      <c r="AN249" s="319" t="s">
        <v>35</v>
      </c>
      <c r="AO249" s="319" t="s">
        <v>35</v>
      </c>
      <c r="AP249" s="319" t="s">
        <v>35</v>
      </c>
      <c r="AQ249" s="319" t="s">
        <v>35</v>
      </c>
      <c r="AR249" s="319" t="s">
        <v>35</v>
      </c>
      <c r="AS249" s="321">
        <v>12</v>
      </c>
      <c r="AT249" s="321" t="s">
        <v>35</v>
      </c>
      <c r="AU249" s="321" t="s">
        <v>35</v>
      </c>
      <c r="AV249" s="321" t="s">
        <v>35</v>
      </c>
      <c r="AW249" s="308" t="s">
        <v>6</v>
      </c>
    </row>
    <row r="250" spans="1:49" x14ac:dyDescent="0.35">
      <c r="A250" s="315">
        <v>2013</v>
      </c>
      <c r="B250" s="316">
        <v>11568</v>
      </c>
      <c r="C250" s="308" t="s">
        <v>962</v>
      </c>
      <c r="D250" s="308" t="s">
        <v>83</v>
      </c>
      <c r="E250" s="317">
        <v>47</v>
      </c>
      <c r="F250" s="317">
        <v>2</v>
      </c>
      <c r="G250" s="317" t="s">
        <v>35</v>
      </c>
      <c r="H250" s="317" t="s">
        <v>35</v>
      </c>
      <c r="I250" s="317">
        <v>49</v>
      </c>
      <c r="J250" s="318">
        <v>0</v>
      </c>
      <c r="K250" s="318">
        <v>0</v>
      </c>
      <c r="L250" s="318" t="s">
        <v>35</v>
      </c>
      <c r="M250" s="318" t="s">
        <v>35</v>
      </c>
      <c r="N250" s="318">
        <v>0</v>
      </c>
      <c r="O250" s="319">
        <v>547</v>
      </c>
      <c r="P250" s="319">
        <v>33</v>
      </c>
      <c r="Q250" s="319" t="s">
        <v>35</v>
      </c>
      <c r="R250" s="319" t="s">
        <v>35</v>
      </c>
      <c r="S250" s="319">
        <v>580</v>
      </c>
      <c r="T250" s="320">
        <v>0</v>
      </c>
      <c r="U250" s="320">
        <v>0</v>
      </c>
      <c r="V250" s="320" t="s">
        <v>35</v>
      </c>
      <c r="W250" s="320" t="s">
        <v>35</v>
      </c>
      <c r="X250" s="320">
        <v>0</v>
      </c>
      <c r="Y250" s="317">
        <v>3</v>
      </c>
      <c r="Z250" s="317">
        <v>1</v>
      </c>
      <c r="AA250" s="317" t="s">
        <v>35</v>
      </c>
      <c r="AB250" s="317" t="s">
        <v>35</v>
      </c>
      <c r="AC250" s="317">
        <v>4</v>
      </c>
      <c r="AD250" s="317">
        <v>1</v>
      </c>
      <c r="AE250" s="317">
        <v>0</v>
      </c>
      <c r="AF250" s="317" t="s">
        <v>35</v>
      </c>
      <c r="AG250" s="317" t="s">
        <v>35</v>
      </c>
      <c r="AH250" s="317">
        <v>1</v>
      </c>
      <c r="AI250" s="319">
        <v>3</v>
      </c>
      <c r="AJ250" s="319">
        <v>1</v>
      </c>
      <c r="AK250" s="319" t="s">
        <v>35</v>
      </c>
      <c r="AL250" s="319" t="s">
        <v>35</v>
      </c>
      <c r="AM250" s="319">
        <v>4</v>
      </c>
      <c r="AN250" s="319">
        <v>1</v>
      </c>
      <c r="AO250" s="319">
        <v>0</v>
      </c>
      <c r="AP250" s="319" t="s">
        <v>35</v>
      </c>
      <c r="AQ250" s="319" t="s">
        <v>35</v>
      </c>
      <c r="AR250" s="319">
        <v>1</v>
      </c>
      <c r="AS250" s="321">
        <v>12</v>
      </c>
      <c r="AT250" s="321">
        <v>15</v>
      </c>
      <c r="AU250" s="321" t="s">
        <v>35</v>
      </c>
      <c r="AV250" s="321" t="s">
        <v>35</v>
      </c>
      <c r="AW250" s="308" t="s">
        <v>6</v>
      </c>
    </row>
    <row r="251" spans="1:49" x14ac:dyDescent="0.35">
      <c r="A251" s="315">
        <v>2013</v>
      </c>
      <c r="B251" s="316">
        <v>11571</v>
      </c>
      <c r="C251" s="308" t="s">
        <v>963</v>
      </c>
      <c r="D251" s="308" t="s">
        <v>37</v>
      </c>
      <c r="E251" s="317">
        <v>69</v>
      </c>
      <c r="F251" s="317" t="s">
        <v>35</v>
      </c>
      <c r="G251" s="317" t="s">
        <v>35</v>
      </c>
      <c r="H251" s="317" t="s">
        <v>35</v>
      </c>
      <c r="I251" s="317">
        <v>69</v>
      </c>
      <c r="J251" s="318">
        <v>0.1</v>
      </c>
      <c r="K251" s="318" t="s">
        <v>35</v>
      </c>
      <c r="L251" s="318" t="s">
        <v>35</v>
      </c>
      <c r="M251" s="318" t="s">
        <v>35</v>
      </c>
      <c r="N251" s="318">
        <v>0.1</v>
      </c>
      <c r="O251" s="319">
        <v>138</v>
      </c>
      <c r="P251" s="319" t="s">
        <v>35</v>
      </c>
      <c r="Q251" s="319" t="s">
        <v>35</v>
      </c>
      <c r="R251" s="319" t="s">
        <v>35</v>
      </c>
      <c r="S251" s="319">
        <v>138</v>
      </c>
      <c r="T251" s="320">
        <v>0.1</v>
      </c>
      <c r="U251" s="320" t="s">
        <v>35</v>
      </c>
      <c r="V251" s="320" t="s">
        <v>35</v>
      </c>
      <c r="W251" s="320" t="s">
        <v>35</v>
      </c>
      <c r="X251" s="320">
        <v>0.1</v>
      </c>
      <c r="Y251" s="317">
        <v>19</v>
      </c>
      <c r="Z251" s="317" t="s">
        <v>35</v>
      </c>
      <c r="AA251" s="317" t="s">
        <v>35</v>
      </c>
      <c r="AB251" s="317" t="s">
        <v>35</v>
      </c>
      <c r="AC251" s="317">
        <v>19</v>
      </c>
      <c r="AD251" s="317">
        <v>4</v>
      </c>
      <c r="AE251" s="317" t="s">
        <v>35</v>
      </c>
      <c r="AF251" s="317" t="s">
        <v>35</v>
      </c>
      <c r="AG251" s="317" t="s">
        <v>35</v>
      </c>
      <c r="AH251" s="317">
        <v>4</v>
      </c>
      <c r="AI251" s="319">
        <v>259</v>
      </c>
      <c r="AJ251" s="319" t="s">
        <v>35</v>
      </c>
      <c r="AK251" s="319" t="s">
        <v>35</v>
      </c>
      <c r="AL251" s="319" t="s">
        <v>35</v>
      </c>
      <c r="AM251" s="319">
        <v>259</v>
      </c>
      <c r="AN251" s="319" t="s">
        <v>35</v>
      </c>
      <c r="AO251" s="319" t="s">
        <v>35</v>
      </c>
      <c r="AP251" s="319" t="s">
        <v>35</v>
      </c>
      <c r="AQ251" s="319" t="s">
        <v>35</v>
      </c>
      <c r="AR251" s="319" t="s">
        <v>35</v>
      </c>
      <c r="AS251" s="321">
        <v>11.7</v>
      </c>
      <c r="AT251" s="321" t="s">
        <v>35</v>
      </c>
      <c r="AU251" s="321" t="s">
        <v>35</v>
      </c>
      <c r="AV251" s="321" t="s">
        <v>35</v>
      </c>
      <c r="AW251" s="308" t="s">
        <v>2680</v>
      </c>
    </row>
    <row r="252" spans="1:49" x14ac:dyDescent="0.35">
      <c r="A252" s="315">
        <v>2013</v>
      </c>
      <c r="B252" s="316">
        <v>11581</v>
      </c>
      <c r="C252" s="308" t="s">
        <v>964</v>
      </c>
      <c r="D252" s="308" t="s">
        <v>83</v>
      </c>
      <c r="E252" s="317">
        <v>51</v>
      </c>
      <c r="F252" s="317">
        <v>126</v>
      </c>
      <c r="G252" s="317" t="s">
        <v>35</v>
      </c>
      <c r="H252" s="317" t="s">
        <v>35</v>
      </c>
      <c r="I252" s="317">
        <v>177</v>
      </c>
      <c r="J252" s="318">
        <v>0.1</v>
      </c>
      <c r="K252" s="318">
        <v>0</v>
      </c>
      <c r="L252" s="318" t="s">
        <v>35</v>
      </c>
      <c r="M252" s="318" t="s">
        <v>35</v>
      </c>
      <c r="N252" s="318">
        <v>0.1</v>
      </c>
      <c r="O252" s="319">
        <v>875</v>
      </c>
      <c r="P252" s="319">
        <v>2438</v>
      </c>
      <c r="Q252" s="319" t="s">
        <v>35</v>
      </c>
      <c r="R252" s="319" t="s">
        <v>35</v>
      </c>
      <c r="S252" s="319">
        <v>3313</v>
      </c>
      <c r="T252" s="320">
        <v>0.1</v>
      </c>
      <c r="U252" s="320">
        <v>0</v>
      </c>
      <c r="V252" s="320" t="s">
        <v>35</v>
      </c>
      <c r="W252" s="320" t="s">
        <v>35</v>
      </c>
      <c r="X252" s="320">
        <v>0.1</v>
      </c>
      <c r="Y252" s="317">
        <v>18</v>
      </c>
      <c r="Z252" s="317">
        <v>5</v>
      </c>
      <c r="AA252" s="317" t="s">
        <v>35</v>
      </c>
      <c r="AB252" s="317" t="s">
        <v>35</v>
      </c>
      <c r="AC252" s="317">
        <v>23</v>
      </c>
      <c r="AD252" s="317">
        <v>1</v>
      </c>
      <c r="AE252" s="317">
        <v>2</v>
      </c>
      <c r="AF252" s="317" t="s">
        <v>35</v>
      </c>
      <c r="AG252" s="317" t="s">
        <v>35</v>
      </c>
      <c r="AH252" s="317">
        <v>3</v>
      </c>
      <c r="AI252" s="319">
        <v>18</v>
      </c>
      <c r="AJ252" s="319">
        <v>5</v>
      </c>
      <c r="AK252" s="319" t="s">
        <v>35</v>
      </c>
      <c r="AL252" s="319" t="s">
        <v>35</v>
      </c>
      <c r="AM252" s="319">
        <v>23</v>
      </c>
      <c r="AN252" s="319">
        <v>1</v>
      </c>
      <c r="AO252" s="319">
        <v>2</v>
      </c>
      <c r="AP252" s="319" t="s">
        <v>35</v>
      </c>
      <c r="AQ252" s="319" t="s">
        <v>35</v>
      </c>
      <c r="AR252" s="319">
        <v>3</v>
      </c>
      <c r="AS252" s="321">
        <v>17</v>
      </c>
      <c r="AT252" s="321">
        <v>19</v>
      </c>
      <c r="AU252" s="321" t="s">
        <v>35</v>
      </c>
      <c r="AV252" s="321" t="s">
        <v>35</v>
      </c>
      <c r="AW252" s="308" t="s">
        <v>6</v>
      </c>
    </row>
    <row r="253" spans="1:49" x14ac:dyDescent="0.35">
      <c r="A253" s="315">
        <v>2013</v>
      </c>
      <c r="B253" s="316">
        <v>11646</v>
      </c>
      <c r="C253" s="308" t="s">
        <v>970</v>
      </c>
      <c r="D253" s="308" t="s">
        <v>46</v>
      </c>
      <c r="E253" s="317">
        <v>27</v>
      </c>
      <c r="F253" s="317" t="s">
        <v>35</v>
      </c>
      <c r="G253" s="317" t="s">
        <v>35</v>
      </c>
      <c r="H253" s="317" t="s">
        <v>35</v>
      </c>
      <c r="I253" s="317">
        <v>27</v>
      </c>
      <c r="J253" s="318" t="s">
        <v>35</v>
      </c>
      <c r="K253" s="318" t="s">
        <v>35</v>
      </c>
      <c r="L253" s="318" t="s">
        <v>35</v>
      </c>
      <c r="M253" s="318" t="s">
        <v>35</v>
      </c>
      <c r="N253" s="318" t="s">
        <v>35</v>
      </c>
      <c r="O253" s="319">
        <v>423</v>
      </c>
      <c r="P253" s="319" t="s">
        <v>35</v>
      </c>
      <c r="Q253" s="319" t="s">
        <v>35</v>
      </c>
      <c r="R253" s="319" t="s">
        <v>35</v>
      </c>
      <c r="S253" s="319">
        <v>423</v>
      </c>
      <c r="T253" s="320" t="s">
        <v>35</v>
      </c>
      <c r="U253" s="320" t="s">
        <v>35</v>
      </c>
      <c r="V253" s="320" t="s">
        <v>35</v>
      </c>
      <c r="W253" s="320" t="s">
        <v>35</v>
      </c>
      <c r="X253" s="320" t="s">
        <v>35</v>
      </c>
      <c r="Y253" s="317">
        <v>4</v>
      </c>
      <c r="Z253" s="317" t="s">
        <v>35</v>
      </c>
      <c r="AA253" s="317" t="s">
        <v>35</v>
      </c>
      <c r="AB253" s="317" t="s">
        <v>35</v>
      </c>
      <c r="AC253" s="317">
        <v>4</v>
      </c>
      <c r="AD253" s="317" t="s">
        <v>35</v>
      </c>
      <c r="AE253" s="317" t="s">
        <v>35</v>
      </c>
      <c r="AF253" s="317" t="s">
        <v>35</v>
      </c>
      <c r="AG253" s="317" t="s">
        <v>35</v>
      </c>
      <c r="AH253" s="317" t="s">
        <v>35</v>
      </c>
      <c r="AI253" s="319">
        <v>4</v>
      </c>
      <c r="AJ253" s="319" t="s">
        <v>35</v>
      </c>
      <c r="AK253" s="319" t="s">
        <v>35</v>
      </c>
      <c r="AL253" s="319" t="s">
        <v>35</v>
      </c>
      <c r="AM253" s="319">
        <v>4</v>
      </c>
      <c r="AN253" s="319" t="s">
        <v>35</v>
      </c>
      <c r="AO253" s="319" t="s">
        <v>35</v>
      </c>
      <c r="AP253" s="319" t="s">
        <v>35</v>
      </c>
      <c r="AQ253" s="319" t="s">
        <v>35</v>
      </c>
      <c r="AR253" s="319" t="s">
        <v>35</v>
      </c>
      <c r="AS253" s="321">
        <v>15.84</v>
      </c>
      <c r="AT253" s="321" t="s">
        <v>35</v>
      </c>
      <c r="AU253" s="321" t="s">
        <v>35</v>
      </c>
      <c r="AV253" s="321" t="s">
        <v>35</v>
      </c>
      <c r="AW253" s="308" t="s">
        <v>6</v>
      </c>
    </row>
    <row r="254" spans="1:49" x14ac:dyDescent="0.35">
      <c r="A254" s="315">
        <v>2013</v>
      </c>
      <c r="B254" s="316">
        <v>11701</v>
      </c>
      <c r="C254" s="308" t="s">
        <v>972</v>
      </c>
      <c r="D254" s="308" t="s">
        <v>79</v>
      </c>
      <c r="E254" s="317">
        <v>1134</v>
      </c>
      <c r="F254" s="317">
        <v>2693</v>
      </c>
      <c r="G254" s="317" t="s">
        <v>35</v>
      </c>
      <c r="H254" s="317" t="s">
        <v>35</v>
      </c>
      <c r="I254" s="317">
        <v>3827</v>
      </c>
      <c r="J254" s="318" t="s">
        <v>35</v>
      </c>
      <c r="K254" s="318" t="s">
        <v>35</v>
      </c>
      <c r="L254" s="318" t="s">
        <v>35</v>
      </c>
      <c r="M254" s="318" t="s">
        <v>35</v>
      </c>
      <c r="N254" s="318" t="s">
        <v>35</v>
      </c>
      <c r="O254" s="319">
        <v>13604</v>
      </c>
      <c r="P254" s="319">
        <v>32317</v>
      </c>
      <c r="Q254" s="319" t="s">
        <v>35</v>
      </c>
      <c r="R254" s="319" t="s">
        <v>35</v>
      </c>
      <c r="S254" s="319">
        <v>45921</v>
      </c>
      <c r="T254" s="320" t="s">
        <v>35</v>
      </c>
      <c r="U254" s="320" t="s">
        <v>35</v>
      </c>
      <c r="V254" s="320" t="s">
        <v>35</v>
      </c>
      <c r="W254" s="320" t="s">
        <v>35</v>
      </c>
      <c r="X254" s="320" t="s">
        <v>35</v>
      </c>
      <c r="Y254" s="317">
        <v>64</v>
      </c>
      <c r="Z254" s="317">
        <v>135</v>
      </c>
      <c r="AA254" s="317" t="s">
        <v>35</v>
      </c>
      <c r="AB254" s="317" t="s">
        <v>35</v>
      </c>
      <c r="AC254" s="317">
        <v>199</v>
      </c>
      <c r="AD254" s="317">
        <v>101</v>
      </c>
      <c r="AE254" s="317">
        <v>168</v>
      </c>
      <c r="AF254" s="317" t="s">
        <v>35</v>
      </c>
      <c r="AG254" s="317" t="s">
        <v>35</v>
      </c>
      <c r="AH254" s="317">
        <v>269</v>
      </c>
      <c r="AI254" s="319">
        <v>769</v>
      </c>
      <c r="AJ254" s="319">
        <v>1622</v>
      </c>
      <c r="AK254" s="319" t="s">
        <v>35</v>
      </c>
      <c r="AL254" s="319" t="s">
        <v>35</v>
      </c>
      <c r="AM254" s="319">
        <v>2391</v>
      </c>
      <c r="AN254" s="319">
        <v>1212</v>
      </c>
      <c r="AO254" s="319">
        <v>2015</v>
      </c>
      <c r="AP254" s="319" t="s">
        <v>35</v>
      </c>
      <c r="AQ254" s="319" t="s">
        <v>35</v>
      </c>
      <c r="AR254" s="319">
        <v>3227</v>
      </c>
      <c r="AS254" s="321">
        <v>12</v>
      </c>
      <c r="AT254" s="321">
        <v>12</v>
      </c>
      <c r="AU254" s="321" t="s">
        <v>35</v>
      </c>
      <c r="AV254" s="321" t="s">
        <v>35</v>
      </c>
      <c r="AW254" s="308" t="s">
        <v>6</v>
      </c>
    </row>
    <row r="255" spans="1:49" x14ac:dyDescent="0.35">
      <c r="A255" s="315">
        <v>2013</v>
      </c>
      <c r="B255" s="316">
        <v>11713</v>
      </c>
      <c r="C255" s="308" t="s">
        <v>2407</v>
      </c>
      <c r="D255" s="308" t="s">
        <v>79</v>
      </c>
      <c r="E255" s="317">
        <v>188</v>
      </c>
      <c r="F255" s="317" t="s">
        <v>35</v>
      </c>
      <c r="G255" s="317">
        <v>818</v>
      </c>
      <c r="H255" s="317" t="s">
        <v>35</v>
      </c>
      <c r="I255" s="317">
        <v>1006</v>
      </c>
      <c r="J255" s="318" t="s">
        <v>35</v>
      </c>
      <c r="K255" s="318" t="s">
        <v>35</v>
      </c>
      <c r="L255" s="318" t="s">
        <v>35</v>
      </c>
      <c r="M255" s="318" t="s">
        <v>35</v>
      </c>
      <c r="N255" s="318" t="s">
        <v>35</v>
      </c>
      <c r="O255" s="319">
        <v>188</v>
      </c>
      <c r="P255" s="319" t="s">
        <v>35</v>
      </c>
      <c r="Q255" s="319">
        <v>818</v>
      </c>
      <c r="R255" s="319" t="s">
        <v>35</v>
      </c>
      <c r="S255" s="319">
        <v>1006</v>
      </c>
      <c r="T255" s="320" t="s">
        <v>35</v>
      </c>
      <c r="U255" s="320" t="s">
        <v>35</v>
      </c>
      <c r="V255" s="320" t="s">
        <v>35</v>
      </c>
      <c r="W255" s="320" t="s">
        <v>35</v>
      </c>
      <c r="X255" s="320" t="s">
        <v>35</v>
      </c>
      <c r="Y255" s="317">
        <v>8</v>
      </c>
      <c r="Z255" s="317" t="s">
        <v>35</v>
      </c>
      <c r="AA255" s="317">
        <v>41</v>
      </c>
      <c r="AB255" s="317" t="s">
        <v>35</v>
      </c>
      <c r="AC255" s="317">
        <v>49</v>
      </c>
      <c r="AD255" s="317" t="s">
        <v>35</v>
      </c>
      <c r="AE255" s="317" t="s">
        <v>35</v>
      </c>
      <c r="AF255" s="317" t="s">
        <v>35</v>
      </c>
      <c r="AG255" s="317" t="s">
        <v>35</v>
      </c>
      <c r="AH255" s="317" t="s">
        <v>35</v>
      </c>
      <c r="AI255" s="319">
        <v>8</v>
      </c>
      <c r="AJ255" s="319" t="s">
        <v>35</v>
      </c>
      <c r="AK255" s="319">
        <v>41</v>
      </c>
      <c r="AL255" s="319" t="s">
        <v>35</v>
      </c>
      <c r="AM255" s="319">
        <v>49</v>
      </c>
      <c r="AN255" s="319" t="s">
        <v>35</v>
      </c>
      <c r="AO255" s="319" t="s">
        <v>35</v>
      </c>
      <c r="AP255" s="319" t="s">
        <v>35</v>
      </c>
      <c r="AQ255" s="319" t="s">
        <v>35</v>
      </c>
      <c r="AR255" s="319" t="s">
        <v>35</v>
      </c>
      <c r="AS255" s="321">
        <v>10.82</v>
      </c>
      <c r="AT255" s="321" t="s">
        <v>35</v>
      </c>
      <c r="AU255" s="321">
        <v>8.58</v>
      </c>
      <c r="AV255" s="321" t="s">
        <v>35</v>
      </c>
      <c r="AW255" s="308" t="s">
        <v>6</v>
      </c>
    </row>
    <row r="256" spans="1:49" x14ac:dyDescent="0.35">
      <c r="A256" s="315">
        <v>2013</v>
      </c>
      <c r="B256" s="316">
        <v>11731</v>
      </c>
      <c r="C256" s="308" t="s">
        <v>974</v>
      </c>
      <c r="D256" s="308" t="s">
        <v>48</v>
      </c>
      <c r="E256" s="317">
        <v>255</v>
      </c>
      <c r="F256" s="317">
        <v>603</v>
      </c>
      <c r="G256" s="317">
        <v>1025</v>
      </c>
      <c r="H256" s="317" t="s">
        <v>35</v>
      </c>
      <c r="I256" s="317">
        <v>1883</v>
      </c>
      <c r="J256" s="318">
        <v>0.1</v>
      </c>
      <c r="K256" s="318">
        <v>0.2</v>
      </c>
      <c r="L256" s="318">
        <v>0.2</v>
      </c>
      <c r="M256" s="318" t="s">
        <v>35</v>
      </c>
      <c r="N256" s="318">
        <v>0.5</v>
      </c>
      <c r="O256" s="319">
        <v>2959</v>
      </c>
      <c r="P256" s="319">
        <v>11048</v>
      </c>
      <c r="Q256" s="319">
        <v>16842</v>
      </c>
      <c r="R256" s="319" t="s">
        <v>35</v>
      </c>
      <c r="S256" s="319">
        <v>30849</v>
      </c>
      <c r="T256" s="320">
        <v>1.2</v>
      </c>
      <c r="U256" s="320">
        <v>3.2</v>
      </c>
      <c r="V256" s="320">
        <v>2.4</v>
      </c>
      <c r="W256" s="320" t="s">
        <v>35</v>
      </c>
      <c r="X256" s="320">
        <v>6.8</v>
      </c>
      <c r="Y256" s="317">
        <v>79</v>
      </c>
      <c r="Z256" s="317">
        <v>66</v>
      </c>
      <c r="AA256" s="317">
        <v>52</v>
      </c>
      <c r="AB256" s="317" t="s">
        <v>35</v>
      </c>
      <c r="AC256" s="317">
        <v>197</v>
      </c>
      <c r="AD256" s="317">
        <v>34</v>
      </c>
      <c r="AE256" s="317">
        <v>24</v>
      </c>
      <c r="AF256" s="317">
        <v>22</v>
      </c>
      <c r="AG256" s="317" t="s">
        <v>35</v>
      </c>
      <c r="AH256" s="317">
        <v>80</v>
      </c>
      <c r="AI256" s="319">
        <v>79</v>
      </c>
      <c r="AJ256" s="319">
        <v>66</v>
      </c>
      <c r="AK256" s="319">
        <v>52</v>
      </c>
      <c r="AL256" s="319" t="s">
        <v>35</v>
      </c>
      <c r="AM256" s="319">
        <v>197</v>
      </c>
      <c r="AN256" s="319">
        <v>393</v>
      </c>
      <c r="AO256" s="319">
        <v>443</v>
      </c>
      <c r="AP256" s="319">
        <v>358</v>
      </c>
      <c r="AQ256" s="319" t="s">
        <v>35</v>
      </c>
      <c r="AR256" s="319">
        <v>1193</v>
      </c>
      <c r="AS256" s="321">
        <v>12</v>
      </c>
      <c r="AT256" s="321">
        <v>18</v>
      </c>
      <c r="AU256" s="321">
        <v>16</v>
      </c>
      <c r="AV256" s="321" t="s">
        <v>35</v>
      </c>
      <c r="AW256" s="308" t="s">
        <v>6</v>
      </c>
    </row>
    <row r="257" spans="1:49" x14ac:dyDescent="0.35">
      <c r="A257" s="315">
        <v>2013</v>
      </c>
      <c r="B257" s="316">
        <v>11804</v>
      </c>
      <c r="C257" s="308" t="s">
        <v>981</v>
      </c>
      <c r="D257" s="308" t="s">
        <v>173</v>
      </c>
      <c r="E257" s="317">
        <v>193793</v>
      </c>
      <c r="F257" s="317">
        <v>147131</v>
      </c>
      <c r="G257" s="317">
        <v>90177</v>
      </c>
      <c r="H257" s="317" t="s">
        <v>35</v>
      </c>
      <c r="I257" s="317">
        <v>431101</v>
      </c>
      <c r="J257" s="318">
        <v>16</v>
      </c>
      <c r="K257" s="318">
        <v>26</v>
      </c>
      <c r="L257" s="318">
        <v>16</v>
      </c>
      <c r="M257" s="318" t="s">
        <v>35</v>
      </c>
      <c r="N257" s="318">
        <v>58</v>
      </c>
      <c r="O257" s="319">
        <v>1142110</v>
      </c>
      <c r="P257" s="319">
        <v>1344864</v>
      </c>
      <c r="Q257" s="319">
        <v>824270</v>
      </c>
      <c r="R257" s="319" t="s">
        <v>35</v>
      </c>
      <c r="S257" s="319">
        <v>3311244</v>
      </c>
      <c r="T257" s="320">
        <v>123</v>
      </c>
      <c r="U257" s="320">
        <v>243</v>
      </c>
      <c r="V257" s="320">
        <v>149</v>
      </c>
      <c r="W257" s="320" t="s">
        <v>35</v>
      </c>
      <c r="X257" s="320">
        <v>515</v>
      </c>
      <c r="Y257" s="317">
        <v>83008</v>
      </c>
      <c r="Z257" s="317">
        <v>38295</v>
      </c>
      <c r="AA257" s="317">
        <v>23471</v>
      </c>
      <c r="AB257" s="317" t="s">
        <v>35</v>
      </c>
      <c r="AC257" s="317">
        <v>144774</v>
      </c>
      <c r="AD257" s="317">
        <v>28487</v>
      </c>
      <c r="AE257" s="317">
        <v>8800</v>
      </c>
      <c r="AF257" s="317">
        <v>5393</v>
      </c>
      <c r="AG257" s="317" t="s">
        <v>35</v>
      </c>
      <c r="AH257" s="317">
        <v>42680</v>
      </c>
      <c r="AI257" s="319">
        <v>83008</v>
      </c>
      <c r="AJ257" s="319">
        <v>38295</v>
      </c>
      <c r="AK257" s="319">
        <v>23471</v>
      </c>
      <c r="AL257" s="319" t="s">
        <v>35</v>
      </c>
      <c r="AM257" s="319">
        <v>144774</v>
      </c>
      <c r="AN257" s="319">
        <v>28487</v>
      </c>
      <c r="AO257" s="319">
        <v>8800</v>
      </c>
      <c r="AP257" s="319">
        <v>5393</v>
      </c>
      <c r="AQ257" s="319" t="s">
        <v>35</v>
      </c>
      <c r="AR257" s="319">
        <v>42680</v>
      </c>
      <c r="AS257" s="321">
        <v>6.5</v>
      </c>
      <c r="AT257" s="321">
        <v>12.5</v>
      </c>
      <c r="AU257" s="321">
        <v>12.5</v>
      </c>
      <c r="AV257" s="321" t="s">
        <v>35</v>
      </c>
      <c r="AW257" s="308" t="s">
        <v>6</v>
      </c>
    </row>
    <row r="258" spans="1:49" x14ac:dyDescent="0.35">
      <c r="A258" s="315">
        <v>2013</v>
      </c>
      <c r="B258" s="316">
        <v>11811</v>
      </c>
      <c r="C258" s="308" t="s">
        <v>982</v>
      </c>
      <c r="D258" s="308" t="s">
        <v>41</v>
      </c>
      <c r="E258" s="317">
        <v>66</v>
      </c>
      <c r="F258" s="317">
        <v>10</v>
      </c>
      <c r="G258" s="317" t="s">
        <v>35</v>
      </c>
      <c r="H258" s="317" t="s">
        <v>35</v>
      </c>
      <c r="I258" s="317">
        <v>76</v>
      </c>
      <c r="J258" s="318">
        <v>0.1</v>
      </c>
      <c r="K258" s="318" t="s">
        <v>35</v>
      </c>
      <c r="L258" s="318" t="s">
        <v>35</v>
      </c>
      <c r="M258" s="318" t="s">
        <v>35</v>
      </c>
      <c r="N258" s="318">
        <v>0.1</v>
      </c>
      <c r="O258" s="319">
        <v>1320</v>
      </c>
      <c r="P258" s="319">
        <v>80</v>
      </c>
      <c r="Q258" s="319" t="s">
        <v>35</v>
      </c>
      <c r="R258" s="319" t="s">
        <v>35</v>
      </c>
      <c r="S258" s="319">
        <v>1400</v>
      </c>
      <c r="T258" s="320">
        <v>0.1</v>
      </c>
      <c r="U258" s="320" t="s">
        <v>35</v>
      </c>
      <c r="V258" s="320" t="s">
        <v>35</v>
      </c>
      <c r="W258" s="320" t="s">
        <v>35</v>
      </c>
      <c r="X258" s="320">
        <v>0.1</v>
      </c>
      <c r="Y258" s="317">
        <v>14</v>
      </c>
      <c r="Z258" s="317">
        <v>3</v>
      </c>
      <c r="AA258" s="317" t="s">
        <v>35</v>
      </c>
      <c r="AB258" s="317" t="s">
        <v>35</v>
      </c>
      <c r="AC258" s="317">
        <v>17</v>
      </c>
      <c r="AD258" s="317">
        <v>14</v>
      </c>
      <c r="AE258" s="317">
        <v>4</v>
      </c>
      <c r="AF258" s="317" t="s">
        <v>35</v>
      </c>
      <c r="AG258" s="317" t="s">
        <v>35</v>
      </c>
      <c r="AH258" s="317">
        <v>18</v>
      </c>
      <c r="AI258" s="319">
        <v>24</v>
      </c>
      <c r="AJ258" s="319">
        <v>13</v>
      </c>
      <c r="AK258" s="319" t="s">
        <v>35</v>
      </c>
      <c r="AL258" s="319" t="s">
        <v>35</v>
      </c>
      <c r="AM258" s="319">
        <v>37</v>
      </c>
      <c r="AN258" s="319">
        <v>29</v>
      </c>
      <c r="AO258" s="319">
        <v>9</v>
      </c>
      <c r="AP258" s="319" t="s">
        <v>35</v>
      </c>
      <c r="AQ258" s="319" t="s">
        <v>35</v>
      </c>
      <c r="AR258" s="319">
        <v>38</v>
      </c>
      <c r="AS258" s="321">
        <v>20</v>
      </c>
      <c r="AT258" s="321">
        <v>8</v>
      </c>
      <c r="AU258" s="321" t="s">
        <v>35</v>
      </c>
      <c r="AV258" s="321" t="s">
        <v>35</v>
      </c>
      <c r="AW258" s="308" t="s">
        <v>6</v>
      </c>
    </row>
    <row r="259" spans="1:49" x14ac:dyDescent="0.35">
      <c r="A259" s="315">
        <v>2013</v>
      </c>
      <c r="B259" s="316">
        <v>11989</v>
      </c>
      <c r="C259" s="308" t="s">
        <v>987</v>
      </c>
      <c r="D259" s="308" t="s">
        <v>169</v>
      </c>
      <c r="E259" s="317">
        <v>44</v>
      </c>
      <c r="F259" s="317" t="s">
        <v>35</v>
      </c>
      <c r="G259" s="317" t="s">
        <v>35</v>
      </c>
      <c r="H259" s="317" t="s">
        <v>35</v>
      </c>
      <c r="I259" s="317">
        <v>44</v>
      </c>
      <c r="J259" s="318">
        <v>7.3</v>
      </c>
      <c r="K259" s="318" t="s">
        <v>35</v>
      </c>
      <c r="L259" s="318" t="s">
        <v>35</v>
      </c>
      <c r="M259" s="318" t="s">
        <v>35</v>
      </c>
      <c r="N259" s="318">
        <v>7.3</v>
      </c>
      <c r="O259" s="319">
        <v>660</v>
      </c>
      <c r="P259" s="319" t="s">
        <v>35</v>
      </c>
      <c r="Q259" s="319" t="s">
        <v>35</v>
      </c>
      <c r="R259" s="319" t="s">
        <v>35</v>
      </c>
      <c r="S259" s="319">
        <v>660</v>
      </c>
      <c r="T259" s="320">
        <v>109.5</v>
      </c>
      <c r="U259" s="320" t="s">
        <v>35</v>
      </c>
      <c r="V259" s="320" t="s">
        <v>35</v>
      </c>
      <c r="W259" s="320" t="s">
        <v>35</v>
      </c>
      <c r="X259" s="320">
        <v>109.5</v>
      </c>
      <c r="Y259" s="317">
        <v>4</v>
      </c>
      <c r="Z259" s="317" t="s">
        <v>35</v>
      </c>
      <c r="AA259" s="317" t="s">
        <v>35</v>
      </c>
      <c r="AB259" s="317" t="s">
        <v>35</v>
      </c>
      <c r="AC259" s="317">
        <v>4</v>
      </c>
      <c r="AD259" s="317">
        <v>36</v>
      </c>
      <c r="AE259" s="317" t="s">
        <v>35</v>
      </c>
      <c r="AF259" s="317" t="s">
        <v>35</v>
      </c>
      <c r="AG259" s="317" t="s">
        <v>35</v>
      </c>
      <c r="AH259" s="317">
        <v>36</v>
      </c>
      <c r="AI259" s="319">
        <v>11</v>
      </c>
      <c r="AJ259" s="319" t="s">
        <v>35</v>
      </c>
      <c r="AK259" s="319" t="s">
        <v>35</v>
      </c>
      <c r="AL259" s="319" t="s">
        <v>35</v>
      </c>
      <c r="AM259" s="319">
        <v>11</v>
      </c>
      <c r="AN259" s="319">
        <v>100</v>
      </c>
      <c r="AO259" s="319" t="s">
        <v>35</v>
      </c>
      <c r="AP259" s="319" t="s">
        <v>35</v>
      </c>
      <c r="AQ259" s="319" t="s">
        <v>35</v>
      </c>
      <c r="AR259" s="319">
        <v>100</v>
      </c>
      <c r="AS259" s="321">
        <v>15</v>
      </c>
      <c r="AT259" s="321" t="s">
        <v>35</v>
      </c>
      <c r="AU259" s="321" t="s">
        <v>35</v>
      </c>
      <c r="AV259" s="321" t="s">
        <v>35</v>
      </c>
      <c r="AW259" s="308" t="s">
        <v>6</v>
      </c>
    </row>
    <row r="260" spans="1:49" x14ac:dyDescent="0.35">
      <c r="A260" s="315">
        <v>2013</v>
      </c>
      <c r="B260" s="316">
        <v>12087</v>
      </c>
      <c r="C260" s="308" t="s">
        <v>988</v>
      </c>
      <c r="D260" s="308" t="s">
        <v>169</v>
      </c>
      <c r="E260" s="317">
        <v>4</v>
      </c>
      <c r="F260" s="317" t="s">
        <v>35</v>
      </c>
      <c r="G260" s="317" t="s">
        <v>35</v>
      </c>
      <c r="H260" s="317" t="s">
        <v>35</v>
      </c>
      <c r="I260" s="317">
        <v>4</v>
      </c>
      <c r="J260" s="318">
        <v>0.1</v>
      </c>
      <c r="K260" s="318" t="s">
        <v>35</v>
      </c>
      <c r="L260" s="318" t="s">
        <v>35</v>
      </c>
      <c r="M260" s="318" t="s">
        <v>35</v>
      </c>
      <c r="N260" s="318">
        <v>0.1</v>
      </c>
      <c r="O260" s="319">
        <v>125</v>
      </c>
      <c r="P260" s="319" t="s">
        <v>35</v>
      </c>
      <c r="Q260" s="319" t="s">
        <v>35</v>
      </c>
      <c r="R260" s="319" t="s">
        <v>35</v>
      </c>
      <c r="S260" s="319">
        <v>125</v>
      </c>
      <c r="T260" s="320">
        <v>0.1</v>
      </c>
      <c r="U260" s="320" t="s">
        <v>35</v>
      </c>
      <c r="V260" s="320" t="s">
        <v>35</v>
      </c>
      <c r="W260" s="320" t="s">
        <v>35</v>
      </c>
      <c r="X260" s="320">
        <v>0.1</v>
      </c>
      <c r="Y260" s="317">
        <v>1</v>
      </c>
      <c r="Z260" s="317" t="s">
        <v>35</v>
      </c>
      <c r="AA260" s="317" t="s">
        <v>35</v>
      </c>
      <c r="AB260" s="317" t="s">
        <v>35</v>
      </c>
      <c r="AC260" s="317">
        <v>1</v>
      </c>
      <c r="AD260" s="317">
        <v>0</v>
      </c>
      <c r="AE260" s="317" t="s">
        <v>35</v>
      </c>
      <c r="AF260" s="317" t="s">
        <v>35</v>
      </c>
      <c r="AG260" s="317" t="s">
        <v>35</v>
      </c>
      <c r="AH260" s="317">
        <v>0</v>
      </c>
      <c r="AI260" s="319">
        <v>20</v>
      </c>
      <c r="AJ260" s="319">
        <v>1</v>
      </c>
      <c r="AK260" s="319">
        <v>5</v>
      </c>
      <c r="AL260" s="319" t="s">
        <v>35</v>
      </c>
      <c r="AM260" s="319">
        <v>26</v>
      </c>
      <c r="AN260" s="319">
        <v>0</v>
      </c>
      <c r="AO260" s="319">
        <v>0</v>
      </c>
      <c r="AP260" s="319">
        <v>0</v>
      </c>
      <c r="AQ260" s="319" t="s">
        <v>35</v>
      </c>
      <c r="AR260" s="319">
        <v>0</v>
      </c>
      <c r="AS260" s="321">
        <v>20</v>
      </c>
      <c r="AT260" s="321">
        <v>20</v>
      </c>
      <c r="AU260" s="321">
        <v>20</v>
      </c>
      <c r="AV260" s="321" t="s">
        <v>35</v>
      </c>
      <c r="AW260" s="308" t="s">
        <v>2681</v>
      </c>
    </row>
    <row r="261" spans="1:49" x14ac:dyDescent="0.35">
      <c r="A261" s="315">
        <v>2013</v>
      </c>
      <c r="B261" s="316">
        <v>12090</v>
      </c>
      <c r="C261" s="308" t="s">
        <v>989</v>
      </c>
      <c r="D261" s="308" t="s">
        <v>163</v>
      </c>
      <c r="E261" s="317">
        <v>29</v>
      </c>
      <c r="F261" s="317">
        <v>0</v>
      </c>
      <c r="G261" s="317">
        <v>0</v>
      </c>
      <c r="H261" s="317">
        <v>0</v>
      </c>
      <c r="I261" s="317">
        <v>29</v>
      </c>
      <c r="J261" s="318" t="s">
        <v>35</v>
      </c>
      <c r="K261" s="318" t="s">
        <v>35</v>
      </c>
      <c r="L261" s="318" t="s">
        <v>35</v>
      </c>
      <c r="M261" s="318" t="s">
        <v>35</v>
      </c>
      <c r="N261" s="318" t="s">
        <v>35</v>
      </c>
      <c r="O261" s="319">
        <v>150</v>
      </c>
      <c r="P261" s="319">
        <v>0</v>
      </c>
      <c r="Q261" s="319">
        <v>0</v>
      </c>
      <c r="R261" s="319">
        <v>0</v>
      </c>
      <c r="S261" s="319">
        <v>150</v>
      </c>
      <c r="T261" s="320" t="s">
        <v>35</v>
      </c>
      <c r="U261" s="320" t="s">
        <v>35</v>
      </c>
      <c r="V261" s="320" t="s">
        <v>35</v>
      </c>
      <c r="W261" s="320" t="s">
        <v>35</v>
      </c>
      <c r="X261" s="320" t="s">
        <v>35</v>
      </c>
      <c r="Y261" s="317">
        <v>14</v>
      </c>
      <c r="Z261" s="317">
        <v>0</v>
      </c>
      <c r="AA261" s="317">
        <v>0</v>
      </c>
      <c r="AB261" s="317">
        <v>0</v>
      </c>
      <c r="AC261" s="317">
        <v>14</v>
      </c>
      <c r="AD261" s="317" t="s">
        <v>35</v>
      </c>
      <c r="AE261" s="317" t="s">
        <v>35</v>
      </c>
      <c r="AF261" s="317" t="s">
        <v>35</v>
      </c>
      <c r="AG261" s="317" t="s">
        <v>35</v>
      </c>
      <c r="AH261" s="317" t="s">
        <v>35</v>
      </c>
      <c r="AI261" s="319">
        <v>32</v>
      </c>
      <c r="AJ261" s="319">
        <v>0</v>
      </c>
      <c r="AK261" s="319">
        <v>0</v>
      </c>
      <c r="AL261" s="319">
        <v>0</v>
      </c>
      <c r="AM261" s="319">
        <v>32</v>
      </c>
      <c r="AN261" s="319" t="s">
        <v>35</v>
      </c>
      <c r="AO261" s="319" t="s">
        <v>35</v>
      </c>
      <c r="AP261" s="319" t="s">
        <v>35</v>
      </c>
      <c r="AQ261" s="319" t="s">
        <v>35</v>
      </c>
      <c r="AR261" s="319" t="s">
        <v>35</v>
      </c>
      <c r="AS261" s="321">
        <v>10</v>
      </c>
      <c r="AT261" s="321">
        <v>0</v>
      </c>
      <c r="AU261" s="321">
        <v>0</v>
      </c>
      <c r="AV261" s="321">
        <v>0</v>
      </c>
      <c r="AW261" s="308" t="s">
        <v>6</v>
      </c>
    </row>
    <row r="262" spans="1:49" x14ac:dyDescent="0.35">
      <c r="A262" s="315">
        <v>2013</v>
      </c>
      <c r="B262" s="316">
        <v>12187</v>
      </c>
      <c r="C262" s="308" t="s">
        <v>991</v>
      </c>
      <c r="D262" s="308" t="s">
        <v>123</v>
      </c>
      <c r="E262" s="317">
        <v>1649</v>
      </c>
      <c r="F262" s="317">
        <v>803</v>
      </c>
      <c r="G262" s="317">
        <v>327</v>
      </c>
      <c r="H262" s="317">
        <v>0</v>
      </c>
      <c r="I262" s="317">
        <v>2779</v>
      </c>
      <c r="J262" s="318" t="s">
        <v>35</v>
      </c>
      <c r="K262" s="318" t="s">
        <v>35</v>
      </c>
      <c r="L262" s="318" t="s">
        <v>35</v>
      </c>
      <c r="M262" s="318" t="s">
        <v>35</v>
      </c>
      <c r="N262" s="318" t="s">
        <v>35</v>
      </c>
      <c r="O262" s="319">
        <v>50901</v>
      </c>
      <c r="P262" s="319">
        <v>8371</v>
      </c>
      <c r="Q262" s="319">
        <v>3553</v>
      </c>
      <c r="R262" s="319">
        <v>0</v>
      </c>
      <c r="S262" s="319">
        <v>62825</v>
      </c>
      <c r="T262" s="320" t="s">
        <v>35</v>
      </c>
      <c r="U262" s="320" t="s">
        <v>35</v>
      </c>
      <c r="V262" s="320" t="s">
        <v>35</v>
      </c>
      <c r="W262" s="320" t="s">
        <v>35</v>
      </c>
      <c r="X262" s="320" t="s">
        <v>35</v>
      </c>
      <c r="Y262" s="317">
        <v>550</v>
      </c>
      <c r="Z262" s="317">
        <v>188</v>
      </c>
      <c r="AA262" s="317">
        <v>54</v>
      </c>
      <c r="AB262" s="317">
        <v>0</v>
      </c>
      <c r="AC262" s="317">
        <v>792</v>
      </c>
      <c r="AD262" s="317">
        <v>127</v>
      </c>
      <c r="AE262" s="317">
        <v>62</v>
      </c>
      <c r="AF262" s="317">
        <v>25</v>
      </c>
      <c r="AG262" s="317">
        <v>0</v>
      </c>
      <c r="AH262" s="317">
        <v>214</v>
      </c>
      <c r="AI262" s="319">
        <v>550</v>
      </c>
      <c r="AJ262" s="319">
        <v>188</v>
      </c>
      <c r="AK262" s="319">
        <v>54</v>
      </c>
      <c r="AL262" s="319">
        <v>0</v>
      </c>
      <c r="AM262" s="319">
        <v>792</v>
      </c>
      <c r="AN262" s="319">
        <v>127</v>
      </c>
      <c r="AO262" s="319">
        <v>62</v>
      </c>
      <c r="AP262" s="319">
        <v>25</v>
      </c>
      <c r="AQ262" s="319">
        <v>0</v>
      </c>
      <c r="AR262" s="319">
        <v>214</v>
      </c>
      <c r="AS262" s="321">
        <v>30.87</v>
      </c>
      <c r="AT262" s="321">
        <v>10.42</v>
      </c>
      <c r="AU262" s="321">
        <v>10.86</v>
      </c>
      <c r="AV262" s="321">
        <v>0</v>
      </c>
      <c r="AW262" s="308" t="s">
        <v>6</v>
      </c>
    </row>
    <row r="263" spans="1:49" x14ac:dyDescent="0.35">
      <c r="A263" s="315">
        <v>2013</v>
      </c>
      <c r="B263" s="316">
        <v>12286</v>
      </c>
      <c r="C263" s="308" t="s">
        <v>999</v>
      </c>
      <c r="D263" s="308" t="s">
        <v>48</v>
      </c>
      <c r="E263" s="317">
        <v>96</v>
      </c>
      <c r="F263" s="317">
        <v>271</v>
      </c>
      <c r="G263" s="317">
        <v>814</v>
      </c>
      <c r="H263" s="317" t="s">
        <v>35</v>
      </c>
      <c r="I263" s="317">
        <v>1181</v>
      </c>
      <c r="J263" s="318">
        <v>0</v>
      </c>
      <c r="K263" s="318">
        <v>0</v>
      </c>
      <c r="L263" s="318">
        <v>0.1</v>
      </c>
      <c r="M263" s="318" t="s">
        <v>35</v>
      </c>
      <c r="N263" s="318">
        <v>0.1</v>
      </c>
      <c r="O263" s="319">
        <v>297</v>
      </c>
      <c r="P263" s="319">
        <v>3264</v>
      </c>
      <c r="Q263" s="319">
        <v>9791</v>
      </c>
      <c r="R263" s="319" t="s">
        <v>35</v>
      </c>
      <c r="S263" s="319">
        <v>13352</v>
      </c>
      <c r="T263" s="320">
        <v>0</v>
      </c>
      <c r="U263" s="320">
        <v>0</v>
      </c>
      <c r="V263" s="320">
        <v>0.1</v>
      </c>
      <c r="W263" s="320" t="s">
        <v>35</v>
      </c>
      <c r="X263" s="320">
        <v>0.1</v>
      </c>
      <c r="Y263" s="317">
        <v>4</v>
      </c>
      <c r="Z263" s="317">
        <v>11</v>
      </c>
      <c r="AA263" s="317">
        <v>34</v>
      </c>
      <c r="AB263" s="317" t="s">
        <v>35</v>
      </c>
      <c r="AC263" s="317">
        <v>49</v>
      </c>
      <c r="AD263" s="317">
        <v>4</v>
      </c>
      <c r="AE263" s="317">
        <v>10</v>
      </c>
      <c r="AF263" s="317">
        <v>30</v>
      </c>
      <c r="AG263" s="317" t="s">
        <v>35</v>
      </c>
      <c r="AH263" s="317">
        <v>43</v>
      </c>
      <c r="AI263" s="319">
        <v>4</v>
      </c>
      <c r="AJ263" s="319">
        <v>11</v>
      </c>
      <c r="AK263" s="319">
        <v>34</v>
      </c>
      <c r="AL263" s="319" t="s">
        <v>35</v>
      </c>
      <c r="AM263" s="319">
        <v>49</v>
      </c>
      <c r="AN263" s="319">
        <v>4</v>
      </c>
      <c r="AO263" s="319">
        <v>10</v>
      </c>
      <c r="AP263" s="319">
        <v>30</v>
      </c>
      <c r="AQ263" s="319" t="s">
        <v>35</v>
      </c>
      <c r="AR263" s="319">
        <v>43</v>
      </c>
      <c r="AS263" s="321">
        <v>3</v>
      </c>
      <c r="AT263" s="321">
        <v>12</v>
      </c>
      <c r="AU263" s="321">
        <v>12</v>
      </c>
      <c r="AV263" s="321" t="s">
        <v>35</v>
      </c>
      <c r="AW263" s="308" t="s">
        <v>6</v>
      </c>
    </row>
    <row r="264" spans="1:49" x14ac:dyDescent="0.35">
      <c r="A264" s="315">
        <v>2013</v>
      </c>
      <c r="B264" s="316">
        <v>12312</v>
      </c>
      <c r="C264" s="308" t="s">
        <v>1003</v>
      </c>
      <c r="D264" s="308" t="s">
        <v>60</v>
      </c>
      <c r="E264" s="317">
        <v>13</v>
      </c>
      <c r="F264" s="317">
        <v>361</v>
      </c>
      <c r="G264" s="317">
        <v>744</v>
      </c>
      <c r="H264" s="317" t="s">
        <v>35</v>
      </c>
      <c r="I264" s="317">
        <v>1118</v>
      </c>
      <c r="J264" s="318" t="s">
        <v>35</v>
      </c>
      <c r="K264" s="318" t="s">
        <v>35</v>
      </c>
      <c r="L264" s="318" t="s">
        <v>35</v>
      </c>
      <c r="M264" s="318" t="s">
        <v>35</v>
      </c>
      <c r="N264" s="318" t="s">
        <v>35</v>
      </c>
      <c r="O264" s="319">
        <v>147</v>
      </c>
      <c r="P264" s="319">
        <v>4022</v>
      </c>
      <c r="Q264" s="319">
        <v>4801</v>
      </c>
      <c r="R264" s="319" t="s">
        <v>35</v>
      </c>
      <c r="S264" s="319">
        <v>8970</v>
      </c>
      <c r="T264" s="320" t="s">
        <v>35</v>
      </c>
      <c r="U264" s="320" t="s">
        <v>35</v>
      </c>
      <c r="V264" s="320" t="s">
        <v>35</v>
      </c>
      <c r="W264" s="320" t="s">
        <v>35</v>
      </c>
      <c r="X264" s="320" t="s">
        <v>35</v>
      </c>
      <c r="Y264" s="317">
        <v>13</v>
      </c>
      <c r="Z264" s="317">
        <v>39</v>
      </c>
      <c r="AA264" s="317">
        <v>98</v>
      </c>
      <c r="AB264" s="317" t="s">
        <v>35</v>
      </c>
      <c r="AC264" s="317">
        <v>150</v>
      </c>
      <c r="AD264" s="317" t="s">
        <v>35</v>
      </c>
      <c r="AE264" s="317" t="s">
        <v>35</v>
      </c>
      <c r="AF264" s="317" t="s">
        <v>35</v>
      </c>
      <c r="AG264" s="317" t="s">
        <v>35</v>
      </c>
      <c r="AH264" s="317" t="s">
        <v>35</v>
      </c>
      <c r="AI264" s="319">
        <v>13</v>
      </c>
      <c r="AJ264" s="319">
        <v>39</v>
      </c>
      <c r="AK264" s="319">
        <v>98</v>
      </c>
      <c r="AL264" s="319" t="s">
        <v>35</v>
      </c>
      <c r="AM264" s="319">
        <v>150</v>
      </c>
      <c r="AN264" s="319" t="s">
        <v>35</v>
      </c>
      <c r="AO264" s="319" t="s">
        <v>35</v>
      </c>
      <c r="AP264" s="319" t="s">
        <v>35</v>
      </c>
      <c r="AQ264" s="319" t="s">
        <v>35</v>
      </c>
      <c r="AR264" s="319" t="s">
        <v>35</v>
      </c>
      <c r="AS264" s="321">
        <v>11.308</v>
      </c>
      <c r="AT264" s="321">
        <v>11.141</v>
      </c>
      <c r="AU264" s="321">
        <v>6.4530000000000003</v>
      </c>
      <c r="AV264" s="321" t="s">
        <v>35</v>
      </c>
      <c r="AW264" s="308" t="s">
        <v>6</v>
      </c>
    </row>
    <row r="265" spans="1:49" x14ac:dyDescent="0.35">
      <c r="A265" s="315">
        <v>2013</v>
      </c>
      <c r="B265" s="316">
        <v>12341</v>
      </c>
      <c r="C265" s="308" t="s">
        <v>1005</v>
      </c>
      <c r="D265" s="308" t="s">
        <v>83</v>
      </c>
      <c r="E265" s="317">
        <v>68187</v>
      </c>
      <c r="F265" s="317">
        <v>60050</v>
      </c>
      <c r="G265" s="317">
        <v>115260</v>
      </c>
      <c r="H265" s="317" t="s">
        <v>35</v>
      </c>
      <c r="I265" s="317">
        <v>243497</v>
      </c>
      <c r="J265" s="318">
        <v>17.7</v>
      </c>
      <c r="K265" s="318">
        <v>11.3</v>
      </c>
      <c r="L265" s="318">
        <v>18.2</v>
      </c>
      <c r="M265" s="318" t="s">
        <v>35</v>
      </c>
      <c r="N265" s="318">
        <v>47.2</v>
      </c>
      <c r="O265" s="319">
        <v>633790</v>
      </c>
      <c r="P265" s="319">
        <v>763301</v>
      </c>
      <c r="Q265" s="319">
        <v>1880032</v>
      </c>
      <c r="R265" s="319" t="s">
        <v>35</v>
      </c>
      <c r="S265" s="319">
        <v>3277123</v>
      </c>
      <c r="T265" s="320">
        <v>174</v>
      </c>
      <c r="U265" s="320">
        <v>174</v>
      </c>
      <c r="V265" s="320">
        <v>584</v>
      </c>
      <c r="W265" s="320" t="s">
        <v>35</v>
      </c>
      <c r="X265" s="320">
        <v>932</v>
      </c>
      <c r="Y265" s="317">
        <v>8112</v>
      </c>
      <c r="Z265" s="317">
        <v>13715</v>
      </c>
      <c r="AA265" s="317">
        <v>19263</v>
      </c>
      <c r="AB265" s="317" t="s">
        <v>35</v>
      </c>
      <c r="AC265" s="317">
        <v>41090</v>
      </c>
      <c r="AD265" s="317">
        <v>4706</v>
      </c>
      <c r="AE265" s="317">
        <v>3401</v>
      </c>
      <c r="AF265" s="317">
        <v>2461</v>
      </c>
      <c r="AG265" s="317" t="s">
        <v>35</v>
      </c>
      <c r="AH265" s="317">
        <v>10568</v>
      </c>
      <c r="AI265" s="319">
        <v>8112</v>
      </c>
      <c r="AJ265" s="319">
        <v>13715</v>
      </c>
      <c r="AK265" s="319">
        <v>19263</v>
      </c>
      <c r="AL265" s="319" t="s">
        <v>35</v>
      </c>
      <c r="AM265" s="319">
        <v>41090</v>
      </c>
      <c r="AN265" s="319">
        <v>4706</v>
      </c>
      <c r="AO265" s="319">
        <v>3401</v>
      </c>
      <c r="AP265" s="319">
        <v>2461</v>
      </c>
      <c r="AQ265" s="319" t="s">
        <v>35</v>
      </c>
      <c r="AR265" s="319">
        <v>10568</v>
      </c>
      <c r="AS265" s="321">
        <v>9</v>
      </c>
      <c r="AT265" s="321">
        <v>14</v>
      </c>
      <c r="AU265" s="321">
        <v>17</v>
      </c>
      <c r="AV265" s="321" t="s">
        <v>35</v>
      </c>
      <c r="AW265" s="308" t="s">
        <v>2682</v>
      </c>
    </row>
    <row r="266" spans="1:49" x14ac:dyDescent="0.35">
      <c r="A266" s="315">
        <v>2013</v>
      </c>
      <c r="B266" s="316">
        <v>12341</v>
      </c>
      <c r="C266" s="308" t="s">
        <v>1005</v>
      </c>
      <c r="D266" s="308" t="s">
        <v>34</v>
      </c>
      <c r="E266" s="317">
        <v>1712</v>
      </c>
      <c r="F266" s="317">
        <v>1623</v>
      </c>
      <c r="G266" s="317">
        <v>2485</v>
      </c>
      <c r="H266" s="317" t="s">
        <v>35</v>
      </c>
      <c r="I266" s="317">
        <v>5820</v>
      </c>
      <c r="J266" s="318">
        <v>0.5</v>
      </c>
      <c r="K266" s="318">
        <v>0.3</v>
      </c>
      <c r="L266" s="318">
        <v>0.5</v>
      </c>
      <c r="M266" s="318" t="s">
        <v>35</v>
      </c>
      <c r="N266" s="318">
        <v>1.3</v>
      </c>
      <c r="O266" s="319">
        <v>13006</v>
      </c>
      <c r="P266" s="319">
        <v>17497</v>
      </c>
      <c r="Q266" s="319">
        <v>27564</v>
      </c>
      <c r="R266" s="319" t="s">
        <v>35</v>
      </c>
      <c r="S266" s="319">
        <v>58067</v>
      </c>
      <c r="T266" s="320">
        <v>8.6</v>
      </c>
      <c r="U266" s="320">
        <v>3.5</v>
      </c>
      <c r="V266" s="320">
        <v>5.9</v>
      </c>
      <c r="W266" s="320" t="s">
        <v>35</v>
      </c>
      <c r="X266" s="320">
        <v>18</v>
      </c>
      <c r="Y266" s="317">
        <v>239</v>
      </c>
      <c r="Z266" s="317">
        <v>240</v>
      </c>
      <c r="AA266" s="317">
        <v>633</v>
      </c>
      <c r="AB266" s="317" t="s">
        <v>35</v>
      </c>
      <c r="AC266" s="317">
        <v>1112</v>
      </c>
      <c r="AD266" s="317">
        <v>335</v>
      </c>
      <c r="AE266" s="317">
        <v>170</v>
      </c>
      <c r="AF266" s="317">
        <v>0</v>
      </c>
      <c r="AG266" s="317" t="s">
        <v>35</v>
      </c>
      <c r="AH266" s="317">
        <v>505</v>
      </c>
      <c r="AI266" s="319">
        <v>239</v>
      </c>
      <c r="AJ266" s="319">
        <v>240</v>
      </c>
      <c r="AK266" s="319">
        <v>633</v>
      </c>
      <c r="AL266" s="319" t="s">
        <v>35</v>
      </c>
      <c r="AM266" s="319">
        <v>1112</v>
      </c>
      <c r="AN266" s="319">
        <v>335</v>
      </c>
      <c r="AO266" s="319">
        <v>170</v>
      </c>
      <c r="AP266" s="319">
        <v>0</v>
      </c>
      <c r="AQ266" s="319" t="s">
        <v>35</v>
      </c>
      <c r="AR266" s="319">
        <v>505</v>
      </c>
      <c r="AS266" s="321">
        <v>9</v>
      </c>
      <c r="AT266" s="321">
        <v>12</v>
      </c>
      <c r="AU266" s="321">
        <v>11</v>
      </c>
      <c r="AV266" s="321" t="s">
        <v>35</v>
      </c>
      <c r="AW266" s="308" t="s">
        <v>2641</v>
      </c>
    </row>
    <row r="267" spans="1:49" x14ac:dyDescent="0.35">
      <c r="A267" s="315">
        <v>2013</v>
      </c>
      <c r="B267" s="316">
        <v>12341</v>
      </c>
      <c r="C267" s="308" t="s">
        <v>1005</v>
      </c>
      <c r="D267" s="308" t="s">
        <v>164</v>
      </c>
      <c r="E267" s="317">
        <v>140</v>
      </c>
      <c r="F267" s="317">
        <v>40</v>
      </c>
      <c r="G267" s="317">
        <v>490</v>
      </c>
      <c r="H267" s="317" t="s">
        <v>35</v>
      </c>
      <c r="I267" s="317">
        <v>670</v>
      </c>
      <c r="J267" s="318">
        <v>0.1</v>
      </c>
      <c r="K267" s="318">
        <v>0</v>
      </c>
      <c r="L267" s="318">
        <v>0.1</v>
      </c>
      <c r="M267" s="318" t="s">
        <v>35</v>
      </c>
      <c r="N267" s="318">
        <v>0.2</v>
      </c>
      <c r="O267" s="319">
        <v>3272</v>
      </c>
      <c r="P267" s="319">
        <v>584</v>
      </c>
      <c r="Q267" s="319">
        <v>5928</v>
      </c>
      <c r="R267" s="319" t="s">
        <v>35</v>
      </c>
      <c r="S267" s="319">
        <v>9784</v>
      </c>
      <c r="T267" s="320">
        <v>0.6</v>
      </c>
      <c r="U267" s="320">
        <v>0.1</v>
      </c>
      <c r="V267" s="320">
        <v>1.2</v>
      </c>
      <c r="W267" s="320" t="s">
        <v>35</v>
      </c>
      <c r="X267" s="320">
        <v>1.9</v>
      </c>
      <c r="Y267" s="317">
        <v>48</v>
      </c>
      <c r="Z267" s="317">
        <v>5</v>
      </c>
      <c r="AA267" s="317">
        <v>30</v>
      </c>
      <c r="AB267" s="317" t="s">
        <v>35</v>
      </c>
      <c r="AC267" s="317">
        <v>83</v>
      </c>
      <c r="AD267" s="317">
        <v>3</v>
      </c>
      <c r="AE267" s="317">
        <v>2</v>
      </c>
      <c r="AF267" s="317">
        <v>14</v>
      </c>
      <c r="AG267" s="317" t="s">
        <v>35</v>
      </c>
      <c r="AH267" s="317">
        <v>19</v>
      </c>
      <c r="AI267" s="319">
        <v>48</v>
      </c>
      <c r="AJ267" s="319">
        <v>5</v>
      </c>
      <c r="AK267" s="319">
        <v>30</v>
      </c>
      <c r="AL267" s="319" t="s">
        <v>35</v>
      </c>
      <c r="AM267" s="319">
        <v>83</v>
      </c>
      <c r="AN267" s="319">
        <v>3</v>
      </c>
      <c r="AO267" s="319">
        <v>2</v>
      </c>
      <c r="AP267" s="319">
        <v>14</v>
      </c>
      <c r="AQ267" s="319" t="s">
        <v>35</v>
      </c>
      <c r="AR267" s="319">
        <v>19</v>
      </c>
      <c r="AS267" s="321">
        <v>17</v>
      </c>
      <c r="AT267" s="321">
        <v>16</v>
      </c>
      <c r="AU267" s="321">
        <v>13</v>
      </c>
      <c r="AV267" s="321" t="s">
        <v>35</v>
      </c>
      <c r="AW267" s="308" t="s">
        <v>6</v>
      </c>
    </row>
    <row r="268" spans="1:49" x14ac:dyDescent="0.35">
      <c r="A268" s="315">
        <v>2013</v>
      </c>
      <c r="B268" s="316">
        <v>12390</v>
      </c>
      <c r="C268" s="308" t="s">
        <v>1008</v>
      </c>
      <c r="D268" s="308" t="s">
        <v>187</v>
      </c>
      <c r="E268" s="317">
        <v>97740</v>
      </c>
      <c r="F268" s="317">
        <v>34576</v>
      </c>
      <c r="G268" s="317">
        <v>22690</v>
      </c>
      <c r="H268" s="317">
        <v>0</v>
      </c>
      <c r="I268" s="317">
        <v>155006</v>
      </c>
      <c r="J268" s="318">
        <v>8.5</v>
      </c>
      <c r="K268" s="318">
        <v>5.8</v>
      </c>
      <c r="L268" s="318">
        <v>2.9</v>
      </c>
      <c r="M268" s="318">
        <v>0</v>
      </c>
      <c r="N268" s="318">
        <v>17.2</v>
      </c>
      <c r="O268" s="319">
        <v>633464</v>
      </c>
      <c r="P268" s="319">
        <v>501156</v>
      </c>
      <c r="Q268" s="319">
        <v>336318</v>
      </c>
      <c r="R268" s="319">
        <v>0</v>
      </c>
      <c r="S268" s="319">
        <v>1470938</v>
      </c>
      <c r="T268" s="320">
        <v>8.5</v>
      </c>
      <c r="U268" s="320">
        <v>5.8</v>
      </c>
      <c r="V268" s="320">
        <v>2.9</v>
      </c>
      <c r="W268" s="320">
        <v>0</v>
      </c>
      <c r="X268" s="320">
        <v>17.2</v>
      </c>
      <c r="Y268" s="317">
        <v>5860</v>
      </c>
      <c r="Z268" s="317">
        <v>1908</v>
      </c>
      <c r="AA268" s="317">
        <v>936</v>
      </c>
      <c r="AB268" s="317">
        <v>0</v>
      </c>
      <c r="AC268" s="317">
        <v>8704</v>
      </c>
      <c r="AD268" s="317">
        <v>7568</v>
      </c>
      <c r="AE268" s="317">
        <v>2242</v>
      </c>
      <c r="AF268" s="317">
        <v>332</v>
      </c>
      <c r="AG268" s="317">
        <v>0</v>
      </c>
      <c r="AH268" s="317">
        <v>10142</v>
      </c>
      <c r="AI268" s="319">
        <v>5860</v>
      </c>
      <c r="AJ268" s="319">
        <v>1908</v>
      </c>
      <c r="AK268" s="319">
        <v>936</v>
      </c>
      <c r="AL268" s="319">
        <v>0</v>
      </c>
      <c r="AM268" s="319">
        <v>8704</v>
      </c>
      <c r="AN268" s="319">
        <v>7568</v>
      </c>
      <c r="AO268" s="319">
        <v>2242</v>
      </c>
      <c r="AP268" s="319">
        <v>332</v>
      </c>
      <c r="AQ268" s="319">
        <v>0</v>
      </c>
      <c r="AR268" s="319">
        <v>10142</v>
      </c>
      <c r="AS268" s="321">
        <v>6.4809999999999999</v>
      </c>
      <c r="AT268" s="321">
        <v>14.494</v>
      </c>
      <c r="AU268" s="321">
        <v>14.821999999999999</v>
      </c>
      <c r="AV268" s="321">
        <v>0</v>
      </c>
      <c r="AW268" s="308" t="s">
        <v>2683</v>
      </c>
    </row>
    <row r="269" spans="1:49" x14ac:dyDescent="0.35">
      <c r="A269" s="315">
        <v>2013</v>
      </c>
      <c r="B269" s="316">
        <v>12395</v>
      </c>
      <c r="C269" s="308" t="s">
        <v>1009</v>
      </c>
      <c r="D269" s="308" t="s">
        <v>34</v>
      </c>
      <c r="E269" s="317">
        <v>377</v>
      </c>
      <c r="F269" s="317" t="s">
        <v>35</v>
      </c>
      <c r="G269" s="317" t="s">
        <v>35</v>
      </c>
      <c r="H269" s="317" t="s">
        <v>35</v>
      </c>
      <c r="I269" s="317">
        <v>377</v>
      </c>
      <c r="J269" s="318" t="s">
        <v>35</v>
      </c>
      <c r="K269" s="318" t="s">
        <v>35</v>
      </c>
      <c r="L269" s="318" t="s">
        <v>35</v>
      </c>
      <c r="M269" s="318" t="s">
        <v>35</v>
      </c>
      <c r="N269" s="318" t="s">
        <v>35</v>
      </c>
      <c r="O269" s="319">
        <v>5655</v>
      </c>
      <c r="P269" s="319" t="s">
        <v>35</v>
      </c>
      <c r="Q269" s="319" t="s">
        <v>35</v>
      </c>
      <c r="R269" s="319" t="s">
        <v>35</v>
      </c>
      <c r="S269" s="319">
        <v>5655</v>
      </c>
      <c r="T269" s="320" t="s">
        <v>35</v>
      </c>
      <c r="U269" s="320" t="s">
        <v>35</v>
      </c>
      <c r="V269" s="320" t="s">
        <v>35</v>
      </c>
      <c r="W269" s="320" t="s">
        <v>35</v>
      </c>
      <c r="X269" s="320" t="s">
        <v>35</v>
      </c>
      <c r="Y269" s="317">
        <v>7</v>
      </c>
      <c r="Z269" s="317" t="s">
        <v>35</v>
      </c>
      <c r="AA269" s="317" t="s">
        <v>35</v>
      </c>
      <c r="AB269" s="317" t="s">
        <v>35</v>
      </c>
      <c r="AC269" s="317">
        <v>7</v>
      </c>
      <c r="AD269" s="317">
        <v>3</v>
      </c>
      <c r="AE269" s="317" t="s">
        <v>35</v>
      </c>
      <c r="AF269" s="317" t="s">
        <v>35</v>
      </c>
      <c r="AG269" s="317" t="s">
        <v>35</v>
      </c>
      <c r="AH269" s="317">
        <v>3</v>
      </c>
      <c r="AI269" s="319">
        <v>7</v>
      </c>
      <c r="AJ269" s="319" t="s">
        <v>35</v>
      </c>
      <c r="AK269" s="319" t="s">
        <v>35</v>
      </c>
      <c r="AL269" s="319" t="s">
        <v>35</v>
      </c>
      <c r="AM269" s="319">
        <v>7</v>
      </c>
      <c r="AN269" s="319">
        <v>3</v>
      </c>
      <c r="AO269" s="319" t="s">
        <v>35</v>
      </c>
      <c r="AP269" s="319" t="s">
        <v>35</v>
      </c>
      <c r="AQ269" s="319" t="s">
        <v>35</v>
      </c>
      <c r="AR269" s="319">
        <v>3</v>
      </c>
      <c r="AS269" s="321">
        <v>15</v>
      </c>
      <c r="AT269" s="321" t="s">
        <v>35</v>
      </c>
      <c r="AU269" s="321" t="s">
        <v>35</v>
      </c>
      <c r="AV269" s="321" t="s">
        <v>35</v>
      </c>
      <c r="AW269" s="308" t="s">
        <v>6</v>
      </c>
    </row>
    <row r="270" spans="1:49" x14ac:dyDescent="0.35">
      <c r="A270" s="315">
        <v>2013</v>
      </c>
      <c r="B270" s="316">
        <v>12539</v>
      </c>
      <c r="C270" s="308" t="s">
        <v>1026</v>
      </c>
      <c r="D270" s="308" t="s">
        <v>86</v>
      </c>
      <c r="E270" s="317">
        <v>32</v>
      </c>
      <c r="F270" s="317" t="s">
        <v>35</v>
      </c>
      <c r="G270" s="317">
        <v>375</v>
      </c>
      <c r="H270" s="317" t="s">
        <v>35</v>
      </c>
      <c r="I270" s="317">
        <v>407</v>
      </c>
      <c r="J270" s="318">
        <v>0.1</v>
      </c>
      <c r="K270" s="318" t="s">
        <v>35</v>
      </c>
      <c r="L270" s="318">
        <v>2.1</v>
      </c>
      <c r="M270" s="318" t="s">
        <v>35</v>
      </c>
      <c r="N270" s="318">
        <v>2.2000000000000002</v>
      </c>
      <c r="O270" s="319">
        <v>320</v>
      </c>
      <c r="P270" s="319" t="s">
        <v>35</v>
      </c>
      <c r="Q270" s="319">
        <v>3750</v>
      </c>
      <c r="R270" s="319" t="s">
        <v>35</v>
      </c>
      <c r="S270" s="319">
        <v>4070</v>
      </c>
      <c r="T270" s="320">
        <v>0.1</v>
      </c>
      <c r="U270" s="320" t="s">
        <v>35</v>
      </c>
      <c r="V270" s="320">
        <v>21</v>
      </c>
      <c r="W270" s="320" t="s">
        <v>35</v>
      </c>
      <c r="X270" s="320">
        <v>21.1</v>
      </c>
      <c r="Y270" s="317">
        <v>2</v>
      </c>
      <c r="Z270" s="317" t="s">
        <v>35</v>
      </c>
      <c r="AA270" s="317">
        <v>6</v>
      </c>
      <c r="AB270" s="317" t="s">
        <v>35</v>
      </c>
      <c r="AC270" s="317">
        <v>8</v>
      </c>
      <c r="AD270" s="317" t="s">
        <v>35</v>
      </c>
      <c r="AE270" s="317" t="s">
        <v>35</v>
      </c>
      <c r="AF270" s="317" t="s">
        <v>35</v>
      </c>
      <c r="AG270" s="317" t="s">
        <v>35</v>
      </c>
      <c r="AH270" s="317" t="s">
        <v>35</v>
      </c>
      <c r="AI270" s="319">
        <v>15</v>
      </c>
      <c r="AJ270" s="319" t="s">
        <v>35</v>
      </c>
      <c r="AK270" s="319">
        <v>61</v>
      </c>
      <c r="AL270" s="319" t="s">
        <v>35</v>
      </c>
      <c r="AM270" s="319">
        <v>76</v>
      </c>
      <c r="AN270" s="319" t="s">
        <v>35</v>
      </c>
      <c r="AO270" s="319" t="s">
        <v>35</v>
      </c>
      <c r="AP270" s="319" t="s">
        <v>35</v>
      </c>
      <c r="AQ270" s="319" t="s">
        <v>35</v>
      </c>
      <c r="AR270" s="319" t="s">
        <v>35</v>
      </c>
      <c r="AS270" s="321">
        <v>10</v>
      </c>
      <c r="AT270" s="321" t="s">
        <v>35</v>
      </c>
      <c r="AU270" s="321">
        <v>10</v>
      </c>
      <c r="AV270" s="321" t="s">
        <v>35</v>
      </c>
      <c r="AW270" s="308" t="s">
        <v>6</v>
      </c>
    </row>
    <row r="271" spans="1:49" x14ac:dyDescent="0.35">
      <c r="A271" s="315">
        <v>2013</v>
      </c>
      <c r="B271" s="316">
        <v>12541</v>
      </c>
      <c r="C271" s="308" t="s">
        <v>1028</v>
      </c>
      <c r="D271" s="308" t="s">
        <v>83</v>
      </c>
      <c r="E271" s="317">
        <v>39</v>
      </c>
      <c r="F271" s="317">
        <v>61</v>
      </c>
      <c r="G271" s="317" t="s">
        <v>35</v>
      </c>
      <c r="H271" s="317" t="s">
        <v>35</v>
      </c>
      <c r="I271" s="317">
        <v>100</v>
      </c>
      <c r="J271" s="318">
        <v>0</v>
      </c>
      <c r="K271" s="318">
        <v>0</v>
      </c>
      <c r="L271" s="318" t="s">
        <v>35</v>
      </c>
      <c r="M271" s="318" t="s">
        <v>35</v>
      </c>
      <c r="N271" s="318">
        <v>0</v>
      </c>
      <c r="O271" s="319">
        <v>448</v>
      </c>
      <c r="P271" s="319">
        <v>1000</v>
      </c>
      <c r="Q271" s="319" t="s">
        <v>35</v>
      </c>
      <c r="R271" s="319" t="s">
        <v>35</v>
      </c>
      <c r="S271" s="319">
        <v>1448</v>
      </c>
      <c r="T271" s="320">
        <v>0</v>
      </c>
      <c r="U271" s="320">
        <v>0</v>
      </c>
      <c r="V271" s="320" t="s">
        <v>35</v>
      </c>
      <c r="W271" s="320" t="s">
        <v>35</v>
      </c>
      <c r="X271" s="320">
        <v>0</v>
      </c>
      <c r="Y271" s="317">
        <v>8</v>
      </c>
      <c r="Z271" s="317">
        <v>5</v>
      </c>
      <c r="AA271" s="317" t="s">
        <v>35</v>
      </c>
      <c r="AB271" s="317" t="s">
        <v>35</v>
      </c>
      <c r="AC271" s="317">
        <v>13</v>
      </c>
      <c r="AD271" s="317">
        <v>2</v>
      </c>
      <c r="AE271" s="317">
        <v>62</v>
      </c>
      <c r="AF271" s="317" t="s">
        <v>35</v>
      </c>
      <c r="AG271" s="317" t="s">
        <v>35</v>
      </c>
      <c r="AH271" s="317">
        <v>64</v>
      </c>
      <c r="AI271" s="319">
        <v>8</v>
      </c>
      <c r="AJ271" s="319">
        <v>5</v>
      </c>
      <c r="AK271" s="319" t="s">
        <v>35</v>
      </c>
      <c r="AL271" s="319" t="s">
        <v>35</v>
      </c>
      <c r="AM271" s="319">
        <v>13</v>
      </c>
      <c r="AN271" s="319">
        <v>2</v>
      </c>
      <c r="AO271" s="319">
        <v>62</v>
      </c>
      <c r="AP271" s="319" t="s">
        <v>35</v>
      </c>
      <c r="AQ271" s="319" t="s">
        <v>35</v>
      </c>
      <c r="AR271" s="319">
        <v>64</v>
      </c>
      <c r="AS271" s="321">
        <v>11</v>
      </c>
      <c r="AT271" s="321">
        <v>17</v>
      </c>
      <c r="AU271" s="321" t="s">
        <v>35</v>
      </c>
      <c r="AV271" s="321" t="s">
        <v>35</v>
      </c>
      <c r="AW271" s="308" t="s">
        <v>6</v>
      </c>
    </row>
    <row r="272" spans="1:49" x14ac:dyDescent="0.35">
      <c r="A272" s="315">
        <v>2013</v>
      </c>
      <c r="B272" s="316">
        <v>12615</v>
      </c>
      <c r="C272" s="308" t="s">
        <v>1031</v>
      </c>
      <c r="D272" s="308" t="s">
        <v>123</v>
      </c>
      <c r="E272" s="317">
        <v>322</v>
      </c>
      <c r="F272" s="317">
        <v>51</v>
      </c>
      <c r="G272" s="317">
        <v>137</v>
      </c>
      <c r="H272" s="317">
        <v>0</v>
      </c>
      <c r="I272" s="317">
        <v>510</v>
      </c>
      <c r="J272" s="318">
        <v>0.3</v>
      </c>
      <c r="K272" s="318">
        <v>0.1</v>
      </c>
      <c r="L272" s="318">
        <v>0.1</v>
      </c>
      <c r="M272" s="318">
        <v>0</v>
      </c>
      <c r="N272" s="318">
        <v>0.5</v>
      </c>
      <c r="O272" s="319">
        <v>7760</v>
      </c>
      <c r="P272" s="319">
        <v>949</v>
      </c>
      <c r="Q272" s="319">
        <v>890</v>
      </c>
      <c r="R272" s="319">
        <v>0</v>
      </c>
      <c r="S272" s="319">
        <v>9599</v>
      </c>
      <c r="T272" s="320">
        <v>3</v>
      </c>
      <c r="U272" s="320">
        <v>0.1</v>
      </c>
      <c r="V272" s="320">
        <v>5.3</v>
      </c>
      <c r="W272" s="320">
        <v>0</v>
      </c>
      <c r="X272" s="320">
        <v>8.4</v>
      </c>
      <c r="Y272" s="317">
        <v>72</v>
      </c>
      <c r="Z272" s="317">
        <v>12</v>
      </c>
      <c r="AA272" s="317">
        <v>18</v>
      </c>
      <c r="AB272" s="317">
        <v>0</v>
      </c>
      <c r="AC272" s="317">
        <v>102</v>
      </c>
      <c r="AD272" s="317">
        <v>37</v>
      </c>
      <c r="AE272" s="317">
        <v>5</v>
      </c>
      <c r="AF272" s="317">
        <v>1</v>
      </c>
      <c r="AG272" s="317">
        <v>0</v>
      </c>
      <c r="AH272" s="317">
        <v>43</v>
      </c>
      <c r="AI272" s="319">
        <v>1506</v>
      </c>
      <c r="AJ272" s="319">
        <v>202</v>
      </c>
      <c r="AK272" s="319">
        <v>18</v>
      </c>
      <c r="AL272" s="319">
        <v>0</v>
      </c>
      <c r="AM272" s="319">
        <v>1726</v>
      </c>
      <c r="AN272" s="319">
        <v>12</v>
      </c>
      <c r="AO272" s="319">
        <v>1</v>
      </c>
      <c r="AP272" s="319">
        <v>1</v>
      </c>
      <c r="AQ272" s="319">
        <v>0</v>
      </c>
      <c r="AR272" s="319">
        <v>14</v>
      </c>
      <c r="AS272" s="321">
        <v>20.91</v>
      </c>
      <c r="AT272" s="321">
        <v>16.82</v>
      </c>
      <c r="AU272" s="321">
        <v>2.31</v>
      </c>
      <c r="AV272" s="321">
        <v>0</v>
      </c>
      <c r="AW272" s="308" t="s">
        <v>2684</v>
      </c>
    </row>
    <row r="273" spans="1:49" x14ac:dyDescent="0.35">
      <c r="A273" s="315">
        <v>2013</v>
      </c>
      <c r="B273" s="316">
        <v>12626</v>
      </c>
      <c r="C273" s="308" t="s">
        <v>1033</v>
      </c>
      <c r="D273" s="308" t="s">
        <v>86</v>
      </c>
      <c r="E273" s="317">
        <v>20</v>
      </c>
      <c r="F273" s="317">
        <v>1</v>
      </c>
      <c r="G273" s="317" t="s">
        <v>35</v>
      </c>
      <c r="H273" s="317" t="s">
        <v>35</v>
      </c>
      <c r="I273" s="317">
        <v>21</v>
      </c>
      <c r="J273" s="318">
        <v>0</v>
      </c>
      <c r="K273" s="318">
        <v>0</v>
      </c>
      <c r="L273" s="318" t="s">
        <v>35</v>
      </c>
      <c r="M273" s="318" t="s">
        <v>35</v>
      </c>
      <c r="N273" s="318">
        <v>0</v>
      </c>
      <c r="O273" s="319">
        <v>395</v>
      </c>
      <c r="P273" s="319">
        <v>16</v>
      </c>
      <c r="Q273" s="319" t="s">
        <v>35</v>
      </c>
      <c r="R273" s="319" t="s">
        <v>35</v>
      </c>
      <c r="S273" s="319">
        <v>411</v>
      </c>
      <c r="T273" s="320">
        <v>0</v>
      </c>
      <c r="U273" s="320">
        <v>0</v>
      </c>
      <c r="V273" s="320" t="s">
        <v>35</v>
      </c>
      <c r="W273" s="320" t="s">
        <v>35</v>
      </c>
      <c r="X273" s="320">
        <v>0</v>
      </c>
      <c r="Y273" s="317">
        <v>2</v>
      </c>
      <c r="Z273" s="317">
        <v>1</v>
      </c>
      <c r="AA273" s="317" t="s">
        <v>35</v>
      </c>
      <c r="AB273" s="317" t="s">
        <v>35</v>
      </c>
      <c r="AC273" s="317">
        <v>3</v>
      </c>
      <c r="AD273" s="317">
        <v>0</v>
      </c>
      <c r="AE273" s="317">
        <v>0</v>
      </c>
      <c r="AF273" s="317" t="s">
        <v>35</v>
      </c>
      <c r="AG273" s="317" t="s">
        <v>35</v>
      </c>
      <c r="AH273" s="317">
        <v>0</v>
      </c>
      <c r="AI273" s="319">
        <v>2</v>
      </c>
      <c r="AJ273" s="319">
        <v>1</v>
      </c>
      <c r="AK273" s="319" t="s">
        <v>35</v>
      </c>
      <c r="AL273" s="319" t="s">
        <v>35</v>
      </c>
      <c r="AM273" s="319">
        <v>3</v>
      </c>
      <c r="AN273" s="319">
        <v>0</v>
      </c>
      <c r="AO273" s="319">
        <v>0</v>
      </c>
      <c r="AP273" s="319" t="s">
        <v>35</v>
      </c>
      <c r="AQ273" s="319" t="s">
        <v>35</v>
      </c>
      <c r="AR273" s="319">
        <v>0</v>
      </c>
      <c r="AS273" s="321">
        <v>15</v>
      </c>
      <c r="AT273" s="321">
        <v>15</v>
      </c>
      <c r="AU273" s="321" t="s">
        <v>35</v>
      </c>
      <c r="AV273" s="321" t="s">
        <v>35</v>
      </c>
      <c r="AW273" s="308" t="s">
        <v>6</v>
      </c>
    </row>
    <row r="274" spans="1:49" x14ac:dyDescent="0.35">
      <c r="A274" s="315">
        <v>2013</v>
      </c>
      <c r="B274" s="316">
        <v>12647</v>
      </c>
      <c r="C274" s="308" t="s">
        <v>1035</v>
      </c>
      <c r="D274" s="308" t="s">
        <v>48</v>
      </c>
      <c r="E274" s="317">
        <v>11118</v>
      </c>
      <c r="F274" s="317">
        <v>57547</v>
      </c>
      <c r="G274" s="317" t="s">
        <v>35</v>
      </c>
      <c r="H274" s="317" t="s">
        <v>35</v>
      </c>
      <c r="I274" s="317">
        <v>68665</v>
      </c>
      <c r="J274" s="318">
        <v>2.2000000000000002</v>
      </c>
      <c r="K274" s="318">
        <v>2.9</v>
      </c>
      <c r="L274" s="318" t="s">
        <v>35</v>
      </c>
      <c r="M274" s="318" t="s">
        <v>35</v>
      </c>
      <c r="N274" s="318">
        <v>5.0999999999999996</v>
      </c>
      <c r="O274" s="319">
        <v>111464</v>
      </c>
      <c r="P274" s="319">
        <v>598917</v>
      </c>
      <c r="Q274" s="319" t="s">
        <v>35</v>
      </c>
      <c r="R274" s="319" t="s">
        <v>35</v>
      </c>
      <c r="S274" s="319">
        <v>710381</v>
      </c>
      <c r="T274" s="320">
        <v>1.1000000000000001</v>
      </c>
      <c r="U274" s="320">
        <v>2.1</v>
      </c>
      <c r="V274" s="320" t="s">
        <v>35</v>
      </c>
      <c r="W274" s="320" t="s">
        <v>35</v>
      </c>
      <c r="X274" s="320">
        <v>3.2</v>
      </c>
      <c r="Y274" s="317">
        <v>1269</v>
      </c>
      <c r="Z274" s="317">
        <v>1949</v>
      </c>
      <c r="AA274" s="317" t="s">
        <v>35</v>
      </c>
      <c r="AB274" s="317" t="s">
        <v>35</v>
      </c>
      <c r="AC274" s="317">
        <v>3218</v>
      </c>
      <c r="AD274" s="317">
        <v>1278</v>
      </c>
      <c r="AE274" s="317">
        <v>1910</v>
      </c>
      <c r="AF274" s="317" t="s">
        <v>35</v>
      </c>
      <c r="AG274" s="317" t="s">
        <v>35</v>
      </c>
      <c r="AH274" s="317">
        <v>3188</v>
      </c>
      <c r="AI274" s="319">
        <v>1269</v>
      </c>
      <c r="AJ274" s="319">
        <v>1949</v>
      </c>
      <c r="AK274" s="319" t="s">
        <v>35</v>
      </c>
      <c r="AL274" s="319" t="s">
        <v>35</v>
      </c>
      <c r="AM274" s="319">
        <v>3218</v>
      </c>
      <c r="AN274" s="319">
        <v>1278</v>
      </c>
      <c r="AO274" s="319">
        <v>1910</v>
      </c>
      <c r="AP274" s="319" t="s">
        <v>35</v>
      </c>
      <c r="AQ274" s="319" t="s">
        <v>35</v>
      </c>
      <c r="AR274" s="319">
        <v>3188</v>
      </c>
      <c r="AS274" s="321">
        <v>10</v>
      </c>
      <c r="AT274" s="321">
        <v>10</v>
      </c>
      <c r="AU274" s="321" t="s">
        <v>35</v>
      </c>
      <c r="AV274" s="321" t="s">
        <v>35</v>
      </c>
      <c r="AW274" s="308" t="s">
        <v>6</v>
      </c>
    </row>
    <row r="275" spans="1:49" x14ac:dyDescent="0.35">
      <c r="A275" s="315">
        <v>2013</v>
      </c>
      <c r="B275" s="316">
        <v>12686</v>
      </c>
      <c r="C275" s="308" t="s">
        <v>1041</v>
      </c>
      <c r="D275" s="308" t="s">
        <v>25</v>
      </c>
      <c r="E275" s="317">
        <v>1708</v>
      </c>
      <c r="F275" s="317">
        <v>289</v>
      </c>
      <c r="G275" s="317">
        <v>49</v>
      </c>
      <c r="H275" s="317">
        <v>0</v>
      </c>
      <c r="I275" s="317">
        <v>2046</v>
      </c>
      <c r="J275" s="318">
        <v>3</v>
      </c>
      <c r="K275" s="318">
        <v>0</v>
      </c>
      <c r="L275" s="318">
        <v>0</v>
      </c>
      <c r="M275" s="318">
        <v>0</v>
      </c>
      <c r="N275" s="318">
        <v>3</v>
      </c>
      <c r="O275" s="319">
        <v>18793</v>
      </c>
      <c r="P275" s="319">
        <v>5205</v>
      </c>
      <c r="Q275" s="319">
        <v>728</v>
      </c>
      <c r="R275" s="319">
        <v>0</v>
      </c>
      <c r="S275" s="319">
        <v>24726</v>
      </c>
      <c r="T275" s="320">
        <v>3</v>
      </c>
      <c r="U275" s="320">
        <v>0</v>
      </c>
      <c r="V275" s="320">
        <v>0</v>
      </c>
      <c r="W275" s="320">
        <v>0</v>
      </c>
      <c r="X275" s="320">
        <v>3</v>
      </c>
      <c r="Y275" s="317">
        <v>49</v>
      </c>
      <c r="Z275" s="317">
        <v>18</v>
      </c>
      <c r="AA275" s="317">
        <v>0</v>
      </c>
      <c r="AB275" s="317">
        <v>0</v>
      </c>
      <c r="AC275" s="317">
        <v>67</v>
      </c>
      <c r="AD275" s="317">
        <v>457</v>
      </c>
      <c r="AE275" s="317">
        <v>0</v>
      </c>
      <c r="AF275" s="317">
        <v>0</v>
      </c>
      <c r="AG275" s="317">
        <v>0</v>
      </c>
      <c r="AH275" s="317">
        <v>457</v>
      </c>
      <c r="AI275" s="319">
        <v>49</v>
      </c>
      <c r="AJ275" s="319">
        <v>18</v>
      </c>
      <c r="AK275" s="319">
        <v>0</v>
      </c>
      <c r="AL275" s="319">
        <v>0</v>
      </c>
      <c r="AM275" s="319">
        <v>67</v>
      </c>
      <c r="AN275" s="319">
        <v>457</v>
      </c>
      <c r="AO275" s="319">
        <v>0</v>
      </c>
      <c r="AP275" s="319">
        <v>0</v>
      </c>
      <c r="AQ275" s="319">
        <v>0</v>
      </c>
      <c r="AR275" s="319">
        <v>457</v>
      </c>
      <c r="AS275" s="321">
        <v>10.119999999999999</v>
      </c>
      <c r="AT275" s="321">
        <v>18</v>
      </c>
      <c r="AU275" s="321">
        <v>15</v>
      </c>
      <c r="AV275" s="321">
        <v>0</v>
      </c>
      <c r="AW275" s="308" t="s">
        <v>6</v>
      </c>
    </row>
    <row r="276" spans="1:49" x14ac:dyDescent="0.35">
      <c r="A276" s="315">
        <v>2013</v>
      </c>
      <c r="B276" s="316">
        <v>12692</v>
      </c>
      <c r="C276" s="308" t="s">
        <v>1043</v>
      </c>
      <c r="D276" s="308" t="s">
        <v>169</v>
      </c>
      <c r="E276" s="317">
        <v>261</v>
      </c>
      <c r="F276" s="317">
        <v>301</v>
      </c>
      <c r="G276" s="317">
        <v>66</v>
      </c>
      <c r="H276" s="317">
        <v>0</v>
      </c>
      <c r="I276" s="317">
        <v>628</v>
      </c>
      <c r="J276" s="318">
        <v>0</v>
      </c>
      <c r="K276" s="318">
        <v>0</v>
      </c>
      <c r="L276" s="318">
        <v>0</v>
      </c>
      <c r="M276" s="318">
        <v>0</v>
      </c>
      <c r="N276" s="318">
        <v>0</v>
      </c>
      <c r="O276" s="319">
        <v>7066</v>
      </c>
      <c r="P276" s="319">
        <v>1769</v>
      </c>
      <c r="Q276" s="319">
        <v>4484</v>
      </c>
      <c r="R276" s="319">
        <v>0</v>
      </c>
      <c r="S276" s="319">
        <v>13319</v>
      </c>
      <c r="T276" s="320">
        <v>0</v>
      </c>
      <c r="U276" s="320">
        <v>0</v>
      </c>
      <c r="V276" s="320">
        <v>0</v>
      </c>
      <c r="W276" s="320">
        <v>0</v>
      </c>
      <c r="X276" s="320">
        <v>0</v>
      </c>
      <c r="Y276" s="317">
        <v>51</v>
      </c>
      <c r="Z276" s="317">
        <v>88</v>
      </c>
      <c r="AA276" s="317">
        <v>15</v>
      </c>
      <c r="AB276" s="317">
        <v>0</v>
      </c>
      <c r="AC276" s="317">
        <v>154</v>
      </c>
      <c r="AD276" s="317">
        <v>15</v>
      </c>
      <c r="AE276" s="317">
        <v>27</v>
      </c>
      <c r="AF276" s="317">
        <v>4</v>
      </c>
      <c r="AG276" s="317">
        <v>0</v>
      </c>
      <c r="AH276" s="317">
        <v>46</v>
      </c>
      <c r="AI276" s="319">
        <v>1201</v>
      </c>
      <c r="AJ276" s="319">
        <v>627</v>
      </c>
      <c r="AK276" s="319">
        <v>133</v>
      </c>
      <c r="AL276" s="319">
        <v>0</v>
      </c>
      <c r="AM276" s="319">
        <v>1961</v>
      </c>
      <c r="AN276" s="319">
        <v>353</v>
      </c>
      <c r="AO276" s="319">
        <v>185</v>
      </c>
      <c r="AP276" s="319">
        <v>44</v>
      </c>
      <c r="AQ276" s="319">
        <v>0</v>
      </c>
      <c r="AR276" s="319">
        <v>582</v>
      </c>
      <c r="AS276" s="321">
        <v>23.55</v>
      </c>
      <c r="AT276" s="321">
        <v>7.13</v>
      </c>
      <c r="AU276" s="321">
        <v>8.89</v>
      </c>
      <c r="AV276" s="321">
        <v>0</v>
      </c>
      <c r="AW276" s="308" t="s">
        <v>6</v>
      </c>
    </row>
    <row r="277" spans="1:49" x14ac:dyDescent="0.35">
      <c r="A277" s="315">
        <v>2013</v>
      </c>
      <c r="B277" s="316">
        <v>12698</v>
      </c>
      <c r="C277" s="308" t="s">
        <v>1044</v>
      </c>
      <c r="D277" s="308" t="s">
        <v>127</v>
      </c>
      <c r="E277" s="317">
        <v>9489</v>
      </c>
      <c r="F277" s="317">
        <v>21006</v>
      </c>
      <c r="G277" s="317">
        <v>0</v>
      </c>
      <c r="H277" s="317">
        <v>0</v>
      </c>
      <c r="I277" s="317">
        <v>30495</v>
      </c>
      <c r="J277" s="318">
        <v>2</v>
      </c>
      <c r="K277" s="318">
        <v>4</v>
      </c>
      <c r="L277" s="318">
        <v>0</v>
      </c>
      <c r="M277" s="318">
        <v>0</v>
      </c>
      <c r="N277" s="318">
        <v>6</v>
      </c>
      <c r="O277" s="319">
        <v>142335</v>
      </c>
      <c r="P277" s="319">
        <v>315090</v>
      </c>
      <c r="Q277" s="319">
        <v>0</v>
      </c>
      <c r="R277" s="319">
        <v>0</v>
      </c>
      <c r="S277" s="319">
        <v>457425</v>
      </c>
      <c r="T277" s="320">
        <v>30</v>
      </c>
      <c r="U277" s="320">
        <v>60</v>
      </c>
      <c r="V277" s="320">
        <v>0</v>
      </c>
      <c r="W277" s="320">
        <v>0</v>
      </c>
      <c r="X277" s="320">
        <v>90</v>
      </c>
      <c r="Y277" s="317">
        <v>1431</v>
      </c>
      <c r="Z277" s="317">
        <v>2578</v>
      </c>
      <c r="AA277" s="317">
        <v>0</v>
      </c>
      <c r="AB277" s="317">
        <v>0</v>
      </c>
      <c r="AC277" s="317">
        <v>4009</v>
      </c>
      <c r="AD277" s="317">
        <v>2720</v>
      </c>
      <c r="AE277" s="317">
        <v>749</v>
      </c>
      <c r="AF277" s="317">
        <v>0</v>
      </c>
      <c r="AG277" s="317">
        <v>0</v>
      </c>
      <c r="AH277" s="317">
        <v>3469</v>
      </c>
      <c r="AI277" s="319">
        <v>1431</v>
      </c>
      <c r="AJ277" s="319">
        <v>2578</v>
      </c>
      <c r="AK277" s="319">
        <v>0</v>
      </c>
      <c r="AL277" s="319">
        <v>0</v>
      </c>
      <c r="AM277" s="319">
        <v>4009</v>
      </c>
      <c r="AN277" s="319">
        <v>2720</v>
      </c>
      <c r="AO277" s="319">
        <v>749</v>
      </c>
      <c r="AP277" s="319">
        <v>0</v>
      </c>
      <c r="AQ277" s="319">
        <v>0</v>
      </c>
      <c r="AR277" s="319">
        <v>3469</v>
      </c>
      <c r="AS277" s="321">
        <v>15</v>
      </c>
      <c r="AT277" s="321">
        <v>15</v>
      </c>
      <c r="AU277" s="321">
        <v>0</v>
      </c>
      <c r="AV277" s="321">
        <v>0</v>
      </c>
      <c r="AW277" s="308" t="s">
        <v>2667</v>
      </c>
    </row>
    <row r="278" spans="1:49" x14ac:dyDescent="0.35">
      <c r="A278" s="315">
        <v>2013</v>
      </c>
      <c r="B278" s="316">
        <v>12745</v>
      </c>
      <c r="C278" s="308" t="s">
        <v>1048</v>
      </c>
      <c r="D278" s="308" t="s">
        <v>60</v>
      </c>
      <c r="E278" s="317">
        <v>723</v>
      </c>
      <c r="F278" s="317">
        <v>6038</v>
      </c>
      <c r="G278" s="317">
        <v>2464</v>
      </c>
      <c r="H278" s="317">
        <v>0</v>
      </c>
      <c r="I278" s="317">
        <v>9225</v>
      </c>
      <c r="J278" s="318">
        <v>0.3</v>
      </c>
      <c r="K278" s="318">
        <v>0.8</v>
      </c>
      <c r="L278" s="318">
        <v>0.3</v>
      </c>
      <c r="M278" s="318">
        <v>0</v>
      </c>
      <c r="N278" s="318">
        <v>1.4</v>
      </c>
      <c r="O278" s="319">
        <v>33200</v>
      </c>
      <c r="P278" s="319">
        <v>37200</v>
      </c>
      <c r="Q278" s="319">
        <v>42200</v>
      </c>
      <c r="R278" s="319">
        <v>0</v>
      </c>
      <c r="S278" s="319">
        <v>112600</v>
      </c>
      <c r="T278" s="320">
        <v>12.3</v>
      </c>
      <c r="U278" s="320">
        <v>5.5</v>
      </c>
      <c r="V278" s="320">
        <v>7.5</v>
      </c>
      <c r="W278" s="320">
        <v>0</v>
      </c>
      <c r="X278" s="320">
        <v>25.3</v>
      </c>
      <c r="Y278" s="317">
        <v>537</v>
      </c>
      <c r="Z278" s="317">
        <v>327</v>
      </c>
      <c r="AA278" s="317">
        <v>503</v>
      </c>
      <c r="AB278" s="317">
        <v>0</v>
      </c>
      <c r="AC278" s="317">
        <v>1367</v>
      </c>
      <c r="AD278" s="317">
        <v>568</v>
      </c>
      <c r="AE278" s="317">
        <v>481</v>
      </c>
      <c r="AF278" s="317">
        <v>404</v>
      </c>
      <c r="AG278" s="317">
        <v>0</v>
      </c>
      <c r="AH278" s="317">
        <v>1453</v>
      </c>
      <c r="AI278" s="319">
        <v>537</v>
      </c>
      <c r="AJ278" s="319">
        <v>327</v>
      </c>
      <c r="AK278" s="319">
        <v>503</v>
      </c>
      <c r="AL278" s="319">
        <v>0</v>
      </c>
      <c r="AM278" s="319">
        <v>1367</v>
      </c>
      <c r="AN278" s="319">
        <v>568</v>
      </c>
      <c r="AO278" s="319">
        <v>481</v>
      </c>
      <c r="AP278" s="319">
        <v>404</v>
      </c>
      <c r="AQ278" s="319">
        <v>0</v>
      </c>
      <c r="AR278" s="319">
        <v>1453</v>
      </c>
      <c r="AS278" s="321">
        <v>12.5</v>
      </c>
      <c r="AT278" s="321">
        <v>10.4</v>
      </c>
      <c r="AU278" s="321">
        <v>15</v>
      </c>
      <c r="AV278" s="321">
        <v>0</v>
      </c>
      <c r="AW278" s="308" t="s">
        <v>6</v>
      </c>
    </row>
    <row r="279" spans="1:49" x14ac:dyDescent="0.35">
      <c r="A279" s="315">
        <v>2013</v>
      </c>
      <c r="B279" s="316">
        <v>12789</v>
      </c>
      <c r="C279" s="308" t="s">
        <v>1050</v>
      </c>
      <c r="D279" s="308" t="s">
        <v>123</v>
      </c>
      <c r="E279" s="317">
        <v>262</v>
      </c>
      <c r="F279" s="317">
        <v>29</v>
      </c>
      <c r="G279" s="317" t="s">
        <v>35</v>
      </c>
      <c r="H279" s="317" t="s">
        <v>35</v>
      </c>
      <c r="I279" s="317">
        <v>291</v>
      </c>
      <c r="J279" s="318">
        <v>0</v>
      </c>
      <c r="K279" s="318">
        <v>0</v>
      </c>
      <c r="L279" s="318" t="s">
        <v>35</v>
      </c>
      <c r="M279" s="318" t="s">
        <v>35</v>
      </c>
      <c r="N279" s="318">
        <v>0</v>
      </c>
      <c r="O279" s="319">
        <v>3144</v>
      </c>
      <c r="P279" s="319">
        <v>348</v>
      </c>
      <c r="Q279" s="319" t="s">
        <v>35</v>
      </c>
      <c r="R279" s="319" t="s">
        <v>35</v>
      </c>
      <c r="S279" s="319">
        <v>3492</v>
      </c>
      <c r="T279" s="320">
        <v>0</v>
      </c>
      <c r="U279" s="320">
        <v>0</v>
      </c>
      <c r="V279" s="320" t="s">
        <v>35</v>
      </c>
      <c r="W279" s="320" t="s">
        <v>35</v>
      </c>
      <c r="X279" s="320">
        <v>0</v>
      </c>
      <c r="Y279" s="317">
        <v>28</v>
      </c>
      <c r="Z279" s="317">
        <v>11</v>
      </c>
      <c r="AA279" s="317" t="s">
        <v>35</v>
      </c>
      <c r="AB279" s="317" t="s">
        <v>35</v>
      </c>
      <c r="AC279" s="317">
        <v>39</v>
      </c>
      <c r="AD279" s="317">
        <v>12</v>
      </c>
      <c r="AE279" s="317">
        <v>5</v>
      </c>
      <c r="AF279" s="317" t="s">
        <v>35</v>
      </c>
      <c r="AG279" s="317" t="s">
        <v>35</v>
      </c>
      <c r="AH279" s="317">
        <v>17</v>
      </c>
      <c r="AI279" s="319">
        <v>28</v>
      </c>
      <c r="AJ279" s="319">
        <v>11</v>
      </c>
      <c r="AK279" s="319" t="s">
        <v>35</v>
      </c>
      <c r="AL279" s="319" t="s">
        <v>35</v>
      </c>
      <c r="AM279" s="319">
        <v>39</v>
      </c>
      <c r="AN279" s="319">
        <v>12</v>
      </c>
      <c r="AO279" s="319">
        <v>5</v>
      </c>
      <c r="AP279" s="319" t="s">
        <v>35</v>
      </c>
      <c r="AQ279" s="319" t="s">
        <v>35</v>
      </c>
      <c r="AR279" s="319">
        <v>17</v>
      </c>
      <c r="AS279" s="321">
        <v>12</v>
      </c>
      <c r="AT279" s="321">
        <v>12</v>
      </c>
      <c r="AU279" s="321" t="s">
        <v>35</v>
      </c>
      <c r="AV279" s="321" t="s">
        <v>35</v>
      </c>
      <c r="AW279" s="308" t="s">
        <v>6</v>
      </c>
    </row>
    <row r="280" spans="1:49" x14ac:dyDescent="0.35">
      <c r="A280" s="315">
        <v>2013</v>
      </c>
      <c r="B280" s="316">
        <v>12796</v>
      </c>
      <c r="C280" s="308" t="s">
        <v>1051</v>
      </c>
      <c r="D280" s="308" t="s">
        <v>112</v>
      </c>
      <c r="E280" s="317">
        <v>743</v>
      </c>
      <c r="F280" s="317">
        <v>12973</v>
      </c>
      <c r="G280" s="317">
        <v>3349</v>
      </c>
      <c r="H280" s="317" t="s">
        <v>35</v>
      </c>
      <c r="I280" s="317">
        <v>17065</v>
      </c>
      <c r="J280" s="318">
        <v>0.1</v>
      </c>
      <c r="K280" s="318">
        <v>2.2999999999999998</v>
      </c>
      <c r="L280" s="318">
        <v>0.4</v>
      </c>
      <c r="M280" s="318" t="s">
        <v>35</v>
      </c>
      <c r="N280" s="318">
        <v>2.8</v>
      </c>
      <c r="O280" s="319">
        <v>5873</v>
      </c>
      <c r="P280" s="319">
        <v>180648</v>
      </c>
      <c r="Q280" s="319">
        <v>45162</v>
      </c>
      <c r="R280" s="319" t="s">
        <v>35</v>
      </c>
      <c r="S280" s="319">
        <v>231683</v>
      </c>
      <c r="T280" s="320">
        <v>0.1</v>
      </c>
      <c r="U280" s="320">
        <v>2.2999999999999998</v>
      </c>
      <c r="V280" s="320">
        <v>0.4</v>
      </c>
      <c r="W280" s="320" t="s">
        <v>35</v>
      </c>
      <c r="X280" s="320">
        <v>2.8</v>
      </c>
      <c r="Y280" s="317">
        <v>307</v>
      </c>
      <c r="Z280" s="317">
        <v>598</v>
      </c>
      <c r="AA280" s="317">
        <v>175</v>
      </c>
      <c r="AB280" s="317" t="s">
        <v>35</v>
      </c>
      <c r="AC280" s="317">
        <v>1080</v>
      </c>
      <c r="AD280" s="317">
        <v>210</v>
      </c>
      <c r="AE280" s="317">
        <v>326</v>
      </c>
      <c r="AF280" s="317">
        <v>82</v>
      </c>
      <c r="AG280" s="317" t="s">
        <v>35</v>
      </c>
      <c r="AH280" s="317">
        <v>618</v>
      </c>
      <c r="AI280" s="319">
        <v>307</v>
      </c>
      <c r="AJ280" s="319">
        <v>598</v>
      </c>
      <c r="AK280" s="319">
        <v>175</v>
      </c>
      <c r="AL280" s="319" t="s">
        <v>35</v>
      </c>
      <c r="AM280" s="319">
        <v>1080</v>
      </c>
      <c r="AN280" s="319">
        <v>210</v>
      </c>
      <c r="AO280" s="319">
        <v>326</v>
      </c>
      <c r="AP280" s="319">
        <v>82</v>
      </c>
      <c r="AQ280" s="319" t="s">
        <v>35</v>
      </c>
      <c r="AR280" s="319">
        <v>618</v>
      </c>
      <c r="AS280" s="321">
        <v>8</v>
      </c>
      <c r="AT280" s="321">
        <v>14</v>
      </c>
      <c r="AU280" s="321">
        <v>14</v>
      </c>
      <c r="AV280" s="321" t="s">
        <v>35</v>
      </c>
      <c r="AW280" s="308" t="s">
        <v>2685</v>
      </c>
    </row>
    <row r="281" spans="1:49" x14ac:dyDescent="0.35">
      <c r="A281" s="315">
        <v>2013</v>
      </c>
      <c r="B281" s="316">
        <v>12803</v>
      </c>
      <c r="C281" s="308" t="s">
        <v>1054</v>
      </c>
      <c r="D281" s="308" t="s">
        <v>34</v>
      </c>
      <c r="E281" s="317">
        <v>210</v>
      </c>
      <c r="F281" s="317" t="s">
        <v>35</v>
      </c>
      <c r="G281" s="317" t="s">
        <v>35</v>
      </c>
      <c r="H281" s="317" t="s">
        <v>35</v>
      </c>
      <c r="I281" s="317">
        <v>210</v>
      </c>
      <c r="J281" s="318">
        <v>0.1</v>
      </c>
      <c r="K281" s="318" t="s">
        <v>35</v>
      </c>
      <c r="L281" s="318" t="s">
        <v>35</v>
      </c>
      <c r="M281" s="318" t="s">
        <v>35</v>
      </c>
      <c r="N281" s="318">
        <v>0.1</v>
      </c>
      <c r="O281" s="319">
        <v>2100</v>
      </c>
      <c r="P281" s="319" t="s">
        <v>35</v>
      </c>
      <c r="Q281" s="319" t="s">
        <v>35</v>
      </c>
      <c r="R281" s="319" t="s">
        <v>35</v>
      </c>
      <c r="S281" s="319">
        <v>2100</v>
      </c>
      <c r="T281" s="320">
        <v>0.8</v>
      </c>
      <c r="U281" s="320" t="s">
        <v>35</v>
      </c>
      <c r="V281" s="320" t="s">
        <v>35</v>
      </c>
      <c r="W281" s="320" t="s">
        <v>35</v>
      </c>
      <c r="X281" s="320">
        <v>0.8</v>
      </c>
      <c r="Y281" s="317">
        <v>21</v>
      </c>
      <c r="Z281" s="317" t="s">
        <v>35</v>
      </c>
      <c r="AA281" s="317" t="s">
        <v>35</v>
      </c>
      <c r="AB281" s="317" t="s">
        <v>35</v>
      </c>
      <c r="AC281" s="317">
        <v>21</v>
      </c>
      <c r="AD281" s="317" t="s">
        <v>35</v>
      </c>
      <c r="AE281" s="317" t="s">
        <v>35</v>
      </c>
      <c r="AF281" s="317" t="s">
        <v>35</v>
      </c>
      <c r="AG281" s="317" t="s">
        <v>35</v>
      </c>
      <c r="AH281" s="317" t="s">
        <v>35</v>
      </c>
      <c r="AI281" s="319">
        <v>21</v>
      </c>
      <c r="AJ281" s="319" t="s">
        <v>35</v>
      </c>
      <c r="AK281" s="319" t="s">
        <v>35</v>
      </c>
      <c r="AL281" s="319" t="s">
        <v>35</v>
      </c>
      <c r="AM281" s="319">
        <v>21</v>
      </c>
      <c r="AN281" s="319" t="s">
        <v>35</v>
      </c>
      <c r="AO281" s="319" t="s">
        <v>35</v>
      </c>
      <c r="AP281" s="319" t="s">
        <v>35</v>
      </c>
      <c r="AQ281" s="319" t="s">
        <v>35</v>
      </c>
      <c r="AR281" s="319" t="s">
        <v>35</v>
      </c>
      <c r="AS281" s="321">
        <v>15</v>
      </c>
      <c r="AT281" s="321" t="s">
        <v>35</v>
      </c>
      <c r="AU281" s="321" t="s">
        <v>35</v>
      </c>
      <c r="AV281" s="321" t="s">
        <v>35</v>
      </c>
      <c r="AW281" s="308" t="s">
        <v>6</v>
      </c>
    </row>
    <row r="282" spans="1:49" x14ac:dyDescent="0.35">
      <c r="A282" s="315">
        <v>2013</v>
      </c>
      <c r="B282" s="316">
        <v>12825</v>
      </c>
      <c r="C282" s="308" t="s">
        <v>1055</v>
      </c>
      <c r="D282" s="308" t="s">
        <v>169</v>
      </c>
      <c r="E282" s="317">
        <v>36708</v>
      </c>
      <c r="F282" s="317">
        <v>27256</v>
      </c>
      <c r="G282" s="317" t="s">
        <v>35</v>
      </c>
      <c r="H282" s="317" t="s">
        <v>35</v>
      </c>
      <c r="I282" s="317">
        <v>63964</v>
      </c>
      <c r="J282" s="318">
        <v>37.299999999999997</v>
      </c>
      <c r="K282" s="318">
        <v>4.3</v>
      </c>
      <c r="L282" s="318" t="s">
        <v>35</v>
      </c>
      <c r="M282" s="318" t="s">
        <v>35</v>
      </c>
      <c r="N282" s="318">
        <v>41.6</v>
      </c>
      <c r="O282" s="319">
        <v>1433689</v>
      </c>
      <c r="P282" s="319">
        <v>1142787</v>
      </c>
      <c r="Q282" s="319" t="s">
        <v>35</v>
      </c>
      <c r="R282" s="319" t="s">
        <v>35</v>
      </c>
      <c r="S282" s="319">
        <v>2576476</v>
      </c>
      <c r="T282" s="320">
        <v>621.20000000000005</v>
      </c>
      <c r="U282" s="320">
        <v>194.6</v>
      </c>
      <c r="V282" s="320" t="s">
        <v>35</v>
      </c>
      <c r="W282" s="320" t="s">
        <v>35</v>
      </c>
      <c r="X282" s="320">
        <v>815.8</v>
      </c>
      <c r="Y282" s="317">
        <v>1182</v>
      </c>
      <c r="Z282" s="317">
        <v>3192</v>
      </c>
      <c r="AA282" s="317" t="s">
        <v>35</v>
      </c>
      <c r="AB282" s="317" t="s">
        <v>35</v>
      </c>
      <c r="AC282" s="317">
        <v>4374</v>
      </c>
      <c r="AD282" s="317">
        <v>4901</v>
      </c>
      <c r="AE282" s="317">
        <v>4118</v>
      </c>
      <c r="AF282" s="317" t="s">
        <v>35</v>
      </c>
      <c r="AG282" s="317" t="s">
        <v>35</v>
      </c>
      <c r="AH282" s="317">
        <v>9019</v>
      </c>
      <c r="AI282" s="319">
        <v>18242</v>
      </c>
      <c r="AJ282" s="319">
        <v>41635</v>
      </c>
      <c r="AK282" s="319" t="s">
        <v>35</v>
      </c>
      <c r="AL282" s="319" t="s">
        <v>35</v>
      </c>
      <c r="AM282" s="319">
        <v>59877</v>
      </c>
      <c r="AN282" s="319">
        <v>81446</v>
      </c>
      <c r="AO282" s="319">
        <v>65129</v>
      </c>
      <c r="AP282" s="319" t="s">
        <v>35</v>
      </c>
      <c r="AQ282" s="319" t="s">
        <v>35</v>
      </c>
      <c r="AR282" s="319">
        <v>146575</v>
      </c>
      <c r="AS282" s="321">
        <v>20</v>
      </c>
      <c r="AT282" s="321">
        <v>20</v>
      </c>
      <c r="AU282" s="321" t="s">
        <v>35</v>
      </c>
      <c r="AV282" s="321" t="s">
        <v>35</v>
      </c>
      <c r="AW282" s="308" t="s">
        <v>6</v>
      </c>
    </row>
    <row r="283" spans="1:49" x14ac:dyDescent="0.35">
      <c r="A283" s="315">
        <v>2013</v>
      </c>
      <c r="B283" s="316">
        <v>12839</v>
      </c>
      <c r="C283" s="308" t="s">
        <v>1056</v>
      </c>
      <c r="D283" s="308" t="s">
        <v>83</v>
      </c>
      <c r="E283" s="317">
        <v>23</v>
      </c>
      <c r="F283" s="317">
        <v>17</v>
      </c>
      <c r="G283" s="317" t="s">
        <v>35</v>
      </c>
      <c r="H283" s="317" t="s">
        <v>35</v>
      </c>
      <c r="I283" s="317">
        <v>40</v>
      </c>
      <c r="J283" s="318">
        <v>0</v>
      </c>
      <c r="K283" s="318">
        <v>0</v>
      </c>
      <c r="L283" s="318" t="s">
        <v>35</v>
      </c>
      <c r="M283" s="318" t="s">
        <v>35</v>
      </c>
      <c r="N283" s="318">
        <v>0</v>
      </c>
      <c r="O283" s="319">
        <v>332</v>
      </c>
      <c r="P283" s="319">
        <v>263</v>
      </c>
      <c r="Q283" s="319" t="s">
        <v>35</v>
      </c>
      <c r="R283" s="319" t="s">
        <v>35</v>
      </c>
      <c r="S283" s="319">
        <v>595</v>
      </c>
      <c r="T283" s="320" t="s">
        <v>35</v>
      </c>
      <c r="U283" s="320" t="s">
        <v>35</v>
      </c>
      <c r="V283" s="320" t="s">
        <v>35</v>
      </c>
      <c r="W283" s="320" t="s">
        <v>35</v>
      </c>
      <c r="X283" s="320" t="s">
        <v>35</v>
      </c>
      <c r="Y283" s="317">
        <v>4</v>
      </c>
      <c r="Z283" s="317">
        <v>4</v>
      </c>
      <c r="AA283" s="317" t="s">
        <v>35</v>
      </c>
      <c r="AB283" s="317" t="s">
        <v>35</v>
      </c>
      <c r="AC283" s="317">
        <v>8</v>
      </c>
      <c r="AD283" s="317">
        <v>2</v>
      </c>
      <c r="AE283" s="317">
        <v>2</v>
      </c>
      <c r="AF283" s="317" t="s">
        <v>35</v>
      </c>
      <c r="AG283" s="317" t="s">
        <v>35</v>
      </c>
      <c r="AH283" s="317">
        <v>4</v>
      </c>
      <c r="AI283" s="319">
        <v>4</v>
      </c>
      <c r="AJ283" s="319">
        <v>4</v>
      </c>
      <c r="AK283" s="319" t="s">
        <v>35</v>
      </c>
      <c r="AL283" s="319" t="s">
        <v>35</v>
      </c>
      <c r="AM283" s="319">
        <v>8</v>
      </c>
      <c r="AN283" s="319">
        <v>2</v>
      </c>
      <c r="AO283" s="319">
        <v>2</v>
      </c>
      <c r="AP283" s="319" t="s">
        <v>35</v>
      </c>
      <c r="AQ283" s="319" t="s">
        <v>35</v>
      </c>
      <c r="AR283" s="319">
        <v>4</v>
      </c>
      <c r="AS283" s="321">
        <v>15</v>
      </c>
      <c r="AT283" s="321">
        <v>15</v>
      </c>
      <c r="AU283" s="321" t="s">
        <v>35</v>
      </c>
      <c r="AV283" s="321" t="s">
        <v>35</v>
      </c>
      <c r="AW283" s="308" t="s">
        <v>6</v>
      </c>
    </row>
    <row r="284" spans="1:49" x14ac:dyDescent="0.35">
      <c r="A284" s="315">
        <v>2013</v>
      </c>
      <c r="B284" s="316">
        <v>12894</v>
      </c>
      <c r="C284" s="308" t="s">
        <v>1059</v>
      </c>
      <c r="D284" s="308" t="s">
        <v>48</v>
      </c>
      <c r="E284" s="317">
        <v>267</v>
      </c>
      <c r="F284" s="317">
        <v>1866</v>
      </c>
      <c r="G284" s="317" t="s">
        <v>35</v>
      </c>
      <c r="H284" s="317" t="s">
        <v>35</v>
      </c>
      <c r="I284" s="317">
        <v>2133</v>
      </c>
      <c r="J284" s="318">
        <v>0.1</v>
      </c>
      <c r="K284" s="318">
        <v>0.4</v>
      </c>
      <c r="L284" s="318" t="s">
        <v>35</v>
      </c>
      <c r="M284" s="318" t="s">
        <v>35</v>
      </c>
      <c r="N284" s="318">
        <v>0.5</v>
      </c>
      <c r="O284" s="319">
        <v>3224</v>
      </c>
      <c r="P284" s="319">
        <v>28363</v>
      </c>
      <c r="Q284" s="319" t="s">
        <v>35</v>
      </c>
      <c r="R284" s="319" t="s">
        <v>35</v>
      </c>
      <c r="S284" s="319">
        <v>31587</v>
      </c>
      <c r="T284" s="320">
        <v>0.1</v>
      </c>
      <c r="U284" s="320">
        <v>0.4</v>
      </c>
      <c r="V284" s="320" t="s">
        <v>35</v>
      </c>
      <c r="W284" s="320" t="s">
        <v>35</v>
      </c>
      <c r="X284" s="320">
        <v>0.5</v>
      </c>
      <c r="Y284" s="317">
        <v>34</v>
      </c>
      <c r="Z284" s="317">
        <v>80</v>
      </c>
      <c r="AA284" s="317" t="s">
        <v>35</v>
      </c>
      <c r="AB284" s="317" t="s">
        <v>35</v>
      </c>
      <c r="AC284" s="317">
        <v>114</v>
      </c>
      <c r="AD284" s="317">
        <v>31</v>
      </c>
      <c r="AE284" s="317">
        <v>71</v>
      </c>
      <c r="AF284" s="317" t="s">
        <v>35</v>
      </c>
      <c r="AG284" s="317" t="s">
        <v>35</v>
      </c>
      <c r="AH284" s="317">
        <v>102</v>
      </c>
      <c r="AI284" s="319">
        <v>34</v>
      </c>
      <c r="AJ284" s="319">
        <v>80</v>
      </c>
      <c r="AK284" s="319" t="s">
        <v>35</v>
      </c>
      <c r="AL284" s="319" t="s">
        <v>35</v>
      </c>
      <c r="AM284" s="319">
        <v>114</v>
      </c>
      <c r="AN284" s="319">
        <v>31</v>
      </c>
      <c r="AO284" s="319">
        <v>71</v>
      </c>
      <c r="AP284" s="319" t="s">
        <v>35</v>
      </c>
      <c r="AQ284" s="319" t="s">
        <v>35</v>
      </c>
      <c r="AR284" s="319">
        <v>102</v>
      </c>
      <c r="AS284" s="321">
        <v>12</v>
      </c>
      <c r="AT284" s="321">
        <v>15</v>
      </c>
      <c r="AU284" s="321" t="s">
        <v>35</v>
      </c>
      <c r="AV284" s="321" t="s">
        <v>35</v>
      </c>
      <c r="AW284" s="308" t="s">
        <v>6</v>
      </c>
    </row>
    <row r="285" spans="1:49" x14ac:dyDescent="0.35">
      <c r="A285" s="315">
        <v>2013</v>
      </c>
      <c r="B285" s="316">
        <v>12900</v>
      </c>
      <c r="C285" s="308" t="s">
        <v>1062</v>
      </c>
      <c r="D285" s="308" t="s">
        <v>48</v>
      </c>
      <c r="E285" s="317">
        <v>71</v>
      </c>
      <c r="F285" s="317">
        <v>14</v>
      </c>
      <c r="G285" s="317">
        <v>14</v>
      </c>
      <c r="H285" s="317">
        <v>0</v>
      </c>
      <c r="I285" s="317">
        <v>99</v>
      </c>
      <c r="J285" s="318">
        <v>0.1</v>
      </c>
      <c r="K285" s="318">
        <v>0</v>
      </c>
      <c r="L285" s="318">
        <v>0</v>
      </c>
      <c r="M285" s="318">
        <v>0</v>
      </c>
      <c r="N285" s="318">
        <v>0.1</v>
      </c>
      <c r="O285" s="319">
        <v>500</v>
      </c>
      <c r="P285" s="319">
        <v>254</v>
      </c>
      <c r="Q285" s="319">
        <v>254</v>
      </c>
      <c r="R285" s="319">
        <v>0</v>
      </c>
      <c r="S285" s="319">
        <v>1008</v>
      </c>
      <c r="T285" s="320">
        <v>0.1</v>
      </c>
      <c r="U285" s="320">
        <v>0</v>
      </c>
      <c r="V285" s="320">
        <v>0</v>
      </c>
      <c r="W285" s="320">
        <v>0</v>
      </c>
      <c r="X285" s="320">
        <v>0.1</v>
      </c>
      <c r="Y285" s="317">
        <v>5</v>
      </c>
      <c r="Z285" s="317">
        <v>3</v>
      </c>
      <c r="AA285" s="317">
        <v>3</v>
      </c>
      <c r="AB285" s="317">
        <v>0</v>
      </c>
      <c r="AC285" s="317">
        <v>11</v>
      </c>
      <c r="AD285" s="317">
        <v>36</v>
      </c>
      <c r="AE285" s="317">
        <v>16</v>
      </c>
      <c r="AF285" s="317">
        <v>16</v>
      </c>
      <c r="AG285" s="317">
        <v>0</v>
      </c>
      <c r="AH285" s="317">
        <v>68</v>
      </c>
      <c r="AI285" s="319">
        <v>5</v>
      </c>
      <c r="AJ285" s="319">
        <v>3</v>
      </c>
      <c r="AK285" s="319">
        <v>3</v>
      </c>
      <c r="AL285" s="319">
        <v>0</v>
      </c>
      <c r="AM285" s="319">
        <v>11</v>
      </c>
      <c r="AN285" s="319">
        <v>36</v>
      </c>
      <c r="AO285" s="319">
        <v>16</v>
      </c>
      <c r="AP285" s="319">
        <v>16</v>
      </c>
      <c r="AQ285" s="319">
        <v>0</v>
      </c>
      <c r="AR285" s="319">
        <v>68</v>
      </c>
      <c r="AS285" s="321">
        <v>7</v>
      </c>
      <c r="AT285" s="321">
        <v>18.100000000000001</v>
      </c>
      <c r="AU285" s="321">
        <v>18.100000000000001</v>
      </c>
      <c r="AV285" s="321">
        <v>0</v>
      </c>
      <c r="AW285" s="308" t="s">
        <v>2671</v>
      </c>
    </row>
    <row r="286" spans="1:49" x14ac:dyDescent="0.35">
      <c r="A286" s="315">
        <v>2013</v>
      </c>
      <c r="B286" s="316">
        <v>13038</v>
      </c>
      <c r="C286" s="308" t="s">
        <v>1075</v>
      </c>
      <c r="D286" s="308" t="s">
        <v>83</v>
      </c>
      <c r="E286" s="317">
        <v>39</v>
      </c>
      <c r="F286" s="317">
        <v>136</v>
      </c>
      <c r="G286" s="317" t="s">
        <v>35</v>
      </c>
      <c r="H286" s="317" t="s">
        <v>35</v>
      </c>
      <c r="I286" s="317">
        <v>175</v>
      </c>
      <c r="J286" s="318">
        <v>0.1</v>
      </c>
      <c r="K286" s="318">
        <v>0</v>
      </c>
      <c r="L286" s="318" t="s">
        <v>35</v>
      </c>
      <c r="M286" s="318" t="s">
        <v>35</v>
      </c>
      <c r="N286" s="318">
        <v>0.1</v>
      </c>
      <c r="O286" s="319">
        <v>712</v>
      </c>
      <c r="P286" s="319">
        <v>1566</v>
      </c>
      <c r="Q286" s="319" t="s">
        <v>35</v>
      </c>
      <c r="R286" s="319" t="s">
        <v>35</v>
      </c>
      <c r="S286" s="319">
        <v>2278</v>
      </c>
      <c r="T286" s="320">
        <v>0.1</v>
      </c>
      <c r="U286" s="320">
        <v>0</v>
      </c>
      <c r="V286" s="320" t="s">
        <v>35</v>
      </c>
      <c r="W286" s="320" t="s">
        <v>35</v>
      </c>
      <c r="X286" s="320">
        <v>0.1</v>
      </c>
      <c r="Y286" s="317">
        <v>13</v>
      </c>
      <c r="Z286" s="317">
        <v>10</v>
      </c>
      <c r="AA286" s="317" t="s">
        <v>35</v>
      </c>
      <c r="AB286" s="317" t="s">
        <v>35</v>
      </c>
      <c r="AC286" s="317">
        <v>23</v>
      </c>
      <c r="AD286" s="317">
        <v>9</v>
      </c>
      <c r="AE286" s="317">
        <v>171</v>
      </c>
      <c r="AF286" s="317" t="s">
        <v>35</v>
      </c>
      <c r="AG286" s="317" t="s">
        <v>35</v>
      </c>
      <c r="AH286" s="317">
        <v>180</v>
      </c>
      <c r="AI286" s="319">
        <v>13</v>
      </c>
      <c r="AJ286" s="319">
        <v>10</v>
      </c>
      <c r="AK286" s="319" t="s">
        <v>35</v>
      </c>
      <c r="AL286" s="319" t="s">
        <v>35</v>
      </c>
      <c r="AM286" s="319">
        <v>23</v>
      </c>
      <c r="AN286" s="319">
        <v>9</v>
      </c>
      <c r="AO286" s="319">
        <v>171</v>
      </c>
      <c r="AP286" s="319" t="s">
        <v>35</v>
      </c>
      <c r="AQ286" s="319" t="s">
        <v>35</v>
      </c>
      <c r="AR286" s="319">
        <v>180</v>
      </c>
      <c r="AS286" s="321">
        <v>18</v>
      </c>
      <c r="AT286" s="321">
        <v>12</v>
      </c>
      <c r="AU286" s="321" t="s">
        <v>35</v>
      </c>
      <c r="AV286" s="321" t="s">
        <v>35</v>
      </c>
      <c r="AW286" s="308" t="s">
        <v>2641</v>
      </c>
    </row>
    <row r="287" spans="1:49" x14ac:dyDescent="0.35">
      <c r="A287" s="315">
        <v>2013</v>
      </c>
      <c r="B287" s="316">
        <v>13058</v>
      </c>
      <c r="C287" s="308" t="s">
        <v>1079</v>
      </c>
      <c r="D287" s="308" t="s">
        <v>125</v>
      </c>
      <c r="E287" s="317">
        <v>880</v>
      </c>
      <c r="F287" s="317">
        <v>66</v>
      </c>
      <c r="G287" s="317" t="s">
        <v>35</v>
      </c>
      <c r="H287" s="317" t="s">
        <v>35</v>
      </c>
      <c r="I287" s="317">
        <v>946</v>
      </c>
      <c r="J287" s="318">
        <v>1.3</v>
      </c>
      <c r="K287" s="318">
        <v>0.1</v>
      </c>
      <c r="L287" s="318" t="s">
        <v>35</v>
      </c>
      <c r="M287" s="318" t="s">
        <v>35</v>
      </c>
      <c r="N287" s="318">
        <v>1.4</v>
      </c>
      <c r="O287" s="319">
        <v>13200</v>
      </c>
      <c r="P287" s="319">
        <v>988</v>
      </c>
      <c r="Q287" s="319" t="s">
        <v>35</v>
      </c>
      <c r="R287" s="319" t="s">
        <v>35</v>
      </c>
      <c r="S287" s="319">
        <v>14188</v>
      </c>
      <c r="T287" s="320">
        <v>1.3</v>
      </c>
      <c r="U287" s="320">
        <v>0.1</v>
      </c>
      <c r="V287" s="320" t="s">
        <v>35</v>
      </c>
      <c r="W287" s="320" t="s">
        <v>35</v>
      </c>
      <c r="X287" s="320">
        <v>1.4</v>
      </c>
      <c r="Y287" s="317">
        <v>105</v>
      </c>
      <c r="Z287" s="317">
        <v>5</v>
      </c>
      <c r="AA287" s="317" t="s">
        <v>35</v>
      </c>
      <c r="AB287" s="317" t="s">
        <v>35</v>
      </c>
      <c r="AC287" s="317">
        <v>110</v>
      </c>
      <c r="AD287" s="317">
        <v>13</v>
      </c>
      <c r="AE287" s="317">
        <v>4</v>
      </c>
      <c r="AF287" s="317" t="s">
        <v>35</v>
      </c>
      <c r="AG287" s="317" t="s">
        <v>35</v>
      </c>
      <c r="AH287" s="317">
        <v>17</v>
      </c>
      <c r="AI287" s="319">
        <v>105</v>
      </c>
      <c r="AJ287" s="319">
        <v>5</v>
      </c>
      <c r="AK287" s="319" t="s">
        <v>35</v>
      </c>
      <c r="AL287" s="319" t="s">
        <v>35</v>
      </c>
      <c r="AM287" s="319">
        <v>110</v>
      </c>
      <c r="AN287" s="319">
        <v>13</v>
      </c>
      <c r="AO287" s="319">
        <v>4</v>
      </c>
      <c r="AP287" s="319" t="s">
        <v>35</v>
      </c>
      <c r="AQ287" s="319" t="s">
        <v>35</v>
      </c>
      <c r="AR287" s="319">
        <v>17</v>
      </c>
      <c r="AS287" s="321">
        <v>15</v>
      </c>
      <c r="AT287" s="321">
        <v>15</v>
      </c>
      <c r="AU287" s="321" t="s">
        <v>35</v>
      </c>
      <c r="AV287" s="321" t="s">
        <v>35</v>
      </c>
      <c r="AW287" s="308" t="s">
        <v>6</v>
      </c>
    </row>
    <row r="288" spans="1:49" x14ac:dyDescent="0.35">
      <c r="A288" s="315">
        <v>2013</v>
      </c>
      <c r="B288" s="316">
        <v>13143</v>
      </c>
      <c r="C288" s="308" t="s">
        <v>1085</v>
      </c>
      <c r="D288" s="308" t="s">
        <v>83</v>
      </c>
      <c r="E288" s="317">
        <v>789</v>
      </c>
      <c r="F288" s="317">
        <v>3399</v>
      </c>
      <c r="G288" s="317">
        <v>4435</v>
      </c>
      <c r="H288" s="317" t="s">
        <v>35</v>
      </c>
      <c r="I288" s="317">
        <v>8623</v>
      </c>
      <c r="J288" s="318" t="s">
        <v>35</v>
      </c>
      <c r="K288" s="318" t="s">
        <v>35</v>
      </c>
      <c r="L288" s="318" t="s">
        <v>35</v>
      </c>
      <c r="M288" s="318" t="s">
        <v>35</v>
      </c>
      <c r="N288" s="318" t="s">
        <v>35</v>
      </c>
      <c r="O288" s="319">
        <v>789</v>
      </c>
      <c r="P288" s="319">
        <v>3399</v>
      </c>
      <c r="Q288" s="319">
        <v>4435</v>
      </c>
      <c r="R288" s="319" t="s">
        <v>35</v>
      </c>
      <c r="S288" s="319">
        <v>8623</v>
      </c>
      <c r="T288" s="320" t="s">
        <v>35</v>
      </c>
      <c r="U288" s="320" t="s">
        <v>35</v>
      </c>
      <c r="V288" s="320" t="s">
        <v>35</v>
      </c>
      <c r="W288" s="320" t="s">
        <v>35</v>
      </c>
      <c r="X288" s="320" t="s">
        <v>35</v>
      </c>
      <c r="Y288" s="317">
        <v>51</v>
      </c>
      <c r="Z288" s="317">
        <v>41</v>
      </c>
      <c r="AA288" s="317">
        <v>65</v>
      </c>
      <c r="AB288" s="317" t="s">
        <v>35</v>
      </c>
      <c r="AC288" s="317">
        <v>157</v>
      </c>
      <c r="AD288" s="317" t="s">
        <v>35</v>
      </c>
      <c r="AE288" s="317" t="s">
        <v>35</v>
      </c>
      <c r="AF288" s="317" t="s">
        <v>35</v>
      </c>
      <c r="AG288" s="317" t="s">
        <v>35</v>
      </c>
      <c r="AH288" s="317" t="s">
        <v>35</v>
      </c>
      <c r="AI288" s="319">
        <v>51</v>
      </c>
      <c r="AJ288" s="319">
        <v>41</v>
      </c>
      <c r="AK288" s="319">
        <v>65</v>
      </c>
      <c r="AL288" s="319" t="s">
        <v>35</v>
      </c>
      <c r="AM288" s="319">
        <v>157</v>
      </c>
      <c r="AN288" s="319" t="s">
        <v>35</v>
      </c>
      <c r="AO288" s="319" t="s">
        <v>35</v>
      </c>
      <c r="AP288" s="319" t="s">
        <v>35</v>
      </c>
      <c r="AQ288" s="319" t="s">
        <v>35</v>
      </c>
      <c r="AR288" s="319" t="s">
        <v>35</v>
      </c>
      <c r="AS288" s="321">
        <v>15</v>
      </c>
      <c r="AT288" s="321">
        <v>15</v>
      </c>
      <c r="AU288" s="321">
        <v>15</v>
      </c>
      <c r="AV288" s="321" t="s">
        <v>35</v>
      </c>
      <c r="AW288" s="308" t="s">
        <v>2686</v>
      </c>
    </row>
    <row r="289" spans="1:49" x14ac:dyDescent="0.35">
      <c r="A289" s="315">
        <v>2013</v>
      </c>
      <c r="B289" s="316">
        <v>13214</v>
      </c>
      <c r="C289" s="308" t="s">
        <v>1091</v>
      </c>
      <c r="D289" s="308" t="s">
        <v>208</v>
      </c>
      <c r="E289" s="317">
        <v>55386</v>
      </c>
      <c r="F289" s="317">
        <v>62208</v>
      </c>
      <c r="G289" s="317">
        <v>38128</v>
      </c>
      <c r="H289" s="317" t="s">
        <v>35</v>
      </c>
      <c r="I289" s="317">
        <v>155722</v>
      </c>
      <c r="J289" s="318">
        <v>7.9</v>
      </c>
      <c r="K289" s="318">
        <v>11.8</v>
      </c>
      <c r="L289" s="318">
        <v>7.2</v>
      </c>
      <c r="M289" s="318" t="s">
        <v>35</v>
      </c>
      <c r="N289" s="318">
        <v>26.9</v>
      </c>
      <c r="O289" s="319">
        <v>257826</v>
      </c>
      <c r="P289" s="319">
        <v>456952</v>
      </c>
      <c r="Q289" s="319">
        <v>280067</v>
      </c>
      <c r="R289" s="319" t="s">
        <v>35</v>
      </c>
      <c r="S289" s="319">
        <v>994845</v>
      </c>
      <c r="T289" s="320">
        <v>27.1</v>
      </c>
      <c r="U289" s="320">
        <v>91.7</v>
      </c>
      <c r="V289" s="320">
        <v>56.2</v>
      </c>
      <c r="W289" s="320" t="s">
        <v>35</v>
      </c>
      <c r="X289" s="320">
        <v>175</v>
      </c>
      <c r="Y289" s="317">
        <v>21001</v>
      </c>
      <c r="Z289" s="317">
        <v>14980</v>
      </c>
      <c r="AA289" s="317">
        <v>9181</v>
      </c>
      <c r="AB289" s="317" t="s">
        <v>35</v>
      </c>
      <c r="AC289" s="317">
        <v>45162</v>
      </c>
      <c r="AD289" s="317">
        <v>10020</v>
      </c>
      <c r="AE289" s="317">
        <v>3716</v>
      </c>
      <c r="AF289" s="317">
        <v>2278</v>
      </c>
      <c r="AG289" s="317" t="s">
        <v>35</v>
      </c>
      <c r="AH289" s="317">
        <v>16014</v>
      </c>
      <c r="AI289" s="319">
        <v>21001</v>
      </c>
      <c r="AJ289" s="319">
        <v>14980</v>
      </c>
      <c r="AK289" s="319">
        <v>9181</v>
      </c>
      <c r="AL289" s="319" t="s">
        <v>35</v>
      </c>
      <c r="AM289" s="319">
        <v>45162</v>
      </c>
      <c r="AN289" s="319">
        <v>10020</v>
      </c>
      <c r="AO289" s="319">
        <v>3716</v>
      </c>
      <c r="AP289" s="319">
        <v>2278</v>
      </c>
      <c r="AQ289" s="319" t="s">
        <v>35</v>
      </c>
      <c r="AR289" s="319">
        <v>16014</v>
      </c>
      <c r="AS289" s="321">
        <v>7.7</v>
      </c>
      <c r="AT289" s="321">
        <v>12.5</v>
      </c>
      <c r="AU289" s="321">
        <v>12.5</v>
      </c>
      <c r="AV289" s="321" t="s">
        <v>35</v>
      </c>
      <c r="AW289" s="308" t="s">
        <v>6</v>
      </c>
    </row>
    <row r="290" spans="1:49" x14ac:dyDescent="0.35">
      <c r="A290" s="315">
        <v>2013</v>
      </c>
      <c r="B290" s="316">
        <v>13318</v>
      </c>
      <c r="C290" s="308" t="s">
        <v>1098</v>
      </c>
      <c r="D290" s="308" t="s">
        <v>53</v>
      </c>
      <c r="E290" s="317">
        <v>1</v>
      </c>
      <c r="F290" s="317">
        <v>52</v>
      </c>
      <c r="G290" s="317">
        <v>3</v>
      </c>
      <c r="H290" s="317" t="s">
        <v>35</v>
      </c>
      <c r="I290" s="317">
        <v>56</v>
      </c>
      <c r="J290" s="318">
        <v>0.9</v>
      </c>
      <c r="K290" s="318">
        <v>1.2</v>
      </c>
      <c r="L290" s="318">
        <v>1.6</v>
      </c>
      <c r="M290" s="318" t="s">
        <v>35</v>
      </c>
      <c r="N290" s="318">
        <v>3.7</v>
      </c>
      <c r="O290" s="319">
        <v>1</v>
      </c>
      <c r="P290" s="319">
        <v>52</v>
      </c>
      <c r="Q290" s="319">
        <v>3</v>
      </c>
      <c r="R290" s="319" t="s">
        <v>35</v>
      </c>
      <c r="S290" s="319">
        <v>56</v>
      </c>
      <c r="T290" s="320">
        <v>6.6</v>
      </c>
      <c r="U290" s="320">
        <v>1.2</v>
      </c>
      <c r="V290" s="320">
        <v>1.6</v>
      </c>
      <c r="W290" s="320" t="s">
        <v>35</v>
      </c>
      <c r="X290" s="320">
        <v>9.4</v>
      </c>
      <c r="Y290" s="317">
        <v>9</v>
      </c>
      <c r="Z290" s="317">
        <v>1</v>
      </c>
      <c r="AA290" s="317">
        <v>1</v>
      </c>
      <c r="AB290" s="317" t="s">
        <v>35</v>
      </c>
      <c r="AC290" s="317">
        <v>11</v>
      </c>
      <c r="AD290" s="317">
        <v>29</v>
      </c>
      <c r="AE290" s="317">
        <v>3</v>
      </c>
      <c r="AF290" s="317">
        <v>3</v>
      </c>
      <c r="AG290" s="317" t="s">
        <v>35</v>
      </c>
      <c r="AH290" s="317">
        <v>35</v>
      </c>
      <c r="AI290" s="319">
        <v>9</v>
      </c>
      <c r="AJ290" s="319">
        <v>1</v>
      </c>
      <c r="AK290" s="319">
        <v>1</v>
      </c>
      <c r="AL290" s="319" t="s">
        <v>35</v>
      </c>
      <c r="AM290" s="319">
        <v>11</v>
      </c>
      <c r="AN290" s="319">
        <v>29</v>
      </c>
      <c r="AO290" s="319">
        <v>3</v>
      </c>
      <c r="AP290" s="319">
        <v>3</v>
      </c>
      <c r="AQ290" s="319" t="s">
        <v>35</v>
      </c>
      <c r="AR290" s="319">
        <v>35</v>
      </c>
      <c r="AS290" s="321">
        <v>29</v>
      </c>
      <c r="AT290" s="321">
        <v>3</v>
      </c>
      <c r="AU290" s="321">
        <v>3</v>
      </c>
      <c r="AV290" s="321" t="s">
        <v>35</v>
      </c>
      <c r="AW290" s="308" t="s">
        <v>6</v>
      </c>
    </row>
    <row r="291" spans="1:49" x14ac:dyDescent="0.35">
      <c r="A291" s="315">
        <v>2013</v>
      </c>
      <c r="B291" s="316">
        <v>13332</v>
      </c>
      <c r="C291" s="308" t="s">
        <v>1099</v>
      </c>
      <c r="D291" s="308" t="s">
        <v>94</v>
      </c>
      <c r="E291" s="317">
        <v>241</v>
      </c>
      <c r="F291" s="317">
        <v>0</v>
      </c>
      <c r="G291" s="317">
        <v>0</v>
      </c>
      <c r="H291" s="317">
        <v>0</v>
      </c>
      <c r="I291" s="317">
        <v>241</v>
      </c>
      <c r="J291" s="318">
        <v>0</v>
      </c>
      <c r="K291" s="318">
        <v>0</v>
      </c>
      <c r="L291" s="318">
        <v>0</v>
      </c>
      <c r="M291" s="318">
        <v>0</v>
      </c>
      <c r="N291" s="318">
        <v>0</v>
      </c>
      <c r="O291" s="319">
        <v>2410</v>
      </c>
      <c r="P291" s="319">
        <v>0</v>
      </c>
      <c r="Q291" s="319">
        <v>0</v>
      </c>
      <c r="R291" s="319">
        <v>0</v>
      </c>
      <c r="S291" s="319">
        <v>2410</v>
      </c>
      <c r="T291" s="320">
        <v>0</v>
      </c>
      <c r="U291" s="320">
        <v>0</v>
      </c>
      <c r="V291" s="320">
        <v>0</v>
      </c>
      <c r="W291" s="320">
        <v>0</v>
      </c>
      <c r="X291" s="320">
        <v>0</v>
      </c>
      <c r="Y291" s="317">
        <v>12</v>
      </c>
      <c r="Z291" s="317">
        <v>0</v>
      </c>
      <c r="AA291" s="317">
        <v>0</v>
      </c>
      <c r="AB291" s="317">
        <v>0</v>
      </c>
      <c r="AC291" s="317">
        <v>12</v>
      </c>
      <c r="AD291" s="317">
        <v>0</v>
      </c>
      <c r="AE291" s="317">
        <v>0</v>
      </c>
      <c r="AF291" s="317">
        <v>0</v>
      </c>
      <c r="AG291" s="317">
        <v>0</v>
      </c>
      <c r="AH291" s="317">
        <v>0</v>
      </c>
      <c r="AI291" s="319">
        <v>120</v>
      </c>
      <c r="AJ291" s="319">
        <v>0</v>
      </c>
      <c r="AK291" s="319">
        <v>0</v>
      </c>
      <c r="AL291" s="319">
        <v>0</v>
      </c>
      <c r="AM291" s="319">
        <v>120</v>
      </c>
      <c r="AN291" s="319">
        <v>0</v>
      </c>
      <c r="AO291" s="319">
        <v>0</v>
      </c>
      <c r="AP291" s="319">
        <v>0</v>
      </c>
      <c r="AQ291" s="319">
        <v>0</v>
      </c>
      <c r="AR291" s="319">
        <v>0</v>
      </c>
      <c r="AS291" s="321">
        <v>10</v>
      </c>
      <c r="AT291" s="321">
        <v>0</v>
      </c>
      <c r="AU291" s="321">
        <v>0</v>
      </c>
      <c r="AV291" s="321">
        <v>0</v>
      </c>
      <c r="AW291" s="308" t="s">
        <v>6</v>
      </c>
    </row>
    <row r="292" spans="1:49" x14ac:dyDescent="0.35">
      <c r="A292" s="315">
        <v>2013</v>
      </c>
      <c r="B292" s="316">
        <v>13337</v>
      </c>
      <c r="C292" s="308" t="s">
        <v>1101</v>
      </c>
      <c r="D292" s="308" t="s">
        <v>86</v>
      </c>
      <c r="E292" s="317">
        <v>622</v>
      </c>
      <c r="F292" s="317">
        <v>2016</v>
      </c>
      <c r="G292" s="317">
        <v>1712</v>
      </c>
      <c r="H292" s="317" t="s">
        <v>35</v>
      </c>
      <c r="I292" s="317">
        <v>4350</v>
      </c>
      <c r="J292" s="318">
        <v>0.2</v>
      </c>
      <c r="K292" s="318">
        <v>0.4</v>
      </c>
      <c r="L292" s="318">
        <v>0.3</v>
      </c>
      <c r="M292" s="318" t="s">
        <v>35</v>
      </c>
      <c r="N292" s="318">
        <v>0.9</v>
      </c>
      <c r="O292" s="319">
        <v>10021</v>
      </c>
      <c r="P292" s="319">
        <v>15580</v>
      </c>
      <c r="Q292" s="319">
        <v>14506</v>
      </c>
      <c r="R292" s="319" t="s">
        <v>35</v>
      </c>
      <c r="S292" s="319">
        <v>40107</v>
      </c>
      <c r="T292" s="320">
        <v>0.2</v>
      </c>
      <c r="U292" s="320">
        <v>0.4</v>
      </c>
      <c r="V292" s="320">
        <v>0.3</v>
      </c>
      <c r="W292" s="320" t="s">
        <v>35</v>
      </c>
      <c r="X292" s="320">
        <v>0.9</v>
      </c>
      <c r="Y292" s="317">
        <v>113</v>
      </c>
      <c r="Z292" s="317">
        <v>145</v>
      </c>
      <c r="AA292" s="317">
        <v>128</v>
      </c>
      <c r="AB292" s="317" t="s">
        <v>35</v>
      </c>
      <c r="AC292" s="317">
        <v>386</v>
      </c>
      <c r="AD292" s="317">
        <v>96</v>
      </c>
      <c r="AE292" s="317">
        <v>51</v>
      </c>
      <c r="AF292" s="317">
        <v>51</v>
      </c>
      <c r="AG292" s="317" t="s">
        <v>35</v>
      </c>
      <c r="AH292" s="317">
        <v>198</v>
      </c>
      <c r="AI292" s="319">
        <v>113</v>
      </c>
      <c r="AJ292" s="319">
        <v>145</v>
      </c>
      <c r="AK292" s="319">
        <v>128</v>
      </c>
      <c r="AL292" s="319" t="s">
        <v>35</v>
      </c>
      <c r="AM292" s="319">
        <v>386</v>
      </c>
      <c r="AN292" s="319">
        <v>96</v>
      </c>
      <c r="AO292" s="319">
        <v>51</v>
      </c>
      <c r="AP292" s="319">
        <v>51</v>
      </c>
      <c r="AQ292" s="319" t="s">
        <v>35</v>
      </c>
      <c r="AR292" s="319">
        <v>198</v>
      </c>
      <c r="AS292" s="321">
        <v>16.11</v>
      </c>
      <c r="AT292" s="321">
        <v>7.73</v>
      </c>
      <c r="AU292" s="321">
        <v>8.4700000000000006</v>
      </c>
      <c r="AV292" s="321" t="s">
        <v>35</v>
      </c>
      <c r="AW292" s="308" t="s">
        <v>2687</v>
      </c>
    </row>
    <row r="293" spans="1:49" x14ac:dyDescent="0.35">
      <c r="A293" s="315">
        <v>2013</v>
      </c>
      <c r="B293" s="316">
        <v>13407</v>
      </c>
      <c r="C293" s="308" t="s">
        <v>1106</v>
      </c>
      <c r="D293" s="308" t="s">
        <v>221</v>
      </c>
      <c r="E293" s="317">
        <v>22969</v>
      </c>
      <c r="F293" s="317">
        <v>102807</v>
      </c>
      <c r="G293" s="317">
        <v>3788</v>
      </c>
      <c r="H293" s="317">
        <v>0</v>
      </c>
      <c r="I293" s="317">
        <v>129564</v>
      </c>
      <c r="J293" s="318">
        <v>7.3</v>
      </c>
      <c r="K293" s="318">
        <v>14.7</v>
      </c>
      <c r="L293" s="318">
        <v>0.6</v>
      </c>
      <c r="M293" s="318">
        <v>0</v>
      </c>
      <c r="N293" s="318">
        <v>22.6</v>
      </c>
      <c r="O293" s="319">
        <v>310015</v>
      </c>
      <c r="P293" s="319">
        <v>1028959</v>
      </c>
      <c r="Q293" s="319">
        <v>36743</v>
      </c>
      <c r="R293" s="319">
        <v>0</v>
      </c>
      <c r="S293" s="319">
        <v>1375717</v>
      </c>
      <c r="T293" s="320">
        <v>119.1</v>
      </c>
      <c r="U293" s="320">
        <v>146.69999999999999</v>
      </c>
      <c r="V293" s="320">
        <v>5.3</v>
      </c>
      <c r="W293" s="320">
        <v>0</v>
      </c>
      <c r="X293" s="320">
        <v>271.10000000000002</v>
      </c>
      <c r="Y293" s="317">
        <v>5502</v>
      </c>
      <c r="Z293" s="317">
        <v>4110</v>
      </c>
      <c r="AA293" s="317">
        <v>143</v>
      </c>
      <c r="AB293" s="317">
        <v>0</v>
      </c>
      <c r="AC293" s="317">
        <v>9755</v>
      </c>
      <c r="AD293" s="317">
        <v>5287</v>
      </c>
      <c r="AE293" s="317">
        <v>3949</v>
      </c>
      <c r="AF293" s="317">
        <v>138</v>
      </c>
      <c r="AG293" s="317">
        <v>0</v>
      </c>
      <c r="AH293" s="317">
        <v>9374</v>
      </c>
      <c r="AI293" s="319">
        <v>5502</v>
      </c>
      <c r="AJ293" s="319">
        <v>4110</v>
      </c>
      <c r="AK293" s="319">
        <v>143</v>
      </c>
      <c r="AL293" s="319">
        <v>0</v>
      </c>
      <c r="AM293" s="319">
        <v>9755</v>
      </c>
      <c r="AN293" s="319">
        <v>5287</v>
      </c>
      <c r="AO293" s="319">
        <v>3949</v>
      </c>
      <c r="AP293" s="319">
        <v>138</v>
      </c>
      <c r="AQ293" s="319">
        <v>0</v>
      </c>
      <c r="AR293" s="319">
        <v>9374</v>
      </c>
      <c r="AS293" s="321">
        <v>14</v>
      </c>
      <c r="AT293" s="321">
        <v>10</v>
      </c>
      <c r="AU293" s="321">
        <v>10</v>
      </c>
      <c r="AV293" s="321">
        <v>0</v>
      </c>
      <c r="AW293" s="308" t="s">
        <v>2688</v>
      </c>
    </row>
    <row r="294" spans="1:49" x14ac:dyDescent="0.35">
      <c r="A294" s="315">
        <v>2013</v>
      </c>
      <c r="B294" s="316">
        <v>13441</v>
      </c>
      <c r="C294" s="308" t="s">
        <v>1112</v>
      </c>
      <c r="D294" s="308" t="s">
        <v>414</v>
      </c>
      <c r="E294" s="317">
        <v>963</v>
      </c>
      <c r="F294" s="317">
        <v>4255</v>
      </c>
      <c r="G294" s="317">
        <v>0</v>
      </c>
      <c r="H294" s="317">
        <v>0</v>
      </c>
      <c r="I294" s="317">
        <v>5218</v>
      </c>
      <c r="J294" s="318" t="s">
        <v>35</v>
      </c>
      <c r="K294" s="318" t="s">
        <v>35</v>
      </c>
      <c r="L294" s="318" t="s">
        <v>35</v>
      </c>
      <c r="M294" s="318" t="s">
        <v>35</v>
      </c>
      <c r="N294" s="318" t="s">
        <v>35</v>
      </c>
      <c r="O294" s="319">
        <v>9795</v>
      </c>
      <c r="P294" s="319">
        <v>49182</v>
      </c>
      <c r="Q294" s="319">
        <v>0</v>
      </c>
      <c r="R294" s="319">
        <v>0</v>
      </c>
      <c r="S294" s="319">
        <v>58977</v>
      </c>
      <c r="T294" s="320" t="s">
        <v>35</v>
      </c>
      <c r="U294" s="320" t="s">
        <v>35</v>
      </c>
      <c r="V294" s="320" t="s">
        <v>35</v>
      </c>
      <c r="W294" s="320" t="s">
        <v>35</v>
      </c>
      <c r="X294" s="320" t="s">
        <v>35</v>
      </c>
      <c r="Y294" s="317">
        <v>1109</v>
      </c>
      <c r="Z294" s="317">
        <v>758</v>
      </c>
      <c r="AA294" s="317">
        <v>0</v>
      </c>
      <c r="AB294" s="317">
        <v>0</v>
      </c>
      <c r="AC294" s="317">
        <v>1867</v>
      </c>
      <c r="AD294" s="317">
        <v>321</v>
      </c>
      <c r="AE294" s="317">
        <v>363</v>
      </c>
      <c r="AF294" s="317">
        <v>0</v>
      </c>
      <c r="AG294" s="317">
        <v>0</v>
      </c>
      <c r="AH294" s="317">
        <v>684</v>
      </c>
      <c r="AI294" s="319">
        <v>1109</v>
      </c>
      <c r="AJ294" s="319">
        <v>758</v>
      </c>
      <c r="AK294" s="319">
        <v>0</v>
      </c>
      <c r="AL294" s="319">
        <v>0</v>
      </c>
      <c r="AM294" s="319">
        <v>1867</v>
      </c>
      <c r="AN294" s="319">
        <v>321</v>
      </c>
      <c r="AO294" s="319">
        <v>363</v>
      </c>
      <c r="AP294" s="319">
        <v>0</v>
      </c>
      <c r="AQ294" s="319">
        <v>0</v>
      </c>
      <c r="AR294" s="319">
        <v>684</v>
      </c>
      <c r="AS294" s="321">
        <v>10</v>
      </c>
      <c r="AT294" s="321">
        <v>13</v>
      </c>
      <c r="AU294" s="321">
        <v>0</v>
      </c>
      <c r="AV294" s="321">
        <v>0</v>
      </c>
      <c r="AW294" s="308" t="s">
        <v>2689</v>
      </c>
    </row>
    <row r="295" spans="1:49" x14ac:dyDescent="0.35">
      <c r="A295" s="315">
        <v>2013</v>
      </c>
      <c r="B295" s="316">
        <v>13478</v>
      </c>
      <c r="C295" s="308" t="s">
        <v>1115</v>
      </c>
      <c r="D295" s="308" t="s">
        <v>28</v>
      </c>
      <c r="E295" s="317">
        <v>10146</v>
      </c>
      <c r="F295" s="317">
        <v>2304</v>
      </c>
      <c r="G295" s="317">
        <v>6911</v>
      </c>
      <c r="H295" s="317" t="s">
        <v>35</v>
      </c>
      <c r="I295" s="317">
        <v>19361</v>
      </c>
      <c r="J295" s="318">
        <v>2.1</v>
      </c>
      <c r="K295" s="318">
        <v>0.4</v>
      </c>
      <c r="L295" s="318">
        <v>1</v>
      </c>
      <c r="M295" s="318" t="s">
        <v>35</v>
      </c>
      <c r="N295" s="318">
        <v>3.5</v>
      </c>
      <c r="O295" s="319">
        <v>25909</v>
      </c>
      <c r="P295" s="319">
        <v>6597</v>
      </c>
      <c r="Q295" s="319">
        <v>19887</v>
      </c>
      <c r="R295" s="319" t="s">
        <v>35</v>
      </c>
      <c r="S295" s="319">
        <v>52393</v>
      </c>
      <c r="T295" s="320">
        <v>1.7</v>
      </c>
      <c r="U295" s="320">
        <v>0.4</v>
      </c>
      <c r="V295" s="320">
        <v>1</v>
      </c>
      <c r="W295" s="320" t="s">
        <v>35</v>
      </c>
      <c r="X295" s="320">
        <v>3.1</v>
      </c>
      <c r="Y295" s="317">
        <v>1309</v>
      </c>
      <c r="Z295" s="317">
        <v>284</v>
      </c>
      <c r="AA295" s="317">
        <v>444</v>
      </c>
      <c r="AB295" s="317" t="s">
        <v>35</v>
      </c>
      <c r="AC295" s="317">
        <v>2037</v>
      </c>
      <c r="AD295" s="317">
        <v>1000</v>
      </c>
      <c r="AE295" s="317">
        <v>321</v>
      </c>
      <c r="AF295" s="317">
        <v>445</v>
      </c>
      <c r="AG295" s="317" t="s">
        <v>35</v>
      </c>
      <c r="AH295" s="317">
        <v>1766</v>
      </c>
      <c r="AI295" s="319">
        <v>2986</v>
      </c>
      <c r="AJ295" s="319">
        <v>826</v>
      </c>
      <c r="AK295" s="319">
        <v>1377</v>
      </c>
      <c r="AL295" s="319" t="s">
        <v>35</v>
      </c>
      <c r="AM295" s="319">
        <v>5189</v>
      </c>
      <c r="AN295" s="319">
        <v>2715</v>
      </c>
      <c r="AO295" s="319">
        <v>1064</v>
      </c>
      <c r="AP295" s="319">
        <v>1502</v>
      </c>
      <c r="AQ295" s="319" t="s">
        <v>35</v>
      </c>
      <c r="AR295" s="319">
        <v>5281</v>
      </c>
      <c r="AS295" s="321">
        <v>3</v>
      </c>
      <c r="AT295" s="321">
        <v>3</v>
      </c>
      <c r="AU295" s="321">
        <v>3</v>
      </c>
      <c r="AV295" s="321" t="s">
        <v>35</v>
      </c>
      <c r="AW295" s="308" t="s">
        <v>2678</v>
      </c>
    </row>
    <row r="296" spans="1:49" x14ac:dyDescent="0.35">
      <c r="A296" s="315">
        <v>2013</v>
      </c>
      <c r="B296" s="316">
        <v>13480</v>
      </c>
      <c r="C296" s="308" t="s">
        <v>1116</v>
      </c>
      <c r="D296" s="308" t="s">
        <v>48</v>
      </c>
      <c r="E296" s="317">
        <v>214</v>
      </c>
      <c r="F296" s="317">
        <v>471</v>
      </c>
      <c r="G296" s="317">
        <v>471</v>
      </c>
      <c r="H296" s="317">
        <v>0</v>
      </c>
      <c r="I296" s="317">
        <v>1156</v>
      </c>
      <c r="J296" s="318">
        <v>0.1</v>
      </c>
      <c r="K296" s="318">
        <v>0.1</v>
      </c>
      <c r="L296" s="318">
        <v>0.1</v>
      </c>
      <c r="M296" s="318">
        <v>0</v>
      </c>
      <c r="N296" s="318">
        <v>0.3</v>
      </c>
      <c r="O296" s="319">
        <v>1569</v>
      </c>
      <c r="P296" s="319">
        <v>8405</v>
      </c>
      <c r="Q296" s="319">
        <v>8405</v>
      </c>
      <c r="R296" s="319">
        <v>0</v>
      </c>
      <c r="S296" s="319">
        <v>18379</v>
      </c>
      <c r="T296" s="320">
        <v>0.1</v>
      </c>
      <c r="U296" s="320">
        <v>0.1</v>
      </c>
      <c r="V296" s="320">
        <v>0.1</v>
      </c>
      <c r="W296" s="320">
        <v>0</v>
      </c>
      <c r="X296" s="320">
        <v>0.3</v>
      </c>
      <c r="Y296" s="317">
        <v>20</v>
      </c>
      <c r="Z296" s="317">
        <v>17</v>
      </c>
      <c r="AA296" s="317">
        <v>17</v>
      </c>
      <c r="AB296" s="317">
        <v>0</v>
      </c>
      <c r="AC296" s="317">
        <v>54</v>
      </c>
      <c r="AD296" s="317">
        <v>44</v>
      </c>
      <c r="AE296" s="317">
        <v>23</v>
      </c>
      <c r="AF296" s="317">
        <v>23</v>
      </c>
      <c r="AG296" s="317">
        <v>0</v>
      </c>
      <c r="AH296" s="317">
        <v>90</v>
      </c>
      <c r="AI296" s="319">
        <v>20</v>
      </c>
      <c r="AJ296" s="319">
        <v>17</v>
      </c>
      <c r="AK296" s="319">
        <v>17</v>
      </c>
      <c r="AL296" s="319">
        <v>0</v>
      </c>
      <c r="AM296" s="319">
        <v>54</v>
      </c>
      <c r="AN296" s="319">
        <v>44</v>
      </c>
      <c r="AO296" s="319">
        <v>23</v>
      </c>
      <c r="AP296" s="319">
        <v>23</v>
      </c>
      <c r="AQ296" s="319">
        <v>0</v>
      </c>
      <c r="AR296" s="319">
        <v>90</v>
      </c>
      <c r="AS296" s="321">
        <v>7</v>
      </c>
      <c r="AT296" s="321">
        <v>18</v>
      </c>
      <c r="AU296" s="321">
        <v>18</v>
      </c>
      <c r="AV296" s="321">
        <v>0</v>
      </c>
      <c r="AW296" s="308" t="s">
        <v>6</v>
      </c>
    </row>
    <row r="297" spans="1:49" x14ac:dyDescent="0.35">
      <c r="A297" s="315">
        <v>2013</v>
      </c>
      <c r="B297" s="316">
        <v>13488</v>
      </c>
      <c r="C297" s="308" t="s">
        <v>1120</v>
      </c>
      <c r="D297" s="308" t="s">
        <v>48</v>
      </c>
      <c r="E297" s="317">
        <v>271</v>
      </c>
      <c r="F297" s="317">
        <v>606</v>
      </c>
      <c r="G297" s="317">
        <v>1203</v>
      </c>
      <c r="H297" s="317" t="s">
        <v>35</v>
      </c>
      <c r="I297" s="317">
        <v>2080</v>
      </c>
      <c r="J297" s="318">
        <v>0.1</v>
      </c>
      <c r="K297" s="318">
        <v>0.1</v>
      </c>
      <c r="L297" s="318">
        <v>0.1</v>
      </c>
      <c r="M297" s="318" t="s">
        <v>35</v>
      </c>
      <c r="N297" s="318">
        <v>0.3</v>
      </c>
      <c r="O297" s="319">
        <v>2466</v>
      </c>
      <c r="P297" s="319">
        <v>12118</v>
      </c>
      <c r="Q297" s="319">
        <v>24064</v>
      </c>
      <c r="R297" s="319" t="s">
        <v>35</v>
      </c>
      <c r="S297" s="319">
        <v>38648</v>
      </c>
      <c r="T297" s="320">
        <v>0.1</v>
      </c>
      <c r="U297" s="320">
        <v>0.1</v>
      </c>
      <c r="V297" s="320">
        <v>0.1</v>
      </c>
      <c r="W297" s="320" t="s">
        <v>35</v>
      </c>
      <c r="X297" s="320">
        <v>0.3</v>
      </c>
      <c r="Y297" s="317">
        <v>60</v>
      </c>
      <c r="Z297" s="317">
        <v>41</v>
      </c>
      <c r="AA297" s="317">
        <v>63</v>
      </c>
      <c r="AB297" s="317" t="s">
        <v>35</v>
      </c>
      <c r="AC297" s="317">
        <v>164</v>
      </c>
      <c r="AD297" s="317">
        <v>18</v>
      </c>
      <c r="AE297" s="317">
        <v>10</v>
      </c>
      <c r="AF297" s="317">
        <v>15</v>
      </c>
      <c r="AG297" s="317" t="s">
        <v>35</v>
      </c>
      <c r="AH297" s="317">
        <v>43</v>
      </c>
      <c r="AI297" s="319">
        <v>60</v>
      </c>
      <c r="AJ297" s="319">
        <v>41</v>
      </c>
      <c r="AK297" s="319">
        <v>63</v>
      </c>
      <c r="AL297" s="319" t="s">
        <v>35</v>
      </c>
      <c r="AM297" s="319">
        <v>164</v>
      </c>
      <c r="AN297" s="319">
        <v>18</v>
      </c>
      <c r="AO297" s="319">
        <v>10</v>
      </c>
      <c r="AP297" s="319">
        <v>15</v>
      </c>
      <c r="AQ297" s="319" t="s">
        <v>35</v>
      </c>
      <c r="AR297" s="319">
        <v>43</v>
      </c>
      <c r="AS297" s="321">
        <v>9.0869999999999997</v>
      </c>
      <c r="AT297" s="321">
        <v>20</v>
      </c>
      <c r="AU297" s="321">
        <v>20</v>
      </c>
      <c r="AV297" s="321">
        <v>0</v>
      </c>
      <c r="AW297" s="308" t="s">
        <v>2690</v>
      </c>
    </row>
    <row r="298" spans="1:49" x14ac:dyDescent="0.35">
      <c r="A298" s="315">
        <v>2013</v>
      </c>
      <c r="B298" s="316">
        <v>13511</v>
      </c>
      <c r="C298" s="308" t="s">
        <v>1121</v>
      </c>
      <c r="D298" s="308" t="s">
        <v>41</v>
      </c>
      <c r="E298" s="317">
        <v>11186</v>
      </c>
      <c r="F298" s="317">
        <v>38546</v>
      </c>
      <c r="G298" s="317" t="s">
        <v>35</v>
      </c>
      <c r="H298" s="317" t="s">
        <v>35</v>
      </c>
      <c r="I298" s="317">
        <v>49732</v>
      </c>
      <c r="J298" s="318">
        <v>0.9</v>
      </c>
      <c r="K298" s="318">
        <v>10.8</v>
      </c>
      <c r="L298" s="318" t="s">
        <v>35</v>
      </c>
      <c r="M298" s="318" t="s">
        <v>35</v>
      </c>
      <c r="N298" s="318">
        <v>11.7</v>
      </c>
      <c r="O298" s="319">
        <v>11186</v>
      </c>
      <c r="P298" s="319">
        <v>38546</v>
      </c>
      <c r="Q298" s="319" t="s">
        <v>35</v>
      </c>
      <c r="R298" s="319" t="s">
        <v>35</v>
      </c>
      <c r="S298" s="319">
        <v>49732</v>
      </c>
      <c r="T298" s="320">
        <v>0.9</v>
      </c>
      <c r="U298" s="320">
        <v>10.8</v>
      </c>
      <c r="V298" s="320" t="s">
        <v>35</v>
      </c>
      <c r="W298" s="320" t="s">
        <v>35</v>
      </c>
      <c r="X298" s="320">
        <v>11.7</v>
      </c>
      <c r="Y298" s="317">
        <v>998</v>
      </c>
      <c r="Z298" s="317">
        <v>9444</v>
      </c>
      <c r="AA298" s="317" t="s">
        <v>35</v>
      </c>
      <c r="AB298" s="317" t="s">
        <v>35</v>
      </c>
      <c r="AC298" s="317">
        <v>10442</v>
      </c>
      <c r="AD298" s="317">
        <v>563</v>
      </c>
      <c r="AE298" s="317">
        <v>1414</v>
      </c>
      <c r="AF298" s="317" t="s">
        <v>35</v>
      </c>
      <c r="AG298" s="317" t="s">
        <v>35</v>
      </c>
      <c r="AH298" s="317">
        <v>1977</v>
      </c>
      <c r="AI298" s="319">
        <v>998</v>
      </c>
      <c r="AJ298" s="319">
        <v>9444</v>
      </c>
      <c r="AK298" s="319" t="s">
        <v>35</v>
      </c>
      <c r="AL298" s="319" t="s">
        <v>35</v>
      </c>
      <c r="AM298" s="319">
        <v>10442</v>
      </c>
      <c r="AN298" s="319">
        <v>563</v>
      </c>
      <c r="AO298" s="319">
        <v>1414</v>
      </c>
      <c r="AP298" s="319" t="s">
        <v>35</v>
      </c>
      <c r="AQ298" s="319" t="s">
        <v>35</v>
      </c>
      <c r="AR298" s="319">
        <v>1977</v>
      </c>
      <c r="AS298" s="321">
        <v>15</v>
      </c>
      <c r="AT298" s="321">
        <v>15</v>
      </c>
      <c r="AU298" s="321" t="s">
        <v>35</v>
      </c>
      <c r="AV298" s="321" t="s">
        <v>35</v>
      </c>
      <c r="AW298" s="308" t="s">
        <v>6</v>
      </c>
    </row>
    <row r="299" spans="1:49" x14ac:dyDescent="0.35">
      <c r="A299" s="315">
        <v>2013</v>
      </c>
      <c r="B299" s="316">
        <v>13573</v>
      </c>
      <c r="C299" s="308" t="s">
        <v>1130</v>
      </c>
      <c r="D299" s="308" t="s">
        <v>41</v>
      </c>
      <c r="E299" s="317">
        <v>71894</v>
      </c>
      <c r="F299" s="317">
        <v>425557</v>
      </c>
      <c r="G299" s="317">
        <v>260825</v>
      </c>
      <c r="H299" s="317" t="s">
        <v>35</v>
      </c>
      <c r="I299" s="317">
        <v>758276</v>
      </c>
      <c r="J299" s="318">
        <v>6.2</v>
      </c>
      <c r="K299" s="318">
        <v>101.5</v>
      </c>
      <c r="L299" s="318">
        <v>62.2</v>
      </c>
      <c r="M299" s="318" t="s">
        <v>35</v>
      </c>
      <c r="N299" s="318">
        <v>169.9</v>
      </c>
      <c r="O299" s="319">
        <v>425724</v>
      </c>
      <c r="P299" s="319">
        <v>5524981</v>
      </c>
      <c r="Q299" s="319">
        <v>3386279</v>
      </c>
      <c r="R299" s="319" t="s">
        <v>35</v>
      </c>
      <c r="S299" s="319">
        <v>9336984</v>
      </c>
      <c r="T299" s="320">
        <v>52</v>
      </c>
      <c r="U299" s="320">
        <v>1329</v>
      </c>
      <c r="V299" s="320">
        <v>815</v>
      </c>
      <c r="W299" s="320" t="s">
        <v>35</v>
      </c>
      <c r="X299" s="320">
        <v>2196</v>
      </c>
      <c r="Y299" s="317">
        <v>1788</v>
      </c>
      <c r="Z299" s="317">
        <v>20634</v>
      </c>
      <c r="AA299" s="317">
        <v>12647</v>
      </c>
      <c r="AB299" s="317" t="s">
        <v>35</v>
      </c>
      <c r="AC299" s="317">
        <v>35069</v>
      </c>
      <c r="AD299" s="317">
        <v>814</v>
      </c>
      <c r="AE299" s="317">
        <v>3546</v>
      </c>
      <c r="AF299" s="317">
        <v>2173</v>
      </c>
      <c r="AG299" s="317" t="s">
        <v>35</v>
      </c>
      <c r="AH299" s="317">
        <v>6533</v>
      </c>
      <c r="AI299" s="319">
        <v>1788</v>
      </c>
      <c r="AJ299" s="319">
        <v>20634</v>
      </c>
      <c r="AK299" s="319">
        <v>12647</v>
      </c>
      <c r="AL299" s="319" t="s">
        <v>35</v>
      </c>
      <c r="AM299" s="319">
        <v>35069</v>
      </c>
      <c r="AN299" s="319">
        <v>814</v>
      </c>
      <c r="AO299" s="319">
        <v>3546</v>
      </c>
      <c r="AP299" s="319">
        <v>2173</v>
      </c>
      <c r="AQ299" s="319" t="s">
        <v>35</v>
      </c>
      <c r="AR299" s="319">
        <v>6533</v>
      </c>
      <c r="AS299" s="321">
        <v>6</v>
      </c>
      <c r="AT299" s="321">
        <v>13</v>
      </c>
      <c r="AU299" s="321">
        <v>13</v>
      </c>
      <c r="AV299" s="321" t="s">
        <v>35</v>
      </c>
      <c r="AW299" s="308" t="s">
        <v>6</v>
      </c>
    </row>
    <row r="300" spans="1:49" x14ac:dyDescent="0.35">
      <c r="A300" s="315">
        <v>2013</v>
      </c>
      <c r="B300" s="316">
        <v>13604</v>
      </c>
      <c r="C300" s="308" t="s">
        <v>1134</v>
      </c>
      <c r="D300" s="308" t="s">
        <v>79</v>
      </c>
      <c r="E300" s="317">
        <v>4</v>
      </c>
      <c r="F300" s="317">
        <v>1831</v>
      </c>
      <c r="G300" s="317" t="s">
        <v>35</v>
      </c>
      <c r="H300" s="317" t="s">
        <v>35</v>
      </c>
      <c r="I300" s="317">
        <v>1835</v>
      </c>
      <c r="J300" s="318" t="s">
        <v>35</v>
      </c>
      <c r="K300" s="318" t="s">
        <v>35</v>
      </c>
      <c r="L300" s="318" t="s">
        <v>35</v>
      </c>
      <c r="M300" s="318" t="s">
        <v>35</v>
      </c>
      <c r="N300" s="318" t="s">
        <v>35</v>
      </c>
      <c r="O300" s="319">
        <v>4</v>
      </c>
      <c r="P300" s="319">
        <v>1831</v>
      </c>
      <c r="Q300" s="319" t="s">
        <v>35</v>
      </c>
      <c r="R300" s="319" t="s">
        <v>35</v>
      </c>
      <c r="S300" s="319">
        <v>1835</v>
      </c>
      <c r="T300" s="320" t="s">
        <v>35</v>
      </c>
      <c r="U300" s="320" t="s">
        <v>35</v>
      </c>
      <c r="V300" s="320" t="s">
        <v>35</v>
      </c>
      <c r="W300" s="320" t="s">
        <v>35</v>
      </c>
      <c r="X300" s="320" t="s">
        <v>35</v>
      </c>
      <c r="Y300" s="317">
        <v>23</v>
      </c>
      <c r="Z300" s="317">
        <v>89</v>
      </c>
      <c r="AA300" s="317" t="s">
        <v>35</v>
      </c>
      <c r="AB300" s="317" t="s">
        <v>35</v>
      </c>
      <c r="AC300" s="317">
        <v>112</v>
      </c>
      <c r="AD300" s="317">
        <v>8</v>
      </c>
      <c r="AE300" s="317">
        <v>1</v>
      </c>
      <c r="AF300" s="317" t="s">
        <v>35</v>
      </c>
      <c r="AG300" s="317" t="s">
        <v>35</v>
      </c>
      <c r="AH300" s="317">
        <v>9</v>
      </c>
      <c r="AI300" s="319">
        <v>46</v>
      </c>
      <c r="AJ300" s="319">
        <v>89</v>
      </c>
      <c r="AK300" s="319" t="s">
        <v>35</v>
      </c>
      <c r="AL300" s="319" t="s">
        <v>35</v>
      </c>
      <c r="AM300" s="319">
        <v>135</v>
      </c>
      <c r="AN300" s="319">
        <v>5</v>
      </c>
      <c r="AO300" s="319">
        <v>5</v>
      </c>
      <c r="AP300" s="319" t="s">
        <v>35</v>
      </c>
      <c r="AQ300" s="319" t="s">
        <v>35</v>
      </c>
      <c r="AR300" s="319">
        <v>10</v>
      </c>
      <c r="AS300" s="321">
        <v>10</v>
      </c>
      <c r="AT300" s="321">
        <v>10</v>
      </c>
      <c r="AU300" s="321" t="s">
        <v>35</v>
      </c>
      <c r="AV300" s="321" t="s">
        <v>35</v>
      </c>
      <c r="AW300" s="308" t="s">
        <v>2691</v>
      </c>
    </row>
    <row r="301" spans="1:49" x14ac:dyDescent="0.35">
      <c r="A301" s="315">
        <v>2013</v>
      </c>
      <c r="B301" s="316">
        <v>13630</v>
      </c>
      <c r="C301" s="308" t="s">
        <v>2051</v>
      </c>
      <c r="D301" s="308" t="s">
        <v>67</v>
      </c>
      <c r="E301" s="317">
        <v>1324</v>
      </c>
      <c r="F301" s="317">
        <v>1788</v>
      </c>
      <c r="G301" s="317">
        <v>1706</v>
      </c>
      <c r="H301" s="317" t="s">
        <v>35</v>
      </c>
      <c r="I301" s="317">
        <v>4818</v>
      </c>
      <c r="J301" s="318">
        <v>0.4</v>
      </c>
      <c r="K301" s="318">
        <v>1</v>
      </c>
      <c r="L301" s="318">
        <v>1</v>
      </c>
      <c r="M301" s="318" t="s">
        <v>35</v>
      </c>
      <c r="N301" s="318">
        <v>2.4</v>
      </c>
      <c r="O301" s="319">
        <v>14919</v>
      </c>
      <c r="P301" s="319">
        <v>28060</v>
      </c>
      <c r="Q301" s="319">
        <v>17060</v>
      </c>
      <c r="R301" s="319" t="s">
        <v>35</v>
      </c>
      <c r="S301" s="319">
        <v>60039</v>
      </c>
      <c r="T301" s="320">
        <v>0.4</v>
      </c>
      <c r="U301" s="320">
        <v>1</v>
      </c>
      <c r="V301" s="320">
        <v>1</v>
      </c>
      <c r="W301" s="320" t="s">
        <v>35</v>
      </c>
      <c r="X301" s="320">
        <v>2.4</v>
      </c>
      <c r="Y301" s="317">
        <v>167</v>
      </c>
      <c r="Z301" s="317">
        <v>348</v>
      </c>
      <c r="AA301" s="317">
        <v>332</v>
      </c>
      <c r="AB301" s="317" t="s">
        <v>35</v>
      </c>
      <c r="AC301" s="317">
        <v>847</v>
      </c>
      <c r="AD301" s="317">
        <v>67</v>
      </c>
      <c r="AE301" s="317">
        <v>41</v>
      </c>
      <c r="AF301" s="317">
        <v>41</v>
      </c>
      <c r="AG301" s="317" t="s">
        <v>35</v>
      </c>
      <c r="AH301" s="317">
        <v>148</v>
      </c>
      <c r="AI301" s="319">
        <v>167</v>
      </c>
      <c r="AJ301" s="319">
        <v>348</v>
      </c>
      <c r="AK301" s="319">
        <v>332</v>
      </c>
      <c r="AL301" s="319" t="s">
        <v>35</v>
      </c>
      <c r="AM301" s="319">
        <v>847</v>
      </c>
      <c r="AN301" s="319">
        <v>67</v>
      </c>
      <c r="AO301" s="319">
        <v>41</v>
      </c>
      <c r="AP301" s="319">
        <v>41</v>
      </c>
      <c r="AQ301" s="319" t="s">
        <v>35</v>
      </c>
      <c r="AR301" s="319">
        <v>148</v>
      </c>
      <c r="AS301" s="321">
        <v>11</v>
      </c>
      <c r="AT301" s="321">
        <v>16</v>
      </c>
      <c r="AU301" s="321">
        <v>10</v>
      </c>
      <c r="AV301" s="321" t="s">
        <v>35</v>
      </c>
      <c r="AW301" s="308" t="s">
        <v>6</v>
      </c>
    </row>
    <row r="302" spans="1:49" x14ac:dyDescent="0.35">
      <c r="A302" s="315">
        <v>2013</v>
      </c>
      <c r="B302" s="316">
        <v>13676</v>
      </c>
      <c r="C302" s="308" t="s">
        <v>1144</v>
      </c>
      <c r="D302" s="308" t="s">
        <v>118</v>
      </c>
      <c r="E302" s="317">
        <v>104</v>
      </c>
      <c r="F302" s="317" t="s">
        <v>35</v>
      </c>
      <c r="G302" s="317" t="s">
        <v>35</v>
      </c>
      <c r="H302" s="317" t="s">
        <v>35</v>
      </c>
      <c r="I302" s="317">
        <v>104</v>
      </c>
      <c r="J302" s="318">
        <v>0.2</v>
      </c>
      <c r="K302" s="318" t="s">
        <v>35</v>
      </c>
      <c r="L302" s="318" t="s">
        <v>35</v>
      </c>
      <c r="M302" s="318" t="s">
        <v>35</v>
      </c>
      <c r="N302" s="318">
        <v>0.2</v>
      </c>
      <c r="O302" s="319">
        <v>756</v>
      </c>
      <c r="P302" s="319" t="s">
        <v>35</v>
      </c>
      <c r="Q302" s="319" t="s">
        <v>35</v>
      </c>
      <c r="R302" s="319" t="s">
        <v>35</v>
      </c>
      <c r="S302" s="319">
        <v>756</v>
      </c>
      <c r="T302" s="320">
        <v>2</v>
      </c>
      <c r="U302" s="320" t="s">
        <v>35</v>
      </c>
      <c r="V302" s="320" t="s">
        <v>35</v>
      </c>
      <c r="W302" s="320" t="s">
        <v>35</v>
      </c>
      <c r="X302" s="320">
        <v>2</v>
      </c>
      <c r="Y302" s="317" t="s">
        <v>35</v>
      </c>
      <c r="Z302" s="317" t="s">
        <v>35</v>
      </c>
      <c r="AA302" s="317" t="s">
        <v>35</v>
      </c>
      <c r="AB302" s="317" t="s">
        <v>35</v>
      </c>
      <c r="AC302" s="317" t="s">
        <v>35</v>
      </c>
      <c r="AD302" s="317">
        <v>7</v>
      </c>
      <c r="AE302" s="317" t="s">
        <v>35</v>
      </c>
      <c r="AF302" s="317" t="s">
        <v>35</v>
      </c>
      <c r="AG302" s="317" t="s">
        <v>35</v>
      </c>
      <c r="AH302" s="317">
        <v>7</v>
      </c>
      <c r="AI302" s="319" t="s">
        <v>35</v>
      </c>
      <c r="AJ302" s="319" t="s">
        <v>35</v>
      </c>
      <c r="AK302" s="319" t="s">
        <v>35</v>
      </c>
      <c r="AL302" s="319" t="s">
        <v>35</v>
      </c>
      <c r="AM302" s="319" t="s">
        <v>35</v>
      </c>
      <c r="AN302" s="319">
        <v>25</v>
      </c>
      <c r="AO302" s="319" t="s">
        <v>35</v>
      </c>
      <c r="AP302" s="319" t="s">
        <v>35</v>
      </c>
      <c r="AQ302" s="319" t="s">
        <v>35</v>
      </c>
      <c r="AR302" s="319">
        <v>25</v>
      </c>
      <c r="AS302" s="321">
        <v>10</v>
      </c>
      <c r="AT302" s="321" t="s">
        <v>35</v>
      </c>
      <c r="AU302" s="321" t="s">
        <v>35</v>
      </c>
      <c r="AV302" s="321" t="s">
        <v>35</v>
      </c>
      <c r="AW302" s="308" t="s">
        <v>6</v>
      </c>
    </row>
    <row r="303" spans="1:49" x14ac:dyDescent="0.35">
      <c r="A303" s="315">
        <v>2013</v>
      </c>
      <c r="B303" s="316">
        <v>13687</v>
      </c>
      <c r="C303" s="308" t="s">
        <v>2052</v>
      </c>
      <c r="D303" s="308" t="s">
        <v>67</v>
      </c>
      <c r="E303" s="317">
        <v>558</v>
      </c>
      <c r="F303" s="317">
        <v>105</v>
      </c>
      <c r="G303" s="317">
        <v>460</v>
      </c>
      <c r="H303" s="317">
        <v>0</v>
      </c>
      <c r="I303" s="317">
        <v>1123</v>
      </c>
      <c r="J303" s="318">
        <v>0.2</v>
      </c>
      <c r="K303" s="318">
        <v>0.4</v>
      </c>
      <c r="L303" s="318">
        <v>2.2999999999999998</v>
      </c>
      <c r="M303" s="318">
        <v>0</v>
      </c>
      <c r="N303" s="318">
        <v>2.9</v>
      </c>
      <c r="O303" s="319">
        <v>4543</v>
      </c>
      <c r="P303" s="319">
        <v>315</v>
      </c>
      <c r="Q303" s="319">
        <v>1380</v>
      </c>
      <c r="R303" s="319">
        <v>0</v>
      </c>
      <c r="S303" s="319">
        <v>6238</v>
      </c>
      <c r="T303" s="320">
        <v>0.9</v>
      </c>
      <c r="U303" s="320">
        <v>1.1000000000000001</v>
      </c>
      <c r="V303" s="320">
        <v>6.9</v>
      </c>
      <c r="W303" s="320">
        <v>0</v>
      </c>
      <c r="X303" s="320">
        <v>8.9</v>
      </c>
      <c r="Y303" s="317">
        <v>39</v>
      </c>
      <c r="Z303" s="317">
        <v>0</v>
      </c>
      <c r="AA303" s="317">
        <v>0</v>
      </c>
      <c r="AB303" s="317">
        <v>0</v>
      </c>
      <c r="AC303" s="317">
        <v>39</v>
      </c>
      <c r="AD303" s="317">
        <v>75</v>
      </c>
      <c r="AE303" s="317">
        <v>70</v>
      </c>
      <c r="AF303" s="317">
        <v>46</v>
      </c>
      <c r="AG303" s="317">
        <v>0</v>
      </c>
      <c r="AH303" s="317">
        <v>191</v>
      </c>
      <c r="AI303" s="319">
        <v>39</v>
      </c>
      <c r="AJ303" s="319">
        <v>0</v>
      </c>
      <c r="AK303" s="319">
        <v>0</v>
      </c>
      <c r="AL303" s="319">
        <v>0</v>
      </c>
      <c r="AM303" s="319">
        <v>39</v>
      </c>
      <c r="AN303" s="319">
        <v>75</v>
      </c>
      <c r="AO303" s="319">
        <v>70</v>
      </c>
      <c r="AP303" s="319">
        <v>46</v>
      </c>
      <c r="AQ303" s="319">
        <v>0</v>
      </c>
      <c r="AR303" s="319">
        <v>191</v>
      </c>
      <c r="AS303" s="321">
        <v>8.17</v>
      </c>
      <c r="AT303" s="321">
        <v>5</v>
      </c>
      <c r="AU303" s="321">
        <v>5</v>
      </c>
      <c r="AV303" s="321">
        <v>0</v>
      </c>
      <c r="AW303" s="308" t="s">
        <v>6</v>
      </c>
    </row>
    <row r="304" spans="1:49" x14ac:dyDescent="0.35">
      <c r="A304" s="315">
        <v>2013</v>
      </c>
      <c r="B304" s="316">
        <v>13698</v>
      </c>
      <c r="C304" s="308" t="s">
        <v>1150</v>
      </c>
      <c r="D304" s="308" t="s">
        <v>86</v>
      </c>
      <c r="E304" s="317">
        <v>30</v>
      </c>
      <c r="F304" s="317">
        <v>23</v>
      </c>
      <c r="G304" s="317">
        <v>3</v>
      </c>
      <c r="H304" s="317" t="s">
        <v>35</v>
      </c>
      <c r="I304" s="317">
        <v>56</v>
      </c>
      <c r="J304" s="318">
        <v>0</v>
      </c>
      <c r="K304" s="318">
        <v>0</v>
      </c>
      <c r="L304" s="318">
        <v>0</v>
      </c>
      <c r="M304" s="318" t="s">
        <v>35</v>
      </c>
      <c r="N304" s="318">
        <v>0</v>
      </c>
      <c r="O304" s="319">
        <v>439</v>
      </c>
      <c r="P304" s="319">
        <v>33</v>
      </c>
      <c r="Q304" s="319">
        <v>41</v>
      </c>
      <c r="R304" s="319" t="s">
        <v>35</v>
      </c>
      <c r="S304" s="319">
        <v>513</v>
      </c>
      <c r="T304" s="320">
        <v>0</v>
      </c>
      <c r="U304" s="320">
        <v>0</v>
      </c>
      <c r="V304" s="320">
        <v>0</v>
      </c>
      <c r="W304" s="320">
        <v>0</v>
      </c>
      <c r="X304" s="320">
        <v>0</v>
      </c>
      <c r="Y304" s="317">
        <v>3</v>
      </c>
      <c r="Z304" s="317">
        <v>0</v>
      </c>
      <c r="AA304" s="317">
        <v>0</v>
      </c>
      <c r="AB304" s="317" t="s">
        <v>35</v>
      </c>
      <c r="AC304" s="317">
        <v>3</v>
      </c>
      <c r="AD304" s="317">
        <v>6</v>
      </c>
      <c r="AE304" s="317">
        <v>3</v>
      </c>
      <c r="AF304" s="317">
        <v>3</v>
      </c>
      <c r="AG304" s="317">
        <v>0</v>
      </c>
      <c r="AH304" s="317">
        <v>13</v>
      </c>
      <c r="AI304" s="319">
        <v>3</v>
      </c>
      <c r="AJ304" s="319">
        <v>0</v>
      </c>
      <c r="AK304" s="319">
        <v>0</v>
      </c>
      <c r="AL304" s="319">
        <v>0</v>
      </c>
      <c r="AM304" s="319">
        <v>3</v>
      </c>
      <c r="AN304" s="319">
        <v>6</v>
      </c>
      <c r="AO304" s="319">
        <v>3</v>
      </c>
      <c r="AP304" s="319">
        <v>3</v>
      </c>
      <c r="AQ304" s="319">
        <v>0</v>
      </c>
      <c r="AR304" s="319">
        <v>13</v>
      </c>
      <c r="AS304" s="321">
        <v>15</v>
      </c>
      <c r="AT304" s="321">
        <v>15</v>
      </c>
      <c r="AU304" s="321">
        <v>15</v>
      </c>
      <c r="AV304" s="321">
        <v>0</v>
      </c>
      <c r="AW304" s="308" t="s">
        <v>6</v>
      </c>
    </row>
    <row r="305" spans="1:49" x14ac:dyDescent="0.35">
      <c r="A305" s="315">
        <v>2013</v>
      </c>
      <c r="B305" s="316">
        <v>13739</v>
      </c>
      <c r="C305" s="308" t="s">
        <v>1160</v>
      </c>
      <c r="D305" s="308" t="s">
        <v>86</v>
      </c>
      <c r="E305" s="317">
        <v>82</v>
      </c>
      <c r="F305" s="317">
        <v>55</v>
      </c>
      <c r="G305" s="317">
        <v>509</v>
      </c>
      <c r="H305" s="317" t="s">
        <v>35</v>
      </c>
      <c r="I305" s="317">
        <v>646</v>
      </c>
      <c r="J305" s="318">
        <v>0</v>
      </c>
      <c r="K305" s="318">
        <v>0</v>
      </c>
      <c r="L305" s="318">
        <v>0</v>
      </c>
      <c r="M305" s="318" t="s">
        <v>35</v>
      </c>
      <c r="N305" s="318">
        <v>0</v>
      </c>
      <c r="O305" s="319">
        <v>1318</v>
      </c>
      <c r="P305" s="319">
        <v>481</v>
      </c>
      <c r="Q305" s="319">
        <v>7228</v>
      </c>
      <c r="R305" s="319" t="s">
        <v>35</v>
      </c>
      <c r="S305" s="319">
        <v>9027</v>
      </c>
      <c r="T305" s="320">
        <v>0</v>
      </c>
      <c r="U305" s="320">
        <v>0</v>
      </c>
      <c r="V305" s="320">
        <v>0</v>
      </c>
      <c r="W305" s="320" t="s">
        <v>35</v>
      </c>
      <c r="X305" s="320">
        <v>0</v>
      </c>
      <c r="Y305" s="317">
        <v>12</v>
      </c>
      <c r="Z305" s="317">
        <v>5</v>
      </c>
      <c r="AA305" s="317">
        <v>18</v>
      </c>
      <c r="AB305" s="317" t="s">
        <v>35</v>
      </c>
      <c r="AC305" s="317">
        <v>35</v>
      </c>
      <c r="AD305" s="317">
        <v>8</v>
      </c>
      <c r="AE305" s="317">
        <v>4</v>
      </c>
      <c r="AF305" s="317">
        <v>4</v>
      </c>
      <c r="AG305" s="317" t="s">
        <v>35</v>
      </c>
      <c r="AH305" s="317">
        <v>16</v>
      </c>
      <c r="AI305" s="319">
        <v>12</v>
      </c>
      <c r="AJ305" s="319">
        <v>5</v>
      </c>
      <c r="AK305" s="319">
        <v>18</v>
      </c>
      <c r="AL305" s="319" t="s">
        <v>35</v>
      </c>
      <c r="AM305" s="319">
        <v>35</v>
      </c>
      <c r="AN305" s="319">
        <v>8</v>
      </c>
      <c r="AO305" s="319">
        <v>4</v>
      </c>
      <c r="AP305" s="319">
        <v>4</v>
      </c>
      <c r="AQ305" s="319" t="s">
        <v>35</v>
      </c>
      <c r="AR305" s="319">
        <v>16</v>
      </c>
      <c r="AS305" s="321">
        <v>16</v>
      </c>
      <c r="AT305" s="321">
        <v>9</v>
      </c>
      <c r="AU305" s="321">
        <v>14</v>
      </c>
      <c r="AV305" s="321" t="s">
        <v>35</v>
      </c>
      <c r="AW305" s="308" t="s">
        <v>6</v>
      </c>
    </row>
    <row r="306" spans="1:49" x14ac:dyDescent="0.35">
      <c r="A306" s="315">
        <v>2013</v>
      </c>
      <c r="B306" s="316">
        <v>13756</v>
      </c>
      <c r="C306" s="308" t="s">
        <v>1162</v>
      </c>
      <c r="D306" s="308" t="s">
        <v>71</v>
      </c>
      <c r="E306" s="317">
        <v>77360</v>
      </c>
      <c r="F306" s="317">
        <v>116221</v>
      </c>
      <c r="G306" s="317" t="s">
        <v>35</v>
      </c>
      <c r="H306" s="317" t="s">
        <v>35</v>
      </c>
      <c r="I306" s="317">
        <v>193581</v>
      </c>
      <c r="J306" s="318">
        <v>52.7</v>
      </c>
      <c r="K306" s="318">
        <v>18.8</v>
      </c>
      <c r="L306" s="318" t="s">
        <v>35</v>
      </c>
      <c r="M306" s="318" t="s">
        <v>35</v>
      </c>
      <c r="N306" s="318">
        <v>71.5</v>
      </c>
      <c r="O306" s="319">
        <v>77360</v>
      </c>
      <c r="P306" s="319">
        <v>116221</v>
      </c>
      <c r="Q306" s="319" t="s">
        <v>35</v>
      </c>
      <c r="R306" s="319" t="s">
        <v>35</v>
      </c>
      <c r="S306" s="319">
        <v>193581</v>
      </c>
      <c r="T306" s="320">
        <v>52.7</v>
      </c>
      <c r="U306" s="320">
        <v>18.8</v>
      </c>
      <c r="V306" s="320" t="s">
        <v>35</v>
      </c>
      <c r="W306" s="320" t="s">
        <v>35</v>
      </c>
      <c r="X306" s="320">
        <v>71.5</v>
      </c>
      <c r="Y306" s="317">
        <v>788</v>
      </c>
      <c r="Z306" s="317">
        <v>7256</v>
      </c>
      <c r="AA306" s="317" t="s">
        <v>35</v>
      </c>
      <c r="AB306" s="317" t="s">
        <v>35</v>
      </c>
      <c r="AC306" s="317">
        <v>8044</v>
      </c>
      <c r="AD306" s="317" t="s">
        <v>35</v>
      </c>
      <c r="AE306" s="317" t="s">
        <v>35</v>
      </c>
      <c r="AF306" s="317" t="s">
        <v>35</v>
      </c>
      <c r="AG306" s="317" t="s">
        <v>35</v>
      </c>
      <c r="AH306" s="317" t="s">
        <v>35</v>
      </c>
      <c r="AI306" s="319">
        <v>788</v>
      </c>
      <c r="AJ306" s="319">
        <v>7256</v>
      </c>
      <c r="AK306" s="319" t="s">
        <v>35</v>
      </c>
      <c r="AL306" s="319" t="s">
        <v>35</v>
      </c>
      <c r="AM306" s="319">
        <v>8044</v>
      </c>
      <c r="AN306" s="319" t="s">
        <v>35</v>
      </c>
      <c r="AO306" s="319" t="s">
        <v>35</v>
      </c>
      <c r="AP306" s="319" t="s">
        <v>35</v>
      </c>
      <c r="AQ306" s="319" t="s">
        <v>35</v>
      </c>
      <c r="AR306" s="319" t="s">
        <v>35</v>
      </c>
      <c r="AS306" s="321">
        <v>5.47</v>
      </c>
      <c r="AT306" s="321">
        <v>14.41</v>
      </c>
      <c r="AU306" s="321" t="s">
        <v>35</v>
      </c>
      <c r="AV306" s="321" t="s">
        <v>35</v>
      </c>
      <c r="AW306" s="308" t="s">
        <v>6</v>
      </c>
    </row>
    <row r="307" spans="1:49" x14ac:dyDescent="0.35">
      <c r="A307" s="315">
        <v>2013</v>
      </c>
      <c r="B307" s="316">
        <v>13781</v>
      </c>
      <c r="C307" s="308" t="s">
        <v>1167</v>
      </c>
      <c r="D307" s="308" t="s">
        <v>48</v>
      </c>
      <c r="E307" s="317">
        <v>153349</v>
      </c>
      <c r="F307" s="317">
        <v>199039</v>
      </c>
      <c r="G307" s="317">
        <v>105051</v>
      </c>
      <c r="H307" s="317" t="s">
        <v>35</v>
      </c>
      <c r="I307" s="317">
        <v>457439</v>
      </c>
      <c r="J307" s="318">
        <v>152.4</v>
      </c>
      <c r="K307" s="318">
        <v>49.1</v>
      </c>
      <c r="L307" s="318">
        <v>18.8</v>
      </c>
      <c r="M307" s="318" t="s">
        <v>35</v>
      </c>
      <c r="N307" s="318">
        <v>220.3</v>
      </c>
      <c r="O307" s="319">
        <v>1466020</v>
      </c>
      <c r="P307" s="319">
        <v>2617361</v>
      </c>
      <c r="Q307" s="319">
        <v>1599925</v>
      </c>
      <c r="R307" s="319" t="s">
        <v>35</v>
      </c>
      <c r="S307" s="319">
        <v>5683306</v>
      </c>
      <c r="T307" s="320">
        <v>152.4</v>
      </c>
      <c r="U307" s="320">
        <v>49.1</v>
      </c>
      <c r="V307" s="320">
        <v>18.8</v>
      </c>
      <c r="W307" s="320" t="s">
        <v>35</v>
      </c>
      <c r="X307" s="320">
        <v>220.3</v>
      </c>
      <c r="Y307" s="317">
        <v>9992</v>
      </c>
      <c r="Z307" s="317">
        <v>19566</v>
      </c>
      <c r="AA307" s="317">
        <v>8074</v>
      </c>
      <c r="AB307" s="317" t="s">
        <v>35</v>
      </c>
      <c r="AC307" s="317">
        <v>37632</v>
      </c>
      <c r="AD307" s="317">
        <v>10659</v>
      </c>
      <c r="AE307" s="317">
        <v>16854</v>
      </c>
      <c r="AF307" s="317">
        <v>4673</v>
      </c>
      <c r="AG307" s="317" t="s">
        <v>35</v>
      </c>
      <c r="AH307" s="317">
        <v>32186</v>
      </c>
      <c r="AI307" s="319">
        <v>9992</v>
      </c>
      <c r="AJ307" s="319">
        <v>19566</v>
      </c>
      <c r="AK307" s="319">
        <v>8074</v>
      </c>
      <c r="AL307" s="319" t="s">
        <v>35</v>
      </c>
      <c r="AM307" s="319">
        <v>37632</v>
      </c>
      <c r="AN307" s="319">
        <v>10659</v>
      </c>
      <c r="AO307" s="319">
        <v>16854</v>
      </c>
      <c r="AP307" s="319">
        <v>4673</v>
      </c>
      <c r="AQ307" s="319" t="s">
        <v>35</v>
      </c>
      <c r="AR307" s="319">
        <v>32186</v>
      </c>
      <c r="AS307" s="321">
        <v>10</v>
      </c>
      <c r="AT307" s="321">
        <v>13</v>
      </c>
      <c r="AU307" s="321">
        <v>15</v>
      </c>
      <c r="AV307" s="321" t="s">
        <v>35</v>
      </c>
      <c r="AW307" s="308" t="s">
        <v>2692</v>
      </c>
    </row>
    <row r="308" spans="1:49" x14ac:dyDescent="0.35">
      <c r="A308" s="315">
        <v>2013</v>
      </c>
      <c r="B308" s="316">
        <v>13781</v>
      </c>
      <c r="C308" s="308" t="s">
        <v>1167</v>
      </c>
      <c r="D308" s="308" t="s">
        <v>164</v>
      </c>
      <c r="E308" s="317">
        <v>955</v>
      </c>
      <c r="F308" s="317">
        <v>4801</v>
      </c>
      <c r="G308" s="317" t="s">
        <v>35</v>
      </c>
      <c r="H308" s="317" t="s">
        <v>35</v>
      </c>
      <c r="I308" s="317">
        <v>5756</v>
      </c>
      <c r="J308" s="318">
        <v>0.1</v>
      </c>
      <c r="K308" s="318">
        <v>1.2</v>
      </c>
      <c r="L308" s="318" t="s">
        <v>35</v>
      </c>
      <c r="M308" s="318" t="s">
        <v>35</v>
      </c>
      <c r="N308" s="318">
        <v>1.3</v>
      </c>
      <c r="O308" s="319">
        <v>9244</v>
      </c>
      <c r="P308" s="319">
        <v>76816</v>
      </c>
      <c r="Q308" s="319" t="s">
        <v>35</v>
      </c>
      <c r="R308" s="319" t="s">
        <v>35</v>
      </c>
      <c r="S308" s="319">
        <v>86060</v>
      </c>
      <c r="T308" s="320">
        <v>0.1</v>
      </c>
      <c r="U308" s="320">
        <v>1.2</v>
      </c>
      <c r="V308" s="320" t="s">
        <v>35</v>
      </c>
      <c r="W308" s="320" t="s">
        <v>35</v>
      </c>
      <c r="X308" s="320">
        <v>1.3</v>
      </c>
      <c r="Y308" s="317">
        <v>29</v>
      </c>
      <c r="Z308" s="317">
        <v>508</v>
      </c>
      <c r="AA308" s="317" t="s">
        <v>35</v>
      </c>
      <c r="AB308" s="317" t="s">
        <v>35</v>
      </c>
      <c r="AC308" s="317">
        <v>537</v>
      </c>
      <c r="AD308" s="317">
        <v>229</v>
      </c>
      <c r="AE308" s="317">
        <v>529</v>
      </c>
      <c r="AF308" s="317" t="s">
        <v>35</v>
      </c>
      <c r="AG308" s="317" t="s">
        <v>35</v>
      </c>
      <c r="AH308" s="317">
        <v>758</v>
      </c>
      <c r="AI308" s="319">
        <v>29</v>
      </c>
      <c r="AJ308" s="319">
        <v>508</v>
      </c>
      <c r="AK308" s="319" t="s">
        <v>35</v>
      </c>
      <c r="AL308" s="319" t="s">
        <v>35</v>
      </c>
      <c r="AM308" s="319">
        <v>537</v>
      </c>
      <c r="AN308" s="319">
        <v>229</v>
      </c>
      <c r="AO308" s="319">
        <v>529</v>
      </c>
      <c r="AP308" s="319" t="s">
        <v>35</v>
      </c>
      <c r="AQ308" s="319" t="s">
        <v>35</v>
      </c>
      <c r="AR308" s="319">
        <v>758</v>
      </c>
      <c r="AS308" s="321">
        <v>10</v>
      </c>
      <c r="AT308" s="321">
        <v>16</v>
      </c>
      <c r="AU308" s="321" t="s">
        <v>35</v>
      </c>
      <c r="AV308" s="321" t="s">
        <v>35</v>
      </c>
      <c r="AW308" s="308" t="s">
        <v>6</v>
      </c>
    </row>
    <row r="309" spans="1:49" x14ac:dyDescent="0.35">
      <c r="A309" s="315">
        <v>2013</v>
      </c>
      <c r="B309" s="316">
        <v>13798</v>
      </c>
      <c r="C309" s="308" t="s">
        <v>2053</v>
      </c>
      <c r="D309" s="308" t="s">
        <v>83</v>
      </c>
      <c r="E309" s="317">
        <v>5047</v>
      </c>
      <c r="F309" s="317">
        <v>5238</v>
      </c>
      <c r="G309" s="317" t="s">
        <v>35</v>
      </c>
      <c r="H309" s="317" t="s">
        <v>35</v>
      </c>
      <c r="I309" s="317">
        <v>10285</v>
      </c>
      <c r="J309" s="318">
        <v>2.2000000000000002</v>
      </c>
      <c r="K309" s="318">
        <v>1.2</v>
      </c>
      <c r="L309" s="318" t="s">
        <v>35</v>
      </c>
      <c r="M309" s="318" t="s">
        <v>35</v>
      </c>
      <c r="N309" s="318">
        <v>3.4</v>
      </c>
      <c r="O309" s="319">
        <v>62996</v>
      </c>
      <c r="P309" s="319">
        <v>76070</v>
      </c>
      <c r="Q309" s="319" t="s">
        <v>35</v>
      </c>
      <c r="R309" s="319" t="s">
        <v>35</v>
      </c>
      <c r="S309" s="319">
        <v>139066</v>
      </c>
      <c r="T309" s="320">
        <v>33.4</v>
      </c>
      <c r="U309" s="320">
        <v>18</v>
      </c>
      <c r="V309" s="320" t="s">
        <v>35</v>
      </c>
      <c r="W309" s="320" t="s">
        <v>35</v>
      </c>
      <c r="X309" s="320">
        <v>51.4</v>
      </c>
      <c r="Y309" s="317">
        <v>392</v>
      </c>
      <c r="Z309" s="317">
        <v>80</v>
      </c>
      <c r="AA309" s="317" t="s">
        <v>35</v>
      </c>
      <c r="AB309" s="317" t="s">
        <v>35</v>
      </c>
      <c r="AC309" s="317">
        <v>472</v>
      </c>
      <c r="AD309" s="317">
        <v>164</v>
      </c>
      <c r="AE309" s="317">
        <v>38</v>
      </c>
      <c r="AF309" s="317" t="s">
        <v>35</v>
      </c>
      <c r="AG309" s="317" t="s">
        <v>35</v>
      </c>
      <c r="AH309" s="317">
        <v>202</v>
      </c>
      <c r="AI309" s="319">
        <v>392</v>
      </c>
      <c r="AJ309" s="319">
        <v>80</v>
      </c>
      <c r="AK309" s="319" t="s">
        <v>35</v>
      </c>
      <c r="AL309" s="319" t="s">
        <v>35</v>
      </c>
      <c r="AM309" s="319">
        <v>472</v>
      </c>
      <c r="AN309" s="319">
        <v>164</v>
      </c>
      <c r="AO309" s="319">
        <v>38</v>
      </c>
      <c r="AP309" s="319" t="s">
        <v>35</v>
      </c>
      <c r="AQ309" s="319" t="s">
        <v>35</v>
      </c>
      <c r="AR309" s="319">
        <v>202</v>
      </c>
      <c r="AS309" s="321">
        <v>15</v>
      </c>
      <c r="AT309" s="321">
        <v>15</v>
      </c>
      <c r="AU309" s="321" t="s">
        <v>35</v>
      </c>
      <c r="AV309" s="321" t="s">
        <v>35</v>
      </c>
      <c r="AW309" s="308" t="s">
        <v>2693</v>
      </c>
    </row>
    <row r="310" spans="1:49" x14ac:dyDescent="0.35">
      <c r="A310" s="315">
        <v>2013</v>
      </c>
      <c r="B310" s="316">
        <v>13838</v>
      </c>
      <c r="C310" s="308" t="s">
        <v>1180</v>
      </c>
      <c r="D310" s="308" t="s">
        <v>76</v>
      </c>
      <c r="E310" s="317">
        <v>59</v>
      </c>
      <c r="F310" s="317" t="s">
        <v>35</v>
      </c>
      <c r="G310" s="317">
        <v>585</v>
      </c>
      <c r="H310" s="317" t="s">
        <v>35</v>
      </c>
      <c r="I310" s="317">
        <v>644</v>
      </c>
      <c r="J310" s="318">
        <v>8</v>
      </c>
      <c r="K310" s="318" t="s">
        <v>35</v>
      </c>
      <c r="L310" s="318">
        <v>82</v>
      </c>
      <c r="M310" s="318" t="s">
        <v>35</v>
      </c>
      <c r="N310" s="318">
        <v>90</v>
      </c>
      <c r="O310" s="319">
        <v>172</v>
      </c>
      <c r="P310" s="319">
        <v>1726</v>
      </c>
      <c r="Q310" s="319">
        <v>3154</v>
      </c>
      <c r="R310" s="319" t="s">
        <v>35</v>
      </c>
      <c r="S310" s="319">
        <v>5052</v>
      </c>
      <c r="T310" s="320">
        <v>24</v>
      </c>
      <c r="U310" s="320">
        <v>243</v>
      </c>
      <c r="V310" s="320">
        <v>445</v>
      </c>
      <c r="W310" s="320" t="s">
        <v>35</v>
      </c>
      <c r="X310" s="320">
        <v>712</v>
      </c>
      <c r="Y310" s="317">
        <v>8</v>
      </c>
      <c r="Z310" s="317">
        <v>0</v>
      </c>
      <c r="AA310" s="317">
        <v>0</v>
      </c>
      <c r="AB310" s="317" t="s">
        <v>35</v>
      </c>
      <c r="AC310" s="317">
        <v>8</v>
      </c>
      <c r="AD310" s="317">
        <v>0</v>
      </c>
      <c r="AE310" s="317">
        <v>0</v>
      </c>
      <c r="AF310" s="317">
        <v>0</v>
      </c>
      <c r="AG310" s="317" t="s">
        <v>35</v>
      </c>
      <c r="AH310" s="317">
        <v>0</v>
      </c>
      <c r="AI310" s="319">
        <v>17</v>
      </c>
      <c r="AJ310" s="319">
        <v>0</v>
      </c>
      <c r="AK310" s="319">
        <v>0</v>
      </c>
      <c r="AL310" s="319">
        <v>0</v>
      </c>
      <c r="AM310" s="319">
        <v>17</v>
      </c>
      <c r="AN310" s="319">
        <v>0</v>
      </c>
      <c r="AO310" s="319">
        <v>0</v>
      </c>
      <c r="AP310" s="319">
        <v>0</v>
      </c>
      <c r="AQ310" s="319">
        <v>0</v>
      </c>
      <c r="AR310" s="319">
        <v>0</v>
      </c>
      <c r="AS310" s="321">
        <v>15</v>
      </c>
      <c r="AT310" s="321">
        <v>15</v>
      </c>
      <c r="AU310" s="321">
        <v>15</v>
      </c>
      <c r="AV310" s="321" t="s">
        <v>35</v>
      </c>
      <c r="AW310" s="308" t="s">
        <v>6</v>
      </c>
    </row>
    <row r="311" spans="1:49" x14ac:dyDescent="0.35">
      <c r="A311" s="315">
        <v>2013</v>
      </c>
      <c r="B311" s="316">
        <v>13839</v>
      </c>
      <c r="C311" s="308" t="s">
        <v>1181</v>
      </c>
      <c r="D311" s="308" t="s">
        <v>173</v>
      </c>
      <c r="E311" s="317">
        <v>0</v>
      </c>
      <c r="F311" s="317">
        <v>297</v>
      </c>
      <c r="G311" s="317">
        <v>180</v>
      </c>
      <c r="H311" s="317">
        <v>0</v>
      </c>
      <c r="I311" s="317">
        <v>477</v>
      </c>
      <c r="J311" s="318" t="s">
        <v>35</v>
      </c>
      <c r="K311" s="318">
        <v>0.1</v>
      </c>
      <c r="L311" s="318">
        <v>0</v>
      </c>
      <c r="M311" s="318">
        <v>0</v>
      </c>
      <c r="N311" s="318">
        <v>0.1</v>
      </c>
      <c r="O311" s="319">
        <v>1941</v>
      </c>
      <c r="P311" s="319">
        <v>3191</v>
      </c>
      <c r="Q311" s="319">
        <v>7648</v>
      </c>
      <c r="R311" s="319">
        <v>0</v>
      </c>
      <c r="S311" s="319">
        <v>12780</v>
      </c>
      <c r="T311" s="320">
        <v>1.3</v>
      </c>
      <c r="U311" s="320">
        <v>0.9</v>
      </c>
      <c r="V311" s="320">
        <v>1.7</v>
      </c>
      <c r="W311" s="320">
        <v>0</v>
      </c>
      <c r="X311" s="320">
        <v>3.9</v>
      </c>
      <c r="Y311" s="317">
        <v>8</v>
      </c>
      <c r="Z311" s="317">
        <v>44</v>
      </c>
      <c r="AA311" s="317">
        <v>54</v>
      </c>
      <c r="AB311" s="317" t="s">
        <v>35</v>
      </c>
      <c r="AC311" s="317">
        <v>106</v>
      </c>
      <c r="AD311" s="317">
        <v>12</v>
      </c>
      <c r="AE311" s="317">
        <v>12</v>
      </c>
      <c r="AF311" s="317">
        <v>6</v>
      </c>
      <c r="AG311" s="317" t="s">
        <v>35</v>
      </c>
      <c r="AH311" s="317">
        <v>30</v>
      </c>
      <c r="AI311" s="319">
        <v>8</v>
      </c>
      <c r="AJ311" s="319">
        <v>44</v>
      </c>
      <c r="AK311" s="319">
        <v>54</v>
      </c>
      <c r="AL311" s="319" t="s">
        <v>35</v>
      </c>
      <c r="AM311" s="319">
        <v>106</v>
      </c>
      <c r="AN311" s="319">
        <v>12</v>
      </c>
      <c r="AO311" s="319">
        <v>12</v>
      </c>
      <c r="AP311" s="319">
        <v>6</v>
      </c>
      <c r="AQ311" s="319" t="s">
        <v>35</v>
      </c>
      <c r="AR311" s="319">
        <v>30</v>
      </c>
      <c r="AS311" s="321">
        <v>15</v>
      </c>
      <c r="AT311" s="321">
        <v>15</v>
      </c>
      <c r="AU311" s="321">
        <v>15</v>
      </c>
      <c r="AV311" s="321" t="s">
        <v>35</v>
      </c>
      <c r="AW311" s="308" t="s">
        <v>6</v>
      </c>
    </row>
    <row r="312" spans="1:49" x14ac:dyDescent="0.35">
      <c r="A312" s="315">
        <v>2013</v>
      </c>
      <c r="B312" s="316">
        <v>13936</v>
      </c>
      <c r="C312" s="308" t="s">
        <v>1185</v>
      </c>
      <c r="D312" s="308" t="s">
        <v>37</v>
      </c>
      <c r="E312" s="317">
        <v>192</v>
      </c>
      <c r="F312" s="317">
        <v>63</v>
      </c>
      <c r="G312" s="317">
        <v>311</v>
      </c>
      <c r="H312" s="317" t="s">
        <v>35</v>
      </c>
      <c r="I312" s="317">
        <v>566</v>
      </c>
      <c r="J312" s="318">
        <v>0.1</v>
      </c>
      <c r="K312" s="318" t="s">
        <v>35</v>
      </c>
      <c r="L312" s="318" t="s">
        <v>35</v>
      </c>
      <c r="M312" s="318" t="s">
        <v>35</v>
      </c>
      <c r="N312" s="318">
        <v>0.1</v>
      </c>
      <c r="O312" s="319">
        <v>2303</v>
      </c>
      <c r="P312" s="319">
        <v>131</v>
      </c>
      <c r="Q312" s="319">
        <v>3305</v>
      </c>
      <c r="R312" s="319" t="s">
        <v>35</v>
      </c>
      <c r="S312" s="319">
        <v>5739</v>
      </c>
      <c r="T312" s="320">
        <v>0.8</v>
      </c>
      <c r="U312" s="320" t="s">
        <v>35</v>
      </c>
      <c r="V312" s="320">
        <v>0.6</v>
      </c>
      <c r="W312" s="320" t="s">
        <v>35</v>
      </c>
      <c r="X312" s="320">
        <v>1.4</v>
      </c>
      <c r="Y312" s="317">
        <v>42</v>
      </c>
      <c r="Z312" s="317">
        <v>2</v>
      </c>
      <c r="AA312" s="317">
        <v>4</v>
      </c>
      <c r="AB312" s="317" t="s">
        <v>35</v>
      </c>
      <c r="AC312" s="317">
        <v>48</v>
      </c>
      <c r="AD312" s="317">
        <v>72</v>
      </c>
      <c r="AE312" s="317">
        <v>7</v>
      </c>
      <c r="AF312" s="317" t="s">
        <v>35</v>
      </c>
      <c r="AG312" s="317" t="s">
        <v>35</v>
      </c>
      <c r="AH312" s="317">
        <v>79</v>
      </c>
      <c r="AI312" s="319">
        <v>136</v>
      </c>
      <c r="AJ312" s="319">
        <v>5</v>
      </c>
      <c r="AK312" s="319">
        <v>8</v>
      </c>
      <c r="AL312" s="319" t="s">
        <v>35</v>
      </c>
      <c r="AM312" s="319">
        <v>149</v>
      </c>
      <c r="AN312" s="319">
        <v>72</v>
      </c>
      <c r="AO312" s="319">
        <v>7</v>
      </c>
      <c r="AP312" s="319" t="s">
        <v>35</v>
      </c>
      <c r="AQ312" s="319" t="s">
        <v>35</v>
      </c>
      <c r="AR312" s="319">
        <v>79</v>
      </c>
      <c r="AS312" s="321">
        <v>1.115</v>
      </c>
      <c r="AT312" s="321">
        <v>0.17699999999999999</v>
      </c>
      <c r="AU312" s="321">
        <v>2.1000000000000001E-2</v>
      </c>
      <c r="AV312" s="321" t="s">
        <v>35</v>
      </c>
      <c r="AW312" s="308" t="s">
        <v>6</v>
      </c>
    </row>
    <row r="313" spans="1:49" x14ac:dyDescent="0.35">
      <c r="A313" s="315">
        <v>2013</v>
      </c>
      <c r="B313" s="316">
        <v>13949</v>
      </c>
      <c r="C313" s="308" t="s">
        <v>1186</v>
      </c>
      <c r="D313" s="308" t="s">
        <v>44</v>
      </c>
      <c r="E313" s="317">
        <v>125</v>
      </c>
      <c r="F313" s="317">
        <v>2400</v>
      </c>
      <c r="G313" s="317" t="s">
        <v>35</v>
      </c>
      <c r="H313" s="317" t="s">
        <v>35</v>
      </c>
      <c r="I313" s="317">
        <v>2525</v>
      </c>
      <c r="J313" s="318" t="s">
        <v>35</v>
      </c>
      <c r="K313" s="318" t="s">
        <v>35</v>
      </c>
      <c r="L313" s="318" t="s">
        <v>35</v>
      </c>
      <c r="M313" s="318" t="s">
        <v>35</v>
      </c>
      <c r="N313" s="318" t="s">
        <v>35</v>
      </c>
      <c r="O313" s="319">
        <v>1125</v>
      </c>
      <c r="P313" s="319">
        <v>26400</v>
      </c>
      <c r="Q313" s="319" t="s">
        <v>35</v>
      </c>
      <c r="R313" s="319" t="s">
        <v>35</v>
      </c>
      <c r="S313" s="319">
        <v>29925</v>
      </c>
      <c r="T313" s="320" t="s">
        <v>35</v>
      </c>
      <c r="U313" s="320" t="s">
        <v>35</v>
      </c>
      <c r="V313" s="320" t="s">
        <v>35</v>
      </c>
      <c r="W313" s="320" t="s">
        <v>35</v>
      </c>
      <c r="X313" s="320" t="s">
        <v>35</v>
      </c>
      <c r="Y313" s="317">
        <v>9</v>
      </c>
      <c r="Z313" s="317">
        <v>143</v>
      </c>
      <c r="AA313" s="317" t="s">
        <v>35</v>
      </c>
      <c r="AB313" s="317" t="s">
        <v>35</v>
      </c>
      <c r="AC313" s="317">
        <v>152</v>
      </c>
      <c r="AD313" s="317" t="s">
        <v>35</v>
      </c>
      <c r="AE313" s="317" t="s">
        <v>35</v>
      </c>
      <c r="AF313" s="317" t="s">
        <v>35</v>
      </c>
      <c r="AG313" s="317" t="s">
        <v>35</v>
      </c>
      <c r="AH313" s="317" t="s">
        <v>35</v>
      </c>
      <c r="AI313" s="319">
        <v>9</v>
      </c>
      <c r="AJ313" s="319">
        <v>143</v>
      </c>
      <c r="AK313" s="319" t="s">
        <v>35</v>
      </c>
      <c r="AL313" s="319" t="s">
        <v>35</v>
      </c>
      <c r="AM313" s="319">
        <v>152</v>
      </c>
      <c r="AN313" s="319" t="s">
        <v>35</v>
      </c>
      <c r="AO313" s="319" t="s">
        <v>35</v>
      </c>
      <c r="AP313" s="319" t="s">
        <v>35</v>
      </c>
      <c r="AQ313" s="319" t="s">
        <v>35</v>
      </c>
      <c r="AR313" s="319" t="s">
        <v>35</v>
      </c>
      <c r="AS313" s="321">
        <v>15</v>
      </c>
      <c r="AT313" s="321">
        <v>15</v>
      </c>
      <c r="AU313" s="321" t="s">
        <v>35</v>
      </c>
      <c r="AV313" s="321" t="s">
        <v>35</v>
      </c>
      <c r="AW313" s="308" t="s">
        <v>6</v>
      </c>
    </row>
    <row r="314" spans="1:49" x14ac:dyDescent="0.35">
      <c r="A314" s="315">
        <v>2013</v>
      </c>
      <c r="B314" s="316">
        <v>13998</v>
      </c>
      <c r="C314" s="308" t="s">
        <v>1192</v>
      </c>
      <c r="D314" s="308" t="s">
        <v>44</v>
      </c>
      <c r="E314" s="317">
        <v>127282</v>
      </c>
      <c r="F314" s="317">
        <v>79462</v>
      </c>
      <c r="G314" s="317">
        <v>76607</v>
      </c>
      <c r="H314" s="317">
        <v>0</v>
      </c>
      <c r="I314" s="317">
        <v>283351</v>
      </c>
      <c r="J314" s="318">
        <v>15.6</v>
      </c>
      <c r="K314" s="318">
        <v>14.3</v>
      </c>
      <c r="L314" s="318">
        <v>9.9</v>
      </c>
      <c r="M314" s="318">
        <v>0</v>
      </c>
      <c r="N314" s="318">
        <v>39.799999999999997</v>
      </c>
      <c r="O314" s="319">
        <v>862166</v>
      </c>
      <c r="P314" s="319">
        <v>1090708</v>
      </c>
      <c r="Q314" s="319">
        <v>806269</v>
      </c>
      <c r="R314" s="319">
        <v>0</v>
      </c>
      <c r="S314" s="319">
        <v>2759143</v>
      </c>
      <c r="T314" s="320">
        <v>20.399999999999999</v>
      </c>
      <c r="U314" s="320">
        <v>17.399999999999999</v>
      </c>
      <c r="V314" s="320">
        <v>6.8</v>
      </c>
      <c r="W314" s="320">
        <v>0</v>
      </c>
      <c r="X314" s="320">
        <v>44.6</v>
      </c>
      <c r="Y314" s="317">
        <v>9000</v>
      </c>
      <c r="Z314" s="317">
        <v>4184</v>
      </c>
      <c r="AA314" s="317">
        <v>4115</v>
      </c>
      <c r="AB314" s="317">
        <v>0</v>
      </c>
      <c r="AC314" s="317">
        <v>17299</v>
      </c>
      <c r="AD314" s="317">
        <v>4905</v>
      </c>
      <c r="AE314" s="317">
        <v>2036</v>
      </c>
      <c r="AF314" s="317">
        <v>1570</v>
      </c>
      <c r="AG314" s="317">
        <v>0</v>
      </c>
      <c r="AH314" s="317">
        <v>8511</v>
      </c>
      <c r="AI314" s="319">
        <v>9000</v>
      </c>
      <c r="AJ314" s="319">
        <v>4184</v>
      </c>
      <c r="AK314" s="319">
        <v>4115</v>
      </c>
      <c r="AL314" s="319">
        <v>0</v>
      </c>
      <c r="AM314" s="319">
        <v>17299</v>
      </c>
      <c r="AN314" s="319">
        <v>4905</v>
      </c>
      <c r="AO314" s="319">
        <v>2036</v>
      </c>
      <c r="AP314" s="319">
        <v>1570</v>
      </c>
      <c r="AQ314" s="319">
        <v>0</v>
      </c>
      <c r="AR314" s="319">
        <v>8511</v>
      </c>
      <c r="AS314" s="321">
        <v>6.774</v>
      </c>
      <c r="AT314" s="321">
        <v>13.726000000000001</v>
      </c>
      <c r="AU314" s="321">
        <v>10.525</v>
      </c>
      <c r="AV314" s="321">
        <v>0</v>
      </c>
      <c r="AW314" s="308" t="s">
        <v>2694</v>
      </c>
    </row>
    <row r="315" spans="1:49" x14ac:dyDescent="0.35">
      <c r="A315" s="315">
        <v>2013</v>
      </c>
      <c r="B315" s="316">
        <v>14006</v>
      </c>
      <c r="C315" s="308" t="s">
        <v>1193</v>
      </c>
      <c r="D315" s="308" t="s">
        <v>44</v>
      </c>
      <c r="E315" s="317">
        <v>332211</v>
      </c>
      <c r="F315" s="317">
        <v>109552</v>
      </c>
      <c r="G315" s="317">
        <v>159947</v>
      </c>
      <c r="H315" s="317">
        <v>0</v>
      </c>
      <c r="I315" s="317">
        <v>601710</v>
      </c>
      <c r="J315" s="318">
        <v>42</v>
      </c>
      <c r="K315" s="318">
        <v>22</v>
      </c>
      <c r="L315" s="318">
        <v>31</v>
      </c>
      <c r="M315" s="318">
        <v>0</v>
      </c>
      <c r="N315" s="318">
        <v>95</v>
      </c>
      <c r="O315" s="319">
        <v>2989899</v>
      </c>
      <c r="P315" s="319">
        <v>1314624</v>
      </c>
      <c r="Q315" s="319">
        <v>1919364</v>
      </c>
      <c r="R315" s="319">
        <v>0</v>
      </c>
      <c r="S315" s="319">
        <v>6223887</v>
      </c>
      <c r="T315" s="320">
        <v>42</v>
      </c>
      <c r="U315" s="320">
        <v>22</v>
      </c>
      <c r="V315" s="320">
        <v>31</v>
      </c>
      <c r="W315" s="320" t="s">
        <v>35</v>
      </c>
      <c r="X315" s="320">
        <v>95</v>
      </c>
      <c r="Y315" s="317">
        <v>25022</v>
      </c>
      <c r="Z315" s="317">
        <v>9777</v>
      </c>
      <c r="AA315" s="317">
        <v>9830</v>
      </c>
      <c r="AB315" s="317">
        <v>0</v>
      </c>
      <c r="AC315" s="317">
        <v>44629</v>
      </c>
      <c r="AD315" s="317">
        <v>14302</v>
      </c>
      <c r="AE315" s="317">
        <v>5602</v>
      </c>
      <c r="AF315" s="317">
        <v>8178</v>
      </c>
      <c r="AG315" s="317">
        <v>0</v>
      </c>
      <c r="AH315" s="317">
        <v>28082</v>
      </c>
      <c r="AI315" s="319">
        <v>25022</v>
      </c>
      <c r="AJ315" s="319">
        <v>9777</v>
      </c>
      <c r="AK315" s="319">
        <v>9830</v>
      </c>
      <c r="AL315" s="319">
        <v>0</v>
      </c>
      <c r="AM315" s="319">
        <v>44629</v>
      </c>
      <c r="AN315" s="319">
        <v>14302</v>
      </c>
      <c r="AO315" s="319">
        <v>5602</v>
      </c>
      <c r="AP315" s="319">
        <v>8178</v>
      </c>
      <c r="AQ315" s="319">
        <v>0</v>
      </c>
      <c r="AR315" s="319">
        <v>28082</v>
      </c>
      <c r="AS315" s="321">
        <v>9</v>
      </c>
      <c r="AT315" s="321">
        <v>12</v>
      </c>
      <c r="AU315" s="321">
        <v>12</v>
      </c>
      <c r="AV315" s="321">
        <v>0</v>
      </c>
      <c r="AW315" s="308" t="s">
        <v>6</v>
      </c>
    </row>
    <row r="316" spans="1:49" x14ac:dyDescent="0.35">
      <c r="A316" s="315">
        <v>2013</v>
      </c>
      <c r="B316" s="316">
        <v>14063</v>
      </c>
      <c r="C316" s="308" t="s">
        <v>1198</v>
      </c>
      <c r="D316" s="308" t="s">
        <v>118</v>
      </c>
      <c r="E316" s="317">
        <v>4193</v>
      </c>
      <c r="F316" s="317">
        <v>9218</v>
      </c>
      <c r="G316" s="317">
        <v>0</v>
      </c>
      <c r="H316" s="317">
        <v>0</v>
      </c>
      <c r="I316" s="317">
        <v>13411</v>
      </c>
      <c r="J316" s="318">
        <v>1.2</v>
      </c>
      <c r="K316" s="318">
        <v>1.6</v>
      </c>
      <c r="L316" s="318">
        <v>0</v>
      </c>
      <c r="M316" s="318">
        <v>0</v>
      </c>
      <c r="N316" s="318">
        <v>2.8</v>
      </c>
      <c r="O316" s="319">
        <v>66292</v>
      </c>
      <c r="P316" s="319">
        <v>120883</v>
      </c>
      <c r="Q316" s="319">
        <v>0</v>
      </c>
      <c r="R316" s="319">
        <v>0</v>
      </c>
      <c r="S316" s="319">
        <v>187175</v>
      </c>
      <c r="T316" s="320">
        <v>1.1000000000000001</v>
      </c>
      <c r="U316" s="320">
        <v>1.2</v>
      </c>
      <c r="V316" s="320">
        <v>0</v>
      </c>
      <c r="W316" s="320">
        <v>0</v>
      </c>
      <c r="X316" s="320">
        <v>2.2999999999999998</v>
      </c>
      <c r="Y316" s="317">
        <v>2099</v>
      </c>
      <c r="Z316" s="317">
        <v>630</v>
      </c>
      <c r="AA316" s="317">
        <v>0</v>
      </c>
      <c r="AB316" s="317">
        <v>0</v>
      </c>
      <c r="AC316" s="317">
        <v>2729</v>
      </c>
      <c r="AD316" s="317">
        <v>466</v>
      </c>
      <c r="AE316" s="317">
        <v>389</v>
      </c>
      <c r="AF316" s="317">
        <v>0</v>
      </c>
      <c r="AG316" s="317">
        <v>0</v>
      </c>
      <c r="AH316" s="317">
        <v>855</v>
      </c>
      <c r="AI316" s="319">
        <v>2099</v>
      </c>
      <c r="AJ316" s="319">
        <v>630</v>
      </c>
      <c r="AK316" s="319">
        <v>0</v>
      </c>
      <c r="AL316" s="319">
        <v>0</v>
      </c>
      <c r="AM316" s="319">
        <v>2729</v>
      </c>
      <c r="AN316" s="319">
        <v>466</v>
      </c>
      <c r="AO316" s="319">
        <v>389</v>
      </c>
      <c r="AP316" s="319">
        <v>0</v>
      </c>
      <c r="AQ316" s="319">
        <v>0</v>
      </c>
      <c r="AR316" s="319">
        <v>855</v>
      </c>
      <c r="AS316" s="321">
        <v>13</v>
      </c>
      <c r="AT316" s="321">
        <v>13</v>
      </c>
      <c r="AU316" s="321">
        <v>0</v>
      </c>
      <c r="AV316" s="321">
        <v>0</v>
      </c>
      <c r="AW316" s="308" t="s">
        <v>6</v>
      </c>
    </row>
    <row r="317" spans="1:49" x14ac:dyDescent="0.35">
      <c r="A317" s="315">
        <v>2013</v>
      </c>
      <c r="B317" s="316">
        <v>14063</v>
      </c>
      <c r="C317" s="308" t="s">
        <v>1198</v>
      </c>
      <c r="D317" s="308" t="s">
        <v>76</v>
      </c>
      <c r="E317" s="317">
        <v>29172</v>
      </c>
      <c r="F317" s="317">
        <v>21725</v>
      </c>
      <c r="G317" s="317">
        <v>2424</v>
      </c>
      <c r="H317" s="317">
        <v>0</v>
      </c>
      <c r="I317" s="317">
        <v>53321</v>
      </c>
      <c r="J317" s="318">
        <v>11.3</v>
      </c>
      <c r="K317" s="318">
        <v>4.4000000000000004</v>
      </c>
      <c r="L317" s="318">
        <v>0.4</v>
      </c>
      <c r="M317" s="318">
        <v>0</v>
      </c>
      <c r="N317" s="318">
        <v>16.100000000000001</v>
      </c>
      <c r="O317" s="319">
        <v>498448</v>
      </c>
      <c r="P317" s="319">
        <v>248956</v>
      </c>
      <c r="Q317" s="319">
        <v>46042</v>
      </c>
      <c r="R317" s="319">
        <v>0</v>
      </c>
      <c r="S317" s="319">
        <v>793446</v>
      </c>
      <c r="T317" s="320">
        <v>8.1999999999999993</v>
      </c>
      <c r="U317" s="320">
        <v>3</v>
      </c>
      <c r="V317" s="320">
        <v>0.3</v>
      </c>
      <c r="W317" s="320">
        <v>0</v>
      </c>
      <c r="X317" s="320">
        <v>11.5</v>
      </c>
      <c r="Y317" s="317">
        <v>9094</v>
      </c>
      <c r="Z317" s="317">
        <v>1608</v>
      </c>
      <c r="AA317" s="317">
        <v>288</v>
      </c>
      <c r="AB317" s="317">
        <v>0</v>
      </c>
      <c r="AC317" s="317">
        <v>10990</v>
      </c>
      <c r="AD317" s="317">
        <v>2212</v>
      </c>
      <c r="AE317" s="317">
        <v>418</v>
      </c>
      <c r="AF317" s="317">
        <v>94</v>
      </c>
      <c r="AG317" s="317">
        <v>0</v>
      </c>
      <c r="AH317" s="317">
        <v>2724</v>
      </c>
      <c r="AI317" s="319">
        <v>9094</v>
      </c>
      <c r="AJ317" s="319">
        <v>1608</v>
      </c>
      <c r="AK317" s="319">
        <v>288</v>
      </c>
      <c r="AL317" s="319">
        <v>0</v>
      </c>
      <c r="AM317" s="319">
        <v>10990</v>
      </c>
      <c r="AN317" s="319">
        <v>2212</v>
      </c>
      <c r="AO317" s="319">
        <v>418</v>
      </c>
      <c r="AP317" s="319">
        <v>94</v>
      </c>
      <c r="AQ317" s="319">
        <v>0</v>
      </c>
      <c r="AR317" s="319">
        <v>2724</v>
      </c>
      <c r="AS317" s="321">
        <v>18</v>
      </c>
      <c r="AT317" s="321">
        <v>12</v>
      </c>
      <c r="AU317" s="321">
        <v>19</v>
      </c>
      <c r="AV317" s="321">
        <v>0</v>
      </c>
      <c r="AW317" s="308" t="s">
        <v>6</v>
      </c>
    </row>
    <row r="318" spans="1:49" x14ac:dyDescent="0.35">
      <c r="A318" s="315">
        <v>2013</v>
      </c>
      <c r="B318" s="316">
        <v>14109</v>
      </c>
      <c r="C318" s="308" t="s">
        <v>1202</v>
      </c>
      <c r="D318" s="308" t="s">
        <v>123</v>
      </c>
      <c r="E318" s="317">
        <v>290</v>
      </c>
      <c r="F318" s="317">
        <v>2127</v>
      </c>
      <c r="G318" s="317">
        <v>1947</v>
      </c>
      <c r="H318" s="317" t="s">
        <v>35</v>
      </c>
      <c r="I318" s="317">
        <v>4364</v>
      </c>
      <c r="J318" s="318">
        <v>0.3</v>
      </c>
      <c r="K318" s="318">
        <v>1.5</v>
      </c>
      <c r="L318" s="318">
        <v>0.2</v>
      </c>
      <c r="M318" s="318" t="s">
        <v>35</v>
      </c>
      <c r="N318" s="318">
        <v>2</v>
      </c>
      <c r="O318" s="319">
        <v>5962</v>
      </c>
      <c r="P318" s="319">
        <v>212372</v>
      </c>
      <c r="Q318" s="319">
        <v>19473</v>
      </c>
      <c r="R318" s="319" t="s">
        <v>35</v>
      </c>
      <c r="S318" s="319">
        <v>237807</v>
      </c>
      <c r="T318" s="320">
        <v>6</v>
      </c>
      <c r="U318" s="320">
        <v>14.5</v>
      </c>
      <c r="V318" s="320">
        <v>2.2000000000000002</v>
      </c>
      <c r="W318" s="320" t="s">
        <v>35</v>
      </c>
      <c r="X318" s="320">
        <v>22.7</v>
      </c>
      <c r="Y318" s="317">
        <v>48</v>
      </c>
      <c r="Z318" s="317">
        <v>246</v>
      </c>
      <c r="AA318" s="317">
        <v>211</v>
      </c>
      <c r="AB318" s="317" t="s">
        <v>35</v>
      </c>
      <c r="AC318" s="317">
        <v>505</v>
      </c>
      <c r="AD318" s="317">
        <v>25</v>
      </c>
      <c r="AE318" s="317">
        <v>199</v>
      </c>
      <c r="AF318" s="317">
        <v>181</v>
      </c>
      <c r="AG318" s="317" t="s">
        <v>35</v>
      </c>
      <c r="AH318" s="317">
        <v>405</v>
      </c>
      <c r="AI318" s="319">
        <v>1240</v>
      </c>
      <c r="AJ318" s="319">
        <v>3733</v>
      </c>
      <c r="AK318" s="319">
        <v>800</v>
      </c>
      <c r="AL318" s="319" t="s">
        <v>35</v>
      </c>
      <c r="AM318" s="319">
        <v>5773</v>
      </c>
      <c r="AN318" s="319">
        <v>648</v>
      </c>
      <c r="AO318" s="319">
        <v>3025</v>
      </c>
      <c r="AP318" s="319">
        <v>683</v>
      </c>
      <c r="AQ318" s="319" t="s">
        <v>35</v>
      </c>
      <c r="AR318" s="319">
        <v>4356</v>
      </c>
      <c r="AS318" s="321">
        <v>20.56</v>
      </c>
      <c r="AT318" s="321">
        <v>10.73</v>
      </c>
      <c r="AU318" s="321">
        <v>10</v>
      </c>
      <c r="AV318" s="321" t="s">
        <v>35</v>
      </c>
      <c r="AW318" s="308" t="s">
        <v>6</v>
      </c>
    </row>
    <row r="319" spans="1:49" x14ac:dyDescent="0.35">
      <c r="A319" s="315">
        <v>2013</v>
      </c>
      <c r="B319" s="316">
        <v>14127</v>
      </c>
      <c r="C319" s="308" t="s">
        <v>1203</v>
      </c>
      <c r="D319" s="308" t="s">
        <v>86</v>
      </c>
      <c r="E319" s="317">
        <v>1817</v>
      </c>
      <c r="F319" s="317">
        <v>20884</v>
      </c>
      <c r="G319" s="317">
        <v>0</v>
      </c>
      <c r="H319" s="317">
        <v>0</v>
      </c>
      <c r="I319" s="317">
        <v>22701</v>
      </c>
      <c r="J319" s="318">
        <v>1.9</v>
      </c>
      <c r="K319" s="318">
        <v>4</v>
      </c>
      <c r="L319" s="318">
        <v>0</v>
      </c>
      <c r="M319" s="318">
        <v>0</v>
      </c>
      <c r="N319" s="318">
        <v>5.9</v>
      </c>
      <c r="O319" s="319">
        <v>14839</v>
      </c>
      <c r="P319" s="319">
        <v>265131</v>
      </c>
      <c r="Q319" s="319">
        <v>0</v>
      </c>
      <c r="R319" s="319">
        <v>0</v>
      </c>
      <c r="S319" s="319">
        <v>279970</v>
      </c>
      <c r="T319" s="320">
        <v>1.9</v>
      </c>
      <c r="U319" s="320">
        <v>4</v>
      </c>
      <c r="V319" s="320">
        <v>0</v>
      </c>
      <c r="W319" s="320">
        <v>0</v>
      </c>
      <c r="X319" s="320">
        <v>5.9</v>
      </c>
      <c r="Y319" s="317">
        <v>190</v>
      </c>
      <c r="Z319" s="317">
        <v>1397</v>
      </c>
      <c r="AA319" s="317">
        <v>0</v>
      </c>
      <c r="AB319" s="317">
        <v>0</v>
      </c>
      <c r="AC319" s="317">
        <v>1587</v>
      </c>
      <c r="AD319" s="317">
        <v>1120</v>
      </c>
      <c r="AE319" s="317">
        <v>567</v>
      </c>
      <c r="AF319" s="317">
        <v>0</v>
      </c>
      <c r="AG319" s="317">
        <v>0</v>
      </c>
      <c r="AH319" s="317">
        <v>1687</v>
      </c>
      <c r="AI319" s="319">
        <v>690</v>
      </c>
      <c r="AJ319" s="319">
        <v>1397</v>
      </c>
      <c r="AK319" s="319">
        <v>0</v>
      </c>
      <c r="AL319" s="319">
        <v>0</v>
      </c>
      <c r="AM319" s="319">
        <v>2087</v>
      </c>
      <c r="AN319" s="319">
        <v>1120</v>
      </c>
      <c r="AO319" s="319">
        <v>567</v>
      </c>
      <c r="AP319" s="319">
        <v>0</v>
      </c>
      <c r="AQ319" s="319">
        <v>0</v>
      </c>
      <c r="AR319" s="319">
        <v>1687</v>
      </c>
      <c r="AS319" s="321">
        <v>14.676</v>
      </c>
      <c r="AT319" s="321">
        <v>12.776999999999999</v>
      </c>
      <c r="AU319" s="321">
        <v>0</v>
      </c>
      <c r="AV319" s="321">
        <v>0</v>
      </c>
      <c r="AW319" s="308" t="s">
        <v>6</v>
      </c>
    </row>
    <row r="320" spans="1:49" x14ac:dyDescent="0.35">
      <c r="A320" s="315">
        <v>2013</v>
      </c>
      <c r="B320" s="316">
        <v>14154</v>
      </c>
      <c r="C320" s="308" t="s">
        <v>1206</v>
      </c>
      <c r="D320" s="308" t="s">
        <v>41</v>
      </c>
      <c r="E320" s="317">
        <v>1957</v>
      </c>
      <c r="F320" s="317">
        <v>4877</v>
      </c>
      <c r="G320" s="317">
        <v>1994</v>
      </c>
      <c r="H320" s="317">
        <v>0</v>
      </c>
      <c r="I320" s="317">
        <v>8828</v>
      </c>
      <c r="J320" s="318">
        <v>0.3</v>
      </c>
      <c r="K320" s="318">
        <v>1</v>
      </c>
      <c r="L320" s="318">
        <v>0.4</v>
      </c>
      <c r="M320" s="318">
        <v>0</v>
      </c>
      <c r="N320" s="318">
        <v>1.7</v>
      </c>
      <c r="O320" s="319">
        <v>1957</v>
      </c>
      <c r="P320" s="319">
        <v>4877</v>
      </c>
      <c r="Q320" s="319">
        <v>1994</v>
      </c>
      <c r="R320" s="319">
        <v>0</v>
      </c>
      <c r="S320" s="319">
        <v>8828</v>
      </c>
      <c r="T320" s="320">
        <v>0.3</v>
      </c>
      <c r="U320" s="320">
        <v>1</v>
      </c>
      <c r="V320" s="320">
        <v>0.4</v>
      </c>
      <c r="W320" s="320">
        <v>0</v>
      </c>
      <c r="X320" s="320">
        <v>1.7</v>
      </c>
      <c r="Y320" s="317">
        <v>101</v>
      </c>
      <c r="Z320" s="317">
        <v>810</v>
      </c>
      <c r="AA320" s="317">
        <v>1007</v>
      </c>
      <c r="AB320" s="317">
        <v>0</v>
      </c>
      <c r="AC320" s="317">
        <v>1918</v>
      </c>
      <c r="AD320" s="317">
        <v>390</v>
      </c>
      <c r="AE320" s="317">
        <v>1007</v>
      </c>
      <c r="AF320" s="317">
        <v>175</v>
      </c>
      <c r="AG320" s="317">
        <v>0</v>
      </c>
      <c r="AH320" s="317">
        <v>1572</v>
      </c>
      <c r="AI320" s="319">
        <v>101</v>
      </c>
      <c r="AJ320" s="319">
        <v>810</v>
      </c>
      <c r="AK320" s="319">
        <v>1007</v>
      </c>
      <c r="AL320" s="319" t="s">
        <v>35</v>
      </c>
      <c r="AM320" s="319">
        <v>1918</v>
      </c>
      <c r="AN320" s="319">
        <v>390</v>
      </c>
      <c r="AO320" s="319">
        <v>1007</v>
      </c>
      <c r="AP320" s="319">
        <v>175</v>
      </c>
      <c r="AQ320" s="319" t="s">
        <v>35</v>
      </c>
      <c r="AR320" s="319">
        <v>1572</v>
      </c>
      <c r="AS320" s="321">
        <v>15</v>
      </c>
      <c r="AT320" s="321">
        <v>15</v>
      </c>
      <c r="AU320" s="321">
        <v>15</v>
      </c>
      <c r="AV320" s="321" t="s">
        <v>35</v>
      </c>
      <c r="AW320" s="308" t="s">
        <v>6</v>
      </c>
    </row>
    <row r="321" spans="1:49" x14ac:dyDescent="0.35">
      <c r="A321" s="315">
        <v>2013</v>
      </c>
      <c r="B321" s="316">
        <v>14159</v>
      </c>
      <c r="C321" s="308" t="s">
        <v>1207</v>
      </c>
      <c r="D321" s="308" t="s">
        <v>83</v>
      </c>
      <c r="E321" s="317">
        <v>80</v>
      </c>
      <c r="F321" s="317">
        <v>300</v>
      </c>
      <c r="G321" s="317">
        <v>901</v>
      </c>
      <c r="H321" s="317" t="s">
        <v>35</v>
      </c>
      <c r="I321" s="317">
        <v>1281</v>
      </c>
      <c r="J321" s="318" t="s">
        <v>35</v>
      </c>
      <c r="K321" s="318" t="s">
        <v>35</v>
      </c>
      <c r="L321" s="318" t="s">
        <v>35</v>
      </c>
      <c r="M321" s="318" t="s">
        <v>35</v>
      </c>
      <c r="N321" s="318" t="s">
        <v>35</v>
      </c>
      <c r="O321" s="319">
        <v>1141</v>
      </c>
      <c r="P321" s="319">
        <v>3550</v>
      </c>
      <c r="Q321" s="319">
        <v>10649</v>
      </c>
      <c r="R321" s="319" t="s">
        <v>35</v>
      </c>
      <c r="S321" s="319">
        <v>15340</v>
      </c>
      <c r="T321" s="320" t="s">
        <v>35</v>
      </c>
      <c r="U321" s="320" t="s">
        <v>35</v>
      </c>
      <c r="V321" s="320" t="s">
        <v>35</v>
      </c>
      <c r="W321" s="320" t="s">
        <v>35</v>
      </c>
      <c r="X321" s="320" t="s">
        <v>35</v>
      </c>
      <c r="Y321" s="317">
        <v>8</v>
      </c>
      <c r="Z321" s="317">
        <v>29</v>
      </c>
      <c r="AA321" s="317">
        <v>87</v>
      </c>
      <c r="AB321" s="317" t="s">
        <v>35</v>
      </c>
      <c r="AC321" s="317">
        <v>124</v>
      </c>
      <c r="AD321" s="317">
        <v>7</v>
      </c>
      <c r="AE321" s="317">
        <v>26</v>
      </c>
      <c r="AF321" s="317">
        <v>77</v>
      </c>
      <c r="AG321" s="317" t="s">
        <v>35</v>
      </c>
      <c r="AH321" s="317">
        <v>110</v>
      </c>
      <c r="AI321" s="319">
        <v>8</v>
      </c>
      <c r="AJ321" s="319">
        <v>29</v>
      </c>
      <c r="AK321" s="319">
        <v>87</v>
      </c>
      <c r="AL321" s="319" t="s">
        <v>35</v>
      </c>
      <c r="AM321" s="319">
        <v>124</v>
      </c>
      <c r="AN321" s="319">
        <v>7</v>
      </c>
      <c r="AO321" s="319">
        <v>26</v>
      </c>
      <c r="AP321" s="319">
        <v>77</v>
      </c>
      <c r="AQ321" s="319" t="s">
        <v>35</v>
      </c>
      <c r="AR321" s="319">
        <v>110</v>
      </c>
      <c r="AS321" s="321">
        <v>14.2</v>
      </c>
      <c r="AT321" s="321">
        <v>11.8</v>
      </c>
      <c r="AU321" s="321">
        <v>11.8</v>
      </c>
      <c r="AV321" s="321" t="s">
        <v>35</v>
      </c>
      <c r="AW321" s="308" t="s">
        <v>6</v>
      </c>
    </row>
    <row r="322" spans="1:49" x14ac:dyDescent="0.35">
      <c r="A322" s="315">
        <v>2013</v>
      </c>
      <c r="B322" s="316">
        <v>14178</v>
      </c>
      <c r="C322" s="308" t="s">
        <v>1213</v>
      </c>
      <c r="D322" s="308" t="s">
        <v>48</v>
      </c>
      <c r="E322" s="317">
        <v>37</v>
      </c>
      <c r="F322" s="317">
        <v>14</v>
      </c>
      <c r="G322" s="317" t="s">
        <v>35</v>
      </c>
      <c r="H322" s="317" t="s">
        <v>35</v>
      </c>
      <c r="I322" s="317">
        <v>51</v>
      </c>
      <c r="J322" s="318">
        <v>37</v>
      </c>
      <c r="K322" s="318">
        <v>14</v>
      </c>
      <c r="L322" s="318" t="s">
        <v>35</v>
      </c>
      <c r="M322" s="318" t="s">
        <v>35</v>
      </c>
      <c r="N322" s="318">
        <v>51</v>
      </c>
      <c r="O322" s="319">
        <v>37</v>
      </c>
      <c r="P322" s="319">
        <v>14</v>
      </c>
      <c r="Q322" s="319" t="s">
        <v>35</v>
      </c>
      <c r="R322" s="319" t="s">
        <v>35</v>
      </c>
      <c r="S322" s="319">
        <v>51</v>
      </c>
      <c r="T322" s="320">
        <v>37</v>
      </c>
      <c r="U322" s="320">
        <v>14</v>
      </c>
      <c r="V322" s="320" t="s">
        <v>35</v>
      </c>
      <c r="W322" s="320" t="s">
        <v>35</v>
      </c>
      <c r="X322" s="320">
        <v>51</v>
      </c>
      <c r="Y322" s="317">
        <v>1</v>
      </c>
      <c r="Z322" s="317">
        <v>1</v>
      </c>
      <c r="AA322" s="317" t="s">
        <v>35</v>
      </c>
      <c r="AB322" s="317" t="s">
        <v>35</v>
      </c>
      <c r="AC322" s="317">
        <v>2</v>
      </c>
      <c r="AD322" s="317" t="s">
        <v>35</v>
      </c>
      <c r="AE322" s="317" t="s">
        <v>35</v>
      </c>
      <c r="AF322" s="317" t="s">
        <v>35</v>
      </c>
      <c r="AG322" s="317" t="s">
        <v>35</v>
      </c>
      <c r="AH322" s="317" t="s">
        <v>35</v>
      </c>
      <c r="AI322" s="319">
        <v>1</v>
      </c>
      <c r="AJ322" s="319">
        <v>1</v>
      </c>
      <c r="AK322" s="319" t="s">
        <v>35</v>
      </c>
      <c r="AL322" s="319" t="s">
        <v>35</v>
      </c>
      <c r="AM322" s="319">
        <v>2</v>
      </c>
      <c r="AN322" s="319" t="s">
        <v>35</v>
      </c>
      <c r="AO322" s="319" t="s">
        <v>35</v>
      </c>
      <c r="AP322" s="319" t="s">
        <v>35</v>
      </c>
      <c r="AQ322" s="319" t="s">
        <v>35</v>
      </c>
      <c r="AR322" s="319" t="s">
        <v>35</v>
      </c>
      <c r="AS322" s="321">
        <v>5.0999999999999996</v>
      </c>
      <c r="AT322" s="321">
        <v>5.0999999999999996</v>
      </c>
      <c r="AU322" s="321" t="s">
        <v>35</v>
      </c>
      <c r="AV322" s="321" t="s">
        <v>35</v>
      </c>
      <c r="AW322" s="308" t="s">
        <v>6</v>
      </c>
    </row>
    <row r="323" spans="1:49" x14ac:dyDescent="0.35">
      <c r="A323" s="315">
        <v>2013</v>
      </c>
      <c r="B323" s="316">
        <v>14201</v>
      </c>
      <c r="C323" s="308" t="s">
        <v>1217</v>
      </c>
      <c r="D323" s="308" t="s">
        <v>83</v>
      </c>
      <c r="E323" s="317">
        <v>36</v>
      </c>
      <c r="F323" s="317">
        <v>396</v>
      </c>
      <c r="G323" s="317" t="s">
        <v>35</v>
      </c>
      <c r="H323" s="317" t="s">
        <v>35</v>
      </c>
      <c r="I323" s="317">
        <v>432</v>
      </c>
      <c r="J323" s="318">
        <v>0</v>
      </c>
      <c r="K323" s="318">
        <v>0.1</v>
      </c>
      <c r="L323" s="318" t="s">
        <v>35</v>
      </c>
      <c r="M323" s="318" t="s">
        <v>35</v>
      </c>
      <c r="N323" s="318">
        <v>0.1</v>
      </c>
      <c r="O323" s="319">
        <v>387</v>
      </c>
      <c r="P323" s="319">
        <v>5401</v>
      </c>
      <c r="Q323" s="319" t="s">
        <v>35</v>
      </c>
      <c r="R323" s="319" t="s">
        <v>35</v>
      </c>
      <c r="S323" s="319">
        <v>5788</v>
      </c>
      <c r="T323" s="320">
        <v>0</v>
      </c>
      <c r="U323" s="320">
        <v>0.1</v>
      </c>
      <c r="V323" s="320" t="s">
        <v>35</v>
      </c>
      <c r="W323" s="320" t="s">
        <v>35</v>
      </c>
      <c r="X323" s="320">
        <v>0.1</v>
      </c>
      <c r="Y323" s="317">
        <v>4</v>
      </c>
      <c r="Z323" s="317">
        <v>9</v>
      </c>
      <c r="AA323" s="317" t="s">
        <v>35</v>
      </c>
      <c r="AB323" s="317" t="s">
        <v>35</v>
      </c>
      <c r="AC323" s="317">
        <v>13</v>
      </c>
      <c r="AD323" s="317">
        <v>3</v>
      </c>
      <c r="AE323" s="317">
        <v>5</v>
      </c>
      <c r="AF323" s="317" t="s">
        <v>35</v>
      </c>
      <c r="AG323" s="317" t="s">
        <v>35</v>
      </c>
      <c r="AH323" s="317">
        <v>8</v>
      </c>
      <c r="AI323" s="319">
        <v>4</v>
      </c>
      <c r="AJ323" s="319">
        <v>9</v>
      </c>
      <c r="AK323" s="319" t="s">
        <v>35</v>
      </c>
      <c r="AL323" s="319" t="s">
        <v>35</v>
      </c>
      <c r="AM323" s="319">
        <v>13</v>
      </c>
      <c r="AN323" s="319">
        <v>3</v>
      </c>
      <c r="AO323" s="319">
        <v>5</v>
      </c>
      <c r="AP323" s="319" t="s">
        <v>35</v>
      </c>
      <c r="AQ323" s="319" t="s">
        <v>35</v>
      </c>
      <c r="AR323" s="319">
        <v>8</v>
      </c>
      <c r="AS323" s="321">
        <v>11</v>
      </c>
      <c r="AT323" s="321">
        <v>14</v>
      </c>
      <c r="AU323" s="321" t="s">
        <v>35</v>
      </c>
      <c r="AV323" s="321" t="s">
        <v>35</v>
      </c>
      <c r="AW323" s="308" t="s">
        <v>6</v>
      </c>
    </row>
    <row r="324" spans="1:49" x14ac:dyDescent="0.35">
      <c r="A324" s="315">
        <v>2013</v>
      </c>
      <c r="B324" s="316">
        <v>14202</v>
      </c>
      <c r="C324" s="308" t="s">
        <v>1218</v>
      </c>
      <c r="D324" s="308" t="s">
        <v>83</v>
      </c>
      <c r="E324" s="317">
        <v>108</v>
      </c>
      <c r="F324" s="317">
        <v>106</v>
      </c>
      <c r="G324" s="317">
        <v>0</v>
      </c>
      <c r="H324" s="317" t="s">
        <v>35</v>
      </c>
      <c r="I324" s="317">
        <v>214</v>
      </c>
      <c r="J324" s="318">
        <v>0.6</v>
      </c>
      <c r="K324" s="318">
        <v>0.4</v>
      </c>
      <c r="L324" s="318">
        <v>0</v>
      </c>
      <c r="M324" s="318" t="s">
        <v>35</v>
      </c>
      <c r="N324" s="318">
        <v>1</v>
      </c>
      <c r="O324" s="319">
        <v>1368</v>
      </c>
      <c r="P324" s="319">
        <v>1232</v>
      </c>
      <c r="Q324" s="319">
        <v>0</v>
      </c>
      <c r="R324" s="319" t="s">
        <v>35</v>
      </c>
      <c r="S324" s="319">
        <v>2600</v>
      </c>
      <c r="T324" s="320">
        <v>0.6</v>
      </c>
      <c r="U324" s="320">
        <v>0.4</v>
      </c>
      <c r="V324" s="320">
        <v>0</v>
      </c>
      <c r="W324" s="320" t="s">
        <v>35</v>
      </c>
      <c r="X324" s="320">
        <v>1</v>
      </c>
      <c r="Y324" s="317">
        <v>12</v>
      </c>
      <c r="Z324" s="317">
        <v>18</v>
      </c>
      <c r="AA324" s="317">
        <v>0</v>
      </c>
      <c r="AB324" s="317" t="s">
        <v>35</v>
      </c>
      <c r="AC324" s="317">
        <v>30</v>
      </c>
      <c r="AD324" s="317">
        <v>2</v>
      </c>
      <c r="AE324" s="317">
        <v>2</v>
      </c>
      <c r="AF324" s="317">
        <v>0</v>
      </c>
      <c r="AG324" s="317" t="s">
        <v>35</v>
      </c>
      <c r="AH324" s="317">
        <v>4</v>
      </c>
      <c r="AI324" s="319">
        <v>151</v>
      </c>
      <c r="AJ324" s="319">
        <v>60</v>
      </c>
      <c r="AK324" s="319">
        <v>0</v>
      </c>
      <c r="AL324" s="319" t="s">
        <v>35</v>
      </c>
      <c r="AM324" s="319">
        <v>211</v>
      </c>
      <c r="AN324" s="319">
        <v>250</v>
      </c>
      <c r="AO324" s="319">
        <v>217</v>
      </c>
      <c r="AP324" s="319">
        <v>0</v>
      </c>
      <c r="AQ324" s="319" t="s">
        <v>35</v>
      </c>
      <c r="AR324" s="319">
        <v>467</v>
      </c>
      <c r="AS324" s="321">
        <v>14</v>
      </c>
      <c r="AT324" s="321">
        <v>16</v>
      </c>
      <c r="AU324" s="321">
        <v>0</v>
      </c>
      <c r="AV324" s="321" t="s">
        <v>35</v>
      </c>
      <c r="AW324" s="308" t="s">
        <v>6</v>
      </c>
    </row>
    <row r="325" spans="1:49" x14ac:dyDescent="0.35">
      <c r="A325" s="315">
        <v>2013</v>
      </c>
      <c r="B325" s="316">
        <v>14232</v>
      </c>
      <c r="C325" s="308" t="s">
        <v>1223</v>
      </c>
      <c r="D325" s="308" t="s">
        <v>48</v>
      </c>
      <c r="E325" s="317">
        <v>6656</v>
      </c>
      <c r="F325" s="317">
        <v>16667</v>
      </c>
      <c r="G325" s="317">
        <v>12469</v>
      </c>
      <c r="H325" s="317">
        <v>0</v>
      </c>
      <c r="I325" s="317">
        <v>35792</v>
      </c>
      <c r="J325" s="318">
        <v>2.4</v>
      </c>
      <c r="K325" s="318">
        <v>3.1</v>
      </c>
      <c r="L325" s="318">
        <v>2.2000000000000002</v>
      </c>
      <c r="M325" s="318">
        <v>0</v>
      </c>
      <c r="N325" s="318">
        <v>7.7</v>
      </c>
      <c r="O325" s="319">
        <v>45981</v>
      </c>
      <c r="P325" s="319">
        <v>223529</v>
      </c>
      <c r="Q325" s="319">
        <v>159648</v>
      </c>
      <c r="R325" s="319">
        <v>0</v>
      </c>
      <c r="S325" s="319">
        <v>429158</v>
      </c>
      <c r="T325" s="320">
        <v>12.4</v>
      </c>
      <c r="U325" s="320">
        <v>41.3</v>
      </c>
      <c r="V325" s="320">
        <v>28.1</v>
      </c>
      <c r="W325" s="320">
        <v>0</v>
      </c>
      <c r="X325" s="320">
        <v>81.8</v>
      </c>
      <c r="Y325" s="317">
        <v>199</v>
      </c>
      <c r="Z325" s="317">
        <v>1468</v>
      </c>
      <c r="AA325" s="317">
        <v>1098</v>
      </c>
      <c r="AB325" s="317">
        <v>0</v>
      </c>
      <c r="AC325" s="317">
        <v>2765</v>
      </c>
      <c r="AD325" s="317">
        <v>815</v>
      </c>
      <c r="AE325" s="317">
        <v>958</v>
      </c>
      <c r="AF325" s="317">
        <v>716</v>
      </c>
      <c r="AG325" s="317">
        <v>0</v>
      </c>
      <c r="AH325" s="317">
        <v>2489</v>
      </c>
      <c r="AI325" s="319">
        <v>199</v>
      </c>
      <c r="AJ325" s="319">
        <v>1468</v>
      </c>
      <c r="AK325" s="319">
        <v>1099</v>
      </c>
      <c r="AL325" s="319">
        <v>0</v>
      </c>
      <c r="AM325" s="319">
        <v>2765</v>
      </c>
      <c r="AN325" s="319">
        <v>815</v>
      </c>
      <c r="AO325" s="319">
        <v>958</v>
      </c>
      <c r="AP325" s="319">
        <v>716</v>
      </c>
      <c r="AQ325" s="319">
        <v>0</v>
      </c>
      <c r="AR325" s="319">
        <v>2489</v>
      </c>
      <c r="AS325" s="321">
        <v>9.75</v>
      </c>
      <c r="AT325" s="321">
        <v>13.6</v>
      </c>
      <c r="AU325" s="321">
        <v>13.6</v>
      </c>
      <c r="AV325" s="321">
        <v>0</v>
      </c>
      <c r="AW325" s="308" t="s">
        <v>6</v>
      </c>
    </row>
    <row r="326" spans="1:49" x14ac:dyDescent="0.35">
      <c r="A326" s="315">
        <v>2013</v>
      </c>
      <c r="B326" s="316">
        <v>14232</v>
      </c>
      <c r="C326" s="308" t="s">
        <v>1223</v>
      </c>
      <c r="D326" s="308" t="s">
        <v>164</v>
      </c>
      <c r="E326" s="317">
        <v>261</v>
      </c>
      <c r="F326" s="317">
        <v>774</v>
      </c>
      <c r="G326" s="317">
        <v>576</v>
      </c>
      <c r="H326" s="317">
        <v>0</v>
      </c>
      <c r="I326" s="317">
        <v>1611</v>
      </c>
      <c r="J326" s="318">
        <v>0.1</v>
      </c>
      <c r="K326" s="318">
        <v>0.2</v>
      </c>
      <c r="L326" s="318">
        <v>0.1</v>
      </c>
      <c r="M326" s="318">
        <v>0</v>
      </c>
      <c r="N326" s="318">
        <v>0.4</v>
      </c>
      <c r="O326" s="319">
        <v>3451</v>
      </c>
      <c r="P326" s="319">
        <v>9460</v>
      </c>
      <c r="Q326" s="319">
        <v>6701</v>
      </c>
      <c r="R326" s="319">
        <v>0</v>
      </c>
      <c r="S326" s="319">
        <v>19612</v>
      </c>
      <c r="T326" s="320">
        <v>1.7</v>
      </c>
      <c r="U326" s="320">
        <v>3.1</v>
      </c>
      <c r="V326" s="320">
        <v>1.7</v>
      </c>
      <c r="W326" s="320">
        <v>0</v>
      </c>
      <c r="X326" s="320">
        <v>6.5</v>
      </c>
      <c r="Y326" s="317">
        <v>18</v>
      </c>
      <c r="Z326" s="317">
        <v>62</v>
      </c>
      <c r="AA326" s="317">
        <v>62</v>
      </c>
      <c r="AB326" s="317">
        <v>0</v>
      </c>
      <c r="AC326" s="317">
        <v>141</v>
      </c>
      <c r="AD326" s="317">
        <v>30</v>
      </c>
      <c r="AE326" s="317">
        <v>55</v>
      </c>
      <c r="AF326" s="317">
        <v>55</v>
      </c>
      <c r="AG326" s="317">
        <v>0</v>
      </c>
      <c r="AH326" s="317">
        <v>140</v>
      </c>
      <c r="AI326" s="319">
        <v>18</v>
      </c>
      <c r="AJ326" s="319">
        <v>62</v>
      </c>
      <c r="AK326" s="319">
        <v>62</v>
      </c>
      <c r="AL326" s="319">
        <v>0</v>
      </c>
      <c r="AM326" s="319">
        <v>141</v>
      </c>
      <c r="AN326" s="319">
        <v>30</v>
      </c>
      <c r="AO326" s="319">
        <v>55</v>
      </c>
      <c r="AP326" s="319">
        <v>55</v>
      </c>
      <c r="AQ326" s="319">
        <v>0</v>
      </c>
      <c r="AR326" s="319">
        <v>140</v>
      </c>
      <c r="AS326" s="321">
        <v>13.36</v>
      </c>
      <c r="AT326" s="321">
        <v>12.77</v>
      </c>
      <c r="AU326" s="321">
        <v>12.77</v>
      </c>
      <c r="AV326" s="321">
        <v>0</v>
      </c>
      <c r="AW326" s="308" t="s">
        <v>6</v>
      </c>
    </row>
    <row r="327" spans="1:49" x14ac:dyDescent="0.35">
      <c r="A327" s="315">
        <v>2013</v>
      </c>
      <c r="B327" s="316">
        <v>14246</v>
      </c>
      <c r="C327" s="308" t="s">
        <v>2421</v>
      </c>
      <c r="D327" s="308" t="s">
        <v>48</v>
      </c>
      <c r="E327" s="317">
        <v>1208</v>
      </c>
      <c r="F327" s="317">
        <v>982</v>
      </c>
      <c r="G327" s="317">
        <v>1154</v>
      </c>
      <c r="H327" s="317">
        <v>0</v>
      </c>
      <c r="I327" s="317">
        <v>3344</v>
      </c>
      <c r="J327" s="318">
        <v>0.6</v>
      </c>
      <c r="K327" s="318">
        <v>0.3</v>
      </c>
      <c r="L327" s="318">
        <v>0.2</v>
      </c>
      <c r="M327" s="318">
        <v>0</v>
      </c>
      <c r="N327" s="318">
        <v>1.1000000000000001</v>
      </c>
      <c r="O327" s="319">
        <v>10344</v>
      </c>
      <c r="P327" s="319">
        <v>11227</v>
      </c>
      <c r="Q327" s="319">
        <v>13571</v>
      </c>
      <c r="R327" s="319">
        <v>0</v>
      </c>
      <c r="S327" s="319">
        <v>35142</v>
      </c>
      <c r="T327" s="320">
        <v>5</v>
      </c>
      <c r="U327" s="320">
        <v>3</v>
      </c>
      <c r="V327" s="320">
        <v>4</v>
      </c>
      <c r="W327" s="320">
        <v>0</v>
      </c>
      <c r="X327" s="320">
        <v>12</v>
      </c>
      <c r="Y327" s="317">
        <v>193</v>
      </c>
      <c r="Z327" s="317">
        <v>80</v>
      </c>
      <c r="AA327" s="317">
        <v>84</v>
      </c>
      <c r="AB327" s="317">
        <v>0</v>
      </c>
      <c r="AC327" s="317">
        <v>357</v>
      </c>
      <c r="AD327" s="317">
        <v>136</v>
      </c>
      <c r="AE327" s="317">
        <v>23</v>
      </c>
      <c r="AF327" s="317">
        <v>8</v>
      </c>
      <c r="AG327" s="317">
        <v>0</v>
      </c>
      <c r="AH327" s="317">
        <v>167</v>
      </c>
      <c r="AI327" s="319">
        <v>1930</v>
      </c>
      <c r="AJ327" s="319">
        <v>800</v>
      </c>
      <c r="AK327" s="319">
        <v>840</v>
      </c>
      <c r="AL327" s="319">
        <v>0</v>
      </c>
      <c r="AM327" s="319">
        <v>3570</v>
      </c>
      <c r="AN327" s="319">
        <v>1360</v>
      </c>
      <c r="AO327" s="319">
        <v>230</v>
      </c>
      <c r="AP327" s="319">
        <v>80</v>
      </c>
      <c r="AQ327" s="319">
        <v>0</v>
      </c>
      <c r="AR327" s="319">
        <v>1670</v>
      </c>
      <c r="AS327" s="321">
        <v>10</v>
      </c>
      <c r="AT327" s="321">
        <v>10</v>
      </c>
      <c r="AU327" s="321">
        <v>10</v>
      </c>
      <c r="AV327" s="321">
        <v>0</v>
      </c>
      <c r="AW327" s="308" t="s">
        <v>6</v>
      </c>
    </row>
    <row r="328" spans="1:49" x14ac:dyDescent="0.35">
      <c r="A328" s="315">
        <v>2013</v>
      </c>
      <c r="B328" s="316">
        <v>14324</v>
      </c>
      <c r="C328" s="308" t="s">
        <v>1233</v>
      </c>
      <c r="D328" s="308" t="s">
        <v>92</v>
      </c>
      <c r="E328" s="317">
        <v>0</v>
      </c>
      <c r="F328" s="317">
        <v>0</v>
      </c>
      <c r="G328" s="317">
        <v>0</v>
      </c>
      <c r="H328" s="317">
        <v>0</v>
      </c>
      <c r="I328" s="317">
        <v>0</v>
      </c>
      <c r="J328" s="318" t="s">
        <v>35</v>
      </c>
      <c r="K328" s="318" t="s">
        <v>35</v>
      </c>
      <c r="L328" s="318" t="s">
        <v>35</v>
      </c>
      <c r="M328" s="318" t="s">
        <v>35</v>
      </c>
      <c r="N328" s="318" t="s">
        <v>35</v>
      </c>
      <c r="O328" s="319">
        <v>0</v>
      </c>
      <c r="P328" s="319">
        <v>0</v>
      </c>
      <c r="Q328" s="319">
        <v>0</v>
      </c>
      <c r="R328" s="319">
        <v>0</v>
      </c>
      <c r="S328" s="319">
        <v>0</v>
      </c>
      <c r="T328" s="320" t="s">
        <v>35</v>
      </c>
      <c r="U328" s="320" t="s">
        <v>35</v>
      </c>
      <c r="V328" s="320" t="s">
        <v>35</v>
      </c>
      <c r="W328" s="320" t="s">
        <v>35</v>
      </c>
      <c r="X328" s="320" t="s">
        <v>35</v>
      </c>
      <c r="Y328" s="317">
        <v>0</v>
      </c>
      <c r="Z328" s="317">
        <v>0</v>
      </c>
      <c r="AA328" s="317" t="s">
        <v>35</v>
      </c>
      <c r="AB328" s="317" t="s">
        <v>35</v>
      </c>
      <c r="AC328" s="317">
        <v>0</v>
      </c>
      <c r="AD328" s="317" t="s">
        <v>35</v>
      </c>
      <c r="AE328" s="317" t="s">
        <v>35</v>
      </c>
      <c r="AF328" s="317" t="s">
        <v>35</v>
      </c>
      <c r="AG328" s="317" t="s">
        <v>35</v>
      </c>
      <c r="AH328" s="317" t="s">
        <v>35</v>
      </c>
      <c r="AI328" s="319">
        <v>0</v>
      </c>
      <c r="AJ328" s="319">
        <v>0</v>
      </c>
      <c r="AK328" s="319" t="s">
        <v>35</v>
      </c>
      <c r="AL328" s="319" t="s">
        <v>35</v>
      </c>
      <c r="AM328" s="319">
        <v>0</v>
      </c>
      <c r="AN328" s="319" t="s">
        <v>35</v>
      </c>
      <c r="AO328" s="319" t="s">
        <v>35</v>
      </c>
      <c r="AP328" s="319" t="s">
        <v>35</v>
      </c>
      <c r="AQ328" s="319" t="s">
        <v>35</v>
      </c>
      <c r="AR328" s="319" t="s">
        <v>35</v>
      </c>
      <c r="AS328" s="321">
        <v>0</v>
      </c>
      <c r="AT328" s="321">
        <v>0</v>
      </c>
      <c r="AU328" s="321">
        <v>0</v>
      </c>
      <c r="AV328" s="321">
        <v>0</v>
      </c>
      <c r="AW328" s="308" t="s">
        <v>6</v>
      </c>
    </row>
    <row r="329" spans="1:49" x14ac:dyDescent="0.35">
      <c r="A329" s="315">
        <v>2013</v>
      </c>
      <c r="B329" s="316">
        <v>14328</v>
      </c>
      <c r="C329" s="308" t="s">
        <v>1234</v>
      </c>
      <c r="D329" s="308" t="s">
        <v>60</v>
      </c>
      <c r="E329" s="317">
        <v>548502</v>
      </c>
      <c r="F329" s="317">
        <v>726328</v>
      </c>
      <c r="G329" s="317">
        <v>171274</v>
      </c>
      <c r="H329" s="317">
        <v>0</v>
      </c>
      <c r="I329" s="317">
        <v>1446104</v>
      </c>
      <c r="J329" s="318">
        <v>93</v>
      </c>
      <c r="K329" s="318">
        <v>102</v>
      </c>
      <c r="L329" s="318">
        <v>36</v>
      </c>
      <c r="M329" s="318">
        <v>0</v>
      </c>
      <c r="N329" s="318">
        <v>231</v>
      </c>
      <c r="O329" s="319">
        <v>5045144</v>
      </c>
      <c r="P329" s="319">
        <v>7809925</v>
      </c>
      <c r="Q329" s="319">
        <v>2254382</v>
      </c>
      <c r="R329" s="319">
        <v>0</v>
      </c>
      <c r="S329" s="319">
        <v>15109451</v>
      </c>
      <c r="T329" s="320">
        <v>988</v>
      </c>
      <c r="U329" s="320">
        <v>1196</v>
      </c>
      <c r="V329" s="320">
        <v>394</v>
      </c>
      <c r="W329" s="320">
        <v>0</v>
      </c>
      <c r="X329" s="320">
        <v>2578</v>
      </c>
      <c r="Y329" s="317">
        <v>42499</v>
      </c>
      <c r="Z329" s="317">
        <v>66854</v>
      </c>
      <c r="AA329" s="317">
        <v>29937</v>
      </c>
      <c r="AB329" s="317">
        <v>0</v>
      </c>
      <c r="AC329" s="317">
        <v>139290</v>
      </c>
      <c r="AD329" s="317">
        <v>149941</v>
      </c>
      <c r="AE329" s="317">
        <v>85496</v>
      </c>
      <c r="AF329" s="317">
        <v>38673</v>
      </c>
      <c r="AG329" s="317">
        <v>0</v>
      </c>
      <c r="AH329" s="317">
        <v>274110</v>
      </c>
      <c r="AI329" s="319">
        <v>42499</v>
      </c>
      <c r="AJ329" s="319">
        <v>66854</v>
      </c>
      <c r="AK329" s="319">
        <v>29937</v>
      </c>
      <c r="AL329" s="319">
        <v>0</v>
      </c>
      <c r="AM329" s="319">
        <v>139290</v>
      </c>
      <c r="AN329" s="319">
        <v>149941</v>
      </c>
      <c r="AO329" s="319">
        <v>85496</v>
      </c>
      <c r="AP329" s="319">
        <v>38673</v>
      </c>
      <c r="AQ329" s="319">
        <v>0</v>
      </c>
      <c r="AR329" s="319">
        <v>274110</v>
      </c>
      <c r="AS329" s="321">
        <v>9.1999999999999993</v>
      </c>
      <c r="AT329" s="321">
        <v>10.8</v>
      </c>
      <c r="AU329" s="321">
        <v>13.2</v>
      </c>
      <c r="AV329" s="321">
        <v>0</v>
      </c>
      <c r="AW329" s="308" t="s">
        <v>2695</v>
      </c>
    </row>
    <row r="330" spans="1:49" x14ac:dyDescent="0.35">
      <c r="A330" s="315">
        <v>2013</v>
      </c>
      <c r="B330" s="316">
        <v>14354</v>
      </c>
      <c r="C330" s="308" t="s">
        <v>1235</v>
      </c>
      <c r="D330" s="308" t="s">
        <v>60</v>
      </c>
      <c r="E330" s="317">
        <v>2417</v>
      </c>
      <c r="F330" s="317">
        <v>1223</v>
      </c>
      <c r="G330" s="317">
        <v>786</v>
      </c>
      <c r="H330" s="317" t="s">
        <v>35</v>
      </c>
      <c r="I330" s="317">
        <v>4426</v>
      </c>
      <c r="J330" s="318">
        <v>0.5</v>
      </c>
      <c r="K330" s="318">
        <v>0.3</v>
      </c>
      <c r="L330" s="318">
        <v>0.3</v>
      </c>
      <c r="M330" s="318" t="s">
        <v>35</v>
      </c>
      <c r="N330" s="318">
        <v>1.1000000000000001</v>
      </c>
      <c r="O330" s="319">
        <v>28720</v>
      </c>
      <c r="P330" s="319">
        <v>15922</v>
      </c>
      <c r="Q330" s="319">
        <v>10684</v>
      </c>
      <c r="R330" s="319" t="s">
        <v>35</v>
      </c>
      <c r="S330" s="319">
        <v>55326</v>
      </c>
      <c r="T330" s="320">
        <v>6</v>
      </c>
      <c r="U330" s="320">
        <v>3.3</v>
      </c>
      <c r="V330" s="320">
        <v>4.5999999999999996</v>
      </c>
      <c r="W330" s="320" t="s">
        <v>35</v>
      </c>
      <c r="X330" s="320">
        <v>13.9</v>
      </c>
      <c r="Y330" s="317">
        <v>833</v>
      </c>
      <c r="Z330" s="317">
        <v>191</v>
      </c>
      <c r="AA330" s="317">
        <v>152</v>
      </c>
      <c r="AB330" s="317" t="s">
        <v>35</v>
      </c>
      <c r="AC330" s="317">
        <v>1176</v>
      </c>
      <c r="AD330" s="317">
        <v>546</v>
      </c>
      <c r="AE330" s="317">
        <v>251</v>
      </c>
      <c r="AF330" s="317">
        <v>159</v>
      </c>
      <c r="AG330" s="317" t="s">
        <v>35</v>
      </c>
      <c r="AH330" s="317">
        <v>956</v>
      </c>
      <c r="AI330" s="319">
        <v>833</v>
      </c>
      <c r="AJ330" s="319">
        <v>191</v>
      </c>
      <c r="AK330" s="319">
        <v>152</v>
      </c>
      <c r="AL330" s="319" t="s">
        <v>35</v>
      </c>
      <c r="AM330" s="319">
        <v>1176</v>
      </c>
      <c r="AN330" s="319">
        <v>546</v>
      </c>
      <c r="AO330" s="319">
        <v>251</v>
      </c>
      <c r="AP330" s="319">
        <v>159</v>
      </c>
      <c r="AQ330" s="319" t="s">
        <v>35</v>
      </c>
      <c r="AR330" s="319">
        <v>956</v>
      </c>
      <c r="AS330" s="321">
        <v>11.9</v>
      </c>
      <c r="AT330" s="321">
        <v>13</v>
      </c>
      <c r="AU330" s="321">
        <v>13.6</v>
      </c>
      <c r="AV330" s="321" t="s">
        <v>35</v>
      </c>
      <c r="AW330" s="308" t="s">
        <v>2696</v>
      </c>
    </row>
    <row r="331" spans="1:49" x14ac:dyDescent="0.35">
      <c r="A331" s="315">
        <v>2013</v>
      </c>
      <c r="B331" s="316">
        <v>14354</v>
      </c>
      <c r="C331" s="308" t="s">
        <v>1235</v>
      </c>
      <c r="D331" s="308" t="s">
        <v>198</v>
      </c>
      <c r="E331" s="317">
        <v>3307</v>
      </c>
      <c r="F331" s="317">
        <v>2633</v>
      </c>
      <c r="G331" s="317">
        <v>12384</v>
      </c>
      <c r="H331" s="317" t="s">
        <v>35</v>
      </c>
      <c r="I331" s="317">
        <v>18324</v>
      </c>
      <c r="J331" s="318">
        <v>0.9</v>
      </c>
      <c r="K331" s="318">
        <v>0.5</v>
      </c>
      <c r="L331" s="318">
        <v>2.5</v>
      </c>
      <c r="M331" s="318" t="s">
        <v>35</v>
      </c>
      <c r="N331" s="318">
        <v>3.9</v>
      </c>
      <c r="O331" s="319">
        <v>34114</v>
      </c>
      <c r="P331" s="319">
        <v>32868</v>
      </c>
      <c r="Q331" s="319">
        <v>107688</v>
      </c>
      <c r="R331" s="319" t="s">
        <v>35</v>
      </c>
      <c r="S331" s="319">
        <v>174670</v>
      </c>
      <c r="T331" s="320">
        <v>9.6</v>
      </c>
      <c r="U331" s="320">
        <v>6.5</v>
      </c>
      <c r="V331" s="320">
        <v>22.1</v>
      </c>
      <c r="W331" s="320" t="s">
        <v>35</v>
      </c>
      <c r="X331" s="320">
        <v>38.200000000000003</v>
      </c>
      <c r="Y331" s="317">
        <v>703</v>
      </c>
      <c r="Z331" s="317">
        <v>469</v>
      </c>
      <c r="AA331" s="317">
        <v>1339</v>
      </c>
      <c r="AB331" s="317" t="s">
        <v>35</v>
      </c>
      <c r="AC331" s="317">
        <v>2511</v>
      </c>
      <c r="AD331" s="317">
        <v>580</v>
      </c>
      <c r="AE331" s="317">
        <v>240</v>
      </c>
      <c r="AF331" s="317">
        <v>544</v>
      </c>
      <c r="AG331" s="317" t="s">
        <v>35</v>
      </c>
      <c r="AH331" s="317">
        <v>1364</v>
      </c>
      <c r="AI331" s="319">
        <v>703</v>
      </c>
      <c r="AJ331" s="319">
        <v>469</v>
      </c>
      <c r="AK331" s="319">
        <v>1339</v>
      </c>
      <c r="AL331" s="319" t="s">
        <v>35</v>
      </c>
      <c r="AM331" s="319">
        <v>2511</v>
      </c>
      <c r="AN331" s="319">
        <v>580</v>
      </c>
      <c r="AO331" s="319">
        <v>240</v>
      </c>
      <c r="AP331" s="319">
        <v>544</v>
      </c>
      <c r="AQ331" s="319" t="s">
        <v>35</v>
      </c>
      <c r="AR331" s="319">
        <v>1364</v>
      </c>
      <c r="AS331" s="321">
        <v>10.3</v>
      </c>
      <c r="AT331" s="321">
        <v>12.5</v>
      </c>
      <c r="AU331" s="321">
        <v>8.6999999999999993</v>
      </c>
      <c r="AV331" s="321" t="s">
        <v>35</v>
      </c>
      <c r="AW331" s="308" t="s">
        <v>2696</v>
      </c>
    </row>
    <row r="332" spans="1:49" x14ac:dyDescent="0.35">
      <c r="A332" s="315">
        <v>2013</v>
      </c>
      <c r="B332" s="316">
        <v>14354</v>
      </c>
      <c r="C332" s="308" t="s">
        <v>1235</v>
      </c>
      <c r="D332" s="308" t="s">
        <v>223</v>
      </c>
      <c r="E332" s="317">
        <v>137534</v>
      </c>
      <c r="F332" s="317">
        <v>66525</v>
      </c>
      <c r="G332" s="317">
        <v>39375</v>
      </c>
      <c r="H332" s="317" t="s">
        <v>35</v>
      </c>
      <c r="I332" s="317">
        <v>243434</v>
      </c>
      <c r="J332" s="318">
        <v>36.9</v>
      </c>
      <c r="K332" s="318">
        <v>12.8</v>
      </c>
      <c r="L332" s="318">
        <v>4.2</v>
      </c>
      <c r="M332" s="318" t="s">
        <v>35</v>
      </c>
      <c r="N332" s="318">
        <v>53.9</v>
      </c>
      <c r="O332" s="319">
        <v>1016315</v>
      </c>
      <c r="P332" s="319">
        <v>904737</v>
      </c>
      <c r="Q332" s="319">
        <v>535503</v>
      </c>
      <c r="R332" s="319" t="s">
        <v>35</v>
      </c>
      <c r="S332" s="319">
        <v>2456555</v>
      </c>
      <c r="T332" s="320">
        <v>272.60000000000002</v>
      </c>
      <c r="U332" s="320">
        <v>174.4</v>
      </c>
      <c r="V332" s="320">
        <v>57.5</v>
      </c>
      <c r="W332" s="320" t="s">
        <v>35</v>
      </c>
      <c r="X332" s="320">
        <v>504.5</v>
      </c>
      <c r="Y332" s="317">
        <v>17220</v>
      </c>
      <c r="Z332" s="317">
        <v>9271</v>
      </c>
      <c r="AA332" s="317">
        <v>4245</v>
      </c>
      <c r="AB332" s="317" t="s">
        <v>35</v>
      </c>
      <c r="AC332" s="317">
        <v>30736</v>
      </c>
      <c r="AD332" s="317">
        <v>7747</v>
      </c>
      <c r="AE332" s="317">
        <v>2573</v>
      </c>
      <c r="AF332" s="317">
        <v>1565</v>
      </c>
      <c r="AG332" s="317" t="s">
        <v>35</v>
      </c>
      <c r="AH332" s="317">
        <v>11885</v>
      </c>
      <c r="AI332" s="319">
        <v>17220</v>
      </c>
      <c r="AJ332" s="319">
        <v>9271</v>
      </c>
      <c r="AK332" s="319">
        <v>4245</v>
      </c>
      <c r="AL332" s="319" t="s">
        <v>35</v>
      </c>
      <c r="AM332" s="319">
        <v>30736</v>
      </c>
      <c r="AN332" s="319">
        <v>7747</v>
      </c>
      <c r="AO332" s="319">
        <v>2573</v>
      </c>
      <c r="AP332" s="319">
        <v>1565</v>
      </c>
      <c r="AQ332" s="319" t="s">
        <v>35</v>
      </c>
      <c r="AR332" s="319">
        <v>11885</v>
      </c>
      <c r="AS332" s="321">
        <v>7.4</v>
      </c>
      <c r="AT332" s="321">
        <v>13.6</v>
      </c>
      <c r="AU332" s="321">
        <v>13.6</v>
      </c>
      <c r="AV332" s="321" t="s">
        <v>35</v>
      </c>
      <c r="AW332" s="308" t="s">
        <v>2696</v>
      </c>
    </row>
    <row r="333" spans="1:49" x14ac:dyDescent="0.35">
      <c r="A333" s="315">
        <v>2013</v>
      </c>
      <c r="B333" s="316">
        <v>14354</v>
      </c>
      <c r="C333" s="308" t="s">
        <v>1235</v>
      </c>
      <c r="D333" s="308" t="s">
        <v>92</v>
      </c>
      <c r="E333" s="317">
        <v>15112</v>
      </c>
      <c r="F333" s="317">
        <v>7353</v>
      </c>
      <c r="G333" s="317">
        <v>19630</v>
      </c>
      <c r="H333" s="317" t="s">
        <v>35</v>
      </c>
      <c r="I333" s="317">
        <v>42095</v>
      </c>
      <c r="J333" s="318">
        <v>6.4</v>
      </c>
      <c r="K333" s="318">
        <v>1.4</v>
      </c>
      <c r="L333" s="318">
        <v>1.6</v>
      </c>
      <c r="M333" s="318" t="s">
        <v>35</v>
      </c>
      <c r="N333" s="318">
        <v>9.4</v>
      </c>
      <c r="O333" s="319">
        <v>96979</v>
      </c>
      <c r="P333" s="319">
        <v>96001</v>
      </c>
      <c r="Q333" s="319">
        <v>270022</v>
      </c>
      <c r="R333" s="319" t="s">
        <v>35</v>
      </c>
      <c r="S333" s="319">
        <v>463002</v>
      </c>
      <c r="T333" s="320">
        <v>40.9</v>
      </c>
      <c r="U333" s="320">
        <v>18.3</v>
      </c>
      <c r="V333" s="320">
        <v>21.6</v>
      </c>
      <c r="W333" s="320" t="s">
        <v>35</v>
      </c>
      <c r="X333" s="320">
        <v>80.8</v>
      </c>
      <c r="Y333" s="317">
        <v>1439</v>
      </c>
      <c r="Z333" s="317">
        <v>1197</v>
      </c>
      <c r="AA333" s="317">
        <v>2299</v>
      </c>
      <c r="AB333" s="317" t="s">
        <v>35</v>
      </c>
      <c r="AC333" s="317">
        <v>4935</v>
      </c>
      <c r="AD333" s="317">
        <v>2507</v>
      </c>
      <c r="AE333" s="317">
        <v>1019</v>
      </c>
      <c r="AF333" s="317">
        <v>740</v>
      </c>
      <c r="AG333" s="317" t="s">
        <v>35</v>
      </c>
      <c r="AH333" s="317">
        <v>4266</v>
      </c>
      <c r="AI333" s="319">
        <v>1439</v>
      </c>
      <c r="AJ333" s="319">
        <v>1197</v>
      </c>
      <c r="AK333" s="319">
        <v>2299</v>
      </c>
      <c r="AL333" s="319" t="s">
        <v>35</v>
      </c>
      <c r="AM333" s="319">
        <v>4935</v>
      </c>
      <c r="AN333" s="319">
        <v>2507</v>
      </c>
      <c r="AO333" s="319">
        <v>1019</v>
      </c>
      <c r="AP333" s="319">
        <v>740</v>
      </c>
      <c r="AQ333" s="319" t="s">
        <v>35</v>
      </c>
      <c r="AR333" s="319">
        <v>4266</v>
      </c>
      <c r="AS333" s="321">
        <v>6.4</v>
      </c>
      <c r="AT333" s="321">
        <v>13.1</v>
      </c>
      <c r="AU333" s="321">
        <v>13.8</v>
      </c>
      <c r="AV333" s="321" t="s">
        <v>35</v>
      </c>
      <c r="AW333" s="308" t="s">
        <v>2696</v>
      </c>
    </row>
    <row r="334" spans="1:49" x14ac:dyDescent="0.35">
      <c r="A334" s="315">
        <v>2013</v>
      </c>
      <c r="B334" s="316">
        <v>14354</v>
      </c>
      <c r="C334" s="308" t="s">
        <v>1235</v>
      </c>
      <c r="D334" s="308" t="s">
        <v>165</v>
      </c>
      <c r="E334" s="317">
        <v>8614</v>
      </c>
      <c r="F334" s="317">
        <v>7174</v>
      </c>
      <c r="G334" s="317">
        <v>10044</v>
      </c>
      <c r="H334" s="317" t="s">
        <v>35</v>
      </c>
      <c r="I334" s="317">
        <v>25832</v>
      </c>
      <c r="J334" s="318">
        <v>1.3</v>
      </c>
      <c r="K334" s="318">
        <v>1.3</v>
      </c>
      <c r="L334" s="318">
        <v>0.8</v>
      </c>
      <c r="M334" s="318" t="s">
        <v>35</v>
      </c>
      <c r="N334" s="318">
        <v>3.4</v>
      </c>
      <c r="O334" s="319">
        <v>81467</v>
      </c>
      <c r="P334" s="319">
        <v>93265</v>
      </c>
      <c r="Q334" s="319">
        <v>145882</v>
      </c>
      <c r="R334" s="319" t="s">
        <v>35</v>
      </c>
      <c r="S334" s="319">
        <v>320614</v>
      </c>
      <c r="T334" s="320">
        <v>12.2</v>
      </c>
      <c r="U334" s="320">
        <v>16.899999999999999</v>
      </c>
      <c r="V334" s="320">
        <v>11.5</v>
      </c>
      <c r="W334" s="320" t="s">
        <v>35</v>
      </c>
      <c r="X334" s="320">
        <v>40.6</v>
      </c>
      <c r="Y334" s="317">
        <v>654</v>
      </c>
      <c r="Z334" s="317">
        <v>1237</v>
      </c>
      <c r="AA334" s="317">
        <v>1283</v>
      </c>
      <c r="AB334" s="317" t="s">
        <v>35</v>
      </c>
      <c r="AC334" s="317">
        <v>3174</v>
      </c>
      <c r="AD334" s="317">
        <v>629</v>
      </c>
      <c r="AE334" s="317">
        <v>547</v>
      </c>
      <c r="AF334" s="317">
        <v>361</v>
      </c>
      <c r="AG334" s="317" t="s">
        <v>35</v>
      </c>
      <c r="AH334" s="317">
        <v>1537</v>
      </c>
      <c r="AI334" s="319">
        <v>654</v>
      </c>
      <c r="AJ334" s="319">
        <v>1237</v>
      </c>
      <c r="AK334" s="319">
        <v>1283</v>
      </c>
      <c r="AL334" s="319" t="s">
        <v>35</v>
      </c>
      <c r="AM334" s="319">
        <v>3174</v>
      </c>
      <c r="AN334" s="319">
        <v>629</v>
      </c>
      <c r="AO334" s="319">
        <v>547</v>
      </c>
      <c r="AP334" s="319">
        <v>361</v>
      </c>
      <c r="AQ334" s="319" t="s">
        <v>35</v>
      </c>
      <c r="AR334" s="319">
        <v>1537</v>
      </c>
      <c r="AS334" s="321">
        <v>9.5</v>
      </c>
      <c r="AT334" s="321">
        <v>13</v>
      </c>
      <c r="AU334" s="321">
        <v>14.5</v>
      </c>
      <c r="AV334" s="321" t="s">
        <v>35</v>
      </c>
      <c r="AW334" s="308" t="s">
        <v>2696</v>
      </c>
    </row>
    <row r="335" spans="1:49" x14ac:dyDescent="0.35">
      <c r="A335" s="315">
        <v>2013</v>
      </c>
      <c r="B335" s="316">
        <v>14398</v>
      </c>
      <c r="C335" s="308" t="s">
        <v>1239</v>
      </c>
      <c r="D335" s="308" t="s">
        <v>51</v>
      </c>
      <c r="E335" s="317">
        <v>16</v>
      </c>
      <c r="F335" s="317" t="s">
        <v>35</v>
      </c>
      <c r="G335" s="317" t="s">
        <v>35</v>
      </c>
      <c r="H335" s="317" t="s">
        <v>35</v>
      </c>
      <c r="I335" s="317">
        <v>16</v>
      </c>
      <c r="J335" s="318">
        <v>0.1</v>
      </c>
      <c r="K335" s="318" t="s">
        <v>35</v>
      </c>
      <c r="L335" s="318" t="s">
        <v>35</v>
      </c>
      <c r="M335" s="318" t="s">
        <v>35</v>
      </c>
      <c r="N335" s="318">
        <v>0.1</v>
      </c>
      <c r="O335" s="319">
        <v>240</v>
      </c>
      <c r="P335" s="319" t="s">
        <v>35</v>
      </c>
      <c r="Q335" s="319" t="s">
        <v>35</v>
      </c>
      <c r="R335" s="319" t="s">
        <v>35</v>
      </c>
      <c r="S335" s="319">
        <v>240</v>
      </c>
      <c r="T335" s="320">
        <v>1.9</v>
      </c>
      <c r="U335" s="320" t="s">
        <v>35</v>
      </c>
      <c r="V335" s="320" t="s">
        <v>35</v>
      </c>
      <c r="W335" s="320" t="s">
        <v>35</v>
      </c>
      <c r="X335" s="320">
        <v>1.9</v>
      </c>
      <c r="Y335" s="317">
        <v>5</v>
      </c>
      <c r="Z335" s="317" t="s">
        <v>35</v>
      </c>
      <c r="AA335" s="317" t="s">
        <v>35</v>
      </c>
      <c r="AB335" s="317" t="s">
        <v>35</v>
      </c>
      <c r="AC335" s="317">
        <v>5</v>
      </c>
      <c r="AD335" s="317">
        <v>1</v>
      </c>
      <c r="AE335" s="317" t="s">
        <v>35</v>
      </c>
      <c r="AF335" s="317" t="s">
        <v>35</v>
      </c>
      <c r="AG335" s="317" t="s">
        <v>35</v>
      </c>
      <c r="AH335" s="317">
        <v>1</v>
      </c>
      <c r="AI335" s="319">
        <v>5</v>
      </c>
      <c r="AJ335" s="319" t="s">
        <v>35</v>
      </c>
      <c r="AK335" s="319" t="s">
        <v>35</v>
      </c>
      <c r="AL335" s="319" t="s">
        <v>35</v>
      </c>
      <c r="AM335" s="319">
        <v>5</v>
      </c>
      <c r="AN335" s="319">
        <v>1</v>
      </c>
      <c r="AO335" s="319" t="s">
        <v>35</v>
      </c>
      <c r="AP335" s="319" t="s">
        <v>35</v>
      </c>
      <c r="AQ335" s="319" t="s">
        <v>35</v>
      </c>
      <c r="AR335" s="319">
        <v>1</v>
      </c>
      <c r="AS335" s="321">
        <v>15</v>
      </c>
      <c r="AT335" s="321" t="s">
        <v>35</v>
      </c>
      <c r="AU335" s="321" t="s">
        <v>35</v>
      </c>
      <c r="AV335" s="321" t="s">
        <v>35</v>
      </c>
      <c r="AW335" s="308" t="s">
        <v>6</v>
      </c>
    </row>
    <row r="336" spans="1:49" x14ac:dyDescent="0.35">
      <c r="A336" s="315">
        <v>2013</v>
      </c>
      <c r="B336" s="316">
        <v>14401</v>
      </c>
      <c r="C336" s="308" t="s">
        <v>1240</v>
      </c>
      <c r="D336" s="308" t="s">
        <v>60</v>
      </c>
      <c r="E336" s="317">
        <v>1437</v>
      </c>
      <c r="F336" s="317">
        <v>8013</v>
      </c>
      <c r="G336" s="317">
        <v>294</v>
      </c>
      <c r="H336" s="317" t="s">
        <v>35</v>
      </c>
      <c r="I336" s="317">
        <v>9744</v>
      </c>
      <c r="J336" s="318" t="s">
        <v>35</v>
      </c>
      <c r="K336" s="318">
        <v>1</v>
      </c>
      <c r="L336" s="318" t="s">
        <v>35</v>
      </c>
      <c r="M336" s="318" t="s">
        <v>35</v>
      </c>
      <c r="N336" s="318">
        <v>1</v>
      </c>
      <c r="O336" s="319">
        <v>5041</v>
      </c>
      <c r="P336" s="319">
        <v>66990</v>
      </c>
      <c r="Q336" s="319">
        <v>2448</v>
      </c>
      <c r="R336" s="319" t="s">
        <v>35</v>
      </c>
      <c r="S336" s="319">
        <v>74479</v>
      </c>
      <c r="T336" s="320" t="s">
        <v>35</v>
      </c>
      <c r="U336" s="320">
        <v>1</v>
      </c>
      <c r="V336" s="320" t="s">
        <v>35</v>
      </c>
      <c r="W336" s="320" t="s">
        <v>35</v>
      </c>
      <c r="X336" s="320">
        <v>1</v>
      </c>
      <c r="Y336" s="317">
        <v>133</v>
      </c>
      <c r="Z336" s="317">
        <v>772</v>
      </c>
      <c r="AA336" s="317">
        <v>331</v>
      </c>
      <c r="AB336" s="317" t="s">
        <v>35</v>
      </c>
      <c r="AC336" s="317">
        <v>1236</v>
      </c>
      <c r="AD336" s="317">
        <v>352</v>
      </c>
      <c r="AE336" s="317">
        <v>734</v>
      </c>
      <c r="AF336" s="317">
        <v>314</v>
      </c>
      <c r="AG336" s="317" t="s">
        <v>35</v>
      </c>
      <c r="AH336" s="317">
        <v>1400</v>
      </c>
      <c r="AI336" s="319">
        <v>133</v>
      </c>
      <c r="AJ336" s="319">
        <v>772</v>
      </c>
      <c r="AK336" s="319">
        <v>331</v>
      </c>
      <c r="AL336" s="319" t="s">
        <v>35</v>
      </c>
      <c r="AM336" s="319">
        <v>1236</v>
      </c>
      <c r="AN336" s="319">
        <v>352</v>
      </c>
      <c r="AO336" s="319">
        <v>734</v>
      </c>
      <c r="AP336" s="319">
        <v>314</v>
      </c>
      <c r="AQ336" s="319" t="s">
        <v>35</v>
      </c>
      <c r="AR336" s="319">
        <v>1400</v>
      </c>
      <c r="AS336" s="321">
        <v>3.51</v>
      </c>
      <c r="AT336" s="321">
        <v>8.36</v>
      </c>
      <c r="AU336" s="321">
        <v>8.34</v>
      </c>
      <c r="AV336" s="321" t="s">
        <v>35</v>
      </c>
      <c r="AW336" s="308" t="s">
        <v>6</v>
      </c>
    </row>
    <row r="337" spans="1:49" x14ac:dyDescent="0.35">
      <c r="A337" s="315">
        <v>2013</v>
      </c>
      <c r="B337" s="316">
        <v>14426</v>
      </c>
      <c r="C337" s="308" t="s">
        <v>1243</v>
      </c>
      <c r="D337" s="308" t="s">
        <v>86</v>
      </c>
      <c r="E337" s="317" t="s">
        <v>35</v>
      </c>
      <c r="F337" s="317" t="s">
        <v>35</v>
      </c>
      <c r="G337" s="317">
        <v>77</v>
      </c>
      <c r="H337" s="317" t="s">
        <v>35</v>
      </c>
      <c r="I337" s="317">
        <v>77</v>
      </c>
      <c r="J337" s="318" t="s">
        <v>35</v>
      </c>
      <c r="K337" s="318" t="s">
        <v>35</v>
      </c>
      <c r="L337" s="318">
        <v>3.6</v>
      </c>
      <c r="M337" s="318" t="s">
        <v>35</v>
      </c>
      <c r="N337" s="318">
        <v>3.6</v>
      </c>
      <c r="O337" s="319" t="s">
        <v>35</v>
      </c>
      <c r="P337" s="319" t="s">
        <v>35</v>
      </c>
      <c r="Q337" s="319">
        <v>231</v>
      </c>
      <c r="R337" s="319" t="s">
        <v>35</v>
      </c>
      <c r="S337" s="319">
        <v>231</v>
      </c>
      <c r="T337" s="320" t="s">
        <v>35</v>
      </c>
      <c r="U337" s="320" t="s">
        <v>35</v>
      </c>
      <c r="V337" s="320">
        <v>1.2</v>
      </c>
      <c r="W337" s="320" t="s">
        <v>35</v>
      </c>
      <c r="X337" s="320">
        <v>1.2</v>
      </c>
      <c r="Y337" s="317" t="s">
        <v>35</v>
      </c>
      <c r="Z337" s="317" t="s">
        <v>35</v>
      </c>
      <c r="AA337" s="317">
        <v>75</v>
      </c>
      <c r="AB337" s="317" t="s">
        <v>35</v>
      </c>
      <c r="AC337" s="317">
        <v>75</v>
      </c>
      <c r="AD337" s="317" t="s">
        <v>35</v>
      </c>
      <c r="AE337" s="317" t="s">
        <v>35</v>
      </c>
      <c r="AF337" s="317" t="s">
        <v>35</v>
      </c>
      <c r="AG337" s="317" t="s">
        <v>35</v>
      </c>
      <c r="AH337" s="317" t="s">
        <v>35</v>
      </c>
      <c r="AI337" s="319" t="s">
        <v>35</v>
      </c>
      <c r="AJ337" s="319" t="s">
        <v>35</v>
      </c>
      <c r="AK337" s="319">
        <v>209</v>
      </c>
      <c r="AL337" s="319" t="s">
        <v>35</v>
      </c>
      <c r="AM337" s="319">
        <v>209</v>
      </c>
      <c r="AN337" s="319" t="s">
        <v>35</v>
      </c>
      <c r="AO337" s="319" t="s">
        <v>35</v>
      </c>
      <c r="AP337" s="319" t="s">
        <v>35</v>
      </c>
      <c r="AQ337" s="319" t="s">
        <v>35</v>
      </c>
      <c r="AR337" s="319" t="s">
        <v>35</v>
      </c>
      <c r="AS337" s="321" t="s">
        <v>35</v>
      </c>
      <c r="AT337" s="321" t="s">
        <v>35</v>
      </c>
      <c r="AU337" s="321">
        <v>15</v>
      </c>
      <c r="AV337" s="321" t="s">
        <v>35</v>
      </c>
      <c r="AW337" s="308" t="s">
        <v>6</v>
      </c>
    </row>
    <row r="338" spans="1:49" x14ac:dyDescent="0.35">
      <c r="A338" s="315">
        <v>2013</v>
      </c>
      <c r="B338" s="316">
        <v>14468</v>
      </c>
      <c r="C338" s="308" t="s">
        <v>1246</v>
      </c>
      <c r="D338" s="308" t="s">
        <v>48</v>
      </c>
      <c r="E338" s="317">
        <v>974</v>
      </c>
      <c r="F338" s="317">
        <v>116</v>
      </c>
      <c r="G338" s="317">
        <v>547</v>
      </c>
      <c r="H338" s="317" t="s">
        <v>35</v>
      </c>
      <c r="I338" s="317">
        <v>1637</v>
      </c>
      <c r="J338" s="318">
        <v>0.2</v>
      </c>
      <c r="K338" s="318">
        <v>0</v>
      </c>
      <c r="L338" s="318">
        <v>0</v>
      </c>
      <c r="M338" s="318" t="s">
        <v>35</v>
      </c>
      <c r="N338" s="318">
        <v>0.2</v>
      </c>
      <c r="O338" s="319">
        <v>3982</v>
      </c>
      <c r="P338" s="319">
        <v>183</v>
      </c>
      <c r="Q338" s="319">
        <v>2151</v>
      </c>
      <c r="R338" s="319" t="s">
        <v>35</v>
      </c>
      <c r="S338" s="319">
        <v>6316</v>
      </c>
      <c r="T338" s="320">
        <v>2.8</v>
      </c>
      <c r="U338" s="320">
        <v>0</v>
      </c>
      <c r="V338" s="320">
        <v>0.4</v>
      </c>
      <c r="W338" s="320" t="s">
        <v>35</v>
      </c>
      <c r="X338" s="320">
        <v>3.2</v>
      </c>
      <c r="Y338" s="317">
        <v>96</v>
      </c>
      <c r="Z338" s="317">
        <v>5</v>
      </c>
      <c r="AA338" s="317">
        <v>19</v>
      </c>
      <c r="AB338" s="317" t="s">
        <v>35</v>
      </c>
      <c r="AC338" s="317">
        <v>120</v>
      </c>
      <c r="AD338" s="317">
        <v>97</v>
      </c>
      <c r="AE338" s="317">
        <v>2</v>
      </c>
      <c r="AF338" s="317">
        <v>1</v>
      </c>
      <c r="AG338" s="317" t="s">
        <v>35</v>
      </c>
      <c r="AH338" s="317">
        <v>100</v>
      </c>
      <c r="AI338" s="319">
        <v>285</v>
      </c>
      <c r="AJ338" s="319">
        <v>12</v>
      </c>
      <c r="AK338" s="319">
        <v>51</v>
      </c>
      <c r="AL338" s="319" t="s">
        <v>35</v>
      </c>
      <c r="AM338" s="319">
        <v>348</v>
      </c>
      <c r="AN338" s="319">
        <v>97</v>
      </c>
      <c r="AO338" s="319">
        <v>2</v>
      </c>
      <c r="AP338" s="319">
        <v>1</v>
      </c>
      <c r="AQ338" s="319" t="s">
        <v>35</v>
      </c>
      <c r="AR338" s="319">
        <v>100</v>
      </c>
      <c r="AS338" s="321">
        <v>2.5950000000000002</v>
      </c>
      <c r="AT338" s="321">
        <v>0.23400000000000001</v>
      </c>
      <c r="AU338" s="321">
        <v>4.2000000000000003E-2</v>
      </c>
      <c r="AV338" s="321">
        <v>0</v>
      </c>
      <c r="AW338" s="308" t="s">
        <v>6</v>
      </c>
    </row>
    <row r="339" spans="1:49" x14ac:dyDescent="0.35">
      <c r="A339" s="315">
        <v>2013</v>
      </c>
      <c r="B339" s="316">
        <v>14534</v>
      </c>
      <c r="C339" s="308" t="s">
        <v>1250</v>
      </c>
      <c r="D339" s="308" t="s">
        <v>60</v>
      </c>
      <c r="E339" s="317">
        <v>4423</v>
      </c>
      <c r="F339" s="317">
        <v>10428</v>
      </c>
      <c r="G339" s="317" t="s">
        <v>35</v>
      </c>
      <c r="H339" s="317" t="s">
        <v>35</v>
      </c>
      <c r="I339" s="317">
        <v>14851</v>
      </c>
      <c r="J339" s="318">
        <v>0.7</v>
      </c>
      <c r="K339" s="318">
        <v>1</v>
      </c>
      <c r="L339" s="318" t="s">
        <v>35</v>
      </c>
      <c r="M339" s="318" t="s">
        <v>35</v>
      </c>
      <c r="N339" s="318">
        <v>1.7</v>
      </c>
      <c r="O339" s="319">
        <v>9971</v>
      </c>
      <c r="P339" s="319">
        <v>150719</v>
      </c>
      <c r="Q339" s="319" t="s">
        <v>35</v>
      </c>
      <c r="R339" s="319" t="s">
        <v>35</v>
      </c>
      <c r="S339" s="319">
        <v>160690</v>
      </c>
      <c r="T339" s="320">
        <v>0.7</v>
      </c>
      <c r="U339" s="320">
        <v>1</v>
      </c>
      <c r="V339" s="320" t="s">
        <v>35</v>
      </c>
      <c r="W339" s="320" t="s">
        <v>35</v>
      </c>
      <c r="X339" s="320">
        <v>1.7</v>
      </c>
      <c r="Y339" s="317">
        <v>1301</v>
      </c>
      <c r="Z339" s="317">
        <v>4235</v>
      </c>
      <c r="AA339" s="317" t="s">
        <v>35</v>
      </c>
      <c r="AB339" s="317" t="s">
        <v>35</v>
      </c>
      <c r="AC339" s="317">
        <v>5536</v>
      </c>
      <c r="AD339" s="317">
        <v>1380</v>
      </c>
      <c r="AE339" s="317">
        <v>705</v>
      </c>
      <c r="AF339" s="317" t="s">
        <v>35</v>
      </c>
      <c r="AG339" s="317" t="s">
        <v>35</v>
      </c>
      <c r="AH339" s="317">
        <v>2085</v>
      </c>
      <c r="AI339" s="319">
        <v>1301</v>
      </c>
      <c r="AJ339" s="319">
        <v>4235</v>
      </c>
      <c r="AK339" s="319" t="s">
        <v>35</v>
      </c>
      <c r="AL339" s="319" t="s">
        <v>35</v>
      </c>
      <c r="AM339" s="319">
        <v>5536</v>
      </c>
      <c r="AN339" s="319">
        <v>1380</v>
      </c>
      <c r="AO339" s="319">
        <v>705</v>
      </c>
      <c r="AP339" s="319" t="s">
        <v>35</v>
      </c>
      <c r="AQ339" s="319" t="s">
        <v>35</v>
      </c>
      <c r="AR339" s="319">
        <v>2085</v>
      </c>
      <c r="AS339" s="321">
        <v>2.25</v>
      </c>
      <c r="AT339" s="321">
        <v>14.45</v>
      </c>
      <c r="AU339" s="321" t="s">
        <v>35</v>
      </c>
      <c r="AV339" s="321" t="s">
        <v>35</v>
      </c>
      <c r="AW339" s="308" t="s">
        <v>6</v>
      </c>
    </row>
    <row r="340" spans="1:49" x14ac:dyDescent="0.35">
      <c r="A340" s="315">
        <v>2013</v>
      </c>
      <c r="B340" s="316">
        <v>14610</v>
      </c>
      <c r="C340" s="308" t="s">
        <v>1260</v>
      </c>
      <c r="D340" s="308" t="s">
        <v>58</v>
      </c>
      <c r="E340" s="317">
        <v>14186</v>
      </c>
      <c r="F340" s="317">
        <v>11463</v>
      </c>
      <c r="G340" s="317" t="s">
        <v>35</v>
      </c>
      <c r="H340" s="317" t="s">
        <v>35</v>
      </c>
      <c r="I340" s="317">
        <v>25649</v>
      </c>
      <c r="J340" s="318">
        <v>0.7</v>
      </c>
      <c r="K340" s="318">
        <v>3.5</v>
      </c>
      <c r="L340" s="318" t="s">
        <v>35</v>
      </c>
      <c r="M340" s="318" t="s">
        <v>35</v>
      </c>
      <c r="N340" s="318">
        <v>4.2</v>
      </c>
      <c r="O340" s="319">
        <v>38723</v>
      </c>
      <c r="P340" s="319">
        <v>119677</v>
      </c>
      <c r="Q340" s="319" t="s">
        <v>35</v>
      </c>
      <c r="R340" s="319" t="s">
        <v>35</v>
      </c>
      <c r="S340" s="319">
        <v>158400</v>
      </c>
      <c r="T340" s="320">
        <v>0.7</v>
      </c>
      <c r="U340" s="320">
        <v>3.5</v>
      </c>
      <c r="V340" s="320" t="s">
        <v>35</v>
      </c>
      <c r="W340" s="320" t="s">
        <v>35</v>
      </c>
      <c r="X340" s="320">
        <v>4.2</v>
      </c>
      <c r="Y340" s="317">
        <v>1142</v>
      </c>
      <c r="Z340" s="317">
        <v>499</v>
      </c>
      <c r="AA340" s="317" t="s">
        <v>35</v>
      </c>
      <c r="AB340" s="317" t="s">
        <v>35</v>
      </c>
      <c r="AC340" s="317">
        <v>1641</v>
      </c>
      <c r="AD340" s="317">
        <v>2497</v>
      </c>
      <c r="AE340" s="317">
        <v>661</v>
      </c>
      <c r="AF340" s="317" t="s">
        <v>35</v>
      </c>
      <c r="AG340" s="317" t="s">
        <v>35</v>
      </c>
      <c r="AH340" s="317">
        <v>3158</v>
      </c>
      <c r="AI340" s="319">
        <v>1142</v>
      </c>
      <c r="AJ340" s="319">
        <v>499</v>
      </c>
      <c r="AK340" s="319" t="s">
        <v>35</v>
      </c>
      <c r="AL340" s="319" t="s">
        <v>35</v>
      </c>
      <c r="AM340" s="319">
        <v>1641</v>
      </c>
      <c r="AN340" s="319">
        <v>2497</v>
      </c>
      <c r="AO340" s="319">
        <v>661</v>
      </c>
      <c r="AP340" s="319" t="s">
        <v>35</v>
      </c>
      <c r="AQ340" s="319" t="s">
        <v>35</v>
      </c>
      <c r="AR340" s="319">
        <v>3158</v>
      </c>
      <c r="AS340" s="321">
        <v>3</v>
      </c>
      <c r="AT340" s="321">
        <v>10</v>
      </c>
      <c r="AU340" s="321" t="s">
        <v>35</v>
      </c>
      <c r="AV340" s="321" t="s">
        <v>35</v>
      </c>
      <c r="AW340" s="308" t="s">
        <v>2697</v>
      </c>
    </row>
    <row r="341" spans="1:49" x14ac:dyDescent="0.35">
      <c r="A341" s="315">
        <v>2013</v>
      </c>
      <c r="B341" s="316">
        <v>14624</v>
      </c>
      <c r="C341" s="308" t="s">
        <v>1261</v>
      </c>
      <c r="D341" s="308" t="s">
        <v>92</v>
      </c>
      <c r="E341" s="317">
        <v>1676</v>
      </c>
      <c r="F341" s="317">
        <v>4823</v>
      </c>
      <c r="G341" s="317">
        <v>39052</v>
      </c>
      <c r="H341" s="317" t="s">
        <v>35</v>
      </c>
      <c r="I341" s="317">
        <v>45551</v>
      </c>
      <c r="J341" s="318" t="s">
        <v>35</v>
      </c>
      <c r="K341" s="318" t="s">
        <v>35</v>
      </c>
      <c r="L341" s="318" t="s">
        <v>35</v>
      </c>
      <c r="M341" s="318" t="s">
        <v>35</v>
      </c>
      <c r="N341" s="318" t="s">
        <v>35</v>
      </c>
      <c r="O341" s="319">
        <v>39444</v>
      </c>
      <c r="P341" s="319">
        <v>13837</v>
      </c>
      <c r="Q341" s="319">
        <v>155958</v>
      </c>
      <c r="R341" s="319" t="s">
        <v>35</v>
      </c>
      <c r="S341" s="319">
        <v>209239</v>
      </c>
      <c r="T341" s="320" t="s">
        <v>35</v>
      </c>
      <c r="U341" s="320" t="s">
        <v>35</v>
      </c>
      <c r="V341" s="320" t="s">
        <v>35</v>
      </c>
      <c r="W341" s="320" t="s">
        <v>35</v>
      </c>
      <c r="X341" s="320" t="s">
        <v>35</v>
      </c>
      <c r="Y341" s="317">
        <v>445</v>
      </c>
      <c r="Z341" s="317">
        <v>831</v>
      </c>
      <c r="AA341" s="317">
        <v>1931</v>
      </c>
      <c r="AB341" s="317" t="s">
        <v>35</v>
      </c>
      <c r="AC341" s="317">
        <v>3207</v>
      </c>
      <c r="AD341" s="317">
        <v>106</v>
      </c>
      <c r="AE341" s="317">
        <v>48</v>
      </c>
      <c r="AF341" s="317">
        <v>80</v>
      </c>
      <c r="AG341" s="317" t="s">
        <v>35</v>
      </c>
      <c r="AH341" s="317">
        <v>234</v>
      </c>
      <c r="AI341" s="319">
        <v>445</v>
      </c>
      <c r="AJ341" s="319">
        <v>831</v>
      </c>
      <c r="AK341" s="319">
        <v>1931</v>
      </c>
      <c r="AL341" s="319" t="s">
        <v>35</v>
      </c>
      <c r="AM341" s="319">
        <v>3207</v>
      </c>
      <c r="AN341" s="319">
        <v>106</v>
      </c>
      <c r="AO341" s="319">
        <v>48</v>
      </c>
      <c r="AP341" s="319">
        <v>80</v>
      </c>
      <c r="AQ341" s="319" t="s">
        <v>35</v>
      </c>
      <c r="AR341" s="319">
        <v>234</v>
      </c>
      <c r="AS341" s="321">
        <v>15</v>
      </c>
      <c r="AT341" s="321">
        <v>15</v>
      </c>
      <c r="AU341" s="321">
        <v>15</v>
      </c>
      <c r="AV341" s="321" t="s">
        <v>35</v>
      </c>
      <c r="AW341" s="308" t="s">
        <v>6</v>
      </c>
    </row>
    <row r="342" spans="1:49" x14ac:dyDescent="0.35">
      <c r="A342" s="315">
        <v>2013</v>
      </c>
      <c r="B342" s="316">
        <v>14645</v>
      </c>
      <c r="C342" s="308" t="s">
        <v>1263</v>
      </c>
      <c r="D342" s="308" t="s">
        <v>83</v>
      </c>
      <c r="E342" s="317">
        <v>114</v>
      </c>
      <c r="F342" s="317">
        <v>481</v>
      </c>
      <c r="G342" s="317">
        <v>1442</v>
      </c>
      <c r="H342" s="317" t="s">
        <v>35</v>
      </c>
      <c r="I342" s="317">
        <v>2037</v>
      </c>
      <c r="J342" s="318">
        <v>0</v>
      </c>
      <c r="K342" s="318">
        <v>0.1</v>
      </c>
      <c r="L342" s="318">
        <v>0.2</v>
      </c>
      <c r="M342" s="318" t="s">
        <v>35</v>
      </c>
      <c r="N342" s="318">
        <v>0.3</v>
      </c>
      <c r="O342" s="319">
        <v>1584</v>
      </c>
      <c r="P342" s="319">
        <v>5782</v>
      </c>
      <c r="Q342" s="319">
        <v>17346</v>
      </c>
      <c r="R342" s="319" t="s">
        <v>35</v>
      </c>
      <c r="S342" s="319">
        <v>24712</v>
      </c>
      <c r="T342" s="320">
        <v>0</v>
      </c>
      <c r="U342" s="320">
        <v>0.1</v>
      </c>
      <c r="V342" s="320">
        <v>0.2</v>
      </c>
      <c r="W342" s="320" t="s">
        <v>35</v>
      </c>
      <c r="X342" s="320">
        <v>0.3</v>
      </c>
      <c r="Y342" s="317">
        <v>13</v>
      </c>
      <c r="Z342" s="317">
        <v>31</v>
      </c>
      <c r="AA342" s="317">
        <v>94</v>
      </c>
      <c r="AB342" s="317" t="s">
        <v>35</v>
      </c>
      <c r="AC342" s="317">
        <v>138</v>
      </c>
      <c r="AD342" s="317">
        <v>12</v>
      </c>
      <c r="AE342" s="317">
        <v>28</v>
      </c>
      <c r="AF342" s="317">
        <v>83</v>
      </c>
      <c r="AG342" s="317" t="s">
        <v>35</v>
      </c>
      <c r="AH342" s="317">
        <v>123</v>
      </c>
      <c r="AI342" s="319">
        <v>13</v>
      </c>
      <c r="AJ342" s="319">
        <v>31</v>
      </c>
      <c r="AK342" s="319">
        <v>94</v>
      </c>
      <c r="AL342" s="319" t="s">
        <v>35</v>
      </c>
      <c r="AM342" s="319">
        <v>138</v>
      </c>
      <c r="AN342" s="319">
        <v>12</v>
      </c>
      <c r="AO342" s="319">
        <v>28</v>
      </c>
      <c r="AP342" s="319">
        <v>83</v>
      </c>
      <c r="AQ342" s="319" t="s">
        <v>35</v>
      </c>
      <c r="AR342" s="319">
        <v>123</v>
      </c>
      <c r="AS342" s="321">
        <v>13.8</v>
      </c>
      <c r="AT342" s="321">
        <v>12</v>
      </c>
      <c r="AU342" s="321">
        <v>12</v>
      </c>
      <c r="AV342" s="321" t="s">
        <v>35</v>
      </c>
      <c r="AW342" s="308" t="s">
        <v>6</v>
      </c>
    </row>
    <row r="343" spans="1:49" x14ac:dyDescent="0.35">
      <c r="A343" s="315">
        <v>2013</v>
      </c>
      <c r="B343" s="316">
        <v>14668</v>
      </c>
      <c r="C343" s="308" t="s">
        <v>1266</v>
      </c>
      <c r="D343" s="308" t="s">
        <v>92</v>
      </c>
      <c r="E343" s="317">
        <v>30</v>
      </c>
      <c r="F343" s="317">
        <v>9</v>
      </c>
      <c r="G343" s="317" t="s">
        <v>35</v>
      </c>
      <c r="H343" s="317" t="s">
        <v>35</v>
      </c>
      <c r="I343" s="317">
        <v>39</v>
      </c>
      <c r="J343" s="318" t="s">
        <v>35</v>
      </c>
      <c r="K343" s="318" t="s">
        <v>35</v>
      </c>
      <c r="L343" s="318" t="s">
        <v>35</v>
      </c>
      <c r="M343" s="318" t="s">
        <v>35</v>
      </c>
      <c r="N343" s="318" t="s">
        <v>35</v>
      </c>
      <c r="O343" s="319">
        <v>964</v>
      </c>
      <c r="P343" s="319">
        <v>82</v>
      </c>
      <c r="Q343" s="319" t="s">
        <v>35</v>
      </c>
      <c r="R343" s="319" t="s">
        <v>35</v>
      </c>
      <c r="S343" s="319">
        <v>1046</v>
      </c>
      <c r="T343" s="320" t="s">
        <v>35</v>
      </c>
      <c r="U343" s="320" t="s">
        <v>35</v>
      </c>
      <c r="V343" s="320" t="s">
        <v>35</v>
      </c>
      <c r="W343" s="320" t="s">
        <v>35</v>
      </c>
      <c r="X343" s="320" t="s">
        <v>35</v>
      </c>
      <c r="Y343" s="317">
        <v>497</v>
      </c>
      <c r="Z343" s="317">
        <v>154</v>
      </c>
      <c r="AA343" s="317" t="s">
        <v>35</v>
      </c>
      <c r="AB343" s="317" t="s">
        <v>35</v>
      </c>
      <c r="AC343" s="317">
        <v>651</v>
      </c>
      <c r="AD343" s="317">
        <v>299</v>
      </c>
      <c r="AE343" s="317">
        <v>93</v>
      </c>
      <c r="AF343" s="317" t="s">
        <v>35</v>
      </c>
      <c r="AG343" s="317" t="s">
        <v>35</v>
      </c>
      <c r="AH343" s="317">
        <v>392</v>
      </c>
      <c r="AI343" s="319">
        <v>497</v>
      </c>
      <c r="AJ343" s="319">
        <v>154</v>
      </c>
      <c r="AK343" s="319" t="s">
        <v>35</v>
      </c>
      <c r="AL343" s="319" t="s">
        <v>35</v>
      </c>
      <c r="AM343" s="319">
        <v>651</v>
      </c>
      <c r="AN343" s="319">
        <v>299</v>
      </c>
      <c r="AO343" s="319">
        <v>93</v>
      </c>
      <c r="AP343" s="319" t="s">
        <v>35</v>
      </c>
      <c r="AQ343" s="319" t="s">
        <v>35</v>
      </c>
      <c r="AR343" s="319">
        <v>392</v>
      </c>
      <c r="AS343" s="321">
        <v>32</v>
      </c>
      <c r="AT343" s="321">
        <v>9</v>
      </c>
      <c r="AU343" s="321" t="s">
        <v>35</v>
      </c>
      <c r="AV343" s="321" t="s">
        <v>35</v>
      </c>
      <c r="AW343" s="308" t="s">
        <v>6</v>
      </c>
    </row>
    <row r="344" spans="1:49" x14ac:dyDescent="0.35">
      <c r="A344" s="315">
        <v>2013</v>
      </c>
      <c r="B344" s="316">
        <v>14711</v>
      </c>
      <c r="C344" s="308" t="s">
        <v>1267</v>
      </c>
      <c r="D344" s="308" t="s">
        <v>187</v>
      </c>
      <c r="E344" s="317">
        <v>85807</v>
      </c>
      <c r="F344" s="317">
        <v>26952</v>
      </c>
      <c r="G344" s="317">
        <v>23576</v>
      </c>
      <c r="H344" s="317">
        <v>0</v>
      </c>
      <c r="I344" s="317">
        <v>136335</v>
      </c>
      <c r="J344" s="318">
        <v>6.7</v>
      </c>
      <c r="K344" s="318">
        <v>4.4000000000000004</v>
      </c>
      <c r="L344" s="318">
        <v>3.1</v>
      </c>
      <c r="M344" s="318">
        <v>0</v>
      </c>
      <c r="N344" s="318">
        <v>14.2</v>
      </c>
      <c r="O344" s="319">
        <v>575171</v>
      </c>
      <c r="P344" s="319">
        <v>385928</v>
      </c>
      <c r="Q344" s="319">
        <v>349450</v>
      </c>
      <c r="R344" s="319">
        <v>0</v>
      </c>
      <c r="S344" s="319">
        <v>1310549</v>
      </c>
      <c r="T344" s="320">
        <v>6.7</v>
      </c>
      <c r="U344" s="320">
        <v>4.4000000000000004</v>
      </c>
      <c r="V344" s="320">
        <v>3.1</v>
      </c>
      <c r="W344" s="320">
        <v>0</v>
      </c>
      <c r="X344" s="320">
        <v>14.2</v>
      </c>
      <c r="Y344" s="317">
        <v>5430</v>
      </c>
      <c r="Z344" s="317">
        <v>1225</v>
      </c>
      <c r="AA344" s="317">
        <v>2135</v>
      </c>
      <c r="AB344" s="317">
        <v>0</v>
      </c>
      <c r="AC344" s="317">
        <v>8790</v>
      </c>
      <c r="AD344" s="317">
        <v>6424</v>
      </c>
      <c r="AE344" s="317">
        <v>2272</v>
      </c>
      <c r="AF344" s="317">
        <v>0</v>
      </c>
      <c r="AG344" s="317">
        <v>0</v>
      </c>
      <c r="AH344" s="317">
        <v>8695</v>
      </c>
      <c r="AI344" s="319">
        <v>5430</v>
      </c>
      <c r="AJ344" s="319">
        <v>1225</v>
      </c>
      <c r="AK344" s="319">
        <v>2135</v>
      </c>
      <c r="AL344" s="319">
        <v>0</v>
      </c>
      <c r="AM344" s="319">
        <v>8790</v>
      </c>
      <c r="AN344" s="319">
        <v>6424</v>
      </c>
      <c r="AO344" s="319">
        <v>2272</v>
      </c>
      <c r="AP344" s="319">
        <v>0</v>
      </c>
      <c r="AQ344" s="319">
        <v>0</v>
      </c>
      <c r="AR344" s="319">
        <v>8695</v>
      </c>
      <c r="AS344" s="321">
        <v>6.7030000000000003</v>
      </c>
      <c r="AT344" s="321">
        <v>14.611000000000001</v>
      </c>
      <c r="AU344" s="321">
        <v>14.821999999999999</v>
      </c>
      <c r="AV344" s="321">
        <v>0</v>
      </c>
      <c r="AW344" s="308" t="s">
        <v>2698</v>
      </c>
    </row>
    <row r="345" spans="1:49" x14ac:dyDescent="0.35">
      <c r="A345" s="315">
        <v>2013</v>
      </c>
      <c r="B345" s="316">
        <v>14715</v>
      </c>
      <c r="C345" s="308" t="s">
        <v>1269</v>
      </c>
      <c r="D345" s="308" t="s">
        <v>187</v>
      </c>
      <c r="E345" s="317">
        <v>128376</v>
      </c>
      <c r="F345" s="317">
        <v>181273</v>
      </c>
      <c r="G345" s="317">
        <v>62274</v>
      </c>
      <c r="H345" s="317">
        <v>0</v>
      </c>
      <c r="I345" s="317">
        <v>371923</v>
      </c>
      <c r="J345" s="318">
        <v>14.7</v>
      </c>
      <c r="K345" s="318">
        <v>32.9</v>
      </c>
      <c r="L345" s="318">
        <v>7.4</v>
      </c>
      <c r="M345" s="318">
        <v>0</v>
      </c>
      <c r="N345" s="318">
        <v>55</v>
      </c>
      <c r="O345" s="319">
        <v>1223422</v>
      </c>
      <c r="P345" s="319">
        <v>2537829</v>
      </c>
      <c r="Q345" s="319">
        <v>934112</v>
      </c>
      <c r="R345" s="319">
        <v>0</v>
      </c>
      <c r="S345" s="319">
        <v>4695363</v>
      </c>
      <c r="T345" s="320">
        <v>147.4</v>
      </c>
      <c r="U345" s="320">
        <v>460.6</v>
      </c>
      <c r="V345" s="320">
        <v>110.5</v>
      </c>
      <c r="W345" s="320">
        <v>0</v>
      </c>
      <c r="X345" s="320">
        <v>718.5</v>
      </c>
      <c r="Y345" s="317">
        <v>3506</v>
      </c>
      <c r="Z345" s="317">
        <v>16955</v>
      </c>
      <c r="AA345" s="317">
        <v>5806</v>
      </c>
      <c r="AB345" s="317">
        <v>0</v>
      </c>
      <c r="AC345" s="317">
        <v>26267</v>
      </c>
      <c r="AD345" s="317">
        <v>13661</v>
      </c>
      <c r="AE345" s="317">
        <v>9358</v>
      </c>
      <c r="AF345" s="317">
        <v>1167</v>
      </c>
      <c r="AG345" s="317">
        <v>0</v>
      </c>
      <c r="AH345" s="317">
        <v>24186</v>
      </c>
      <c r="AI345" s="319">
        <v>3506</v>
      </c>
      <c r="AJ345" s="319">
        <v>16955</v>
      </c>
      <c r="AK345" s="319">
        <v>5806</v>
      </c>
      <c r="AL345" s="319">
        <v>0</v>
      </c>
      <c r="AM345" s="319">
        <v>26267</v>
      </c>
      <c r="AN345" s="319">
        <v>13661</v>
      </c>
      <c r="AO345" s="319">
        <v>9358</v>
      </c>
      <c r="AP345" s="319">
        <v>1167</v>
      </c>
      <c r="AQ345" s="319">
        <v>0</v>
      </c>
      <c r="AR345" s="319">
        <v>24186</v>
      </c>
      <c r="AS345" s="321">
        <v>10</v>
      </c>
      <c r="AT345" s="321">
        <v>14</v>
      </c>
      <c r="AU345" s="321">
        <v>15</v>
      </c>
      <c r="AV345" s="321">
        <v>0</v>
      </c>
      <c r="AW345" s="308" t="s">
        <v>2699</v>
      </c>
    </row>
    <row r="346" spans="1:49" x14ac:dyDescent="0.35">
      <c r="A346" s="315">
        <v>2013</v>
      </c>
      <c r="B346" s="316">
        <v>14716</v>
      </c>
      <c r="C346" s="308" t="s">
        <v>1270</v>
      </c>
      <c r="D346" s="308" t="s">
        <v>187</v>
      </c>
      <c r="E346" s="317">
        <v>28342</v>
      </c>
      <c r="F346" s="317">
        <v>13283</v>
      </c>
      <c r="G346" s="317">
        <v>8741</v>
      </c>
      <c r="H346" s="317">
        <v>0</v>
      </c>
      <c r="I346" s="317">
        <v>50366</v>
      </c>
      <c r="J346" s="318">
        <v>3.1</v>
      </c>
      <c r="K346" s="318">
        <v>2.2000000000000002</v>
      </c>
      <c r="L346" s="318">
        <v>1.7</v>
      </c>
      <c r="M346" s="318">
        <v>0</v>
      </c>
      <c r="N346" s="318">
        <v>7</v>
      </c>
      <c r="O346" s="319">
        <v>189979</v>
      </c>
      <c r="P346" s="319">
        <v>194075</v>
      </c>
      <c r="Q346" s="319">
        <v>129562</v>
      </c>
      <c r="R346" s="319">
        <v>0</v>
      </c>
      <c r="S346" s="319">
        <v>513616</v>
      </c>
      <c r="T346" s="320">
        <v>3.1</v>
      </c>
      <c r="U346" s="320">
        <v>2.2000000000000002</v>
      </c>
      <c r="V346" s="320">
        <v>1.7</v>
      </c>
      <c r="W346" s="320">
        <v>0</v>
      </c>
      <c r="X346" s="320">
        <v>7</v>
      </c>
      <c r="Y346" s="317">
        <v>1672</v>
      </c>
      <c r="Z346" s="317">
        <v>761</v>
      </c>
      <c r="AA346" s="317">
        <v>493</v>
      </c>
      <c r="AB346" s="317">
        <v>0</v>
      </c>
      <c r="AC346" s="317">
        <v>2926</v>
      </c>
      <c r="AD346" s="317">
        <v>2013</v>
      </c>
      <c r="AE346" s="317">
        <v>786</v>
      </c>
      <c r="AF346" s="317">
        <v>100</v>
      </c>
      <c r="AG346" s="317">
        <v>0</v>
      </c>
      <c r="AH346" s="317">
        <v>2898</v>
      </c>
      <c r="AI346" s="319">
        <v>1672</v>
      </c>
      <c r="AJ346" s="319">
        <v>761</v>
      </c>
      <c r="AK346" s="319">
        <v>493</v>
      </c>
      <c r="AL346" s="319">
        <v>0</v>
      </c>
      <c r="AM346" s="319">
        <v>2926</v>
      </c>
      <c r="AN346" s="319">
        <v>2013</v>
      </c>
      <c r="AO346" s="319">
        <v>786</v>
      </c>
      <c r="AP346" s="319">
        <v>100</v>
      </c>
      <c r="AQ346" s="319">
        <v>0</v>
      </c>
      <c r="AR346" s="319">
        <v>2898</v>
      </c>
      <c r="AS346" s="321">
        <v>6.7030000000000003</v>
      </c>
      <c r="AT346" s="321">
        <v>14.611000000000001</v>
      </c>
      <c r="AU346" s="321">
        <v>14.821999999999999</v>
      </c>
      <c r="AV346" s="321">
        <v>0</v>
      </c>
      <c r="AW346" s="308" t="s">
        <v>2700</v>
      </c>
    </row>
    <row r="347" spans="1:49" x14ac:dyDescent="0.35">
      <c r="A347" s="315">
        <v>2013</v>
      </c>
      <c r="B347" s="316">
        <v>14717</v>
      </c>
      <c r="C347" s="308" t="s">
        <v>1271</v>
      </c>
      <c r="D347" s="308" t="s">
        <v>67</v>
      </c>
      <c r="E347" s="317">
        <v>2579</v>
      </c>
      <c r="F347" s="317">
        <v>8386</v>
      </c>
      <c r="G347" s="317" t="s">
        <v>35</v>
      </c>
      <c r="H347" s="317" t="s">
        <v>35</v>
      </c>
      <c r="I347" s="317">
        <v>10965</v>
      </c>
      <c r="J347" s="318" t="s">
        <v>35</v>
      </c>
      <c r="K347" s="318" t="s">
        <v>35</v>
      </c>
      <c r="L347" s="318" t="s">
        <v>35</v>
      </c>
      <c r="M347" s="318" t="s">
        <v>35</v>
      </c>
      <c r="N347" s="318" t="s">
        <v>35</v>
      </c>
      <c r="O347" s="319">
        <v>31352</v>
      </c>
      <c r="P347" s="319">
        <v>41853</v>
      </c>
      <c r="Q347" s="319" t="s">
        <v>35</v>
      </c>
      <c r="R347" s="319" t="s">
        <v>35</v>
      </c>
      <c r="S347" s="319">
        <v>73205</v>
      </c>
      <c r="T347" s="320" t="s">
        <v>35</v>
      </c>
      <c r="U347" s="320" t="s">
        <v>35</v>
      </c>
      <c r="V347" s="320" t="s">
        <v>35</v>
      </c>
      <c r="W347" s="320" t="s">
        <v>35</v>
      </c>
      <c r="X347" s="320" t="s">
        <v>35</v>
      </c>
      <c r="Y347" s="317">
        <v>118</v>
      </c>
      <c r="Z347" s="317">
        <v>119</v>
      </c>
      <c r="AA347" s="317" t="s">
        <v>35</v>
      </c>
      <c r="AB347" s="317" t="s">
        <v>35</v>
      </c>
      <c r="AC347" s="317">
        <v>237</v>
      </c>
      <c r="AD347" s="317" t="s">
        <v>35</v>
      </c>
      <c r="AE347" s="317" t="s">
        <v>35</v>
      </c>
      <c r="AF347" s="317" t="s">
        <v>35</v>
      </c>
      <c r="AG347" s="317" t="s">
        <v>35</v>
      </c>
      <c r="AH347" s="317" t="s">
        <v>35</v>
      </c>
      <c r="AI347" s="319">
        <v>118</v>
      </c>
      <c r="AJ347" s="319">
        <v>119</v>
      </c>
      <c r="AK347" s="319" t="s">
        <v>35</v>
      </c>
      <c r="AL347" s="319" t="s">
        <v>35</v>
      </c>
      <c r="AM347" s="319">
        <v>237</v>
      </c>
      <c r="AN347" s="319" t="s">
        <v>35</v>
      </c>
      <c r="AO347" s="319" t="s">
        <v>35</v>
      </c>
      <c r="AP347" s="319" t="s">
        <v>35</v>
      </c>
      <c r="AQ347" s="319" t="s">
        <v>35</v>
      </c>
      <c r="AR347" s="319" t="s">
        <v>35</v>
      </c>
      <c r="AS347" s="321">
        <v>12.3</v>
      </c>
      <c r="AT347" s="321">
        <v>5</v>
      </c>
      <c r="AU347" s="321" t="s">
        <v>35</v>
      </c>
      <c r="AV347" s="321" t="s">
        <v>35</v>
      </c>
      <c r="AW347" s="308" t="s">
        <v>6</v>
      </c>
    </row>
    <row r="348" spans="1:49" x14ac:dyDescent="0.35">
      <c r="A348" s="315">
        <v>2013</v>
      </c>
      <c r="B348" s="316">
        <v>14857</v>
      </c>
      <c r="C348" s="308" t="s">
        <v>1277</v>
      </c>
      <c r="D348" s="308" t="s">
        <v>67</v>
      </c>
      <c r="E348" s="317">
        <v>1227</v>
      </c>
      <c r="F348" s="317">
        <v>6647</v>
      </c>
      <c r="G348" s="317" t="s">
        <v>35</v>
      </c>
      <c r="H348" s="317" t="s">
        <v>35</v>
      </c>
      <c r="I348" s="317">
        <v>7874</v>
      </c>
      <c r="J348" s="318" t="s">
        <v>35</v>
      </c>
      <c r="K348" s="318" t="s">
        <v>35</v>
      </c>
      <c r="L348" s="318" t="s">
        <v>35</v>
      </c>
      <c r="M348" s="318" t="s">
        <v>35</v>
      </c>
      <c r="N348" s="318" t="s">
        <v>35</v>
      </c>
      <c r="O348" s="319">
        <v>10072</v>
      </c>
      <c r="P348" s="319">
        <v>15284</v>
      </c>
      <c r="Q348" s="319" t="s">
        <v>35</v>
      </c>
      <c r="R348" s="319" t="s">
        <v>35</v>
      </c>
      <c r="S348" s="319">
        <v>25356</v>
      </c>
      <c r="T348" s="320" t="s">
        <v>35</v>
      </c>
      <c r="U348" s="320" t="s">
        <v>35</v>
      </c>
      <c r="V348" s="320" t="s">
        <v>35</v>
      </c>
      <c r="W348" s="320" t="s">
        <v>35</v>
      </c>
      <c r="X348" s="320" t="s">
        <v>35</v>
      </c>
      <c r="Y348" s="317">
        <v>2</v>
      </c>
      <c r="Z348" s="317">
        <v>18</v>
      </c>
      <c r="AA348" s="317" t="s">
        <v>35</v>
      </c>
      <c r="AB348" s="317" t="s">
        <v>35</v>
      </c>
      <c r="AC348" s="317">
        <v>20</v>
      </c>
      <c r="AD348" s="317">
        <v>22</v>
      </c>
      <c r="AE348" s="317">
        <v>29</v>
      </c>
      <c r="AF348" s="317" t="s">
        <v>35</v>
      </c>
      <c r="AG348" s="317" t="s">
        <v>35</v>
      </c>
      <c r="AH348" s="317">
        <v>51</v>
      </c>
      <c r="AI348" s="319">
        <v>2</v>
      </c>
      <c r="AJ348" s="319">
        <v>18</v>
      </c>
      <c r="AK348" s="319" t="s">
        <v>35</v>
      </c>
      <c r="AL348" s="319" t="s">
        <v>35</v>
      </c>
      <c r="AM348" s="319">
        <v>20</v>
      </c>
      <c r="AN348" s="319">
        <v>101</v>
      </c>
      <c r="AO348" s="319">
        <v>29</v>
      </c>
      <c r="AP348" s="319" t="s">
        <v>35</v>
      </c>
      <c r="AQ348" s="319" t="s">
        <v>35</v>
      </c>
      <c r="AR348" s="319">
        <v>130</v>
      </c>
      <c r="AS348" s="321">
        <v>5</v>
      </c>
      <c r="AT348" s="321">
        <v>3</v>
      </c>
      <c r="AU348" s="321" t="s">
        <v>35</v>
      </c>
      <c r="AV348" s="321" t="s">
        <v>35</v>
      </c>
      <c r="AW348" s="308" t="s">
        <v>6</v>
      </c>
    </row>
    <row r="349" spans="1:49" x14ac:dyDescent="0.35">
      <c r="A349" s="315">
        <v>2013</v>
      </c>
      <c r="B349" s="316">
        <v>14940</v>
      </c>
      <c r="C349" s="308" t="s">
        <v>1281</v>
      </c>
      <c r="D349" s="308" t="s">
        <v>187</v>
      </c>
      <c r="E349" s="317">
        <v>115058</v>
      </c>
      <c r="F349" s="317">
        <v>118139</v>
      </c>
      <c r="G349" s="317" t="s">
        <v>35</v>
      </c>
      <c r="H349" s="317" t="s">
        <v>35</v>
      </c>
      <c r="I349" s="317">
        <v>233197</v>
      </c>
      <c r="J349" s="318">
        <v>9.6999999999999993</v>
      </c>
      <c r="K349" s="318">
        <v>18</v>
      </c>
      <c r="L349" s="318" t="s">
        <v>35</v>
      </c>
      <c r="M349" s="318" t="s">
        <v>35</v>
      </c>
      <c r="N349" s="318">
        <v>27.7</v>
      </c>
      <c r="O349" s="319">
        <v>3202274</v>
      </c>
      <c r="P349" s="319">
        <v>8126734</v>
      </c>
      <c r="Q349" s="319" t="s">
        <v>35</v>
      </c>
      <c r="R349" s="319" t="s">
        <v>35</v>
      </c>
      <c r="S349" s="319">
        <v>11329008</v>
      </c>
      <c r="T349" s="320">
        <v>55.2</v>
      </c>
      <c r="U349" s="320">
        <v>153.5</v>
      </c>
      <c r="V349" s="320" t="s">
        <v>35</v>
      </c>
      <c r="W349" s="320" t="s">
        <v>35</v>
      </c>
      <c r="X349" s="320">
        <v>208.7</v>
      </c>
      <c r="Y349" s="317">
        <v>7</v>
      </c>
      <c r="Z349" s="317">
        <v>9</v>
      </c>
      <c r="AA349" s="317" t="s">
        <v>35</v>
      </c>
      <c r="AB349" s="317" t="s">
        <v>35</v>
      </c>
      <c r="AC349" s="317">
        <v>16</v>
      </c>
      <c r="AD349" s="317">
        <v>17</v>
      </c>
      <c r="AE349" s="317">
        <v>11</v>
      </c>
      <c r="AF349" s="317" t="s">
        <v>35</v>
      </c>
      <c r="AG349" s="317" t="s">
        <v>35</v>
      </c>
      <c r="AH349" s="317">
        <v>28</v>
      </c>
      <c r="AI349" s="319" t="s">
        <v>35</v>
      </c>
      <c r="AJ349" s="319" t="s">
        <v>35</v>
      </c>
      <c r="AK349" s="319" t="s">
        <v>35</v>
      </c>
      <c r="AL349" s="319" t="s">
        <v>35</v>
      </c>
      <c r="AM349" s="319" t="s">
        <v>35</v>
      </c>
      <c r="AN349" s="319">
        <v>102512</v>
      </c>
      <c r="AO349" s="319">
        <v>106370</v>
      </c>
      <c r="AP349" s="319" t="s">
        <v>35</v>
      </c>
      <c r="AQ349" s="319" t="s">
        <v>35</v>
      </c>
      <c r="AR349" s="319">
        <v>208882</v>
      </c>
      <c r="AS349" s="321">
        <v>10</v>
      </c>
      <c r="AT349" s="321">
        <v>13</v>
      </c>
      <c r="AU349" s="321" t="s">
        <v>35</v>
      </c>
      <c r="AV349" s="321" t="s">
        <v>35</v>
      </c>
      <c r="AW349" s="308" t="s">
        <v>2701</v>
      </c>
    </row>
    <row r="350" spans="1:49" x14ac:dyDescent="0.35">
      <c r="A350" s="315">
        <v>2013</v>
      </c>
      <c r="B350" s="316">
        <v>15023</v>
      </c>
      <c r="C350" s="308" t="s">
        <v>1285</v>
      </c>
      <c r="D350" s="308" t="s">
        <v>67</v>
      </c>
      <c r="E350" s="317">
        <v>2321</v>
      </c>
      <c r="F350" s="317">
        <v>5</v>
      </c>
      <c r="G350" s="317">
        <v>0</v>
      </c>
      <c r="H350" s="317" t="s">
        <v>35</v>
      </c>
      <c r="I350" s="317">
        <v>2326</v>
      </c>
      <c r="J350" s="318">
        <v>0.3</v>
      </c>
      <c r="K350" s="318">
        <v>0</v>
      </c>
      <c r="L350" s="318">
        <v>0</v>
      </c>
      <c r="M350" s="318" t="s">
        <v>35</v>
      </c>
      <c r="N350" s="318">
        <v>0.3</v>
      </c>
      <c r="O350" s="319">
        <v>32241</v>
      </c>
      <c r="P350" s="319">
        <v>5465</v>
      </c>
      <c r="Q350" s="319">
        <v>0</v>
      </c>
      <c r="R350" s="319" t="s">
        <v>35</v>
      </c>
      <c r="S350" s="319">
        <v>37706</v>
      </c>
      <c r="T350" s="320">
        <v>3.7</v>
      </c>
      <c r="U350" s="320">
        <v>0.6</v>
      </c>
      <c r="V350" s="320">
        <v>0</v>
      </c>
      <c r="W350" s="320" t="s">
        <v>35</v>
      </c>
      <c r="X350" s="320">
        <v>4.3</v>
      </c>
      <c r="Y350" s="317">
        <v>25</v>
      </c>
      <c r="Z350" s="317">
        <v>0</v>
      </c>
      <c r="AA350" s="317">
        <v>0</v>
      </c>
      <c r="AB350" s="317" t="s">
        <v>35</v>
      </c>
      <c r="AC350" s="317">
        <v>25</v>
      </c>
      <c r="AD350" s="317">
        <v>223</v>
      </c>
      <c r="AE350" s="317">
        <v>1</v>
      </c>
      <c r="AF350" s="317">
        <v>0</v>
      </c>
      <c r="AG350" s="317" t="s">
        <v>35</v>
      </c>
      <c r="AH350" s="317">
        <v>224</v>
      </c>
      <c r="AI350" s="319">
        <v>109</v>
      </c>
      <c r="AJ350" s="319">
        <v>59</v>
      </c>
      <c r="AK350" s="319">
        <v>0</v>
      </c>
      <c r="AL350" s="319" t="s">
        <v>35</v>
      </c>
      <c r="AM350" s="319">
        <v>168</v>
      </c>
      <c r="AN350" s="319">
        <v>1042</v>
      </c>
      <c r="AO350" s="319">
        <v>0</v>
      </c>
      <c r="AP350" s="319">
        <v>0</v>
      </c>
      <c r="AQ350" s="319" t="s">
        <v>35</v>
      </c>
      <c r="AR350" s="319">
        <v>1042</v>
      </c>
      <c r="AS350" s="321">
        <v>3</v>
      </c>
      <c r="AT350" s="321">
        <v>15</v>
      </c>
      <c r="AU350" s="321">
        <v>0</v>
      </c>
      <c r="AV350" s="321" t="s">
        <v>35</v>
      </c>
      <c r="AW350" s="308" t="s">
        <v>6</v>
      </c>
    </row>
    <row r="351" spans="1:49" x14ac:dyDescent="0.35">
      <c r="A351" s="315">
        <v>2013</v>
      </c>
      <c r="B351" s="316">
        <v>15034</v>
      </c>
      <c r="C351" s="308" t="s">
        <v>1286</v>
      </c>
      <c r="D351" s="308" t="s">
        <v>37</v>
      </c>
      <c r="E351" s="317">
        <v>231</v>
      </c>
      <c r="F351" s="317">
        <v>366</v>
      </c>
      <c r="G351" s="317">
        <v>373</v>
      </c>
      <c r="H351" s="317" t="s">
        <v>35</v>
      </c>
      <c r="I351" s="317">
        <v>970</v>
      </c>
      <c r="J351" s="318">
        <v>0</v>
      </c>
      <c r="K351" s="318">
        <v>0.1</v>
      </c>
      <c r="L351" s="318">
        <v>0.1</v>
      </c>
      <c r="M351" s="318" t="s">
        <v>35</v>
      </c>
      <c r="N351" s="318">
        <v>0.2</v>
      </c>
      <c r="O351" s="319">
        <v>1379</v>
      </c>
      <c r="P351" s="319">
        <v>403</v>
      </c>
      <c r="Q351" s="319">
        <v>745</v>
      </c>
      <c r="R351" s="319" t="s">
        <v>35</v>
      </c>
      <c r="S351" s="319">
        <v>2527</v>
      </c>
      <c r="T351" s="320">
        <v>0.8</v>
      </c>
      <c r="U351" s="320">
        <v>0.1</v>
      </c>
      <c r="V351" s="320">
        <v>0.2</v>
      </c>
      <c r="W351" s="320" t="s">
        <v>35</v>
      </c>
      <c r="X351" s="320">
        <v>1.1000000000000001</v>
      </c>
      <c r="Y351" s="317">
        <v>44</v>
      </c>
      <c r="Z351" s="317">
        <v>12</v>
      </c>
      <c r="AA351" s="317">
        <v>9</v>
      </c>
      <c r="AB351" s="317" t="s">
        <v>35</v>
      </c>
      <c r="AC351" s="317">
        <v>65</v>
      </c>
      <c r="AD351" s="317">
        <v>12</v>
      </c>
      <c r="AE351" s="317">
        <v>1</v>
      </c>
      <c r="AF351" s="317" t="s">
        <v>35</v>
      </c>
      <c r="AG351" s="317" t="s">
        <v>35</v>
      </c>
      <c r="AH351" s="317">
        <v>12</v>
      </c>
      <c r="AI351" s="319">
        <v>164</v>
      </c>
      <c r="AJ351" s="319">
        <v>16</v>
      </c>
      <c r="AK351" s="319">
        <v>12</v>
      </c>
      <c r="AL351" s="319" t="s">
        <v>35</v>
      </c>
      <c r="AM351" s="319">
        <v>192</v>
      </c>
      <c r="AN351" s="319">
        <v>12</v>
      </c>
      <c r="AO351" s="319">
        <v>1</v>
      </c>
      <c r="AP351" s="319" t="s">
        <v>35</v>
      </c>
      <c r="AQ351" s="319" t="s">
        <v>35</v>
      </c>
      <c r="AR351" s="319">
        <v>12</v>
      </c>
      <c r="AS351" s="321">
        <v>1</v>
      </c>
      <c r="AT351" s="321">
        <v>1</v>
      </c>
      <c r="AU351" s="321">
        <v>1</v>
      </c>
      <c r="AV351" s="321" t="s">
        <v>35</v>
      </c>
      <c r="AW351" s="308" t="s">
        <v>6</v>
      </c>
    </row>
    <row r="352" spans="1:49" x14ac:dyDescent="0.35">
      <c r="A352" s="315">
        <v>2013</v>
      </c>
      <c r="B352" s="316">
        <v>15231</v>
      </c>
      <c r="C352" s="308" t="s">
        <v>1306</v>
      </c>
      <c r="D352" s="308" t="s">
        <v>92</v>
      </c>
      <c r="E352" s="317">
        <v>1494</v>
      </c>
      <c r="F352" s="317">
        <v>246</v>
      </c>
      <c r="G352" s="317">
        <v>867</v>
      </c>
      <c r="H352" s="317" t="s">
        <v>35</v>
      </c>
      <c r="I352" s="317">
        <v>2607</v>
      </c>
      <c r="J352" s="318">
        <v>0.8</v>
      </c>
      <c r="K352" s="318">
        <v>0.2</v>
      </c>
      <c r="L352" s="318">
        <v>0.1</v>
      </c>
      <c r="M352" s="318" t="s">
        <v>35</v>
      </c>
      <c r="N352" s="318">
        <v>1.1000000000000001</v>
      </c>
      <c r="O352" s="319">
        <v>14940</v>
      </c>
      <c r="P352" s="319">
        <v>2460</v>
      </c>
      <c r="Q352" s="319">
        <v>8670</v>
      </c>
      <c r="R352" s="319" t="s">
        <v>35</v>
      </c>
      <c r="S352" s="319">
        <v>26070</v>
      </c>
      <c r="T352" s="320">
        <v>8.1999999999999993</v>
      </c>
      <c r="U352" s="320">
        <v>1.9</v>
      </c>
      <c r="V352" s="320">
        <v>1</v>
      </c>
      <c r="W352" s="320" t="s">
        <v>35</v>
      </c>
      <c r="X352" s="320">
        <v>11.1</v>
      </c>
      <c r="Y352" s="317">
        <v>345</v>
      </c>
      <c r="Z352" s="317">
        <v>40</v>
      </c>
      <c r="AA352" s="317">
        <v>197</v>
      </c>
      <c r="AB352" s="317" t="s">
        <v>35</v>
      </c>
      <c r="AC352" s="317">
        <v>582</v>
      </c>
      <c r="AD352" s="317" t="s">
        <v>35</v>
      </c>
      <c r="AE352" s="317" t="s">
        <v>35</v>
      </c>
      <c r="AF352" s="317" t="s">
        <v>35</v>
      </c>
      <c r="AG352" s="317" t="s">
        <v>35</v>
      </c>
      <c r="AH352" s="317" t="s">
        <v>35</v>
      </c>
      <c r="AI352" s="319">
        <v>345</v>
      </c>
      <c r="AJ352" s="319">
        <v>40</v>
      </c>
      <c r="AK352" s="319">
        <v>197</v>
      </c>
      <c r="AL352" s="319" t="s">
        <v>35</v>
      </c>
      <c r="AM352" s="319">
        <v>582</v>
      </c>
      <c r="AN352" s="319" t="s">
        <v>35</v>
      </c>
      <c r="AO352" s="319" t="s">
        <v>35</v>
      </c>
      <c r="AP352" s="319" t="s">
        <v>35</v>
      </c>
      <c r="AQ352" s="319" t="s">
        <v>35</v>
      </c>
      <c r="AR352" s="319" t="s">
        <v>35</v>
      </c>
      <c r="AS352" s="321">
        <v>10</v>
      </c>
      <c r="AT352" s="321">
        <v>10</v>
      </c>
      <c r="AU352" s="321">
        <v>10</v>
      </c>
      <c r="AV352" s="321" t="s">
        <v>35</v>
      </c>
      <c r="AW352" s="308" t="s">
        <v>6</v>
      </c>
    </row>
    <row r="353" spans="1:49" x14ac:dyDescent="0.35">
      <c r="A353" s="315">
        <v>2013</v>
      </c>
      <c r="B353" s="316">
        <v>15248</v>
      </c>
      <c r="C353" s="308" t="s">
        <v>1307</v>
      </c>
      <c r="D353" s="308" t="s">
        <v>123</v>
      </c>
      <c r="E353" s="317">
        <v>7</v>
      </c>
      <c r="F353" s="317">
        <v>2</v>
      </c>
      <c r="G353" s="317">
        <v>196</v>
      </c>
      <c r="H353" s="317">
        <v>0</v>
      </c>
      <c r="I353" s="317">
        <v>205</v>
      </c>
      <c r="J353" s="318">
        <v>1.7</v>
      </c>
      <c r="K353" s="318">
        <v>0.3</v>
      </c>
      <c r="L353" s="318">
        <v>21</v>
      </c>
      <c r="M353" s="318">
        <v>0</v>
      </c>
      <c r="N353" s="318">
        <v>23</v>
      </c>
      <c r="O353" s="319">
        <v>7</v>
      </c>
      <c r="P353" s="319">
        <v>800</v>
      </c>
      <c r="Q353" s="319">
        <v>1304</v>
      </c>
      <c r="R353" s="319">
        <v>0</v>
      </c>
      <c r="S353" s="319">
        <v>2111</v>
      </c>
      <c r="T353" s="320">
        <v>1.7</v>
      </c>
      <c r="U353" s="320">
        <v>80</v>
      </c>
      <c r="V353" s="320">
        <v>250</v>
      </c>
      <c r="W353" s="320">
        <v>0</v>
      </c>
      <c r="X353" s="320">
        <v>331.7</v>
      </c>
      <c r="Y353" s="317">
        <v>140</v>
      </c>
      <c r="Z353" s="317">
        <v>15</v>
      </c>
      <c r="AA353" s="317">
        <v>580</v>
      </c>
      <c r="AB353" s="317">
        <v>0</v>
      </c>
      <c r="AC353" s="317">
        <v>735</v>
      </c>
      <c r="AD353" s="317">
        <v>40</v>
      </c>
      <c r="AE353" s="317">
        <v>200</v>
      </c>
      <c r="AF353" s="317">
        <v>39</v>
      </c>
      <c r="AG353" s="317">
        <v>0</v>
      </c>
      <c r="AH353" s="317">
        <v>279</v>
      </c>
      <c r="AI353" s="319">
        <v>140</v>
      </c>
      <c r="AJ353" s="319">
        <v>375</v>
      </c>
      <c r="AK353" s="319">
        <v>5800</v>
      </c>
      <c r="AL353" s="319">
        <v>0</v>
      </c>
      <c r="AM353" s="319">
        <v>6315</v>
      </c>
      <c r="AN353" s="319">
        <v>40</v>
      </c>
      <c r="AO353" s="319">
        <v>1000</v>
      </c>
      <c r="AP353" s="319">
        <v>400</v>
      </c>
      <c r="AQ353" s="319">
        <v>0</v>
      </c>
      <c r="AR353" s="319">
        <v>1440</v>
      </c>
      <c r="AS353" s="321">
        <v>1</v>
      </c>
      <c r="AT353" s="321">
        <v>20</v>
      </c>
      <c r="AU353" s="321">
        <v>10</v>
      </c>
      <c r="AV353" s="321" t="s">
        <v>35</v>
      </c>
      <c r="AW353" s="308" t="s">
        <v>2702</v>
      </c>
    </row>
    <row r="354" spans="1:49" x14ac:dyDescent="0.35">
      <c r="A354" s="315">
        <v>2013</v>
      </c>
      <c r="B354" s="316">
        <v>15257</v>
      </c>
      <c r="C354" s="308" t="s">
        <v>1308</v>
      </c>
      <c r="D354" s="308" t="s">
        <v>125</v>
      </c>
      <c r="E354" s="317">
        <v>736</v>
      </c>
      <c r="F354" s="317">
        <v>113</v>
      </c>
      <c r="G354" s="317">
        <v>531</v>
      </c>
      <c r="H354" s="317" t="s">
        <v>35</v>
      </c>
      <c r="I354" s="317">
        <v>1380</v>
      </c>
      <c r="J354" s="318" t="s">
        <v>35</v>
      </c>
      <c r="K354" s="318" t="s">
        <v>35</v>
      </c>
      <c r="L354" s="318" t="s">
        <v>35</v>
      </c>
      <c r="M354" s="318" t="s">
        <v>35</v>
      </c>
      <c r="N354" s="318" t="s">
        <v>35</v>
      </c>
      <c r="O354" s="319">
        <v>1635</v>
      </c>
      <c r="P354" s="319">
        <v>770</v>
      </c>
      <c r="Q354" s="319">
        <v>2503</v>
      </c>
      <c r="R354" s="319" t="s">
        <v>35</v>
      </c>
      <c r="S354" s="319">
        <v>4908</v>
      </c>
      <c r="T354" s="320" t="s">
        <v>35</v>
      </c>
      <c r="U354" s="320" t="s">
        <v>35</v>
      </c>
      <c r="V354" s="320" t="s">
        <v>35</v>
      </c>
      <c r="W354" s="320" t="s">
        <v>35</v>
      </c>
      <c r="X354" s="320" t="s">
        <v>35</v>
      </c>
      <c r="Y354" s="317">
        <v>353</v>
      </c>
      <c r="Z354" s="317">
        <v>29</v>
      </c>
      <c r="AA354" s="317">
        <v>9</v>
      </c>
      <c r="AB354" s="317" t="s">
        <v>35</v>
      </c>
      <c r="AC354" s="317">
        <v>391</v>
      </c>
      <c r="AD354" s="317" t="s">
        <v>35</v>
      </c>
      <c r="AE354" s="317" t="s">
        <v>35</v>
      </c>
      <c r="AF354" s="317" t="s">
        <v>35</v>
      </c>
      <c r="AG354" s="317" t="s">
        <v>35</v>
      </c>
      <c r="AH354" s="317" t="s">
        <v>35</v>
      </c>
      <c r="AI354" s="319">
        <v>787</v>
      </c>
      <c r="AJ354" s="319">
        <v>147</v>
      </c>
      <c r="AK354" s="319">
        <v>9</v>
      </c>
      <c r="AL354" s="319" t="s">
        <v>35</v>
      </c>
      <c r="AM354" s="319">
        <v>943</v>
      </c>
      <c r="AN354" s="319" t="s">
        <v>35</v>
      </c>
      <c r="AO354" s="319" t="s">
        <v>35</v>
      </c>
      <c r="AP354" s="319" t="s">
        <v>35</v>
      </c>
      <c r="AQ354" s="319" t="s">
        <v>35</v>
      </c>
      <c r="AR354" s="319" t="s">
        <v>35</v>
      </c>
      <c r="AS354" s="321">
        <v>10</v>
      </c>
      <c r="AT354" s="321">
        <v>5</v>
      </c>
      <c r="AU354" s="321">
        <v>5</v>
      </c>
      <c r="AV354" s="321" t="s">
        <v>35</v>
      </c>
      <c r="AW354" s="308" t="s">
        <v>6</v>
      </c>
    </row>
    <row r="355" spans="1:49" x14ac:dyDescent="0.35">
      <c r="A355" s="315">
        <v>2013</v>
      </c>
      <c r="B355" s="316">
        <v>15263</v>
      </c>
      <c r="C355" s="308" t="s">
        <v>1309</v>
      </c>
      <c r="D355" s="308" t="s">
        <v>30</v>
      </c>
      <c r="E355" s="317">
        <v>73724</v>
      </c>
      <c r="F355" s="317">
        <v>27364</v>
      </c>
      <c r="G355" s="317">
        <v>27476</v>
      </c>
      <c r="H355" s="317" t="s">
        <v>35</v>
      </c>
      <c r="I355" s="317">
        <v>128564</v>
      </c>
      <c r="J355" s="318">
        <v>7.9</v>
      </c>
      <c r="K355" s="318">
        <v>4.4000000000000004</v>
      </c>
      <c r="L355" s="318">
        <v>3.5</v>
      </c>
      <c r="M355" s="318" t="s">
        <v>35</v>
      </c>
      <c r="N355" s="318">
        <v>15.8</v>
      </c>
      <c r="O355" s="319">
        <v>408370</v>
      </c>
      <c r="P355" s="319">
        <v>402962</v>
      </c>
      <c r="Q355" s="319">
        <v>304702</v>
      </c>
      <c r="R355" s="319" t="s">
        <v>35</v>
      </c>
      <c r="S355" s="319">
        <v>1116034</v>
      </c>
      <c r="T355" s="320">
        <v>7.9</v>
      </c>
      <c r="U355" s="320">
        <v>4.4000000000000004</v>
      </c>
      <c r="V355" s="320">
        <v>3.5</v>
      </c>
      <c r="W355" s="320" t="s">
        <v>35</v>
      </c>
      <c r="X355" s="320">
        <v>15.8</v>
      </c>
      <c r="Y355" s="317">
        <v>7357</v>
      </c>
      <c r="Z355" s="317">
        <v>2171</v>
      </c>
      <c r="AA355" s="317">
        <v>104</v>
      </c>
      <c r="AB355" s="317" t="s">
        <v>35</v>
      </c>
      <c r="AC355" s="317">
        <v>9632</v>
      </c>
      <c r="AD355" s="317">
        <v>9044</v>
      </c>
      <c r="AE355" s="317">
        <v>2120</v>
      </c>
      <c r="AF355" s="317">
        <v>778</v>
      </c>
      <c r="AG355" s="317" t="s">
        <v>35</v>
      </c>
      <c r="AH355" s="317">
        <v>11942</v>
      </c>
      <c r="AI355" s="319">
        <v>11609</v>
      </c>
      <c r="AJ355" s="319">
        <v>4628</v>
      </c>
      <c r="AK355" s="319">
        <v>6148</v>
      </c>
      <c r="AL355" s="319" t="s">
        <v>35</v>
      </c>
      <c r="AM355" s="319">
        <v>22385</v>
      </c>
      <c r="AN355" s="319">
        <v>7055</v>
      </c>
      <c r="AO355" s="319">
        <v>7178</v>
      </c>
      <c r="AP355" s="319">
        <v>4099</v>
      </c>
      <c r="AQ355" s="319" t="s">
        <v>35</v>
      </c>
      <c r="AR355" s="319">
        <v>18332</v>
      </c>
      <c r="AS355" s="321">
        <v>6</v>
      </c>
      <c r="AT355" s="321">
        <v>15</v>
      </c>
      <c r="AU355" s="321">
        <v>11</v>
      </c>
      <c r="AV355" s="321">
        <v>0</v>
      </c>
      <c r="AW355" s="308" t="s">
        <v>2703</v>
      </c>
    </row>
    <row r="356" spans="1:49" x14ac:dyDescent="0.35">
      <c r="A356" s="315">
        <v>2013</v>
      </c>
      <c r="B356" s="316">
        <v>15263</v>
      </c>
      <c r="C356" s="308" t="s">
        <v>1309</v>
      </c>
      <c r="D356" s="308" t="s">
        <v>112</v>
      </c>
      <c r="E356" s="317">
        <v>170</v>
      </c>
      <c r="F356" s="317">
        <v>6419</v>
      </c>
      <c r="G356" s="317">
        <v>2695</v>
      </c>
      <c r="H356" s="317" t="s">
        <v>35</v>
      </c>
      <c r="I356" s="317">
        <v>9284</v>
      </c>
      <c r="J356" s="318">
        <v>0</v>
      </c>
      <c r="K356" s="318">
        <v>1</v>
      </c>
      <c r="L356" s="318">
        <v>0.3</v>
      </c>
      <c r="M356" s="318" t="s">
        <v>35</v>
      </c>
      <c r="N356" s="318">
        <v>1.3</v>
      </c>
      <c r="O356" s="319">
        <v>1344</v>
      </c>
      <c r="P356" s="319">
        <v>95319</v>
      </c>
      <c r="Q356" s="319">
        <v>40851</v>
      </c>
      <c r="R356" s="319" t="s">
        <v>35</v>
      </c>
      <c r="S356" s="319">
        <v>137514</v>
      </c>
      <c r="T356" s="320">
        <v>0</v>
      </c>
      <c r="U356" s="320">
        <v>1</v>
      </c>
      <c r="V356" s="320">
        <v>0.3</v>
      </c>
      <c r="W356" s="320" t="s">
        <v>35</v>
      </c>
      <c r="X356" s="320">
        <v>1.3</v>
      </c>
      <c r="Y356" s="317">
        <v>49</v>
      </c>
      <c r="Z356" s="317">
        <v>335</v>
      </c>
      <c r="AA356" s="317">
        <v>135</v>
      </c>
      <c r="AB356" s="317" t="s">
        <v>35</v>
      </c>
      <c r="AC356" s="317">
        <v>519</v>
      </c>
      <c r="AD356" s="317">
        <v>113</v>
      </c>
      <c r="AE356" s="317">
        <v>195</v>
      </c>
      <c r="AF356" s="317">
        <v>83</v>
      </c>
      <c r="AG356" s="317" t="s">
        <v>35</v>
      </c>
      <c r="AH356" s="317">
        <v>391</v>
      </c>
      <c r="AI356" s="319">
        <v>49</v>
      </c>
      <c r="AJ356" s="319">
        <v>335</v>
      </c>
      <c r="AK356" s="319">
        <v>135</v>
      </c>
      <c r="AL356" s="319" t="s">
        <v>35</v>
      </c>
      <c r="AM356" s="319">
        <v>519</v>
      </c>
      <c r="AN356" s="319">
        <v>113</v>
      </c>
      <c r="AO356" s="319">
        <v>195</v>
      </c>
      <c r="AP356" s="319">
        <v>83</v>
      </c>
      <c r="AQ356" s="319" t="s">
        <v>35</v>
      </c>
      <c r="AR356" s="319">
        <v>391</v>
      </c>
      <c r="AS356" s="321">
        <v>8</v>
      </c>
      <c r="AT356" s="321">
        <v>15</v>
      </c>
      <c r="AU356" s="321">
        <v>15</v>
      </c>
      <c r="AV356" s="321" t="s">
        <v>35</v>
      </c>
      <c r="AW356" s="308" t="s">
        <v>2685</v>
      </c>
    </row>
    <row r="357" spans="1:49" x14ac:dyDescent="0.35">
      <c r="A357" s="315">
        <v>2013</v>
      </c>
      <c r="B357" s="316">
        <v>15270</v>
      </c>
      <c r="C357" s="308" t="s">
        <v>1310</v>
      </c>
      <c r="D357" s="308" t="s">
        <v>30</v>
      </c>
      <c r="E357" s="317">
        <v>97699</v>
      </c>
      <c r="F357" s="317">
        <v>87200</v>
      </c>
      <c r="G357" s="317" t="s">
        <v>35</v>
      </c>
      <c r="H357" s="317" t="s">
        <v>35</v>
      </c>
      <c r="I357" s="317">
        <v>184899</v>
      </c>
      <c r="J357" s="318">
        <v>14.4</v>
      </c>
      <c r="K357" s="318">
        <v>31.4</v>
      </c>
      <c r="L357" s="318" t="s">
        <v>35</v>
      </c>
      <c r="M357" s="318" t="s">
        <v>35</v>
      </c>
      <c r="N357" s="318">
        <v>45.8</v>
      </c>
      <c r="O357" s="319">
        <v>625274</v>
      </c>
      <c r="P357" s="319">
        <v>1292307</v>
      </c>
      <c r="Q357" s="319" t="s">
        <v>35</v>
      </c>
      <c r="R357" s="319" t="s">
        <v>35</v>
      </c>
      <c r="S357" s="319">
        <v>1917581</v>
      </c>
      <c r="T357" s="320">
        <v>6.8</v>
      </c>
      <c r="U357" s="320">
        <v>9.8000000000000007</v>
      </c>
      <c r="V357" s="320" t="s">
        <v>35</v>
      </c>
      <c r="W357" s="320" t="s">
        <v>35</v>
      </c>
      <c r="X357" s="320">
        <v>16.600000000000001</v>
      </c>
      <c r="Y357" s="317">
        <v>19721</v>
      </c>
      <c r="Z357" s="317">
        <v>28096</v>
      </c>
      <c r="AA357" s="317" t="s">
        <v>35</v>
      </c>
      <c r="AB357" s="317" t="s">
        <v>35</v>
      </c>
      <c r="AC357" s="317">
        <v>47817</v>
      </c>
      <c r="AD357" s="317">
        <v>6722</v>
      </c>
      <c r="AE357" s="317">
        <v>9434</v>
      </c>
      <c r="AF357" s="317" t="s">
        <v>35</v>
      </c>
      <c r="AG357" s="317" t="s">
        <v>35</v>
      </c>
      <c r="AH357" s="317">
        <v>16156</v>
      </c>
      <c r="AI357" s="319">
        <v>126214</v>
      </c>
      <c r="AJ357" s="319">
        <v>416377</v>
      </c>
      <c r="AK357" s="319" t="s">
        <v>35</v>
      </c>
      <c r="AL357" s="319" t="s">
        <v>35</v>
      </c>
      <c r="AM357" s="319">
        <v>542591</v>
      </c>
      <c r="AN357" s="319">
        <v>43019</v>
      </c>
      <c r="AO357" s="319">
        <v>139812</v>
      </c>
      <c r="AP357" s="319" t="s">
        <v>35</v>
      </c>
      <c r="AQ357" s="319" t="s">
        <v>35</v>
      </c>
      <c r="AR357" s="319">
        <v>182831</v>
      </c>
      <c r="AS357" s="321">
        <v>6.4</v>
      </c>
      <c r="AT357" s="321">
        <v>14.8</v>
      </c>
      <c r="AU357" s="321" t="s">
        <v>35</v>
      </c>
      <c r="AV357" s="321" t="s">
        <v>35</v>
      </c>
      <c r="AW357" s="308" t="s">
        <v>6</v>
      </c>
    </row>
    <row r="358" spans="1:49" x14ac:dyDescent="0.35">
      <c r="A358" s="315">
        <v>2013</v>
      </c>
      <c r="B358" s="316">
        <v>15296</v>
      </c>
      <c r="C358" s="308" t="s">
        <v>1313</v>
      </c>
      <c r="D358" s="308" t="s">
        <v>41</v>
      </c>
      <c r="E358" s="317" t="s">
        <v>35</v>
      </c>
      <c r="F358" s="317">
        <v>30226</v>
      </c>
      <c r="G358" s="317" t="s">
        <v>35</v>
      </c>
      <c r="H358" s="317">
        <v>29894</v>
      </c>
      <c r="I358" s="317">
        <v>60120</v>
      </c>
      <c r="J358" s="318" t="s">
        <v>35</v>
      </c>
      <c r="K358" s="318">
        <v>4.4000000000000004</v>
      </c>
      <c r="L358" s="318" t="s">
        <v>35</v>
      </c>
      <c r="M358" s="318">
        <v>4.8</v>
      </c>
      <c r="N358" s="318">
        <v>9.1999999999999993</v>
      </c>
      <c r="O358" s="319" t="s">
        <v>35</v>
      </c>
      <c r="P358" s="319">
        <v>453392</v>
      </c>
      <c r="Q358" s="319" t="s">
        <v>35</v>
      </c>
      <c r="R358" s="319">
        <v>448421</v>
      </c>
      <c r="S358" s="319">
        <v>901813</v>
      </c>
      <c r="T358" s="320" t="s">
        <v>35</v>
      </c>
      <c r="U358" s="320">
        <v>4.4000000000000004</v>
      </c>
      <c r="V358" s="320" t="s">
        <v>35</v>
      </c>
      <c r="W358" s="320">
        <v>4.8</v>
      </c>
      <c r="X358" s="320">
        <v>9.1999999999999993</v>
      </c>
      <c r="Y358" s="317" t="s">
        <v>35</v>
      </c>
      <c r="Z358" s="317" t="s">
        <v>35</v>
      </c>
      <c r="AA358" s="317" t="s">
        <v>35</v>
      </c>
      <c r="AB358" s="317" t="s">
        <v>35</v>
      </c>
      <c r="AC358" s="317" t="s">
        <v>35</v>
      </c>
      <c r="AD358" s="317" t="s">
        <v>35</v>
      </c>
      <c r="AE358" s="317">
        <v>121</v>
      </c>
      <c r="AF358" s="317" t="s">
        <v>35</v>
      </c>
      <c r="AG358" s="317">
        <v>33</v>
      </c>
      <c r="AH358" s="317">
        <v>154</v>
      </c>
      <c r="AI358" s="319" t="s">
        <v>35</v>
      </c>
      <c r="AJ358" s="319" t="s">
        <v>35</v>
      </c>
      <c r="AK358" s="319" t="s">
        <v>35</v>
      </c>
      <c r="AL358" s="319" t="s">
        <v>35</v>
      </c>
      <c r="AM358" s="319" t="s">
        <v>35</v>
      </c>
      <c r="AN358" s="319" t="s">
        <v>35</v>
      </c>
      <c r="AO358" s="319">
        <v>121</v>
      </c>
      <c r="AP358" s="319" t="s">
        <v>35</v>
      </c>
      <c r="AQ358" s="319">
        <v>33</v>
      </c>
      <c r="AR358" s="319">
        <v>154</v>
      </c>
      <c r="AS358" s="321" t="s">
        <v>35</v>
      </c>
      <c r="AT358" s="321">
        <v>15</v>
      </c>
      <c r="AU358" s="321" t="s">
        <v>35</v>
      </c>
      <c r="AV358" s="321">
        <v>15</v>
      </c>
      <c r="AW358" s="308" t="s">
        <v>2704</v>
      </c>
    </row>
    <row r="359" spans="1:49" x14ac:dyDescent="0.35">
      <c r="A359" s="315">
        <v>2013</v>
      </c>
      <c r="B359" s="316">
        <v>15308</v>
      </c>
      <c r="C359" s="308" t="s">
        <v>1314</v>
      </c>
      <c r="D359" s="308" t="s">
        <v>60</v>
      </c>
      <c r="E359" s="317">
        <v>53</v>
      </c>
      <c r="F359" s="317" t="s">
        <v>35</v>
      </c>
      <c r="G359" s="317" t="s">
        <v>35</v>
      </c>
      <c r="H359" s="317" t="s">
        <v>35</v>
      </c>
      <c r="I359" s="317">
        <v>53</v>
      </c>
      <c r="J359" s="318" t="s">
        <v>35</v>
      </c>
      <c r="K359" s="318" t="s">
        <v>35</v>
      </c>
      <c r="L359" s="318" t="s">
        <v>35</v>
      </c>
      <c r="M359" s="318" t="s">
        <v>35</v>
      </c>
      <c r="N359" s="318" t="s">
        <v>35</v>
      </c>
      <c r="O359" s="319">
        <v>565</v>
      </c>
      <c r="P359" s="319" t="s">
        <v>35</v>
      </c>
      <c r="Q359" s="319" t="s">
        <v>35</v>
      </c>
      <c r="R359" s="319" t="s">
        <v>35</v>
      </c>
      <c r="S359" s="319">
        <v>565</v>
      </c>
      <c r="T359" s="320" t="s">
        <v>35</v>
      </c>
      <c r="U359" s="320" t="s">
        <v>35</v>
      </c>
      <c r="V359" s="320" t="s">
        <v>35</v>
      </c>
      <c r="W359" s="320" t="s">
        <v>35</v>
      </c>
      <c r="X359" s="320" t="s">
        <v>35</v>
      </c>
      <c r="Y359" s="317">
        <v>62</v>
      </c>
      <c r="Z359" s="317" t="s">
        <v>35</v>
      </c>
      <c r="AA359" s="317" t="s">
        <v>35</v>
      </c>
      <c r="AB359" s="317" t="s">
        <v>35</v>
      </c>
      <c r="AC359" s="317">
        <v>62</v>
      </c>
      <c r="AD359" s="317">
        <v>45</v>
      </c>
      <c r="AE359" s="317" t="s">
        <v>35</v>
      </c>
      <c r="AF359" s="317" t="s">
        <v>35</v>
      </c>
      <c r="AG359" s="317" t="s">
        <v>35</v>
      </c>
      <c r="AH359" s="317">
        <v>45</v>
      </c>
      <c r="AI359" s="319">
        <v>62</v>
      </c>
      <c r="AJ359" s="319" t="s">
        <v>35</v>
      </c>
      <c r="AK359" s="319" t="s">
        <v>35</v>
      </c>
      <c r="AL359" s="319" t="s">
        <v>35</v>
      </c>
      <c r="AM359" s="319">
        <v>62</v>
      </c>
      <c r="AN359" s="319">
        <v>45</v>
      </c>
      <c r="AO359" s="319" t="s">
        <v>35</v>
      </c>
      <c r="AP359" s="319" t="s">
        <v>35</v>
      </c>
      <c r="AQ359" s="319" t="s">
        <v>35</v>
      </c>
      <c r="AR359" s="319">
        <v>45</v>
      </c>
      <c r="AS359" s="321">
        <v>10</v>
      </c>
      <c r="AT359" s="321" t="s">
        <v>35</v>
      </c>
      <c r="AU359" s="321" t="s">
        <v>35</v>
      </c>
      <c r="AV359" s="321" t="s">
        <v>35</v>
      </c>
      <c r="AW359" s="308" t="s">
        <v>2705</v>
      </c>
    </row>
    <row r="360" spans="1:49" x14ac:dyDescent="0.35">
      <c r="A360" s="315">
        <v>2013</v>
      </c>
      <c r="B360" s="316">
        <v>15308</v>
      </c>
      <c r="C360" s="308" t="s">
        <v>1314</v>
      </c>
      <c r="D360" s="308" t="s">
        <v>221</v>
      </c>
      <c r="E360" s="317">
        <v>3</v>
      </c>
      <c r="F360" s="317" t="s">
        <v>35</v>
      </c>
      <c r="G360" s="317" t="s">
        <v>35</v>
      </c>
      <c r="H360" s="317" t="s">
        <v>35</v>
      </c>
      <c r="I360" s="317">
        <v>3</v>
      </c>
      <c r="J360" s="318" t="s">
        <v>35</v>
      </c>
      <c r="K360" s="318" t="s">
        <v>35</v>
      </c>
      <c r="L360" s="318" t="s">
        <v>35</v>
      </c>
      <c r="M360" s="318" t="s">
        <v>35</v>
      </c>
      <c r="N360" s="318" t="s">
        <v>35</v>
      </c>
      <c r="O360" s="319">
        <v>30</v>
      </c>
      <c r="P360" s="319" t="s">
        <v>35</v>
      </c>
      <c r="Q360" s="319" t="s">
        <v>35</v>
      </c>
      <c r="R360" s="319" t="s">
        <v>35</v>
      </c>
      <c r="S360" s="319">
        <v>30</v>
      </c>
      <c r="T360" s="320" t="s">
        <v>35</v>
      </c>
      <c r="U360" s="320" t="s">
        <v>35</v>
      </c>
      <c r="V360" s="320" t="s">
        <v>35</v>
      </c>
      <c r="W360" s="320" t="s">
        <v>35</v>
      </c>
      <c r="X360" s="320" t="s">
        <v>35</v>
      </c>
      <c r="Y360" s="317">
        <v>3</v>
      </c>
      <c r="Z360" s="317" t="s">
        <v>35</v>
      </c>
      <c r="AA360" s="317" t="s">
        <v>35</v>
      </c>
      <c r="AB360" s="317" t="s">
        <v>35</v>
      </c>
      <c r="AC360" s="317">
        <v>3</v>
      </c>
      <c r="AD360" s="317">
        <v>2</v>
      </c>
      <c r="AE360" s="317" t="s">
        <v>35</v>
      </c>
      <c r="AF360" s="317" t="s">
        <v>35</v>
      </c>
      <c r="AG360" s="317" t="s">
        <v>35</v>
      </c>
      <c r="AH360" s="317">
        <v>2</v>
      </c>
      <c r="AI360" s="319">
        <v>3</v>
      </c>
      <c r="AJ360" s="319" t="s">
        <v>35</v>
      </c>
      <c r="AK360" s="319" t="s">
        <v>35</v>
      </c>
      <c r="AL360" s="319" t="s">
        <v>35</v>
      </c>
      <c r="AM360" s="319">
        <v>3</v>
      </c>
      <c r="AN360" s="319">
        <v>2</v>
      </c>
      <c r="AO360" s="319" t="s">
        <v>35</v>
      </c>
      <c r="AP360" s="319" t="s">
        <v>35</v>
      </c>
      <c r="AQ360" s="319" t="s">
        <v>35</v>
      </c>
      <c r="AR360" s="319">
        <v>2</v>
      </c>
      <c r="AS360" s="321">
        <v>10</v>
      </c>
      <c r="AT360" s="321" t="s">
        <v>35</v>
      </c>
      <c r="AU360" s="321" t="s">
        <v>35</v>
      </c>
      <c r="AV360" s="321" t="s">
        <v>35</v>
      </c>
      <c r="AW360" s="308" t="s">
        <v>2705</v>
      </c>
    </row>
    <row r="361" spans="1:49" x14ac:dyDescent="0.35">
      <c r="A361" s="315">
        <v>2013</v>
      </c>
      <c r="B361" s="316">
        <v>15344</v>
      </c>
      <c r="C361" s="308" t="s">
        <v>1319</v>
      </c>
      <c r="D361" s="308" t="s">
        <v>37</v>
      </c>
      <c r="E361" s="317">
        <v>2125</v>
      </c>
      <c r="F361" s="317">
        <v>254</v>
      </c>
      <c r="G361" s="317">
        <v>326</v>
      </c>
      <c r="H361" s="317">
        <v>0</v>
      </c>
      <c r="I361" s="317">
        <v>2705</v>
      </c>
      <c r="J361" s="318">
        <v>0.4</v>
      </c>
      <c r="K361" s="318">
        <v>0</v>
      </c>
      <c r="L361" s="318">
        <v>0</v>
      </c>
      <c r="M361" s="318" t="s">
        <v>35</v>
      </c>
      <c r="N361" s="318">
        <v>0.4</v>
      </c>
      <c r="O361" s="319">
        <v>5123</v>
      </c>
      <c r="P361" s="319">
        <v>1184</v>
      </c>
      <c r="Q361" s="319">
        <v>1675</v>
      </c>
      <c r="R361" s="319">
        <v>0</v>
      </c>
      <c r="S361" s="319">
        <v>7982</v>
      </c>
      <c r="T361" s="320">
        <v>1.6</v>
      </c>
      <c r="U361" s="320">
        <v>0.2</v>
      </c>
      <c r="V361" s="320">
        <v>27.6</v>
      </c>
      <c r="W361" s="320">
        <v>0</v>
      </c>
      <c r="X361" s="320">
        <v>29.4</v>
      </c>
      <c r="Y361" s="317">
        <v>105</v>
      </c>
      <c r="Z361" s="317">
        <v>14</v>
      </c>
      <c r="AA361" s="317">
        <v>10</v>
      </c>
      <c r="AB361" s="317">
        <v>0</v>
      </c>
      <c r="AC361" s="317">
        <v>129</v>
      </c>
      <c r="AD361" s="317">
        <v>46</v>
      </c>
      <c r="AE361" s="317">
        <v>3</v>
      </c>
      <c r="AF361" s="317">
        <v>1</v>
      </c>
      <c r="AG361" s="317">
        <v>0</v>
      </c>
      <c r="AH361" s="317">
        <v>50</v>
      </c>
      <c r="AI361" s="319">
        <v>246</v>
      </c>
      <c r="AJ361" s="319">
        <v>42</v>
      </c>
      <c r="AK361" s="319">
        <v>22</v>
      </c>
      <c r="AL361" s="319">
        <v>0</v>
      </c>
      <c r="AM361" s="319">
        <v>310</v>
      </c>
      <c r="AN361" s="319">
        <v>46</v>
      </c>
      <c r="AO361" s="319">
        <v>3</v>
      </c>
      <c r="AP361" s="319">
        <v>1</v>
      </c>
      <c r="AQ361" s="319">
        <v>0</v>
      </c>
      <c r="AR361" s="319">
        <v>50</v>
      </c>
      <c r="AS361" s="321">
        <v>6</v>
      </c>
      <c r="AT361" s="321">
        <v>4.66</v>
      </c>
      <c r="AU361" s="321">
        <v>5.14</v>
      </c>
      <c r="AV361" s="321">
        <v>0</v>
      </c>
      <c r="AW361" s="308" t="s">
        <v>6</v>
      </c>
    </row>
    <row r="362" spans="1:49" x14ac:dyDescent="0.35">
      <c r="A362" s="315">
        <v>2013</v>
      </c>
      <c r="B362" s="316">
        <v>15356</v>
      </c>
      <c r="C362" s="308" t="s">
        <v>1321</v>
      </c>
      <c r="D362" s="308" t="s">
        <v>37</v>
      </c>
      <c r="E362" s="317">
        <v>83</v>
      </c>
      <c r="F362" s="317">
        <v>1</v>
      </c>
      <c r="G362" s="317" t="s">
        <v>35</v>
      </c>
      <c r="H362" s="317" t="s">
        <v>35</v>
      </c>
      <c r="I362" s="317">
        <v>84</v>
      </c>
      <c r="J362" s="318">
        <v>0.1</v>
      </c>
      <c r="K362" s="318">
        <v>0</v>
      </c>
      <c r="L362" s="318" t="s">
        <v>35</v>
      </c>
      <c r="M362" s="318" t="s">
        <v>35</v>
      </c>
      <c r="N362" s="318">
        <v>0.1</v>
      </c>
      <c r="O362" s="319">
        <v>1424</v>
      </c>
      <c r="P362" s="319">
        <v>10</v>
      </c>
      <c r="Q362" s="319" t="s">
        <v>35</v>
      </c>
      <c r="R362" s="319" t="s">
        <v>35</v>
      </c>
      <c r="S362" s="319">
        <v>1434</v>
      </c>
      <c r="T362" s="320">
        <v>0.3</v>
      </c>
      <c r="U362" s="320">
        <v>0</v>
      </c>
      <c r="V362" s="320" t="s">
        <v>35</v>
      </c>
      <c r="W362" s="320" t="s">
        <v>35</v>
      </c>
      <c r="X362" s="320">
        <v>0.3</v>
      </c>
      <c r="Y362" s="317">
        <v>13</v>
      </c>
      <c r="Z362" s="317" t="s">
        <v>35</v>
      </c>
      <c r="AA362" s="317" t="s">
        <v>35</v>
      </c>
      <c r="AB362" s="317" t="s">
        <v>35</v>
      </c>
      <c r="AC362" s="317">
        <v>13</v>
      </c>
      <c r="AD362" s="317">
        <v>1</v>
      </c>
      <c r="AE362" s="317">
        <v>0</v>
      </c>
      <c r="AF362" s="317" t="s">
        <v>35</v>
      </c>
      <c r="AG362" s="317" t="s">
        <v>35</v>
      </c>
      <c r="AH362" s="317">
        <v>1</v>
      </c>
      <c r="AI362" s="319">
        <v>41</v>
      </c>
      <c r="AJ362" s="319">
        <v>7</v>
      </c>
      <c r="AK362" s="319" t="s">
        <v>35</v>
      </c>
      <c r="AL362" s="319" t="s">
        <v>35</v>
      </c>
      <c r="AM362" s="319">
        <v>48</v>
      </c>
      <c r="AN362" s="319">
        <v>1</v>
      </c>
      <c r="AO362" s="319">
        <v>0</v>
      </c>
      <c r="AP362" s="319" t="s">
        <v>35</v>
      </c>
      <c r="AQ362" s="319" t="s">
        <v>35</v>
      </c>
      <c r="AR362" s="319">
        <v>1</v>
      </c>
      <c r="AS362" s="321">
        <v>10</v>
      </c>
      <c r="AT362" s="321">
        <v>10</v>
      </c>
      <c r="AU362" s="321" t="s">
        <v>35</v>
      </c>
      <c r="AV362" s="321" t="s">
        <v>35</v>
      </c>
      <c r="AW362" s="308" t="s">
        <v>6</v>
      </c>
    </row>
    <row r="363" spans="1:49" x14ac:dyDescent="0.35">
      <c r="A363" s="315">
        <v>2013</v>
      </c>
      <c r="B363" s="316">
        <v>15387</v>
      </c>
      <c r="C363" s="308" t="s">
        <v>1323</v>
      </c>
      <c r="D363" s="308" t="s">
        <v>48</v>
      </c>
      <c r="E363" s="317">
        <v>212</v>
      </c>
      <c r="F363" s="317">
        <v>1562</v>
      </c>
      <c r="G363" s="317">
        <v>1562</v>
      </c>
      <c r="H363" s="317">
        <v>0</v>
      </c>
      <c r="I363" s="317">
        <v>3336</v>
      </c>
      <c r="J363" s="318">
        <v>0.1</v>
      </c>
      <c r="K363" s="318">
        <v>0.1</v>
      </c>
      <c r="L363" s="318">
        <v>0.1</v>
      </c>
      <c r="M363" s="318">
        <v>0</v>
      </c>
      <c r="N363" s="318">
        <v>0.3</v>
      </c>
      <c r="O363" s="319">
        <v>1351</v>
      </c>
      <c r="P363" s="319">
        <v>27397</v>
      </c>
      <c r="Q363" s="319">
        <v>27397</v>
      </c>
      <c r="R363" s="319">
        <v>0</v>
      </c>
      <c r="S363" s="319">
        <v>56145</v>
      </c>
      <c r="T363" s="320">
        <v>0.1</v>
      </c>
      <c r="U363" s="320">
        <v>0.1</v>
      </c>
      <c r="V363" s="320">
        <v>0.1</v>
      </c>
      <c r="W363" s="320">
        <v>0</v>
      </c>
      <c r="X363" s="320">
        <v>0.3</v>
      </c>
      <c r="Y363" s="317">
        <v>8</v>
      </c>
      <c r="Z363" s="317">
        <v>59</v>
      </c>
      <c r="AA363" s="317">
        <v>59</v>
      </c>
      <c r="AB363" s="317">
        <v>0</v>
      </c>
      <c r="AC363" s="317">
        <v>126</v>
      </c>
      <c r="AD363" s="317">
        <v>115</v>
      </c>
      <c r="AE363" s="317">
        <v>81</v>
      </c>
      <c r="AF363" s="317">
        <v>81</v>
      </c>
      <c r="AG363" s="317">
        <v>0</v>
      </c>
      <c r="AH363" s="317">
        <v>277</v>
      </c>
      <c r="AI363" s="319">
        <v>8</v>
      </c>
      <c r="AJ363" s="319">
        <v>59</v>
      </c>
      <c r="AK363" s="319">
        <v>59</v>
      </c>
      <c r="AL363" s="319">
        <v>0</v>
      </c>
      <c r="AM363" s="319">
        <v>126</v>
      </c>
      <c r="AN363" s="319">
        <v>115</v>
      </c>
      <c r="AO363" s="319">
        <v>81</v>
      </c>
      <c r="AP363" s="319">
        <v>81</v>
      </c>
      <c r="AQ363" s="319">
        <v>0</v>
      </c>
      <c r="AR363" s="319">
        <v>277</v>
      </c>
      <c r="AS363" s="321">
        <v>6</v>
      </c>
      <c r="AT363" s="321">
        <v>18</v>
      </c>
      <c r="AU363" s="321">
        <v>18</v>
      </c>
      <c r="AV363" s="321">
        <v>0</v>
      </c>
      <c r="AW363" s="308" t="s">
        <v>2671</v>
      </c>
    </row>
    <row r="364" spans="1:49" x14ac:dyDescent="0.35">
      <c r="A364" s="315">
        <v>2013</v>
      </c>
      <c r="B364" s="316">
        <v>15419</v>
      </c>
      <c r="C364" s="308" t="s">
        <v>1326</v>
      </c>
      <c r="D364" s="308" t="s">
        <v>92</v>
      </c>
      <c r="E364" s="317">
        <v>1528</v>
      </c>
      <c r="F364" s="317">
        <v>2219</v>
      </c>
      <c r="G364" s="317">
        <v>4839</v>
      </c>
      <c r="H364" s="317" t="s">
        <v>35</v>
      </c>
      <c r="I364" s="317">
        <v>8586</v>
      </c>
      <c r="J364" s="318">
        <v>1.5</v>
      </c>
      <c r="K364" s="318">
        <v>2.2000000000000002</v>
      </c>
      <c r="L364" s="318">
        <v>4.8</v>
      </c>
      <c r="M364" s="318" t="s">
        <v>35</v>
      </c>
      <c r="N364" s="318">
        <v>8.5</v>
      </c>
      <c r="O364" s="319">
        <v>18336</v>
      </c>
      <c r="P364" s="319">
        <v>26628</v>
      </c>
      <c r="Q364" s="319">
        <v>58068</v>
      </c>
      <c r="R364" s="319" t="s">
        <v>35</v>
      </c>
      <c r="S364" s="319">
        <v>103032</v>
      </c>
      <c r="T364" s="320">
        <v>1.5</v>
      </c>
      <c r="U364" s="320">
        <v>2.2000000000000002</v>
      </c>
      <c r="V364" s="320">
        <v>4.8</v>
      </c>
      <c r="W364" s="320" t="s">
        <v>35</v>
      </c>
      <c r="X364" s="320">
        <v>8.5</v>
      </c>
      <c r="Y364" s="317">
        <v>489</v>
      </c>
      <c r="Z364" s="317">
        <v>413</v>
      </c>
      <c r="AA364" s="317">
        <v>593</v>
      </c>
      <c r="AB364" s="317" t="s">
        <v>35</v>
      </c>
      <c r="AC364" s="317">
        <v>1495</v>
      </c>
      <c r="AD364" s="317">
        <v>122</v>
      </c>
      <c r="AE364" s="317">
        <v>168</v>
      </c>
      <c r="AF364" s="317">
        <v>15</v>
      </c>
      <c r="AG364" s="317" t="s">
        <v>35</v>
      </c>
      <c r="AH364" s="317">
        <v>305</v>
      </c>
      <c r="AI364" s="319">
        <v>489</v>
      </c>
      <c r="AJ364" s="319">
        <v>413</v>
      </c>
      <c r="AK364" s="319">
        <v>593</v>
      </c>
      <c r="AL364" s="319" t="s">
        <v>35</v>
      </c>
      <c r="AM364" s="319">
        <v>1495</v>
      </c>
      <c r="AN364" s="319">
        <v>122</v>
      </c>
      <c r="AO364" s="319">
        <v>168</v>
      </c>
      <c r="AP364" s="319">
        <v>15</v>
      </c>
      <c r="AQ364" s="319" t="s">
        <v>35</v>
      </c>
      <c r="AR364" s="319">
        <v>305</v>
      </c>
      <c r="AS364" s="321">
        <v>12</v>
      </c>
      <c r="AT364" s="321">
        <v>12</v>
      </c>
      <c r="AU364" s="321">
        <v>12</v>
      </c>
      <c r="AV364" s="321" t="s">
        <v>35</v>
      </c>
      <c r="AW364" s="308" t="s">
        <v>6</v>
      </c>
    </row>
    <row r="365" spans="1:49" x14ac:dyDescent="0.35">
      <c r="A365" s="315">
        <v>2013</v>
      </c>
      <c r="B365" s="316">
        <v>15466</v>
      </c>
      <c r="C365" s="308" t="s">
        <v>1329</v>
      </c>
      <c r="D365" s="308" t="s">
        <v>125</v>
      </c>
      <c r="E365" s="317">
        <v>150927</v>
      </c>
      <c r="F365" s="317">
        <v>167157</v>
      </c>
      <c r="G365" s="317">
        <v>38828</v>
      </c>
      <c r="H365" s="317" t="s">
        <v>35</v>
      </c>
      <c r="I365" s="317">
        <v>356912</v>
      </c>
      <c r="J365" s="318">
        <v>28</v>
      </c>
      <c r="K365" s="318">
        <v>30.6</v>
      </c>
      <c r="L365" s="318">
        <v>5.5</v>
      </c>
      <c r="M365" s="318" t="s">
        <v>35</v>
      </c>
      <c r="N365" s="318">
        <v>64.099999999999994</v>
      </c>
      <c r="O365" s="319">
        <v>1214964</v>
      </c>
      <c r="P365" s="319">
        <v>2704603</v>
      </c>
      <c r="Q365" s="319">
        <v>607274</v>
      </c>
      <c r="R365" s="319" t="s">
        <v>35</v>
      </c>
      <c r="S365" s="319">
        <v>4526841</v>
      </c>
      <c r="T365" s="320">
        <v>28</v>
      </c>
      <c r="U365" s="320">
        <v>30.6</v>
      </c>
      <c r="V365" s="320">
        <v>5.5</v>
      </c>
      <c r="W365" s="320" t="s">
        <v>35</v>
      </c>
      <c r="X365" s="320">
        <v>64.099999999999994</v>
      </c>
      <c r="Y365" s="317">
        <v>11174</v>
      </c>
      <c r="Z365" s="317">
        <v>17905</v>
      </c>
      <c r="AA365" s="317">
        <v>7147</v>
      </c>
      <c r="AB365" s="317" t="s">
        <v>35</v>
      </c>
      <c r="AC365" s="317">
        <v>36226</v>
      </c>
      <c r="AD365" s="317">
        <v>11055</v>
      </c>
      <c r="AE365" s="317">
        <v>12150</v>
      </c>
      <c r="AF365" s="317">
        <v>4056</v>
      </c>
      <c r="AG365" s="317" t="s">
        <v>35</v>
      </c>
      <c r="AH365" s="317">
        <v>27261</v>
      </c>
      <c r="AI365" s="319">
        <v>11174</v>
      </c>
      <c r="AJ365" s="319">
        <v>17905</v>
      </c>
      <c r="AK365" s="319">
        <v>7147</v>
      </c>
      <c r="AL365" s="319" t="s">
        <v>35</v>
      </c>
      <c r="AM365" s="319">
        <v>36226</v>
      </c>
      <c r="AN365" s="319">
        <v>11055</v>
      </c>
      <c r="AO365" s="319">
        <v>12150</v>
      </c>
      <c r="AP365" s="319">
        <v>4056</v>
      </c>
      <c r="AQ365" s="319" t="s">
        <v>35</v>
      </c>
      <c r="AR365" s="319">
        <v>27261</v>
      </c>
      <c r="AS365" s="321">
        <v>8</v>
      </c>
      <c r="AT365" s="321">
        <v>16</v>
      </c>
      <c r="AU365" s="321">
        <v>16</v>
      </c>
      <c r="AV365" s="321" t="s">
        <v>35</v>
      </c>
      <c r="AW365" s="308" t="s">
        <v>2706</v>
      </c>
    </row>
    <row r="366" spans="1:49" x14ac:dyDescent="0.35">
      <c r="A366" s="315">
        <v>2013</v>
      </c>
      <c r="B366" s="316">
        <v>15470</v>
      </c>
      <c r="C366" s="308" t="s">
        <v>1330</v>
      </c>
      <c r="D366" s="308" t="s">
        <v>71</v>
      </c>
      <c r="E366" s="317">
        <v>138598</v>
      </c>
      <c r="F366" s="317">
        <v>110675</v>
      </c>
      <c r="G366" s="317" t="s">
        <v>35</v>
      </c>
      <c r="H366" s="317" t="s">
        <v>35</v>
      </c>
      <c r="I366" s="317">
        <v>249273</v>
      </c>
      <c r="J366" s="318">
        <v>71.2</v>
      </c>
      <c r="K366" s="318">
        <v>320.10000000000002</v>
      </c>
      <c r="L366" s="318" t="s">
        <v>35</v>
      </c>
      <c r="M366" s="318" t="s">
        <v>35</v>
      </c>
      <c r="N366" s="318">
        <v>391.3</v>
      </c>
      <c r="O366" s="319">
        <v>788031</v>
      </c>
      <c r="P366" s="319">
        <v>1319599</v>
      </c>
      <c r="Q366" s="319" t="s">
        <v>35</v>
      </c>
      <c r="R366" s="319" t="s">
        <v>35</v>
      </c>
      <c r="S366" s="319">
        <v>2107630</v>
      </c>
      <c r="T366" s="320">
        <v>179.5</v>
      </c>
      <c r="U366" s="320">
        <v>474.8</v>
      </c>
      <c r="V366" s="320" t="s">
        <v>35</v>
      </c>
      <c r="W366" s="320" t="s">
        <v>35</v>
      </c>
      <c r="X366" s="320">
        <v>654.29999999999995</v>
      </c>
      <c r="Y366" s="317">
        <v>2758</v>
      </c>
      <c r="Z366" s="317">
        <v>18247</v>
      </c>
      <c r="AA366" s="317" t="s">
        <v>35</v>
      </c>
      <c r="AB366" s="317" t="s">
        <v>35</v>
      </c>
      <c r="AC366" s="317">
        <v>21005</v>
      </c>
      <c r="AD366" s="317">
        <v>21046</v>
      </c>
      <c r="AE366" s="317">
        <v>4191</v>
      </c>
      <c r="AF366" s="317" t="s">
        <v>35</v>
      </c>
      <c r="AG366" s="317" t="s">
        <v>35</v>
      </c>
      <c r="AH366" s="317">
        <v>25237</v>
      </c>
      <c r="AI366" s="319">
        <v>2758</v>
      </c>
      <c r="AJ366" s="319">
        <v>18247</v>
      </c>
      <c r="AK366" s="319" t="s">
        <v>35</v>
      </c>
      <c r="AL366" s="319" t="s">
        <v>35</v>
      </c>
      <c r="AM366" s="319">
        <v>21005</v>
      </c>
      <c r="AN366" s="319">
        <v>21046</v>
      </c>
      <c r="AO366" s="319">
        <v>4191</v>
      </c>
      <c r="AP366" s="319" t="s">
        <v>35</v>
      </c>
      <c r="AQ366" s="319" t="s">
        <v>35</v>
      </c>
      <c r="AR366" s="319">
        <v>25237</v>
      </c>
      <c r="AS366" s="321">
        <v>5.69</v>
      </c>
      <c r="AT366" s="321">
        <v>11.92</v>
      </c>
      <c r="AU366" s="321" t="s">
        <v>35</v>
      </c>
      <c r="AV366" s="321" t="s">
        <v>35</v>
      </c>
      <c r="AW366" s="308" t="s">
        <v>6</v>
      </c>
    </row>
    <row r="367" spans="1:49" x14ac:dyDescent="0.35">
      <c r="A367" s="315">
        <v>2013</v>
      </c>
      <c r="B367" s="316">
        <v>15472</v>
      </c>
      <c r="C367" s="308" t="s">
        <v>1331</v>
      </c>
      <c r="D367" s="308" t="s">
        <v>414</v>
      </c>
      <c r="E367" s="317" t="s">
        <v>312</v>
      </c>
      <c r="F367" s="317" t="s">
        <v>312</v>
      </c>
      <c r="G367" s="317" t="s">
        <v>312</v>
      </c>
      <c r="H367" s="317" t="s">
        <v>312</v>
      </c>
      <c r="I367" s="317" t="s">
        <v>312</v>
      </c>
      <c r="J367" s="318" t="s">
        <v>312</v>
      </c>
      <c r="K367" s="318" t="s">
        <v>312</v>
      </c>
      <c r="L367" s="318" t="s">
        <v>312</v>
      </c>
      <c r="M367" s="318" t="s">
        <v>312</v>
      </c>
      <c r="N367" s="318" t="s">
        <v>312</v>
      </c>
      <c r="O367" s="319" t="s">
        <v>312</v>
      </c>
      <c r="P367" s="319" t="s">
        <v>312</v>
      </c>
      <c r="Q367" s="319" t="s">
        <v>312</v>
      </c>
      <c r="R367" s="319" t="s">
        <v>312</v>
      </c>
      <c r="S367" s="319" t="s">
        <v>312</v>
      </c>
      <c r="T367" s="320" t="s">
        <v>312</v>
      </c>
      <c r="U367" s="320" t="s">
        <v>312</v>
      </c>
      <c r="V367" s="320" t="s">
        <v>312</v>
      </c>
      <c r="W367" s="320" t="s">
        <v>312</v>
      </c>
      <c r="X367" s="320" t="s">
        <v>312</v>
      </c>
      <c r="Y367" s="317" t="s">
        <v>312</v>
      </c>
      <c r="Z367" s="317" t="s">
        <v>312</v>
      </c>
      <c r="AA367" s="317" t="s">
        <v>312</v>
      </c>
      <c r="AB367" s="317" t="s">
        <v>312</v>
      </c>
      <c r="AC367" s="317" t="s">
        <v>312</v>
      </c>
      <c r="AD367" s="318" t="s">
        <v>312</v>
      </c>
      <c r="AE367" s="318" t="s">
        <v>312</v>
      </c>
      <c r="AF367" s="318" t="s">
        <v>312</v>
      </c>
      <c r="AG367" s="318" t="s">
        <v>312</v>
      </c>
      <c r="AH367" s="318" t="s">
        <v>312</v>
      </c>
      <c r="AI367" s="319" t="s">
        <v>312</v>
      </c>
      <c r="AJ367" s="319" t="s">
        <v>312</v>
      </c>
      <c r="AK367" s="319" t="s">
        <v>312</v>
      </c>
      <c r="AL367" s="319" t="s">
        <v>312</v>
      </c>
      <c r="AM367" s="319" t="s">
        <v>312</v>
      </c>
      <c r="AN367" s="320" t="s">
        <v>312</v>
      </c>
      <c r="AO367" s="320" t="s">
        <v>312</v>
      </c>
      <c r="AP367" s="320" t="s">
        <v>312</v>
      </c>
      <c r="AQ367" s="320" t="s">
        <v>312</v>
      </c>
      <c r="AR367" s="320" t="s">
        <v>312</v>
      </c>
      <c r="AS367" s="321" t="s">
        <v>312</v>
      </c>
      <c r="AT367" s="321" t="s">
        <v>312</v>
      </c>
      <c r="AU367" s="321" t="s">
        <v>312</v>
      </c>
      <c r="AV367" s="321" t="s">
        <v>312</v>
      </c>
      <c r="AW367" s="308" t="s">
        <v>6</v>
      </c>
    </row>
    <row r="368" spans="1:49" x14ac:dyDescent="0.35">
      <c r="A368" s="315">
        <v>2013</v>
      </c>
      <c r="B368" s="316">
        <v>15473</v>
      </c>
      <c r="C368" s="308" t="s">
        <v>1332</v>
      </c>
      <c r="D368" s="308" t="s">
        <v>312</v>
      </c>
      <c r="E368" s="317">
        <v>35663</v>
      </c>
      <c r="F368" s="317">
        <v>18704</v>
      </c>
      <c r="G368" s="317">
        <v>19849</v>
      </c>
      <c r="H368" s="317">
        <v>0</v>
      </c>
      <c r="I368" s="317">
        <v>74216</v>
      </c>
      <c r="J368" s="318">
        <v>5</v>
      </c>
      <c r="K368" s="318">
        <v>4</v>
      </c>
      <c r="L368" s="318">
        <v>3</v>
      </c>
      <c r="M368" s="318">
        <v>0</v>
      </c>
      <c r="N368" s="318">
        <v>12</v>
      </c>
      <c r="O368" s="319">
        <v>241648</v>
      </c>
      <c r="P368" s="319">
        <v>216387</v>
      </c>
      <c r="Q368" s="319">
        <v>225220</v>
      </c>
      <c r="R368" s="319" t="s">
        <v>35</v>
      </c>
      <c r="S368" s="319">
        <v>683255</v>
      </c>
      <c r="T368" s="320">
        <v>34</v>
      </c>
      <c r="U368" s="320">
        <v>42</v>
      </c>
      <c r="V368" s="320">
        <v>39</v>
      </c>
      <c r="W368" s="320" t="s">
        <v>35</v>
      </c>
      <c r="X368" s="320">
        <v>115</v>
      </c>
      <c r="Y368" s="317">
        <v>1712</v>
      </c>
      <c r="Z368" s="317">
        <v>2191</v>
      </c>
      <c r="AA368" s="317">
        <v>1653</v>
      </c>
      <c r="AB368" s="317" t="s">
        <v>35</v>
      </c>
      <c r="AC368" s="317">
        <v>5556</v>
      </c>
      <c r="AD368" s="317">
        <v>2780</v>
      </c>
      <c r="AE368" s="317">
        <v>1123</v>
      </c>
      <c r="AF368" s="317">
        <v>847</v>
      </c>
      <c r="AG368" s="317" t="s">
        <v>35</v>
      </c>
      <c r="AH368" s="317">
        <v>4750</v>
      </c>
      <c r="AI368" s="319">
        <v>1712</v>
      </c>
      <c r="AJ368" s="319">
        <v>2191</v>
      </c>
      <c r="AK368" s="319">
        <v>1653</v>
      </c>
      <c r="AL368" s="319">
        <v>0</v>
      </c>
      <c r="AM368" s="319">
        <v>5556</v>
      </c>
      <c r="AN368" s="319">
        <v>2780</v>
      </c>
      <c r="AO368" s="319">
        <v>1123</v>
      </c>
      <c r="AP368" s="319">
        <v>847</v>
      </c>
      <c r="AQ368" s="319">
        <v>0</v>
      </c>
      <c r="AR368" s="319">
        <v>4750</v>
      </c>
      <c r="AS368" s="321">
        <v>15</v>
      </c>
      <c r="AT368" s="321">
        <v>15</v>
      </c>
      <c r="AU368" s="321">
        <v>15</v>
      </c>
      <c r="AV368" s="321" t="s">
        <v>35</v>
      </c>
      <c r="AW368" s="308" t="s">
        <v>2707</v>
      </c>
    </row>
    <row r="369" spans="1:49" x14ac:dyDescent="0.35">
      <c r="A369" s="315">
        <v>2013</v>
      </c>
      <c r="B369" s="316">
        <v>15474</v>
      </c>
      <c r="C369" s="308" t="s">
        <v>1333</v>
      </c>
      <c r="D369" s="308" t="s">
        <v>76</v>
      </c>
      <c r="E369" s="317">
        <v>52058</v>
      </c>
      <c r="F369" s="317">
        <v>52058</v>
      </c>
      <c r="G369" s="317" t="s">
        <v>35</v>
      </c>
      <c r="H369" s="317" t="s">
        <v>35</v>
      </c>
      <c r="I369" s="317">
        <v>104116</v>
      </c>
      <c r="J369" s="318">
        <v>8.9</v>
      </c>
      <c r="K369" s="318">
        <v>2.6</v>
      </c>
      <c r="L369" s="318" t="s">
        <v>35</v>
      </c>
      <c r="M369" s="318" t="s">
        <v>35</v>
      </c>
      <c r="N369" s="318">
        <v>11.5</v>
      </c>
      <c r="O369" s="319">
        <v>399277</v>
      </c>
      <c r="P369" s="319">
        <v>291875</v>
      </c>
      <c r="Q369" s="319" t="s">
        <v>35</v>
      </c>
      <c r="R369" s="319" t="s">
        <v>35</v>
      </c>
      <c r="S369" s="319">
        <v>691152</v>
      </c>
      <c r="T369" s="320">
        <v>8.9</v>
      </c>
      <c r="U369" s="320">
        <v>2.6</v>
      </c>
      <c r="V369" s="320" t="s">
        <v>35</v>
      </c>
      <c r="W369" s="320" t="s">
        <v>35</v>
      </c>
      <c r="X369" s="320">
        <v>11.5</v>
      </c>
      <c r="Y369" s="317">
        <v>12583</v>
      </c>
      <c r="Z369" s="317">
        <v>5748</v>
      </c>
      <c r="AA369" s="317" t="s">
        <v>35</v>
      </c>
      <c r="AB369" s="317" t="s">
        <v>35</v>
      </c>
      <c r="AC369" s="317">
        <v>18331</v>
      </c>
      <c r="AD369" s="317">
        <v>1019</v>
      </c>
      <c r="AE369" s="317">
        <v>604</v>
      </c>
      <c r="AF369" s="317" t="s">
        <v>35</v>
      </c>
      <c r="AG369" s="317" t="s">
        <v>35</v>
      </c>
      <c r="AH369" s="317">
        <v>1623</v>
      </c>
      <c r="AI369" s="319">
        <v>12583</v>
      </c>
      <c r="AJ369" s="319">
        <v>5748</v>
      </c>
      <c r="AK369" s="319" t="s">
        <v>35</v>
      </c>
      <c r="AL369" s="319" t="s">
        <v>35</v>
      </c>
      <c r="AM369" s="319">
        <v>18331</v>
      </c>
      <c r="AN369" s="319">
        <v>1019</v>
      </c>
      <c r="AO369" s="319">
        <v>604</v>
      </c>
      <c r="AP369" s="319" t="s">
        <v>35</v>
      </c>
      <c r="AQ369" s="319" t="s">
        <v>35</v>
      </c>
      <c r="AR369" s="319">
        <v>1623</v>
      </c>
      <c r="AS369" s="321">
        <v>7.7</v>
      </c>
      <c r="AT369" s="321">
        <v>5.6</v>
      </c>
      <c r="AU369" s="321" t="s">
        <v>35</v>
      </c>
      <c r="AV369" s="321" t="s">
        <v>35</v>
      </c>
      <c r="AW369" s="308" t="s">
        <v>6</v>
      </c>
    </row>
    <row r="370" spans="1:49" x14ac:dyDescent="0.35">
      <c r="A370" s="315">
        <v>2013</v>
      </c>
      <c r="B370" s="316">
        <v>15477</v>
      </c>
      <c r="C370" s="308" t="s">
        <v>1334</v>
      </c>
      <c r="D370" s="308" t="s">
        <v>131</v>
      </c>
      <c r="E370" s="317">
        <v>4922</v>
      </c>
      <c r="F370" s="317">
        <v>23935</v>
      </c>
      <c r="G370" s="317" t="s">
        <v>35</v>
      </c>
      <c r="H370" s="317" t="s">
        <v>35</v>
      </c>
      <c r="I370" s="317">
        <v>28857</v>
      </c>
      <c r="J370" s="318">
        <v>0.4</v>
      </c>
      <c r="K370" s="318">
        <v>4.5999999999999996</v>
      </c>
      <c r="L370" s="318" t="s">
        <v>35</v>
      </c>
      <c r="M370" s="318" t="s">
        <v>35</v>
      </c>
      <c r="N370" s="318">
        <v>5</v>
      </c>
      <c r="O370" s="319">
        <v>45615</v>
      </c>
      <c r="P370" s="319">
        <v>359033</v>
      </c>
      <c r="Q370" s="319" t="s">
        <v>35</v>
      </c>
      <c r="R370" s="319" t="s">
        <v>35</v>
      </c>
      <c r="S370" s="319">
        <v>404648</v>
      </c>
      <c r="T370" s="320">
        <v>0.4</v>
      </c>
      <c r="U370" s="320">
        <v>4.5999999999999996</v>
      </c>
      <c r="V370" s="320" t="s">
        <v>35</v>
      </c>
      <c r="W370" s="320" t="s">
        <v>35</v>
      </c>
      <c r="X370" s="320">
        <v>5</v>
      </c>
      <c r="Y370" s="317">
        <v>7311</v>
      </c>
      <c r="Z370" s="317">
        <v>17984</v>
      </c>
      <c r="AA370" s="317" t="s">
        <v>35</v>
      </c>
      <c r="AB370" s="317" t="s">
        <v>35</v>
      </c>
      <c r="AC370" s="317">
        <v>25295</v>
      </c>
      <c r="AD370" s="317">
        <v>1358</v>
      </c>
      <c r="AE370" s="317">
        <v>2070</v>
      </c>
      <c r="AF370" s="317" t="s">
        <v>35</v>
      </c>
      <c r="AG370" s="317" t="s">
        <v>35</v>
      </c>
      <c r="AH370" s="317">
        <v>3428</v>
      </c>
      <c r="AI370" s="319">
        <v>7311</v>
      </c>
      <c r="AJ370" s="319">
        <v>17984</v>
      </c>
      <c r="AK370" s="319" t="s">
        <v>35</v>
      </c>
      <c r="AL370" s="319" t="s">
        <v>35</v>
      </c>
      <c r="AM370" s="319">
        <v>25295</v>
      </c>
      <c r="AN370" s="319">
        <v>1939</v>
      </c>
      <c r="AO370" s="319">
        <v>2430</v>
      </c>
      <c r="AP370" s="319" t="s">
        <v>35</v>
      </c>
      <c r="AQ370" s="319" t="s">
        <v>35</v>
      </c>
      <c r="AR370" s="319">
        <v>4369</v>
      </c>
      <c r="AS370" s="321">
        <v>9.3000000000000007</v>
      </c>
      <c r="AT370" s="321">
        <v>15</v>
      </c>
      <c r="AU370" s="321" t="s">
        <v>35</v>
      </c>
      <c r="AV370" s="321" t="s">
        <v>35</v>
      </c>
      <c r="AW370" s="308" t="s">
        <v>6</v>
      </c>
    </row>
    <row r="371" spans="1:49" x14ac:dyDescent="0.35">
      <c r="A371" s="315">
        <v>2013</v>
      </c>
      <c r="B371" s="316">
        <v>15500</v>
      </c>
      <c r="C371" s="308" t="s">
        <v>1335</v>
      </c>
      <c r="D371" s="308" t="s">
        <v>92</v>
      </c>
      <c r="E371" s="317">
        <v>172927</v>
      </c>
      <c r="F371" s="317">
        <v>150963</v>
      </c>
      <c r="G371" s="317">
        <v>16773</v>
      </c>
      <c r="H371" s="317">
        <v>0</v>
      </c>
      <c r="I371" s="317">
        <v>340663</v>
      </c>
      <c r="J371" s="318">
        <v>28.5</v>
      </c>
      <c r="K371" s="318">
        <v>17.399999999999999</v>
      </c>
      <c r="L371" s="318">
        <v>1.9</v>
      </c>
      <c r="M371" s="318">
        <v>0</v>
      </c>
      <c r="N371" s="318">
        <v>47.8</v>
      </c>
      <c r="O371" s="319">
        <v>2707069</v>
      </c>
      <c r="P371" s="319">
        <v>1385832</v>
      </c>
      <c r="Q371" s="319">
        <v>153981</v>
      </c>
      <c r="R371" s="319">
        <v>0</v>
      </c>
      <c r="S371" s="319">
        <v>4246882</v>
      </c>
      <c r="T371" s="320" t="s">
        <v>35</v>
      </c>
      <c r="U371" s="320" t="s">
        <v>35</v>
      </c>
      <c r="V371" s="320" t="s">
        <v>35</v>
      </c>
      <c r="W371" s="320" t="s">
        <v>35</v>
      </c>
      <c r="X371" s="320" t="s">
        <v>35</v>
      </c>
      <c r="Y371" s="317">
        <v>40925</v>
      </c>
      <c r="Z371" s="317">
        <v>25517</v>
      </c>
      <c r="AA371" s="317">
        <v>2835</v>
      </c>
      <c r="AB371" s="317">
        <v>0</v>
      </c>
      <c r="AC371" s="317">
        <v>69277</v>
      </c>
      <c r="AD371" s="317">
        <v>9181</v>
      </c>
      <c r="AE371" s="317">
        <v>8312</v>
      </c>
      <c r="AF371" s="317">
        <v>924</v>
      </c>
      <c r="AG371" s="317">
        <v>0</v>
      </c>
      <c r="AH371" s="317">
        <v>18417</v>
      </c>
      <c r="AI371" s="319">
        <v>674174</v>
      </c>
      <c r="AJ371" s="319">
        <v>263193</v>
      </c>
      <c r="AK371" s="319">
        <v>29244</v>
      </c>
      <c r="AL371" s="319">
        <v>0</v>
      </c>
      <c r="AM371" s="319">
        <v>966611</v>
      </c>
      <c r="AN371" s="319">
        <v>145966</v>
      </c>
      <c r="AO371" s="319">
        <v>81280</v>
      </c>
      <c r="AP371" s="319">
        <v>9031</v>
      </c>
      <c r="AQ371" s="319">
        <v>0</v>
      </c>
      <c r="AR371" s="319">
        <v>236277</v>
      </c>
      <c r="AS371" s="321">
        <v>7</v>
      </c>
      <c r="AT371" s="321">
        <v>4</v>
      </c>
      <c r="AU371" s="321">
        <v>4</v>
      </c>
      <c r="AV371" s="321" t="s">
        <v>35</v>
      </c>
      <c r="AW371" s="308" t="s">
        <v>2708</v>
      </c>
    </row>
    <row r="372" spans="1:49" x14ac:dyDescent="0.35">
      <c r="A372" s="315">
        <v>2013</v>
      </c>
      <c r="B372" s="316">
        <v>15671</v>
      </c>
      <c r="C372" s="308" t="s">
        <v>1342</v>
      </c>
      <c r="D372" s="308" t="s">
        <v>67</v>
      </c>
      <c r="E372" s="317">
        <v>2450</v>
      </c>
      <c r="F372" s="317">
        <v>1570</v>
      </c>
      <c r="G372" s="317">
        <v>12</v>
      </c>
      <c r="H372" s="317" t="s">
        <v>35</v>
      </c>
      <c r="I372" s="317">
        <v>4032</v>
      </c>
      <c r="J372" s="318" t="s">
        <v>35</v>
      </c>
      <c r="K372" s="318" t="s">
        <v>35</v>
      </c>
      <c r="L372" s="318" t="s">
        <v>35</v>
      </c>
      <c r="M372" s="318" t="s">
        <v>35</v>
      </c>
      <c r="N372" s="318" t="s">
        <v>35</v>
      </c>
      <c r="O372" s="319">
        <v>30252</v>
      </c>
      <c r="P372" s="319">
        <v>10069</v>
      </c>
      <c r="Q372" s="319">
        <v>4725</v>
      </c>
      <c r="R372" s="319" t="s">
        <v>35</v>
      </c>
      <c r="S372" s="319">
        <v>45046</v>
      </c>
      <c r="T372" s="320" t="s">
        <v>35</v>
      </c>
      <c r="U372" s="320" t="s">
        <v>35</v>
      </c>
      <c r="V372" s="320" t="s">
        <v>35</v>
      </c>
      <c r="W372" s="320" t="s">
        <v>35</v>
      </c>
      <c r="X372" s="320" t="s">
        <v>35</v>
      </c>
      <c r="Y372" s="317" t="s">
        <v>35</v>
      </c>
      <c r="Z372" s="317">
        <v>9</v>
      </c>
      <c r="AA372" s="317">
        <v>1</v>
      </c>
      <c r="AB372" s="317" t="s">
        <v>35</v>
      </c>
      <c r="AC372" s="317">
        <v>10</v>
      </c>
      <c r="AD372" s="317" t="s">
        <v>35</v>
      </c>
      <c r="AE372" s="317" t="s">
        <v>35</v>
      </c>
      <c r="AF372" s="317" t="s">
        <v>35</v>
      </c>
      <c r="AG372" s="317" t="s">
        <v>35</v>
      </c>
      <c r="AH372" s="317" t="s">
        <v>35</v>
      </c>
      <c r="AI372" s="319">
        <v>150</v>
      </c>
      <c r="AJ372" s="319">
        <v>56</v>
      </c>
      <c r="AK372" s="319">
        <v>15</v>
      </c>
      <c r="AL372" s="319" t="s">
        <v>35</v>
      </c>
      <c r="AM372" s="319">
        <v>221</v>
      </c>
      <c r="AN372" s="319" t="s">
        <v>35</v>
      </c>
      <c r="AO372" s="319" t="s">
        <v>35</v>
      </c>
      <c r="AP372" s="319" t="s">
        <v>35</v>
      </c>
      <c r="AQ372" s="319" t="s">
        <v>35</v>
      </c>
      <c r="AR372" s="319" t="s">
        <v>35</v>
      </c>
      <c r="AS372" s="321">
        <v>11.38</v>
      </c>
      <c r="AT372" s="321">
        <v>9.31</v>
      </c>
      <c r="AU372" s="321">
        <v>15</v>
      </c>
      <c r="AV372" s="321" t="s">
        <v>35</v>
      </c>
      <c r="AW372" s="308" t="s">
        <v>6</v>
      </c>
    </row>
    <row r="373" spans="1:49" x14ac:dyDescent="0.35">
      <c r="A373" s="315">
        <v>2013</v>
      </c>
      <c r="B373" s="316">
        <v>15748</v>
      </c>
      <c r="C373" s="308" t="s">
        <v>1347</v>
      </c>
      <c r="D373" s="308" t="s">
        <v>173</v>
      </c>
      <c r="E373" s="317">
        <v>1</v>
      </c>
      <c r="F373" s="317">
        <v>2</v>
      </c>
      <c r="G373" s="317">
        <v>0</v>
      </c>
      <c r="H373" s="317">
        <v>0</v>
      </c>
      <c r="I373" s="317">
        <v>3</v>
      </c>
      <c r="J373" s="318">
        <v>0.2</v>
      </c>
      <c r="K373" s="318">
        <v>0.7</v>
      </c>
      <c r="L373" s="318" t="s">
        <v>35</v>
      </c>
      <c r="M373" s="318" t="s">
        <v>35</v>
      </c>
      <c r="N373" s="318">
        <v>0.9</v>
      </c>
      <c r="O373" s="319">
        <v>1</v>
      </c>
      <c r="P373" s="319">
        <v>2</v>
      </c>
      <c r="Q373" s="319" t="s">
        <v>35</v>
      </c>
      <c r="R373" s="319" t="s">
        <v>35</v>
      </c>
      <c r="S373" s="319">
        <v>3</v>
      </c>
      <c r="T373" s="320">
        <v>0.2</v>
      </c>
      <c r="U373" s="320">
        <v>0.7</v>
      </c>
      <c r="V373" s="320" t="s">
        <v>35</v>
      </c>
      <c r="W373" s="320" t="s">
        <v>35</v>
      </c>
      <c r="X373" s="320">
        <v>0.9</v>
      </c>
      <c r="Y373" s="317">
        <v>1</v>
      </c>
      <c r="Z373" s="317">
        <v>2</v>
      </c>
      <c r="AA373" s="317">
        <v>0</v>
      </c>
      <c r="AB373" s="317">
        <v>0</v>
      </c>
      <c r="AC373" s="317">
        <v>3</v>
      </c>
      <c r="AD373" s="317" t="s">
        <v>35</v>
      </c>
      <c r="AE373" s="317" t="s">
        <v>35</v>
      </c>
      <c r="AF373" s="317" t="s">
        <v>35</v>
      </c>
      <c r="AG373" s="317" t="s">
        <v>35</v>
      </c>
      <c r="AH373" s="317" t="s">
        <v>35</v>
      </c>
      <c r="AI373" s="319">
        <v>1</v>
      </c>
      <c r="AJ373" s="319">
        <v>2</v>
      </c>
      <c r="AK373" s="319" t="s">
        <v>35</v>
      </c>
      <c r="AL373" s="319" t="s">
        <v>35</v>
      </c>
      <c r="AM373" s="319">
        <v>3</v>
      </c>
      <c r="AN373" s="319" t="s">
        <v>35</v>
      </c>
      <c r="AO373" s="319" t="s">
        <v>35</v>
      </c>
      <c r="AP373" s="319" t="s">
        <v>35</v>
      </c>
      <c r="AQ373" s="319" t="s">
        <v>35</v>
      </c>
      <c r="AR373" s="319" t="s">
        <v>35</v>
      </c>
      <c r="AS373" s="321">
        <v>10</v>
      </c>
      <c r="AT373" s="321">
        <v>10</v>
      </c>
      <c r="AU373" s="321">
        <v>0</v>
      </c>
      <c r="AV373" s="321">
        <v>0</v>
      </c>
      <c r="AW373" s="308" t="s">
        <v>6</v>
      </c>
    </row>
    <row r="374" spans="1:49" x14ac:dyDescent="0.35">
      <c r="A374" s="315">
        <v>2013</v>
      </c>
      <c r="B374" s="316">
        <v>15776</v>
      </c>
      <c r="C374" s="308" t="s">
        <v>1349</v>
      </c>
      <c r="D374" s="308" t="s">
        <v>58</v>
      </c>
      <c r="E374" s="317" t="s">
        <v>35</v>
      </c>
      <c r="F374" s="317">
        <v>7492</v>
      </c>
      <c r="G374" s="317" t="s">
        <v>35</v>
      </c>
      <c r="H374" s="317" t="s">
        <v>35</v>
      </c>
      <c r="I374" s="317">
        <v>7492</v>
      </c>
      <c r="J374" s="318" t="s">
        <v>35</v>
      </c>
      <c r="K374" s="318">
        <v>0.6</v>
      </c>
      <c r="L374" s="318" t="s">
        <v>35</v>
      </c>
      <c r="M374" s="318" t="s">
        <v>35</v>
      </c>
      <c r="N374" s="318">
        <v>0.6</v>
      </c>
      <c r="O374" s="319" t="s">
        <v>35</v>
      </c>
      <c r="P374" s="319">
        <v>37460</v>
      </c>
      <c r="Q374" s="319" t="s">
        <v>35</v>
      </c>
      <c r="R374" s="319" t="s">
        <v>35</v>
      </c>
      <c r="S374" s="319">
        <v>37460</v>
      </c>
      <c r="T374" s="320" t="s">
        <v>35</v>
      </c>
      <c r="U374" s="320">
        <v>0.6</v>
      </c>
      <c r="V374" s="320" t="s">
        <v>35</v>
      </c>
      <c r="W374" s="320" t="s">
        <v>35</v>
      </c>
      <c r="X374" s="320">
        <v>0.6</v>
      </c>
      <c r="Y374" s="317" t="s">
        <v>35</v>
      </c>
      <c r="Z374" s="317" t="s">
        <v>35</v>
      </c>
      <c r="AA374" s="317" t="s">
        <v>35</v>
      </c>
      <c r="AB374" s="317" t="s">
        <v>35</v>
      </c>
      <c r="AC374" s="317" t="s">
        <v>35</v>
      </c>
      <c r="AD374" s="317" t="s">
        <v>35</v>
      </c>
      <c r="AE374" s="317">
        <v>336</v>
      </c>
      <c r="AF374" s="317" t="s">
        <v>35</v>
      </c>
      <c r="AG374" s="317" t="s">
        <v>35</v>
      </c>
      <c r="AH374" s="317">
        <v>336</v>
      </c>
      <c r="AI374" s="319" t="s">
        <v>35</v>
      </c>
      <c r="AJ374" s="319" t="s">
        <v>35</v>
      </c>
      <c r="AK374" s="319" t="s">
        <v>35</v>
      </c>
      <c r="AL374" s="319" t="s">
        <v>35</v>
      </c>
      <c r="AM374" s="319" t="s">
        <v>35</v>
      </c>
      <c r="AN374" s="319" t="s">
        <v>35</v>
      </c>
      <c r="AO374" s="319">
        <v>1680</v>
      </c>
      <c r="AP374" s="319" t="s">
        <v>35</v>
      </c>
      <c r="AQ374" s="319" t="s">
        <v>35</v>
      </c>
      <c r="AR374" s="319">
        <v>1680</v>
      </c>
      <c r="AS374" s="321" t="s">
        <v>35</v>
      </c>
      <c r="AT374" s="321">
        <v>5</v>
      </c>
      <c r="AU374" s="321" t="s">
        <v>35</v>
      </c>
      <c r="AV374" s="321" t="s">
        <v>35</v>
      </c>
      <c r="AW374" s="308" t="s">
        <v>6</v>
      </c>
    </row>
    <row r="375" spans="1:49" x14ac:dyDescent="0.35">
      <c r="A375" s="315">
        <v>2013</v>
      </c>
      <c r="B375" s="316">
        <v>15783</v>
      </c>
      <c r="C375" s="308" t="s">
        <v>1350</v>
      </c>
      <c r="D375" s="308" t="s">
        <v>60</v>
      </c>
      <c r="E375" s="317" t="s">
        <v>312</v>
      </c>
      <c r="F375" s="317" t="s">
        <v>312</v>
      </c>
      <c r="G375" s="317" t="s">
        <v>312</v>
      </c>
      <c r="H375" s="317" t="s">
        <v>312</v>
      </c>
      <c r="I375" s="317" t="s">
        <v>312</v>
      </c>
      <c r="J375" s="318" t="s">
        <v>312</v>
      </c>
      <c r="K375" s="318" t="s">
        <v>312</v>
      </c>
      <c r="L375" s="318" t="s">
        <v>312</v>
      </c>
      <c r="M375" s="318" t="s">
        <v>312</v>
      </c>
      <c r="N375" s="318" t="s">
        <v>312</v>
      </c>
      <c r="O375" s="319" t="s">
        <v>312</v>
      </c>
      <c r="P375" s="319" t="s">
        <v>312</v>
      </c>
      <c r="Q375" s="319" t="s">
        <v>312</v>
      </c>
      <c r="R375" s="319" t="s">
        <v>312</v>
      </c>
      <c r="S375" s="319" t="s">
        <v>312</v>
      </c>
      <c r="T375" s="320" t="s">
        <v>312</v>
      </c>
      <c r="U375" s="320" t="s">
        <v>312</v>
      </c>
      <c r="V375" s="320" t="s">
        <v>312</v>
      </c>
      <c r="W375" s="320" t="s">
        <v>312</v>
      </c>
      <c r="X375" s="320" t="s">
        <v>312</v>
      </c>
      <c r="Y375" s="317" t="s">
        <v>312</v>
      </c>
      <c r="Z375" s="317" t="s">
        <v>312</v>
      </c>
      <c r="AA375" s="317" t="s">
        <v>312</v>
      </c>
      <c r="AB375" s="317" t="s">
        <v>312</v>
      </c>
      <c r="AC375" s="317" t="s">
        <v>312</v>
      </c>
      <c r="AD375" s="318" t="s">
        <v>312</v>
      </c>
      <c r="AE375" s="318" t="s">
        <v>312</v>
      </c>
      <c r="AF375" s="318" t="s">
        <v>312</v>
      </c>
      <c r="AG375" s="318" t="s">
        <v>312</v>
      </c>
      <c r="AH375" s="318" t="s">
        <v>312</v>
      </c>
      <c r="AI375" s="319" t="s">
        <v>312</v>
      </c>
      <c r="AJ375" s="319" t="s">
        <v>312</v>
      </c>
      <c r="AK375" s="319" t="s">
        <v>312</v>
      </c>
      <c r="AL375" s="319" t="s">
        <v>312</v>
      </c>
      <c r="AM375" s="319" t="s">
        <v>312</v>
      </c>
      <c r="AN375" s="320" t="s">
        <v>312</v>
      </c>
      <c r="AO375" s="320" t="s">
        <v>312</v>
      </c>
      <c r="AP375" s="320" t="s">
        <v>312</v>
      </c>
      <c r="AQ375" s="320" t="s">
        <v>312</v>
      </c>
      <c r="AR375" s="320" t="s">
        <v>312</v>
      </c>
      <c r="AS375" s="321" t="s">
        <v>312</v>
      </c>
      <c r="AT375" s="321" t="s">
        <v>312</v>
      </c>
      <c r="AU375" s="321" t="s">
        <v>312</v>
      </c>
      <c r="AV375" s="321" t="s">
        <v>312</v>
      </c>
      <c r="AW375" s="308" t="s">
        <v>6</v>
      </c>
    </row>
    <row r="376" spans="1:49" x14ac:dyDescent="0.35">
      <c r="A376" s="315">
        <v>2013</v>
      </c>
      <c r="B376" s="316">
        <v>15846</v>
      </c>
      <c r="C376" s="308" t="s">
        <v>1355</v>
      </c>
      <c r="D376" s="308" t="s">
        <v>83</v>
      </c>
      <c r="E376" s="317">
        <v>31</v>
      </c>
      <c r="F376" s="317">
        <v>18</v>
      </c>
      <c r="G376" s="317">
        <v>53</v>
      </c>
      <c r="H376" s="317" t="s">
        <v>35</v>
      </c>
      <c r="I376" s="317">
        <v>102</v>
      </c>
      <c r="J376" s="318">
        <v>1</v>
      </c>
      <c r="K376" s="318">
        <v>1</v>
      </c>
      <c r="L376" s="318">
        <v>1</v>
      </c>
      <c r="M376" s="318" t="s">
        <v>35</v>
      </c>
      <c r="N376" s="318">
        <v>3</v>
      </c>
      <c r="O376" s="319">
        <v>446</v>
      </c>
      <c r="P376" s="319">
        <v>217</v>
      </c>
      <c r="Q376" s="319">
        <v>652</v>
      </c>
      <c r="R376" s="319" t="s">
        <v>35</v>
      </c>
      <c r="S376" s="319">
        <v>1315</v>
      </c>
      <c r="T376" s="320">
        <v>1</v>
      </c>
      <c r="U376" s="320">
        <v>1</v>
      </c>
      <c r="V376" s="320">
        <v>1</v>
      </c>
      <c r="W376" s="320" t="s">
        <v>35</v>
      </c>
      <c r="X376" s="320">
        <v>3</v>
      </c>
      <c r="Y376" s="317">
        <v>4</v>
      </c>
      <c r="Z376" s="317">
        <v>3</v>
      </c>
      <c r="AA376" s="317">
        <v>8</v>
      </c>
      <c r="AB376" s="317" t="s">
        <v>35</v>
      </c>
      <c r="AC376" s="317">
        <v>15</v>
      </c>
      <c r="AD376" s="317">
        <v>4</v>
      </c>
      <c r="AE376" s="317">
        <v>2</v>
      </c>
      <c r="AF376" s="317">
        <v>7</v>
      </c>
      <c r="AG376" s="317" t="s">
        <v>35</v>
      </c>
      <c r="AH376" s="317">
        <v>13</v>
      </c>
      <c r="AI376" s="319">
        <v>4</v>
      </c>
      <c r="AJ376" s="319">
        <v>3</v>
      </c>
      <c r="AK376" s="319">
        <v>8</v>
      </c>
      <c r="AL376" s="319" t="s">
        <v>35</v>
      </c>
      <c r="AM376" s="319">
        <v>15</v>
      </c>
      <c r="AN376" s="319">
        <v>4</v>
      </c>
      <c r="AO376" s="319">
        <v>2</v>
      </c>
      <c r="AP376" s="319">
        <v>7</v>
      </c>
      <c r="AQ376" s="319" t="s">
        <v>35</v>
      </c>
      <c r="AR376" s="319">
        <v>13</v>
      </c>
      <c r="AS376" s="321">
        <v>15</v>
      </c>
      <c r="AT376" s="321">
        <v>12</v>
      </c>
      <c r="AU376" s="321">
        <v>12</v>
      </c>
      <c r="AV376" s="321" t="s">
        <v>35</v>
      </c>
      <c r="AW376" s="308" t="s">
        <v>6</v>
      </c>
    </row>
    <row r="377" spans="1:49" x14ac:dyDescent="0.35">
      <c r="A377" s="315">
        <v>2013</v>
      </c>
      <c r="B377" s="316">
        <v>16060</v>
      </c>
      <c r="C377" s="308" t="s">
        <v>1363</v>
      </c>
      <c r="D377" s="308" t="s">
        <v>37</v>
      </c>
      <c r="E377" s="317">
        <v>897</v>
      </c>
      <c r="F377" s="317">
        <v>1340</v>
      </c>
      <c r="G377" s="317">
        <v>371</v>
      </c>
      <c r="H377" s="317">
        <v>0</v>
      </c>
      <c r="I377" s="317">
        <v>2608</v>
      </c>
      <c r="J377" s="318">
        <v>0.3</v>
      </c>
      <c r="K377" s="318">
        <v>0</v>
      </c>
      <c r="L377" s="318">
        <v>0</v>
      </c>
      <c r="M377" s="318">
        <v>0</v>
      </c>
      <c r="N377" s="318">
        <v>0.3</v>
      </c>
      <c r="O377" s="319">
        <v>3901</v>
      </c>
      <c r="P377" s="319">
        <v>1947</v>
      </c>
      <c r="Q377" s="319">
        <v>3846</v>
      </c>
      <c r="R377" s="319">
        <v>0</v>
      </c>
      <c r="S377" s="319">
        <v>9694</v>
      </c>
      <c r="T377" s="320">
        <v>1.5</v>
      </c>
      <c r="U377" s="320">
        <v>0.2</v>
      </c>
      <c r="V377" s="320">
        <v>1.1000000000000001</v>
      </c>
      <c r="W377" s="320">
        <v>0</v>
      </c>
      <c r="X377" s="320">
        <v>2.8</v>
      </c>
      <c r="Y377" s="317">
        <v>102</v>
      </c>
      <c r="Z377" s="317">
        <v>39</v>
      </c>
      <c r="AA377" s="317">
        <v>7</v>
      </c>
      <c r="AB377" s="317">
        <v>0</v>
      </c>
      <c r="AC377" s="317">
        <v>148</v>
      </c>
      <c r="AD377" s="317">
        <v>7</v>
      </c>
      <c r="AE377" s="317">
        <v>1</v>
      </c>
      <c r="AF377" s="317">
        <v>0</v>
      </c>
      <c r="AG377" s="317">
        <v>0</v>
      </c>
      <c r="AH377" s="317">
        <v>8</v>
      </c>
      <c r="AI377" s="319">
        <v>284</v>
      </c>
      <c r="AJ377" s="319">
        <v>93</v>
      </c>
      <c r="AK377" s="319">
        <v>30</v>
      </c>
      <c r="AL377" s="319">
        <v>0</v>
      </c>
      <c r="AM377" s="319">
        <v>407</v>
      </c>
      <c r="AN377" s="319">
        <v>7</v>
      </c>
      <c r="AO377" s="319">
        <v>1</v>
      </c>
      <c r="AP377" s="319">
        <v>0</v>
      </c>
      <c r="AQ377" s="319" t="s">
        <v>35</v>
      </c>
      <c r="AR377" s="319">
        <v>8</v>
      </c>
      <c r="AS377" s="321">
        <v>4</v>
      </c>
      <c r="AT377" s="321">
        <v>1.45</v>
      </c>
      <c r="AU377" s="321">
        <v>10.37</v>
      </c>
      <c r="AV377" s="321">
        <v>0</v>
      </c>
      <c r="AW377" s="308" t="s">
        <v>6</v>
      </c>
    </row>
    <row r="378" spans="1:49" x14ac:dyDescent="0.35">
      <c r="A378" s="315">
        <v>2013</v>
      </c>
      <c r="B378" s="316">
        <v>16088</v>
      </c>
      <c r="C378" s="308" t="s">
        <v>1366</v>
      </c>
      <c r="D378" s="308" t="s">
        <v>60</v>
      </c>
      <c r="E378" s="317">
        <v>7069</v>
      </c>
      <c r="F378" s="317">
        <v>14169</v>
      </c>
      <c r="G378" s="317" t="s">
        <v>35</v>
      </c>
      <c r="H378" s="317" t="s">
        <v>35</v>
      </c>
      <c r="I378" s="317">
        <v>21238</v>
      </c>
      <c r="J378" s="318">
        <v>1.8</v>
      </c>
      <c r="K378" s="318">
        <v>0.4</v>
      </c>
      <c r="L378" s="318" t="s">
        <v>35</v>
      </c>
      <c r="M378" s="318" t="s">
        <v>35</v>
      </c>
      <c r="N378" s="318">
        <v>2.2000000000000002</v>
      </c>
      <c r="O378" s="319">
        <v>103180</v>
      </c>
      <c r="P378" s="319">
        <v>137383</v>
      </c>
      <c r="Q378" s="319" t="s">
        <v>35</v>
      </c>
      <c r="R378" s="319" t="s">
        <v>35</v>
      </c>
      <c r="S378" s="319">
        <v>240563</v>
      </c>
      <c r="T378" s="320" t="s">
        <v>35</v>
      </c>
      <c r="U378" s="320" t="s">
        <v>35</v>
      </c>
      <c r="V378" s="320" t="s">
        <v>35</v>
      </c>
      <c r="W378" s="320" t="s">
        <v>35</v>
      </c>
      <c r="X378" s="320" t="s">
        <v>35</v>
      </c>
      <c r="Y378" s="317">
        <v>1593</v>
      </c>
      <c r="Z378" s="317">
        <v>1865</v>
      </c>
      <c r="AA378" s="317" t="s">
        <v>35</v>
      </c>
      <c r="AB378" s="317" t="s">
        <v>35</v>
      </c>
      <c r="AC378" s="317">
        <v>3458</v>
      </c>
      <c r="AD378" s="317">
        <v>494</v>
      </c>
      <c r="AE378" s="317">
        <v>446</v>
      </c>
      <c r="AF378" s="317" t="s">
        <v>35</v>
      </c>
      <c r="AG378" s="317" t="s">
        <v>35</v>
      </c>
      <c r="AH378" s="317">
        <v>940</v>
      </c>
      <c r="AI378" s="319">
        <v>1593</v>
      </c>
      <c r="AJ378" s="319">
        <v>1865</v>
      </c>
      <c r="AK378" s="319" t="s">
        <v>35</v>
      </c>
      <c r="AL378" s="319" t="s">
        <v>35</v>
      </c>
      <c r="AM378" s="319">
        <v>3458</v>
      </c>
      <c r="AN378" s="319">
        <v>494</v>
      </c>
      <c r="AO378" s="319">
        <v>446</v>
      </c>
      <c r="AP378" s="319" t="s">
        <v>35</v>
      </c>
      <c r="AQ378" s="319" t="s">
        <v>35</v>
      </c>
      <c r="AR378" s="319">
        <v>940</v>
      </c>
      <c r="AS378" s="321">
        <v>14.6</v>
      </c>
      <c r="AT378" s="321">
        <v>9.6999999999999993</v>
      </c>
      <c r="AU378" s="321" t="s">
        <v>35</v>
      </c>
      <c r="AV378" s="321" t="s">
        <v>35</v>
      </c>
      <c r="AW378" s="308" t="s">
        <v>2709</v>
      </c>
    </row>
    <row r="379" spans="1:49" x14ac:dyDescent="0.35">
      <c r="A379" s="315">
        <v>2013</v>
      </c>
      <c r="B379" s="316">
        <v>16101</v>
      </c>
      <c r="C379" s="308" t="s">
        <v>1367</v>
      </c>
      <c r="D379" s="308" t="s">
        <v>67</v>
      </c>
      <c r="E379" s="317">
        <v>2513</v>
      </c>
      <c r="F379" s="317" t="s">
        <v>35</v>
      </c>
      <c r="G379" s="317" t="s">
        <v>35</v>
      </c>
      <c r="H379" s="317" t="s">
        <v>35</v>
      </c>
      <c r="I379" s="317">
        <v>2513</v>
      </c>
      <c r="J379" s="318" t="s">
        <v>35</v>
      </c>
      <c r="K379" s="318" t="s">
        <v>35</v>
      </c>
      <c r="L379" s="318" t="s">
        <v>35</v>
      </c>
      <c r="M379" s="318" t="s">
        <v>35</v>
      </c>
      <c r="N379" s="318" t="s">
        <v>35</v>
      </c>
      <c r="O379" s="319">
        <v>6847</v>
      </c>
      <c r="P379" s="319" t="s">
        <v>35</v>
      </c>
      <c r="Q379" s="319" t="s">
        <v>35</v>
      </c>
      <c r="R379" s="319" t="s">
        <v>35</v>
      </c>
      <c r="S379" s="319">
        <v>6847</v>
      </c>
      <c r="T379" s="320" t="s">
        <v>35</v>
      </c>
      <c r="U379" s="320" t="s">
        <v>35</v>
      </c>
      <c r="V379" s="320" t="s">
        <v>35</v>
      </c>
      <c r="W379" s="320" t="s">
        <v>35</v>
      </c>
      <c r="X379" s="320" t="s">
        <v>35</v>
      </c>
      <c r="Y379" s="317">
        <v>66</v>
      </c>
      <c r="Z379" s="317" t="s">
        <v>35</v>
      </c>
      <c r="AA379" s="317" t="s">
        <v>35</v>
      </c>
      <c r="AB379" s="317" t="s">
        <v>35</v>
      </c>
      <c r="AC379" s="317">
        <v>66</v>
      </c>
      <c r="AD379" s="317" t="s">
        <v>35</v>
      </c>
      <c r="AE379" s="317" t="s">
        <v>35</v>
      </c>
      <c r="AF379" s="317" t="s">
        <v>35</v>
      </c>
      <c r="AG379" s="317" t="s">
        <v>35</v>
      </c>
      <c r="AH379" s="317" t="s">
        <v>35</v>
      </c>
      <c r="AI379" s="319">
        <v>336</v>
      </c>
      <c r="AJ379" s="319" t="s">
        <v>35</v>
      </c>
      <c r="AK379" s="319" t="s">
        <v>35</v>
      </c>
      <c r="AL379" s="319" t="s">
        <v>35</v>
      </c>
      <c r="AM379" s="319">
        <v>336</v>
      </c>
      <c r="AN379" s="319" t="s">
        <v>35</v>
      </c>
      <c r="AO379" s="319" t="s">
        <v>35</v>
      </c>
      <c r="AP379" s="319" t="s">
        <v>35</v>
      </c>
      <c r="AQ379" s="319" t="s">
        <v>35</v>
      </c>
      <c r="AR379" s="319" t="s">
        <v>35</v>
      </c>
      <c r="AS379" s="321">
        <v>6.42</v>
      </c>
      <c r="AT379" s="321" t="s">
        <v>35</v>
      </c>
      <c r="AU379" s="321" t="s">
        <v>35</v>
      </c>
      <c r="AV379" s="321" t="s">
        <v>35</v>
      </c>
      <c r="AW379" s="308" t="s">
        <v>6</v>
      </c>
    </row>
    <row r="380" spans="1:49" x14ac:dyDescent="0.35">
      <c r="A380" s="315">
        <v>2013</v>
      </c>
      <c r="B380" s="316">
        <v>16181</v>
      </c>
      <c r="C380" s="308" t="s">
        <v>1372</v>
      </c>
      <c r="D380" s="308" t="s">
        <v>48</v>
      </c>
      <c r="E380" s="317">
        <v>2865</v>
      </c>
      <c r="F380" s="317">
        <v>5769</v>
      </c>
      <c r="G380" s="317">
        <v>18721</v>
      </c>
      <c r="H380" s="317" t="s">
        <v>35</v>
      </c>
      <c r="I380" s="317">
        <v>27355</v>
      </c>
      <c r="J380" s="318">
        <v>2.1</v>
      </c>
      <c r="K380" s="318">
        <v>1.2</v>
      </c>
      <c r="L380" s="318">
        <v>1.2</v>
      </c>
      <c r="M380" s="318" t="s">
        <v>35</v>
      </c>
      <c r="N380" s="318">
        <v>4.5</v>
      </c>
      <c r="O380" s="319">
        <v>26206</v>
      </c>
      <c r="P380" s="319">
        <v>66811</v>
      </c>
      <c r="Q380" s="319">
        <v>74487</v>
      </c>
      <c r="R380" s="319" t="s">
        <v>35</v>
      </c>
      <c r="S380" s="319">
        <v>167504</v>
      </c>
      <c r="T380" s="320" t="s">
        <v>35</v>
      </c>
      <c r="U380" s="320" t="s">
        <v>35</v>
      </c>
      <c r="V380" s="320" t="s">
        <v>35</v>
      </c>
      <c r="W380" s="320" t="s">
        <v>35</v>
      </c>
      <c r="X380" s="320" t="s">
        <v>35</v>
      </c>
      <c r="Y380" s="317">
        <v>499</v>
      </c>
      <c r="Z380" s="317">
        <v>555</v>
      </c>
      <c r="AA380" s="317">
        <v>555</v>
      </c>
      <c r="AB380" s="317" t="s">
        <v>35</v>
      </c>
      <c r="AC380" s="317">
        <v>1609</v>
      </c>
      <c r="AD380" s="317">
        <v>590</v>
      </c>
      <c r="AE380" s="317">
        <v>250</v>
      </c>
      <c r="AF380" s="317">
        <v>249</v>
      </c>
      <c r="AG380" s="317" t="s">
        <v>35</v>
      </c>
      <c r="AH380" s="317">
        <v>1089</v>
      </c>
      <c r="AI380" s="319">
        <v>499</v>
      </c>
      <c r="AJ380" s="319">
        <v>555</v>
      </c>
      <c r="AK380" s="319">
        <v>555</v>
      </c>
      <c r="AL380" s="319" t="s">
        <v>35</v>
      </c>
      <c r="AM380" s="319">
        <v>1609</v>
      </c>
      <c r="AN380" s="319">
        <v>590</v>
      </c>
      <c r="AO380" s="319">
        <v>250</v>
      </c>
      <c r="AP380" s="319">
        <v>249</v>
      </c>
      <c r="AQ380" s="319" t="s">
        <v>35</v>
      </c>
      <c r="AR380" s="319">
        <v>1089</v>
      </c>
      <c r="AS380" s="321">
        <v>10</v>
      </c>
      <c r="AT380" s="321">
        <v>10</v>
      </c>
      <c r="AU380" s="321">
        <v>10</v>
      </c>
      <c r="AV380" s="321" t="s">
        <v>35</v>
      </c>
      <c r="AW380" s="308" t="s">
        <v>6</v>
      </c>
    </row>
    <row r="381" spans="1:49" x14ac:dyDescent="0.35">
      <c r="A381" s="315">
        <v>2013</v>
      </c>
      <c r="B381" s="316">
        <v>16183</v>
      </c>
      <c r="C381" s="308" t="s">
        <v>1373</v>
      </c>
      <c r="D381" s="308" t="s">
        <v>41</v>
      </c>
      <c r="E381" s="317">
        <v>8092</v>
      </c>
      <c r="F381" s="317">
        <v>22609</v>
      </c>
      <c r="G381" s="317" t="s">
        <v>35</v>
      </c>
      <c r="H381" s="317" t="s">
        <v>35</v>
      </c>
      <c r="I381" s="317">
        <v>30701</v>
      </c>
      <c r="J381" s="318">
        <v>0.6</v>
      </c>
      <c r="K381" s="318">
        <v>5.8</v>
      </c>
      <c r="L381" s="318" t="s">
        <v>35</v>
      </c>
      <c r="M381" s="318" t="s">
        <v>35</v>
      </c>
      <c r="N381" s="318">
        <v>6.4</v>
      </c>
      <c r="O381" s="319">
        <v>8092</v>
      </c>
      <c r="P381" s="319">
        <v>22609</v>
      </c>
      <c r="Q381" s="319" t="s">
        <v>35</v>
      </c>
      <c r="R381" s="319" t="s">
        <v>35</v>
      </c>
      <c r="S381" s="319">
        <v>30701</v>
      </c>
      <c r="T381" s="320">
        <v>0.6</v>
      </c>
      <c r="U381" s="320">
        <v>5.8</v>
      </c>
      <c r="V381" s="320" t="s">
        <v>35</v>
      </c>
      <c r="W381" s="320" t="s">
        <v>35</v>
      </c>
      <c r="X381" s="320">
        <v>6.4</v>
      </c>
      <c r="Y381" s="317">
        <v>821</v>
      </c>
      <c r="Z381" s="317">
        <v>5949</v>
      </c>
      <c r="AA381" s="317" t="s">
        <v>35</v>
      </c>
      <c r="AB381" s="317" t="s">
        <v>35</v>
      </c>
      <c r="AC381" s="317">
        <v>6770</v>
      </c>
      <c r="AD381" s="317">
        <v>447</v>
      </c>
      <c r="AE381" s="317">
        <v>873</v>
      </c>
      <c r="AF381" s="317" t="s">
        <v>35</v>
      </c>
      <c r="AG381" s="317" t="s">
        <v>35</v>
      </c>
      <c r="AH381" s="317">
        <v>1320</v>
      </c>
      <c r="AI381" s="319">
        <v>821</v>
      </c>
      <c r="AJ381" s="319">
        <v>5949</v>
      </c>
      <c r="AK381" s="319" t="s">
        <v>35</v>
      </c>
      <c r="AL381" s="319" t="s">
        <v>35</v>
      </c>
      <c r="AM381" s="319">
        <v>6770</v>
      </c>
      <c r="AN381" s="319">
        <v>447</v>
      </c>
      <c r="AO381" s="319">
        <v>873</v>
      </c>
      <c r="AP381" s="319" t="s">
        <v>35</v>
      </c>
      <c r="AQ381" s="319" t="s">
        <v>35</v>
      </c>
      <c r="AR381" s="319">
        <v>1320</v>
      </c>
      <c r="AS381" s="321">
        <v>15</v>
      </c>
      <c r="AT381" s="321">
        <v>15</v>
      </c>
      <c r="AU381" s="321" t="s">
        <v>35</v>
      </c>
      <c r="AV381" s="321" t="s">
        <v>35</v>
      </c>
      <c r="AW381" s="308" t="s">
        <v>6</v>
      </c>
    </row>
    <row r="382" spans="1:49" x14ac:dyDescent="0.35">
      <c r="A382" s="315">
        <v>2013</v>
      </c>
      <c r="B382" s="316">
        <v>16206</v>
      </c>
      <c r="C382" s="308" t="s">
        <v>1376</v>
      </c>
      <c r="D382" s="308" t="s">
        <v>83</v>
      </c>
      <c r="E382" s="317">
        <v>9</v>
      </c>
      <c r="F382" s="317">
        <v>157</v>
      </c>
      <c r="G382" s="317" t="s">
        <v>35</v>
      </c>
      <c r="H382" s="317" t="s">
        <v>35</v>
      </c>
      <c r="I382" s="317">
        <v>166</v>
      </c>
      <c r="J382" s="318">
        <v>0</v>
      </c>
      <c r="K382" s="318">
        <v>0</v>
      </c>
      <c r="L382" s="318" t="s">
        <v>35</v>
      </c>
      <c r="M382" s="318" t="s">
        <v>35</v>
      </c>
      <c r="N382" s="318">
        <v>0</v>
      </c>
      <c r="O382" s="319">
        <v>360</v>
      </c>
      <c r="P382" s="319">
        <v>1901</v>
      </c>
      <c r="Q382" s="319" t="s">
        <v>35</v>
      </c>
      <c r="R382" s="319" t="s">
        <v>35</v>
      </c>
      <c r="S382" s="319">
        <v>2261</v>
      </c>
      <c r="T382" s="320">
        <v>0</v>
      </c>
      <c r="U382" s="320">
        <v>0</v>
      </c>
      <c r="V382" s="320" t="s">
        <v>35</v>
      </c>
      <c r="W382" s="320" t="s">
        <v>35</v>
      </c>
      <c r="X382" s="320">
        <v>0</v>
      </c>
      <c r="Y382" s="317">
        <v>1</v>
      </c>
      <c r="Z382" s="317">
        <v>10</v>
      </c>
      <c r="AA382" s="317" t="s">
        <v>35</v>
      </c>
      <c r="AB382" s="317" t="s">
        <v>35</v>
      </c>
      <c r="AC382" s="317">
        <v>11</v>
      </c>
      <c r="AD382" s="317">
        <v>2</v>
      </c>
      <c r="AE382" s="317">
        <v>2</v>
      </c>
      <c r="AF382" s="317" t="s">
        <v>35</v>
      </c>
      <c r="AG382" s="317" t="s">
        <v>35</v>
      </c>
      <c r="AH382" s="317">
        <v>4</v>
      </c>
      <c r="AI382" s="319">
        <v>1</v>
      </c>
      <c r="AJ382" s="319">
        <v>10</v>
      </c>
      <c r="AK382" s="319" t="s">
        <v>35</v>
      </c>
      <c r="AL382" s="319" t="s">
        <v>35</v>
      </c>
      <c r="AM382" s="319">
        <v>11</v>
      </c>
      <c r="AN382" s="319">
        <v>2</v>
      </c>
      <c r="AO382" s="319">
        <v>2</v>
      </c>
      <c r="AP382" s="319" t="s">
        <v>35</v>
      </c>
      <c r="AQ382" s="319" t="s">
        <v>35</v>
      </c>
      <c r="AR382" s="319">
        <v>4</v>
      </c>
      <c r="AS382" s="321">
        <v>40</v>
      </c>
      <c r="AT382" s="321">
        <v>12</v>
      </c>
      <c r="AU382" s="321" t="s">
        <v>35</v>
      </c>
      <c r="AV382" s="321" t="s">
        <v>35</v>
      </c>
      <c r="AW382" s="308" t="s">
        <v>6</v>
      </c>
    </row>
    <row r="383" spans="1:49" x14ac:dyDescent="0.35">
      <c r="A383" s="315">
        <v>2013</v>
      </c>
      <c r="B383" s="316">
        <v>16213</v>
      </c>
      <c r="C383" s="308" t="s">
        <v>1377</v>
      </c>
      <c r="D383" s="308" t="s">
        <v>131</v>
      </c>
      <c r="E383" s="317">
        <v>125</v>
      </c>
      <c r="F383" s="317">
        <v>0</v>
      </c>
      <c r="G383" s="317">
        <v>0</v>
      </c>
      <c r="H383" s="317">
        <v>0</v>
      </c>
      <c r="I383" s="317">
        <v>125</v>
      </c>
      <c r="J383" s="318">
        <v>0</v>
      </c>
      <c r="K383" s="318">
        <v>0</v>
      </c>
      <c r="L383" s="318">
        <v>0</v>
      </c>
      <c r="M383" s="318">
        <v>0</v>
      </c>
      <c r="N383" s="318">
        <v>0</v>
      </c>
      <c r="O383" s="319">
        <v>1875</v>
      </c>
      <c r="P383" s="319">
        <v>0</v>
      </c>
      <c r="Q383" s="319">
        <v>0</v>
      </c>
      <c r="R383" s="319">
        <v>0</v>
      </c>
      <c r="S383" s="319">
        <v>1875</v>
      </c>
      <c r="T383" s="320">
        <v>0</v>
      </c>
      <c r="U383" s="320">
        <v>0</v>
      </c>
      <c r="V383" s="320">
        <v>0</v>
      </c>
      <c r="W383" s="320">
        <v>0</v>
      </c>
      <c r="X383" s="320">
        <v>0</v>
      </c>
      <c r="Y383" s="317">
        <v>167</v>
      </c>
      <c r="Z383" s="317">
        <v>0</v>
      </c>
      <c r="AA383" s="317">
        <v>0</v>
      </c>
      <c r="AB383" s="317">
        <v>0</v>
      </c>
      <c r="AC383" s="317">
        <v>167</v>
      </c>
      <c r="AD383" s="317">
        <v>50</v>
      </c>
      <c r="AE383" s="317">
        <v>0</v>
      </c>
      <c r="AF383" s="317">
        <v>0</v>
      </c>
      <c r="AG383" s="317">
        <v>0</v>
      </c>
      <c r="AH383" s="317">
        <v>50</v>
      </c>
      <c r="AI383" s="319">
        <v>167</v>
      </c>
      <c r="AJ383" s="319" t="s">
        <v>35</v>
      </c>
      <c r="AK383" s="319" t="s">
        <v>35</v>
      </c>
      <c r="AL383" s="319" t="s">
        <v>35</v>
      </c>
      <c r="AM383" s="319">
        <v>167</v>
      </c>
      <c r="AN383" s="319">
        <v>50</v>
      </c>
      <c r="AO383" s="319" t="s">
        <v>35</v>
      </c>
      <c r="AP383" s="319" t="s">
        <v>35</v>
      </c>
      <c r="AQ383" s="319" t="s">
        <v>35</v>
      </c>
      <c r="AR383" s="319">
        <v>50</v>
      </c>
      <c r="AS383" s="321">
        <v>15</v>
      </c>
      <c r="AT383" s="321" t="s">
        <v>35</v>
      </c>
      <c r="AU383" s="321" t="s">
        <v>35</v>
      </c>
      <c r="AV383" s="321" t="s">
        <v>35</v>
      </c>
      <c r="AW383" s="308" t="s">
        <v>6</v>
      </c>
    </row>
    <row r="384" spans="1:49" x14ac:dyDescent="0.35">
      <c r="A384" s="315">
        <v>2013</v>
      </c>
      <c r="B384" s="316">
        <v>16284</v>
      </c>
      <c r="C384" s="308" t="s">
        <v>1381</v>
      </c>
      <c r="D384" s="308" t="s">
        <v>48</v>
      </c>
      <c r="E384" s="317">
        <v>325</v>
      </c>
      <c r="F384" s="317">
        <v>266</v>
      </c>
      <c r="G384" s="317" t="s">
        <v>35</v>
      </c>
      <c r="H384" s="317" t="s">
        <v>35</v>
      </c>
      <c r="I384" s="317">
        <v>591</v>
      </c>
      <c r="J384" s="318">
        <v>15</v>
      </c>
      <c r="K384" s="318">
        <v>8</v>
      </c>
      <c r="L384" s="318">
        <v>4</v>
      </c>
      <c r="M384" s="318" t="s">
        <v>35</v>
      </c>
      <c r="N384" s="318">
        <v>27</v>
      </c>
      <c r="O384" s="319">
        <v>4850</v>
      </c>
      <c r="P384" s="319">
        <v>3358</v>
      </c>
      <c r="Q384" s="319" t="s">
        <v>35</v>
      </c>
      <c r="R384" s="319" t="s">
        <v>35</v>
      </c>
      <c r="S384" s="319">
        <v>8208</v>
      </c>
      <c r="T384" s="320">
        <v>150</v>
      </c>
      <c r="U384" s="320">
        <v>80</v>
      </c>
      <c r="V384" s="320" t="s">
        <v>35</v>
      </c>
      <c r="W384" s="320" t="s">
        <v>35</v>
      </c>
      <c r="X384" s="320">
        <v>230</v>
      </c>
      <c r="Y384" s="317">
        <v>42</v>
      </c>
      <c r="Z384" s="317">
        <v>16</v>
      </c>
      <c r="AA384" s="317" t="s">
        <v>35</v>
      </c>
      <c r="AB384" s="317" t="s">
        <v>35</v>
      </c>
      <c r="AC384" s="317">
        <v>58</v>
      </c>
      <c r="AD384" s="317" t="s">
        <v>35</v>
      </c>
      <c r="AE384" s="317" t="s">
        <v>35</v>
      </c>
      <c r="AF384" s="317" t="s">
        <v>35</v>
      </c>
      <c r="AG384" s="317" t="s">
        <v>35</v>
      </c>
      <c r="AH384" s="317" t="s">
        <v>35</v>
      </c>
      <c r="AI384" s="319">
        <v>620</v>
      </c>
      <c r="AJ384" s="319">
        <v>160</v>
      </c>
      <c r="AK384" s="319" t="s">
        <v>35</v>
      </c>
      <c r="AL384" s="319" t="s">
        <v>35</v>
      </c>
      <c r="AM384" s="319">
        <v>780</v>
      </c>
      <c r="AN384" s="319" t="s">
        <v>35</v>
      </c>
      <c r="AO384" s="319" t="s">
        <v>35</v>
      </c>
      <c r="AP384" s="319" t="s">
        <v>35</v>
      </c>
      <c r="AQ384" s="319" t="s">
        <v>35</v>
      </c>
      <c r="AR384" s="319" t="s">
        <v>35</v>
      </c>
      <c r="AS384" s="321">
        <v>15</v>
      </c>
      <c r="AT384" s="321">
        <v>15</v>
      </c>
      <c r="AU384" s="321" t="s">
        <v>35</v>
      </c>
      <c r="AV384" s="321" t="s">
        <v>35</v>
      </c>
      <c r="AW384" s="308" t="s">
        <v>6</v>
      </c>
    </row>
    <row r="385" spans="1:49" x14ac:dyDescent="0.35">
      <c r="A385" s="315">
        <v>2013</v>
      </c>
      <c r="B385" s="316">
        <v>16295</v>
      </c>
      <c r="C385" s="308" t="s">
        <v>1383</v>
      </c>
      <c r="D385" s="308" t="s">
        <v>60</v>
      </c>
      <c r="E385" s="317">
        <v>2097</v>
      </c>
      <c r="F385" s="317">
        <v>4625</v>
      </c>
      <c r="G385" s="317" t="s">
        <v>35</v>
      </c>
      <c r="H385" s="317" t="s">
        <v>35</v>
      </c>
      <c r="I385" s="317">
        <v>6722</v>
      </c>
      <c r="J385" s="318">
        <v>1.9</v>
      </c>
      <c r="K385" s="318">
        <v>1.3</v>
      </c>
      <c r="L385" s="318" t="s">
        <v>35</v>
      </c>
      <c r="M385" s="318" t="s">
        <v>35</v>
      </c>
      <c r="N385" s="318">
        <v>3.2</v>
      </c>
      <c r="O385" s="319">
        <v>29295</v>
      </c>
      <c r="P385" s="319">
        <v>49988</v>
      </c>
      <c r="Q385" s="319" t="s">
        <v>35</v>
      </c>
      <c r="R385" s="319" t="s">
        <v>35</v>
      </c>
      <c r="S385" s="319">
        <v>79283</v>
      </c>
      <c r="T385" s="320" t="s">
        <v>35</v>
      </c>
      <c r="U385" s="320" t="s">
        <v>35</v>
      </c>
      <c r="V385" s="320" t="s">
        <v>35</v>
      </c>
      <c r="W385" s="320" t="s">
        <v>35</v>
      </c>
      <c r="X385" s="320" t="s">
        <v>35</v>
      </c>
      <c r="Y385" s="317">
        <v>777</v>
      </c>
      <c r="Z385" s="317">
        <v>1069</v>
      </c>
      <c r="AA385" s="317" t="s">
        <v>35</v>
      </c>
      <c r="AB385" s="317" t="s">
        <v>35</v>
      </c>
      <c r="AC385" s="317">
        <v>1846</v>
      </c>
      <c r="AD385" s="317">
        <v>579</v>
      </c>
      <c r="AE385" s="317">
        <v>507</v>
      </c>
      <c r="AF385" s="317" t="s">
        <v>35</v>
      </c>
      <c r="AG385" s="317" t="s">
        <v>35</v>
      </c>
      <c r="AH385" s="317">
        <v>1086</v>
      </c>
      <c r="AI385" s="319">
        <v>777</v>
      </c>
      <c r="AJ385" s="319">
        <v>1069</v>
      </c>
      <c r="AK385" s="319" t="s">
        <v>35</v>
      </c>
      <c r="AL385" s="319" t="s">
        <v>35</v>
      </c>
      <c r="AM385" s="319">
        <v>1846</v>
      </c>
      <c r="AN385" s="319">
        <v>579</v>
      </c>
      <c r="AO385" s="319">
        <v>507</v>
      </c>
      <c r="AP385" s="319" t="s">
        <v>35</v>
      </c>
      <c r="AQ385" s="319" t="s">
        <v>35</v>
      </c>
      <c r="AR385" s="319">
        <v>1086</v>
      </c>
      <c r="AS385" s="321">
        <v>13.79</v>
      </c>
      <c r="AT385" s="321">
        <v>8.93</v>
      </c>
      <c r="AU385" s="321" t="s">
        <v>35</v>
      </c>
      <c r="AV385" s="321" t="s">
        <v>35</v>
      </c>
      <c r="AW385" s="308" t="s">
        <v>2710</v>
      </c>
    </row>
    <row r="386" spans="1:49" x14ac:dyDescent="0.35">
      <c r="A386" s="315">
        <v>2013</v>
      </c>
      <c r="B386" s="316">
        <v>16534</v>
      </c>
      <c r="C386" s="308" t="s">
        <v>1396</v>
      </c>
      <c r="D386" s="308" t="s">
        <v>60</v>
      </c>
      <c r="E386" s="317">
        <v>85570</v>
      </c>
      <c r="F386" s="317">
        <v>88020</v>
      </c>
      <c r="G386" s="317" t="s">
        <v>35</v>
      </c>
      <c r="H386" s="317" t="s">
        <v>35</v>
      </c>
      <c r="I386" s="317">
        <v>173590</v>
      </c>
      <c r="J386" s="318">
        <v>16.100000000000001</v>
      </c>
      <c r="K386" s="318">
        <v>11.5</v>
      </c>
      <c r="L386" s="318" t="s">
        <v>35</v>
      </c>
      <c r="M386" s="318" t="s">
        <v>35</v>
      </c>
      <c r="N386" s="318">
        <v>27.6</v>
      </c>
      <c r="O386" s="319">
        <v>1009726</v>
      </c>
      <c r="P386" s="319">
        <v>944454</v>
      </c>
      <c r="Q386" s="319" t="s">
        <v>35</v>
      </c>
      <c r="R386" s="319" t="s">
        <v>35</v>
      </c>
      <c r="S386" s="319">
        <v>1954180</v>
      </c>
      <c r="T386" s="320">
        <v>16.100000000000001</v>
      </c>
      <c r="U386" s="320">
        <v>11.5</v>
      </c>
      <c r="V386" s="320" t="s">
        <v>35</v>
      </c>
      <c r="W386" s="320" t="s">
        <v>35</v>
      </c>
      <c r="X386" s="320">
        <v>27.6</v>
      </c>
      <c r="Y386" s="317">
        <v>11746</v>
      </c>
      <c r="Z386" s="317">
        <v>8410</v>
      </c>
      <c r="AA386" s="317" t="s">
        <v>35</v>
      </c>
      <c r="AB386" s="317" t="s">
        <v>35</v>
      </c>
      <c r="AC386" s="317">
        <v>20156</v>
      </c>
      <c r="AD386" s="317">
        <v>9017</v>
      </c>
      <c r="AE386" s="317">
        <v>6381</v>
      </c>
      <c r="AF386" s="317" t="s">
        <v>35</v>
      </c>
      <c r="AG386" s="317" t="s">
        <v>35</v>
      </c>
      <c r="AH386" s="317">
        <v>15398</v>
      </c>
      <c r="AI386" s="319">
        <v>11746</v>
      </c>
      <c r="AJ386" s="319">
        <v>8410</v>
      </c>
      <c r="AK386" s="319" t="s">
        <v>35</v>
      </c>
      <c r="AL386" s="319" t="s">
        <v>35</v>
      </c>
      <c r="AM386" s="319">
        <v>20156</v>
      </c>
      <c r="AN386" s="319">
        <v>9017</v>
      </c>
      <c r="AO386" s="319">
        <v>6381</v>
      </c>
      <c r="AP386" s="319" t="s">
        <v>35</v>
      </c>
      <c r="AQ386" s="319" t="s">
        <v>35</v>
      </c>
      <c r="AR386" s="319">
        <v>15398</v>
      </c>
      <c r="AS386" s="321">
        <v>11.8</v>
      </c>
      <c r="AT386" s="321">
        <v>10.73</v>
      </c>
      <c r="AU386" s="321" t="s">
        <v>35</v>
      </c>
      <c r="AV386" s="321" t="s">
        <v>35</v>
      </c>
      <c r="AW386" s="308" t="s">
        <v>6</v>
      </c>
    </row>
    <row r="387" spans="1:49" x14ac:dyDescent="0.35">
      <c r="A387" s="315">
        <v>2013</v>
      </c>
      <c r="B387" s="316">
        <v>16555</v>
      </c>
      <c r="C387" s="308" t="s">
        <v>1398</v>
      </c>
      <c r="D387" s="308" t="s">
        <v>123</v>
      </c>
      <c r="E387" s="317">
        <v>964</v>
      </c>
      <c r="F387" s="317">
        <v>1015</v>
      </c>
      <c r="G387" s="317" t="s">
        <v>35</v>
      </c>
      <c r="H387" s="317" t="s">
        <v>35</v>
      </c>
      <c r="I387" s="317">
        <v>1979</v>
      </c>
      <c r="J387" s="318" t="s">
        <v>35</v>
      </c>
      <c r="K387" s="318" t="s">
        <v>35</v>
      </c>
      <c r="L387" s="318" t="s">
        <v>35</v>
      </c>
      <c r="M387" s="318" t="s">
        <v>35</v>
      </c>
      <c r="N387" s="318" t="s">
        <v>35</v>
      </c>
      <c r="O387" s="319">
        <v>469379</v>
      </c>
      <c r="P387" s="319">
        <v>168986</v>
      </c>
      <c r="Q387" s="319" t="s">
        <v>35</v>
      </c>
      <c r="R387" s="319" t="s">
        <v>35</v>
      </c>
      <c r="S387" s="319">
        <v>638365</v>
      </c>
      <c r="T387" s="320" t="s">
        <v>35</v>
      </c>
      <c r="U387" s="320" t="s">
        <v>35</v>
      </c>
      <c r="V387" s="320" t="s">
        <v>35</v>
      </c>
      <c r="W387" s="320" t="s">
        <v>35</v>
      </c>
      <c r="X387" s="320" t="s">
        <v>35</v>
      </c>
      <c r="Y387" s="317">
        <v>429</v>
      </c>
      <c r="Z387" s="317">
        <v>166</v>
      </c>
      <c r="AA387" s="317" t="s">
        <v>35</v>
      </c>
      <c r="AB387" s="317" t="s">
        <v>35</v>
      </c>
      <c r="AC387" s="317">
        <v>595</v>
      </c>
      <c r="AD387" s="317">
        <v>394</v>
      </c>
      <c r="AE387" s="317">
        <v>47</v>
      </c>
      <c r="AF387" s="317" t="s">
        <v>35</v>
      </c>
      <c r="AG387" s="317" t="s">
        <v>35</v>
      </c>
      <c r="AH387" s="317">
        <v>441</v>
      </c>
      <c r="AI387" s="319">
        <v>7226</v>
      </c>
      <c r="AJ387" s="319">
        <v>1826</v>
      </c>
      <c r="AK387" s="319" t="s">
        <v>35</v>
      </c>
      <c r="AL387" s="319" t="s">
        <v>35</v>
      </c>
      <c r="AM387" s="319">
        <v>9052</v>
      </c>
      <c r="AN387" s="319">
        <v>7240</v>
      </c>
      <c r="AO387" s="319">
        <v>583</v>
      </c>
      <c r="AP387" s="319" t="s">
        <v>35</v>
      </c>
      <c r="AQ387" s="319" t="s">
        <v>35</v>
      </c>
      <c r="AR387" s="319">
        <v>7823</v>
      </c>
      <c r="AS387" s="321">
        <v>31</v>
      </c>
      <c r="AT387" s="321">
        <v>13</v>
      </c>
      <c r="AU387" s="321" t="s">
        <v>35</v>
      </c>
      <c r="AV387" s="321" t="s">
        <v>35</v>
      </c>
      <c r="AW387" s="308" t="s">
        <v>6</v>
      </c>
    </row>
    <row r="388" spans="1:49" x14ac:dyDescent="0.35">
      <c r="A388" s="315">
        <v>2013</v>
      </c>
      <c r="B388" s="316">
        <v>16572</v>
      </c>
      <c r="C388" s="308" t="s">
        <v>1402</v>
      </c>
      <c r="D388" s="308" t="s">
        <v>53</v>
      </c>
      <c r="E388" s="317">
        <v>420259</v>
      </c>
      <c r="F388" s="317">
        <v>153509</v>
      </c>
      <c r="G388" s="317">
        <v>0</v>
      </c>
      <c r="H388" s="317">
        <v>0</v>
      </c>
      <c r="I388" s="317">
        <v>573768</v>
      </c>
      <c r="J388" s="318">
        <v>92</v>
      </c>
      <c r="K388" s="318">
        <v>24</v>
      </c>
      <c r="L388" s="318">
        <v>0</v>
      </c>
      <c r="M388" s="318">
        <v>0</v>
      </c>
      <c r="N388" s="318">
        <v>116</v>
      </c>
      <c r="O388" s="319">
        <v>2303552</v>
      </c>
      <c r="P388" s="319">
        <v>2405162</v>
      </c>
      <c r="Q388" s="319">
        <v>0</v>
      </c>
      <c r="R388" s="319">
        <v>0</v>
      </c>
      <c r="S388" s="319">
        <v>4708714</v>
      </c>
      <c r="T388" s="320">
        <v>92</v>
      </c>
      <c r="U388" s="320">
        <v>24</v>
      </c>
      <c r="V388" s="320">
        <v>0</v>
      </c>
      <c r="W388" s="320">
        <v>0</v>
      </c>
      <c r="X388" s="320">
        <v>116</v>
      </c>
      <c r="Y388" s="317">
        <v>11794</v>
      </c>
      <c r="Z388" s="317">
        <v>14414</v>
      </c>
      <c r="AA388" s="317">
        <v>0</v>
      </c>
      <c r="AB388" s="317">
        <v>0</v>
      </c>
      <c r="AC388" s="317">
        <v>26208</v>
      </c>
      <c r="AD388" s="317">
        <v>13159</v>
      </c>
      <c r="AE388" s="317">
        <v>7608</v>
      </c>
      <c r="AF388" s="317">
        <v>0</v>
      </c>
      <c r="AG388" s="317">
        <v>0</v>
      </c>
      <c r="AH388" s="317">
        <v>20767</v>
      </c>
      <c r="AI388" s="319">
        <v>11794</v>
      </c>
      <c r="AJ388" s="319">
        <v>14414</v>
      </c>
      <c r="AK388" s="319">
        <v>0</v>
      </c>
      <c r="AL388" s="319">
        <v>0</v>
      </c>
      <c r="AM388" s="319">
        <v>26208</v>
      </c>
      <c r="AN388" s="319">
        <v>13159</v>
      </c>
      <c r="AO388" s="319">
        <v>7608</v>
      </c>
      <c r="AP388" s="319">
        <v>0</v>
      </c>
      <c r="AQ388" s="319">
        <v>0</v>
      </c>
      <c r="AR388" s="319">
        <v>20767</v>
      </c>
      <c r="AS388" s="321">
        <v>6</v>
      </c>
      <c r="AT388" s="321">
        <v>16</v>
      </c>
      <c r="AU388" s="321" t="s">
        <v>35</v>
      </c>
      <c r="AV388" s="321" t="s">
        <v>35</v>
      </c>
      <c r="AW388" s="308" t="s">
        <v>6</v>
      </c>
    </row>
    <row r="389" spans="1:49" x14ac:dyDescent="0.35">
      <c r="A389" s="315">
        <v>2013</v>
      </c>
      <c r="B389" s="316">
        <v>16587</v>
      </c>
      <c r="C389" s="308" t="s">
        <v>1403</v>
      </c>
      <c r="D389" s="308" t="s">
        <v>106</v>
      </c>
      <c r="E389" s="317">
        <v>474</v>
      </c>
      <c r="F389" s="317">
        <v>589</v>
      </c>
      <c r="G389" s="317" t="s">
        <v>35</v>
      </c>
      <c r="H389" s="317" t="s">
        <v>35</v>
      </c>
      <c r="I389" s="317">
        <v>1063</v>
      </c>
      <c r="J389" s="318" t="s">
        <v>35</v>
      </c>
      <c r="K389" s="318" t="s">
        <v>35</v>
      </c>
      <c r="L389" s="318" t="s">
        <v>35</v>
      </c>
      <c r="M389" s="318" t="s">
        <v>35</v>
      </c>
      <c r="N389" s="318" t="s">
        <v>35</v>
      </c>
      <c r="O389" s="319">
        <v>1502</v>
      </c>
      <c r="P389" s="319">
        <v>1931</v>
      </c>
      <c r="Q389" s="319" t="s">
        <v>35</v>
      </c>
      <c r="R389" s="319" t="s">
        <v>35</v>
      </c>
      <c r="S389" s="319">
        <v>3433</v>
      </c>
      <c r="T389" s="320" t="s">
        <v>35</v>
      </c>
      <c r="U389" s="320" t="s">
        <v>35</v>
      </c>
      <c r="V389" s="320" t="s">
        <v>35</v>
      </c>
      <c r="W389" s="320" t="s">
        <v>35</v>
      </c>
      <c r="X389" s="320" t="s">
        <v>35</v>
      </c>
      <c r="Y389" s="317">
        <v>32</v>
      </c>
      <c r="Z389" s="317">
        <v>27</v>
      </c>
      <c r="AA389" s="317" t="s">
        <v>35</v>
      </c>
      <c r="AB389" s="317" t="s">
        <v>35</v>
      </c>
      <c r="AC389" s="317">
        <v>59</v>
      </c>
      <c r="AD389" s="317">
        <v>9</v>
      </c>
      <c r="AE389" s="317" t="s">
        <v>35</v>
      </c>
      <c r="AF389" s="317" t="s">
        <v>35</v>
      </c>
      <c r="AG389" s="317" t="s">
        <v>35</v>
      </c>
      <c r="AH389" s="317">
        <v>9</v>
      </c>
      <c r="AI389" s="319">
        <v>72</v>
      </c>
      <c r="AJ389" s="319">
        <v>52</v>
      </c>
      <c r="AK389" s="319" t="s">
        <v>35</v>
      </c>
      <c r="AL389" s="319" t="s">
        <v>35</v>
      </c>
      <c r="AM389" s="319">
        <v>124</v>
      </c>
      <c r="AN389" s="319">
        <v>21</v>
      </c>
      <c r="AO389" s="319" t="s">
        <v>35</v>
      </c>
      <c r="AP389" s="319" t="s">
        <v>35</v>
      </c>
      <c r="AQ389" s="319" t="s">
        <v>35</v>
      </c>
      <c r="AR389" s="319">
        <v>21</v>
      </c>
      <c r="AS389" s="321">
        <v>10</v>
      </c>
      <c r="AT389" s="321">
        <v>10</v>
      </c>
      <c r="AU389" s="321" t="s">
        <v>35</v>
      </c>
      <c r="AV389" s="321" t="s">
        <v>35</v>
      </c>
      <c r="AW389" s="308" t="s">
        <v>6</v>
      </c>
    </row>
    <row r="390" spans="1:49" x14ac:dyDescent="0.35">
      <c r="A390" s="315">
        <v>2013</v>
      </c>
      <c r="B390" s="316">
        <v>16603</v>
      </c>
      <c r="C390" s="308" t="s">
        <v>1404</v>
      </c>
      <c r="D390" s="308" t="s">
        <v>125</v>
      </c>
      <c r="E390" s="317">
        <v>61</v>
      </c>
      <c r="F390" s="317" t="s">
        <v>35</v>
      </c>
      <c r="G390" s="317">
        <v>149</v>
      </c>
      <c r="H390" s="317" t="s">
        <v>35</v>
      </c>
      <c r="I390" s="317">
        <v>210</v>
      </c>
      <c r="J390" s="318">
        <v>6.1</v>
      </c>
      <c r="K390" s="318" t="s">
        <v>35</v>
      </c>
      <c r="L390" s="318">
        <v>0.1</v>
      </c>
      <c r="M390" s="318" t="s">
        <v>35</v>
      </c>
      <c r="N390" s="318">
        <v>6.2</v>
      </c>
      <c r="O390" s="319">
        <v>610</v>
      </c>
      <c r="P390" s="319" t="s">
        <v>35</v>
      </c>
      <c r="Q390" s="319">
        <v>3725</v>
      </c>
      <c r="R390" s="319" t="s">
        <v>35</v>
      </c>
      <c r="S390" s="319">
        <v>4335</v>
      </c>
      <c r="T390" s="320">
        <v>61</v>
      </c>
      <c r="U390" s="320" t="s">
        <v>35</v>
      </c>
      <c r="V390" s="320">
        <v>0.4</v>
      </c>
      <c r="W390" s="320" t="s">
        <v>35</v>
      </c>
      <c r="X390" s="320">
        <v>61.4</v>
      </c>
      <c r="Y390" s="317">
        <v>3</v>
      </c>
      <c r="Z390" s="317" t="s">
        <v>35</v>
      </c>
      <c r="AA390" s="317">
        <v>1</v>
      </c>
      <c r="AB390" s="317" t="s">
        <v>35</v>
      </c>
      <c r="AC390" s="317">
        <v>4</v>
      </c>
      <c r="AD390" s="317" t="s">
        <v>35</v>
      </c>
      <c r="AE390" s="317" t="s">
        <v>35</v>
      </c>
      <c r="AF390" s="317" t="s">
        <v>35</v>
      </c>
      <c r="AG390" s="317" t="s">
        <v>35</v>
      </c>
      <c r="AH390" s="317" t="s">
        <v>35</v>
      </c>
      <c r="AI390" s="319">
        <v>3</v>
      </c>
      <c r="AJ390" s="319" t="s">
        <v>35</v>
      </c>
      <c r="AK390" s="319">
        <v>1</v>
      </c>
      <c r="AL390" s="319" t="s">
        <v>35</v>
      </c>
      <c r="AM390" s="319">
        <v>4</v>
      </c>
      <c r="AN390" s="319" t="s">
        <v>35</v>
      </c>
      <c r="AO390" s="319" t="s">
        <v>35</v>
      </c>
      <c r="AP390" s="319" t="s">
        <v>35</v>
      </c>
      <c r="AQ390" s="319" t="s">
        <v>35</v>
      </c>
      <c r="AR390" s="319" t="s">
        <v>35</v>
      </c>
      <c r="AS390" s="321">
        <v>10</v>
      </c>
      <c r="AT390" s="321" t="s">
        <v>35</v>
      </c>
      <c r="AU390" s="321">
        <v>25</v>
      </c>
      <c r="AV390" s="321" t="s">
        <v>35</v>
      </c>
      <c r="AW390" s="308" t="s">
        <v>6</v>
      </c>
    </row>
    <row r="391" spans="1:49" x14ac:dyDescent="0.35">
      <c r="A391" s="315">
        <v>2013</v>
      </c>
      <c r="B391" s="316">
        <v>16604</v>
      </c>
      <c r="C391" s="308" t="s">
        <v>1405</v>
      </c>
      <c r="D391" s="308" t="s">
        <v>94</v>
      </c>
      <c r="E391" s="317">
        <v>39878</v>
      </c>
      <c r="F391" s="317">
        <v>54721</v>
      </c>
      <c r="G391" s="317" t="s">
        <v>35</v>
      </c>
      <c r="H391" s="317" t="s">
        <v>35</v>
      </c>
      <c r="I391" s="317">
        <v>94599</v>
      </c>
      <c r="J391" s="318">
        <v>12.2</v>
      </c>
      <c r="K391" s="318">
        <v>13.5</v>
      </c>
      <c r="L391" s="318" t="s">
        <v>35</v>
      </c>
      <c r="M391" s="318" t="s">
        <v>35</v>
      </c>
      <c r="N391" s="318">
        <v>25.7</v>
      </c>
      <c r="O391" s="319">
        <v>233057</v>
      </c>
      <c r="P391" s="319">
        <v>305920</v>
      </c>
      <c r="Q391" s="319" t="s">
        <v>35</v>
      </c>
      <c r="R391" s="319" t="s">
        <v>35</v>
      </c>
      <c r="S391" s="319">
        <v>538977</v>
      </c>
      <c r="T391" s="320">
        <v>166.3</v>
      </c>
      <c r="U391" s="320">
        <v>68.400000000000006</v>
      </c>
      <c r="V391" s="320" t="s">
        <v>35</v>
      </c>
      <c r="W391" s="320" t="s">
        <v>35</v>
      </c>
      <c r="X391" s="320">
        <v>234.7</v>
      </c>
      <c r="Y391" s="317">
        <v>26387</v>
      </c>
      <c r="Z391" s="317">
        <v>11711</v>
      </c>
      <c r="AA391" s="317" t="s">
        <v>35</v>
      </c>
      <c r="AB391" s="317" t="s">
        <v>35</v>
      </c>
      <c r="AC391" s="317">
        <v>38098</v>
      </c>
      <c r="AD391" s="317">
        <v>3441</v>
      </c>
      <c r="AE391" s="317">
        <v>1626</v>
      </c>
      <c r="AF391" s="317" t="s">
        <v>35</v>
      </c>
      <c r="AG391" s="317" t="s">
        <v>35</v>
      </c>
      <c r="AH391" s="317">
        <v>5067</v>
      </c>
      <c r="AI391" s="319">
        <v>228562</v>
      </c>
      <c r="AJ391" s="319">
        <v>248985</v>
      </c>
      <c r="AK391" s="319" t="s">
        <v>35</v>
      </c>
      <c r="AL391" s="319" t="s">
        <v>35</v>
      </c>
      <c r="AM391" s="319">
        <v>477547</v>
      </c>
      <c r="AN391" s="319">
        <v>45108</v>
      </c>
      <c r="AO391" s="319">
        <v>27052</v>
      </c>
      <c r="AP391" s="319" t="s">
        <v>35</v>
      </c>
      <c r="AQ391" s="319" t="s">
        <v>35</v>
      </c>
      <c r="AR391" s="319">
        <v>72160</v>
      </c>
      <c r="AS391" s="321">
        <v>15</v>
      </c>
      <c r="AT391" s="321">
        <v>15</v>
      </c>
      <c r="AU391" s="321" t="s">
        <v>35</v>
      </c>
      <c r="AV391" s="321" t="s">
        <v>35</v>
      </c>
      <c r="AW391" s="308" t="s">
        <v>6</v>
      </c>
    </row>
    <row r="392" spans="1:49" x14ac:dyDescent="0.35">
      <c r="A392" s="315">
        <v>2013</v>
      </c>
      <c r="B392" s="316">
        <v>16606</v>
      </c>
      <c r="C392" s="308" t="s">
        <v>1406</v>
      </c>
      <c r="D392" s="308" t="s">
        <v>51</v>
      </c>
      <c r="E392" s="317">
        <v>484</v>
      </c>
      <c r="F392" s="317" t="s">
        <v>35</v>
      </c>
      <c r="G392" s="317" t="s">
        <v>35</v>
      </c>
      <c r="H392" s="317" t="s">
        <v>35</v>
      </c>
      <c r="I392" s="317">
        <v>484</v>
      </c>
      <c r="J392" s="318" t="s">
        <v>35</v>
      </c>
      <c r="K392" s="318" t="s">
        <v>35</v>
      </c>
      <c r="L392" s="318" t="s">
        <v>35</v>
      </c>
      <c r="M392" s="318" t="s">
        <v>35</v>
      </c>
      <c r="N392" s="318" t="s">
        <v>35</v>
      </c>
      <c r="O392" s="319">
        <v>5808</v>
      </c>
      <c r="P392" s="319" t="s">
        <v>35</v>
      </c>
      <c r="Q392" s="319" t="s">
        <v>35</v>
      </c>
      <c r="R392" s="319" t="s">
        <v>35</v>
      </c>
      <c r="S392" s="319">
        <v>5808</v>
      </c>
      <c r="T392" s="320" t="s">
        <v>35</v>
      </c>
      <c r="U392" s="320" t="s">
        <v>35</v>
      </c>
      <c r="V392" s="320" t="s">
        <v>35</v>
      </c>
      <c r="W392" s="320" t="s">
        <v>35</v>
      </c>
      <c r="X392" s="320" t="s">
        <v>35</v>
      </c>
      <c r="Y392" s="317">
        <v>16</v>
      </c>
      <c r="Z392" s="317" t="s">
        <v>35</v>
      </c>
      <c r="AA392" s="317" t="s">
        <v>35</v>
      </c>
      <c r="AB392" s="317" t="s">
        <v>35</v>
      </c>
      <c r="AC392" s="317">
        <v>16</v>
      </c>
      <c r="AD392" s="317">
        <v>25</v>
      </c>
      <c r="AE392" s="317" t="s">
        <v>35</v>
      </c>
      <c r="AF392" s="317" t="s">
        <v>35</v>
      </c>
      <c r="AG392" s="317" t="s">
        <v>35</v>
      </c>
      <c r="AH392" s="317">
        <v>25</v>
      </c>
      <c r="AI392" s="319">
        <v>79</v>
      </c>
      <c r="AJ392" s="319" t="s">
        <v>35</v>
      </c>
      <c r="AK392" s="319" t="s">
        <v>35</v>
      </c>
      <c r="AL392" s="319" t="s">
        <v>35</v>
      </c>
      <c r="AM392" s="319">
        <v>79</v>
      </c>
      <c r="AN392" s="319" t="s">
        <v>35</v>
      </c>
      <c r="AO392" s="319" t="s">
        <v>35</v>
      </c>
      <c r="AP392" s="319" t="s">
        <v>35</v>
      </c>
      <c r="AQ392" s="319" t="s">
        <v>35</v>
      </c>
      <c r="AR392" s="319" t="s">
        <v>35</v>
      </c>
      <c r="AS392" s="321">
        <v>15</v>
      </c>
      <c r="AT392" s="321" t="s">
        <v>35</v>
      </c>
      <c r="AU392" s="321" t="s">
        <v>35</v>
      </c>
      <c r="AV392" s="321" t="s">
        <v>35</v>
      </c>
      <c r="AW392" s="308" t="s">
        <v>6</v>
      </c>
    </row>
    <row r="393" spans="1:49" x14ac:dyDescent="0.35">
      <c r="A393" s="315">
        <v>2013</v>
      </c>
      <c r="B393" s="316">
        <v>16609</v>
      </c>
      <c r="C393" s="308" t="s">
        <v>1407</v>
      </c>
      <c r="D393" s="308" t="s">
        <v>60</v>
      </c>
      <c r="E393" s="317">
        <v>57723</v>
      </c>
      <c r="F393" s="317">
        <v>154586</v>
      </c>
      <c r="G393" s="317">
        <v>2935</v>
      </c>
      <c r="H393" s="317">
        <v>0</v>
      </c>
      <c r="I393" s="317">
        <v>215244</v>
      </c>
      <c r="J393" s="318">
        <v>9.1999999999999993</v>
      </c>
      <c r="K393" s="318">
        <v>23.1</v>
      </c>
      <c r="L393" s="318">
        <v>0.5</v>
      </c>
      <c r="M393" s="318">
        <v>0</v>
      </c>
      <c r="N393" s="318">
        <v>32.799999999999997</v>
      </c>
      <c r="O393" s="319">
        <v>501855</v>
      </c>
      <c r="P393" s="319">
        <v>1644597</v>
      </c>
      <c r="Q393" s="319">
        <v>42515</v>
      </c>
      <c r="R393" s="319">
        <v>0</v>
      </c>
      <c r="S393" s="319">
        <v>2188967</v>
      </c>
      <c r="T393" s="320">
        <v>5.4</v>
      </c>
      <c r="U393" s="320">
        <v>13.6</v>
      </c>
      <c r="V393" s="320">
        <v>0.3</v>
      </c>
      <c r="W393" s="320">
        <v>0</v>
      </c>
      <c r="X393" s="320">
        <v>19.3</v>
      </c>
      <c r="Y393" s="317">
        <v>8845</v>
      </c>
      <c r="Z393" s="317">
        <v>10589</v>
      </c>
      <c r="AA393" s="317">
        <v>405</v>
      </c>
      <c r="AB393" s="317">
        <v>0</v>
      </c>
      <c r="AC393" s="317">
        <v>19839</v>
      </c>
      <c r="AD393" s="317">
        <v>11949</v>
      </c>
      <c r="AE393" s="317">
        <v>32678</v>
      </c>
      <c r="AF393" s="317">
        <v>1854</v>
      </c>
      <c r="AG393" s="317">
        <v>0</v>
      </c>
      <c r="AH393" s="317">
        <v>46481</v>
      </c>
      <c r="AI393" s="319">
        <v>8845</v>
      </c>
      <c r="AJ393" s="319">
        <v>10589</v>
      </c>
      <c r="AK393" s="319">
        <v>405</v>
      </c>
      <c r="AL393" s="319">
        <v>0</v>
      </c>
      <c r="AM393" s="319">
        <v>19839</v>
      </c>
      <c r="AN393" s="319">
        <v>11949</v>
      </c>
      <c r="AO393" s="319">
        <v>32678</v>
      </c>
      <c r="AP393" s="319">
        <v>1854</v>
      </c>
      <c r="AQ393" s="319">
        <v>0</v>
      </c>
      <c r="AR393" s="319">
        <v>46481</v>
      </c>
      <c r="AS393" s="321">
        <v>9</v>
      </c>
      <c r="AT393" s="321">
        <v>11</v>
      </c>
      <c r="AU393" s="321">
        <v>15</v>
      </c>
      <c r="AV393" s="321">
        <v>0</v>
      </c>
      <c r="AW393" s="308" t="s">
        <v>6</v>
      </c>
    </row>
    <row r="394" spans="1:49" x14ac:dyDescent="0.35">
      <c r="A394" s="315">
        <v>2013</v>
      </c>
      <c r="B394" s="316">
        <v>16612</v>
      </c>
      <c r="C394" s="308" t="s">
        <v>1409</v>
      </c>
      <c r="D394" s="308" t="s">
        <v>60</v>
      </c>
      <c r="E394" s="317" t="s">
        <v>35</v>
      </c>
      <c r="F394" s="317">
        <v>2225</v>
      </c>
      <c r="G394" s="317" t="s">
        <v>35</v>
      </c>
      <c r="H394" s="317" t="s">
        <v>35</v>
      </c>
      <c r="I394" s="317">
        <v>2225</v>
      </c>
      <c r="J394" s="318" t="s">
        <v>35</v>
      </c>
      <c r="K394" s="318">
        <v>0.3</v>
      </c>
      <c r="L394" s="318" t="s">
        <v>35</v>
      </c>
      <c r="M394" s="318" t="s">
        <v>35</v>
      </c>
      <c r="N394" s="318">
        <v>0.3</v>
      </c>
      <c r="O394" s="319" t="s">
        <v>35</v>
      </c>
      <c r="P394" s="319">
        <v>26460</v>
      </c>
      <c r="Q394" s="319" t="s">
        <v>35</v>
      </c>
      <c r="R394" s="319" t="s">
        <v>35</v>
      </c>
      <c r="S394" s="319">
        <v>26460</v>
      </c>
      <c r="T394" s="320" t="s">
        <v>35</v>
      </c>
      <c r="U394" s="320">
        <v>0.3</v>
      </c>
      <c r="V394" s="320" t="s">
        <v>35</v>
      </c>
      <c r="W394" s="320" t="s">
        <v>35</v>
      </c>
      <c r="X394" s="320">
        <v>0.3</v>
      </c>
      <c r="Y394" s="317" t="s">
        <v>35</v>
      </c>
      <c r="Z394" s="317">
        <v>757</v>
      </c>
      <c r="AA394" s="317" t="s">
        <v>35</v>
      </c>
      <c r="AB394" s="317" t="s">
        <v>35</v>
      </c>
      <c r="AC394" s="317">
        <v>757</v>
      </c>
      <c r="AD394" s="317" t="s">
        <v>35</v>
      </c>
      <c r="AE394" s="317">
        <v>376</v>
      </c>
      <c r="AF394" s="317" t="s">
        <v>35</v>
      </c>
      <c r="AG394" s="317" t="s">
        <v>35</v>
      </c>
      <c r="AH394" s="317">
        <v>376</v>
      </c>
      <c r="AI394" s="319" t="s">
        <v>35</v>
      </c>
      <c r="AJ394" s="319">
        <v>757</v>
      </c>
      <c r="AK394" s="319" t="s">
        <v>35</v>
      </c>
      <c r="AL394" s="319" t="s">
        <v>35</v>
      </c>
      <c r="AM394" s="319">
        <v>757</v>
      </c>
      <c r="AN394" s="319" t="s">
        <v>35</v>
      </c>
      <c r="AO394" s="319">
        <v>376</v>
      </c>
      <c r="AP394" s="319" t="s">
        <v>35</v>
      </c>
      <c r="AQ394" s="319" t="s">
        <v>35</v>
      </c>
      <c r="AR394" s="319">
        <v>376</v>
      </c>
      <c r="AS394" s="321" t="s">
        <v>35</v>
      </c>
      <c r="AT394" s="321">
        <v>12</v>
      </c>
      <c r="AU394" s="321" t="s">
        <v>35</v>
      </c>
      <c r="AV394" s="321" t="s">
        <v>35</v>
      </c>
      <c r="AW394" s="308" t="s">
        <v>6</v>
      </c>
    </row>
    <row r="395" spans="1:49" x14ac:dyDescent="0.35">
      <c r="A395" s="315">
        <v>2013</v>
      </c>
      <c r="B395" s="316">
        <v>16622</v>
      </c>
      <c r="C395" s="308" t="s">
        <v>1412</v>
      </c>
      <c r="D395" s="308" t="s">
        <v>125</v>
      </c>
      <c r="E395" s="317">
        <v>226</v>
      </c>
      <c r="F395" s="317">
        <v>69</v>
      </c>
      <c r="G395" s="317" t="s">
        <v>35</v>
      </c>
      <c r="H395" s="317" t="s">
        <v>35</v>
      </c>
      <c r="I395" s="317">
        <v>295</v>
      </c>
      <c r="J395" s="318" t="s">
        <v>35</v>
      </c>
      <c r="K395" s="318" t="s">
        <v>35</v>
      </c>
      <c r="L395" s="318" t="s">
        <v>35</v>
      </c>
      <c r="M395" s="318" t="s">
        <v>35</v>
      </c>
      <c r="N395" s="318" t="s">
        <v>35</v>
      </c>
      <c r="O395" s="319">
        <v>4275</v>
      </c>
      <c r="P395" s="319">
        <v>976</v>
      </c>
      <c r="Q395" s="319" t="s">
        <v>35</v>
      </c>
      <c r="R395" s="319" t="s">
        <v>35</v>
      </c>
      <c r="S395" s="319">
        <v>5251</v>
      </c>
      <c r="T395" s="320" t="s">
        <v>35</v>
      </c>
      <c r="U395" s="320" t="s">
        <v>35</v>
      </c>
      <c r="V395" s="320" t="s">
        <v>35</v>
      </c>
      <c r="W395" s="320" t="s">
        <v>35</v>
      </c>
      <c r="X395" s="320" t="s">
        <v>35</v>
      </c>
      <c r="Y395" s="317">
        <v>52</v>
      </c>
      <c r="Z395" s="317">
        <v>8</v>
      </c>
      <c r="AA395" s="317" t="s">
        <v>35</v>
      </c>
      <c r="AB395" s="317" t="s">
        <v>35</v>
      </c>
      <c r="AC395" s="317">
        <v>60</v>
      </c>
      <c r="AD395" s="317">
        <v>87</v>
      </c>
      <c r="AE395" s="317">
        <v>35</v>
      </c>
      <c r="AF395" s="317" t="s">
        <v>35</v>
      </c>
      <c r="AG395" s="317" t="s">
        <v>35</v>
      </c>
      <c r="AH395" s="317">
        <v>122</v>
      </c>
      <c r="AI395" s="319">
        <v>52</v>
      </c>
      <c r="AJ395" s="319">
        <v>8</v>
      </c>
      <c r="AK395" s="319" t="s">
        <v>35</v>
      </c>
      <c r="AL395" s="319" t="s">
        <v>35</v>
      </c>
      <c r="AM395" s="319">
        <v>60</v>
      </c>
      <c r="AN395" s="319">
        <v>87</v>
      </c>
      <c r="AO395" s="319">
        <v>35</v>
      </c>
      <c r="AP395" s="319" t="s">
        <v>35</v>
      </c>
      <c r="AQ395" s="319" t="s">
        <v>35</v>
      </c>
      <c r="AR395" s="319">
        <v>122</v>
      </c>
      <c r="AS395" s="321">
        <v>17.86</v>
      </c>
      <c r="AT395" s="321">
        <v>17.86</v>
      </c>
      <c r="AU395" s="321" t="s">
        <v>35</v>
      </c>
      <c r="AV395" s="321" t="s">
        <v>35</v>
      </c>
      <c r="AW395" s="308" t="s">
        <v>2711</v>
      </c>
    </row>
    <row r="396" spans="1:49" x14ac:dyDescent="0.35">
      <c r="A396" s="315">
        <v>2013</v>
      </c>
      <c r="B396" s="316">
        <v>16655</v>
      </c>
      <c r="C396" s="308" t="s">
        <v>1418</v>
      </c>
      <c r="D396" s="308" t="s">
        <v>60</v>
      </c>
      <c r="E396" s="317">
        <v>460</v>
      </c>
      <c r="F396" s="317">
        <v>15015</v>
      </c>
      <c r="G396" s="317" t="s">
        <v>35</v>
      </c>
      <c r="H396" s="317" t="s">
        <v>35</v>
      </c>
      <c r="I396" s="317">
        <v>15475</v>
      </c>
      <c r="J396" s="318">
        <v>0</v>
      </c>
      <c r="K396" s="318">
        <v>2</v>
      </c>
      <c r="L396" s="318" t="s">
        <v>35</v>
      </c>
      <c r="M396" s="318" t="s">
        <v>35</v>
      </c>
      <c r="N396" s="318">
        <v>2</v>
      </c>
      <c r="O396" s="319">
        <v>2354</v>
      </c>
      <c r="P396" s="319">
        <v>195293</v>
      </c>
      <c r="Q396" s="319" t="s">
        <v>35</v>
      </c>
      <c r="R396" s="319" t="s">
        <v>35</v>
      </c>
      <c r="S396" s="319">
        <v>197647</v>
      </c>
      <c r="T396" s="320">
        <v>0</v>
      </c>
      <c r="U396" s="320">
        <v>2</v>
      </c>
      <c r="V396" s="320" t="s">
        <v>35</v>
      </c>
      <c r="W396" s="320" t="s">
        <v>35</v>
      </c>
      <c r="X396" s="320">
        <v>2</v>
      </c>
      <c r="Y396" s="317">
        <v>90</v>
      </c>
      <c r="Z396" s="317">
        <v>1628</v>
      </c>
      <c r="AA396" s="317" t="s">
        <v>35</v>
      </c>
      <c r="AB396" s="317" t="s">
        <v>35</v>
      </c>
      <c r="AC396" s="317">
        <v>1718</v>
      </c>
      <c r="AD396" s="317">
        <v>543</v>
      </c>
      <c r="AE396" s="317">
        <v>1455</v>
      </c>
      <c r="AF396" s="317" t="s">
        <v>35</v>
      </c>
      <c r="AG396" s="317" t="s">
        <v>35</v>
      </c>
      <c r="AH396" s="317">
        <v>1998</v>
      </c>
      <c r="AI396" s="319">
        <v>90</v>
      </c>
      <c r="AJ396" s="319">
        <v>1628</v>
      </c>
      <c r="AK396" s="319" t="s">
        <v>35</v>
      </c>
      <c r="AL396" s="319" t="s">
        <v>35</v>
      </c>
      <c r="AM396" s="319">
        <v>1718</v>
      </c>
      <c r="AN396" s="319">
        <v>543</v>
      </c>
      <c r="AO396" s="319">
        <v>1455</v>
      </c>
      <c r="AP396" s="319" t="s">
        <v>35</v>
      </c>
      <c r="AQ396" s="319" t="s">
        <v>35</v>
      </c>
      <c r="AR396" s="319">
        <v>1998</v>
      </c>
      <c r="AS396" s="321">
        <v>15</v>
      </c>
      <c r="AT396" s="321">
        <v>15</v>
      </c>
      <c r="AU396" s="321" t="s">
        <v>35</v>
      </c>
      <c r="AV396" s="321" t="s">
        <v>35</v>
      </c>
      <c r="AW396" s="308" t="s">
        <v>2712</v>
      </c>
    </row>
    <row r="397" spans="1:49" x14ac:dyDescent="0.35">
      <c r="A397" s="315">
        <v>2013</v>
      </c>
      <c r="B397" s="316">
        <v>16674</v>
      </c>
      <c r="C397" s="308" t="s">
        <v>1420</v>
      </c>
      <c r="D397" s="308" t="s">
        <v>46</v>
      </c>
      <c r="E397" s="317">
        <v>70</v>
      </c>
      <c r="F397" s="317">
        <v>0</v>
      </c>
      <c r="G397" s="317">
        <v>0</v>
      </c>
      <c r="H397" s="317">
        <v>0</v>
      </c>
      <c r="I397" s="317">
        <v>70</v>
      </c>
      <c r="J397" s="318">
        <v>0.3</v>
      </c>
      <c r="K397" s="318">
        <v>0</v>
      </c>
      <c r="L397" s="318">
        <v>0</v>
      </c>
      <c r="M397" s="318">
        <v>0</v>
      </c>
      <c r="N397" s="318">
        <v>0.3</v>
      </c>
      <c r="O397" s="319">
        <v>799</v>
      </c>
      <c r="P397" s="319">
        <v>0</v>
      </c>
      <c r="Q397" s="319">
        <v>371</v>
      </c>
      <c r="R397" s="319">
        <v>0</v>
      </c>
      <c r="S397" s="319">
        <v>1170</v>
      </c>
      <c r="T397" s="320">
        <v>5.3</v>
      </c>
      <c r="U397" s="320">
        <v>0</v>
      </c>
      <c r="V397" s="320">
        <v>0.2</v>
      </c>
      <c r="W397" s="320">
        <v>0</v>
      </c>
      <c r="X397" s="320">
        <v>5.5</v>
      </c>
      <c r="Y397" s="317">
        <v>7</v>
      </c>
      <c r="Z397" s="317">
        <v>0</v>
      </c>
      <c r="AA397" s="317">
        <v>0</v>
      </c>
      <c r="AB397" s="317">
        <v>0</v>
      </c>
      <c r="AC397" s="317">
        <v>7</v>
      </c>
      <c r="AD397" s="317">
        <v>5</v>
      </c>
      <c r="AE397" s="317">
        <v>0</v>
      </c>
      <c r="AF397" s="317">
        <v>0</v>
      </c>
      <c r="AG397" s="317">
        <v>0</v>
      </c>
      <c r="AH397" s="317">
        <v>5</v>
      </c>
      <c r="AI397" s="319">
        <v>78</v>
      </c>
      <c r="AJ397" s="319">
        <v>0</v>
      </c>
      <c r="AK397" s="319">
        <v>1</v>
      </c>
      <c r="AL397" s="319">
        <v>0</v>
      </c>
      <c r="AM397" s="319">
        <v>79</v>
      </c>
      <c r="AN397" s="319">
        <v>25</v>
      </c>
      <c r="AO397" s="319">
        <v>0</v>
      </c>
      <c r="AP397" s="319">
        <v>1</v>
      </c>
      <c r="AQ397" s="319">
        <v>0</v>
      </c>
      <c r="AR397" s="319">
        <v>26</v>
      </c>
      <c r="AS397" s="321">
        <v>10</v>
      </c>
      <c r="AT397" s="321">
        <v>0</v>
      </c>
      <c r="AU397" s="321">
        <v>10</v>
      </c>
      <c r="AV397" s="321">
        <v>0</v>
      </c>
      <c r="AW397" s="308" t="s">
        <v>2713</v>
      </c>
    </row>
    <row r="398" spans="1:49" x14ac:dyDescent="0.35">
      <c r="A398" s="315">
        <v>2013</v>
      </c>
      <c r="B398" s="316">
        <v>16679</v>
      </c>
      <c r="C398" s="308" t="s">
        <v>1421</v>
      </c>
      <c r="D398" s="308" t="s">
        <v>48</v>
      </c>
      <c r="E398" s="317">
        <v>104</v>
      </c>
      <c r="F398" s="317">
        <v>217</v>
      </c>
      <c r="G398" s="317">
        <v>651</v>
      </c>
      <c r="H398" s="317" t="s">
        <v>35</v>
      </c>
      <c r="I398" s="317">
        <v>972</v>
      </c>
      <c r="J398" s="318">
        <v>0</v>
      </c>
      <c r="K398" s="318">
        <v>0</v>
      </c>
      <c r="L398" s="318">
        <v>0.1</v>
      </c>
      <c r="M398" s="318" t="s">
        <v>35</v>
      </c>
      <c r="N398" s="318">
        <v>0.1</v>
      </c>
      <c r="O398" s="319">
        <v>1175</v>
      </c>
      <c r="P398" s="319">
        <v>3101</v>
      </c>
      <c r="Q398" s="319">
        <v>9304</v>
      </c>
      <c r="R398" s="319" t="s">
        <v>35</v>
      </c>
      <c r="S398" s="319">
        <v>13580</v>
      </c>
      <c r="T398" s="320">
        <v>0</v>
      </c>
      <c r="U398" s="320">
        <v>0</v>
      </c>
      <c r="V398" s="320">
        <v>0.1</v>
      </c>
      <c r="W398" s="320" t="s">
        <v>35</v>
      </c>
      <c r="X398" s="320">
        <v>0.1</v>
      </c>
      <c r="Y398" s="317">
        <v>9</v>
      </c>
      <c r="Z398" s="317">
        <v>10</v>
      </c>
      <c r="AA398" s="317">
        <v>30</v>
      </c>
      <c r="AB398" s="317" t="s">
        <v>35</v>
      </c>
      <c r="AC398" s="317">
        <v>49</v>
      </c>
      <c r="AD398" s="317">
        <v>8</v>
      </c>
      <c r="AE398" s="317">
        <v>9</v>
      </c>
      <c r="AF398" s="317">
        <v>27</v>
      </c>
      <c r="AG398" s="317" t="s">
        <v>35</v>
      </c>
      <c r="AH398" s="317">
        <v>44</v>
      </c>
      <c r="AI398" s="319">
        <v>9</v>
      </c>
      <c r="AJ398" s="319">
        <v>10</v>
      </c>
      <c r="AK398" s="319">
        <v>30</v>
      </c>
      <c r="AL398" s="319" t="s">
        <v>35</v>
      </c>
      <c r="AM398" s="319">
        <v>49</v>
      </c>
      <c r="AN398" s="319">
        <v>8</v>
      </c>
      <c r="AO398" s="319">
        <v>9</v>
      </c>
      <c r="AP398" s="319">
        <v>27</v>
      </c>
      <c r="AQ398" s="319" t="s">
        <v>35</v>
      </c>
      <c r="AR398" s="319">
        <v>44</v>
      </c>
      <c r="AS398" s="321">
        <v>11</v>
      </c>
      <c r="AT398" s="321">
        <v>14</v>
      </c>
      <c r="AU398" s="321">
        <v>14</v>
      </c>
      <c r="AV398" s="321" t="s">
        <v>35</v>
      </c>
      <c r="AW398" s="308" t="s">
        <v>6</v>
      </c>
    </row>
    <row r="399" spans="1:49" x14ac:dyDescent="0.35">
      <c r="A399" s="315">
        <v>2013</v>
      </c>
      <c r="B399" s="316">
        <v>16740</v>
      </c>
      <c r="C399" s="308" t="s">
        <v>1422</v>
      </c>
      <c r="D399" s="308" t="s">
        <v>37</v>
      </c>
      <c r="E399" s="317">
        <v>725</v>
      </c>
      <c r="F399" s="317">
        <v>362</v>
      </c>
      <c r="G399" s="317">
        <v>0</v>
      </c>
      <c r="H399" s="317" t="s">
        <v>35</v>
      </c>
      <c r="I399" s="317">
        <v>1087</v>
      </c>
      <c r="J399" s="318">
        <v>0.1</v>
      </c>
      <c r="K399" s="318">
        <v>0</v>
      </c>
      <c r="L399" s="318">
        <v>0.1</v>
      </c>
      <c r="M399" s="318" t="s">
        <v>35</v>
      </c>
      <c r="N399" s="318">
        <v>0.2</v>
      </c>
      <c r="O399" s="319">
        <v>1895</v>
      </c>
      <c r="P399" s="319">
        <v>474</v>
      </c>
      <c r="Q399" s="319">
        <v>2107</v>
      </c>
      <c r="R399" s="319" t="s">
        <v>35</v>
      </c>
      <c r="S399" s="319">
        <v>4476</v>
      </c>
      <c r="T399" s="320">
        <v>0.5</v>
      </c>
      <c r="U399" s="320">
        <v>0.1</v>
      </c>
      <c r="V399" s="320">
        <v>0.5</v>
      </c>
      <c r="W399" s="320" t="s">
        <v>35</v>
      </c>
      <c r="X399" s="320">
        <v>1.1000000000000001</v>
      </c>
      <c r="Y399" s="317">
        <v>47</v>
      </c>
      <c r="Z399" s="317">
        <v>6</v>
      </c>
      <c r="AA399" s="317">
        <v>40</v>
      </c>
      <c r="AB399" s="317" t="s">
        <v>35</v>
      </c>
      <c r="AC399" s="317">
        <v>93</v>
      </c>
      <c r="AD399" s="317">
        <v>93</v>
      </c>
      <c r="AE399" s="317">
        <v>5</v>
      </c>
      <c r="AF399" s="317">
        <v>1</v>
      </c>
      <c r="AG399" s="317" t="s">
        <v>35</v>
      </c>
      <c r="AH399" s="317">
        <v>99</v>
      </c>
      <c r="AI399" s="319">
        <v>150</v>
      </c>
      <c r="AJ399" s="319">
        <v>18</v>
      </c>
      <c r="AK399" s="319">
        <v>83</v>
      </c>
      <c r="AL399" s="319" t="s">
        <v>35</v>
      </c>
      <c r="AM399" s="319">
        <v>251</v>
      </c>
      <c r="AN399" s="319">
        <v>93</v>
      </c>
      <c r="AO399" s="319">
        <v>5</v>
      </c>
      <c r="AP399" s="319">
        <v>1</v>
      </c>
      <c r="AQ399" s="319" t="s">
        <v>35</v>
      </c>
      <c r="AR399" s="319">
        <v>99</v>
      </c>
      <c r="AS399" s="321">
        <v>1</v>
      </c>
      <c r="AT399" s="321">
        <v>1</v>
      </c>
      <c r="AU399" s="321">
        <v>1</v>
      </c>
      <c r="AV399" s="321" t="s">
        <v>35</v>
      </c>
      <c r="AW399" s="308" t="s">
        <v>6</v>
      </c>
    </row>
    <row r="400" spans="1:49" x14ac:dyDescent="0.35">
      <c r="A400" s="315">
        <v>2013</v>
      </c>
      <c r="B400" s="316">
        <v>16851</v>
      </c>
      <c r="C400" s="308" t="s">
        <v>1430</v>
      </c>
      <c r="D400" s="308" t="s">
        <v>127</v>
      </c>
      <c r="E400" s="317">
        <v>58</v>
      </c>
      <c r="F400" s="317">
        <v>30</v>
      </c>
      <c r="G400" s="317" t="s">
        <v>35</v>
      </c>
      <c r="H400" s="317" t="s">
        <v>35</v>
      </c>
      <c r="I400" s="317">
        <v>88</v>
      </c>
      <c r="J400" s="318" t="s">
        <v>35</v>
      </c>
      <c r="K400" s="318" t="s">
        <v>35</v>
      </c>
      <c r="L400" s="318" t="s">
        <v>35</v>
      </c>
      <c r="M400" s="318" t="s">
        <v>35</v>
      </c>
      <c r="N400" s="318" t="s">
        <v>35</v>
      </c>
      <c r="O400" s="319">
        <v>1982</v>
      </c>
      <c r="P400" s="319">
        <v>371</v>
      </c>
      <c r="Q400" s="319" t="s">
        <v>35</v>
      </c>
      <c r="R400" s="319" t="s">
        <v>35</v>
      </c>
      <c r="S400" s="319">
        <v>2353</v>
      </c>
      <c r="T400" s="320" t="s">
        <v>35</v>
      </c>
      <c r="U400" s="320" t="s">
        <v>35</v>
      </c>
      <c r="V400" s="320" t="s">
        <v>35</v>
      </c>
      <c r="W400" s="320" t="s">
        <v>35</v>
      </c>
      <c r="X400" s="320" t="s">
        <v>35</v>
      </c>
      <c r="Y400" s="317">
        <v>16</v>
      </c>
      <c r="Z400" s="317">
        <v>1</v>
      </c>
      <c r="AA400" s="317" t="s">
        <v>35</v>
      </c>
      <c r="AB400" s="317" t="s">
        <v>35</v>
      </c>
      <c r="AC400" s="317">
        <v>17</v>
      </c>
      <c r="AD400" s="317" t="s">
        <v>35</v>
      </c>
      <c r="AE400" s="317" t="s">
        <v>35</v>
      </c>
      <c r="AF400" s="317" t="s">
        <v>35</v>
      </c>
      <c r="AG400" s="317" t="s">
        <v>35</v>
      </c>
      <c r="AH400" s="317" t="s">
        <v>35</v>
      </c>
      <c r="AI400" s="319">
        <v>177</v>
      </c>
      <c r="AJ400" s="319">
        <v>13</v>
      </c>
      <c r="AK400" s="319" t="s">
        <v>35</v>
      </c>
      <c r="AL400" s="319" t="s">
        <v>35</v>
      </c>
      <c r="AM400" s="319">
        <v>190</v>
      </c>
      <c r="AN400" s="319" t="s">
        <v>35</v>
      </c>
      <c r="AO400" s="319" t="s">
        <v>35</v>
      </c>
      <c r="AP400" s="319" t="s">
        <v>35</v>
      </c>
      <c r="AQ400" s="319" t="s">
        <v>35</v>
      </c>
      <c r="AR400" s="319" t="s">
        <v>35</v>
      </c>
      <c r="AS400" s="321">
        <v>15</v>
      </c>
      <c r="AT400" s="321">
        <v>15</v>
      </c>
      <c r="AU400" s="321" t="s">
        <v>35</v>
      </c>
      <c r="AV400" s="321" t="s">
        <v>35</v>
      </c>
      <c r="AW400" s="308" t="s">
        <v>6</v>
      </c>
    </row>
    <row r="401" spans="1:49" x14ac:dyDescent="0.35">
      <c r="A401" s="315">
        <v>2013</v>
      </c>
      <c r="B401" s="316">
        <v>16865</v>
      </c>
      <c r="C401" s="308" t="s">
        <v>1433</v>
      </c>
      <c r="D401" s="308" t="s">
        <v>46</v>
      </c>
      <c r="E401" s="317">
        <v>1113</v>
      </c>
      <c r="F401" s="317">
        <v>29</v>
      </c>
      <c r="G401" s="317" t="s">
        <v>35</v>
      </c>
      <c r="H401" s="317" t="s">
        <v>35</v>
      </c>
      <c r="I401" s="317">
        <v>1142</v>
      </c>
      <c r="J401" s="318">
        <v>0.8</v>
      </c>
      <c r="K401" s="318">
        <v>0.1</v>
      </c>
      <c r="L401" s="318" t="s">
        <v>35</v>
      </c>
      <c r="M401" s="318" t="s">
        <v>35</v>
      </c>
      <c r="N401" s="318">
        <v>0.9</v>
      </c>
      <c r="O401" s="319">
        <v>14842</v>
      </c>
      <c r="P401" s="319">
        <v>288</v>
      </c>
      <c r="Q401" s="319" t="s">
        <v>35</v>
      </c>
      <c r="R401" s="319" t="s">
        <v>35</v>
      </c>
      <c r="S401" s="319">
        <v>15130</v>
      </c>
      <c r="T401" s="320">
        <v>12.2</v>
      </c>
      <c r="U401" s="320">
        <v>0.8</v>
      </c>
      <c r="V401" s="320" t="s">
        <v>35</v>
      </c>
      <c r="W401" s="320" t="s">
        <v>35</v>
      </c>
      <c r="X401" s="320">
        <v>13</v>
      </c>
      <c r="Y401" s="317">
        <v>182</v>
      </c>
      <c r="Z401" s="317">
        <v>9</v>
      </c>
      <c r="AA401" s="317" t="s">
        <v>35</v>
      </c>
      <c r="AB401" s="317" t="s">
        <v>35</v>
      </c>
      <c r="AC401" s="317">
        <v>191</v>
      </c>
      <c r="AD401" s="317">
        <v>129</v>
      </c>
      <c r="AE401" s="317">
        <v>2</v>
      </c>
      <c r="AF401" s="317" t="s">
        <v>35</v>
      </c>
      <c r="AG401" s="317" t="s">
        <v>35</v>
      </c>
      <c r="AH401" s="317">
        <v>131</v>
      </c>
      <c r="AI401" s="319">
        <v>598</v>
      </c>
      <c r="AJ401" s="319">
        <v>46</v>
      </c>
      <c r="AK401" s="319" t="s">
        <v>35</v>
      </c>
      <c r="AL401" s="319" t="s">
        <v>35</v>
      </c>
      <c r="AM401" s="319">
        <v>644</v>
      </c>
      <c r="AN401" s="319">
        <v>129</v>
      </c>
      <c r="AO401" s="319">
        <v>2</v>
      </c>
      <c r="AP401" s="319" t="s">
        <v>35</v>
      </c>
      <c r="AQ401" s="319" t="s">
        <v>35</v>
      </c>
      <c r="AR401" s="319">
        <v>131</v>
      </c>
      <c r="AS401" s="321">
        <v>15</v>
      </c>
      <c r="AT401" s="321">
        <v>10</v>
      </c>
      <c r="AU401" s="321" t="s">
        <v>35</v>
      </c>
      <c r="AV401" s="321" t="s">
        <v>35</v>
      </c>
      <c r="AW401" s="308" t="s">
        <v>2714</v>
      </c>
    </row>
    <row r="402" spans="1:49" x14ac:dyDescent="0.35">
      <c r="A402" s="315">
        <v>2013</v>
      </c>
      <c r="B402" s="316">
        <v>16868</v>
      </c>
      <c r="C402" s="308" t="s">
        <v>1434</v>
      </c>
      <c r="D402" s="308" t="s">
        <v>92</v>
      </c>
      <c r="E402" s="317">
        <v>82166</v>
      </c>
      <c r="F402" s="317">
        <v>45747</v>
      </c>
      <c r="G402" s="317">
        <v>10247</v>
      </c>
      <c r="H402" s="317" t="s">
        <v>35</v>
      </c>
      <c r="I402" s="317">
        <v>138160</v>
      </c>
      <c r="J402" s="318" t="s">
        <v>35</v>
      </c>
      <c r="K402" s="318" t="s">
        <v>35</v>
      </c>
      <c r="L402" s="318" t="s">
        <v>35</v>
      </c>
      <c r="M402" s="318" t="s">
        <v>35</v>
      </c>
      <c r="N402" s="318" t="s">
        <v>35</v>
      </c>
      <c r="O402" s="319">
        <v>551559</v>
      </c>
      <c r="P402" s="319">
        <v>548959</v>
      </c>
      <c r="Q402" s="319">
        <v>102467</v>
      </c>
      <c r="R402" s="319" t="s">
        <v>35</v>
      </c>
      <c r="S402" s="319">
        <v>1202985</v>
      </c>
      <c r="T402" s="320" t="s">
        <v>35</v>
      </c>
      <c r="U402" s="320" t="s">
        <v>35</v>
      </c>
      <c r="V402" s="320" t="s">
        <v>35</v>
      </c>
      <c r="W402" s="320" t="s">
        <v>35</v>
      </c>
      <c r="X402" s="320" t="s">
        <v>35</v>
      </c>
      <c r="Y402" s="317">
        <v>9980</v>
      </c>
      <c r="Z402" s="317">
        <v>8528</v>
      </c>
      <c r="AA402" s="317">
        <v>2564</v>
      </c>
      <c r="AB402" s="317" t="s">
        <v>35</v>
      </c>
      <c r="AC402" s="317">
        <v>21072</v>
      </c>
      <c r="AD402" s="317">
        <v>8645</v>
      </c>
      <c r="AE402" s="317">
        <v>8194</v>
      </c>
      <c r="AF402" s="317">
        <v>1186</v>
      </c>
      <c r="AG402" s="317" t="s">
        <v>35</v>
      </c>
      <c r="AH402" s="317">
        <v>18025</v>
      </c>
      <c r="AI402" s="319">
        <v>66996</v>
      </c>
      <c r="AJ402" s="319">
        <v>102333</v>
      </c>
      <c r="AK402" s="319">
        <v>25643</v>
      </c>
      <c r="AL402" s="319" t="s">
        <v>35</v>
      </c>
      <c r="AM402" s="319">
        <v>194972</v>
      </c>
      <c r="AN402" s="319">
        <v>58030</v>
      </c>
      <c r="AO402" s="319">
        <v>98323</v>
      </c>
      <c r="AP402" s="319">
        <v>11858</v>
      </c>
      <c r="AQ402" s="319" t="s">
        <v>35</v>
      </c>
      <c r="AR402" s="319">
        <v>168211</v>
      </c>
      <c r="AS402" s="321">
        <v>7</v>
      </c>
      <c r="AT402" s="321">
        <v>12</v>
      </c>
      <c r="AU402" s="321">
        <v>10</v>
      </c>
      <c r="AV402" s="321">
        <v>0</v>
      </c>
      <c r="AW402" s="308" t="s">
        <v>2715</v>
      </c>
    </row>
    <row r="403" spans="1:49" x14ac:dyDescent="0.35">
      <c r="A403" s="315">
        <v>2013</v>
      </c>
      <c r="B403" s="316">
        <v>16920</v>
      </c>
      <c r="C403" s="308" t="s">
        <v>1436</v>
      </c>
      <c r="D403" s="308" t="s">
        <v>75</v>
      </c>
      <c r="E403" s="317">
        <v>105</v>
      </c>
      <c r="F403" s="317" t="s">
        <v>35</v>
      </c>
      <c r="G403" s="317" t="s">
        <v>35</v>
      </c>
      <c r="H403" s="317" t="s">
        <v>35</v>
      </c>
      <c r="I403" s="317">
        <v>105</v>
      </c>
      <c r="J403" s="318">
        <v>0.2</v>
      </c>
      <c r="K403" s="318" t="s">
        <v>35</v>
      </c>
      <c r="L403" s="318" t="s">
        <v>35</v>
      </c>
      <c r="M403" s="318" t="s">
        <v>35</v>
      </c>
      <c r="N403" s="318">
        <v>0.2</v>
      </c>
      <c r="O403" s="319">
        <v>1000</v>
      </c>
      <c r="P403" s="319" t="s">
        <v>35</v>
      </c>
      <c r="Q403" s="319" t="s">
        <v>35</v>
      </c>
      <c r="R403" s="319" t="s">
        <v>35</v>
      </c>
      <c r="S403" s="319">
        <v>1000</v>
      </c>
      <c r="T403" s="320">
        <v>2</v>
      </c>
      <c r="U403" s="320" t="s">
        <v>35</v>
      </c>
      <c r="V403" s="320" t="s">
        <v>35</v>
      </c>
      <c r="W403" s="320" t="s">
        <v>35</v>
      </c>
      <c r="X403" s="320">
        <v>2</v>
      </c>
      <c r="Y403" s="317">
        <v>21</v>
      </c>
      <c r="Z403" s="317" t="s">
        <v>35</v>
      </c>
      <c r="AA403" s="317" t="s">
        <v>35</v>
      </c>
      <c r="AB403" s="317" t="s">
        <v>35</v>
      </c>
      <c r="AC403" s="317">
        <v>21</v>
      </c>
      <c r="AD403" s="317">
        <v>2</v>
      </c>
      <c r="AE403" s="317" t="s">
        <v>35</v>
      </c>
      <c r="AF403" s="317" t="s">
        <v>35</v>
      </c>
      <c r="AG403" s="317" t="s">
        <v>35</v>
      </c>
      <c r="AH403" s="317">
        <v>2</v>
      </c>
      <c r="AI403" s="319">
        <v>351</v>
      </c>
      <c r="AJ403" s="319" t="s">
        <v>35</v>
      </c>
      <c r="AK403" s="319" t="s">
        <v>35</v>
      </c>
      <c r="AL403" s="319" t="s">
        <v>35</v>
      </c>
      <c r="AM403" s="319">
        <v>351</v>
      </c>
      <c r="AN403" s="319">
        <v>20</v>
      </c>
      <c r="AO403" s="319" t="s">
        <v>35</v>
      </c>
      <c r="AP403" s="319" t="s">
        <v>35</v>
      </c>
      <c r="AQ403" s="319" t="s">
        <v>35</v>
      </c>
      <c r="AR403" s="319">
        <v>20</v>
      </c>
      <c r="AS403" s="321">
        <v>15</v>
      </c>
      <c r="AT403" s="321" t="s">
        <v>35</v>
      </c>
      <c r="AU403" s="321" t="s">
        <v>35</v>
      </c>
      <c r="AV403" s="321" t="s">
        <v>35</v>
      </c>
      <c r="AW403" s="308" t="s">
        <v>6</v>
      </c>
    </row>
    <row r="404" spans="1:49" x14ac:dyDescent="0.35">
      <c r="A404" s="315">
        <v>2013</v>
      </c>
      <c r="B404" s="316">
        <v>16971</v>
      </c>
      <c r="C404" s="308" t="s">
        <v>1444</v>
      </c>
      <c r="D404" s="308" t="s">
        <v>48</v>
      </c>
      <c r="E404" s="317">
        <v>1031</v>
      </c>
      <c r="F404" s="317">
        <v>1338</v>
      </c>
      <c r="G404" s="317">
        <v>5239</v>
      </c>
      <c r="H404" s="317" t="s">
        <v>35</v>
      </c>
      <c r="I404" s="317">
        <v>7608</v>
      </c>
      <c r="J404" s="318">
        <v>0.2</v>
      </c>
      <c r="K404" s="318">
        <v>1</v>
      </c>
      <c r="L404" s="318">
        <v>4</v>
      </c>
      <c r="M404" s="318" t="s">
        <v>35</v>
      </c>
      <c r="N404" s="318">
        <v>5.2</v>
      </c>
      <c r="O404" s="319">
        <v>5360</v>
      </c>
      <c r="P404" s="319">
        <v>5553</v>
      </c>
      <c r="Q404" s="319">
        <v>5240</v>
      </c>
      <c r="R404" s="319" t="s">
        <v>35</v>
      </c>
      <c r="S404" s="319">
        <v>16153</v>
      </c>
      <c r="T404" s="320">
        <v>24</v>
      </c>
      <c r="U404" s="320">
        <v>1</v>
      </c>
      <c r="V404" s="320">
        <v>4</v>
      </c>
      <c r="W404" s="320" t="s">
        <v>35</v>
      </c>
      <c r="X404" s="320">
        <v>29</v>
      </c>
      <c r="Y404" s="317">
        <v>65</v>
      </c>
      <c r="Z404" s="317">
        <v>145</v>
      </c>
      <c r="AA404" s="317">
        <v>27</v>
      </c>
      <c r="AB404" s="317" t="s">
        <v>35</v>
      </c>
      <c r="AC404" s="317">
        <v>237</v>
      </c>
      <c r="AD404" s="317">
        <v>204</v>
      </c>
      <c r="AE404" s="317">
        <v>51</v>
      </c>
      <c r="AF404" s="317">
        <v>31</v>
      </c>
      <c r="AG404" s="317" t="s">
        <v>35</v>
      </c>
      <c r="AH404" s="317">
        <v>286</v>
      </c>
      <c r="AI404" s="319">
        <v>120</v>
      </c>
      <c r="AJ404" s="319">
        <v>377</v>
      </c>
      <c r="AK404" s="319">
        <v>27</v>
      </c>
      <c r="AL404" s="319" t="s">
        <v>35</v>
      </c>
      <c r="AM404" s="319">
        <v>524</v>
      </c>
      <c r="AN404" s="319">
        <v>204</v>
      </c>
      <c r="AO404" s="319">
        <v>51</v>
      </c>
      <c r="AP404" s="319">
        <v>31</v>
      </c>
      <c r="AQ404" s="319" t="s">
        <v>35</v>
      </c>
      <c r="AR404" s="319">
        <v>286</v>
      </c>
      <c r="AS404" s="321">
        <v>6</v>
      </c>
      <c r="AT404" s="321">
        <v>14</v>
      </c>
      <c r="AU404" s="321">
        <v>7</v>
      </c>
      <c r="AV404" s="321" t="s">
        <v>35</v>
      </c>
      <c r="AW404" s="308" t="s">
        <v>2716</v>
      </c>
    </row>
    <row r="405" spans="1:49" x14ac:dyDescent="0.35">
      <c r="A405" s="315">
        <v>2013</v>
      </c>
      <c r="B405" s="316">
        <v>17008</v>
      </c>
      <c r="C405" s="308" t="s">
        <v>1445</v>
      </c>
      <c r="D405" s="308" t="s">
        <v>94</v>
      </c>
      <c r="E405" s="317">
        <v>1003</v>
      </c>
      <c r="F405" s="317">
        <v>0</v>
      </c>
      <c r="G405" s="317">
        <v>15</v>
      </c>
      <c r="H405" s="317" t="s">
        <v>35</v>
      </c>
      <c r="I405" s="317">
        <v>1018</v>
      </c>
      <c r="J405" s="318">
        <v>0.4</v>
      </c>
      <c r="K405" s="318">
        <v>0</v>
      </c>
      <c r="L405" s="318">
        <v>0</v>
      </c>
      <c r="M405" s="318" t="s">
        <v>35</v>
      </c>
      <c r="N405" s="318">
        <v>0.4</v>
      </c>
      <c r="O405" s="319">
        <v>22215</v>
      </c>
      <c r="P405" s="319">
        <v>0</v>
      </c>
      <c r="Q405" s="319">
        <v>227</v>
      </c>
      <c r="R405" s="319" t="s">
        <v>35</v>
      </c>
      <c r="S405" s="319">
        <v>22442</v>
      </c>
      <c r="T405" s="320">
        <v>0.4</v>
      </c>
      <c r="U405" s="320">
        <v>0</v>
      </c>
      <c r="V405" s="320">
        <v>0</v>
      </c>
      <c r="W405" s="320" t="s">
        <v>35</v>
      </c>
      <c r="X405" s="320">
        <v>0.4</v>
      </c>
      <c r="Y405" s="317">
        <v>201</v>
      </c>
      <c r="Z405" s="317">
        <v>0</v>
      </c>
      <c r="AA405" s="317">
        <v>66</v>
      </c>
      <c r="AB405" s="317" t="s">
        <v>35</v>
      </c>
      <c r="AC405" s="317">
        <v>267</v>
      </c>
      <c r="AD405" s="317">
        <v>53</v>
      </c>
      <c r="AE405" s="317">
        <v>7</v>
      </c>
      <c r="AF405" s="317">
        <v>9</v>
      </c>
      <c r="AG405" s="317" t="s">
        <v>35</v>
      </c>
      <c r="AH405" s="317">
        <v>69</v>
      </c>
      <c r="AI405" s="319">
        <v>201</v>
      </c>
      <c r="AJ405" s="319">
        <v>0</v>
      </c>
      <c r="AK405" s="319">
        <v>66</v>
      </c>
      <c r="AL405" s="319" t="s">
        <v>35</v>
      </c>
      <c r="AM405" s="319">
        <v>267</v>
      </c>
      <c r="AN405" s="319">
        <v>53</v>
      </c>
      <c r="AO405" s="319">
        <v>7</v>
      </c>
      <c r="AP405" s="319">
        <v>9</v>
      </c>
      <c r="AQ405" s="319" t="s">
        <v>35</v>
      </c>
      <c r="AR405" s="319">
        <v>69</v>
      </c>
      <c r="AS405" s="321">
        <v>22.16</v>
      </c>
      <c r="AT405" s="321">
        <v>0</v>
      </c>
      <c r="AU405" s="321">
        <v>15.5</v>
      </c>
      <c r="AV405" s="321">
        <v>0</v>
      </c>
      <c r="AW405" s="308" t="s">
        <v>6</v>
      </c>
    </row>
    <row r="406" spans="1:49" x14ac:dyDescent="0.35">
      <c r="A406" s="315">
        <v>2013</v>
      </c>
      <c r="B406" s="316">
        <v>17038</v>
      </c>
      <c r="C406" s="308" t="s">
        <v>1450</v>
      </c>
      <c r="D406" s="308" t="s">
        <v>71</v>
      </c>
      <c r="E406" s="317">
        <v>646</v>
      </c>
      <c r="F406" s="317">
        <v>3335</v>
      </c>
      <c r="G406" s="317">
        <v>0</v>
      </c>
      <c r="H406" s="317" t="s">
        <v>35</v>
      </c>
      <c r="I406" s="317">
        <v>3981</v>
      </c>
      <c r="J406" s="318">
        <v>0.4</v>
      </c>
      <c r="K406" s="318">
        <v>0.1</v>
      </c>
      <c r="L406" s="318">
        <v>0</v>
      </c>
      <c r="M406" s="318" t="s">
        <v>35</v>
      </c>
      <c r="N406" s="318">
        <v>0.5</v>
      </c>
      <c r="O406" s="319">
        <v>9690</v>
      </c>
      <c r="P406" s="319">
        <v>50025</v>
      </c>
      <c r="Q406" s="319">
        <v>0</v>
      </c>
      <c r="R406" s="319" t="s">
        <v>35</v>
      </c>
      <c r="S406" s="319">
        <v>59715</v>
      </c>
      <c r="T406" s="320">
        <v>3.8</v>
      </c>
      <c r="U406" s="320">
        <v>0.4</v>
      </c>
      <c r="V406" s="320">
        <v>0</v>
      </c>
      <c r="W406" s="320" t="s">
        <v>35</v>
      </c>
      <c r="X406" s="320">
        <v>4.2</v>
      </c>
      <c r="Y406" s="317">
        <v>32</v>
      </c>
      <c r="Z406" s="317">
        <v>0</v>
      </c>
      <c r="AA406" s="317">
        <v>0</v>
      </c>
      <c r="AB406" s="317" t="s">
        <v>35</v>
      </c>
      <c r="AC406" s="317">
        <v>32</v>
      </c>
      <c r="AD406" s="317">
        <v>10</v>
      </c>
      <c r="AE406" s="317">
        <v>0</v>
      </c>
      <c r="AF406" s="317">
        <v>0</v>
      </c>
      <c r="AG406" s="317" t="s">
        <v>35</v>
      </c>
      <c r="AH406" s="317">
        <v>10</v>
      </c>
      <c r="AI406" s="319">
        <v>88</v>
      </c>
      <c r="AJ406" s="319">
        <v>0</v>
      </c>
      <c r="AK406" s="319">
        <v>0</v>
      </c>
      <c r="AL406" s="319" t="s">
        <v>35</v>
      </c>
      <c r="AM406" s="319">
        <v>88</v>
      </c>
      <c r="AN406" s="319">
        <v>86</v>
      </c>
      <c r="AO406" s="319">
        <v>0</v>
      </c>
      <c r="AP406" s="319">
        <v>0</v>
      </c>
      <c r="AQ406" s="319" t="s">
        <v>35</v>
      </c>
      <c r="AR406" s="319">
        <v>86</v>
      </c>
      <c r="AS406" s="321">
        <v>15</v>
      </c>
      <c r="AT406" s="321">
        <v>15</v>
      </c>
      <c r="AU406" s="321" t="s">
        <v>35</v>
      </c>
      <c r="AV406" s="321" t="s">
        <v>35</v>
      </c>
      <c r="AW406" s="308" t="s">
        <v>6</v>
      </c>
    </row>
    <row r="407" spans="1:49" x14ac:dyDescent="0.35">
      <c r="A407" s="315">
        <v>2013</v>
      </c>
      <c r="B407" s="316">
        <v>17166</v>
      </c>
      <c r="C407" s="308" t="s">
        <v>1459</v>
      </c>
      <c r="D407" s="308" t="s">
        <v>221</v>
      </c>
      <c r="E407" s="317">
        <v>1919</v>
      </c>
      <c r="F407" s="317">
        <v>35162</v>
      </c>
      <c r="G407" s="317">
        <v>870</v>
      </c>
      <c r="H407" s="317" t="s">
        <v>35</v>
      </c>
      <c r="I407" s="317">
        <v>37951</v>
      </c>
      <c r="J407" s="318">
        <v>0.3</v>
      </c>
      <c r="K407" s="318">
        <v>4.4000000000000004</v>
      </c>
      <c r="L407" s="318">
        <v>0.1</v>
      </c>
      <c r="M407" s="318" t="s">
        <v>35</v>
      </c>
      <c r="N407" s="318">
        <v>4.8</v>
      </c>
      <c r="O407" s="319">
        <v>16052</v>
      </c>
      <c r="P407" s="319">
        <v>431915</v>
      </c>
      <c r="Q407" s="319">
        <v>10956</v>
      </c>
      <c r="R407" s="319" t="s">
        <v>35</v>
      </c>
      <c r="S407" s="319">
        <v>458923</v>
      </c>
      <c r="T407" s="320">
        <v>2.2999999999999998</v>
      </c>
      <c r="U407" s="320">
        <v>53.9</v>
      </c>
      <c r="V407" s="320">
        <v>1.4</v>
      </c>
      <c r="W407" s="320" t="s">
        <v>35</v>
      </c>
      <c r="X407" s="320">
        <v>57.6</v>
      </c>
      <c r="Y407" s="317">
        <v>227</v>
      </c>
      <c r="Z407" s="317">
        <v>1911</v>
      </c>
      <c r="AA407" s="317">
        <v>49</v>
      </c>
      <c r="AB407" s="317" t="s">
        <v>35</v>
      </c>
      <c r="AC407" s="317">
        <v>2187</v>
      </c>
      <c r="AD407" s="317">
        <v>218</v>
      </c>
      <c r="AE407" s="317">
        <v>1837</v>
      </c>
      <c r="AF407" s="317">
        <v>47</v>
      </c>
      <c r="AG407" s="317" t="s">
        <v>35</v>
      </c>
      <c r="AH407" s="317">
        <v>2102</v>
      </c>
      <c r="AI407" s="319">
        <v>227</v>
      </c>
      <c r="AJ407" s="319">
        <v>1911</v>
      </c>
      <c r="AK407" s="319">
        <v>49</v>
      </c>
      <c r="AL407" s="319" t="s">
        <v>35</v>
      </c>
      <c r="AM407" s="319">
        <v>2187</v>
      </c>
      <c r="AN407" s="319">
        <v>218</v>
      </c>
      <c r="AO407" s="319">
        <v>1837</v>
      </c>
      <c r="AP407" s="319">
        <v>47</v>
      </c>
      <c r="AQ407" s="319" t="s">
        <v>35</v>
      </c>
      <c r="AR407" s="319">
        <v>2102</v>
      </c>
      <c r="AS407" s="321">
        <v>8.3699999999999992</v>
      </c>
      <c r="AT407" s="321">
        <v>12.29</v>
      </c>
      <c r="AU407" s="321">
        <v>12.29</v>
      </c>
      <c r="AV407" s="321" t="s">
        <v>35</v>
      </c>
      <c r="AW407" s="308" t="s">
        <v>2717</v>
      </c>
    </row>
    <row r="408" spans="1:49" x14ac:dyDescent="0.35">
      <c r="A408" s="315">
        <v>2013</v>
      </c>
      <c r="B408" s="316">
        <v>17252</v>
      </c>
      <c r="C408" s="308" t="s">
        <v>1462</v>
      </c>
      <c r="D408" s="308" t="s">
        <v>25</v>
      </c>
      <c r="E408" s="317">
        <v>1325</v>
      </c>
      <c r="F408" s="317">
        <v>46</v>
      </c>
      <c r="G408" s="317" t="s">
        <v>35</v>
      </c>
      <c r="H408" s="317" t="s">
        <v>35</v>
      </c>
      <c r="I408" s="317">
        <v>1371</v>
      </c>
      <c r="J408" s="318">
        <v>1041</v>
      </c>
      <c r="K408" s="318" t="s">
        <v>35</v>
      </c>
      <c r="L408" s="318" t="s">
        <v>35</v>
      </c>
      <c r="M408" s="318" t="s">
        <v>35</v>
      </c>
      <c r="N408" s="318">
        <v>1041</v>
      </c>
      <c r="O408" s="319">
        <v>16000</v>
      </c>
      <c r="P408" s="319">
        <v>692</v>
      </c>
      <c r="Q408" s="319" t="s">
        <v>35</v>
      </c>
      <c r="R408" s="319" t="s">
        <v>35</v>
      </c>
      <c r="S408" s="319">
        <v>16692</v>
      </c>
      <c r="T408" s="320">
        <v>12000</v>
      </c>
      <c r="U408" s="320" t="s">
        <v>35</v>
      </c>
      <c r="V408" s="320" t="s">
        <v>35</v>
      </c>
      <c r="W408" s="320" t="s">
        <v>35</v>
      </c>
      <c r="X408" s="320">
        <v>12000</v>
      </c>
      <c r="Y408" s="317">
        <v>27</v>
      </c>
      <c r="Z408" s="317">
        <v>17</v>
      </c>
      <c r="AA408" s="317" t="s">
        <v>35</v>
      </c>
      <c r="AB408" s="317" t="s">
        <v>35</v>
      </c>
      <c r="AC408" s="317">
        <v>44</v>
      </c>
      <c r="AD408" s="317">
        <v>105</v>
      </c>
      <c r="AE408" s="317">
        <v>25</v>
      </c>
      <c r="AF408" s="317" t="s">
        <v>35</v>
      </c>
      <c r="AG408" s="317" t="s">
        <v>35</v>
      </c>
      <c r="AH408" s="317">
        <v>130</v>
      </c>
      <c r="AI408" s="319">
        <v>27</v>
      </c>
      <c r="AJ408" s="319">
        <v>17</v>
      </c>
      <c r="AK408" s="319" t="s">
        <v>35</v>
      </c>
      <c r="AL408" s="319" t="s">
        <v>35</v>
      </c>
      <c r="AM408" s="319">
        <v>44</v>
      </c>
      <c r="AN408" s="319">
        <v>105</v>
      </c>
      <c r="AO408" s="319">
        <v>25</v>
      </c>
      <c r="AP408" s="319" t="s">
        <v>35</v>
      </c>
      <c r="AQ408" s="319" t="s">
        <v>35</v>
      </c>
      <c r="AR408" s="319">
        <v>130</v>
      </c>
      <c r="AS408" s="321">
        <v>12</v>
      </c>
      <c r="AT408" s="321">
        <v>15</v>
      </c>
      <c r="AU408" s="321" t="s">
        <v>35</v>
      </c>
      <c r="AV408" s="321" t="s">
        <v>35</v>
      </c>
      <c r="AW408" s="308" t="s">
        <v>6</v>
      </c>
    </row>
    <row r="409" spans="1:49" x14ac:dyDescent="0.35">
      <c r="A409" s="315">
        <v>2013</v>
      </c>
      <c r="B409" s="316">
        <v>17260</v>
      </c>
      <c r="C409" s="308" t="s">
        <v>1463</v>
      </c>
      <c r="D409" s="308" t="s">
        <v>83</v>
      </c>
      <c r="E409" s="317">
        <v>2690</v>
      </c>
      <c r="F409" s="317">
        <v>1867</v>
      </c>
      <c r="G409" s="317" t="s">
        <v>35</v>
      </c>
      <c r="H409" s="317" t="s">
        <v>35</v>
      </c>
      <c r="I409" s="317">
        <v>4557</v>
      </c>
      <c r="J409" s="318">
        <v>0.7</v>
      </c>
      <c r="K409" s="318">
        <v>0.5</v>
      </c>
      <c r="L409" s="318" t="s">
        <v>35</v>
      </c>
      <c r="M409" s="318" t="s">
        <v>35</v>
      </c>
      <c r="N409" s="318">
        <v>1.2</v>
      </c>
      <c r="O409" s="319">
        <v>40457</v>
      </c>
      <c r="P409" s="319">
        <v>20221</v>
      </c>
      <c r="Q409" s="319" t="s">
        <v>35</v>
      </c>
      <c r="R409" s="319" t="s">
        <v>35</v>
      </c>
      <c r="S409" s="319">
        <v>60678</v>
      </c>
      <c r="T409" s="320">
        <v>7.7</v>
      </c>
      <c r="U409" s="320">
        <v>7.6</v>
      </c>
      <c r="V409" s="320" t="s">
        <v>35</v>
      </c>
      <c r="W409" s="320" t="s">
        <v>35</v>
      </c>
      <c r="X409" s="320">
        <v>15.3</v>
      </c>
      <c r="Y409" s="317">
        <v>314</v>
      </c>
      <c r="Z409" s="317">
        <v>118</v>
      </c>
      <c r="AA409" s="317" t="s">
        <v>35</v>
      </c>
      <c r="AB409" s="317" t="s">
        <v>35</v>
      </c>
      <c r="AC409" s="317">
        <v>432</v>
      </c>
      <c r="AD409" s="317">
        <v>57</v>
      </c>
      <c r="AE409" s="317">
        <v>25</v>
      </c>
      <c r="AF409" s="317" t="s">
        <v>35</v>
      </c>
      <c r="AG409" s="317" t="s">
        <v>35</v>
      </c>
      <c r="AH409" s="317">
        <v>82</v>
      </c>
      <c r="AI409" s="319">
        <v>314</v>
      </c>
      <c r="AJ409" s="319">
        <v>118</v>
      </c>
      <c r="AK409" s="319" t="s">
        <v>35</v>
      </c>
      <c r="AL409" s="319" t="s">
        <v>35</v>
      </c>
      <c r="AM409" s="319">
        <v>432</v>
      </c>
      <c r="AN409" s="319">
        <v>57</v>
      </c>
      <c r="AO409" s="319">
        <v>25</v>
      </c>
      <c r="AP409" s="319" t="s">
        <v>35</v>
      </c>
      <c r="AQ409" s="319" t="s">
        <v>35</v>
      </c>
      <c r="AR409" s="319">
        <v>82</v>
      </c>
      <c r="AS409" s="321">
        <v>15.04</v>
      </c>
      <c r="AT409" s="321">
        <v>10.831</v>
      </c>
      <c r="AU409" s="321" t="s">
        <v>35</v>
      </c>
      <c r="AV409" s="321" t="s">
        <v>35</v>
      </c>
      <c r="AW409" s="308" t="s">
        <v>6</v>
      </c>
    </row>
    <row r="410" spans="1:49" x14ac:dyDescent="0.35">
      <c r="A410" s="315">
        <v>2013</v>
      </c>
      <c r="B410" s="316">
        <v>17264</v>
      </c>
      <c r="C410" s="308" t="s">
        <v>1465</v>
      </c>
      <c r="D410" s="308" t="s">
        <v>83</v>
      </c>
      <c r="E410" s="317">
        <v>62</v>
      </c>
      <c r="F410" s="317">
        <v>253</v>
      </c>
      <c r="G410" s="317">
        <v>760</v>
      </c>
      <c r="H410" s="317" t="s">
        <v>35</v>
      </c>
      <c r="I410" s="317">
        <v>1075</v>
      </c>
      <c r="J410" s="318">
        <v>0</v>
      </c>
      <c r="K410" s="318">
        <v>0.1</v>
      </c>
      <c r="L410" s="318">
        <v>0.1</v>
      </c>
      <c r="M410" s="318" t="s">
        <v>35</v>
      </c>
      <c r="N410" s="318">
        <v>0.2</v>
      </c>
      <c r="O410" s="319">
        <v>831</v>
      </c>
      <c r="P410" s="319">
        <v>3400</v>
      </c>
      <c r="Q410" s="319">
        <v>10202</v>
      </c>
      <c r="R410" s="319" t="s">
        <v>35</v>
      </c>
      <c r="S410" s="319">
        <v>14433</v>
      </c>
      <c r="T410" s="320">
        <v>0</v>
      </c>
      <c r="U410" s="320">
        <v>0.1</v>
      </c>
      <c r="V410" s="320">
        <v>0.1</v>
      </c>
      <c r="W410" s="320" t="s">
        <v>35</v>
      </c>
      <c r="X410" s="320">
        <v>0.2</v>
      </c>
      <c r="Y410" s="317">
        <v>7</v>
      </c>
      <c r="Z410" s="317">
        <v>14</v>
      </c>
      <c r="AA410" s="317">
        <v>42</v>
      </c>
      <c r="AB410" s="317" t="s">
        <v>35</v>
      </c>
      <c r="AC410" s="317">
        <v>63</v>
      </c>
      <c r="AD410" s="317">
        <v>6</v>
      </c>
      <c r="AE410" s="317">
        <v>12</v>
      </c>
      <c r="AF410" s="317">
        <v>38</v>
      </c>
      <c r="AG410" s="317" t="s">
        <v>35</v>
      </c>
      <c r="AH410" s="317">
        <v>56</v>
      </c>
      <c r="AI410" s="319">
        <v>7</v>
      </c>
      <c r="AJ410" s="319">
        <v>14</v>
      </c>
      <c r="AK410" s="319">
        <v>42</v>
      </c>
      <c r="AL410" s="319" t="s">
        <v>35</v>
      </c>
      <c r="AM410" s="319">
        <v>63</v>
      </c>
      <c r="AN410" s="319">
        <v>6</v>
      </c>
      <c r="AO410" s="319">
        <v>12</v>
      </c>
      <c r="AP410" s="319">
        <v>38</v>
      </c>
      <c r="AQ410" s="319" t="s">
        <v>35</v>
      </c>
      <c r="AR410" s="319">
        <v>56</v>
      </c>
      <c r="AS410" s="321">
        <v>14</v>
      </c>
      <c r="AT410" s="321">
        <v>13</v>
      </c>
      <c r="AU410" s="321">
        <v>13</v>
      </c>
      <c r="AV410" s="321" t="s">
        <v>35</v>
      </c>
      <c r="AW410" s="308" t="s">
        <v>6</v>
      </c>
    </row>
    <row r="411" spans="1:49" x14ac:dyDescent="0.35">
      <c r="A411" s="315">
        <v>2013</v>
      </c>
      <c r="B411" s="316">
        <v>17267</v>
      </c>
      <c r="C411" s="308" t="s">
        <v>1467</v>
      </c>
      <c r="D411" s="308" t="s">
        <v>48</v>
      </c>
      <c r="E411" s="317">
        <v>234</v>
      </c>
      <c r="F411" s="317">
        <v>46</v>
      </c>
      <c r="G411" s="317" t="s">
        <v>35</v>
      </c>
      <c r="H411" s="317" t="s">
        <v>35</v>
      </c>
      <c r="I411" s="317">
        <v>280</v>
      </c>
      <c r="J411" s="318">
        <v>0</v>
      </c>
      <c r="K411" s="318">
        <v>0</v>
      </c>
      <c r="L411" s="318" t="s">
        <v>35</v>
      </c>
      <c r="M411" s="318" t="s">
        <v>35</v>
      </c>
      <c r="N411" s="318">
        <v>0</v>
      </c>
      <c r="O411" s="319">
        <v>4661</v>
      </c>
      <c r="P411" s="319">
        <v>924</v>
      </c>
      <c r="Q411" s="319" t="s">
        <v>35</v>
      </c>
      <c r="R411" s="319" t="s">
        <v>35</v>
      </c>
      <c r="S411" s="319">
        <v>5585</v>
      </c>
      <c r="T411" s="320">
        <v>0.2</v>
      </c>
      <c r="U411" s="320">
        <v>0.3</v>
      </c>
      <c r="V411" s="320" t="s">
        <v>35</v>
      </c>
      <c r="W411" s="320" t="s">
        <v>35</v>
      </c>
      <c r="X411" s="320">
        <v>0.5</v>
      </c>
      <c r="Y411" s="317">
        <v>41</v>
      </c>
      <c r="Z411" s="317">
        <v>2</v>
      </c>
      <c r="AA411" s="317" t="s">
        <v>35</v>
      </c>
      <c r="AB411" s="317" t="s">
        <v>35</v>
      </c>
      <c r="AC411" s="317">
        <v>43</v>
      </c>
      <c r="AD411" s="317">
        <v>10</v>
      </c>
      <c r="AE411" s="317">
        <v>0</v>
      </c>
      <c r="AF411" s="317" t="s">
        <v>35</v>
      </c>
      <c r="AG411" s="317" t="s">
        <v>35</v>
      </c>
      <c r="AH411" s="317">
        <v>10</v>
      </c>
      <c r="AI411" s="319">
        <v>43</v>
      </c>
      <c r="AJ411" s="319">
        <v>2</v>
      </c>
      <c r="AK411" s="319" t="s">
        <v>35</v>
      </c>
      <c r="AL411" s="319" t="s">
        <v>35</v>
      </c>
      <c r="AM411" s="319">
        <v>45</v>
      </c>
      <c r="AN411" s="319">
        <v>10</v>
      </c>
      <c r="AO411" s="319">
        <v>0</v>
      </c>
      <c r="AP411" s="319" t="s">
        <v>35</v>
      </c>
      <c r="AQ411" s="319" t="s">
        <v>35</v>
      </c>
      <c r="AR411" s="319">
        <v>10</v>
      </c>
      <c r="AS411" s="321">
        <v>15</v>
      </c>
      <c r="AT411" s="321">
        <v>15</v>
      </c>
      <c r="AU411" s="321" t="s">
        <v>35</v>
      </c>
      <c r="AV411" s="321" t="s">
        <v>35</v>
      </c>
      <c r="AW411" s="308" t="s">
        <v>2718</v>
      </c>
    </row>
    <row r="412" spans="1:49" x14ac:dyDescent="0.35">
      <c r="A412" s="315">
        <v>2013</v>
      </c>
      <c r="B412" s="316">
        <v>17267</v>
      </c>
      <c r="C412" s="308" t="s">
        <v>1467</v>
      </c>
      <c r="D412" s="308" t="s">
        <v>164</v>
      </c>
      <c r="E412" s="317">
        <v>1153</v>
      </c>
      <c r="F412" s="317">
        <v>250</v>
      </c>
      <c r="G412" s="317" t="s">
        <v>35</v>
      </c>
      <c r="H412" s="317" t="s">
        <v>35</v>
      </c>
      <c r="I412" s="317">
        <v>1403</v>
      </c>
      <c r="J412" s="318">
        <v>0.1</v>
      </c>
      <c r="K412" s="318">
        <v>0.1</v>
      </c>
      <c r="L412" s="318" t="s">
        <v>35</v>
      </c>
      <c r="M412" s="318" t="s">
        <v>35</v>
      </c>
      <c r="N412" s="318">
        <v>0.2</v>
      </c>
      <c r="O412" s="319">
        <v>24800</v>
      </c>
      <c r="P412" s="319">
        <v>4928</v>
      </c>
      <c r="Q412" s="319" t="s">
        <v>35</v>
      </c>
      <c r="R412" s="319" t="s">
        <v>35</v>
      </c>
      <c r="S412" s="319">
        <v>29728</v>
      </c>
      <c r="T412" s="320">
        <v>1.1000000000000001</v>
      </c>
      <c r="U412" s="320">
        <v>1.4</v>
      </c>
      <c r="V412" s="320" t="s">
        <v>35</v>
      </c>
      <c r="W412" s="320" t="s">
        <v>35</v>
      </c>
      <c r="X412" s="320">
        <v>2.5</v>
      </c>
      <c r="Y412" s="317">
        <v>24</v>
      </c>
      <c r="Z412" s="317">
        <v>33</v>
      </c>
      <c r="AA412" s="317" t="s">
        <v>35</v>
      </c>
      <c r="AB412" s="317" t="s">
        <v>35</v>
      </c>
      <c r="AC412" s="317">
        <v>57</v>
      </c>
      <c r="AD412" s="317">
        <v>70</v>
      </c>
      <c r="AE412" s="317">
        <v>0</v>
      </c>
      <c r="AF412" s="317" t="s">
        <v>35</v>
      </c>
      <c r="AG412" s="317" t="s">
        <v>35</v>
      </c>
      <c r="AH412" s="317">
        <v>70</v>
      </c>
      <c r="AI412" s="319">
        <v>38</v>
      </c>
      <c r="AJ412" s="319">
        <v>33</v>
      </c>
      <c r="AK412" s="319" t="s">
        <v>35</v>
      </c>
      <c r="AL412" s="319" t="s">
        <v>35</v>
      </c>
      <c r="AM412" s="319">
        <v>71</v>
      </c>
      <c r="AN412" s="319">
        <v>70</v>
      </c>
      <c r="AO412" s="319">
        <v>0</v>
      </c>
      <c r="AP412" s="319" t="s">
        <v>35</v>
      </c>
      <c r="AQ412" s="319" t="s">
        <v>35</v>
      </c>
      <c r="AR412" s="319">
        <v>70</v>
      </c>
      <c r="AS412" s="321">
        <v>15</v>
      </c>
      <c r="AT412" s="321">
        <v>15</v>
      </c>
      <c r="AU412" s="321" t="s">
        <v>35</v>
      </c>
      <c r="AV412" s="321" t="s">
        <v>35</v>
      </c>
      <c r="AW412" s="308" t="s">
        <v>2718</v>
      </c>
    </row>
    <row r="413" spans="1:49" x14ac:dyDescent="0.35">
      <c r="A413" s="315">
        <v>2013</v>
      </c>
      <c r="B413" s="316">
        <v>17279</v>
      </c>
      <c r="C413" s="308" t="s">
        <v>1469</v>
      </c>
      <c r="D413" s="308" t="s">
        <v>92</v>
      </c>
      <c r="E413" s="317">
        <v>584</v>
      </c>
      <c r="F413" s="317">
        <v>372</v>
      </c>
      <c r="G413" s="317">
        <v>4</v>
      </c>
      <c r="H413" s="317" t="s">
        <v>35</v>
      </c>
      <c r="I413" s="317">
        <v>960</v>
      </c>
      <c r="J413" s="318" t="s">
        <v>35</v>
      </c>
      <c r="K413" s="318" t="s">
        <v>35</v>
      </c>
      <c r="L413" s="318" t="s">
        <v>35</v>
      </c>
      <c r="M413" s="318" t="s">
        <v>35</v>
      </c>
      <c r="N413" s="318" t="s">
        <v>35</v>
      </c>
      <c r="O413" s="319">
        <v>5845</v>
      </c>
      <c r="P413" s="319">
        <v>4140</v>
      </c>
      <c r="Q413" s="319">
        <v>35</v>
      </c>
      <c r="R413" s="319" t="s">
        <v>35</v>
      </c>
      <c r="S413" s="319">
        <v>10020</v>
      </c>
      <c r="T413" s="320" t="s">
        <v>35</v>
      </c>
      <c r="U413" s="320" t="s">
        <v>35</v>
      </c>
      <c r="V413" s="320" t="s">
        <v>35</v>
      </c>
      <c r="W413" s="320" t="s">
        <v>35</v>
      </c>
      <c r="X413" s="320" t="s">
        <v>35</v>
      </c>
      <c r="Y413" s="317">
        <v>24</v>
      </c>
      <c r="Z413" s="317">
        <v>34</v>
      </c>
      <c r="AA413" s="317">
        <v>0</v>
      </c>
      <c r="AB413" s="317" t="s">
        <v>35</v>
      </c>
      <c r="AC413" s="317">
        <v>58</v>
      </c>
      <c r="AD413" s="317">
        <v>11</v>
      </c>
      <c r="AE413" s="317">
        <v>16</v>
      </c>
      <c r="AF413" s="317">
        <v>0</v>
      </c>
      <c r="AG413" s="317" t="s">
        <v>35</v>
      </c>
      <c r="AH413" s="317">
        <v>27</v>
      </c>
      <c r="AI413" s="319">
        <v>245</v>
      </c>
      <c r="AJ413" s="319">
        <v>382</v>
      </c>
      <c r="AK413" s="319">
        <v>0</v>
      </c>
      <c r="AL413" s="319" t="s">
        <v>35</v>
      </c>
      <c r="AM413" s="319">
        <v>627</v>
      </c>
      <c r="AN413" s="319">
        <v>115</v>
      </c>
      <c r="AO413" s="319">
        <v>179</v>
      </c>
      <c r="AP413" s="319">
        <v>0</v>
      </c>
      <c r="AQ413" s="319" t="s">
        <v>35</v>
      </c>
      <c r="AR413" s="319">
        <v>294</v>
      </c>
      <c r="AS413" s="321">
        <v>10.01</v>
      </c>
      <c r="AT413" s="321">
        <v>11.13</v>
      </c>
      <c r="AU413" s="321">
        <v>8</v>
      </c>
      <c r="AV413" s="321" t="s">
        <v>35</v>
      </c>
      <c r="AW413" s="308" t="s">
        <v>2719</v>
      </c>
    </row>
    <row r="414" spans="1:49" x14ac:dyDescent="0.35">
      <c r="A414" s="315">
        <v>2013</v>
      </c>
      <c r="B414" s="316">
        <v>17320</v>
      </c>
      <c r="C414" s="308" t="s">
        <v>1471</v>
      </c>
      <c r="D414" s="308" t="s">
        <v>48</v>
      </c>
      <c r="E414" s="317">
        <v>76</v>
      </c>
      <c r="F414" s="317">
        <v>108</v>
      </c>
      <c r="G414" s="317" t="s">
        <v>35</v>
      </c>
      <c r="H414" s="317" t="s">
        <v>35</v>
      </c>
      <c r="I414" s="317">
        <v>184</v>
      </c>
      <c r="J414" s="318">
        <v>0.1</v>
      </c>
      <c r="K414" s="318">
        <v>0.5</v>
      </c>
      <c r="L414" s="318" t="s">
        <v>35</v>
      </c>
      <c r="M414" s="318" t="s">
        <v>35</v>
      </c>
      <c r="N414" s="318">
        <v>0.6</v>
      </c>
      <c r="O414" s="319">
        <v>760</v>
      </c>
      <c r="P414" s="319">
        <v>1080</v>
      </c>
      <c r="Q414" s="319" t="s">
        <v>35</v>
      </c>
      <c r="R414" s="319" t="s">
        <v>35</v>
      </c>
      <c r="S414" s="319">
        <v>1840</v>
      </c>
      <c r="T414" s="320">
        <v>0.1</v>
      </c>
      <c r="U414" s="320">
        <v>0.5</v>
      </c>
      <c r="V414" s="320" t="s">
        <v>35</v>
      </c>
      <c r="W414" s="320" t="s">
        <v>35</v>
      </c>
      <c r="X414" s="320">
        <v>0.6</v>
      </c>
      <c r="Y414" s="317">
        <v>16</v>
      </c>
      <c r="Z414" s="317">
        <v>9</v>
      </c>
      <c r="AA414" s="317" t="s">
        <v>35</v>
      </c>
      <c r="AB414" s="317" t="s">
        <v>35</v>
      </c>
      <c r="AC414" s="317">
        <v>25</v>
      </c>
      <c r="AD414" s="317">
        <v>14</v>
      </c>
      <c r="AE414" s="317">
        <v>14</v>
      </c>
      <c r="AF414" s="317" t="s">
        <v>35</v>
      </c>
      <c r="AG414" s="317" t="s">
        <v>35</v>
      </c>
      <c r="AH414" s="317">
        <v>28</v>
      </c>
      <c r="AI414" s="319">
        <v>16</v>
      </c>
      <c r="AJ414" s="319">
        <v>9</v>
      </c>
      <c r="AK414" s="319" t="s">
        <v>35</v>
      </c>
      <c r="AL414" s="319" t="s">
        <v>35</v>
      </c>
      <c r="AM414" s="319">
        <v>25</v>
      </c>
      <c r="AN414" s="319">
        <v>14</v>
      </c>
      <c r="AO414" s="319">
        <v>14</v>
      </c>
      <c r="AP414" s="319" t="s">
        <v>35</v>
      </c>
      <c r="AQ414" s="319" t="s">
        <v>35</v>
      </c>
      <c r="AR414" s="319">
        <v>28</v>
      </c>
      <c r="AS414" s="321">
        <v>15</v>
      </c>
      <c r="AT414" s="321">
        <v>15</v>
      </c>
      <c r="AU414" s="321" t="s">
        <v>35</v>
      </c>
      <c r="AV414" s="321" t="s">
        <v>35</v>
      </c>
      <c r="AW414" s="308" t="s">
        <v>2651</v>
      </c>
    </row>
    <row r="415" spans="1:49" x14ac:dyDescent="0.35">
      <c r="A415" s="315">
        <v>2013</v>
      </c>
      <c r="B415" s="316">
        <v>17470</v>
      </c>
      <c r="C415" s="308" t="s">
        <v>2433</v>
      </c>
      <c r="D415" s="308" t="s">
        <v>92</v>
      </c>
      <c r="E415" s="317">
        <v>54921</v>
      </c>
      <c r="F415" s="317">
        <v>40273</v>
      </c>
      <c r="G415" s="317">
        <v>6194</v>
      </c>
      <c r="H415" s="317" t="s">
        <v>35</v>
      </c>
      <c r="I415" s="317">
        <v>101388</v>
      </c>
      <c r="J415" s="318" t="s">
        <v>35</v>
      </c>
      <c r="K415" s="318" t="s">
        <v>35</v>
      </c>
      <c r="L415" s="318" t="s">
        <v>35</v>
      </c>
      <c r="M415" s="318" t="s">
        <v>35</v>
      </c>
      <c r="N415" s="318" t="s">
        <v>35</v>
      </c>
      <c r="O415" s="319">
        <v>628298</v>
      </c>
      <c r="P415" s="319">
        <v>465954</v>
      </c>
      <c r="Q415" s="319">
        <v>72594</v>
      </c>
      <c r="R415" s="319" t="s">
        <v>35</v>
      </c>
      <c r="S415" s="319">
        <v>1166846</v>
      </c>
      <c r="T415" s="320" t="s">
        <v>35</v>
      </c>
      <c r="U415" s="320" t="s">
        <v>35</v>
      </c>
      <c r="V415" s="320" t="s">
        <v>35</v>
      </c>
      <c r="W415" s="320" t="s">
        <v>35</v>
      </c>
      <c r="X415" s="320" t="s">
        <v>35</v>
      </c>
      <c r="Y415" s="317">
        <v>8220</v>
      </c>
      <c r="Z415" s="317">
        <v>6098</v>
      </c>
      <c r="AA415" s="317">
        <v>1151</v>
      </c>
      <c r="AB415" s="317" t="s">
        <v>35</v>
      </c>
      <c r="AC415" s="317">
        <v>15469</v>
      </c>
      <c r="AD415" s="317">
        <v>3105</v>
      </c>
      <c r="AE415" s="317">
        <v>2303</v>
      </c>
      <c r="AF415" s="317">
        <v>435</v>
      </c>
      <c r="AG415" s="317" t="s">
        <v>35</v>
      </c>
      <c r="AH415" s="317">
        <v>5843</v>
      </c>
      <c r="AI415" s="319">
        <v>8220</v>
      </c>
      <c r="AJ415" s="319">
        <v>6098</v>
      </c>
      <c r="AK415" s="319">
        <v>1151</v>
      </c>
      <c r="AL415" s="319" t="s">
        <v>35</v>
      </c>
      <c r="AM415" s="319">
        <v>15469</v>
      </c>
      <c r="AN415" s="319">
        <v>3105</v>
      </c>
      <c r="AO415" s="319">
        <v>2306</v>
      </c>
      <c r="AP415" s="319">
        <v>435</v>
      </c>
      <c r="AQ415" s="319" t="s">
        <v>35</v>
      </c>
      <c r="AR415" s="319">
        <v>5846</v>
      </c>
      <c r="AS415" s="321">
        <v>11</v>
      </c>
      <c r="AT415" s="321">
        <v>12</v>
      </c>
      <c r="AU415" s="321">
        <v>12</v>
      </c>
      <c r="AV415" s="321" t="s">
        <v>35</v>
      </c>
      <c r="AW415" s="308" t="s">
        <v>2720</v>
      </c>
    </row>
    <row r="416" spans="1:49" x14ac:dyDescent="0.35">
      <c r="A416" s="315">
        <v>2013</v>
      </c>
      <c r="B416" s="316">
        <v>17492</v>
      </c>
      <c r="C416" s="308" t="s">
        <v>1476</v>
      </c>
      <c r="D416" s="308" t="s">
        <v>312</v>
      </c>
      <c r="E416" s="317">
        <v>6</v>
      </c>
      <c r="F416" s="317" t="s">
        <v>35</v>
      </c>
      <c r="G416" s="317" t="s">
        <v>35</v>
      </c>
      <c r="H416" s="317" t="s">
        <v>35</v>
      </c>
      <c r="I416" s="317">
        <v>6</v>
      </c>
      <c r="J416" s="318">
        <v>0</v>
      </c>
      <c r="K416" s="318" t="s">
        <v>35</v>
      </c>
      <c r="L416" s="318" t="s">
        <v>35</v>
      </c>
      <c r="M416" s="318" t="s">
        <v>35</v>
      </c>
      <c r="N416" s="318">
        <v>0</v>
      </c>
      <c r="O416" s="319">
        <v>30</v>
      </c>
      <c r="P416" s="319" t="s">
        <v>35</v>
      </c>
      <c r="Q416" s="319" t="s">
        <v>35</v>
      </c>
      <c r="R416" s="319" t="s">
        <v>35</v>
      </c>
      <c r="S416" s="319">
        <v>30</v>
      </c>
      <c r="T416" s="320">
        <v>0</v>
      </c>
      <c r="U416" s="320" t="s">
        <v>35</v>
      </c>
      <c r="V416" s="320" t="s">
        <v>35</v>
      </c>
      <c r="W416" s="320" t="s">
        <v>35</v>
      </c>
      <c r="X416" s="320">
        <v>0</v>
      </c>
      <c r="Y416" s="317">
        <v>3</v>
      </c>
      <c r="Z416" s="317" t="s">
        <v>35</v>
      </c>
      <c r="AA416" s="317" t="s">
        <v>35</v>
      </c>
      <c r="AB416" s="317" t="s">
        <v>35</v>
      </c>
      <c r="AC416" s="317">
        <v>3</v>
      </c>
      <c r="AD416" s="317">
        <v>0</v>
      </c>
      <c r="AE416" s="317" t="s">
        <v>35</v>
      </c>
      <c r="AF416" s="317" t="s">
        <v>35</v>
      </c>
      <c r="AG416" s="317" t="s">
        <v>35</v>
      </c>
      <c r="AH416" s="317">
        <v>0</v>
      </c>
      <c r="AI416" s="319">
        <v>3</v>
      </c>
      <c r="AJ416" s="319" t="s">
        <v>35</v>
      </c>
      <c r="AK416" s="319" t="s">
        <v>35</v>
      </c>
      <c r="AL416" s="319" t="s">
        <v>35</v>
      </c>
      <c r="AM416" s="319">
        <v>3</v>
      </c>
      <c r="AN416" s="319">
        <v>0</v>
      </c>
      <c r="AO416" s="319" t="s">
        <v>35</v>
      </c>
      <c r="AP416" s="319" t="s">
        <v>35</v>
      </c>
      <c r="AQ416" s="319" t="s">
        <v>35</v>
      </c>
      <c r="AR416" s="319">
        <v>0</v>
      </c>
      <c r="AS416" s="321">
        <v>5</v>
      </c>
      <c r="AT416" s="321" t="s">
        <v>35</v>
      </c>
      <c r="AU416" s="321" t="s">
        <v>35</v>
      </c>
      <c r="AV416" s="321" t="s">
        <v>35</v>
      </c>
      <c r="AW416" s="308" t="s">
        <v>6</v>
      </c>
    </row>
    <row r="417" spans="1:49" x14ac:dyDescent="0.35">
      <c r="A417" s="315">
        <v>2013</v>
      </c>
      <c r="B417" s="316">
        <v>17539</v>
      </c>
      <c r="C417" s="308" t="s">
        <v>2435</v>
      </c>
      <c r="D417" s="308" t="s">
        <v>51</v>
      </c>
      <c r="E417" s="317">
        <v>68269</v>
      </c>
      <c r="F417" s="317">
        <v>53326</v>
      </c>
      <c r="G417" s="317">
        <v>20687</v>
      </c>
      <c r="H417" s="317" t="s">
        <v>35</v>
      </c>
      <c r="I417" s="317">
        <v>142282</v>
      </c>
      <c r="J417" s="318">
        <v>17</v>
      </c>
      <c r="K417" s="318">
        <v>6</v>
      </c>
      <c r="L417" s="318">
        <v>2</v>
      </c>
      <c r="M417" s="318" t="s">
        <v>35</v>
      </c>
      <c r="N417" s="318">
        <v>25</v>
      </c>
      <c r="O417" s="319">
        <v>201388</v>
      </c>
      <c r="P417" s="319">
        <v>78426</v>
      </c>
      <c r="Q417" s="319">
        <v>30423</v>
      </c>
      <c r="R417" s="319" t="s">
        <v>35</v>
      </c>
      <c r="S417" s="319">
        <v>310237</v>
      </c>
      <c r="T417" s="320">
        <v>36</v>
      </c>
      <c r="U417" s="320">
        <v>10</v>
      </c>
      <c r="V417" s="320">
        <v>4</v>
      </c>
      <c r="W417" s="320" t="s">
        <v>35</v>
      </c>
      <c r="X417" s="320">
        <v>50</v>
      </c>
      <c r="Y417" s="317">
        <v>6806</v>
      </c>
      <c r="Z417" s="317">
        <v>3889</v>
      </c>
      <c r="AA417" s="317">
        <v>1509</v>
      </c>
      <c r="AB417" s="317" t="s">
        <v>35</v>
      </c>
      <c r="AC417" s="317">
        <v>12204</v>
      </c>
      <c r="AD417" s="317">
        <v>4963</v>
      </c>
      <c r="AE417" s="317">
        <v>1707</v>
      </c>
      <c r="AF417" s="317">
        <v>662</v>
      </c>
      <c r="AG417" s="317" t="s">
        <v>35</v>
      </c>
      <c r="AH417" s="317">
        <v>7332</v>
      </c>
      <c r="AI417" s="319">
        <v>15936</v>
      </c>
      <c r="AJ417" s="319">
        <v>6725</v>
      </c>
      <c r="AK417" s="319">
        <v>2609</v>
      </c>
      <c r="AL417" s="319" t="s">
        <v>35</v>
      </c>
      <c r="AM417" s="319">
        <v>25270</v>
      </c>
      <c r="AN417" s="319">
        <v>15030</v>
      </c>
      <c r="AO417" s="319">
        <v>4861</v>
      </c>
      <c r="AP417" s="319">
        <v>1886</v>
      </c>
      <c r="AQ417" s="319" t="s">
        <v>35</v>
      </c>
      <c r="AR417" s="319">
        <v>21777</v>
      </c>
      <c r="AS417" s="321">
        <v>8</v>
      </c>
      <c r="AT417" s="321">
        <v>13</v>
      </c>
      <c r="AU417" s="321">
        <v>13</v>
      </c>
      <c r="AV417" s="321">
        <v>0</v>
      </c>
      <c r="AW417" s="308" t="s">
        <v>2721</v>
      </c>
    </row>
    <row r="418" spans="1:49" x14ac:dyDescent="0.35">
      <c r="A418" s="315">
        <v>2013</v>
      </c>
      <c r="B418" s="316">
        <v>17543</v>
      </c>
      <c r="C418" s="308" t="s">
        <v>1479</v>
      </c>
      <c r="D418" s="308" t="s">
        <v>51</v>
      </c>
      <c r="E418" s="317">
        <v>1353</v>
      </c>
      <c r="F418" s="317">
        <v>22079</v>
      </c>
      <c r="G418" s="317">
        <v>0</v>
      </c>
      <c r="H418" s="317">
        <v>0</v>
      </c>
      <c r="I418" s="317">
        <v>23432</v>
      </c>
      <c r="J418" s="318">
        <v>0.8</v>
      </c>
      <c r="K418" s="318">
        <v>3.7</v>
      </c>
      <c r="L418" s="318">
        <v>0</v>
      </c>
      <c r="M418" s="318">
        <v>0</v>
      </c>
      <c r="N418" s="318">
        <v>4.5</v>
      </c>
      <c r="O418" s="319">
        <v>18556</v>
      </c>
      <c r="P418" s="319">
        <v>290556</v>
      </c>
      <c r="Q418" s="319">
        <v>0</v>
      </c>
      <c r="R418" s="319">
        <v>0</v>
      </c>
      <c r="S418" s="319">
        <v>309112</v>
      </c>
      <c r="T418" s="320">
        <v>0.8</v>
      </c>
      <c r="U418" s="320">
        <v>3.7</v>
      </c>
      <c r="V418" s="320">
        <v>0</v>
      </c>
      <c r="W418" s="320">
        <v>0</v>
      </c>
      <c r="X418" s="320">
        <v>4.5</v>
      </c>
      <c r="Y418" s="317">
        <v>212</v>
      </c>
      <c r="Z418" s="317">
        <v>1806</v>
      </c>
      <c r="AA418" s="317">
        <v>0</v>
      </c>
      <c r="AB418" s="317">
        <v>0</v>
      </c>
      <c r="AC418" s="317">
        <v>2018</v>
      </c>
      <c r="AD418" s="317">
        <v>545</v>
      </c>
      <c r="AE418" s="317">
        <v>2595</v>
      </c>
      <c r="AF418" s="317">
        <v>0</v>
      </c>
      <c r="AG418" s="317">
        <v>0</v>
      </c>
      <c r="AH418" s="317">
        <v>3140</v>
      </c>
      <c r="AI418" s="319">
        <v>212</v>
      </c>
      <c r="AJ418" s="319">
        <v>1806</v>
      </c>
      <c r="AK418" s="319">
        <v>0</v>
      </c>
      <c r="AL418" s="319">
        <v>0</v>
      </c>
      <c r="AM418" s="319">
        <v>2018</v>
      </c>
      <c r="AN418" s="319">
        <v>545</v>
      </c>
      <c r="AO418" s="319">
        <v>2595</v>
      </c>
      <c r="AP418" s="319">
        <v>0</v>
      </c>
      <c r="AQ418" s="319">
        <v>0</v>
      </c>
      <c r="AR418" s="319">
        <v>3140</v>
      </c>
      <c r="AS418" s="321">
        <v>13.72</v>
      </c>
      <c r="AT418" s="321">
        <v>13.16</v>
      </c>
      <c r="AU418" s="321">
        <v>0</v>
      </c>
      <c r="AV418" s="321">
        <v>0</v>
      </c>
      <c r="AW418" s="308" t="s">
        <v>6</v>
      </c>
    </row>
    <row r="419" spans="1:49" x14ac:dyDescent="0.35">
      <c r="A419" s="315">
        <v>2013</v>
      </c>
      <c r="B419" s="316">
        <v>17548</v>
      </c>
      <c r="C419" s="308" t="s">
        <v>1480</v>
      </c>
      <c r="D419" s="308" t="s">
        <v>86</v>
      </c>
      <c r="E419" s="317">
        <v>71</v>
      </c>
      <c r="F419" s="317">
        <v>32</v>
      </c>
      <c r="G419" s="317">
        <v>34</v>
      </c>
      <c r="H419" s="317">
        <v>0</v>
      </c>
      <c r="I419" s="317">
        <v>137</v>
      </c>
      <c r="J419" s="318">
        <v>0</v>
      </c>
      <c r="K419" s="318">
        <v>0</v>
      </c>
      <c r="L419" s="318">
        <v>0</v>
      </c>
      <c r="M419" s="318">
        <v>0</v>
      </c>
      <c r="N419" s="318">
        <v>0</v>
      </c>
      <c r="O419" s="319">
        <v>1359</v>
      </c>
      <c r="P419" s="319">
        <v>388</v>
      </c>
      <c r="Q419" s="319">
        <v>389</v>
      </c>
      <c r="R419" s="319">
        <v>0</v>
      </c>
      <c r="S419" s="319">
        <v>2136</v>
      </c>
      <c r="T419" s="320">
        <v>0</v>
      </c>
      <c r="U419" s="320">
        <v>0</v>
      </c>
      <c r="V419" s="320">
        <v>0</v>
      </c>
      <c r="W419" s="320">
        <v>0</v>
      </c>
      <c r="X419" s="320">
        <v>0</v>
      </c>
      <c r="Y419" s="317">
        <v>19</v>
      </c>
      <c r="Z419" s="317">
        <v>5</v>
      </c>
      <c r="AA419" s="317">
        <v>4</v>
      </c>
      <c r="AB419" s="317">
        <v>0</v>
      </c>
      <c r="AC419" s="317">
        <v>28</v>
      </c>
      <c r="AD419" s="317">
        <v>9</v>
      </c>
      <c r="AE419" s="317">
        <v>4</v>
      </c>
      <c r="AF419" s="317">
        <v>4</v>
      </c>
      <c r="AG419" s="317">
        <v>0</v>
      </c>
      <c r="AH419" s="317">
        <v>17</v>
      </c>
      <c r="AI419" s="319">
        <v>19</v>
      </c>
      <c r="AJ419" s="319">
        <v>5</v>
      </c>
      <c r="AK419" s="319">
        <v>4</v>
      </c>
      <c r="AL419" s="319">
        <v>0</v>
      </c>
      <c r="AM419" s="319">
        <v>28</v>
      </c>
      <c r="AN419" s="319">
        <v>9</v>
      </c>
      <c r="AO419" s="319">
        <v>4</v>
      </c>
      <c r="AP419" s="319">
        <v>4</v>
      </c>
      <c r="AQ419" s="319">
        <v>0</v>
      </c>
      <c r="AR419" s="319">
        <v>17</v>
      </c>
      <c r="AS419" s="321">
        <v>19</v>
      </c>
      <c r="AT419" s="321">
        <v>12</v>
      </c>
      <c r="AU419" s="321">
        <v>12</v>
      </c>
      <c r="AV419" s="321">
        <v>0</v>
      </c>
      <c r="AW419" s="308" t="s">
        <v>6</v>
      </c>
    </row>
    <row r="420" spans="1:49" x14ac:dyDescent="0.35">
      <c r="A420" s="315">
        <v>2013</v>
      </c>
      <c r="B420" s="316">
        <v>17572</v>
      </c>
      <c r="C420" s="308" t="s">
        <v>1489</v>
      </c>
      <c r="D420" s="308" t="s">
        <v>67</v>
      </c>
      <c r="E420" s="317" t="s">
        <v>35</v>
      </c>
      <c r="F420" s="317" t="s">
        <v>35</v>
      </c>
      <c r="G420" s="317" t="s">
        <v>35</v>
      </c>
      <c r="H420" s="317" t="s">
        <v>35</v>
      </c>
      <c r="I420" s="317" t="s">
        <v>35</v>
      </c>
      <c r="J420" s="318" t="s">
        <v>35</v>
      </c>
      <c r="K420" s="318" t="s">
        <v>35</v>
      </c>
      <c r="L420" s="318" t="s">
        <v>35</v>
      </c>
      <c r="M420" s="318" t="s">
        <v>35</v>
      </c>
      <c r="N420" s="318" t="s">
        <v>35</v>
      </c>
      <c r="O420" s="319">
        <v>9745</v>
      </c>
      <c r="P420" s="319" t="s">
        <v>35</v>
      </c>
      <c r="Q420" s="319" t="s">
        <v>35</v>
      </c>
      <c r="R420" s="319" t="s">
        <v>35</v>
      </c>
      <c r="S420" s="319">
        <v>9745</v>
      </c>
      <c r="T420" s="320" t="s">
        <v>35</v>
      </c>
      <c r="U420" s="320" t="s">
        <v>35</v>
      </c>
      <c r="V420" s="320" t="s">
        <v>35</v>
      </c>
      <c r="W420" s="320" t="s">
        <v>35</v>
      </c>
      <c r="X420" s="320" t="s">
        <v>35</v>
      </c>
      <c r="Y420" s="317">
        <v>43</v>
      </c>
      <c r="Z420" s="317" t="s">
        <v>35</v>
      </c>
      <c r="AA420" s="317" t="s">
        <v>35</v>
      </c>
      <c r="AB420" s="317" t="s">
        <v>35</v>
      </c>
      <c r="AC420" s="317">
        <v>43</v>
      </c>
      <c r="AD420" s="317" t="s">
        <v>35</v>
      </c>
      <c r="AE420" s="317" t="s">
        <v>35</v>
      </c>
      <c r="AF420" s="317" t="s">
        <v>35</v>
      </c>
      <c r="AG420" s="317" t="s">
        <v>35</v>
      </c>
      <c r="AH420" s="317" t="s">
        <v>35</v>
      </c>
      <c r="AI420" s="319">
        <v>43</v>
      </c>
      <c r="AJ420" s="319" t="s">
        <v>35</v>
      </c>
      <c r="AK420" s="319" t="s">
        <v>35</v>
      </c>
      <c r="AL420" s="319" t="s">
        <v>35</v>
      </c>
      <c r="AM420" s="319">
        <v>43</v>
      </c>
      <c r="AN420" s="319" t="s">
        <v>35</v>
      </c>
      <c r="AO420" s="319" t="s">
        <v>35</v>
      </c>
      <c r="AP420" s="319" t="s">
        <v>35</v>
      </c>
      <c r="AQ420" s="319" t="s">
        <v>35</v>
      </c>
      <c r="AR420" s="319" t="s">
        <v>35</v>
      </c>
      <c r="AS420" s="321">
        <v>1</v>
      </c>
      <c r="AT420" s="321" t="s">
        <v>35</v>
      </c>
      <c r="AU420" s="321" t="s">
        <v>35</v>
      </c>
      <c r="AV420" s="321" t="s">
        <v>35</v>
      </c>
      <c r="AW420" s="308" t="s">
        <v>2722</v>
      </c>
    </row>
    <row r="421" spans="1:49" x14ac:dyDescent="0.35">
      <c r="A421" s="315">
        <v>2013</v>
      </c>
      <c r="B421" s="316">
        <v>17609</v>
      </c>
      <c r="C421" s="308" t="s">
        <v>1495</v>
      </c>
      <c r="D421" s="308" t="s">
        <v>60</v>
      </c>
      <c r="E421" s="317">
        <v>309784</v>
      </c>
      <c r="F421" s="317">
        <v>380716</v>
      </c>
      <c r="G421" s="317">
        <v>133746</v>
      </c>
      <c r="H421" s="317">
        <v>0</v>
      </c>
      <c r="I421" s="317">
        <v>824246</v>
      </c>
      <c r="J421" s="318">
        <v>63</v>
      </c>
      <c r="K421" s="318">
        <v>72</v>
      </c>
      <c r="L421" s="318">
        <v>20</v>
      </c>
      <c r="M421" s="318">
        <v>0</v>
      </c>
      <c r="N421" s="318">
        <v>155</v>
      </c>
      <c r="O421" s="319">
        <v>2547930</v>
      </c>
      <c r="P421" s="319">
        <v>4904561</v>
      </c>
      <c r="Q421" s="319">
        <v>1679367</v>
      </c>
      <c r="R421" s="319">
        <v>0</v>
      </c>
      <c r="S421" s="319">
        <v>9131858</v>
      </c>
      <c r="T421" s="320">
        <v>541</v>
      </c>
      <c r="U421" s="320">
        <v>945</v>
      </c>
      <c r="V421" s="320">
        <v>243</v>
      </c>
      <c r="W421" s="320">
        <v>0</v>
      </c>
      <c r="X421" s="320">
        <v>1729</v>
      </c>
      <c r="Y421" s="317">
        <v>78575</v>
      </c>
      <c r="Z421" s="317">
        <v>96048</v>
      </c>
      <c r="AA421" s="317">
        <v>12349</v>
      </c>
      <c r="AB421" s="317">
        <v>5</v>
      </c>
      <c r="AC421" s="317">
        <v>186977</v>
      </c>
      <c r="AD421" s="317">
        <v>55885</v>
      </c>
      <c r="AE421" s="317">
        <v>61231</v>
      </c>
      <c r="AF421" s="317">
        <v>21510</v>
      </c>
      <c r="AG421" s="317" t="s">
        <v>35</v>
      </c>
      <c r="AH421" s="317">
        <v>138626</v>
      </c>
      <c r="AI421" s="319">
        <v>78575</v>
      </c>
      <c r="AJ421" s="319">
        <v>96048</v>
      </c>
      <c r="AK421" s="319">
        <v>12349</v>
      </c>
      <c r="AL421" s="319">
        <v>5</v>
      </c>
      <c r="AM421" s="319">
        <v>186977</v>
      </c>
      <c r="AN421" s="319">
        <v>55885</v>
      </c>
      <c r="AO421" s="319">
        <v>61231</v>
      </c>
      <c r="AP421" s="319">
        <v>21510</v>
      </c>
      <c r="AQ421" s="319" t="s">
        <v>35</v>
      </c>
      <c r="AR421" s="319">
        <v>138626</v>
      </c>
      <c r="AS421" s="321">
        <v>8.2200000000000006</v>
      </c>
      <c r="AT421" s="321">
        <v>12.88</v>
      </c>
      <c r="AU421" s="321">
        <v>12.56</v>
      </c>
      <c r="AV421" s="321">
        <v>0</v>
      </c>
      <c r="AW421" s="308" t="s">
        <v>6</v>
      </c>
    </row>
    <row r="422" spans="1:49" x14ac:dyDescent="0.35">
      <c r="A422" s="315">
        <v>2013</v>
      </c>
      <c r="B422" s="316">
        <v>17612</v>
      </c>
      <c r="C422" s="308" t="s">
        <v>1496</v>
      </c>
      <c r="D422" s="308" t="s">
        <v>60</v>
      </c>
      <c r="E422" s="317">
        <v>170</v>
      </c>
      <c r="F422" s="317">
        <v>384</v>
      </c>
      <c r="G422" s="317">
        <v>0</v>
      </c>
      <c r="H422" s="317">
        <v>0</v>
      </c>
      <c r="I422" s="317">
        <v>554</v>
      </c>
      <c r="J422" s="318">
        <v>0</v>
      </c>
      <c r="K422" s="318">
        <v>0</v>
      </c>
      <c r="L422" s="318">
        <v>0</v>
      </c>
      <c r="M422" s="318">
        <v>0</v>
      </c>
      <c r="N422" s="318">
        <v>0</v>
      </c>
      <c r="O422" s="319">
        <v>1801</v>
      </c>
      <c r="P422" s="319">
        <v>5205</v>
      </c>
      <c r="Q422" s="319">
        <v>0</v>
      </c>
      <c r="R422" s="319">
        <v>0</v>
      </c>
      <c r="S422" s="319">
        <v>7006</v>
      </c>
      <c r="T422" s="320">
        <v>0</v>
      </c>
      <c r="U422" s="320">
        <v>0</v>
      </c>
      <c r="V422" s="320">
        <v>0</v>
      </c>
      <c r="W422" s="320">
        <v>0</v>
      </c>
      <c r="X422" s="320">
        <v>0</v>
      </c>
      <c r="Y422" s="317">
        <v>37</v>
      </c>
      <c r="Z422" s="317">
        <v>51</v>
      </c>
      <c r="AA422" s="317">
        <v>0</v>
      </c>
      <c r="AB422" s="317">
        <v>0</v>
      </c>
      <c r="AC422" s="317">
        <v>88</v>
      </c>
      <c r="AD422" s="317">
        <v>5</v>
      </c>
      <c r="AE422" s="317">
        <v>25</v>
      </c>
      <c r="AF422" s="317">
        <v>0</v>
      </c>
      <c r="AG422" s="317">
        <v>0</v>
      </c>
      <c r="AH422" s="317">
        <v>30</v>
      </c>
      <c r="AI422" s="319">
        <v>37</v>
      </c>
      <c r="AJ422" s="319">
        <v>51</v>
      </c>
      <c r="AK422" s="319">
        <v>0</v>
      </c>
      <c r="AL422" s="319">
        <v>0</v>
      </c>
      <c r="AM422" s="319">
        <v>88</v>
      </c>
      <c r="AN422" s="319">
        <v>5</v>
      </c>
      <c r="AO422" s="319">
        <v>25</v>
      </c>
      <c r="AP422" s="319">
        <v>0</v>
      </c>
      <c r="AQ422" s="319">
        <v>0</v>
      </c>
      <c r="AR422" s="319">
        <v>30</v>
      </c>
      <c r="AS422" s="321">
        <v>13.6</v>
      </c>
      <c r="AT422" s="321">
        <v>13.6</v>
      </c>
      <c r="AU422" s="321" t="s">
        <v>35</v>
      </c>
      <c r="AV422" s="321" t="s">
        <v>35</v>
      </c>
      <c r="AW422" s="308" t="s">
        <v>6</v>
      </c>
    </row>
    <row r="423" spans="1:49" x14ac:dyDescent="0.35">
      <c r="A423" s="315">
        <v>2013</v>
      </c>
      <c r="B423" s="316">
        <v>17633</v>
      </c>
      <c r="C423" s="308" t="s">
        <v>1498</v>
      </c>
      <c r="D423" s="308" t="s">
        <v>71</v>
      </c>
      <c r="E423" s="317">
        <v>36503</v>
      </c>
      <c r="F423" s="317">
        <v>17400</v>
      </c>
      <c r="G423" s="317">
        <v>8570</v>
      </c>
      <c r="H423" s="317" t="s">
        <v>35</v>
      </c>
      <c r="I423" s="317">
        <v>62473</v>
      </c>
      <c r="J423" s="318">
        <v>4.9000000000000004</v>
      </c>
      <c r="K423" s="318">
        <v>2.1</v>
      </c>
      <c r="L423" s="318">
        <v>1</v>
      </c>
      <c r="M423" s="318" t="s">
        <v>35</v>
      </c>
      <c r="N423" s="318">
        <v>8</v>
      </c>
      <c r="O423" s="319">
        <v>265233</v>
      </c>
      <c r="P423" s="319">
        <v>191837</v>
      </c>
      <c r="Q423" s="319">
        <v>94487</v>
      </c>
      <c r="R423" s="319" t="s">
        <v>35</v>
      </c>
      <c r="S423" s="319">
        <v>551557</v>
      </c>
      <c r="T423" s="320">
        <v>4.9000000000000004</v>
      </c>
      <c r="U423" s="320">
        <v>2.1</v>
      </c>
      <c r="V423" s="320">
        <v>1</v>
      </c>
      <c r="W423" s="320" t="s">
        <v>35</v>
      </c>
      <c r="X423" s="320">
        <v>8</v>
      </c>
      <c r="Y423" s="317">
        <v>688</v>
      </c>
      <c r="Z423" s="317">
        <v>1958</v>
      </c>
      <c r="AA423" s="317">
        <v>964</v>
      </c>
      <c r="AB423" s="317" t="s">
        <v>35</v>
      </c>
      <c r="AC423" s="317">
        <v>3610</v>
      </c>
      <c r="AD423" s="317">
        <v>5591</v>
      </c>
      <c r="AE423" s="317">
        <v>1697</v>
      </c>
      <c r="AF423" s="317">
        <v>836</v>
      </c>
      <c r="AG423" s="317" t="s">
        <v>35</v>
      </c>
      <c r="AH423" s="317">
        <v>8123</v>
      </c>
      <c r="AI423" s="319">
        <v>688</v>
      </c>
      <c r="AJ423" s="319">
        <v>1958</v>
      </c>
      <c r="AK423" s="319">
        <v>964</v>
      </c>
      <c r="AL423" s="319" t="s">
        <v>35</v>
      </c>
      <c r="AM423" s="319">
        <v>3610</v>
      </c>
      <c r="AN423" s="319">
        <v>5591</v>
      </c>
      <c r="AO423" s="319">
        <v>1697</v>
      </c>
      <c r="AP423" s="319">
        <v>836</v>
      </c>
      <c r="AQ423" s="319" t="s">
        <v>35</v>
      </c>
      <c r="AR423" s="319">
        <v>8123</v>
      </c>
      <c r="AS423" s="321">
        <v>7</v>
      </c>
      <c r="AT423" s="321">
        <v>11</v>
      </c>
      <c r="AU423" s="321">
        <v>11</v>
      </c>
      <c r="AV423" s="321" t="s">
        <v>35</v>
      </c>
      <c r="AW423" s="308" t="s">
        <v>6</v>
      </c>
    </row>
    <row r="424" spans="1:49" x14ac:dyDescent="0.35">
      <c r="A424" s="315">
        <v>2013</v>
      </c>
      <c r="B424" s="316">
        <v>17637</v>
      </c>
      <c r="C424" s="308" t="s">
        <v>1499</v>
      </c>
      <c r="D424" s="308" t="s">
        <v>30</v>
      </c>
      <c r="E424" s="317">
        <v>42275</v>
      </c>
      <c r="F424" s="317">
        <v>6559</v>
      </c>
      <c r="G424" s="317" t="s">
        <v>35</v>
      </c>
      <c r="H424" s="317" t="s">
        <v>35</v>
      </c>
      <c r="I424" s="317">
        <v>48834</v>
      </c>
      <c r="J424" s="318">
        <v>7.8</v>
      </c>
      <c r="K424" s="318">
        <v>0.9</v>
      </c>
      <c r="L424" s="318" t="s">
        <v>35</v>
      </c>
      <c r="M424" s="318" t="s">
        <v>35</v>
      </c>
      <c r="N424" s="318">
        <v>8.6999999999999993</v>
      </c>
      <c r="O424" s="319">
        <v>279078</v>
      </c>
      <c r="P424" s="319">
        <v>78602</v>
      </c>
      <c r="Q424" s="319" t="s">
        <v>35</v>
      </c>
      <c r="R424" s="319" t="s">
        <v>35</v>
      </c>
      <c r="S424" s="319">
        <v>357680</v>
      </c>
      <c r="T424" s="320" t="s">
        <v>35</v>
      </c>
      <c r="U424" s="320" t="s">
        <v>35</v>
      </c>
      <c r="V424" s="320" t="s">
        <v>35</v>
      </c>
      <c r="W424" s="320" t="s">
        <v>35</v>
      </c>
      <c r="X424" s="320" t="s">
        <v>35</v>
      </c>
      <c r="Y424" s="317">
        <v>4318</v>
      </c>
      <c r="Z424" s="317">
        <v>1481</v>
      </c>
      <c r="AA424" s="317" t="s">
        <v>35</v>
      </c>
      <c r="AB424" s="317" t="s">
        <v>35</v>
      </c>
      <c r="AC424" s="317">
        <v>5799</v>
      </c>
      <c r="AD424" s="317">
        <v>2432</v>
      </c>
      <c r="AE424" s="317">
        <v>629</v>
      </c>
      <c r="AF424" s="317" t="s">
        <v>35</v>
      </c>
      <c r="AG424" s="317" t="s">
        <v>35</v>
      </c>
      <c r="AH424" s="317">
        <v>3061</v>
      </c>
      <c r="AI424" s="319">
        <v>4318</v>
      </c>
      <c r="AJ424" s="319">
        <v>1481</v>
      </c>
      <c r="AK424" s="319" t="s">
        <v>35</v>
      </c>
      <c r="AL424" s="319" t="s">
        <v>35</v>
      </c>
      <c r="AM424" s="319">
        <v>5799</v>
      </c>
      <c r="AN424" s="319">
        <v>2432</v>
      </c>
      <c r="AO424" s="319">
        <v>629</v>
      </c>
      <c r="AP424" s="319" t="s">
        <v>35</v>
      </c>
      <c r="AQ424" s="319" t="s">
        <v>35</v>
      </c>
      <c r="AR424" s="319">
        <v>3061</v>
      </c>
      <c r="AS424" s="321">
        <v>10</v>
      </c>
      <c r="AT424" s="321">
        <v>10</v>
      </c>
      <c r="AU424" s="321" t="s">
        <v>35</v>
      </c>
      <c r="AV424" s="321" t="s">
        <v>35</v>
      </c>
      <c r="AW424" s="308" t="s">
        <v>2723</v>
      </c>
    </row>
    <row r="425" spans="1:49" x14ac:dyDescent="0.35">
      <c r="A425" s="315">
        <v>2013</v>
      </c>
      <c r="B425" s="316">
        <v>17642</v>
      </c>
      <c r="C425" s="308" t="s">
        <v>1500</v>
      </c>
      <c r="D425" s="308" t="s">
        <v>86</v>
      </c>
      <c r="E425" s="317">
        <v>399</v>
      </c>
      <c r="F425" s="317">
        <v>214</v>
      </c>
      <c r="G425" s="317">
        <v>410</v>
      </c>
      <c r="H425" s="317">
        <v>0</v>
      </c>
      <c r="I425" s="317">
        <v>1023</v>
      </c>
      <c r="J425" s="318">
        <v>0.1</v>
      </c>
      <c r="K425" s="318">
        <v>0</v>
      </c>
      <c r="L425" s="318">
        <v>0</v>
      </c>
      <c r="M425" s="318">
        <v>0</v>
      </c>
      <c r="N425" s="318">
        <v>0.1</v>
      </c>
      <c r="O425" s="319">
        <v>7085</v>
      </c>
      <c r="P425" s="319">
        <v>2572</v>
      </c>
      <c r="Q425" s="319">
        <v>5366</v>
      </c>
      <c r="R425" s="319">
        <v>0</v>
      </c>
      <c r="S425" s="319">
        <v>15023</v>
      </c>
      <c r="T425" s="320">
        <v>0.1</v>
      </c>
      <c r="U425" s="320">
        <v>0</v>
      </c>
      <c r="V425" s="320">
        <v>0</v>
      </c>
      <c r="W425" s="320">
        <v>0</v>
      </c>
      <c r="X425" s="320">
        <v>0.1</v>
      </c>
      <c r="Y425" s="317">
        <v>89</v>
      </c>
      <c r="Z425" s="317">
        <v>21</v>
      </c>
      <c r="AA425" s="317">
        <v>31</v>
      </c>
      <c r="AB425" s="317">
        <v>0</v>
      </c>
      <c r="AC425" s="317">
        <v>141</v>
      </c>
      <c r="AD425" s="317">
        <v>30</v>
      </c>
      <c r="AE425" s="317">
        <v>16</v>
      </c>
      <c r="AF425" s="317">
        <v>16</v>
      </c>
      <c r="AG425" s="317">
        <v>0</v>
      </c>
      <c r="AH425" s="317">
        <v>62</v>
      </c>
      <c r="AI425" s="319">
        <v>89</v>
      </c>
      <c r="AJ425" s="319">
        <v>21</v>
      </c>
      <c r="AK425" s="319">
        <v>31</v>
      </c>
      <c r="AL425" s="319">
        <v>0</v>
      </c>
      <c r="AM425" s="319">
        <v>141</v>
      </c>
      <c r="AN425" s="319">
        <v>30</v>
      </c>
      <c r="AO425" s="319">
        <v>16</v>
      </c>
      <c r="AP425" s="319">
        <v>16</v>
      </c>
      <c r="AQ425" s="319">
        <v>0</v>
      </c>
      <c r="AR425" s="319">
        <v>62</v>
      </c>
      <c r="AS425" s="321">
        <v>18</v>
      </c>
      <c r="AT425" s="321">
        <v>12</v>
      </c>
      <c r="AU425" s="321">
        <v>13</v>
      </c>
      <c r="AV425" s="321">
        <v>0</v>
      </c>
      <c r="AW425" s="308" t="s">
        <v>6</v>
      </c>
    </row>
    <row r="426" spans="1:49" x14ac:dyDescent="0.35">
      <c r="A426" s="315">
        <v>2013</v>
      </c>
      <c r="B426" s="316">
        <v>17643</v>
      </c>
      <c r="C426" s="308" t="s">
        <v>1501</v>
      </c>
      <c r="D426" s="308" t="s">
        <v>83</v>
      </c>
      <c r="E426" s="317">
        <v>358</v>
      </c>
      <c r="F426" s="317">
        <v>8</v>
      </c>
      <c r="G426" s="317" t="s">
        <v>35</v>
      </c>
      <c r="H426" s="317" t="s">
        <v>35</v>
      </c>
      <c r="I426" s="317">
        <v>366</v>
      </c>
      <c r="J426" s="318" t="s">
        <v>35</v>
      </c>
      <c r="K426" s="318" t="s">
        <v>35</v>
      </c>
      <c r="L426" s="318" t="s">
        <v>35</v>
      </c>
      <c r="M426" s="318" t="s">
        <v>35</v>
      </c>
      <c r="N426" s="318" t="s">
        <v>35</v>
      </c>
      <c r="O426" s="319">
        <v>4468</v>
      </c>
      <c r="P426" s="319">
        <v>1600</v>
      </c>
      <c r="Q426" s="319" t="s">
        <v>35</v>
      </c>
      <c r="R426" s="319" t="s">
        <v>35</v>
      </c>
      <c r="S426" s="319">
        <v>6068</v>
      </c>
      <c r="T426" s="320" t="s">
        <v>35</v>
      </c>
      <c r="U426" s="320" t="s">
        <v>35</v>
      </c>
      <c r="V426" s="320" t="s">
        <v>35</v>
      </c>
      <c r="W426" s="320" t="s">
        <v>35</v>
      </c>
      <c r="X426" s="320" t="s">
        <v>35</v>
      </c>
      <c r="Y426" s="317">
        <v>74</v>
      </c>
      <c r="Z426" s="317">
        <v>2</v>
      </c>
      <c r="AA426" s="317" t="s">
        <v>35</v>
      </c>
      <c r="AB426" s="317" t="s">
        <v>35</v>
      </c>
      <c r="AC426" s="317">
        <v>76</v>
      </c>
      <c r="AD426" s="317">
        <v>48</v>
      </c>
      <c r="AE426" s="317">
        <v>2</v>
      </c>
      <c r="AF426" s="317" t="s">
        <v>35</v>
      </c>
      <c r="AG426" s="317" t="s">
        <v>35</v>
      </c>
      <c r="AH426" s="317">
        <v>50</v>
      </c>
      <c r="AI426" s="319">
        <v>274</v>
      </c>
      <c r="AJ426" s="319">
        <v>37</v>
      </c>
      <c r="AK426" s="319" t="s">
        <v>35</v>
      </c>
      <c r="AL426" s="319" t="s">
        <v>35</v>
      </c>
      <c r="AM426" s="319">
        <v>311</v>
      </c>
      <c r="AN426" s="319">
        <v>145</v>
      </c>
      <c r="AO426" s="319">
        <v>4</v>
      </c>
      <c r="AP426" s="319" t="s">
        <v>35</v>
      </c>
      <c r="AQ426" s="319" t="s">
        <v>35</v>
      </c>
      <c r="AR426" s="319">
        <v>149</v>
      </c>
      <c r="AS426" s="321">
        <v>4.3</v>
      </c>
      <c r="AT426" s="321">
        <v>1.28</v>
      </c>
      <c r="AU426" s="321" t="s">
        <v>35</v>
      </c>
      <c r="AV426" s="321" t="s">
        <v>35</v>
      </c>
      <c r="AW426" s="308" t="s">
        <v>6</v>
      </c>
    </row>
    <row r="427" spans="1:49" x14ac:dyDescent="0.35">
      <c r="A427" s="315">
        <v>2013</v>
      </c>
      <c r="B427" s="316">
        <v>17647</v>
      </c>
      <c r="C427" s="308" t="s">
        <v>1503</v>
      </c>
      <c r="D427" s="308" t="s">
        <v>25</v>
      </c>
      <c r="E427" s="317" t="s">
        <v>35</v>
      </c>
      <c r="F427" s="317">
        <v>49461</v>
      </c>
      <c r="G427" s="317" t="s">
        <v>35</v>
      </c>
      <c r="H427" s="317" t="s">
        <v>35</v>
      </c>
      <c r="I427" s="317">
        <v>49461</v>
      </c>
      <c r="J427" s="318" t="s">
        <v>35</v>
      </c>
      <c r="K427" s="318" t="s">
        <v>35</v>
      </c>
      <c r="L427" s="318" t="s">
        <v>35</v>
      </c>
      <c r="M427" s="318" t="s">
        <v>35</v>
      </c>
      <c r="N427" s="318" t="s">
        <v>35</v>
      </c>
      <c r="O427" s="319" t="s">
        <v>35</v>
      </c>
      <c r="P427" s="319">
        <v>741915</v>
      </c>
      <c r="Q427" s="319" t="s">
        <v>35</v>
      </c>
      <c r="R427" s="319" t="s">
        <v>35</v>
      </c>
      <c r="S427" s="319">
        <v>741915</v>
      </c>
      <c r="T427" s="320" t="s">
        <v>35</v>
      </c>
      <c r="U427" s="320" t="s">
        <v>35</v>
      </c>
      <c r="V427" s="320" t="s">
        <v>35</v>
      </c>
      <c r="W427" s="320" t="s">
        <v>35</v>
      </c>
      <c r="X427" s="320" t="s">
        <v>35</v>
      </c>
      <c r="Y427" s="317" t="s">
        <v>35</v>
      </c>
      <c r="Z427" s="317">
        <v>13</v>
      </c>
      <c r="AA427" s="317" t="s">
        <v>35</v>
      </c>
      <c r="AB427" s="317" t="s">
        <v>35</v>
      </c>
      <c r="AC427" s="317">
        <v>13</v>
      </c>
      <c r="AD427" s="317" t="s">
        <v>35</v>
      </c>
      <c r="AE427" s="317">
        <v>23</v>
      </c>
      <c r="AF427" s="317" t="s">
        <v>35</v>
      </c>
      <c r="AG427" s="317" t="s">
        <v>35</v>
      </c>
      <c r="AH427" s="317">
        <v>23</v>
      </c>
      <c r="AI427" s="319" t="s">
        <v>35</v>
      </c>
      <c r="AJ427" s="319">
        <v>13</v>
      </c>
      <c r="AK427" s="319" t="s">
        <v>35</v>
      </c>
      <c r="AL427" s="319" t="s">
        <v>35</v>
      </c>
      <c r="AM427" s="319">
        <v>13</v>
      </c>
      <c r="AN427" s="319" t="s">
        <v>35</v>
      </c>
      <c r="AO427" s="319">
        <v>23</v>
      </c>
      <c r="AP427" s="319" t="s">
        <v>35</v>
      </c>
      <c r="AQ427" s="319" t="s">
        <v>35</v>
      </c>
      <c r="AR427" s="319">
        <v>23</v>
      </c>
      <c r="AS427" s="321" t="s">
        <v>35</v>
      </c>
      <c r="AT427" s="321">
        <v>15</v>
      </c>
      <c r="AU427" s="321" t="s">
        <v>35</v>
      </c>
      <c r="AV427" s="321" t="s">
        <v>35</v>
      </c>
      <c r="AW427" s="308" t="s">
        <v>6</v>
      </c>
    </row>
    <row r="428" spans="1:49" x14ac:dyDescent="0.35">
      <c r="A428" s="315">
        <v>2013</v>
      </c>
      <c r="B428" s="316">
        <v>17698</v>
      </c>
      <c r="C428" s="308" t="s">
        <v>1512</v>
      </c>
      <c r="D428" s="308" t="s">
        <v>118</v>
      </c>
      <c r="E428" s="317">
        <v>7511</v>
      </c>
      <c r="F428" s="317">
        <v>11618</v>
      </c>
      <c r="G428" s="317">
        <v>6194</v>
      </c>
      <c r="H428" s="317">
        <v>0</v>
      </c>
      <c r="I428" s="317">
        <v>25323</v>
      </c>
      <c r="J428" s="318">
        <v>1.4</v>
      </c>
      <c r="K428" s="318">
        <v>1.9</v>
      </c>
      <c r="L428" s="318">
        <v>1</v>
      </c>
      <c r="M428" s="318">
        <v>0</v>
      </c>
      <c r="N428" s="318">
        <v>4.3</v>
      </c>
      <c r="O428" s="319">
        <v>67340</v>
      </c>
      <c r="P428" s="319">
        <v>101304</v>
      </c>
      <c r="Q428" s="319">
        <v>62415</v>
      </c>
      <c r="R428" s="319">
        <v>0</v>
      </c>
      <c r="S428" s="319">
        <v>231059</v>
      </c>
      <c r="T428" s="320">
        <v>1.4</v>
      </c>
      <c r="U428" s="320">
        <v>1.9</v>
      </c>
      <c r="V428" s="320">
        <v>1</v>
      </c>
      <c r="W428" s="320">
        <v>0</v>
      </c>
      <c r="X428" s="320">
        <v>4.3</v>
      </c>
      <c r="Y428" s="317">
        <v>1093</v>
      </c>
      <c r="Z428" s="317">
        <v>1275</v>
      </c>
      <c r="AA428" s="317">
        <v>629</v>
      </c>
      <c r="AB428" s="317">
        <v>0</v>
      </c>
      <c r="AC428" s="317">
        <v>2997</v>
      </c>
      <c r="AD428" s="317">
        <v>1889</v>
      </c>
      <c r="AE428" s="317">
        <v>1011</v>
      </c>
      <c r="AF428" s="317">
        <v>503</v>
      </c>
      <c r="AG428" s="317">
        <v>0</v>
      </c>
      <c r="AH428" s="317">
        <v>3403</v>
      </c>
      <c r="AI428" s="319">
        <v>1093</v>
      </c>
      <c r="AJ428" s="319">
        <v>1275</v>
      </c>
      <c r="AK428" s="319">
        <v>629</v>
      </c>
      <c r="AL428" s="319">
        <v>0</v>
      </c>
      <c r="AM428" s="319">
        <v>2997</v>
      </c>
      <c r="AN428" s="319">
        <v>1889</v>
      </c>
      <c r="AO428" s="319">
        <v>1011</v>
      </c>
      <c r="AP428" s="319">
        <v>503</v>
      </c>
      <c r="AQ428" s="319">
        <v>0</v>
      </c>
      <c r="AR428" s="319">
        <v>3403</v>
      </c>
      <c r="AS428" s="321">
        <v>9</v>
      </c>
      <c r="AT428" s="321">
        <v>9</v>
      </c>
      <c r="AU428" s="321">
        <v>10</v>
      </c>
      <c r="AV428" s="321">
        <v>0</v>
      </c>
      <c r="AW428" s="308" t="s">
        <v>6</v>
      </c>
    </row>
    <row r="429" spans="1:49" x14ac:dyDescent="0.35">
      <c r="A429" s="315">
        <v>2013</v>
      </c>
      <c r="B429" s="316">
        <v>17698</v>
      </c>
      <c r="C429" s="308" t="s">
        <v>1512</v>
      </c>
      <c r="D429" s="308" t="s">
        <v>94</v>
      </c>
      <c r="E429" s="317">
        <v>8964</v>
      </c>
      <c r="F429" s="317">
        <v>9814</v>
      </c>
      <c r="G429" s="317">
        <v>0</v>
      </c>
      <c r="H429" s="317">
        <v>0</v>
      </c>
      <c r="I429" s="317">
        <v>18778</v>
      </c>
      <c r="J429" s="318">
        <v>3.9</v>
      </c>
      <c r="K429" s="318">
        <v>10.199999999999999</v>
      </c>
      <c r="L429" s="318">
        <v>0</v>
      </c>
      <c r="M429" s="318">
        <v>0</v>
      </c>
      <c r="N429" s="318">
        <v>14.1</v>
      </c>
      <c r="O429" s="319">
        <v>121248</v>
      </c>
      <c r="P429" s="319">
        <v>181744</v>
      </c>
      <c r="Q429" s="319">
        <v>0</v>
      </c>
      <c r="R429" s="319">
        <v>0</v>
      </c>
      <c r="S429" s="319">
        <v>302992</v>
      </c>
      <c r="T429" s="320">
        <v>3.9</v>
      </c>
      <c r="U429" s="320">
        <v>10.199999999999999</v>
      </c>
      <c r="V429" s="320">
        <v>0</v>
      </c>
      <c r="W429" s="320">
        <v>0</v>
      </c>
      <c r="X429" s="320">
        <v>14.1</v>
      </c>
      <c r="Y429" s="317">
        <v>2104</v>
      </c>
      <c r="Z429" s="317">
        <v>1875</v>
      </c>
      <c r="AA429" s="317">
        <v>0</v>
      </c>
      <c r="AB429" s="317">
        <v>0</v>
      </c>
      <c r="AC429" s="317">
        <v>3979</v>
      </c>
      <c r="AD429" s="317">
        <v>373</v>
      </c>
      <c r="AE429" s="317">
        <v>412</v>
      </c>
      <c r="AF429" s="317">
        <v>0</v>
      </c>
      <c r="AG429" s="317">
        <v>0</v>
      </c>
      <c r="AH429" s="317">
        <v>785</v>
      </c>
      <c r="AI429" s="319">
        <v>2104</v>
      </c>
      <c r="AJ429" s="319">
        <v>1875</v>
      </c>
      <c r="AK429" s="319">
        <v>0</v>
      </c>
      <c r="AL429" s="319">
        <v>0</v>
      </c>
      <c r="AM429" s="319">
        <v>3979</v>
      </c>
      <c r="AN429" s="319">
        <v>373</v>
      </c>
      <c r="AO429" s="319">
        <v>412</v>
      </c>
      <c r="AP429" s="319">
        <v>0</v>
      </c>
      <c r="AQ429" s="319">
        <v>0</v>
      </c>
      <c r="AR429" s="319">
        <v>785</v>
      </c>
      <c r="AS429" s="321">
        <v>13.5</v>
      </c>
      <c r="AT429" s="321">
        <v>18.5</v>
      </c>
      <c r="AU429" s="321">
        <v>0</v>
      </c>
      <c r="AV429" s="321">
        <v>0</v>
      </c>
      <c r="AW429" s="308" t="s">
        <v>6</v>
      </c>
    </row>
    <row r="430" spans="1:49" x14ac:dyDescent="0.35">
      <c r="A430" s="315">
        <v>2013</v>
      </c>
      <c r="B430" s="316">
        <v>17718</v>
      </c>
      <c r="C430" s="308" t="s">
        <v>1515</v>
      </c>
      <c r="D430" s="308" t="s">
        <v>312</v>
      </c>
      <c r="E430" s="317">
        <v>21020</v>
      </c>
      <c r="F430" s="317">
        <v>5612</v>
      </c>
      <c r="G430" s="317">
        <v>11024</v>
      </c>
      <c r="H430" s="317" t="s">
        <v>35</v>
      </c>
      <c r="I430" s="317">
        <v>37656</v>
      </c>
      <c r="J430" s="318">
        <v>3.2</v>
      </c>
      <c r="K430" s="318">
        <v>1.4</v>
      </c>
      <c r="L430" s="318">
        <v>1.5</v>
      </c>
      <c r="M430" s="318" t="s">
        <v>35</v>
      </c>
      <c r="N430" s="318">
        <v>6.1</v>
      </c>
      <c r="O430" s="319">
        <v>162314</v>
      </c>
      <c r="P430" s="319">
        <v>63682</v>
      </c>
      <c r="Q430" s="319">
        <v>165178</v>
      </c>
      <c r="R430" s="319" t="s">
        <v>35</v>
      </c>
      <c r="S430" s="319">
        <v>391174</v>
      </c>
      <c r="T430" s="320">
        <v>3.2</v>
      </c>
      <c r="U430" s="320">
        <v>1.4</v>
      </c>
      <c r="V430" s="320">
        <v>1.5</v>
      </c>
      <c r="W430" s="320" t="s">
        <v>35</v>
      </c>
      <c r="X430" s="320">
        <v>6.1</v>
      </c>
      <c r="Y430" s="317">
        <v>821</v>
      </c>
      <c r="Z430" s="317">
        <v>2004</v>
      </c>
      <c r="AA430" s="317">
        <v>942</v>
      </c>
      <c r="AB430" s="317" t="s">
        <v>35</v>
      </c>
      <c r="AC430" s="317">
        <v>3767</v>
      </c>
      <c r="AD430" s="317">
        <v>2065</v>
      </c>
      <c r="AE430" s="317">
        <v>942</v>
      </c>
      <c r="AF430" s="317">
        <v>401</v>
      </c>
      <c r="AG430" s="317" t="s">
        <v>35</v>
      </c>
      <c r="AH430" s="317">
        <v>3408</v>
      </c>
      <c r="AI430" s="319">
        <v>821</v>
      </c>
      <c r="AJ430" s="319">
        <v>2004</v>
      </c>
      <c r="AK430" s="319">
        <v>942</v>
      </c>
      <c r="AL430" s="319" t="s">
        <v>35</v>
      </c>
      <c r="AM430" s="319">
        <v>3767</v>
      </c>
      <c r="AN430" s="319">
        <v>2065</v>
      </c>
      <c r="AO430" s="319">
        <v>942</v>
      </c>
      <c r="AP430" s="319">
        <v>401</v>
      </c>
      <c r="AQ430" s="319" t="s">
        <v>35</v>
      </c>
      <c r="AR430" s="319">
        <v>3408</v>
      </c>
      <c r="AS430" s="321">
        <v>6</v>
      </c>
      <c r="AT430" s="321">
        <v>15</v>
      </c>
      <c r="AU430" s="321">
        <v>16</v>
      </c>
      <c r="AV430" s="321" t="s">
        <v>35</v>
      </c>
      <c r="AW430" s="308" t="s">
        <v>2724</v>
      </c>
    </row>
    <row r="431" spans="1:49" x14ac:dyDescent="0.35">
      <c r="A431" s="315">
        <v>2013</v>
      </c>
      <c r="B431" s="316">
        <v>17718</v>
      </c>
      <c r="C431" s="308" t="s">
        <v>1515</v>
      </c>
      <c r="D431" s="308" t="s">
        <v>94</v>
      </c>
      <c r="E431" s="317">
        <v>4462</v>
      </c>
      <c r="F431" s="317">
        <v>592</v>
      </c>
      <c r="G431" s="317">
        <v>2870</v>
      </c>
      <c r="H431" s="317" t="s">
        <v>35</v>
      </c>
      <c r="I431" s="317">
        <v>7924</v>
      </c>
      <c r="J431" s="318">
        <v>1.9</v>
      </c>
      <c r="K431" s="318">
        <v>0.1</v>
      </c>
      <c r="L431" s="318">
        <v>0.8</v>
      </c>
      <c r="M431" s="318" t="s">
        <v>35</v>
      </c>
      <c r="N431" s="318">
        <v>2.8</v>
      </c>
      <c r="O431" s="319">
        <v>44620</v>
      </c>
      <c r="P431" s="319">
        <v>5920</v>
      </c>
      <c r="Q431" s="319">
        <v>28700</v>
      </c>
      <c r="R431" s="319" t="s">
        <v>35</v>
      </c>
      <c r="S431" s="319">
        <v>79240</v>
      </c>
      <c r="T431" s="320">
        <v>1.9</v>
      </c>
      <c r="U431" s="320">
        <v>0.1</v>
      </c>
      <c r="V431" s="320">
        <v>0.8</v>
      </c>
      <c r="W431" s="320" t="s">
        <v>35</v>
      </c>
      <c r="X431" s="320">
        <v>2.8</v>
      </c>
      <c r="Y431" s="317">
        <v>1199</v>
      </c>
      <c r="Z431" s="317">
        <v>48</v>
      </c>
      <c r="AA431" s="317">
        <v>415</v>
      </c>
      <c r="AB431" s="317" t="s">
        <v>35</v>
      </c>
      <c r="AC431" s="317">
        <v>1662</v>
      </c>
      <c r="AD431" s="317">
        <v>194</v>
      </c>
      <c r="AE431" s="317">
        <v>115</v>
      </c>
      <c r="AF431" s="317">
        <v>144</v>
      </c>
      <c r="AG431" s="317" t="s">
        <v>35</v>
      </c>
      <c r="AH431" s="317">
        <v>453</v>
      </c>
      <c r="AI431" s="319">
        <v>1199</v>
      </c>
      <c r="AJ431" s="319">
        <v>48</v>
      </c>
      <c r="AK431" s="319">
        <v>415</v>
      </c>
      <c r="AL431" s="319" t="s">
        <v>35</v>
      </c>
      <c r="AM431" s="319">
        <v>1662</v>
      </c>
      <c r="AN431" s="319">
        <v>194</v>
      </c>
      <c r="AO431" s="319">
        <v>115</v>
      </c>
      <c r="AP431" s="319">
        <v>144</v>
      </c>
      <c r="AQ431" s="319" t="s">
        <v>35</v>
      </c>
      <c r="AR431" s="319">
        <v>453</v>
      </c>
      <c r="AS431" s="321">
        <v>15</v>
      </c>
      <c r="AT431" s="321">
        <v>15</v>
      </c>
      <c r="AU431" s="321">
        <v>15</v>
      </c>
      <c r="AV431" s="321" t="s">
        <v>35</v>
      </c>
      <c r="AW431" s="308" t="s">
        <v>2725</v>
      </c>
    </row>
    <row r="432" spans="1:49" x14ac:dyDescent="0.35">
      <c r="A432" s="315">
        <v>2013</v>
      </c>
      <c r="B432" s="316">
        <v>17783</v>
      </c>
      <c r="C432" s="308" t="s">
        <v>1518</v>
      </c>
      <c r="D432" s="308" t="s">
        <v>83</v>
      </c>
      <c r="E432" s="317">
        <v>565</v>
      </c>
      <c r="F432" s="317">
        <v>314</v>
      </c>
      <c r="G432" s="317" t="s">
        <v>35</v>
      </c>
      <c r="H432" s="317" t="s">
        <v>35</v>
      </c>
      <c r="I432" s="317">
        <v>879</v>
      </c>
      <c r="J432" s="318">
        <v>0.3</v>
      </c>
      <c r="K432" s="318">
        <v>0.2</v>
      </c>
      <c r="L432" s="318" t="s">
        <v>35</v>
      </c>
      <c r="M432" s="318" t="s">
        <v>35</v>
      </c>
      <c r="N432" s="318">
        <v>0.5</v>
      </c>
      <c r="O432" s="319">
        <v>5626</v>
      </c>
      <c r="P432" s="319">
        <v>4977</v>
      </c>
      <c r="Q432" s="319" t="s">
        <v>35</v>
      </c>
      <c r="R432" s="319" t="s">
        <v>35</v>
      </c>
      <c r="S432" s="319">
        <v>10603</v>
      </c>
      <c r="T432" s="320">
        <v>0.3</v>
      </c>
      <c r="U432" s="320">
        <v>0.2</v>
      </c>
      <c r="V432" s="320" t="s">
        <v>35</v>
      </c>
      <c r="W432" s="320" t="s">
        <v>35</v>
      </c>
      <c r="X432" s="320">
        <v>0.5</v>
      </c>
      <c r="Y432" s="317">
        <v>82</v>
      </c>
      <c r="Z432" s="317">
        <v>161</v>
      </c>
      <c r="AA432" s="317" t="s">
        <v>35</v>
      </c>
      <c r="AB432" s="317" t="s">
        <v>35</v>
      </c>
      <c r="AC432" s="317">
        <v>243</v>
      </c>
      <c r="AD432" s="317">
        <v>7</v>
      </c>
      <c r="AE432" s="317">
        <v>4</v>
      </c>
      <c r="AF432" s="317" t="s">
        <v>35</v>
      </c>
      <c r="AG432" s="317" t="s">
        <v>35</v>
      </c>
      <c r="AH432" s="317">
        <v>11</v>
      </c>
      <c r="AI432" s="319">
        <v>82</v>
      </c>
      <c r="AJ432" s="319">
        <v>161</v>
      </c>
      <c r="AK432" s="319" t="s">
        <v>35</v>
      </c>
      <c r="AL432" s="319" t="s">
        <v>35</v>
      </c>
      <c r="AM432" s="319">
        <v>243</v>
      </c>
      <c r="AN432" s="319">
        <v>7</v>
      </c>
      <c r="AO432" s="319">
        <v>4</v>
      </c>
      <c r="AP432" s="319" t="s">
        <v>35</v>
      </c>
      <c r="AQ432" s="319" t="s">
        <v>35</v>
      </c>
      <c r="AR432" s="319">
        <v>11</v>
      </c>
      <c r="AS432" s="321">
        <v>10</v>
      </c>
      <c r="AT432" s="321">
        <v>16</v>
      </c>
      <c r="AU432" s="321" t="s">
        <v>35</v>
      </c>
      <c r="AV432" s="321" t="s">
        <v>35</v>
      </c>
      <c r="AW432" s="308" t="s">
        <v>6</v>
      </c>
    </row>
    <row r="433" spans="1:49" x14ac:dyDescent="0.35">
      <c r="A433" s="315">
        <v>2013</v>
      </c>
      <c r="B433" s="316">
        <v>17828</v>
      </c>
      <c r="C433" s="308" t="s">
        <v>1520</v>
      </c>
      <c r="D433" s="308" t="s">
        <v>34</v>
      </c>
      <c r="E433" s="317">
        <v>1595</v>
      </c>
      <c r="F433" s="317">
        <v>4584</v>
      </c>
      <c r="G433" s="317" t="s">
        <v>35</v>
      </c>
      <c r="H433" s="317" t="s">
        <v>35</v>
      </c>
      <c r="I433" s="317">
        <v>6179</v>
      </c>
      <c r="J433" s="318">
        <v>0.9</v>
      </c>
      <c r="K433" s="318">
        <v>1</v>
      </c>
      <c r="L433" s="318" t="s">
        <v>35</v>
      </c>
      <c r="M433" s="318" t="s">
        <v>35</v>
      </c>
      <c r="N433" s="318">
        <v>1.9</v>
      </c>
      <c r="O433" s="319">
        <v>20120</v>
      </c>
      <c r="P433" s="319">
        <v>59963</v>
      </c>
      <c r="Q433" s="319" t="s">
        <v>35</v>
      </c>
      <c r="R433" s="319" t="s">
        <v>35</v>
      </c>
      <c r="S433" s="319">
        <v>80083</v>
      </c>
      <c r="T433" s="320">
        <v>12.6</v>
      </c>
      <c r="U433" s="320">
        <v>12.7</v>
      </c>
      <c r="V433" s="320" t="s">
        <v>35</v>
      </c>
      <c r="W433" s="320" t="s">
        <v>35</v>
      </c>
      <c r="X433" s="320">
        <v>25.3</v>
      </c>
      <c r="Y433" s="317">
        <v>492</v>
      </c>
      <c r="Z433" s="317">
        <v>370</v>
      </c>
      <c r="AA433" s="317" t="s">
        <v>35</v>
      </c>
      <c r="AB433" s="317" t="s">
        <v>35</v>
      </c>
      <c r="AC433" s="317">
        <v>862</v>
      </c>
      <c r="AD433" s="317">
        <v>517</v>
      </c>
      <c r="AE433" s="317">
        <v>308</v>
      </c>
      <c r="AF433" s="317" t="s">
        <v>35</v>
      </c>
      <c r="AG433" s="317" t="s">
        <v>35</v>
      </c>
      <c r="AH433" s="317">
        <v>825</v>
      </c>
      <c r="AI433" s="319">
        <v>492</v>
      </c>
      <c r="AJ433" s="319">
        <v>370</v>
      </c>
      <c r="AK433" s="319" t="s">
        <v>35</v>
      </c>
      <c r="AL433" s="319" t="s">
        <v>35</v>
      </c>
      <c r="AM433" s="319">
        <v>862</v>
      </c>
      <c r="AN433" s="319">
        <v>517</v>
      </c>
      <c r="AO433" s="319">
        <v>308</v>
      </c>
      <c r="AP433" s="319" t="s">
        <v>35</v>
      </c>
      <c r="AQ433" s="319" t="s">
        <v>35</v>
      </c>
      <c r="AR433" s="319">
        <v>825</v>
      </c>
      <c r="AS433" s="321">
        <v>13</v>
      </c>
      <c r="AT433" s="321">
        <v>13</v>
      </c>
      <c r="AU433" s="321" t="s">
        <v>35</v>
      </c>
      <c r="AV433" s="321" t="s">
        <v>35</v>
      </c>
      <c r="AW433" s="308" t="s">
        <v>6</v>
      </c>
    </row>
    <row r="434" spans="1:49" x14ac:dyDescent="0.35">
      <c r="A434" s="315">
        <v>2013</v>
      </c>
      <c r="B434" s="316">
        <v>17833</v>
      </c>
      <c r="C434" s="308" t="s">
        <v>1523</v>
      </c>
      <c r="D434" s="308" t="s">
        <v>127</v>
      </c>
      <c r="E434" s="317">
        <v>789</v>
      </c>
      <c r="F434" s="317">
        <v>983</v>
      </c>
      <c r="G434" s="317">
        <v>879</v>
      </c>
      <c r="H434" s="317">
        <v>0</v>
      </c>
      <c r="I434" s="317">
        <v>2651</v>
      </c>
      <c r="J434" s="318">
        <v>0.3</v>
      </c>
      <c r="K434" s="318">
        <v>0.2</v>
      </c>
      <c r="L434" s="318">
        <v>0.2</v>
      </c>
      <c r="M434" s="318">
        <v>0</v>
      </c>
      <c r="N434" s="318">
        <v>0.7</v>
      </c>
      <c r="O434" s="319">
        <v>12893</v>
      </c>
      <c r="P434" s="319">
        <v>6885</v>
      </c>
      <c r="Q434" s="319">
        <v>6159</v>
      </c>
      <c r="R434" s="319">
        <v>0</v>
      </c>
      <c r="S434" s="319">
        <v>25937</v>
      </c>
      <c r="T434" s="320">
        <v>0.3</v>
      </c>
      <c r="U434" s="320">
        <v>0.2</v>
      </c>
      <c r="V434" s="320">
        <v>0.2</v>
      </c>
      <c r="W434" s="320">
        <v>0</v>
      </c>
      <c r="X434" s="320">
        <v>0.7</v>
      </c>
      <c r="Y434" s="317">
        <v>265</v>
      </c>
      <c r="Z434" s="317">
        <v>35</v>
      </c>
      <c r="AA434" s="317">
        <v>35</v>
      </c>
      <c r="AB434" s="317">
        <v>0</v>
      </c>
      <c r="AC434" s="317">
        <v>335</v>
      </c>
      <c r="AD434" s="317">
        <v>2</v>
      </c>
      <c r="AE434" s="317">
        <v>0</v>
      </c>
      <c r="AF434" s="317">
        <v>0</v>
      </c>
      <c r="AG434" s="317">
        <v>0</v>
      </c>
      <c r="AH434" s="317">
        <v>2</v>
      </c>
      <c r="AI434" s="319">
        <v>265</v>
      </c>
      <c r="AJ434" s="319">
        <v>35</v>
      </c>
      <c r="AK434" s="319">
        <v>35</v>
      </c>
      <c r="AL434" s="319">
        <v>0</v>
      </c>
      <c r="AM434" s="319">
        <v>335</v>
      </c>
      <c r="AN434" s="319">
        <v>2</v>
      </c>
      <c r="AO434" s="319">
        <v>0</v>
      </c>
      <c r="AP434" s="319">
        <v>0</v>
      </c>
      <c r="AQ434" s="319">
        <v>0</v>
      </c>
      <c r="AR434" s="319">
        <v>2</v>
      </c>
      <c r="AS434" s="321">
        <v>16</v>
      </c>
      <c r="AT434" s="321">
        <v>7</v>
      </c>
      <c r="AU434" s="321">
        <v>7</v>
      </c>
      <c r="AV434" s="321">
        <v>0</v>
      </c>
      <c r="AW434" s="308" t="s">
        <v>2726</v>
      </c>
    </row>
    <row r="435" spans="1:49" x14ac:dyDescent="0.35">
      <c r="A435" s="315">
        <v>2013</v>
      </c>
      <c r="B435" s="316">
        <v>17839</v>
      </c>
      <c r="C435" s="308" t="s">
        <v>1524</v>
      </c>
      <c r="D435" s="308" t="s">
        <v>123</v>
      </c>
      <c r="E435" s="317">
        <v>3164</v>
      </c>
      <c r="F435" s="317">
        <v>1677</v>
      </c>
      <c r="G435" s="317">
        <v>0</v>
      </c>
      <c r="H435" s="317" t="s">
        <v>35</v>
      </c>
      <c r="I435" s="317">
        <v>4841</v>
      </c>
      <c r="J435" s="318">
        <v>1.6</v>
      </c>
      <c r="K435" s="318">
        <v>0.4</v>
      </c>
      <c r="L435" s="318">
        <v>0</v>
      </c>
      <c r="M435" s="318" t="s">
        <v>35</v>
      </c>
      <c r="N435" s="318">
        <v>2</v>
      </c>
      <c r="O435" s="319">
        <v>55198</v>
      </c>
      <c r="P435" s="319">
        <v>20128</v>
      </c>
      <c r="Q435" s="319" t="s">
        <v>35</v>
      </c>
      <c r="R435" s="319" t="s">
        <v>35</v>
      </c>
      <c r="S435" s="319">
        <v>75326</v>
      </c>
      <c r="T435" s="320">
        <v>34.799999999999997</v>
      </c>
      <c r="U435" s="320">
        <v>5.3</v>
      </c>
      <c r="V435" s="320">
        <v>0</v>
      </c>
      <c r="W435" s="320" t="s">
        <v>35</v>
      </c>
      <c r="X435" s="320">
        <v>40.1</v>
      </c>
      <c r="Y435" s="317">
        <v>523</v>
      </c>
      <c r="Z435" s="317">
        <v>188</v>
      </c>
      <c r="AA435" s="317">
        <v>0</v>
      </c>
      <c r="AB435" s="317" t="s">
        <v>35</v>
      </c>
      <c r="AC435" s="317">
        <v>711</v>
      </c>
      <c r="AD435" s="317">
        <v>168</v>
      </c>
      <c r="AE435" s="317">
        <v>84</v>
      </c>
      <c r="AF435" s="317" t="s">
        <v>35</v>
      </c>
      <c r="AG435" s="317" t="s">
        <v>35</v>
      </c>
      <c r="AH435" s="317">
        <v>252</v>
      </c>
      <c r="AI435" s="319">
        <v>1445</v>
      </c>
      <c r="AJ435" s="319">
        <v>188</v>
      </c>
      <c r="AK435" s="319">
        <v>0</v>
      </c>
      <c r="AL435" s="319" t="s">
        <v>35</v>
      </c>
      <c r="AM435" s="319">
        <v>1633</v>
      </c>
      <c r="AN435" s="319" t="s">
        <v>35</v>
      </c>
      <c r="AO435" s="319">
        <v>84</v>
      </c>
      <c r="AP435" s="319" t="s">
        <v>35</v>
      </c>
      <c r="AQ435" s="319" t="s">
        <v>35</v>
      </c>
      <c r="AR435" s="319">
        <v>84</v>
      </c>
      <c r="AS435" s="321">
        <v>19</v>
      </c>
      <c r="AT435" s="321">
        <v>12</v>
      </c>
      <c r="AU435" s="321" t="s">
        <v>35</v>
      </c>
      <c r="AV435" s="321" t="s">
        <v>35</v>
      </c>
      <c r="AW435" s="308" t="s">
        <v>6</v>
      </c>
    </row>
    <row r="436" spans="1:49" x14ac:dyDescent="0.35">
      <c r="A436" s="315">
        <v>2013</v>
      </c>
      <c r="B436" s="316">
        <v>17868</v>
      </c>
      <c r="C436" s="308" t="s">
        <v>1526</v>
      </c>
      <c r="D436" s="308" t="s">
        <v>37</v>
      </c>
      <c r="E436" s="317">
        <v>286</v>
      </c>
      <c r="F436" s="317">
        <v>34</v>
      </c>
      <c r="G436" s="317">
        <v>166</v>
      </c>
      <c r="H436" s="317" t="s">
        <v>35</v>
      </c>
      <c r="I436" s="317">
        <v>486</v>
      </c>
      <c r="J436" s="318">
        <v>1</v>
      </c>
      <c r="K436" s="318">
        <v>1</v>
      </c>
      <c r="L436" s="318" t="s">
        <v>35</v>
      </c>
      <c r="M436" s="318" t="s">
        <v>35</v>
      </c>
      <c r="N436" s="318">
        <v>2</v>
      </c>
      <c r="O436" s="319">
        <v>1770</v>
      </c>
      <c r="P436" s="319">
        <v>114</v>
      </c>
      <c r="Q436" s="319">
        <v>4152</v>
      </c>
      <c r="R436" s="319" t="s">
        <v>35</v>
      </c>
      <c r="S436" s="319">
        <v>6036</v>
      </c>
      <c r="T436" s="320">
        <v>1</v>
      </c>
      <c r="U436" s="320">
        <v>1</v>
      </c>
      <c r="V436" s="320">
        <v>1.3</v>
      </c>
      <c r="W436" s="320" t="s">
        <v>35</v>
      </c>
      <c r="X436" s="320">
        <v>3.3</v>
      </c>
      <c r="Y436" s="317">
        <v>51</v>
      </c>
      <c r="Z436" s="317">
        <v>2</v>
      </c>
      <c r="AA436" s="317">
        <v>2</v>
      </c>
      <c r="AB436" s="317" t="s">
        <v>35</v>
      </c>
      <c r="AC436" s="317">
        <v>55</v>
      </c>
      <c r="AD436" s="317">
        <v>2</v>
      </c>
      <c r="AE436" s="317" t="s">
        <v>35</v>
      </c>
      <c r="AF436" s="317" t="s">
        <v>35</v>
      </c>
      <c r="AG436" s="317" t="s">
        <v>35</v>
      </c>
      <c r="AH436" s="317">
        <v>2</v>
      </c>
      <c r="AI436" s="319">
        <v>125</v>
      </c>
      <c r="AJ436" s="319">
        <v>5</v>
      </c>
      <c r="AK436" s="319">
        <v>12</v>
      </c>
      <c r="AL436" s="319" t="s">
        <v>35</v>
      </c>
      <c r="AM436" s="319">
        <v>142</v>
      </c>
      <c r="AN436" s="319">
        <v>2</v>
      </c>
      <c r="AO436" s="319" t="s">
        <v>35</v>
      </c>
      <c r="AP436" s="319" t="s">
        <v>35</v>
      </c>
      <c r="AQ436" s="319" t="s">
        <v>35</v>
      </c>
      <c r="AR436" s="319">
        <v>2</v>
      </c>
      <c r="AS436" s="321">
        <v>1.4</v>
      </c>
      <c r="AT436" s="321">
        <v>1</v>
      </c>
      <c r="AU436" s="321">
        <v>15</v>
      </c>
      <c r="AV436" s="321" t="s">
        <v>35</v>
      </c>
      <c r="AW436" s="308" t="s">
        <v>6</v>
      </c>
    </row>
    <row r="437" spans="1:49" x14ac:dyDescent="0.35">
      <c r="A437" s="315">
        <v>2013</v>
      </c>
      <c r="B437" s="316">
        <v>17876</v>
      </c>
      <c r="C437" s="308" t="s">
        <v>1528</v>
      </c>
      <c r="D437" s="308" t="s">
        <v>48</v>
      </c>
      <c r="E437" s="317">
        <v>19</v>
      </c>
      <c r="F437" s="317">
        <v>48</v>
      </c>
      <c r="G437" s="317">
        <v>144</v>
      </c>
      <c r="H437" s="317">
        <v>0</v>
      </c>
      <c r="I437" s="317">
        <v>211</v>
      </c>
      <c r="J437" s="318">
        <v>0.1</v>
      </c>
      <c r="K437" s="318">
        <v>0.1</v>
      </c>
      <c r="L437" s="318">
        <v>0.1</v>
      </c>
      <c r="M437" s="318">
        <v>0</v>
      </c>
      <c r="N437" s="318">
        <v>0.3</v>
      </c>
      <c r="O437" s="319">
        <v>227</v>
      </c>
      <c r="P437" s="319">
        <v>731</v>
      </c>
      <c r="Q437" s="319">
        <v>2195</v>
      </c>
      <c r="R437" s="319">
        <v>0</v>
      </c>
      <c r="S437" s="319">
        <v>3153</v>
      </c>
      <c r="T437" s="320">
        <v>0.1</v>
      </c>
      <c r="U437" s="320">
        <v>0.1</v>
      </c>
      <c r="V437" s="320">
        <v>0.1</v>
      </c>
      <c r="W437" s="320">
        <v>0</v>
      </c>
      <c r="X437" s="320">
        <v>0.3</v>
      </c>
      <c r="Y437" s="317">
        <v>2</v>
      </c>
      <c r="Z437" s="317">
        <v>3</v>
      </c>
      <c r="AA437" s="317">
        <v>9</v>
      </c>
      <c r="AB437" s="317">
        <v>0</v>
      </c>
      <c r="AC437" s="317">
        <v>14</v>
      </c>
      <c r="AD437" s="317">
        <v>2</v>
      </c>
      <c r="AE437" s="317">
        <v>3</v>
      </c>
      <c r="AF437" s="317">
        <v>8</v>
      </c>
      <c r="AG437" s="317">
        <v>0</v>
      </c>
      <c r="AH437" s="317">
        <v>13</v>
      </c>
      <c r="AI437" s="319">
        <v>2</v>
      </c>
      <c r="AJ437" s="319">
        <v>3</v>
      </c>
      <c r="AK437" s="319">
        <v>9</v>
      </c>
      <c r="AL437" s="319">
        <v>0</v>
      </c>
      <c r="AM437" s="319">
        <v>14</v>
      </c>
      <c r="AN437" s="319">
        <v>2</v>
      </c>
      <c r="AO437" s="319">
        <v>3</v>
      </c>
      <c r="AP437" s="319">
        <v>8</v>
      </c>
      <c r="AQ437" s="319">
        <v>0</v>
      </c>
      <c r="AR437" s="319">
        <v>13</v>
      </c>
      <c r="AS437" s="321">
        <v>12</v>
      </c>
      <c r="AT437" s="321">
        <v>15</v>
      </c>
      <c r="AU437" s="321">
        <v>15</v>
      </c>
      <c r="AV437" s="321">
        <v>0</v>
      </c>
      <c r="AW437" s="308" t="s">
        <v>6</v>
      </c>
    </row>
    <row r="438" spans="1:49" x14ac:dyDescent="0.35">
      <c r="A438" s="315">
        <v>2013</v>
      </c>
      <c r="B438" s="316">
        <v>17900</v>
      </c>
      <c r="C438" s="308" t="s">
        <v>1533</v>
      </c>
      <c r="D438" s="308" t="s">
        <v>48</v>
      </c>
      <c r="E438" s="317">
        <v>222</v>
      </c>
      <c r="F438" s="317">
        <v>1206</v>
      </c>
      <c r="G438" s="317">
        <v>517</v>
      </c>
      <c r="H438" s="317">
        <v>0</v>
      </c>
      <c r="I438" s="317">
        <v>1945</v>
      </c>
      <c r="J438" s="318">
        <v>0.1</v>
      </c>
      <c r="K438" s="318">
        <v>0.3</v>
      </c>
      <c r="L438" s="318">
        <v>0.1</v>
      </c>
      <c r="M438" s="318">
        <v>0</v>
      </c>
      <c r="N438" s="318">
        <v>0.5</v>
      </c>
      <c r="O438" s="319">
        <v>1265</v>
      </c>
      <c r="P438" s="319">
        <v>17753</v>
      </c>
      <c r="Q438" s="319">
        <v>7608</v>
      </c>
      <c r="R438" s="319">
        <v>0</v>
      </c>
      <c r="S438" s="319">
        <v>26626</v>
      </c>
      <c r="T438" s="320">
        <v>0.1</v>
      </c>
      <c r="U438" s="320">
        <v>0.3</v>
      </c>
      <c r="V438" s="320">
        <v>0.1</v>
      </c>
      <c r="W438" s="320">
        <v>0</v>
      </c>
      <c r="X438" s="320">
        <v>0.5</v>
      </c>
      <c r="Y438" s="317">
        <v>22</v>
      </c>
      <c r="Z438" s="317">
        <v>49</v>
      </c>
      <c r="AA438" s="317">
        <v>21</v>
      </c>
      <c r="AB438" s="317">
        <v>0</v>
      </c>
      <c r="AC438" s="317">
        <v>92</v>
      </c>
      <c r="AD438" s="317">
        <v>52</v>
      </c>
      <c r="AE438" s="317">
        <v>126</v>
      </c>
      <c r="AF438" s="317">
        <v>54</v>
      </c>
      <c r="AG438" s="317">
        <v>0</v>
      </c>
      <c r="AH438" s="317">
        <v>232</v>
      </c>
      <c r="AI438" s="319">
        <v>22</v>
      </c>
      <c r="AJ438" s="319">
        <v>49</v>
      </c>
      <c r="AK438" s="319">
        <v>21</v>
      </c>
      <c r="AL438" s="319">
        <v>0</v>
      </c>
      <c r="AM438" s="319">
        <v>92</v>
      </c>
      <c r="AN438" s="319">
        <v>52</v>
      </c>
      <c r="AO438" s="319">
        <v>126</v>
      </c>
      <c r="AP438" s="319">
        <v>54</v>
      </c>
      <c r="AQ438" s="319">
        <v>0</v>
      </c>
      <c r="AR438" s="319">
        <v>232</v>
      </c>
      <c r="AS438" s="321">
        <v>6</v>
      </c>
      <c r="AT438" s="321">
        <v>15</v>
      </c>
      <c r="AU438" s="321">
        <v>15</v>
      </c>
      <c r="AV438" s="321">
        <v>0</v>
      </c>
      <c r="AW438" s="308" t="s">
        <v>2671</v>
      </c>
    </row>
    <row r="439" spans="1:49" x14ac:dyDescent="0.35">
      <c r="A439" s="315">
        <v>2013</v>
      </c>
      <c r="B439" s="316">
        <v>17979</v>
      </c>
      <c r="C439" s="308" t="s">
        <v>1534</v>
      </c>
      <c r="D439" s="308" t="s">
        <v>86</v>
      </c>
      <c r="E439" s="317">
        <v>61</v>
      </c>
      <c r="F439" s="317">
        <v>13</v>
      </c>
      <c r="G439" s="317">
        <v>0</v>
      </c>
      <c r="H439" s="317">
        <v>0</v>
      </c>
      <c r="I439" s="317">
        <v>74</v>
      </c>
      <c r="J439" s="318">
        <v>0</v>
      </c>
      <c r="K439" s="318">
        <v>0</v>
      </c>
      <c r="L439" s="318">
        <v>0</v>
      </c>
      <c r="M439" s="318">
        <v>0</v>
      </c>
      <c r="N439" s="318">
        <v>0</v>
      </c>
      <c r="O439" s="319">
        <v>1035</v>
      </c>
      <c r="P439" s="319">
        <v>165</v>
      </c>
      <c r="Q439" s="319">
        <v>0</v>
      </c>
      <c r="R439" s="319">
        <v>0</v>
      </c>
      <c r="S439" s="319">
        <v>1200</v>
      </c>
      <c r="T439" s="320">
        <v>0</v>
      </c>
      <c r="U439" s="320">
        <v>0</v>
      </c>
      <c r="V439" s="320">
        <v>0</v>
      </c>
      <c r="W439" s="320">
        <v>0</v>
      </c>
      <c r="X439" s="320">
        <v>0</v>
      </c>
      <c r="Y439" s="317">
        <v>8</v>
      </c>
      <c r="Z439" s="317">
        <v>1</v>
      </c>
      <c r="AA439" s="317">
        <v>0</v>
      </c>
      <c r="AB439" s="317">
        <v>0</v>
      </c>
      <c r="AC439" s="317">
        <v>9</v>
      </c>
      <c r="AD439" s="317">
        <v>0</v>
      </c>
      <c r="AE439" s="317">
        <v>0</v>
      </c>
      <c r="AF439" s="317">
        <v>0</v>
      </c>
      <c r="AG439" s="317">
        <v>0</v>
      </c>
      <c r="AH439" s="317">
        <v>0</v>
      </c>
      <c r="AI439" s="319">
        <v>8</v>
      </c>
      <c r="AJ439" s="319">
        <v>1</v>
      </c>
      <c r="AK439" s="319">
        <v>0</v>
      </c>
      <c r="AL439" s="319">
        <v>0</v>
      </c>
      <c r="AM439" s="319">
        <v>9</v>
      </c>
      <c r="AN439" s="319">
        <v>0</v>
      </c>
      <c r="AO439" s="319">
        <v>0</v>
      </c>
      <c r="AP439" s="319">
        <v>0</v>
      </c>
      <c r="AQ439" s="319">
        <v>0</v>
      </c>
      <c r="AR439" s="319">
        <v>0</v>
      </c>
      <c r="AS439" s="321">
        <v>15.56</v>
      </c>
      <c r="AT439" s="321">
        <v>13.24</v>
      </c>
      <c r="AU439" s="321">
        <v>0</v>
      </c>
      <c r="AV439" s="321">
        <v>0</v>
      </c>
      <c r="AW439" s="308" t="s">
        <v>6</v>
      </c>
    </row>
    <row r="440" spans="1:49" x14ac:dyDescent="0.35">
      <c r="A440" s="315">
        <v>2013</v>
      </c>
      <c r="B440" s="316">
        <v>17983</v>
      </c>
      <c r="C440" s="308" t="s">
        <v>1535</v>
      </c>
      <c r="D440" s="308" t="s">
        <v>48</v>
      </c>
      <c r="E440" s="317">
        <v>3</v>
      </c>
      <c r="F440" s="317">
        <v>12</v>
      </c>
      <c r="G440" s="317">
        <v>37</v>
      </c>
      <c r="H440" s="317" t="s">
        <v>35</v>
      </c>
      <c r="I440" s="317">
        <v>52</v>
      </c>
      <c r="J440" s="318" t="s">
        <v>35</v>
      </c>
      <c r="K440" s="318" t="s">
        <v>35</v>
      </c>
      <c r="L440" s="318" t="s">
        <v>35</v>
      </c>
      <c r="M440" s="318" t="s">
        <v>35</v>
      </c>
      <c r="N440" s="318" t="s">
        <v>35</v>
      </c>
      <c r="O440" s="319">
        <v>39</v>
      </c>
      <c r="P440" s="319">
        <v>146</v>
      </c>
      <c r="Q440" s="319">
        <v>439</v>
      </c>
      <c r="R440" s="319" t="s">
        <v>35</v>
      </c>
      <c r="S440" s="319">
        <v>624</v>
      </c>
      <c r="T440" s="320" t="s">
        <v>35</v>
      </c>
      <c r="U440" s="320" t="s">
        <v>35</v>
      </c>
      <c r="V440" s="320" t="s">
        <v>35</v>
      </c>
      <c r="W440" s="320" t="s">
        <v>35</v>
      </c>
      <c r="X440" s="320" t="s">
        <v>35</v>
      </c>
      <c r="Y440" s="317">
        <v>1</v>
      </c>
      <c r="Z440" s="317">
        <v>1</v>
      </c>
      <c r="AA440" s="317">
        <v>2</v>
      </c>
      <c r="AB440" s="317" t="s">
        <v>35</v>
      </c>
      <c r="AC440" s="317">
        <v>4</v>
      </c>
      <c r="AD440" s="317" t="s">
        <v>35</v>
      </c>
      <c r="AE440" s="317" t="s">
        <v>35</v>
      </c>
      <c r="AF440" s="317" t="s">
        <v>35</v>
      </c>
      <c r="AG440" s="317" t="s">
        <v>35</v>
      </c>
      <c r="AH440" s="317" t="s">
        <v>35</v>
      </c>
      <c r="AI440" s="319">
        <v>1</v>
      </c>
      <c r="AJ440" s="319">
        <v>1</v>
      </c>
      <c r="AK440" s="319">
        <v>2</v>
      </c>
      <c r="AL440" s="319" t="s">
        <v>35</v>
      </c>
      <c r="AM440" s="319">
        <v>4</v>
      </c>
      <c r="AN440" s="319" t="s">
        <v>35</v>
      </c>
      <c r="AO440" s="319" t="s">
        <v>35</v>
      </c>
      <c r="AP440" s="319" t="s">
        <v>35</v>
      </c>
      <c r="AQ440" s="319" t="s">
        <v>35</v>
      </c>
      <c r="AR440" s="319" t="s">
        <v>35</v>
      </c>
      <c r="AS440" s="321">
        <v>12</v>
      </c>
      <c r="AT440" s="321">
        <v>12</v>
      </c>
      <c r="AU440" s="321">
        <v>12</v>
      </c>
      <c r="AV440" s="321" t="s">
        <v>35</v>
      </c>
      <c r="AW440" s="308" t="s">
        <v>6</v>
      </c>
    </row>
    <row r="441" spans="1:49" x14ac:dyDescent="0.35">
      <c r="A441" s="315">
        <v>2013</v>
      </c>
      <c r="B441" s="316">
        <v>18102</v>
      </c>
      <c r="C441" s="308" t="s">
        <v>1545</v>
      </c>
      <c r="D441" s="308" t="s">
        <v>41</v>
      </c>
      <c r="E441" s="317">
        <v>275</v>
      </c>
      <c r="F441" s="317" t="s">
        <v>35</v>
      </c>
      <c r="G441" s="317" t="s">
        <v>35</v>
      </c>
      <c r="H441" s="317" t="s">
        <v>35</v>
      </c>
      <c r="I441" s="317">
        <v>275</v>
      </c>
      <c r="J441" s="318">
        <v>0.5</v>
      </c>
      <c r="K441" s="318" t="s">
        <v>35</v>
      </c>
      <c r="L441" s="318" t="s">
        <v>35</v>
      </c>
      <c r="M441" s="318" t="s">
        <v>35</v>
      </c>
      <c r="N441" s="318">
        <v>0.5</v>
      </c>
      <c r="O441" s="319">
        <v>45504</v>
      </c>
      <c r="P441" s="319" t="s">
        <v>35</v>
      </c>
      <c r="Q441" s="319" t="s">
        <v>35</v>
      </c>
      <c r="R441" s="319" t="s">
        <v>35</v>
      </c>
      <c r="S441" s="319">
        <v>45504</v>
      </c>
      <c r="T441" s="320">
        <v>69</v>
      </c>
      <c r="U441" s="320" t="s">
        <v>35</v>
      </c>
      <c r="V441" s="320" t="s">
        <v>35</v>
      </c>
      <c r="W441" s="320" t="s">
        <v>35</v>
      </c>
      <c r="X441" s="320">
        <v>69</v>
      </c>
      <c r="Y441" s="317">
        <v>44</v>
      </c>
      <c r="Z441" s="317" t="s">
        <v>35</v>
      </c>
      <c r="AA441" s="317" t="s">
        <v>35</v>
      </c>
      <c r="AB441" s="317" t="s">
        <v>35</v>
      </c>
      <c r="AC441" s="317">
        <v>44</v>
      </c>
      <c r="AD441" s="317">
        <v>76</v>
      </c>
      <c r="AE441" s="317" t="s">
        <v>35</v>
      </c>
      <c r="AF441" s="317" t="s">
        <v>35</v>
      </c>
      <c r="AG441" s="317" t="s">
        <v>35</v>
      </c>
      <c r="AH441" s="317">
        <v>76</v>
      </c>
      <c r="AI441" s="319">
        <v>659</v>
      </c>
      <c r="AJ441" s="319" t="s">
        <v>35</v>
      </c>
      <c r="AK441" s="319" t="s">
        <v>35</v>
      </c>
      <c r="AL441" s="319" t="s">
        <v>35</v>
      </c>
      <c r="AM441" s="319">
        <v>659</v>
      </c>
      <c r="AN441" s="319">
        <v>1836</v>
      </c>
      <c r="AO441" s="319" t="s">
        <v>35</v>
      </c>
      <c r="AP441" s="319" t="s">
        <v>35</v>
      </c>
      <c r="AQ441" s="319" t="s">
        <v>35</v>
      </c>
      <c r="AR441" s="319">
        <v>1836</v>
      </c>
      <c r="AS441" s="321">
        <v>15</v>
      </c>
      <c r="AT441" s="321" t="s">
        <v>35</v>
      </c>
      <c r="AU441" s="321" t="s">
        <v>35</v>
      </c>
      <c r="AV441" s="321" t="s">
        <v>35</v>
      </c>
      <c r="AW441" s="308" t="s">
        <v>6</v>
      </c>
    </row>
    <row r="442" spans="1:49" x14ac:dyDescent="0.35">
      <c r="A442" s="315">
        <v>2013</v>
      </c>
      <c r="B442" s="316">
        <v>18252</v>
      </c>
      <c r="C442" s="308" t="s">
        <v>1555</v>
      </c>
      <c r="D442" s="308" t="s">
        <v>79</v>
      </c>
      <c r="E442" s="317">
        <v>231</v>
      </c>
      <c r="F442" s="317" t="s">
        <v>35</v>
      </c>
      <c r="G442" s="317">
        <v>1776</v>
      </c>
      <c r="H442" s="317">
        <v>0</v>
      </c>
      <c r="I442" s="317">
        <v>2007</v>
      </c>
      <c r="J442" s="318" t="s">
        <v>35</v>
      </c>
      <c r="K442" s="318" t="s">
        <v>35</v>
      </c>
      <c r="L442" s="318" t="s">
        <v>35</v>
      </c>
      <c r="M442" s="318" t="s">
        <v>35</v>
      </c>
      <c r="N442" s="318" t="s">
        <v>35</v>
      </c>
      <c r="O442" s="319">
        <v>231</v>
      </c>
      <c r="P442" s="319" t="s">
        <v>35</v>
      </c>
      <c r="Q442" s="319">
        <v>1776</v>
      </c>
      <c r="R442" s="319">
        <v>0</v>
      </c>
      <c r="S442" s="319">
        <v>2007</v>
      </c>
      <c r="T442" s="320" t="s">
        <v>35</v>
      </c>
      <c r="U442" s="320" t="s">
        <v>35</v>
      </c>
      <c r="V442" s="320" t="s">
        <v>35</v>
      </c>
      <c r="W442" s="320" t="s">
        <v>35</v>
      </c>
      <c r="X442" s="320" t="s">
        <v>35</v>
      </c>
      <c r="Y442" s="317">
        <v>3</v>
      </c>
      <c r="Z442" s="317" t="s">
        <v>35</v>
      </c>
      <c r="AA442" s="317">
        <v>70</v>
      </c>
      <c r="AB442" s="317">
        <v>0</v>
      </c>
      <c r="AC442" s="317">
        <v>73</v>
      </c>
      <c r="AD442" s="317" t="s">
        <v>35</v>
      </c>
      <c r="AE442" s="317" t="s">
        <v>35</v>
      </c>
      <c r="AF442" s="317" t="s">
        <v>35</v>
      </c>
      <c r="AG442" s="317" t="s">
        <v>35</v>
      </c>
      <c r="AH442" s="317" t="s">
        <v>35</v>
      </c>
      <c r="AI442" s="319">
        <v>3</v>
      </c>
      <c r="AJ442" s="319" t="s">
        <v>35</v>
      </c>
      <c r="AK442" s="319">
        <v>70</v>
      </c>
      <c r="AL442" s="319">
        <v>0</v>
      </c>
      <c r="AM442" s="319">
        <v>73</v>
      </c>
      <c r="AN442" s="319" t="s">
        <v>35</v>
      </c>
      <c r="AO442" s="319" t="s">
        <v>35</v>
      </c>
      <c r="AP442" s="319" t="s">
        <v>35</v>
      </c>
      <c r="AQ442" s="319" t="s">
        <v>35</v>
      </c>
      <c r="AR442" s="319" t="s">
        <v>35</v>
      </c>
      <c r="AS442" s="321">
        <v>15</v>
      </c>
      <c r="AT442" s="321" t="s">
        <v>35</v>
      </c>
      <c r="AU442" s="321">
        <v>15</v>
      </c>
      <c r="AV442" s="321" t="s">
        <v>35</v>
      </c>
      <c r="AW442" s="308" t="s">
        <v>6</v>
      </c>
    </row>
    <row r="443" spans="1:49" x14ac:dyDescent="0.35">
      <c r="A443" s="315">
        <v>2013</v>
      </c>
      <c r="B443" s="316">
        <v>18280</v>
      </c>
      <c r="C443" s="308" t="s">
        <v>1557</v>
      </c>
      <c r="D443" s="308" t="s">
        <v>53</v>
      </c>
      <c r="E443" s="317">
        <v>85</v>
      </c>
      <c r="F443" s="317">
        <v>138</v>
      </c>
      <c r="G443" s="317" t="s">
        <v>35</v>
      </c>
      <c r="H443" s="317" t="s">
        <v>35</v>
      </c>
      <c r="I443" s="317">
        <v>223</v>
      </c>
      <c r="J443" s="318">
        <v>0</v>
      </c>
      <c r="K443" s="318">
        <v>0</v>
      </c>
      <c r="L443" s="318" t="s">
        <v>35</v>
      </c>
      <c r="M443" s="318" t="s">
        <v>35</v>
      </c>
      <c r="N443" s="318">
        <v>0</v>
      </c>
      <c r="O443" s="319">
        <v>3907</v>
      </c>
      <c r="P443" s="319">
        <v>6922</v>
      </c>
      <c r="Q443" s="319" t="s">
        <v>35</v>
      </c>
      <c r="R443" s="319" t="s">
        <v>35</v>
      </c>
      <c r="S443" s="319">
        <v>10829</v>
      </c>
      <c r="T443" s="320">
        <v>0</v>
      </c>
      <c r="U443" s="320">
        <v>0</v>
      </c>
      <c r="V443" s="320" t="s">
        <v>35</v>
      </c>
      <c r="W443" s="320" t="s">
        <v>35</v>
      </c>
      <c r="X443" s="320">
        <v>0</v>
      </c>
      <c r="Y443" s="317">
        <v>21</v>
      </c>
      <c r="Z443" s="317" t="s">
        <v>35</v>
      </c>
      <c r="AA443" s="317" t="s">
        <v>35</v>
      </c>
      <c r="AB443" s="317" t="s">
        <v>35</v>
      </c>
      <c r="AC443" s="317">
        <v>21</v>
      </c>
      <c r="AD443" s="317">
        <v>1</v>
      </c>
      <c r="AE443" s="317">
        <v>10</v>
      </c>
      <c r="AF443" s="317" t="s">
        <v>35</v>
      </c>
      <c r="AG443" s="317" t="s">
        <v>35</v>
      </c>
      <c r="AH443" s="317">
        <v>11</v>
      </c>
      <c r="AI443" s="319">
        <v>21</v>
      </c>
      <c r="AJ443" s="319" t="s">
        <v>35</v>
      </c>
      <c r="AK443" s="319" t="s">
        <v>35</v>
      </c>
      <c r="AL443" s="319" t="s">
        <v>35</v>
      </c>
      <c r="AM443" s="319">
        <v>21</v>
      </c>
      <c r="AN443" s="319">
        <v>1</v>
      </c>
      <c r="AO443" s="319">
        <v>10</v>
      </c>
      <c r="AP443" s="319" t="s">
        <v>35</v>
      </c>
      <c r="AQ443" s="319" t="s">
        <v>35</v>
      </c>
      <c r="AR443" s="319">
        <v>11</v>
      </c>
      <c r="AS443" s="321">
        <v>15</v>
      </c>
      <c r="AT443" s="321">
        <v>15</v>
      </c>
      <c r="AU443" s="321" t="s">
        <v>35</v>
      </c>
      <c r="AV443" s="321" t="s">
        <v>35</v>
      </c>
      <c r="AW443" s="308" t="s">
        <v>6</v>
      </c>
    </row>
    <row r="444" spans="1:49" x14ac:dyDescent="0.35">
      <c r="A444" s="315">
        <v>2013</v>
      </c>
      <c r="B444" s="316">
        <v>18339</v>
      </c>
      <c r="C444" s="308" t="s">
        <v>1564</v>
      </c>
      <c r="D444" s="308" t="s">
        <v>67</v>
      </c>
      <c r="E444" s="317">
        <v>307</v>
      </c>
      <c r="F444" s="317" t="s">
        <v>35</v>
      </c>
      <c r="G444" s="317" t="s">
        <v>35</v>
      </c>
      <c r="H444" s="317" t="s">
        <v>35</v>
      </c>
      <c r="I444" s="317">
        <v>307</v>
      </c>
      <c r="J444" s="318" t="s">
        <v>35</v>
      </c>
      <c r="K444" s="318" t="s">
        <v>35</v>
      </c>
      <c r="L444" s="318" t="s">
        <v>35</v>
      </c>
      <c r="M444" s="318" t="s">
        <v>35</v>
      </c>
      <c r="N444" s="318" t="s">
        <v>35</v>
      </c>
      <c r="O444" s="319">
        <v>2787</v>
      </c>
      <c r="P444" s="319" t="s">
        <v>35</v>
      </c>
      <c r="Q444" s="319" t="s">
        <v>35</v>
      </c>
      <c r="R444" s="319" t="s">
        <v>35</v>
      </c>
      <c r="S444" s="319">
        <v>2787</v>
      </c>
      <c r="T444" s="320" t="s">
        <v>35</v>
      </c>
      <c r="U444" s="320" t="s">
        <v>35</v>
      </c>
      <c r="V444" s="320" t="s">
        <v>35</v>
      </c>
      <c r="W444" s="320" t="s">
        <v>35</v>
      </c>
      <c r="X444" s="320" t="s">
        <v>35</v>
      </c>
      <c r="Y444" s="317">
        <v>9</v>
      </c>
      <c r="Z444" s="317" t="s">
        <v>35</v>
      </c>
      <c r="AA444" s="317" t="s">
        <v>35</v>
      </c>
      <c r="AB444" s="317" t="s">
        <v>35</v>
      </c>
      <c r="AC444" s="317">
        <v>9</v>
      </c>
      <c r="AD444" s="317">
        <v>14</v>
      </c>
      <c r="AE444" s="317" t="s">
        <v>35</v>
      </c>
      <c r="AF444" s="317" t="s">
        <v>35</v>
      </c>
      <c r="AG444" s="317" t="s">
        <v>35</v>
      </c>
      <c r="AH444" s="317">
        <v>14</v>
      </c>
      <c r="AI444" s="319">
        <v>9</v>
      </c>
      <c r="AJ444" s="319" t="s">
        <v>35</v>
      </c>
      <c r="AK444" s="319" t="s">
        <v>35</v>
      </c>
      <c r="AL444" s="319" t="s">
        <v>35</v>
      </c>
      <c r="AM444" s="319">
        <v>9</v>
      </c>
      <c r="AN444" s="319">
        <v>14</v>
      </c>
      <c r="AO444" s="319" t="s">
        <v>35</v>
      </c>
      <c r="AP444" s="319" t="s">
        <v>35</v>
      </c>
      <c r="AQ444" s="319" t="s">
        <v>35</v>
      </c>
      <c r="AR444" s="319">
        <v>14</v>
      </c>
      <c r="AS444" s="321">
        <v>9.08</v>
      </c>
      <c r="AT444" s="321" t="s">
        <v>35</v>
      </c>
      <c r="AU444" s="321" t="s">
        <v>35</v>
      </c>
      <c r="AV444" s="321" t="s">
        <v>35</v>
      </c>
      <c r="AW444" s="308" t="s">
        <v>6</v>
      </c>
    </row>
    <row r="445" spans="1:49" x14ac:dyDescent="0.35">
      <c r="A445" s="315">
        <v>2013</v>
      </c>
      <c r="B445" s="316">
        <v>18383</v>
      </c>
      <c r="C445" s="308" t="s">
        <v>1567</v>
      </c>
      <c r="D445" s="308" t="s">
        <v>37</v>
      </c>
      <c r="E445" s="317">
        <v>836</v>
      </c>
      <c r="F445" s="317">
        <v>68</v>
      </c>
      <c r="G445" s="317" t="s">
        <v>35</v>
      </c>
      <c r="H445" s="317" t="s">
        <v>35</v>
      </c>
      <c r="I445" s="317">
        <v>904</v>
      </c>
      <c r="J445" s="318">
        <v>0.1</v>
      </c>
      <c r="K445" s="318" t="s">
        <v>35</v>
      </c>
      <c r="L445" s="318" t="s">
        <v>35</v>
      </c>
      <c r="M445" s="318" t="s">
        <v>35</v>
      </c>
      <c r="N445" s="318">
        <v>0.1</v>
      </c>
      <c r="O445" s="319">
        <v>2311</v>
      </c>
      <c r="P445" s="319">
        <v>952</v>
      </c>
      <c r="Q445" s="319" t="s">
        <v>35</v>
      </c>
      <c r="R445" s="319" t="s">
        <v>35</v>
      </c>
      <c r="S445" s="319">
        <v>3263</v>
      </c>
      <c r="T445" s="320">
        <v>0.6</v>
      </c>
      <c r="U445" s="320">
        <v>0.3</v>
      </c>
      <c r="V445" s="320" t="s">
        <v>35</v>
      </c>
      <c r="W445" s="320" t="s">
        <v>35</v>
      </c>
      <c r="X445" s="320">
        <v>0.9</v>
      </c>
      <c r="Y445" s="317">
        <v>22</v>
      </c>
      <c r="Z445" s="317">
        <v>8</v>
      </c>
      <c r="AA445" s="317" t="s">
        <v>35</v>
      </c>
      <c r="AB445" s="317" t="s">
        <v>35</v>
      </c>
      <c r="AC445" s="317">
        <v>30</v>
      </c>
      <c r="AD445" s="317">
        <v>62</v>
      </c>
      <c r="AE445" s="317">
        <v>7</v>
      </c>
      <c r="AF445" s="317" t="s">
        <v>35</v>
      </c>
      <c r="AG445" s="317" t="s">
        <v>35</v>
      </c>
      <c r="AH445" s="317">
        <v>68</v>
      </c>
      <c r="AI445" s="319">
        <v>22</v>
      </c>
      <c r="AJ445" s="319">
        <v>8</v>
      </c>
      <c r="AK445" s="319" t="s">
        <v>35</v>
      </c>
      <c r="AL445" s="319" t="s">
        <v>35</v>
      </c>
      <c r="AM445" s="319">
        <v>30</v>
      </c>
      <c r="AN445" s="319">
        <v>62</v>
      </c>
      <c r="AO445" s="319">
        <v>7</v>
      </c>
      <c r="AP445" s="319" t="s">
        <v>35</v>
      </c>
      <c r="AQ445" s="319" t="s">
        <v>35</v>
      </c>
      <c r="AR445" s="319">
        <v>68</v>
      </c>
      <c r="AS445" s="321">
        <v>2</v>
      </c>
      <c r="AT445" s="321">
        <v>14</v>
      </c>
      <c r="AU445" s="321" t="s">
        <v>35</v>
      </c>
      <c r="AV445" s="321" t="s">
        <v>35</v>
      </c>
      <c r="AW445" s="308" t="s">
        <v>6</v>
      </c>
    </row>
    <row r="446" spans="1:49" x14ac:dyDescent="0.35">
      <c r="A446" s="315">
        <v>2013</v>
      </c>
      <c r="B446" s="316">
        <v>18429</v>
      </c>
      <c r="C446" s="308" t="s">
        <v>1573</v>
      </c>
      <c r="D446" s="308" t="s">
        <v>92</v>
      </c>
      <c r="E446" s="317">
        <v>24194</v>
      </c>
      <c r="F446" s="317">
        <v>16251</v>
      </c>
      <c r="G446" s="317">
        <v>7859</v>
      </c>
      <c r="H446" s="317">
        <v>0</v>
      </c>
      <c r="I446" s="317">
        <v>48304</v>
      </c>
      <c r="J446" s="318">
        <v>0</v>
      </c>
      <c r="K446" s="318">
        <v>0</v>
      </c>
      <c r="L446" s="318">
        <v>0</v>
      </c>
      <c r="M446" s="318">
        <v>0</v>
      </c>
      <c r="N446" s="318">
        <v>0</v>
      </c>
      <c r="O446" s="319">
        <v>347813</v>
      </c>
      <c r="P446" s="319">
        <v>185448</v>
      </c>
      <c r="Q446" s="319">
        <v>82513</v>
      </c>
      <c r="R446" s="319">
        <v>0</v>
      </c>
      <c r="S446" s="319">
        <v>615774</v>
      </c>
      <c r="T446" s="320">
        <v>0</v>
      </c>
      <c r="U446" s="320">
        <v>0</v>
      </c>
      <c r="V446" s="320">
        <v>0</v>
      </c>
      <c r="W446" s="320">
        <v>0</v>
      </c>
      <c r="X446" s="320">
        <v>0</v>
      </c>
      <c r="Y446" s="317">
        <v>6502</v>
      </c>
      <c r="Z446" s="317">
        <v>2255</v>
      </c>
      <c r="AA446" s="317">
        <v>1202</v>
      </c>
      <c r="AB446" s="317">
        <v>0</v>
      </c>
      <c r="AC446" s="317">
        <v>9959</v>
      </c>
      <c r="AD446" s="317">
        <v>1384</v>
      </c>
      <c r="AE446" s="317">
        <v>997</v>
      </c>
      <c r="AF446" s="317">
        <v>491</v>
      </c>
      <c r="AG446" s="317">
        <v>0</v>
      </c>
      <c r="AH446" s="317">
        <v>2872</v>
      </c>
      <c r="AI446" s="319">
        <v>6502</v>
      </c>
      <c r="AJ446" s="319">
        <v>2255</v>
      </c>
      <c r="AK446" s="319">
        <v>1202</v>
      </c>
      <c r="AL446" s="319">
        <v>0</v>
      </c>
      <c r="AM446" s="319">
        <v>9959</v>
      </c>
      <c r="AN446" s="319">
        <v>1384</v>
      </c>
      <c r="AO446" s="319">
        <v>997</v>
      </c>
      <c r="AP446" s="319">
        <v>491</v>
      </c>
      <c r="AQ446" s="319">
        <v>0</v>
      </c>
      <c r="AR446" s="319">
        <v>2872</v>
      </c>
      <c r="AS446" s="321">
        <v>14.38</v>
      </c>
      <c r="AT446" s="321">
        <v>11.41</v>
      </c>
      <c r="AU446" s="321">
        <v>10.5</v>
      </c>
      <c r="AV446" s="321">
        <v>0</v>
      </c>
      <c r="AW446" s="308" t="s">
        <v>2727</v>
      </c>
    </row>
    <row r="447" spans="1:49" x14ac:dyDescent="0.35">
      <c r="A447" s="315">
        <v>2013</v>
      </c>
      <c r="B447" s="316">
        <v>18445</v>
      </c>
      <c r="C447" s="308" t="s">
        <v>1575</v>
      </c>
      <c r="D447" s="308" t="s">
        <v>58</v>
      </c>
      <c r="E447" s="317">
        <v>8471</v>
      </c>
      <c r="F447" s="317">
        <v>36</v>
      </c>
      <c r="G447" s="317" t="s">
        <v>35</v>
      </c>
      <c r="H447" s="317" t="s">
        <v>35</v>
      </c>
      <c r="I447" s="317">
        <v>8507</v>
      </c>
      <c r="J447" s="318">
        <v>1.6</v>
      </c>
      <c r="K447" s="318">
        <v>0</v>
      </c>
      <c r="L447" s="318" t="s">
        <v>35</v>
      </c>
      <c r="M447" s="318" t="s">
        <v>35</v>
      </c>
      <c r="N447" s="318">
        <v>1.6</v>
      </c>
      <c r="O447" s="319">
        <v>80658</v>
      </c>
      <c r="P447" s="319">
        <v>339</v>
      </c>
      <c r="Q447" s="319" t="s">
        <v>35</v>
      </c>
      <c r="R447" s="319" t="s">
        <v>35</v>
      </c>
      <c r="S447" s="319">
        <v>80997</v>
      </c>
      <c r="T447" s="320">
        <v>2</v>
      </c>
      <c r="U447" s="320">
        <v>0</v>
      </c>
      <c r="V447" s="320" t="s">
        <v>35</v>
      </c>
      <c r="W447" s="320" t="s">
        <v>35</v>
      </c>
      <c r="X447" s="320">
        <v>2</v>
      </c>
      <c r="Y447" s="317">
        <v>3899</v>
      </c>
      <c r="Z447" s="317">
        <v>62</v>
      </c>
      <c r="AA447" s="317" t="s">
        <v>35</v>
      </c>
      <c r="AB447" s="317" t="s">
        <v>35</v>
      </c>
      <c r="AC447" s="317">
        <v>3961</v>
      </c>
      <c r="AD447" s="317">
        <v>1821</v>
      </c>
      <c r="AE447" s="317">
        <v>29</v>
      </c>
      <c r="AF447" s="317" t="s">
        <v>35</v>
      </c>
      <c r="AG447" s="317" t="s">
        <v>35</v>
      </c>
      <c r="AH447" s="317">
        <v>1851</v>
      </c>
      <c r="AI447" s="319">
        <v>3899</v>
      </c>
      <c r="AJ447" s="319">
        <v>62</v>
      </c>
      <c r="AK447" s="319" t="s">
        <v>35</v>
      </c>
      <c r="AL447" s="319" t="s">
        <v>35</v>
      </c>
      <c r="AM447" s="319">
        <v>3961</v>
      </c>
      <c r="AN447" s="319">
        <v>1821</v>
      </c>
      <c r="AO447" s="319">
        <v>29</v>
      </c>
      <c r="AP447" s="319" t="s">
        <v>35</v>
      </c>
      <c r="AQ447" s="319" t="s">
        <v>35</v>
      </c>
      <c r="AR447" s="319">
        <v>1851</v>
      </c>
      <c r="AS447" s="321">
        <v>9.5210000000000008</v>
      </c>
      <c r="AT447" s="321">
        <v>9.3680000000000003</v>
      </c>
      <c r="AU447" s="321" t="s">
        <v>35</v>
      </c>
      <c r="AV447" s="321" t="s">
        <v>35</v>
      </c>
      <c r="AW447" s="308" t="s">
        <v>6</v>
      </c>
    </row>
    <row r="448" spans="1:49" x14ac:dyDescent="0.35">
      <c r="A448" s="315">
        <v>2013</v>
      </c>
      <c r="B448" s="316">
        <v>18454</v>
      </c>
      <c r="C448" s="308" t="s">
        <v>1580</v>
      </c>
      <c r="D448" s="308" t="s">
        <v>58</v>
      </c>
      <c r="E448" s="317">
        <v>20778</v>
      </c>
      <c r="F448" s="317">
        <v>19607</v>
      </c>
      <c r="G448" s="317">
        <v>2136</v>
      </c>
      <c r="H448" s="317" t="s">
        <v>35</v>
      </c>
      <c r="I448" s="317">
        <v>42521</v>
      </c>
      <c r="J448" s="318">
        <v>9.6</v>
      </c>
      <c r="K448" s="318">
        <v>1.8</v>
      </c>
      <c r="L448" s="318">
        <v>0.2</v>
      </c>
      <c r="M448" s="318" t="s">
        <v>35</v>
      </c>
      <c r="N448" s="318">
        <v>11.6</v>
      </c>
      <c r="O448" s="319">
        <v>348011</v>
      </c>
      <c r="P448" s="319">
        <v>278205</v>
      </c>
      <c r="Q448" s="319">
        <v>29802</v>
      </c>
      <c r="R448" s="319" t="s">
        <v>35</v>
      </c>
      <c r="S448" s="319">
        <v>656018</v>
      </c>
      <c r="T448" s="320">
        <v>301.5</v>
      </c>
      <c r="U448" s="320">
        <v>30.1</v>
      </c>
      <c r="V448" s="320">
        <v>3.3</v>
      </c>
      <c r="W448" s="320" t="s">
        <v>35</v>
      </c>
      <c r="X448" s="320">
        <v>334.9</v>
      </c>
      <c r="Y448" s="317">
        <v>8769</v>
      </c>
      <c r="Z448" s="317">
        <v>1338</v>
      </c>
      <c r="AA448" s="317">
        <v>149</v>
      </c>
      <c r="AB448" s="317" t="s">
        <v>35</v>
      </c>
      <c r="AC448" s="317">
        <v>10256</v>
      </c>
      <c r="AD448" s="317">
        <v>4872</v>
      </c>
      <c r="AE448" s="317">
        <v>544</v>
      </c>
      <c r="AF448" s="317">
        <v>119</v>
      </c>
      <c r="AG448" s="317" t="s">
        <v>35</v>
      </c>
      <c r="AH448" s="317">
        <v>5536</v>
      </c>
      <c r="AI448" s="319">
        <v>8756</v>
      </c>
      <c r="AJ448" s="319">
        <v>26763</v>
      </c>
      <c r="AK448" s="319">
        <v>2973</v>
      </c>
      <c r="AL448" s="319" t="s">
        <v>35</v>
      </c>
      <c r="AM448" s="319">
        <v>38492</v>
      </c>
      <c r="AN448" s="319">
        <v>2773</v>
      </c>
      <c r="AO448" s="319">
        <v>15047</v>
      </c>
      <c r="AP448" s="319">
        <v>3306</v>
      </c>
      <c r="AQ448" s="319" t="s">
        <v>35</v>
      </c>
      <c r="AR448" s="319">
        <v>21126</v>
      </c>
      <c r="AS448" s="321">
        <v>20</v>
      </c>
      <c r="AT448" s="321">
        <v>20</v>
      </c>
      <c r="AU448" s="321">
        <v>20</v>
      </c>
      <c r="AV448" s="321">
        <v>0</v>
      </c>
      <c r="AW448" s="308" t="s">
        <v>6</v>
      </c>
    </row>
    <row r="449" spans="1:49" x14ac:dyDescent="0.35">
      <c r="A449" s="315">
        <v>2013</v>
      </c>
      <c r="B449" s="316">
        <v>18488</v>
      </c>
      <c r="C449" s="308" t="s">
        <v>1584</v>
      </c>
      <c r="D449" s="308" t="s">
        <v>173</v>
      </c>
      <c r="E449" s="317">
        <v>296</v>
      </c>
      <c r="F449" s="317" t="s">
        <v>35</v>
      </c>
      <c r="G449" s="317" t="s">
        <v>35</v>
      </c>
      <c r="H449" s="317" t="s">
        <v>35</v>
      </c>
      <c r="I449" s="317">
        <v>296</v>
      </c>
      <c r="J449" s="318">
        <v>0.3</v>
      </c>
      <c r="K449" s="318" t="s">
        <v>35</v>
      </c>
      <c r="L449" s="318" t="s">
        <v>35</v>
      </c>
      <c r="M449" s="318" t="s">
        <v>35</v>
      </c>
      <c r="N449" s="318">
        <v>0.3</v>
      </c>
      <c r="O449" s="319">
        <v>2959</v>
      </c>
      <c r="P449" s="319" t="s">
        <v>35</v>
      </c>
      <c r="Q449" s="319" t="s">
        <v>35</v>
      </c>
      <c r="R449" s="319" t="s">
        <v>35</v>
      </c>
      <c r="S449" s="319">
        <v>2959</v>
      </c>
      <c r="T449" s="320">
        <v>0.3</v>
      </c>
      <c r="U449" s="320" t="s">
        <v>35</v>
      </c>
      <c r="V449" s="320" t="s">
        <v>35</v>
      </c>
      <c r="W449" s="320" t="s">
        <v>35</v>
      </c>
      <c r="X449" s="320">
        <v>0.3</v>
      </c>
      <c r="Y449" s="317">
        <v>169</v>
      </c>
      <c r="Z449" s="317" t="s">
        <v>35</v>
      </c>
      <c r="AA449" s="317" t="s">
        <v>35</v>
      </c>
      <c r="AB449" s="317" t="s">
        <v>35</v>
      </c>
      <c r="AC449" s="317">
        <v>169</v>
      </c>
      <c r="AD449" s="317" t="s">
        <v>35</v>
      </c>
      <c r="AE449" s="317" t="s">
        <v>35</v>
      </c>
      <c r="AF449" s="317" t="s">
        <v>35</v>
      </c>
      <c r="AG449" s="317" t="s">
        <v>35</v>
      </c>
      <c r="AH449" s="317" t="s">
        <v>35</v>
      </c>
      <c r="AI449" s="319">
        <v>169</v>
      </c>
      <c r="AJ449" s="319" t="s">
        <v>35</v>
      </c>
      <c r="AK449" s="319" t="s">
        <v>35</v>
      </c>
      <c r="AL449" s="319" t="s">
        <v>35</v>
      </c>
      <c r="AM449" s="319">
        <v>169</v>
      </c>
      <c r="AN449" s="319" t="s">
        <v>35</v>
      </c>
      <c r="AO449" s="319" t="s">
        <v>35</v>
      </c>
      <c r="AP449" s="319" t="s">
        <v>35</v>
      </c>
      <c r="AQ449" s="319" t="s">
        <v>35</v>
      </c>
      <c r="AR449" s="319" t="s">
        <v>35</v>
      </c>
      <c r="AS449" s="321">
        <v>10</v>
      </c>
      <c r="AT449" s="321" t="s">
        <v>35</v>
      </c>
      <c r="AU449" s="321" t="s">
        <v>35</v>
      </c>
      <c r="AV449" s="321" t="s">
        <v>35</v>
      </c>
      <c r="AW449" s="308" t="s">
        <v>6</v>
      </c>
    </row>
    <row r="450" spans="1:49" x14ac:dyDescent="0.35">
      <c r="A450" s="315">
        <v>2013</v>
      </c>
      <c r="B450" s="316">
        <v>18498</v>
      </c>
      <c r="C450" s="308" t="s">
        <v>1585</v>
      </c>
      <c r="D450" s="308" t="s">
        <v>106</v>
      </c>
      <c r="E450" s="317">
        <v>86</v>
      </c>
      <c r="F450" s="317">
        <v>1</v>
      </c>
      <c r="G450" s="317" t="s">
        <v>35</v>
      </c>
      <c r="H450" s="317" t="s">
        <v>35</v>
      </c>
      <c r="I450" s="317">
        <v>87</v>
      </c>
      <c r="J450" s="318" t="s">
        <v>35</v>
      </c>
      <c r="K450" s="318" t="s">
        <v>35</v>
      </c>
      <c r="L450" s="318" t="s">
        <v>35</v>
      </c>
      <c r="M450" s="318" t="s">
        <v>35</v>
      </c>
      <c r="N450" s="318" t="s">
        <v>35</v>
      </c>
      <c r="O450" s="319">
        <v>861</v>
      </c>
      <c r="P450" s="319">
        <v>6</v>
      </c>
      <c r="Q450" s="319" t="s">
        <v>35</v>
      </c>
      <c r="R450" s="319" t="s">
        <v>35</v>
      </c>
      <c r="S450" s="319">
        <v>867</v>
      </c>
      <c r="T450" s="320" t="s">
        <v>35</v>
      </c>
      <c r="U450" s="320" t="s">
        <v>35</v>
      </c>
      <c r="V450" s="320" t="s">
        <v>35</v>
      </c>
      <c r="W450" s="320" t="s">
        <v>35</v>
      </c>
      <c r="X450" s="320" t="s">
        <v>35</v>
      </c>
      <c r="Y450" s="317">
        <v>2</v>
      </c>
      <c r="Z450" s="317">
        <v>0</v>
      </c>
      <c r="AA450" s="317" t="s">
        <v>35</v>
      </c>
      <c r="AB450" s="317" t="s">
        <v>35</v>
      </c>
      <c r="AC450" s="317">
        <v>2</v>
      </c>
      <c r="AD450" s="317" t="s">
        <v>35</v>
      </c>
      <c r="AE450" s="317" t="s">
        <v>35</v>
      </c>
      <c r="AF450" s="317" t="s">
        <v>35</v>
      </c>
      <c r="AG450" s="317" t="s">
        <v>35</v>
      </c>
      <c r="AH450" s="317" t="s">
        <v>35</v>
      </c>
      <c r="AI450" s="319">
        <v>2</v>
      </c>
      <c r="AJ450" s="319">
        <v>0</v>
      </c>
      <c r="AK450" s="319" t="s">
        <v>35</v>
      </c>
      <c r="AL450" s="319" t="s">
        <v>35</v>
      </c>
      <c r="AM450" s="319">
        <v>2</v>
      </c>
      <c r="AN450" s="319" t="s">
        <v>35</v>
      </c>
      <c r="AO450" s="319" t="s">
        <v>35</v>
      </c>
      <c r="AP450" s="319" t="s">
        <v>35</v>
      </c>
      <c r="AQ450" s="319" t="s">
        <v>35</v>
      </c>
      <c r="AR450" s="319" t="s">
        <v>35</v>
      </c>
      <c r="AS450" s="321">
        <v>10</v>
      </c>
      <c r="AT450" s="321">
        <v>10</v>
      </c>
      <c r="AU450" s="321" t="s">
        <v>35</v>
      </c>
      <c r="AV450" s="321" t="s">
        <v>35</v>
      </c>
      <c r="AW450" s="308" t="s">
        <v>6</v>
      </c>
    </row>
    <row r="451" spans="1:49" x14ac:dyDescent="0.35">
      <c r="A451" s="315">
        <v>2013</v>
      </c>
      <c r="B451" s="316">
        <v>18642</v>
      </c>
      <c r="C451" s="308" t="s">
        <v>1590</v>
      </c>
      <c r="D451" s="308" t="s">
        <v>56</v>
      </c>
      <c r="E451" s="317">
        <v>14890</v>
      </c>
      <c r="F451" s="317">
        <v>13700</v>
      </c>
      <c r="G451" s="317">
        <v>38707</v>
      </c>
      <c r="H451" s="317">
        <v>0</v>
      </c>
      <c r="I451" s="317">
        <v>67297</v>
      </c>
      <c r="J451" s="318">
        <v>4</v>
      </c>
      <c r="K451" s="318">
        <v>2.5</v>
      </c>
      <c r="L451" s="318">
        <v>3.1</v>
      </c>
      <c r="M451" s="318">
        <v>0</v>
      </c>
      <c r="N451" s="318">
        <v>9.6</v>
      </c>
      <c r="O451" s="319">
        <v>236122</v>
      </c>
      <c r="P451" s="319">
        <v>205498</v>
      </c>
      <c r="Q451" s="319">
        <v>470998</v>
      </c>
      <c r="R451" s="319">
        <v>0</v>
      </c>
      <c r="S451" s="319">
        <v>912618</v>
      </c>
      <c r="T451" s="320">
        <v>4</v>
      </c>
      <c r="U451" s="320">
        <v>2.5</v>
      </c>
      <c r="V451" s="320">
        <v>3.1</v>
      </c>
      <c r="W451" s="320">
        <v>0</v>
      </c>
      <c r="X451" s="320">
        <v>9.6</v>
      </c>
      <c r="Y451" s="317">
        <v>2555</v>
      </c>
      <c r="Z451" s="317">
        <v>1468</v>
      </c>
      <c r="AA451" s="317">
        <v>3815</v>
      </c>
      <c r="AB451" s="317">
        <v>0</v>
      </c>
      <c r="AC451" s="317">
        <v>7838</v>
      </c>
      <c r="AD451" s="317">
        <v>2484</v>
      </c>
      <c r="AE451" s="317">
        <v>707</v>
      </c>
      <c r="AF451" s="317">
        <v>997</v>
      </c>
      <c r="AG451" s="317">
        <v>0</v>
      </c>
      <c r="AH451" s="317">
        <v>4188</v>
      </c>
      <c r="AI451" s="319">
        <v>2555</v>
      </c>
      <c r="AJ451" s="319">
        <v>1468</v>
      </c>
      <c r="AK451" s="319">
        <v>3815</v>
      </c>
      <c r="AL451" s="319">
        <v>0</v>
      </c>
      <c r="AM451" s="319">
        <v>7838</v>
      </c>
      <c r="AN451" s="319">
        <v>2484</v>
      </c>
      <c r="AO451" s="319">
        <v>707</v>
      </c>
      <c r="AP451" s="319">
        <v>997</v>
      </c>
      <c r="AQ451" s="319">
        <v>0</v>
      </c>
      <c r="AR451" s="319">
        <v>4188</v>
      </c>
      <c r="AS451" s="321">
        <v>16</v>
      </c>
      <c r="AT451" s="321">
        <v>15</v>
      </c>
      <c r="AU451" s="321">
        <v>12</v>
      </c>
      <c r="AV451" s="321">
        <v>0</v>
      </c>
      <c r="AW451" s="308" t="s">
        <v>6</v>
      </c>
    </row>
    <row r="452" spans="1:49" x14ac:dyDescent="0.35">
      <c r="A452" s="315">
        <v>2013</v>
      </c>
      <c r="B452" s="316">
        <v>18642</v>
      </c>
      <c r="C452" s="308" t="s">
        <v>1590</v>
      </c>
      <c r="D452" s="308" t="s">
        <v>46</v>
      </c>
      <c r="E452" s="317">
        <v>2461</v>
      </c>
      <c r="F452" s="317">
        <v>625</v>
      </c>
      <c r="G452" s="317">
        <v>3198</v>
      </c>
      <c r="H452" s="317">
        <v>0</v>
      </c>
      <c r="I452" s="317">
        <v>6284</v>
      </c>
      <c r="J452" s="318">
        <v>0.7</v>
      </c>
      <c r="K452" s="318">
        <v>0.1</v>
      </c>
      <c r="L452" s="318">
        <v>0.1</v>
      </c>
      <c r="M452" s="318">
        <v>0</v>
      </c>
      <c r="N452" s="318">
        <v>0.9</v>
      </c>
      <c r="O452" s="319">
        <v>38874</v>
      </c>
      <c r="P452" s="319">
        <v>9377</v>
      </c>
      <c r="Q452" s="319">
        <v>33572</v>
      </c>
      <c r="R452" s="319">
        <v>0</v>
      </c>
      <c r="S452" s="319">
        <v>81823</v>
      </c>
      <c r="T452" s="320">
        <v>0.7</v>
      </c>
      <c r="U452" s="320">
        <v>0.1</v>
      </c>
      <c r="V452" s="320">
        <v>0.1</v>
      </c>
      <c r="W452" s="320">
        <v>0</v>
      </c>
      <c r="X452" s="320">
        <v>0.9</v>
      </c>
      <c r="Y452" s="317">
        <v>422</v>
      </c>
      <c r="Z452" s="317">
        <v>67</v>
      </c>
      <c r="AA452" s="317">
        <v>315</v>
      </c>
      <c r="AB452" s="317">
        <v>0</v>
      </c>
      <c r="AC452" s="317">
        <v>804</v>
      </c>
      <c r="AD452" s="317">
        <v>411</v>
      </c>
      <c r="AE452" s="317">
        <v>32</v>
      </c>
      <c r="AF452" s="317">
        <v>82</v>
      </c>
      <c r="AG452" s="317">
        <v>0</v>
      </c>
      <c r="AH452" s="317">
        <v>525</v>
      </c>
      <c r="AI452" s="319">
        <v>422</v>
      </c>
      <c r="AJ452" s="319">
        <v>67</v>
      </c>
      <c r="AK452" s="319">
        <v>315</v>
      </c>
      <c r="AL452" s="319">
        <v>0</v>
      </c>
      <c r="AM452" s="319">
        <v>804</v>
      </c>
      <c r="AN452" s="319">
        <v>411</v>
      </c>
      <c r="AO452" s="319">
        <v>32</v>
      </c>
      <c r="AP452" s="319">
        <v>82</v>
      </c>
      <c r="AQ452" s="319">
        <v>0</v>
      </c>
      <c r="AR452" s="319">
        <v>525</v>
      </c>
      <c r="AS452" s="321">
        <v>16</v>
      </c>
      <c r="AT452" s="321">
        <v>15</v>
      </c>
      <c r="AU452" s="321">
        <v>10</v>
      </c>
      <c r="AV452" s="321" t="s">
        <v>35</v>
      </c>
      <c r="AW452" s="308" t="s">
        <v>6</v>
      </c>
    </row>
    <row r="453" spans="1:49" x14ac:dyDescent="0.35">
      <c r="A453" s="315">
        <v>2013</v>
      </c>
      <c r="B453" s="316">
        <v>18642</v>
      </c>
      <c r="C453" s="308" t="s">
        <v>1590</v>
      </c>
      <c r="D453" s="308" t="s">
        <v>106</v>
      </c>
      <c r="E453" s="317">
        <v>3602</v>
      </c>
      <c r="F453" s="317">
        <v>6638</v>
      </c>
      <c r="G453" s="317">
        <v>24344</v>
      </c>
      <c r="H453" s="317">
        <v>0</v>
      </c>
      <c r="I453" s="317">
        <v>34584</v>
      </c>
      <c r="J453" s="318">
        <v>1</v>
      </c>
      <c r="K453" s="318">
        <v>1.2</v>
      </c>
      <c r="L453" s="318">
        <v>1.5</v>
      </c>
      <c r="M453" s="318">
        <v>0</v>
      </c>
      <c r="N453" s="318">
        <v>3.7</v>
      </c>
      <c r="O453" s="319">
        <v>56570</v>
      </c>
      <c r="P453" s="319">
        <v>99566</v>
      </c>
      <c r="Q453" s="319">
        <v>274772</v>
      </c>
      <c r="R453" s="319">
        <v>0</v>
      </c>
      <c r="S453" s="319">
        <v>430908</v>
      </c>
      <c r="T453" s="320">
        <v>1</v>
      </c>
      <c r="U453" s="320">
        <v>1.2</v>
      </c>
      <c r="V453" s="320">
        <v>1.5</v>
      </c>
      <c r="W453" s="320">
        <v>0</v>
      </c>
      <c r="X453" s="320">
        <v>3.7</v>
      </c>
      <c r="Y453" s="317">
        <v>618</v>
      </c>
      <c r="Z453" s="317">
        <v>711</v>
      </c>
      <c r="AA453" s="317">
        <v>2400</v>
      </c>
      <c r="AB453" s="317">
        <v>0</v>
      </c>
      <c r="AC453" s="317">
        <v>3729</v>
      </c>
      <c r="AD453" s="317">
        <v>601</v>
      </c>
      <c r="AE453" s="317">
        <v>343</v>
      </c>
      <c r="AF453" s="317">
        <v>627</v>
      </c>
      <c r="AG453" s="317">
        <v>0</v>
      </c>
      <c r="AH453" s="317">
        <v>1571</v>
      </c>
      <c r="AI453" s="319">
        <v>618</v>
      </c>
      <c r="AJ453" s="319">
        <v>711</v>
      </c>
      <c r="AK453" s="319">
        <v>2400</v>
      </c>
      <c r="AL453" s="319">
        <v>0</v>
      </c>
      <c r="AM453" s="319">
        <v>3729</v>
      </c>
      <c r="AN453" s="319">
        <v>601</v>
      </c>
      <c r="AO453" s="319">
        <v>343</v>
      </c>
      <c r="AP453" s="319">
        <v>627</v>
      </c>
      <c r="AQ453" s="319">
        <v>0</v>
      </c>
      <c r="AR453" s="319">
        <v>1571</v>
      </c>
      <c r="AS453" s="321">
        <v>16</v>
      </c>
      <c r="AT453" s="321">
        <v>15</v>
      </c>
      <c r="AU453" s="321">
        <v>11</v>
      </c>
      <c r="AV453" s="321">
        <v>0</v>
      </c>
      <c r="AW453" s="308" t="s">
        <v>6</v>
      </c>
    </row>
    <row r="454" spans="1:49" x14ac:dyDescent="0.35">
      <c r="A454" s="315">
        <v>2013</v>
      </c>
      <c r="B454" s="316">
        <v>18642</v>
      </c>
      <c r="C454" s="308" t="s">
        <v>1590</v>
      </c>
      <c r="D454" s="308" t="s">
        <v>25</v>
      </c>
      <c r="E454" s="317">
        <v>4167</v>
      </c>
      <c r="F454" s="317">
        <v>6519</v>
      </c>
      <c r="G454" s="317">
        <v>48528</v>
      </c>
      <c r="H454" s="317">
        <v>0</v>
      </c>
      <c r="I454" s="317">
        <v>59214</v>
      </c>
      <c r="J454" s="318">
        <v>1.1000000000000001</v>
      </c>
      <c r="K454" s="318">
        <v>1.2</v>
      </c>
      <c r="L454" s="318">
        <v>1.5</v>
      </c>
      <c r="M454" s="318">
        <v>0</v>
      </c>
      <c r="N454" s="318">
        <v>3.8</v>
      </c>
      <c r="O454" s="319">
        <v>65719</v>
      </c>
      <c r="P454" s="319">
        <v>97785</v>
      </c>
      <c r="Q454" s="319">
        <v>512746</v>
      </c>
      <c r="R454" s="319">
        <v>0</v>
      </c>
      <c r="S454" s="319">
        <v>676250</v>
      </c>
      <c r="T454" s="320">
        <v>1.1000000000000001</v>
      </c>
      <c r="U454" s="320">
        <v>1.2</v>
      </c>
      <c r="V454" s="320">
        <v>1.5</v>
      </c>
      <c r="W454" s="320">
        <v>0</v>
      </c>
      <c r="X454" s="320">
        <v>3.8</v>
      </c>
      <c r="Y454" s="317">
        <v>715</v>
      </c>
      <c r="Z454" s="317">
        <v>698</v>
      </c>
      <c r="AA454" s="317">
        <v>4783</v>
      </c>
      <c r="AB454" s="317">
        <v>0</v>
      </c>
      <c r="AC454" s="317">
        <v>6196</v>
      </c>
      <c r="AD454" s="317">
        <v>695</v>
      </c>
      <c r="AE454" s="317">
        <v>337</v>
      </c>
      <c r="AF454" s="317">
        <v>1250</v>
      </c>
      <c r="AG454" s="317">
        <v>0</v>
      </c>
      <c r="AH454" s="317">
        <v>2282</v>
      </c>
      <c r="AI454" s="319">
        <v>715</v>
      </c>
      <c r="AJ454" s="319">
        <v>698</v>
      </c>
      <c r="AK454" s="319">
        <v>4783</v>
      </c>
      <c r="AL454" s="319">
        <v>0</v>
      </c>
      <c r="AM454" s="319">
        <v>6196</v>
      </c>
      <c r="AN454" s="319">
        <v>695</v>
      </c>
      <c r="AO454" s="319">
        <v>337</v>
      </c>
      <c r="AP454" s="319">
        <v>1250</v>
      </c>
      <c r="AQ454" s="319">
        <v>0</v>
      </c>
      <c r="AR454" s="319">
        <v>2282</v>
      </c>
      <c r="AS454" s="321">
        <v>16</v>
      </c>
      <c r="AT454" s="321">
        <v>15</v>
      </c>
      <c r="AU454" s="321">
        <v>11</v>
      </c>
      <c r="AV454" s="321">
        <v>0</v>
      </c>
      <c r="AW454" s="308" t="s">
        <v>6</v>
      </c>
    </row>
    <row r="455" spans="1:49" x14ac:dyDescent="0.35">
      <c r="A455" s="315">
        <v>2013</v>
      </c>
      <c r="B455" s="316">
        <v>18642</v>
      </c>
      <c r="C455" s="308" t="s">
        <v>1590</v>
      </c>
      <c r="D455" s="308" t="s">
        <v>67</v>
      </c>
      <c r="E455" s="317">
        <v>324</v>
      </c>
      <c r="F455" s="317">
        <v>449</v>
      </c>
      <c r="G455" s="317">
        <v>0</v>
      </c>
      <c r="H455" s="317">
        <v>0</v>
      </c>
      <c r="I455" s="317">
        <v>773</v>
      </c>
      <c r="J455" s="318">
        <v>0.1</v>
      </c>
      <c r="K455" s="318">
        <v>0.1</v>
      </c>
      <c r="L455" s="318">
        <v>0.1</v>
      </c>
      <c r="M455" s="318">
        <v>0</v>
      </c>
      <c r="N455" s="318">
        <v>0.3</v>
      </c>
      <c r="O455" s="319">
        <v>5182</v>
      </c>
      <c r="P455" s="319">
        <v>6733</v>
      </c>
      <c r="Q455" s="319">
        <v>0</v>
      </c>
      <c r="R455" s="319">
        <v>0</v>
      </c>
      <c r="S455" s="319">
        <v>11915</v>
      </c>
      <c r="T455" s="320">
        <v>0.1</v>
      </c>
      <c r="U455" s="320">
        <v>0.1</v>
      </c>
      <c r="V455" s="320">
        <v>0.1</v>
      </c>
      <c r="W455" s="320">
        <v>0</v>
      </c>
      <c r="X455" s="320">
        <v>0.3</v>
      </c>
      <c r="Y455" s="317">
        <v>56</v>
      </c>
      <c r="Z455" s="317">
        <v>48</v>
      </c>
      <c r="AA455" s="317">
        <v>0</v>
      </c>
      <c r="AB455" s="317">
        <v>0</v>
      </c>
      <c r="AC455" s="317">
        <v>104</v>
      </c>
      <c r="AD455" s="317">
        <v>54</v>
      </c>
      <c r="AE455" s="317">
        <v>23</v>
      </c>
      <c r="AF455" s="317">
        <v>0</v>
      </c>
      <c r="AG455" s="317">
        <v>0</v>
      </c>
      <c r="AH455" s="317">
        <v>77</v>
      </c>
      <c r="AI455" s="319">
        <v>56</v>
      </c>
      <c r="AJ455" s="319">
        <v>48</v>
      </c>
      <c r="AK455" s="319">
        <v>0</v>
      </c>
      <c r="AL455" s="319">
        <v>0</v>
      </c>
      <c r="AM455" s="319">
        <v>104</v>
      </c>
      <c r="AN455" s="319">
        <v>54</v>
      </c>
      <c r="AO455" s="319">
        <v>23</v>
      </c>
      <c r="AP455" s="319">
        <v>0</v>
      </c>
      <c r="AQ455" s="319">
        <v>0</v>
      </c>
      <c r="AR455" s="319">
        <v>77</v>
      </c>
      <c r="AS455" s="321">
        <v>16</v>
      </c>
      <c r="AT455" s="321">
        <v>15</v>
      </c>
      <c r="AU455" s="321">
        <v>0</v>
      </c>
      <c r="AV455" s="321">
        <v>0</v>
      </c>
      <c r="AW455" s="308" t="s">
        <v>6</v>
      </c>
    </row>
    <row r="456" spans="1:49" x14ac:dyDescent="0.35">
      <c r="A456" s="315">
        <v>2013</v>
      </c>
      <c r="B456" s="316">
        <v>18642</v>
      </c>
      <c r="C456" s="308" t="s">
        <v>1590</v>
      </c>
      <c r="D456" s="308" t="s">
        <v>100</v>
      </c>
      <c r="E456" s="317">
        <v>59703</v>
      </c>
      <c r="F456" s="317">
        <v>109463</v>
      </c>
      <c r="G456" s="317">
        <v>134374</v>
      </c>
      <c r="H456" s="317">
        <v>0</v>
      </c>
      <c r="I456" s="317">
        <v>303540</v>
      </c>
      <c r="J456" s="318">
        <v>16</v>
      </c>
      <c r="K456" s="318">
        <v>20.2</v>
      </c>
      <c r="L456" s="318">
        <v>24.6</v>
      </c>
      <c r="M456" s="318">
        <v>0</v>
      </c>
      <c r="N456" s="318">
        <v>60.8</v>
      </c>
      <c r="O456" s="319">
        <v>913494</v>
      </c>
      <c r="P456" s="319">
        <v>1641946</v>
      </c>
      <c r="Q456" s="319">
        <v>1713546</v>
      </c>
      <c r="R456" s="319">
        <v>0</v>
      </c>
      <c r="S456" s="319">
        <v>4268986</v>
      </c>
      <c r="T456" s="320">
        <v>16</v>
      </c>
      <c r="U456" s="320">
        <v>20.2</v>
      </c>
      <c r="V456" s="320">
        <v>24.6</v>
      </c>
      <c r="W456" s="320">
        <v>0</v>
      </c>
      <c r="X456" s="320">
        <v>60.8</v>
      </c>
      <c r="Y456" s="317">
        <v>10246</v>
      </c>
      <c r="Z456" s="317">
        <v>11727</v>
      </c>
      <c r="AA456" s="317">
        <v>13245</v>
      </c>
      <c r="AB456" s="317">
        <v>0</v>
      </c>
      <c r="AC456" s="317">
        <v>35218</v>
      </c>
      <c r="AD456" s="317">
        <v>9959</v>
      </c>
      <c r="AE456" s="317">
        <v>5651</v>
      </c>
      <c r="AF456" s="317">
        <v>3460</v>
      </c>
      <c r="AG456" s="317">
        <v>0</v>
      </c>
      <c r="AH456" s="317">
        <v>19070</v>
      </c>
      <c r="AI456" s="319">
        <v>10246</v>
      </c>
      <c r="AJ456" s="319">
        <v>11727</v>
      </c>
      <c r="AK456" s="319">
        <v>13245</v>
      </c>
      <c r="AL456" s="319">
        <v>0</v>
      </c>
      <c r="AM456" s="319">
        <v>35218</v>
      </c>
      <c r="AN456" s="319">
        <v>9959</v>
      </c>
      <c r="AO456" s="319">
        <v>5651</v>
      </c>
      <c r="AP456" s="319">
        <v>3460</v>
      </c>
      <c r="AQ456" s="319">
        <v>0</v>
      </c>
      <c r="AR456" s="319">
        <v>19070</v>
      </c>
      <c r="AS456" s="321">
        <v>15</v>
      </c>
      <c r="AT456" s="321">
        <v>15</v>
      </c>
      <c r="AU456" s="321">
        <v>13</v>
      </c>
      <c r="AV456" s="321">
        <v>0</v>
      </c>
      <c r="AW456" s="308" t="s">
        <v>6</v>
      </c>
    </row>
    <row r="457" spans="1:49" x14ac:dyDescent="0.35">
      <c r="A457" s="315">
        <v>2013</v>
      </c>
      <c r="B457" s="316">
        <v>18642</v>
      </c>
      <c r="C457" s="308" t="s">
        <v>1590</v>
      </c>
      <c r="D457" s="308" t="s">
        <v>32</v>
      </c>
      <c r="E457" s="317">
        <v>1068</v>
      </c>
      <c r="F457" s="317">
        <v>631</v>
      </c>
      <c r="G457" s="317">
        <v>4258</v>
      </c>
      <c r="H457" s="317">
        <v>0</v>
      </c>
      <c r="I457" s="317">
        <v>5957</v>
      </c>
      <c r="J457" s="318">
        <v>0.3</v>
      </c>
      <c r="K457" s="318">
        <v>0.1</v>
      </c>
      <c r="L457" s="318">
        <v>0.1</v>
      </c>
      <c r="M457" s="318">
        <v>0</v>
      </c>
      <c r="N457" s="318">
        <v>0.5</v>
      </c>
      <c r="O457" s="319">
        <v>18214</v>
      </c>
      <c r="P457" s="319">
        <v>9469</v>
      </c>
      <c r="Q457" s="319">
        <v>44322</v>
      </c>
      <c r="R457" s="319">
        <v>0</v>
      </c>
      <c r="S457" s="319">
        <v>72005</v>
      </c>
      <c r="T457" s="320">
        <v>0.3</v>
      </c>
      <c r="U457" s="320">
        <v>0.1</v>
      </c>
      <c r="V457" s="320">
        <v>0.1</v>
      </c>
      <c r="W457" s="320">
        <v>0</v>
      </c>
      <c r="X457" s="320">
        <v>0.5</v>
      </c>
      <c r="Y457" s="317">
        <v>183</v>
      </c>
      <c r="Z457" s="317">
        <v>68</v>
      </c>
      <c r="AA457" s="317">
        <v>420</v>
      </c>
      <c r="AB457" s="317">
        <v>0</v>
      </c>
      <c r="AC457" s="317">
        <v>671</v>
      </c>
      <c r="AD457" s="317">
        <v>178</v>
      </c>
      <c r="AE457" s="317">
        <v>33</v>
      </c>
      <c r="AF457" s="317">
        <v>110</v>
      </c>
      <c r="AG457" s="317">
        <v>0</v>
      </c>
      <c r="AH457" s="317">
        <v>321</v>
      </c>
      <c r="AI457" s="319">
        <v>183</v>
      </c>
      <c r="AJ457" s="319">
        <v>68</v>
      </c>
      <c r="AK457" s="319">
        <v>420</v>
      </c>
      <c r="AL457" s="319">
        <v>0</v>
      </c>
      <c r="AM457" s="319">
        <v>671</v>
      </c>
      <c r="AN457" s="319">
        <v>178</v>
      </c>
      <c r="AO457" s="319">
        <v>33</v>
      </c>
      <c r="AP457" s="319">
        <v>110</v>
      </c>
      <c r="AQ457" s="319">
        <v>0</v>
      </c>
      <c r="AR457" s="319">
        <v>321</v>
      </c>
      <c r="AS457" s="321">
        <v>17</v>
      </c>
      <c r="AT457" s="321">
        <v>15</v>
      </c>
      <c r="AU457" s="321">
        <v>10</v>
      </c>
      <c r="AV457" s="321">
        <v>0</v>
      </c>
      <c r="AW457" s="308" t="s">
        <v>6</v>
      </c>
    </row>
    <row r="458" spans="1:49" x14ac:dyDescent="0.35">
      <c r="A458" s="315">
        <v>2013</v>
      </c>
      <c r="B458" s="316">
        <v>18820</v>
      </c>
      <c r="C458" s="308" t="s">
        <v>1592</v>
      </c>
      <c r="D458" s="308" t="s">
        <v>48</v>
      </c>
      <c r="E458" s="317">
        <v>232</v>
      </c>
      <c r="F458" s="317">
        <v>550</v>
      </c>
      <c r="G458" s="317" t="s">
        <v>35</v>
      </c>
      <c r="H458" s="317" t="s">
        <v>35</v>
      </c>
      <c r="I458" s="317">
        <v>782</v>
      </c>
      <c r="J458" s="318" t="s">
        <v>35</v>
      </c>
      <c r="K458" s="318">
        <v>0.2</v>
      </c>
      <c r="L458" s="318" t="s">
        <v>35</v>
      </c>
      <c r="M458" s="318" t="s">
        <v>35</v>
      </c>
      <c r="N458" s="318">
        <v>0.2</v>
      </c>
      <c r="O458" s="319">
        <v>232</v>
      </c>
      <c r="P458" s="319">
        <v>550</v>
      </c>
      <c r="Q458" s="319" t="s">
        <v>35</v>
      </c>
      <c r="R458" s="319" t="s">
        <v>35</v>
      </c>
      <c r="S458" s="319">
        <v>782</v>
      </c>
      <c r="T458" s="320" t="s">
        <v>35</v>
      </c>
      <c r="U458" s="320">
        <v>0.2</v>
      </c>
      <c r="V458" s="320" t="s">
        <v>35</v>
      </c>
      <c r="W458" s="320" t="s">
        <v>35</v>
      </c>
      <c r="X458" s="320">
        <v>0.2</v>
      </c>
      <c r="Y458" s="317">
        <v>87</v>
      </c>
      <c r="Z458" s="317">
        <v>63</v>
      </c>
      <c r="AA458" s="317" t="s">
        <v>35</v>
      </c>
      <c r="AB458" s="317" t="s">
        <v>35</v>
      </c>
      <c r="AC458" s="317">
        <v>150</v>
      </c>
      <c r="AD458" s="317" t="s">
        <v>35</v>
      </c>
      <c r="AE458" s="317" t="s">
        <v>35</v>
      </c>
      <c r="AF458" s="317" t="s">
        <v>35</v>
      </c>
      <c r="AG458" s="317" t="s">
        <v>35</v>
      </c>
      <c r="AH458" s="317" t="s">
        <v>35</v>
      </c>
      <c r="AI458" s="319">
        <v>87</v>
      </c>
      <c r="AJ458" s="319">
        <v>63</v>
      </c>
      <c r="AK458" s="319" t="s">
        <v>35</v>
      </c>
      <c r="AL458" s="319" t="s">
        <v>35</v>
      </c>
      <c r="AM458" s="319">
        <v>150</v>
      </c>
      <c r="AN458" s="319" t="s">
        <v>35</v>
      </c>
      <c r="AO458" s="319" t="s">
        <v>35</v>
      </c>
      <c r="AP458" s="319" t="s">
        <v>35</v>
      </c>
      <c r="AQ458" s="319" t="s">
        <v>35</v>
      </c>
      <c r="AR458" s="319" t="s">
        <v>35</v>
      </c>
      <c r="AS458" s="321">
        <v>15</v>
      </c>
      <c r="AT458" s="321">
        <v>15</v>
      </c>
      <c r="AU458" s="321" t="s">
        <v>35</v>
      </c>
      <c r="AV458" s="321" t="s">
        <v>35</v>
      </c>
      <c r="AW458" s="308" t="s">
        <v>6</v>
      </c>
    </row>
    <row r="459" spans="1:49" x14ac:dyDescent="0.35">
      <c r="A459" s="315">
        <v>2013</v>
      </c>
      <c r="B459" s="316">
        <v>18917</v>
      </c>
      <c r="C459" s="308" t="s">
        <v>1596</v>
      </c>
      <c r="D459" s="308" t="s">
        <v>123</v>
      </c>
      <c r="E459" s="317">
        <v>766</v>
      </c>
      <c r="F459" s="317">
        <v>722</v>
      </c>
      <c r="G459" s="317">
        <v>1381</v>
      </c>
      <c r="H459" s="317" t="s">
        <v>35</v>
      </c>
      <c r="I459" s="317">
        <v>2869</v>
      </c>
      <c r="J459" s="318" t="s">
        <v>35</v>
      </c>
      <c r="K459" s="318" t="s">
        <v>35</v>
      </c>
      <c r="L459" s="318" t="s">
        <v>35</v>
      </c>
      <c r="M459" s="318" t="s">
        <v>35</v>
      </c>
      <c r="N459" s="318" t="s">
        <v>35</v>
      </c>
      <c r="O459" s="319">
        <v>15321</v>
      </c>
      <c r="P459" s="319">
        <v>72146</v>
      </c>
      <c r="Q459" s="319">
        <v>13811</v>
      </c>
      <c r="R459" s="319" t="s">
        <v>35</v>
      </c>
      <c r="S459" s="319">
        <v>101278</v>
      </c>
      <c r="T459" s="320" t="s">
        <v>35</v>
      </c>
      <c r="U459" s="320" t="s">
        <v>35</v>
      </c>
      <c r="V459" s="320" t="s">
        <v>35</v>
      </c>
      <c r="W459" s="320" t="s">
        <v>35</v>
      </c>
      <c r="X459" s="320" t="s">
        <v>35</v>
      </c>
      <c r="Y459" s="317">
        <v>267</v>
      </c>
      <c r="Z459" s="317">
        <v>122</v>
      </c>
      <c r="AA459" s="317">
        <v>198</v>
      </c>
      <c r="AB459" s="317" t="s">
        <v>35</v>
      </c>
      <c r="AC459" s="317">
        <v>587</v>
      </c>
      <c r="AD459" s="317">
        <v>155</v>
      </c>
      <c r="AE459" s="317">
        <v>32</v>
      </c>
      <c r="AF459" s="317">
        <v>66</v>
      </c>
      <c r="AG459" s="317" t="s">
        <v>35</v>
      </c>
      <c r="AH459" s="317">
        <v>253</v>
      </c>
      <c r="AI459" s="319">
        <v>267</v>
      </c>
      <c r="AJ459" s="319">
        <v>122</v>
      </c>
      <c r="AK459" s="319">
        <v>198</v>
      </c>
      <c r="AL459" s="319" t="s">
        <v>35</v>
      </c>
      <c r="AM459" s="319">
        <v>587</v>
      </c>
      <c r="AN459" s="319">
        <v>155</v>
      </c>
      <c r="AO459" s="319">
        <v>32</v>
      </c>
      <c r="AP459" s="319">
        <v>66</v>
      </c>
      <c r="AQ459" s="319" t="s">
        <v>35</v>
      </c>
      <c r="AR459" s="319">
        <v>253</v>
      </c>
      <c r="AS459" s="321">
        <v>20</v>
      </c>
      <c r="AT459" s="321">
        <v>10</v>
      </c>
      <c r="AU459" s="321">
        <v>10</v>
      </c>
      <c r="AV459" s="321" t="s">
        <v>35</v>
      </c>
      <c r="AW459" s="308" t="s">
        <v>6</v>
      </c>
    </row>
    <row r="460" spans="1:49" x14ac:dyDescent="0.35">
      <c r="A460" s="315">
        <v>2013</v>
      </c>
      <c r="B460" s="316">
        <v>18956</v>
      </c>
      <c r="C460" s="308" t="s">
        <v>1602</v>
      </c>
      <c r="D460" s="308" t="s">
        <v>46</v>
      </c>
      <c r="E460" s="317">
        <v>71</v>
      </c>
      <c r="F460" s="317" t="s">
        <v>35</v>
      </c>
      <c r="G460" s="317" t="s">
        <v>35</v>
      </c>
      <c r="H460" s="317" t="s">
        <v>35</v>
      </c>
      <c r="I460" s="317">
        <v>71</v>
      </c>
      <c r="J460" s="318">
        <v>3.5</v>
      </c>
      <c r="K460" s="318" t="s">
        <v>35</v>
      </c>
      <c r="L460" s="318" t="s">
        <v>35</v>
      </c>
      <c r="M460" s="318" t="s">
        <v>35</v>
      </c>
      <c r="N460" s="318">
        <v>3.5</v>
      </c>
      <c r="O460" s="319">
        <v>71</v>
      </c>
      <c r="P460" s="319" t="s">
        <v>35</v>
      </c>
      <c r="Q460" s="319" t="s">
        <v>35</v>
      </c>
      <c r="R460" s="319" t="s">
        <v>35</v>
      </c>
      <c r="S460" s="319">
        <v>71</v>
      </c>
      <c r="T460" s="320">
        <v>3.5</v>
      </c>
      <c r="U460" s="320" t="s">
        <v>35</v>
      </c>
      <c r="V460" s="320" t="s">
        <v>35</v>
      </c>
      <c r="W460" s="320" t="s">
        <v>35</v>
      </c>
      <c r="X460" s="320">
        <v>3.5</v>
      </c>
      <c r="Y460" s="317">
        <v>12</v>
      </c>
      <c r="Z460" s="317" t="s">
        <v>35</v>
      </c>
      <c r="AA460" s="317" t="s">
        <v>35</v>
      </c>
      <c r="AB460" s="317" t="s">
        <v>35</v>
      </c>
      <c r="AC460" s="317">
        <v>12</v>
      </c>
      <c r="AD460" s="317" t="s">
        <v>35</v>
      </c>
      <c r="AE460" s="317" t="s">
        <v>35</v>
      </c>
      <c r="AF460" s="317" t="s">
        <v>35</v>
      </c>
      <c r="AG460" s="317" t="s">
        <v>35</v>
      </c>
      <c r="AH460" s="317" t="s">
        <v>35</v>
      </c>
      <c r="AI460" s="319">
        <v>14</v>
      </c>
      <c r="AJ460" s="319" t="s">
        <v>35</v>
      </c>
      <c r="AK460" s="319" t="s">
        <v>35</v>
      </c>
      <c r="AL460" s="319" t="s">
        <v>35</v>
      </c>
      <c r="AM460" s="319">
        <v>14</v>
      </c>
      <c r="AN460" s="319" t="s">
        <v>35</v>
      </c>
      <c r="AO460" s="319" t="s">
        <v>35</v>
      </c>
      <c r="AP460" s="319" t="s">
        <v>35</v>
      </c>
      <c r="AQ460" s="319" t="s">
        <v>35</v>
      </c>
      <c r="AR460" s="319" t="s">
        <v>35</v>
      </c>
      <c r="AS460" s="321">
        <v>1</v>
      </c>
      <c r="AT460" s="321" t="s">
        <v>35</v>
      </c>
      <c r="AU460" s="321" t="s">
        <v>35</v>
      </c>
      <c r="AV460" s="321" t="s">
        <v>35</v>
      </c>
      <c r="AW460" s="308" t="s">
        <v>2728</v>
      </c>
    </row>
    <row r="461" spans="1:49" x14ac:dyDescent="0.35">
      <c r="A461" s="315">
        <v>2013</v>
      </c>
      <c r="B461" s="316">
        <v>18997</v>
      </c>
      <c r="C461" s="308" t="s">
        <v>1607</v>
      </c>
      <c r="D461" s="308" t="s">
        <v>44</v>
      </c>
      <c r="E461" s="317">
        <v>37565</v>
      </c>
      <c r="F461" s="317">
        <v>34663</v>
      </c>
      <c r="G461" s="317">
        <v>44117</v>
      </c>
      <c r="H461" s="317">
        <v>0</v>
      </c>
      <c r="I461" s="317">
        <v>116345</v>
      </c>
      <c r="J461" s="318">
        <v>4.5</v>
      </c>
      <c r="K461" s="318">
        <v>5.3</v>
      </c>
      <c r="L461" s="318">
        <v>5.5</v>
      </c>
      <c r="M461" s="318">
        <v>0</v>
      </c>
      <c r="N461" s="318">
        <v>15.3</v>
      </c>
      <c r="O461" s="319">
        <v>259276</v>
      </c>
      <c r="P461" s="319">
        <v>806021</v>
      </c>
      <c r="Q461" s="319">
        <v>185786</v>
      </c>
      <c r="R461" s="319">
        <v>0</v>
      </c>
      <c r="S461" s="319">
        <v>1251083</v>
      </c>
      <c r="T461" s="320">
        <v>5.2</v>
      </c>
      <c r="U461" s="320">
        <v>9</v>
      </c>
      <c r="V461" s="320">
        <v>1.8</v>
      </c>
      <c r="W461" s="320">
        <v>0</v>
      </c>
      <c r="X461" s="320">
        <v>16</v>
      </c>
      <c r="Y461" s="317">
        <v>2745</v>
      </c>
      <c r="Z461" s="317">
        <v>1670</v>
      </c>
      <c r="AA461" s="317">
        <v>1640</v>
      </c>
      <c r="AB461" s="317">
        <v>0</v>
      </c>
      <c r="AC461" s="317">
        <v>6055</v>
      </c>
      <c r="AD461" s="317">
        <v>1527</v>
      </c>
      <c r="AE461" s="317">
        <v>853</v>
      </c>
      <c r="AF461" s="317">
        <v>1197</v>
      </c>
      <c r="AG461" s="317">
        <v>0</v>
      </c>
      <c r="AH461" s="317">
        <v>3577</v>
      </c>
      <c r="AI461" s="319">
        <v>2745</v>
      </c>
      <c r="AJ461" s="319">
        <v>1670</v>
      </c>
      <c r="AK461" s="319">
        <v>1640</v>
      </c>
      <c r="AL461" s="319">
        <v>0</v>
      </c>
      <c r="AM461" s="319">
        <v>6055</v>
      </c>
      <c r="AN461" s="319">
        <v>1527</v>
      </c>
      <c r="AO461" s="319">
        <v>853</v>
      </c>
      <c r="AP461" s="319">
        <v>1197</v>
      </c>
      <c r="AQ461" s="319">
        <v>0</v>
      </c>
      <c r="AR461" s="319">
        <v>3577</v>
      </c>
      <c r="AS461" s="321">
        <v>6.9020000000000001</v>
      </c>
      <c r="AT461" s="321">
        <v>23.253</v>
      </c>
      <c r="AU461" s="321">
        <v>4.2110000000000003</v>
      </c>
      <c r="AV461" s="321">
        <v>0</v>
      </c>
      <c r="AW461" s="308" t="s">
        <v>2694</v>
      </c>
    </row>
    <row r="462" spans="1:49" x14ac:dyDescent="0.35">
      <c r="A462" s="315">
        <v>2013</v>
      </c>
      <c r="B462" s="316">
        <v>19108</v>
      </c>
      <c r="C462" s="308" t="s">
        <v>1614</v>
      </c>
      <c r="D462" s="308" t="s">
        <v>67</v>
      </c>
      <c r="E462" s="317">
        <v>76</v>
      </c>
      <c r="F462" s="317" t="s">
        <v>35</v>
      </c>
      <c r="G462" s="317" t="s">
        <v>35</v>
      </c>
      <c r="H462" s="317" t="s">
        <v>35</v>
      </c>
      <c r="I462" s="317">
        <v>76</v>
      </c>
      <c r="J462" s="318" t="s">
        <v>35</v>
      </c>
      <c r="K462" s="318" t="s">
        <v>35</v>
      </c>
      <c r="L462" s="318" t="s">
        <v>35</v>
      </c>
      <c r="M462" s="318" t="s">
        <v>35</v>
      </c>
      <c r="N462" s="318" t="s">
        <v>35</v>
      </c>
      <c r="O462" s="319">
        <v>760</v>
      </c>
      <c r="P462" s="319" t="s">
        <v>35</v>
      </c>
      <c r="Q462" s="319" t="s">
        <v>35</v>
      </c>
      <c r="R462" s="319" t="s">
        <v>35</v>
      </c>
      <c r="S462" s="319">
        <v>760</v>
      </c>
      <c r="T462" s="320" t="s">
        <v>35</v>
      </c>
      <c r="U462" s="320" t="s">
        <v>35</v>
      </c>
      <c r="V462" s="320" t="s">
        <v>35</v>
      </c>
      <c r="W462" s="320" t="s">
        <v>35</v>
      </c>
      <c r="X462" s="320" t="s">
        <v>35</v>
      </c>
      <c r="Y462" s="317">
        <v>8</v>
      </c>
      <c r="Z462" s="317" t="s">
        <v>35</v>
      </c>
      <c r="AA462" s="317" t="s">
        <v>35</v>
      </c>
      <c r="AB462" s="317" t="s">
        <v>35</v>
      </c>
      <c r="AC462" s="317">
        <v>8</v>
      </c>
      <c r="AD462" s="317" t="s">
        <v>35</v>
      </c>
      <c r="AE462" s="317" t="s">
        <v>35</v>
      </c>
      <c r="AF462" s="317" t="s">
        <v>35</v>
      </c>
      <c r="AG462" s="317" t="s">
        <v>35</v>
      </c>
      <c r="AH462" s="317" t="s">
        <v>35</v>
      </c>
      <c r="AI462" s="319">
        <v>76</v>
      </c>
      <c r="AJ462" s="319" t="s">
        <v>35</v>
      </c>
      <c r="AK462" s="319" t="s">
        <v>35</v>
      </c>
      <c r="AL462" s="319" t="s">
        <v>35</v>
      </c>
      <c r="AM462" s="319">
        <v>76</v>
      </c>
      <c r="AN462" s="319" t="s">
        <v>35</v>
      </c>
      <c r="AO462" s="319" t="s">
        <v>35</v>
      </c>
      <c r="AP462" s="319" t="s">
        <v>35</v>
      </c>
      <c r="AQ462" s="319" t="s">
        <v>35</v>
      </c>
      <c r="AR462" s="319" t="s">
        <v>35</v>
      </c>
      <c r="AS462" s="321">
        <v>15</v>
      </c>
      <c r="AT462" s="321" t="s">
        <v>35</v>
      </c>
      <c r="AU462" s="321" t="s">
        <v>35</v>
      </c>
      <c r="AV462" s="321" t="s">
        <v>35</v>
      </c>
      <c r="AW462" s="308" t="s">
        <v>6</v>
      </c>
    </row>
    <row r="463" spans="1:49" x14ac:dyDescent="0.35">
      <c r="A463" s="315">
        <v>2013</v>
      </c>
      <c r="B463" s="316">
        <v>19125</v>
      </c>
      <c r="C463" s="308" t="s">
        <v>1616</v>
      </c>
      <c r="D463" s="308" t="s">
        <v>79</v>
      </c>
      <c r="E463" s="317">
        <v>523</v>
      </c>
      <c r="F463" s="317">
        <v>2274</v>
      </c>
      <c r="G463" s="317" t="s">
        <v>35</v>
      </c>
      <c r="H463" s="317" t="s">
        <v>35</v>
      </c>
      <c r="I463" s="317">
        <v>2797</v>
      </c>
      <c r="J463" s="318" t="s">
        <v>35</v>
      </c>
      <c r="K463" s="318" t="s">
        <v>35</v>
      </c>
      <c r="L463" s="318" t="s">
        <v>35</v>
      </c>
      <c r="M463" s="318" t="s">
        <v>35</v>
      </c>
      <c r="N463" s="318" t="s">
        <v>35</v>
      </c>
      <c r="O463" s="319">
        <v>523</v>
      </c>
      <c r="P463" s="319">
        <v>2274</v>
      </c>
      <c r="Q463" s="319" t="s">
        <v>35</v>
      </c>
      <c r="R463" s="319" t="s">
        <v>35</v>
      </c>
      <c r="S463" s="319">
        <v>2797</v>
      </c>
      <c r="T463" s="320" t="s">
        <v>35</v>
      </c>
      <c r="U463" s="320" t="s">
        <v>35</v>
      </c>
      <c r="V463" s="320" t="s">
        <v>35</v>
      </c>
      <c r="W463" s="320" t="s">
        <v>35</v>
      </c>
      <c r="X463" s="320" t="s">
        <v>35</v>
      </c>
      <c r="Y463" s="317">
        <v>28</v>
      </c>
      <c r="Z463" s="317">
        <v>134</v>
      </c>
      <c r="AA463" s="317" t="s">
        <v>35</v>
      </c>
      <c r="AB463" s="317" t="s">
        <v>35</v>
      </c>
      <c r="AC463" s="317">
        <v>162</v>
      </c>
      <c r="AD463" s="317">
        <v>62</v>
      </c>
      <c r="AE463" s="317">
        <v>161</v>
      </c>
      <c r="AF463" s="317" t="s">
        <v>35</v>
      </c>
      <c r="AG463" s="317" t="s">
        <v>35</v>
      </c>
      <c r="AH463" s="317">
        <v>223</v>
      </c>
      <c r="AI463" s="319">
        <v>28</v>
      </c>
      <c r="AJ463" s="319">
        <v>134</v>
      </c>
      <c r="AK463" s="319" t="s">
        <v>35</v>
      </c>
      <c r="AL463" s="319" t="s">
        <v>35</v>
      </c>
      <c r="AM463" s="319">
        <v>162</v>
      </c>
      <c r="AN463" s="319">
        <v>62</v>
      </c>
      <c r="AO463" s="319">
        <v>161</v>
      </c>
      <c r="AP463" s="319" t="s">
        <v>35</v>
      </c>
      <c r="AQ463" s="319" t="s">
        <v>35</v>
      </c>
      <c r="AR463" s="319">
        <v>223</v>
      </c>
      <c r="AS463" s="321">
        <v>15</v>
      </c>
      <c r="AT463" s="321">
        <v>15</v>
      </c>
      <c r="AU463" s="321" t="s">
        <v>35</v>
      </c>
      <c r="AV463" s="321" t="s">
        <v>35</v>
      </c>
      <c r="AW463" s="308" t="s">
        <v>6</v>
      </c>
    </row>
    <row r="464" spans="1:49" x14ac:dyDescent="0.35">
      <c r="A464" s="315">
        <v>2013</v>
      </c>
      <c r="B464" s="316">
        <v>19157</v>
      </c>
      <c r="C464" s="308" t="s">
        <v>1622</v>
      </c>
      <c r="D464" s="308" t="s">
        <v>83</v>
      </c>
      <c r="E464" s="317">
        <v>1068</v>
      </c>
      <c r="F464" s="317">
        <v>217</v>
      </c>
      <c r="G464" s="317" t="s">
        <v>35</v>
      </c>
      <c r="H464" s="317" t="s">
        <v>35</v>
      </c>
      <c r="I464" s="317">
        <v>1285</v>
      </c>
      <c r="J464" s="318">
        <v>0</v>
      </c>
      <c r="K464" s="318">
        <v>0</v>
      </c>
      <c r="L464" s="318" t="s">
        <v>35</v>
      </c>
      <c r="M464" s="318" t="s">
        <v>35</v>
      </c>
      <c r="N464" s="318">
        <v>0</v>
      </c>
      <c r="O464" s="319">
        <v>3851</v>
      </c>
      <c r="P464" s="319">
        <v>1030</v>
      </c>
      <c r="Q464" s="319" t="s">
        <v>35</v>
      </c>
      <c r="R464" s="319" t="s">
        <v>35</v>
      </c>
      <c r="S464" s="319">
        <v>4881</v>
      </c>
      <c r="T464" s="320">
        <v>1.4</v>
      </c>
      <c r="U464" s="320">
        <v>0.1</v>
      </c>
      <c r="V464" s="320" t="s">
        <v>35</v>
      </c>
      <c r="W464" s="320" t="s">
        <v>35</v>
      </c>
      <c r="X464" s="320">
        <v>1.5</v>
      </c>
      <c r="Y464" s="317">
        <v>159</v>
      </c>
      <c r="Z464" s="317">
        <v>11</v>
      </c>
      <c r="AA464" s="317" t="s">
        <v>35</v>
      </c>
      <c r="AB464" s="317" t="s">
        <v>35</v>
      </c>
      <c r="AC464" s="317">
        <v>170</v>
      </c>
      <c r="AD464" s="317">
        <v>53</v>
      </c>
      <c r="AE464" s="317">
        <v>2</v>
      </c>
      <c r="AF464" s="317" t="s">
        <v>35</v>
      </c>
      <c r="AG464" s="317" t="s">
        <v>35</v>
      </c>
      <c r="AH464" s="317">
        <v>55</v>
      </c>
      <c r="AI464" s="319">
        <v>491</v>
      </c>
      <c r="AJ464" s="319">
        <v>81</v>
      </c>
      <c r="AK464" s="319" t="s">
        <v>35</v>
      </c>
      <c r="AL464" s="319" t="s">
        <v>35</v>
      </c>
      <c r="AM464" s="319">
        <v>572</v>
      </c>
      <c r="AN464" s="319">
        <v>53</v>
      </c>
      <c r="AO464" s="319">
        <v>2</v>
      </c>
      <c r="AP464" s="319" t="s">
        <v>35</v>
      </c>
      <c r="AQ464" s="319" t="s">
        <v>35</v>
      </c>
      <c r="AR464" s="319">
        <v>55</v>
      </c>
      <c r="AS464" s="321">
        <v>2</v>
      </c>
      <c r="AT464" s="321">
        <v>4.75</v>
      </c>
      <c r="AU464" s="321" t="s">
        <v>35</v>
      </c>
      <c r="AV464" s="321" t="s">
        <v>35</v>
      </c>
      <c r="AW464" s="308" t="s">
        <v>6</v>
      </c>
    </row>
    <row r="465" spans="1:49" x14ac:dyDescent="0.35">
      <c r="A465" s="315">
        <v>2013</v>
      </c>
      <c r="B465" s="316">
        <v>19157</v>
      </c>
      <c r="C465" s="308" t="s">
        <v>1622</v>
      </c>
      <c r="D465" s="308" t="s">
        <v>48</v>
      </c>
      <c r="E465" s="317">
        <v>1068</v>
      </c>
      <c r="F465" s="317">
        <v>217</v>
      </c>
      <c r="G465" s="317">
        <v>796</v>
      </c>
      <c r="H465" s="317" t="s">
        <v>35</v>
      </c>
      <c r="I465" s="317">
        <v>2081</v>
      </c>
      <c r="J465" s="318">
        <v>0</v>
      </c>
      <c r="K465" s="318">
        <v>0</v>
      </c>
      <c r="L465" s="318">
        <v>0</v>
      </c>
      <c r="M465" s="318" t="s">
        <v>35</v>
      </c>
      <c r="N465" s="318">
        <v>0</v>
      </c>
      <c r="O465" s="319">
        <v>3851</v>
      </c>
      <c r="P465" s="319">
        <v>1030</v>
      </c>
      <c r="Q465" s="319">
        <v>3570</v>
      </c>
      <c r="R465" s="319" t="s">
        <v>35</v>
      </c>
      <c r="S465" s="319">
        <v>8451</v>
      </c>
      <c r="T465" s="320">
        <v>1.4</v>
      </c>
      <c r="U465" s="320">
        <v>0.1</v>
      </c>
      <c r="V465" s="320">
        <v>0.7</v>
      </c>
      <c r="W465" s="320" t="s">
        <v>35</v>
      </c>
      <c r="X465" s="320">
        <v>2.2000000000000002</v>
      </c>
      <c r="Y465" s="317">
        <v>159</v>
      </c>
      <c r="Z465" s="317">
        <v>11</v>
      </c>
      <c r="AA465" s="317">
        <v>28</v>
      </c>
      <c r="AB465" s="317" t="s">
        <v>35</v>
      </c>
      <c r="AC465" s="317">
        <v>198</v>
      </c>
      <c r="AD465" s="317">
        <v>53</v>
      </c>
      <c r="AE465" s="317">
        <v>2</v>
      </c>
      <c r="AF465" s="317">
        <v>1</v>
      </c>
      <c r="AG465" s="317" t="s">
        <v>35</v>
      </c>
      <c r="AH465" s="317">
        <v>55</v>
      </c>
      <c r="AI465" s="319">
        <v>491</v>
      </c>
      <c r="AJ465" s="319">
        <v>81</v>
      </c>
      <c r="AK465" s="319">
        <v>52</v>
      </c>
      <c r="AL465" s="319" t="s">
        <v>35</v>
      </c>
      <c r="AM465" s="319">
        <v>624</v>
      </c>
      <c r="AN465" s="319">
        <v>53</v>
      </c>
      <c r="AO465" s="319">
        <v>2</v>
      </c>
      <c r="AP465" s="319">
        <v>1</v>
      </c>
      <c r="AQ465" s="319" t="s">
        <v>35</v>
      </c>
      <c r="AR465" s="319">
        <v>55</v>
      </c>
      <c r="AS465" s="321">
        <v>2</v>
      </c>
      <c r="AT465" s="321">
        <v>4.75</v>
      </c>
      <c r="AU465" s="321">
        <v>4.8</v>
      </c>
      <c r="AV465" s="321" t="s">
        <v>35</v>
      </c>
      <c r="AW465" s="308" t="s">
        <v>6</v>
      </c>
    </row>
    <row r="466" spans="1:49" x14ac:dyDescent="0.35">
      <c r="A466" s="315">
        <v>2013</v>
      </c>
      <c r="B466" s="316">
        <v>19189</v>
      </c>
      <c r="C466" s="308" t="s">
        <v>1624</v>
      </c>
      <c r="D466" s="308" t="s">
        <v>53</v>
      </c>
      <c r="E466" s="317">
        <v>0</v>
      </c>
      <c r="F466" s="317" t="s">
        <v>35</v>
      </c>
      <c r="G466" s="317" t="s">
        <v>35</v>
      </c>
      <c r="H466" s="317" t="s">
        <v>35</v>
      </c>
      <c r="I466" s="317">
        <v>0</v>
      </c>
      <c r="J466" s="318">
        <v>0.1</v>
      </c>
      <c r="K466" s="318" t="s">
        <v>35</v>
      </c>
      <c r="L466" s="318" t="s">
        <v>35</v>
      </c>
      <c r="M466" s="318" t="s">
        <v>35</v>
      </c>
      <c r="N466" s="318">
        <v>0.1</v>
      </c>
      <c r="O466" s="319">
        <v>0</v>
      </c>
      <c r="P466" s="319" t="s">
        <v>35</v>
      </c>
      <c r="Q466" s="319" t="s">
        <v>35</v>
      </c>
      <c r="R466" s="319" t="s">
        <v>35</v>
      </c>
      <c r="S466" s="319">
        <v>0</v>
      </c>
      <c r="T466" s="320">
        <v>0.7</v>
      </c>
      <c r="U466" s="320" t="s">
        <v>35</v>
      </c>
      <c r="V466" s="320" t="s">
        <v>35</v>
      </c>
      <c r="W466" s="320" t="s">
        <v>35</v>
      </c>
      <c r="X466" s="320">
        <v>0.7</v>
      </c>
      <c r="Y466" s="317">
        <v>50</v>
      </c>
      <c r="Z466" s="317" t="s">
        <v>35</v>
      </c>
      <c r="AA466" s="317" t="s">
        <v>35</v>
      </c>
      <c r="AB466" s="317" t="s">
        <v>35</v>
      </c>
      <c r="AC466" s="317">
        <v>50</v>
      </c>
      <c r="AD466" s="317">
        <v>44</v>
      </c>
      <c r="AE466" s="317" t="s">
        <v>35</v>
      </c>
      <c r="AF466" s="317" t="s">
        <v>35</v>
      </c>
      <c r="AG466" s="317" t="s">
        <v>35</v>
      </c>
      <c r="AH466" s="317">
        <v>44</v>
      </c>
      <c r="AI466" s="319">
        <v>50</v>
      </c>
      <c r="AJ466" s="319" t="s">
        <v>35</v>
      </c>
      <c r="AK466" s="319" t="s">
        <v>35</v>
      </c>
      <c r="AL466" s="319" t="s">
        <v>35</v>
      </c>
      <c r="AM466" s="319">
        <v>50</v>
      </c>
      <c r="AN466" s="319">
        <v>44</v>
      </c>
      <c r="AO466" s="319" t="s">
        <v>35</v>
      </c>
      <c r="AP466" s="319" t="s">
        <v>35</v>
      </c>
      <c r="AQ466" s="319" t="s">
        <v>35</v>
      </c>
      <c r="AR466" s="319">
        <v>44</v>
      </c>
      <c r="AS466" s="321">
        <v>4</v>
      </c>
      <c r="AT466" s="321" t="s">
        <v>35</v>
      </c>
      <c r="AU466" s="321" t="s">
        <v>35</v>
      </c>
      <c r="AV466" s="321" t="s">
        <v>35</v>
      </c>
      <c r="AW466" s="308" t="s">
        <v>2729</v>
      </c>
    </row>
    <row r="467" spans="1:49" x14ac:dyDescent="0.35">
      <c r="A467" s="315">
        <v>2013</v>
      </c>
      <c r="B467" s="316">
        <v>19229</v>
      </c>
      <c r="C467" s="308" t="s">
        <v>1627</v>
      </c>
      <c r="D467" s="308" t="s">
        <v>60</v>
      </c>
      <c r="E467" s="317">
        <v>1969</v>
      </c>
      <c r="F467" s="317">
        <v>541</v>
      </c>
      <c r="G467" s="317" t="s">
        <v>35</v>
      </c>
      <c r="H467" s="317" t="s">
        <v>35</v>
      </c>
      <c r="I467" s="317">
        <v>2510</v>
      </c>
      <c r="J467" s="318">
        <v>0.7</v>
      </c>
      <c r="K467" s="318">
        <v>0.1</v>
      </c>
      <c r="L467" s="318" t="s">
        <v>35</v>
      </c>
      <c r="M467" s="318" t="s">
        <v>35</v>
      </c>
      <c r="N467" s="318">
        <v>0.8</v>
      </c>
      <c r="O467" s="319">
        <v>13970</v>
      </c>
      <c r="P467" s="319">
        <v>5982</v>
      </c>
      <c r="Q467" s="319" t="s">
        <v>35</v>
      </c>
      <c r="R467" s="319" t="s">
        <v>35</v>
      </c>
      <c r="S467" s="319">
        <v>19952</v>
      </c>
      <c r="T467" s="320">
        <v>3.6</v>
      </c>
      <c r="U467" s="320">
        <v>1.5</v>
      </c>
      <c r="V467" s="320" t="s">
        <v>35</v>
      </c>
      <c r="W467" s="320" t="s">
        <v>35</v>
      </c>
      <c r="X467" s="320">
        <v>5.0999999999999996</v>
      </c>
      <c r="Y467" s="317">
        <v>277</v>
      </c>
      <c r="Z467" s="317">
        <v>332</v>
      </c>
      <c r="AA467" s="317" t="s">
        <v>35</v>
      </c>
      <c r="AB467" s="317" t="s">
        <v>35</v>
      </c>
      <c r="AC467" s="317">
        <v>609</v>
      </c>
      <c r="AD467" s="317">
        <v>295</v>
      </c>
      <c r="AE467" s="317">
        <v>100</v>
      </c>
      <c r="AF467" s="317" t="s">
        <v>35</v>
      </c>
      <c r="AG467" s="317" t="s">
        <v>35</v>
      </c>
      <c r="AH467" s="317">
        <v>395</v>
      </c>
      <c r="AI467" s="319">
        <v>277</v>
      </c>
      <c r="AJ467" s="319">
        <v>332</v>
      </c>
      <c r="AK467" s="319" t="s">
        <v>35</v>
      </c>
      <c r="AL467" s="319" t="s">
        <v>35</v>
      </c>
      <c r="AM467" s="319">
        <v>609</v>
      </c>
      <c r="AN467" s="319">
        <v>295</v>
      </c>
      <c r="AO467" s="319">
        <v>100</v>
      </c>
      <c r="AP467" s="319" t="s">
        <v>35</v>
      </c>
      <c r="AQ467" s="319" t="s">
        <v>35</v>
      </c>
      <c r="AR467" s="319">
        <v>395</v>
      </c>
      <c r="AS467" s="321">
        <v>10</v>
      </c>
      <c r="AT467" s="321">
        <v>10</v>
      </c>
      <c r="AU467" s="321" t="s">
        <v>35</v>
      </c>
      <c r="AV467" s="321" t="s">
        <v>35</v>
      </c>
      <c r="AW467" s="308" t="s">
        <v>2730</v>
      </c>
    </row>
    <row r="468" spans="1:49" x14ac:dyDescent="0.35">
      <c r="A468" s="315">
        <v>2013</v>
      </c>
      <c r="B468" s="316">
        <v>19281</v>
      </c>
      <c r="C468" s="308" t="s">
        <v>1631</v>
      </c>
      <c r="D468" s="308" t="s">
        <v>60</v>
      </c>
      <c r="E468" s="317">
        <v>257</v>
      </c>
      <c r="F468" s="317">
        <v>5158</v>
      </c>
      <c r="G468" s="317">
        <v>5001</v>
      </c>
      <c r="H468" s="317" t="s">
        <v>35</v>
      </c>
      <c r="I468" s="317">
        <v>10416</v>
      </c>
      <c r="J468" s="318">
        <v>0.1</v>
      </c>
      <c r="K468" s="318">
        <v>0.9</v>
      </c>
      <c r="L468" s="318">
        <v>1</v>
      </c>
      <c r="M468" s="318" t="s">
        <v>35</v>
      </c>
      <c r="N468" s="318">
        <v>2</v>
      </c>
      <c r="O468" s="319">
        <v>5113</v>
      </c>
      <c r="P468" s="319">
        <v>73062</v>
      </c>
      <c r="Q468" s="319">
        <v>63301</v>
      </c>
      <c r="R468" s="319" t="s">
        <v>35</v>
      </c>
      <c r="S468" s="319">
        <v>141476</v>
      </c>
      <c r="T468" s="320">
        <v>0.2</v>
      </c>
      <c r="U468" s="320">
        <v>1</v>
      </c>
      <c r="V468" s="320">
        <v>4.2</v>
      </c>
      <c r="W468" s="320" t="s">
        <v>35</v>
      </c>
      <c r="X468" s="320">
        <v>5.4</v>
      </c>
      <c r="Y468" s="317">
        <v>16</v>
      </c>
      <c r="Z468" s="317">
        <v>312</v>
      </c>
      <c r="AA468" s="317">
        <v>303</v>
      </c>
      <c r="AB468" s="317" t="s">
        <v>35</v>
      </c>
      <c r="AC468" s="317">
        <v>631</v>
      </c>
      <c r="AD468" s="317">
        <v>16</v>
      </c>
      <c r="AE468" s="317">
        <v>314</v>
      </c>
      <c r="AF468" s="317">
        <v>305</v>
      </c>
      <c r="AG468" s="317" t="s">
        <v>35</v>
      </c>
      <c r="AH468" s="317">
        <v>635</v>
      </c>
      <c r="AI468" s="319">
        <v>16</v>
      </c>
      <c r="AJ468" s="319">
        <v>312</v>
      </c>
      <c r="AK468" s="319">
        <v>303</v>
      </c>
      <c r="AL468" s="319" t="s">
        <v>35</v>
      </c>
      <c r="AM468" s="319">
        <v>631</v>
      </c>
      <c r="AN468" s="319">
        <v>16</v>
      </c>
      <c r="AO468" s="319">
        <v>314</v>
      </c>
      <c r="AP468" s="319">
        <v>305</v>
      </c>
      <c r="AQ468" s="319" t="s">
        <v>35</v>
      </c>
      <c r="AR468" s="319">
        <v>635</v>
      </c>
      <c r="AS468" s="321">
        <v>20</v>
      </c>
      <c r="AT468" s="321">
        <v>14.17</v>
      </c>
      <c r="AU468" s="321">
        <v>14</v>
      </c>
      <c r="AV468" s="321" t="s">
        <v>35</v>
      </c>
      <c r="AW468" s="308" t="s">
        <v>2731</v>
      </c>
    </row>
    <row r="469" spans="1:49" x14ac:dyDescent="0.35">
      <c r="A469" s="315">
        <v>2013</v>
      </c>
      <c r="B469" s="316">
        <v>19325</v>
      </c>
      <c r="C469" s="308" t="s">
        <v>1636</v>
      </c>
      <c r="D469" s="308" t="s">
        <v>123</v>
      </c>
      <c r="E469" s="317">
        <v>173</v>
      </c>
      <c r="F469" s="317">
        <v>1045</v>
      </c>
      <c r="G469" s="317">
        <v>14961</v>
      </c>
      <c r="H469" s="317" t="s">
        <v>35</v>
      </c>
      <c r="I469" s="317">
        <v>16179</v>
      </c>
      <c r="J469" s="318" t="s">
        <v>35</v>
      </c>
      <c r="K469" s="318" t="s">
        <v>35</v>
      </c>
      <c r="L469" s="318" t="s">
        <v>35</v>
      </c>
      <c r="M469" s="318" t="s">
        <v>35</v>
      </c>
      <c r="N469" s="318" t="s">
        <v>35</v>
      </c>
      <c r="O469" s="319">
        <v>173</v>
      </c>
      <c r="P469" s="319">
        <v>1045</v>
      </c>
      <c r="Q469" s="319">
        <v>14961</v>
      </c>
      <c r="R469" s="319" t="s">
        <v>35</v>
      </c>
      <c r="S469" s="319">
        <v>16179</v>
      </c>
      <c r="T469" s="320" t="s">
        <v>35</v>
      </c>
      <c r="U469" s="320" t="s">
        <v>35</v>
      </c>
      <c r="V469" s="320" t="s">
        <v>35</v>
      </c>
      <c r="W469" s="320" t="s">
        <v>35</v>
      </c>
      <c r="X469" s="320" t="s">
        <v>35</v>
      </c>
      <c r="Y469" s="317">
        <v>53</v>
      </c>
      <c r="Z469" s="317">
        <v>100</v>
      </c>
      <c r="AA469" s="317">
        <v>482</v>
      </c>
      <c r="AB469" s="317" t="s">
        <v>35</v>
      </c>
      <c r="AC469" s="317">
        <v>635</v>
      </c>
      <c r="AD469" s="317">
        <v>44</v>
      </c>
      <c r="AE469" s="317">
        <v>73</v>
      </c>
      <c r="AF469" s="317">
        <v>175</v>
      </c>
      <c r="AG469" s="317" t="s">
        <v>35</v>
      </c>
      <c r="AH469" s="317">
        <v>292</v>
      </c>
      <c r="AI469" s="319">
        <v>53</v>
      </c>
      <c r="AJ469" s="319">
        <v>100</v>
      </c>
      <c r="AK469" s="319">
        <v>482</v>
      </c>
      <c r="AL469" s="319" t="s">
        <v>35</v>
      </c>
      <c r="AM469" s="319">
        <v>635</v>
      </c>
      <c r="AN469" s="319">
        <v>44</v>
      </c>
      <c r="AO469" s="319">
        <v>73</v>
      </c>
      <c r="AP469" s="319">
        <v>175</v>
      </c>
      <c r="AQ469" s="319" t="s">
        <v>35</v>
      </c>
      <c r="AR469" s="319">
        <v>292</v>
      </c>
      <c r="AS469" s="321">
        <v>15</v>
      </c>
      <c r="AT469" s="321">
        <v>15</v>
      </c>
      <c r="AU469" s="321">
        <v>15</v>
      </c>
      <c r="AV469" s="321" t="s">
        <v>35</v>
      </c>
      <c r="AW469" s="308" t="s">
        <v>6</v>
      </c>
    </row>
    <row r="470" spans="1:49" x14ac:dyDescent="0.35">
      <c r="A470" s="315">
        <v>2013</v>
      </c>
      <c r="B470" s="316">
        <v>19390</v>
      </c>
      <c r="C470" s="308" t="s">
        <v>1638</v>
      </c>
      <c r="D470" s="308" t="s">
        <v>187</v>
      </c>
      <c r="E470" s="317">
        <v>3079</v>
      </c>
      <c r="F470" s="317">
        <v>922</v>
      </c>
      <c r="G470" s="317">
        <v>395</v>
      </c>
      <c r="H470" s="317" t="s">
        <v>35</v>
      </c>
      <c r="I470" s="317">
        <v>4396</v>
      </c>
      <c r="J470" s="318">
        <v>0</v>
      </c>
      <c r="K470" s="318">
        <v>0</v>
      </c>
      <c r="L470" s="318">
        <v>0</v>
      </c>
      <c r="M470" s="318" t="s">
        <v>35</v>
      </c>
      <c r="N470" s="318">
        <v>0</v>
      </c>
      <c r="O470" s="319">
        <v>23092</v>
      </c>
      <c r="P470" s="319">
        <v>6915</v>
      </c>
      <c r="Q470" s="319">
        <v>2963</v>
      </c>
      <c r="R470" s="319" t="s">
        <v>35</v>
      </c>
      <c r="S470" s="319">
        <v>32970</v>
      </c>
      <c r="T470" s="320">
        <v>0</v>
      </c>
      <c r="U470" s="320">
        <v>0</v>
      </c>
      <c r="V470" s="320">
        <v>0</v>
      </c>
      <c r="W470" s="320" t="s">
        <v>35</v>
      </c>
      <c r="X470" s="320">
        <v>0</v>
      </c>
      <c r="Y470" s="317">
        <v>166</v>
      </c>
      <c r="Z470" s="317">
        <v>95</v>
      </c>
      <c r="AA470" s="317">
        <v>41</v>
      </c>
      <c r="AB470" s="317" t="s">
        <v>35</v>
      </c>
      <c r="AC470" s="317">
        <v>302</v>
      </c>
      <c r="AD470" s="317">
        <v>421</v>
      </c>
      <c r="AE470" s="317">
        <v>138</v>
      </c>
      <c r="AF470" s="317">
        <v>100</v>
      </c>
      <c r="AG470" s="317" t="s">
        <v>35</v>
      </c>
      <c r="AH470" s="317">
        <v>659</v>
      </c>
      <c r="AI470" s="319">
        <v>166</v>
      </c>
      <c r="AJ470" s="319">
        <v>95</v>
      </c>
      <c r="AK470" s="319">
        <v>41</v>
      </c>
      <c r="AL470" s="319" t="s">
        <v>35</v>
      </c>
      <c r="AM470" s="319">
        <v>302</v>
      </c>
      <c r="AN470" s="319">
        <v>421</v>
      </c>
      <c r="AO470" s="319">
        <v>138</v>
      </c>
      <c r="AP470" s="319">
        <v>100</v>
      </c>
      <c r="AQ470" s="319" t="s">
        <v>35</v>
      </c>
      <c r="AR470" s="319">
        <v>659</v>
      </c>
      <c r="AS470" s="321">
        <v>7.5</v>
      </c>
      <c r="AT470" s="321">
        <v>7.5</v>
      </c>
      <c r="AU470" s="321">
        <v>7.5</v>
      </c>
      <c r="AV470" s="321" t="s">
        <v>35</v>
      </c>
      <c r="AW470" s="308" t="s">
        <v>6</v>
      </c>
    </row>
    <row r="471" spans="1:49" x14ac:dyDescent="0.35">
      <c r="A471" s="315">
        <v>2013</v>
      </c>
      <c r="B471" s="316">
        <v>19396</v>
      </c>
      <c r="C471" s="308" t="s">
        <v>1622</v>
      </c>
      <c r="D471" s="308" t="s">
        <v>79</v>
      </c>
      <c r="E471" s="317">
        <v>2572</v>
      </c>
      <c r="F471" s="317">
        <v>0</v>
      </c>
      <c r="G471" s="317">
        <v>1280</v>
      </c>
      <c r="H471" s="317">
        <v>0</v>
      </c>
      <c r="I471" s="317">
        <v>3852</v>
      </c>
      <c r="J471" s="318">
        <v>0</v>
      </c>
      <c r="K471" s="318">
        <v>0</v>
      </c>
      <c r="L471" s="318">
        <v>0</v>
      </c>
      <c r="M471" s="318">
        <v>0</v>
      </c>
      <c r="N471" s="318">
        <v>0</v>
      </c>
      <c r="O471" s="319">
        <v>30863</v>
      </c>
      <c r="P471" s="319">
        <v>0</v>
      </c>
      <c r="Q471" s="319">
        <v>15361</v>
      </c>
      <c r="R471" s="319">
        <v>0</v>
      </c>
      <c r="S471" s="319">
        <v>46224</v>
      </c>
      <c r="T471" s="320">
        <v>0</v>
      </c>
      <c r="U471" s="320">
        <v>0</v>
      </c>
      <c r="V471" s="320">
        <v>0</v>
      </c>
      <c r="W471" s="320">
        <v>0</v>
      </c>
      <c r="X471" s="320">
        <v>0</v>
      </c>
      <c r="Y471" s="317">
        <v>119</v>
      </c>
      <c r="Z471" s="317">
        <v>0</v>
      </c>
      <c r="AA471" s="317">
        <v>41</v>
      </c>
      <c r="AB471" s="317">
        <v>0</v>
      </c>
      <c r="AC471" s="317">
        <v>160</v>
      </c>
      <c r="AD471" s="317">
        <v>212</v>
      </c>
      <c r="AE471" s="317">
        <v>0</v>
      </c>
      <c r="AF471" s="317">
        <v>71</v>
      </c>
      <c r="AG471" s="317">
        <v>0</v>
      </c>
      <c r="AH471" s="317">
        <v>283</v>
      </c>
      <c r="AI471" s="319">
        <v>1429</v>
      </c>
      <c r="AJ471" s="319">
        <v>0</v>
      </c>
      <c r="AK471" s="319">
        <v>490</v>
      </c>
      <c r="AL471" s="319">
        <v>0</v>
      </c>
      <c r="AM471" s="319">
        <v>1919</v>
      </c>
      <c r="AN471" s="319">
        <v>2548</v>
      </c>
      <c r="AO471" s="319">
        <v>0</v>
      </c>
      <c r="AP471" s="319">
        <v>853</v>
      </c>
      <c r="AQ471" s="319">
        <v>0</v>
      </c>
      <c r="AR471" s="319">
        <v>3401</v>
      </c>
      <c r="AS471" s="321">
        <v>12</v>
      </c>
      <c r="AT471" s="321">
        <v>0</v>
      </c>
      <c r="AU471" s="321">
        <v>12</v>
      </c>
      <c r="AV471" s="321">
        <v>0</v>
      </c>
      <c r="AW471" s="308" t="s">
        <v>2732</v>
      </c>
    </row>
    <row r="472" spans="1:49" x14ac:dyDescent="0.35">
      <c r="A472" s="315">
        <v>2013</v>
      </c>
      <c r="B472" s="316">
        <v>19397</v>
      </c>
      <c r="C472" s="308" t="s">
        <v>1639</v>
      </c>
      <c r="D472" s="308" t="s">
        <v>60</v>
      </c>
      <c r="E472" s="317">
        <v>226</v>
      </c>
      <c r="F472" s="317">
        <v>150</v>
      </c>
      <c r="G472" s="317" t="s">
        <v>35</v>
      </c>
      <c r="H472" s="317" t="s">
        <v>35</v>
      </c>
      <c r="I472" s="317">
        <v>376</v>
      </c>
      <c r="J472" s="318">
        <v>151</v>
      </c>
      <c r="K472" s="318">
        <v>101</v>
      </c>
      <c r="L472" s="318" t="s">
        <v>35</v>
      </c>
      <c r="M472" s="318" t="s">
        <v>35</v>
      </c>
      <c r="N472" s="318">
        <v>252</v>
      </c>
      <c r="O472" s="319">
        <v>2836</v>
      </c>
      <c r="P472" s="319">
        <v>1650</v>
      </c>
      <c r="Q472" s="319" t="s">
        <v>35</v>
      </c>
      <c r="R472" s="319" t="s">
        <v>35</v>
      </c>
      <c r="S472" s="319">
        <v>4486</v>
      </c>
      <c r="T472" s="320">
        <v>1.9</v>
      </c>
      <c r="U472" s="320">
        <v>1.1000000000000001</v>
      </c>
      <c r="V472" s="320" t="s">
        <v>35</v>
      </c>
      <c r="W472" s="320" t="s">
        <v>35</v>
      </c>
      <c r="X472" s="320">
        <v>3</v>
      </c>
      <c r="Y472" s="317">
        <v>95</v>
      </c>
      <c r="Z472" s="317">
        <v>63</v>
      </c>
      <c r="AA472" s="317" t="s">
        <v>35</v>
      </c>
      <c r="AB472" s="317" t="s">
        <v>35</v>
      </c>
      <c r="AC472" s="317">
        <v>158</v>
      </c>
      <c r="AD472" s="317">
        <v>30</v>
      </c>
      <c r="AE472" s="317">
        <v>20</v>
      </c>
      <c r="AF472" s="317" t="s">
        <v>35</v>
      </c>
      <c r="AG472" s="317" t="s">
        <v>35</v>
      </c>
      <c r="AH472" s="317">
        <v>50</v>
      </c>
      <c r="AI472" s="319">
        <v>1039</v>
      </c>
      <c r="AJ472" s="319">
        <v>693</v>
      </c>
      <c r="AK472" s="319" t="s">
        <v>35</v>
      </c>
      <c r="AL472" s="319" t="s">
        <v>35</v>
      </c>
      <c r="AM472" s="319">
        <v>1732</v>
      </c>
      <c r="AN472" s="319">
        <v>360</v>
      </c>
      <c r="AO472" s="319">
        <v>220</v>
      </c>
      <c r="AP472" s="319" t="s">
        <v>35</v>
      </c>
      <c r="AQ472" s="319" t="s">
        <v>35</v>
      </c>
      <c r="AR472" s="319">
        <v>580</v>
      </c>
      <c r="AS472" s="321">
        <v>12.55</v>
      </c>
      <c r="AT472" s="321">
        <v>11</v>
      </c>
      <c r="AU472" s="321" t="s">
        <v>35</v>
      </c>
      <c r="AV472" s="321" t="s">
        <v>35</v>
      </c>
      <c r="AW472" s="308" t="s">
        <v>2733</v>
      </c>
    </row>
    <row r="473" spans="1:49" x14ac:dyDescent="0.35">
      <c r="A473" s="315">
        <v>2013</v>
      </c>
      <c r="B473" s="316">
        <v>19435</v>
      </c>
      <c r="C473" s="308" t="s">
        <v>1642</v>
      </c>
      <c r="D473" s="308" t="s">
        <v>67</v>
      </c>
      <c r="E473" s="317">
        <v>18599</v>
      </c>
      <c r="F473" s="317">
        <v>852</v>
      </c>
      <c r="G473" s="317" t="s">
        <v>35</v>
      </c>
      <c r="H473" s="317" t="s">
        <v>35</v>
      </c>
      <c r="I473" s="317">
        <v>19451</v>
      </c>
      <c r="J473" s="318" t="s">
        <v>35</v>
      </c>
      <c r="K473" s="318" t="s">
        <v>35</v>
      </c>
      <c r="L473" s="318" t="s">
        <v>35</v>
      </c>
      <c r="M473" s="318" t="s">
        <v>35</v>
      </c>
      <c r="N473" s="318" t="s">
        <v>35</v>
      </c>
      <c r="O473" s="319">
        <v>189429</v>
      </c>
      <c r="P473" s="319">
        <v>7423</v>
      </c>
      <c r="Q473" s="319" t="s">
        <v>35</v>
      </c>
      <c r="R473" s="319" t="s">
        <v>35</v>
      </c>
      <c r="S473" s="319">
        <v>196852</v>
      </c>
      <c r="T473" s="320" t="s">
        <v>35</v>
      </c>
      <c r="U473" s="320" t="s">
        <v>35</v>
      </c>
      <c r="V473" s="320" t="s">
        <v>35</v>
      </c>
      <c r="W473" s="320" t="s">
        <v>35</v>
      </c>
      <c r="X473" s="320" t="s">
        <v>35</v>
      </c>
      <c r="Y473" s="317">
        <v>13</v>
      </c>
      <c r="Z473" s="317">
        <v>1</v>
      </c>
      <c r="AA473" s="317" t="s">
        <v>35</v>
      </c>
      <c r="AB473" s="317" t="s">
        <v>35</v>
      </c>
      <c r="AC473" s="317">
        <v>14</v>
      </c>
      <c r="AD473" s="317">
        <v>216</v>
      </c>
      <c r="AE473" s="317">
        <v>22</v>
      </c>
      <c r="AF473" s="317" t="s">
        <v>35</v>
      </c>
      <c r="AG473" s="317" t="s">
        <v>35</v>
      </c>
      <c r="AH473" s="317">
        <v>238</v>
      </c>
      <c r="AI473" s="319">
        <v>189</v>
      </c>
      <c r="AJ473" s="319">
        <v>1</v>
      </c>
      <c r="AK473" s="319" t="s">
        <v>35</v>
      </c>
      <c r="AL473" s="319" t="s">
        <v>35</v>
      </c>
      <c r="AM473" s="319">
        <v>190</v>
      </c>
      <c r="AN473" s="319">
        <v>1143</v>
      </c>
      <c r="AO473" s="319">
        <v>41</v>
      </c>
      <c r="AP473" s="319" t="s">
        <v>35</v>
      </c>
      <c r="AQ473" s="319" t="s">
        <v>35</v>
      </c>
      <c r="AR473" s="319">
        <v>1184</v>
      </c>
      <c r="AS473" s="321">
        <v>15</v>
      </c>
      <c r="AT473" s="321">
        <v>15</v>
      </c>
      <c r="AU473" s="321" t="s">
        <v>35</v>
      </c>
      <c r="AV473" s="321" t="s">
        <v>35</v>
      </c>
      <c r="AW473" s="308" t="s">
        <v>6</v>
      </c>
    </row>
    <row r="474" spans="1:49" x14ac:dyDescent="0.35">
      <c r="A474" s="315">
        <v>2013</v>
      </c>
      <c r="B474" s="316">
        <v>19436</v>
      </c>
      <c r="C474" s="308" t="s">
        <v>1643</v>
      </c>
      <c r="D474" s="308" t="s">
        <v>127</v>
      </c>
      <c r="E474" s="317">
        <v>264089</v>
      </c>
      <c r="F474" s="317">
        <v>74616</v>
      </c>
      <c r="G474" s="317" t="s">
        <v>35</v>
      </c>
      <c r="H474" s="317" t="s">
        <v>35</v>
      </c>
      <c r="I474" s="317">
        <v>338705</v>
      </c>
      <c r="J474" s="318">
        <v>20</v>
      </c>
      <c r="K474" s="318">
        <v>19</v>
      </c>
      <c r="L474" s="318" t="s">
        <v>35</v>
      </c>
      <c r="M474" s="318" t="s">
        <v>35</v>
      </c>
      <c r="N474" s="318">
        <v>39</v>
      </c>
      <c r="O474" s="319">
        <v>2095025</v>
      </c>
      <c r="P474" s="319">
        <v>1006159</v>
      </c>
      <c r="Q474" s="319" t="s">
        <v>35</v>
      </c>
      <c r="R474" s="319" t="s">
        <v>35</v>
      </c>
      <c r="S474" s="319">
        <v>3101184</v>
      </c>
      <c r="T474" s="320">
        <v>8</v>
      </c>
      <c r="U474" s="320">
        <v>13</v>
      </c>
      <c r="V474" s="320" t="s">
        <v>35</v>
      </c>
      <c r="W474" s="320" t="s">
        <v>35</v>
      </c>
      <c r="X474" s="320">
        <v>21</v>
      </c>
      <c r="Y474" s="317">
        <v>12229</v>
      </c>
      <c r="Z474" s="317">
        <v>4180</v>
      </c>
      <c r="AA474" s="317" t="s">
        <v>35</v>
      </c>
      <c r="AB474" s="317" t="s">
        <v>35</v>
      </c>
      <c r="AC474" s="317">
        <v>16409</v>
      </c>
      <c r="AD474" s="317">
        <v>6673</v>
      </c>
      <c r="AE474" s="317">
        <v>5411</v>
      </c>
      <c r="AF474" s="317" t="s">
        <v>35</v>
      </c>
      <c r="AG474" s="317" t="s">
        <v>35</v>
      </c>
      <c r="AH474" s="317">
        <v>12084</v>
      </c>
      <c r="AI474" s="319">
        <v>32368</v>
      </c>
      <c r="AJ474" s="319">
        <v>22132</v>
      </c>
      <c r="AK474" s="319" t="s">
        <v>35</v>
      </c>
      <c r="AL474" s="319" t="s">
        <v>35</v>
      </c>
      <c r="AM474" s="319">
        <v>54500</v>
      </c>
      <c r="AN474" s="319">
        <v>17662</v>
      </c>
      <c r="AO474" s="319">
        <v>28653</v>
      </c>
      <c r="AP474" s="319" t="s">
        <v>35</v>
      </c>
      <c r="AQ474" s="319" t="s">
        <v>35</v>
      </c>
      <c r="AR474" s="319">
        <v>46315</v>
      </c>
      <c r="AS474" s="321">
        <v>8</v>
      </c>
      <c r="AT474" s="321">
        <v>14</v>
      </c>
      <c r="AU474" s="321" t="s">
        <v>35</v>
      </c>
      <c r="AV474" s="321" t="s">
        <v>35</v>
      </c>
      <c r="AW474" s="308" t="s">
        <v>6</v>
      </c>
    </row>
    <row r="475" spans="1:49" x14ac:dyDescent="0.35">
      <c r="A475" s="315">
        <v>2013</v>
      </c>
      <c r="B475" s="316">
        <v>19446</v>
      </c>
      <c r="C475" s="308" t="s">
        <v>1647</v>
      </c>
      <c r="D475" s="308" t="s">
        <v>106</v>
      </c>
      <c r="E475" s="317">
        <v>37080</v>
      </c>
      <c r="F475" s="317">
        <v>8653</v>
      </c>
      <c r="G475" s="317" t="s">
        <v>35</v>
      </c>
      <c r="H475" s="317" t="s">
        <v>35</v>
      </c>
      <c r="I475" s="317">
        <v>45733</v>
      </c>
      <c r="J475" s="318">
        <v>17.600000000000001</v>
      </c>
      <c r="K475" s="318">
        <v>22.5</v>
      </c>
      <c r="L475" s="318" t="s">
        <v>35</v>
      </c>
      <c r="M475" s="318" t="s">
        <v>35</v>
      </c>
      <c r="N475" s="318">
        <v>40.1</v>
      </c>
      <c r="O475" s="319">
        <v>167877</v>
      </c>
      <c r="P475" s="319">
        <v>83020</v>
      </c>
      <c r="Q475" s="319" t="s">
        <v>35</v>
      </c>
      <c r="R475" s="319" t="s">
        <v>35</v>
      </c>
      <c r="S475" s="319">
        <v>250897</v>
      </c>
      <c r="T475" s="320">
        <v>41</v>
      </c>
      <c r="U475" s="320">
        <v>36.4</v>
      </c>
      <c r="V475" s="320" t="s">
        <v>35</v>
      </c>
      <c r="W475" s="320" t="s">
        <v>35</v>
      </c>
      <c r="X475" s="320">
        <v>77.400000000000006</v>
      </c>
      <c r="Y475" s="317">
        <v>1358</v>
      </c>
      <c r="Z475" s="317">
        <v>1137</v>
      </c>
      <c r="AA475" s="317" t="s">
        <v>35</v>
      </c>
      <c r="AB475" s="317" t="s">
        <v>35</v>
      </c>
      <c r="AC475" s="317">
        <v>2495</v>
      </c>
      <c r="AD475" s="317">
        <v>2889</v>
      </c>
      <c r="AE475" s="317">
        <v>571</v>
      </c>
      <c r="AF475" s="317" t="s">
        <v>35</v>
      </c>
      <c r="AG475" s="317" t="s">
        <v>35</v>
      </c>
      <c r="AH475" s="317">
        <v>3460</v>
      </c>
      <c r="AI475" s="319">
        <v>1358</v>
      </c>
      <c r="AJ475" s="319">
        <v>1137</v>
      </c>
      <c r="AK475" s="319" t="s">
        <v>35</v>
      </c>
      <c r="AL475" s="319" t="s">
        <v>35</v>
      </c>
      <c r="AM475" s="319">
        <v>2495</v>
      </c>
      <c r="AN475" s="319">
        <v>2889</v>
      </c>
      <c r="AO475" s="319">
        <v>571</v>
      </c>
      <c r="AP475" s="319" t="s">
        <v>35</v>
      </c>
      <c r="AQ475" s="319" t="s">
        <v>35</v>
      </c>
      <c r="AR475" s="319">
        <v>3460</v>
      </c>
      <c r="AS475" s="321">
        <v>4.53</v>
      </c>
      <c r="AT475" s="321">
        <v>9.59</v>
      </c>
      <c r="AU475" s="321" t="s">
        <v>35</v>
      </c>
      <c r="AV475" s="321" t="s">
        <v>35</v>
      </c>
      <c r="AW475" s="308" t="s">
        <v>6</v>
      </c>
    </row>
    <row r="476" spans="1:49" x14ac:dyDescent="0.35">
      <c r="A476" s="315">
        <v>2013</v>
      </c>
      <c r="B476" s="316">
        <v>19490</v>
      </c>
      <c r="C476" s="308" t="s">
        <v>1649</v>
      </c>
      <c r="D476" s="308" t="s">
        <v>94</v>
      </c>
      <c r="E476" s="317">
        <v>2774</v>
      </c>
      <c r="F476" s="317">
        <v>103</v>
      </c>
      <c r="G476" s="317" t="s">
        <v>35</v>
      </c>
      <c r="H476" s="317" t="s">
        <v>35</v>
      </c>
      <c r="I476" s="317">
        <v>2877</v>
      </c>
      <c r="J476" s="318">
        <v>0.7</v>
      </c>
      <c r="K476" s="318">
        <v>0</v>
      </c>
      <c r="L476" s="318" t="s">
        <v>35</v>
      </c>
      <c r="M476" s="318" t="s">
        <v>35</v>
      </c>
      <c r="N476" s="318">
        <v>0.7</v>
      </c>
      <c r="O476" s="319">
        <v>17873</v>
      </c>
      <c r="P476" s="319">
        <v>1275</v>
      </c>
      <c r="Q476" s="319" t="s">
        <v>35</v>
      </c>
      <c r="R476" s="319" t="s">
        <v>35</v>
      </c>
      <c r="S476" s="319">
        <v>19148</v>
      </c>
      <c r="T476" s="320">
        <v>4.0999999999999996</v>
      </c>
      <c r="U476" s="320">
        <v>2.9</v>
      </c>
      <c r="V476" s="320" t="s">
        <v>35</v>
      </c>
      <c r="W476" s="320" t="s">
        <v>35</v>
      </c>
      <c r="X476" s="320">
        <v>7</v>
      </c>
      <c r="Y476" s="317">
        <v>372</v>
      </c>
      <c r="Z476" s="317">
        <v>17</v>
      </c>
      <c r="AA476" s="317" t="s">
        <v>35</v>
      </c>
      <c r="AB476" s="317" t="s">
        <v>35</v>
      </c>
      <c r="AC476" s="317">
        <v>389</v>
      </c>
      <c r="AD476" s="317">
        <v>6</v>
      </c>
      <c r="AE476" s="317" t="s">
        <v>35</v>
      </c>
      <c r="AF476" s="317" t="s">
        <v>35</v>
      </c>
      <c r="AG476" s="317" t="s">
        <v>35</v>
      </c>
      <c r="AH476" s="317">
        <v>6</v>
      </c>
      <c r="AI476" s="319">
        <v>372</v>
      </c>
      <c r="AJ476" s="319">
        <v>17</v>
      </c>
      <c r="AK476" s="319" t="s">
        <v>35</v>
      </c>
      <c r="AL476" s="319" t="s">
        <v>35</v>
      </c>
      <c r="AM476" s="319">
        <v>389</v>
      </c>
      <c r="AN476" s="319">
        <v>6</v>
      </c>
      <c r="AO476" s="319" t="s">
        <v>35</v>
      </c>
      <c r="AP476" s="319" t="s">
        <v>35</v>
      </c>
      <c r="AQ476" s="319" t="s">
        <v>35</v>
      </c>
      <c r="AR476" s="319">
        <v>6</v>
      </c>
      <c r="AS476" s="321">
        <v>6</v>
      </c>
      <c r="AT476" s="321">
        <v>12</v>
      </c>
      <c r="AU476" s="321" t="s">
        <v>35</v>
      </c>
      <c r="AV476" s="321" t="s">
        <v>35</v>
      </c>
      <c r="AW476" s="308" t="s">
        <v>6</v>
      </c>
    </row>
    <row r="477" spans="1:49" x14ac:dyDescent="0.35">
      <c r="A477" s="315">
        <v>2013</v>
      </c>
      <c r="B477" s="316">
        <v>19497</v>
      </c>
      <c r="C477" s="308" t="s">
        <v>1651</v>
      </c>
      <c r="D477" s="308" t="s">
        <v>228</v>
      </c>
      <c r="E477" s="317">
        <v>27645</v>
      </c>
      <c r="F477" s="317">
        <v>21066</v>
      </c>
      <c r="G477" s="317">
        <v>5114</v>
      </c>
      <c r="H477" s="317">
        <v>0</v>
      </c>
      <c r="I477" s="317">
        <v>53825</v>
      </c>
      <c r="J477" s="318">
        <v>3</v>
      </c>
      <c r="K477" s="318">
        <v>2</v>
      </c>
      <c r="L477" s="318">
        <v>1</v>
      </c>
      <c r="M477" s="318">
        <v>0</v>
      </c>
      <c r="N477" s="318">
        <v>6</v>
      </c>
      <c r="O477" s="319">
        <v>195952</v>
      </c>
      <c r="P477" s="319">
        <v>277953</v>
      </c>
      <c r="Q477" s="319">
        <v>67480</v>
      </c>
      <c r="R477" s="319">
        <v>0</v>
      </c>
      <c r="S477" s="319">
        <v>541385</v>
      </c>
      <c r="T477" s="320">
        <v>3</v>
      </c>
      <c r="U477" s="320">
        <v>2</v>
      </c>
      <c r="V477" s="320">
        <v>1</v>
      </c>
      <c r="W477" s="320">
        <v>0</v>
      </c>
      <c r="X477" s="320">
        <v>6</v>
      </c>
      <c r="Y477" s="317">
        <v>8782</v>
      </c>
      <c r="Z477" s="317">
        <v>5535</v>
      </c>
      <c r="AA477" s="317">
        <v>1344</v>
      </c>
      <c r="AB477" s="317">
        <v>0</v>
      </c>
      <c r="AC477" s="317">
        <v>15661</v>
      </c>
      <c r="AD477" s="317">
        <v>4676</v>
      </c>
      <c r="AE477" s="317">
        <v>3578</v>
      </c>
      <c r="AF477" s="317">
        <v>869</v>
      </c>
      <c r="AG477" s="317">
        <v>0</v>
      </c>
      <c r="AH477" s="317">
        <v>9123</v>
      </c>
      <c r="AI477" s="319">
        <v>8782</v>
      </c>
      <c r="AJ477" s="319">
        <v>5535</v>
      </c>
      <c r="AK477" s="319">
        <v>1344</v>
      </c>
      <c r="AL477" s="319">
        <v>0</v>
      </c>
      <c r="AM477" s="319">
        <v>15661</v>
      </c>
      <c r="AN477" s="319">
        <v>4676</v>
      </c>
      <c r="AO477" s="319">
        <v>3578</v>
      </c>
      <c r="AP477" s="319">
        <v>869</v>
      </c>
      <c r="AQ477" s="319">
        <v>0</v>
      </c>
      <c r="AR477" s="319">
        <v>9123</v>
      </c>
      <c r="AS477" s="321">
        <v>7.0880000000000001</v>
      </c>
      <c r="AT477" s="321">
        <v>13.194000000000001</v>
      </c>
      <c r="AU477" s="321">
        <v>13.194000000000001</v>
      </c>
      <c r="AV477" s="321" t="s">
        <v>35</v>
      </c>
      <c r="AW477" s="308" t="s">
        <v>2734</v>
      </c>
    </row>
    <row r="478" spans="1:49" x14ac:dyDescent="0.35">
      <c r="A478" s="315">
        <v>2013</v>
      </c>
      <c r="B478" s="316">
        <v>19499</v>
      </c>
      <c r="C478" s="308" t="s">
        <v>1652</v>
      </c>
      <c r="D478" s="308" t="s">
        <v>125</v>
      </c>
      <c r="E478" s="317">
        <v>30</v>
      </c>
      <c r="F478" s="317">
        <v>100</v>
      </c>
      <c r="G478" s="317">
        <v>50</v>
      </c>
      <c r="H478" s="317">
        <v>0</v>
      </c>
      <c r="I478" s="317">
        <v>180</v>
      </c>
      <c r="J478" s="318">
        <v>0.5</v>
      </c>
      <c r="K478" s="318">
        <v>1.5</v>
      </c>
      <c r="L478" s="318">
        <v>1</v>
      </c>
      <c r="M478" s="318">
        <v>0</v>
      </c>
      <c r="N478" s="318">
        <v>3</v>
      </c>
      <c r="O478" s="319">
        <v>300</v>
      </c>
      <c r="P478" s="319">
        <v>900</v>
      </c>
      <c r="Q478" s="319">
        <v>400</v>
      </c>
      <c r="R478" s="319">
        <v>0</v>
      </c>
      <c r="S478" s="319">
        <v>1600</v>
      </c>
      <c r="T478" s="320">
        <v>11</v>
      </c>
      <c r="U478" s="320">
        <v>15</v>
      </c>
      <c r="V478" s="320">
        <v>10</v>
      </c>
      <c r="W478" s="320">
        <v>0</v>
      </c>
      <c r="X478" s="320">
        <v>36</v>
      </c>
      <c r="Y478" s="317">
        <v>120</v>
      </c>
      <c r="Z478" s="317">
        <v>75</v>
      </c>
      <c r="AA478" s="317">
        <v>0</v>
      </c>
      <c r="AB478" s="317">
        <v>0</v>
      </c>
      <c r="AC478" s="317">
        <v>195</v>
      </c>
      <c r="AD478" s="317">
        <v>130</v>
      </c>
      <c r="AE478" s="317">
        <v>40</v>
      </c>
      <c r="AF478" s="317">
        <v>0</v>
      </c>
      <c r="AG478" s="317">
        <v>0</v>
      </c>
      <c r="AH478" s="317">
        <v>170</v>
      </c>
      <c r="AI478" s="319">
        <v>120</v>
      </c>
      <c r="AJ478" s="319">
        <v>75</v>
      </c>
      <c r="AK478" s="319">
        <v>0</v>
      </c>
      <c r="AL478" s="319">
        <v>0</v>
      </c>
      <c r="AM478" s="319">
        <v>195</v>
      </c>
      <c r="AN478" s="319">
        <v>130</v>
      </c>
      <c r="AO478" s="319">
        <v>40</v>
      </c>
      <c r="AP478" s="319">
        <v>0</v>
      </c>
      <c r="AQ478" s="319">
        <v>0</v>
      </c>
      <c r="AR478" s="319">
        <v>170</v>
      </c>
      <c r="AS478" s="321">
        <v>10</v>
      </c>
      <c r="AT478" s="321">
        <v>10</v>
      </c>
      <c r="AU478" s="321" t="s">
        <v>35</v>
      </c>
      <c r="AV478" s="321" t="s">
        <v>35</v>
      </c>
      <c r="AW478" s="308" t="s">
        <v>6</v>
      </c>
    </row>
    <row r="479" spans="1:49" x14ac:dyDescent="0.35">
      <c r="A479" s="315">
        <v>2013</v>
      </c>
      <c r="B479" s="316">
        <v>19545</v>
      </c>
      <c r="C479" s="308" t="s">
        <v>1656</v>
      </c>
      <c r="D479" s="308" t="s">
        <v>164</v>
      </c>
      <c r="E479" s="317">
        <v>249</v>
      </c>
      <c r="F479" s="317">
        <v>538</v>
      </c>
      <c r="G479" s="317" t="s">
        <v>35</v>
      </c>
      <c r="H479" s="317" t="s">
        <v>35</v>
      </c>
      <c r="I479" s="317">
        <v>787</v>
      </c>
      <c r="J479" s="318">
        <v>0.1</v>
      </c>
      <c r="K479" s="318">
        <v>0.1</v>
      </c>
      <c r="L479" s="318" t="s">
        <v>35</v>
      </c>
      <c r="M479" s="318" t="s">
        <v>35</v>
      </c>
      <c r="N479" s="318">
        <v>0.2</v>
      </c>
      <c r="O479" s="319">
        <v>249</v>
      </c>
      <c r="P479" s="319">
        <v>538</v>
      </c>
      <c r="Q479" s="319" t="s">
        <v>35</v>
      </c>
      <c r="R479" s="319" t="s">
        <v>35</v>
      </c>
      <c r="S479" s="319">
        <v>787</v>
      </c>
      <c r="T479" s="320">
        <v>0.1</v>
      </c>
      <c r="U479" s="320">
        <v>0.1</v>
      </c>
      <c r="V479" s="320" t="s">
        <v>35</v>
      </c>
      <c r="W479" s="320" t="s">
        <v>35</v>
      </c>
      <c r="X479" s="320">
        <v>0.2</v>
      </c>
      <c r="Y479" s="317">
        <v>34</v>
      </c>
      <c r="Z479" s="317">
        <v>156</v>
      </c>
      <c r="AA479" s="317" t="s">
        <v>35</v>
      </c>
      <c r="AB479" s="317" t="s">
        <v>35</v>
      </c>
      <c r="AC479" s="317">
        <v>190</v>
      </c>
      <c r="AD479" s="317">
        <v>73</v>
      </c>
      <c r="AE479" s="317">
        <v>73</v>
      </c>
      <c r="AF479" s="317" t="s">
        <v>35</v>
      </c>
      <c r="AG479" s="317" t="s">
        <v>35</v>
      </c>
      <c r="AH479" s="317">
        <v>146</v>
      </c>
      <c r="AI479" s="319">
        <v>34</v>
      </c>
      <c r="AJ479" s="319">
        <v>156</v>
      </c>
      <c r="AK479" s="319" t="s">
        <v>35</v>
      </c>
      <c r="AL479" s="319" t="s">
        <v>35</v>
      </c>
      <c r="AM479" s="319">
        <v>190</v>
      </c>
      <c r="AN479" s="319">
        <v>73</v>
      </c>
      <c r="AO479" s="319">
        <v>73</v>
      </c>
      <c r="AP479" s="319" t="s">
        <v>35</v>
      </c>
      <c r="AQ479" s="319" t="s">
        <v>35</v>
      </c>
      <c r="AR479" s="319">
        <v>146</v>
      </c>
      <c r="AS479" s="321">
        <v>15</v>
      </c>
      <c r="AT479" s="321">
        <v>15</v>
      </c>
      <c r="AU479" s="321" t="s">
        <v>35</v>
      </c>
      <c r="AV479" s="321" t="s">
        <v>35</v>
      </c>
      <c r="AW479" s="308" t="s">
        <v>6</v>
      </c>
    </row>
    <row r="480" spans="1:49" x14ac:dyDescent="0.35">
      <c r="A480" s="315">
        <v>2013</v>
      </c>
      <c r="B480" s="316">
        <v>19687</v>
      </c>
      <c r="C480" s="308" t="s">
        <v>1667</v>
      </c>
      <c r="D480" s="308" t="s">
        <v>163</v>
      </c>
      <c r="E480" s="317">
        <v>14</v>
      </c>
      <c r="F480" s="317">
        <v>948</v>
      </c>
      <c r="G480" s="317" t="s">
        <v>35</v>
      </c>
      <c r="H480" s="317" t="s">
        <v>35</v>
      </c>
      <c r="I480" s="317">
        <v>962</v>
      </c>
      <c r="J480" s="318" t="s">
        <v>35</v>
      </c>
      <c r="K480" s="318">
        <v>0.3</v>
      </c>
      <c r="L480" s="318" t="s">
        <v>35</v>
      </c>
      <c r="M480" s="318" t="s">
        <v>35</v>
      </c>
      <c r="N480" s="318">
        <v>0.3</v>
      </c>
      <c r="O480" s="319">
        <v>192</v>
      </c>
      <c r="P480" s="319">
        <v>11590</v>
      </c>
      <c r="Q480" s="319" t="s">
        <v>35</v>
      </c>
      <c r="R480" s="319" t="s">
        <v>35</v>
      </c>
      <c r="S480" s="319">
        <v>11782</v>
      </c>
      <c r="T480" s="320" t="s">
        <v>35</v>
      </c>
      <c r="U480" s="320">
        <v>0.3</v>
      </c>
      <c r="V480" s="320" t="s">
        <v>35</v>
      </c>
      <c r="W480" s="320" t="s">
        <v>35</v>
      </c>
      <c r="X480" s="320">
        <v>0.3</v>
      </c>
      <c r="Y480" s="317">
        <v>1</v>
      </c>
      <c r="Z480" s="317">
        <v>75</v>
      </c>
      <c r="AA480" s="317" t="s">
        <v>35</v>
      </c>
      <c r="AB480" s="317" t="s">
        <v>35</v>
      </c>
      <c r="AC480" s="317">
        <v>76</v>
      </c>
      <c r="AD480" s="317">
        <v>1</v>
      </c>
      <c r="AE480" s="317">
        <v>67</v>
      </c>
      <c r="AF480" s="317" t="s">
        <v>35</v>
      </c>
      <c r="AG480" s="317" t="s">
        <v>35</v>
      </c>
      <c r="AH480" s="317">
        <v>68</v>
      </c>
      <c r="AI480" s="319">
        <v>1</v>
      </c>
      <c r="AJ480" s="319">
        <v>75</v>
      </c>
      <c r="AK480" s="319" t="s">
        <v>35</v>
      </c>
      <c r="AL480" s="319" t="s">
        <v>35</v>
      </c>
      <c r="AM480" s="319">
        <v>76</v>
      </c>
      <c r="AN480" s="319">
        <v>1</v>
      </c>
      <c r="AO480" s="319">
        <v>67</v>
      </c>
      <c r="AP480" s="319" t="s">
        <v>35</v>
      </c>
      <c r="AQ480" s="319" t="s">
        <v>35</v>
      </c>
      <c r="AR480" s="319">
        <v>68</v>
      </c>
      <c r="AS480" s="321">
        <v>13.6</v>
      </c>
      <c r="AT480" s="321">
        <v>12.2</v>
      </c>
      <c r="AU480" s="321" t="s">
        <v>35</v>
      </c>
      <c r="AV480" s="321" t="s">
        <v>35</v>
      </c>
      <c r="AW480" s="308" t="s">
        <v>6</v>
      </c>
    </row>
    <row r="481" spans="1:49" x14ac:dyDescent="0.35">
      <c r="A481" s="315">
        <v>2013</v>
      </c>
      <c r="B481" s="316">
        <v>19728</v>
      </c>
      <c r="C481" s="308" t="s">
        <v>1668</v>
      </c>
      <c r="D481" s="308" t="s">
        <v>53</v>
      </c>
      <c r="E481" s="317">
        <v>20386</v>
      </c>
      <c r="F481" s="317">
        <v>4130</v>
      </c>
      <c r="G481" s="317">
        <v>2306</v>
      </c>
      <c r="H481" s="317" t="s">
        <v>35</v>
      </c>
      <c r="I481" s="317">
        <v>26822</v>
      </c>
      <c r="J481" s="318">
        <v>3</v>
      </c>
      <c r="K481" s="318">
        <v>0.5</v>
      </c>
      <c r="L481" s="318">
        <v>0.4</v>
      </c>
      <c r="M481" s="318" t="s">
        <v>35</v>
      </c>
      <c r="N481" s="318">
        <v>3.9</v>
      </c>
      <c r="O481" s="319">
        <v>183680</v>
      </c>
      <c r="P481" s="319">
        <v>61686</v>
      </c>
      <c r="Q481" s="319">
        <v>20300</v>
      </c>
      <c r="R481" s="319" t="s">
        <v>35</v>
      </c>
      <c r="S481" s="319">
        <v>265666</v>
      </c>
      <c r="T481" s="320">
        <v>0</v>
      </c>
      <c r="U481" s="320">
        <v>0</v>
      </c>
      <c r="V481" s="320">
        <v>0</v>
      </c>
      <c r="W481" s="320" t="s">
        <v>35</v>
      </c>
      <c r="X481" s="320">
        <v>0</v>
      </c>
      <c r="Y481" s="317">
        <v>1408</v>
      </c>
      <c r="Z481" s="317">
        <v>452</v>
      </c>
      <c r="AA481" s="317">
        <v>129</v>
      </c>
      <c r="AB481" s="317" t="s">
        <v>35</v>
      </c>
      <c r="AC481" s="317">
        <v>1989</v>
      </c>
      <c r="AD481" s="317">
        <v>1257</v>
      </c>
      <c r="AE481" s="317">
        <v>341</v>
      </c>
      <c r="AF481" s="317">
        <v>93</v>
      </c>
      <c r="AG481" s="317" t="s">
        <v>35</v>
      </c>
      <c r="AH481" s="317">
        <v>1691</v>
      </c>
      <c r="AI481" s="319">
        <v>4386</v>
      </c>
      <c r="AJ481" s="319">
        <v>1725</v>
      </c>
      <c r="AK481" s="319">
        <v>493</v>
      </c>
      <c r="AL481" s="319" t="s">
        <v>35</v>
      </c>
      <c r="AM481" s="319">
        <v>6604</v>
      </c>
      <c r="AN481" s="319">
        <v>5536</v>
      </c>
      <c r="AO481" s="319">
        <v>1599</v>
      </c>
      <c r="AP481" s="319">
        <v>438</v>
      </c>
      <c r="AQ481" s="319" t="s">
        <v>35</v>
      </c>
      <c r="AR481" s="319">
        <v>7574</v>
      </c>
      <c r="AS481" s="321">
        <v>9</v>
      </c>
      <c r="AT481" s="321">
        <v>15</v>
      </c>
      <c r="AU481" s="321">
        <v>9</v>
      </c>
      <c r="AV481" s="321" t="s">
        <v>35</v>
      </c>
      <c r="AW481" s="308" t="s">
        <v>2735</v>
      </c>
    </row>
    <row r="482" spans="1:49" x14ac:dyDescent="0.35">
      <c r="A482" s="315">
        <v>2013</v>
      </c>
      <c r="B482" s="316">
        <v>19785</v>
      </c>
      <c r="C482" s="308" t="s">
        <v>1670</v>
      </c>
      <c r="D482" s="308" t="s">
        <v>76</v>
      </c>
      <c r="E482" s="317">
        <v>109</v>
      </c>
      <c r="F482" s="317" t="s">
        <v>35</v>
      </c>
      <c r="G482" s="317" t="s">
        <v>35</v>
      </c>
      <c r="H482" s="317" t="s">
        <v>35</v>
      </c>
      <c r="I482" s="317">
        <v>109</v>
      </c>
      <c r="J482" s="318">
        <v>0</v>
      </c>
      <c r="K482" s="318" t="s">
        <v>35</v>
      </c>
      <c r="L482" s="318" t="s">
        <v>35</v>
      </c>
      <c r="M482" s="318" t="s">
        <v>35</v>
      </c>
      <c r="N482" s="318">
        <v>0</v>
      </c>
      <c r="O482" s="319">
        <v>1351</v>
      </c>
      <c r="P482" s="319" t="s">
        <v>35</v>
      </c>
      <c r="Q482" s="319" t="s">
        <v>35</v>
      </c>
      <c r="R482" s="319" t="s">
        <v>35</v>
      </c>
      <c r="S482" s="319">
        <v>1351</v>
      </c>
      <c r="T482" s="320">
        <v>0</v>
      </c>
      <c r="U482" s="320" t="s">
        <v>35</v>
      </c>
      <c r="V482" s="320" t="s">
        <v>35</v>
      </c>
      <c r="W482" s="320" t="s">
        <v>35</v>
      </c>
      <c r="X482" s="320">
        <v>0</v>
      </c>
      <c r="Y482" s="317" t="s">
        <v>35</v>
      </c>
      <c r="Z482" s="317" t="s">
        <v>35</v>
      </c>
      <c r="AA482" s="317" t="s">
        <v>35</v>
      </c>
      <c r="AB482" s="317" t="s">
        <v>35</v>
      </c>
      <c r="AC482" s="317" t="s">
        <v>35</v>
      </c>
      <c r="AD482" s="317">
        <v>31</v>
      </c>
      <c r="AE482" s="317" t="s">
        <v>35</v>
      </c>
      <c r="AF482" s="317" t="s">
        <v>35</v>
      </c>
      <c r="AG482" s="317" t="s">
        <v>35</v>
      </c>
      <c r="AH482" s="317">
        <v>31</v>
      </c>
      <c r="AI482" s="319" t="s">
        <v>35</v>
      </c>
      <c r="AJ482" s="319" t="s">
        <v>35</v>
      </c>
      <c r="AK482" s="319" t="s">
        <v>35</v>
      </c>
      <c r="AL482" s="319" t="s">
        <v>35</v>
      </c>
      <c r="AM482" s="319" t="s">
        <v>35</v>
      </c>
      <c r="AN482" s="319">
        <v>294</v>
      </c>
      <c r="AO482" s="319" t="s">
        <v>35</v>
      </c>
      <c r="AP482" s="319" t="s">
        <v>35</v>
      </c>
      <c r="AQ482" s="319" t="s">
        <v>35</v>
      </c>
      <c r="AR482" s="319">
        <v>294</v>
      </c>
      <c r="AS482" s="321">
        <v>10</v>
      </c>
      <c r="AT482" s="321" t="s">
        <v>35</v>
      </c>
      <c r="AU482" s="321" t="s">
        <v>35</v>
      </c>
      <c r="AV482" s="321" t="s">
        <v>35</v>
      </c>
      <c r="AW482" s="308" t="s">
        <v>6</v>
      </c>
    </row>
    <row r="483" spans="1:49" x14ac:dyDescent="0.35">
      <c r="A483" s="315">
        <v>2013</v>
      </c>
      <c r="B483" s="316">
        <v>19788</v>
      </c>
      <c r="C483" s="308" t="s">
        <v>1671</v>
      </c>
      <c r="D483" s="308" t="s">
        <v>164</v>
      </c>
      <c r="E483" s="317">
        <v>480</v>
      </c>
      <c r="F483" s="317" t="s">
        <v>35</v>
      </c>
      <c r="G483" s="317" t="s">
        <v>35</v>
      </c>
      <c r="H483" s="317" t="s">
        <v>35</v>
      </c>
      <c r="I483" s="317">
        <v>480</v>
      </c>
      <c r="J483" s="318">
        <v>0.1</v>
      </c>
      <c r="K483" s="318" t="s">
        <v>35</v>
      </c>
      <c r="L483" s="318" t="s">
        <v>35</v>
      </c>
      <c r="M483" s="318" t="s">
        <v>35</v>
      </c>
      <c r="N483" s="318">
        <v>0.1</v>
      </c>
      <c r="O483" s="319">
        <v>480</v>
      </c>
      <c r="P483" s="319" t="s">
        <v>35</v>
      </c>
      <c r="Q483" s="319" t="s">
        <v>35</v>
      </c>
      <c r="R483" s="319" t="s">
        <v>35</v>
      </c>
      <c r="S483" s="319">
        <v>480</v>
      </c>
      <c r="T483" s="320">
        <v>0.1</v>
      </c>
      <c r="U483" s="320" t="s">
        <v>35</v>
      </c>
      <c r="V483" s="320" t="s">
        <v>35</v>
      </c>
      <c r="W483" s="320" t="s">
        <v>35</v>
      </c>
      <c r="X483" s="320">
        <v>0.1</v>
      </c>
      <c r="Y483" s="317">
        <v>35</v>
      </c>
      <c r="Z483" s="317" t="s">
        <v>35</v>
      </c>
      <c r="AA483" s="317" t="s">
        <v>35</v>
      </c>
      <c r="AB483" s="317" t="s">
        <v>35</v>
      </c>
      <c r="AC483" s="317">
        <v>35</v>
      </c>
      <c r="AD483" s="317" t="s">
        <v>35</v>
      </c>
      <c r="AE483" s="317" t="s">
        <v>35</v>
      </c>
      <c r="AF483" s="317" t="s">
        <v>35</v>
      </c>
      <c r="AG483" s="317" t="s">
        <v>35</v>
      </c>
      <c r="AH483" s="317" t="s">
        <v>35</v>
      </c>
      <c r="AI483" s="319">
        <v>35</v>
      </c>
      <c r="AJ483" s="319" t="s">
        <v>35</v>
      </c>
      <c r="AK483" s="319" t="s">
        <v>35</v>
      </c>
      <c r="AL483" s="319" t="s">
        <v>35</v>
      </c>
      <c r="AM483" s="319">
        <v>35</v>
      </c>
      <c r="AN483" s="319" t="s">
        <v>35</v>
      </c>
      <c r="AO483" s="319" t="s">
        <v>35</v>
      </c>
      <c r="AP483" s="319" t="s">
        <v>35</v>
      </c>
      <c r="AQ483" s="319" t="s">
        <v>35</v>
      </c>
      <c r="AR483" s="319" t="s">
        <v>35</v>
      </c>
      <c r="AS483" s="321">
        <v>15</v>
      </c>
      <c r="AT483" s="321" t="s">
        <v>35</v>
      </c>
      <c r="AU483" s="321" t="s">
        <v>35</v>
      </c>
      <c r="AV483" s="321" t="s">
        <v>35</v>
      </c>
      <c r="AW483" s="308" t="s">
        <v>6</v>
      </c>
    </row>
    <row r="484" spans="1:49" x14ac:dyDescent="0.35">
      <c r="A484" s="315">
        <v>2013</v>
      </c>
      <c r="B484" s="316">
        <v>19790</v>
      </c>
      <c r="C484" s="308" t="s">
        <v>1672</v>
      </c>
      <c r="D484" s="308" t="s">
        <v>163</v>
      </c>
      <c r="E484" s="317">
        <v>57</v>
      </c>
      <c r="F484" s="317">
        <v>0</v>
      </c>
      <c r="G484" s="317">
        <v>0</v>
      </c>
      <c r="H484" s="317" t="s">
        <v>35</v>
      </c>
      <c r="I484" s="317">
        <v>57</v>
      </c>
      <c r="J484" s="318">
        <v>0</v>
      </c>
      <c r="K484" s="318">
        <v>0</v>
      </c>
      <c r="L484" s="318">
        <v>0</v>
      </c>
      <c r="M484" s="318" t="s">
        <v>35</v>
      </c>
      <c r="N484" s="318">
        <v>0</v>
      </c>
      <c r="O484" s="319">
        <v>405</v>
      </c>
      <c r="P484" s="319">
        <v>6374</v>
      </c>
      <c r="Q484" s="319">
        <v>0</v>
      </c>
      <c r="R484" s="319" t="s">
        <v>35</v>
      </c>
      <c r="S484" s="319">
        <v>6779</v>
      </c>
      <c r="T484" s="320">
        <v>0.1</v>
      </c>
      <c r="U484" s="320">
        <v>1.5</v>
      </c>
      <c r="V484" s="320">
        <v>0</v>
      </c>
      <c r="W484" s="320" t="s">
        <v>35</v>
      </c>
      <c r="X484" s="320">
        <v>1.6</v>
      </c>
      <c r="Y484" s="317">
        <v>23</v>
      </c>
      <c r="Z484" s="317">
        <v>0</v>
      </c>
      <c r="AA484" s="317">
        <v>0</v>
      </c>
      <c r="AB484" s="317" t="s">
        <v>35</v>
      </c>
      <c r="AC484" s="317">
        <v>23</v>
      </c>
      <c r="AD484" s="317">
        <v>23</v>
      </c>
      <c r="AE484" s="317">
        <v>0</v>
      </c>
      <c r="AF484" s="317">
        <v>0</v>
      </c>
      <c r="AG484" s="317" t="s">
        <v>35</v>
      </c>
      <c r="AH484" s="317">
        <v>23</v>
      </c>
      <c r="AI484" s="319">
        <v>109</v>
      </c>
      <c r="AJ484" s="319">
        <v>30</v>
      </c>
      <c r="AK484" s="319">
        <v>0</v>
      </c>
      <c r="AL484" s="319" t="s">
        <v>35</v>
      </c>
      <c r="AM484" s="319">
        <v>139</v>
      </c>
      <c r="AN484" s="319">
        <v>109</v>
      </c>
      <c r="AO484" s="319">
        <v>30</v>
      </c>
      <c r="AP484" s="319">
        <v>0</v>
      </c>
      <c r="AQ484" s="319" t="s">
        <v>35</v>
      </c>
      <c r="AR484" s="319">
        <v>139</v>
      </c>
      <c r="AS484" s="321">
        <v>21</v>
      </c>
      <c r="AT484" s="321">
        <v>12</v>
      </c>
      <c r="AU484" s="321">
        <v>0</v>
      </c>
      <c r="AV484" s="321" t="s">
        <v>35</v>
      </c>
      <c r="AW484" s="308" t="s">
        <v>6</v>
      </c>
    </row>
    <row r="485" spans="1:49" x14ac:dyDescent="0.35">
      <c r="A485" s="315">
        <v>2013</v>
      </c>
      <c r="B485" s="316">
        <v>19813</v>
      </c>
      <c r="C485" s="308" t="s">
        <v>1676</v>
      </c>
      <c r="D485" s="308" t="s">
        <v>37</v>
      </c>
      <c r="E485" s="317">
        <v>552</v>
      </c>
      <c r="F485" s="317">
        <v>53</v>
      </c>
      <c r="G485" s="317">
        <v>44</v>
      </c>
      <c r="H485" s="317" t="s">
        <v>35</v>
      </c>
      <c r="I485" s="317">
        <v>649</v>
      </c>
      <c r="J485" s="318">
        <v>0.1</v>
      </c>
      <c r="K485" s="318">
        <v>0</v>
      </c>
      <c r="L485" s="318">
        <v>0</v>
      </c>
      <c r="M485" s="318" t="s">
        <v>35</v>
      </c>
      <c r="N485" s="318">
        <v>0.1</v>
      </c>
      <c r="O485" s="319">
        <v>2096</v>
      </c>
      <c r="P485" s="319">
        <v>105</v>
      </c>
      <c r="Q485" s="319">
        <v>1133</v>
      </c>
      <c r="R485" s="319" t="s">
        <v>35</v>
      </c>
      <c r="S485" s="319">
        <v>3334</v>
      </c>
      <c r="T485" s="320">
        <v>0.8</v>
      </c>
      <c r="U485" s="320">
        <v>0</v>
      </c>
      <c r="V485" s="320">
        <v>0.4</v>
      </c>
      <c r="W485" s="320" t="s">
        <v>35</v>
      </c>
      <c r="X485" s="320">
        <v>1.2</v>
      </c>
      <c r="Y485" s="317">
        <v>65</v>
      </c>
      <c r="Z485" s="317">
        <v>7</v>
      </c>
      <c r="AA485" s="317">
        <v>3</v>
      </c>
      <c r="AB485" s="317" t="s">
        <v>35</v>
      </c>
      <c r="AC485" s="317">
        <v>75</v>
      </c>
      <c r="AD485" s="317">
        <v>31</v>
      </c>
      <c r="AE485" s="317">
        <v>2</v>
      </c>
      <c r="AF485" s="317" t="s">
        <v>35</v>
      </c>
      <c r="AG485" s="317" t="s">
        <v>35</v>
      </c>
      <c r="AH485" s="317">
        <v>33</v>
      </c>
      <c r="AI485" s="319">
        <v>123</v>
      </c>
      <c r="AJ485" s="319">
        <v>14</v>
      </c>
      <c r="AK485" s="319">
        <v>4</v>
      </c>
      <c r="AL485" s="319" t="s">
        <v>35</v>
      </c>
      <c r="AM485" s="319">
        <v>141</v>
      </c>
      <c r="AN485" s="319">
        <v>31</v>
      </c>
      <c r="AO485" s="319">
        <v>2</v>
      </c>
      <c r="AP485" s="319" t="s">
        <v>35</v>
      </c>
      <c r="AQ485" s="319" t="s">
        <v>35</v>
      </c>
      <c r="AR485" s="319">
        <v>33</v>
      </c>
      <c r="AS485" s="321">
        <v>2</v>
      </c>
      <c r="AT485" s="321">
        <v>1.98</v>
      </c>
      <c r="AU485" s="321">
        <v>25.75</v>
      </c>
      <c r="AV485" s="321" t="s">
        <v>35</v>
      </c>
      <c r="AW485" s="308" t="s">
        <v>6</v>
      </c>
    </row>
    <row r="486" spans="1:49" x14ac:dyDescent="0.35">
      <c r="A486" s="315">
        <v>2013</v>
      </c>
      <c r="B486" s="316">
        <v>19865</v>
      </c>
      <c r="C486" s="308" t="s">
        <v>1680</v>
      </c>
      <c r="D486" s="308" t="s">
        <v>83</v>
      </c>
      <c r="E486" s="317">
        <v>55</v>
      </c>
      <c r="F486" s="317">
        <v>20</v>
      </c>
      <c r="G486" s="317" t="s">
        <v>35</v>
      </c>
      <c r="H486" s="317" t="s">
        <v>35</v>
      </c>
      <c r="I486" s="317">
        <v>75</v>
      </c>
      <c r="J486" s="318">
        <v>0</v>
      </c>
      <c r="K486" s="318">
        <v>0</v>
      </c>
      <c r="L486" s="318" t="s">
        <v>35</v>
      </c>
      <c r="M486" s="318" t="s">
        <v>35</v>
      </c>
      <c r="N486" s="318">
        <v>0</v>
      </c>
      <c r="O486" s="319">
        <v>437</v>
      </c>
      <c r="P486" s="319">
        <v>380</v>
      </c>
      <c r="Q486" s="319" t="s">
        <v>35</v>
      </c>
      <c r="R486" s="319" t="s">
        <v>35</v>
      </c>
      <c r="S486" s="319">
        <v>817</v>
      </c>
      <c r="T486" s="320">
        <v>0</v>
      </c>
      <c r="U486" s="320">
        <v>0</v>
      </c>
      <c r="V486" s="320" t="s">
        <v>35</v>
      </c>
      <c r="W486" s="320" t="s">
        <v>35</v>
      </c>
      <c r="X486" s="320">
        <v>0</v>
      </c>
      <c r="Y486" s="317">
        <v>10</v>
      </c>
      <c r="Z486" s="317">
        <v>22</v>
      </c>
      <c r="AA486" s="317" t="s">
        <v>35</v>
      </c>
      <c r="AB486" s="317" t="s">
        <v>35</v>
      </c>
      <c r="AC486" s="317">
        <v>32</v>
      </c>
      <c r="AD486" s="317">
        <v>6</v>
      </c>
      <c r="AE486" s="317">
        <v>4</v>
      </c>
      <c r="AF486" s="317" t="s">
        <v>35</v>
      </c>
      <c r="AG486" s="317" t="s">
        <v>35</v>
      </c>
      <c r="AH486" s="317">
        <v>10</v>
      </c>
      <c r="AI486" s="319">
        <v>10</v>
      </c>
      <c r="AJ486" s="319">
        <v>22</v>
      </c>
      <c r="AK486" s="319" t="s">
        <v>35</v>
      </c>
      <c r="AL486" s="319" t="s">
        <v>35</v>
      </c>
      <c r="AM486" s="319">
        <v>32</v>
      </c>
      <c r="AN486" s="319">
        <v>6</v>
      </c>
      <c r="AO486" s="319">
        <v>4</v>
      </c>
      <c r="AP486" s="319" t="s">
        <v>35</v>
      </c>
      <c r="AQ486" s="319" t="s">
        <v>35</v>
      </c>
      <c r="AR486" s="319">
        <v>10</v>
      </c>
      <c r="AS486" s="321">
        <v>8</v>
      </c>
      <c r="AT486" s="321">
        <v>19</v>
      </c>
      <c r="AU486" s="321" t="s">
        <v>35</v>
      </c>
      <c r="AV486" s="321" t="s">
        <v>35</v>
      </c>
      <c r="AW486" s="308" t="s">
        <v>6</v>
      </c>
    </row>
    <row r="487" spans="1:49" x14ac:dyDescent="0.35">
      <c r="A487" s="315">
        <v>2013</v>
      </c>
      <c r="B487" s="316">
        <v>19876</v>
      </c>
      <c r="C487" s="308" t="s">
        <v>1681</v>
      </c>
      <c r="D487" s="308" t="s">
        <v>67</v>
      </c>
      <c r="E487" s="317">
        <v>107</v>
      </c>
      <c r="F487" s="317">
        <v>0</v>
      </c>
      <c r="G487" s="317">
        <v>0</v>
      </c>
      <c r="H487" s="317">
        <v>0</v>
      </c>
      <c r="I487" s="317">
        <v>107</v>
      </c>
      <c r="J487" s="318">
        <v>0</v>
      </c>
      <c r="K487" s="318">
        <v>0</v>
      </c>
      <c r="L487" s="318">
        <v>0</v>
      </c>
      <c r="M487" s="318">
        <v>0</v>
      </c>
      <c r="N487" s="318">
        <v>0</v>
      </c>
      <c r="O487" s="319">
        <v>1454</v>
      </c>
      <c r="P487" s="319">
        <v>0</v>
      </c>
      <c r="Q487" s="319">
        <v>0</v>
      </c>
      <c r="R487" s="319">
        <v>0</v>
      </c>
      <c r="S487" s="319">
        <v>1454</v>
      </c>
      <c r="T487" s="320">
        <v>0</v>
      </c>
      <c r="U487" s="320">
        <v>0</v>
      </c>
      <c r="V487" s="320">
        <v>0</v>
      </c>
      <c r="W487" s="320">
        <v>0</v>
      </c>
      <c r="X487" s="320">
        <v>0</v>
      </c>
      <c r="Y487" s="317">
        <v>121</v>
      </c>
      <c r="Z487" s="317">
        <v>0</v>
      </c>
      <c r="AA487" s="317">
        <v>0</v>
      </c>
      <c r="AB487" s="317">
        <v>0</v>
      </c>
      <c r="AC487" s="317">
        <v>121</v>
      </c>
      <c r="AD487" s="317">
        <v>43</v>
      </c>
      <c r="AE487" s="317">
        <v>0</v>
      </c>
      <c r="AF487" s="317">
        <v>0</v>
      </c>
      <c r="AG487" s="317">
        <v>0</v>
      </c>
      <c r="AH487" s="317">
        <v>43</v>
      </c>
      <c r="AI487" s="319">
        <v>121</v>
      </c>
      <c r="AJ487" s="319">
        <v>0</v>
      </c>
      <c r="AK487" s="319">
        <v>0</v>
      </c>
      <c r="AL487" s="319">
        <v>0</v>
      </c>
      <c r="AM487" s="319">
        <v>121</v>
      </c>
      <c r="AN487" s="319">
        <v>43</v>
      </c>
      <c r="AO487" s="319">
        <v>0</v>
      </c>
      <c r="AP487" s="319">
        <v>0</v>
      </c>
      <c r="AQ487" s="319">
        <v>0</v>
      </c>
      <c r="AR487" s="319">
        <v>43</v>
      </c>
      <c r="AS487" s="321">
        <v>13.6</v>
      </c>
      <c r="AT487" s="321">
        <v>0</v>
      </c>
      <c r="AU487" s="321">
        <v>0</v>
      </c>
      <c r="AV487" s="321">
        <v>0</v>
      </c>
      <c r="AW487" s="308" t="s">
        <v>2736</v>
      </c>
    </row>
    <row r="488" spans="1:49" x14ac:dyDescent="0.35">
      <c r="A488" s="315">
        <v>2013</v>
      </c>
      <c r="B488" s="316">
        <v>19876</v>
      </c>
      <c r="C488" s="308" t="s">
        <v>1681</v>
      </c>
      <c r="D488" s="308" t="s">
        <v>32</v>
      </c>
      <c r="E488" s="317">
        <v>14218</v>
      </c>
      <c r="F488" s="317">
        <v>6048</v>
      </c>
      <c r="G488" s="317">
        <v>0</v>
      </c>
      <c r="H488" s="317">
        <v>0</v>
      </c>
      <c r="I488" s="317">
        <v>20266</v>
      </c>
      <c r="J488" s="318">
        <v>6.2</v>
      </c>
      <c r="K488" s="318">
        <v>1.4</v>
      </c>
      <c r="L488" s="318">
        <v>0</v>
      </c>
      <c r="M488" s="318">
        <v>0</v>
      </c>
      <c r="N488" s="318">
        <v>7.6</v>
      </c>
      <c r="O488" s="319">
        <v>159451</v>
      </c>
      <c r="P488" s="319">
        <v>74118</v>
      </c>
      <c r="Q488" s="319">
        <v>0</v>
      </c>
      <c r="R488" s="319">
        <v>0</v>
      </c>
      <c r="S488" s="319">
        <v>233569</v>
      </c>
      <c r="T488" s="320">
        <v>6.2</v>
      </c>
      <c r="U488" s="320">
        <v>1.4</v>
      </c>
      <c r="V488" s="320">
        <v>0</v>
      </c>
      <c r="W488" s="320">
        <v>0</v>
      </c>
      <c r="X488" s="320">
        <v>7.6</v>
      </c>
      <c r="Y488" s="317">
        <v>4405</v>
      </c>
      <c r="Z488" s="317">
        <v>2629</v>
      </c>
      <c r="AA488" s="317">
        <v>0</v>
      </c>
      <c r="AB488" s="317">
        <v>0</v>
      </c>
      <c r="AC488" s="317">
        <v>7034</v>
      </c>
      <c r="AD488" s="317">
        <v>5470</v>
      </c>
      <c r="AE488" s="317">
        <v>1353</v>
      </c>
      <c r="AF488" s="317">
        <v>0</v>
      </c>
      <c r="AG488" s="317">
        <v>0</v>
      </c>
      <c r="AH488" s="317">
        <v>6823</v>
      </c>
      <c r="AI488" s="319">
        <v>4405</v>
      </c>
      <c r="AJ488" s="319">
        <v>2629</v>
      </c>
      <c r="AK488" s="319">
        <v>0</v>
      </c>
      <c r="AL488" s="319">
        <v>0</v>
      </c>
      <c r="AM488" s="319">
        <v>7034</v>
      </c>
      <c r="AN488" s="319">
        <v>5470</v>
      </c>
      <c r="AO488" s="319">
        <v>1353</v>
      </c>
      <c r="AP488" s="319">
        <v>0</v>
      </c>
      <c r="AQ488" s="319">
        <v>0</v>
      </c>
      <c r="AR488" s="319">
        <v>6823</v>
      </c>
      <c r="AS488" s="321">
        <v>13.03</v>
      </c>
      <c r="AT488" s="321">
        <v>17.72</v>
      </c>
      <c r="AU488" s="321">
        <v>0</v>
      </c>
      <c r="AV488" s="321">
        <v>0</v>
      </c>
      <c r="AW488" s="308" t="s">
        <v>2736</v>
      </c>
    </row>
    <row r="489" spans="1:49" x14ac:dyDescent="0.35">
      <c r="A489" s="315">
        <v>2013</v>
      </c>
      <c r="B489" s="316">
        <v>19883</v>
      </c>
      <c r="C489" s="308" t="s">
        <v>2450</v>
      </c>
      <c r="D489" s="308" t="s">
        <v>48</v>
      </c>
      <c r="E489" s="317">
        <v>43</v>
      </c>
      <c r="F489" s="317">
        <v>1495</v>
      </c>
      <c r="G489" s="317" t="s">
        <v>35</v>
      </c>
      <c r="H489" s="317" t="s">
        <v>35</v>
      </c>
      <c r="I489" s="317">
        <v>1538</v>
      </c>
      <c r="J489" s="318">
        <v>0.1</v>
      </c>
      <c r="K489" s="318">
        <v>0.1</v>
      </c>
      <c r="L489" s="318" t="s">
        <v>35</v>
      </c>
      <c r="M489" s="318" t="s">
        <v>35</v>
      </c>
      <c r="N489" s="318">
        <v>0.2</v>
      </c>
      <c r="O489" s="319">
        <v>215</v>
      </c>
      <c r="P489" s="319">
        <v>14950</v>
      </c>
      <c r="Q489" s="319" t="s">
        <v>35</v>
      </c>
      <c r="R489" s="319" t="s">
        <v>35</v>
      </c>
      <c r="S489" s="319">
        <v>15165</v>
      </c>
      <c r="T489" s="320">
        <v>0.1</v>
      </c>
      <c r="U489" s="320">
        <v>0.1</v>
      </c>
      <c r="V489" s="320" t="s">
        <v>35</v>
      </c>
      <c r="W489" s="320" t="s">
        <v>35</v>
      </c>
      <c r="X489" s="320">
        <v>0.2</v>
      </c>
      <c r="Y489" s="317">
        <v>6</v>
      </c>
      <c r="Z489" s="317">
        <v>30</v>
      </c>
      <c r="AA489" s="317" t="s">
        <v>35</v>
      </c>
      <c r="AB489" s="317" t="s">
        <v>35</v>
      </c>
      <c r="AC489" s="317">
        <v>36</v>
      </c>
      <c r="AD489" s="317">
        <v>12</v>
      </c>
      <c r="AE489" s="317">
        <v>33</v>
      </c>
      <c r="AF489" s="317" t="s">
        <v>35</v>
      </c>
      <c r="AG489" s="317" t="s">
        <v>35</v>
      </c>
      <c r="AH489" s="317">
        <v>45</v>
      </c>
      <c r="AI489" s="319">
        <v>29</v>
      </c>
      <c r="AJ489" s="319">
        <v>297</v>
      </c>
      <c r="AK489" s="319" t="s">
        <v>35</v>
      </c>
      <c r="AL489" s="319" t="s">
        <v>35</v>
      </c>
      <c r="AM489" s="319">
        <v>326</v>
      </c>
      <c r="AN489" s="319">
        <v>58</v>
      </c>
      <c r="AO489" s="319">
        <v>329</v>
      </c>
      <c r="AP489" s="319" t="s">
        <v>35</v>
      </c>
      <c r="AQ489" s="319" t="s">
        <v>35</v>
      </c>
      <c r="AR489" s="319">
        <v>387</v>
      </c>
      <c r="AS489" s="321">
        <v>5</v>
      </c>
      <c r="AT489" s="321">
        <v>10</v>
      </c>
      <c r="AU489" s="321" t="s">
        <v>35</v>
      </c>
      <c r="AV489" s="321" t="s">
        <v>35</v>
      </c>
      <c r="AW489" s="308" t="s">
        <v>6</v>
      </c>
    </row>
    <row r="490" spans="1:49" x14ac:dyDescent="0.35">
      <c r="A490" s="315">
        <v>2013</v>
      </c>
      <c r="B490" s="316">
        <v>19896</v>
      </c>
      <c r="C490" s="308" t="s">
        <v>2451</v>
      </c>
      <c r="D490" s="308" t="s">
        <v>164</v>
      </c>
      <c r="E490" s="317">
        <v>0</v>
      </c>
      <c r="F490" s="317">
        <v>0</v>
      </c>
      <c r="G490" s="317">
        <v>0</v>
      </c>
      <c r="H490" s="317">
        <v>0</v>
      </c>
      <c r="I490" s="317">
        <v>0</v>
      </c>
      <c r="J490" s="318">
        <v>4</v>
      </c>
      <c r="K490" s="318">
        <v>0</v>
      </c>
      <c r="L490" s="318">
        <v>0</v>
      </c>
      <c r="M490" s="318">
        <v>0</v>
      </c>
      <c r="N490" s="318">
        <v>4</v>
      </c>
      <c r="O490" s="319">
        <v>0</v>
      </c>
      <c r="P490" s="319">
        <v>0</v>
      </c>
      <c r="Q490" s="319">
        <v>0</v>
      </c>
      <c r="R490" s="319">
        <v>0</v>
      </c>
      <c r="S490" s="319">
        <v>0</v>
      </c>
      <c r="T490" s="320">
        <v>80</v>
      </c>
      <c r="U490" s="320">
        <v>0</v>
      </c>
      <c r="V490" s="320">
        <v>0</v>
      </c>
      <c r="W490" s="320">
        <v>0</v>
      </c>
      <c r="X490" s="320">
        <v>80</v>
      </c>
      <c r="Y490" s="317">
        <v>0</v>
      </c>
      <c r="Z490" s="317">
        <v>0</v>
      </c>
      <c r="AA490" s="317">
        <v>0</v>
      </c>
      <c r="AB490" s="317">
        <v>0</v>
      </c>
      <c r="AC490" s="317">
        <v>0</v>
      </c>
      <c r="AD490" s="317">
        <v>40</v>
      </c>
      <c r="AE490" s="317">
        <v>0</v>
      </c>
      <c r="AF490" s="317">
        <v>0</v>
      </c>
      <c r="AG490" s="317">
        <v>0</v>
      </c>
      <c r="AH490" s="317">
        <v>40</v>
      </c>
      <c r="AI490" s="319">
        <v>0</v>
      </c>
      <c r="AJ490" s="319">
        <v>0</v>
      </c>
      <c r="AK490" s="319">
        <v>0</v>
      </c>
      <c r="AL490" s="319">
        <v>0</v>
      </c>
      <c r="AM490" s="319">
        <v>0</v>
      </c>
      <c r="AN490" s="319">
        <v>57</v>
      </c>
      <c r="AO490" s="319">
        <v>0</v>
      </c>
      <c r="AP490" s="319">
        <v>0</v>
      </c>
      <c r="AQ490" s="319">
        <v>0</v>
      </c>
      <c r="AR490" s="319">
        <v>57</v>
      </c>
      <c r="AS490" s="321">
        <v>15</v>
      </c>
      <c r="AT490" s="321" t="s">
        <v>35</v>
      </c>
      <c r="AU490" s="321" t="s">
        <v>35</v>
      </c>
      <c r="AV490" s="321" t="s">
        <v>35</v>
      </c>
      <c r="AW490" s="308" t="s">
        <v>6</v>
      </c>
    </row>
    <row r="491" spans="1:49" x14ac:dyDescent="0.35">
      <c r="A491" s="315">
        <v>2013</v>
      </c>
      <c r="B491" s="316">
        <v>19947</v>
      </c>
      <c r="C491" s="308" t="s">
        <v>1685</v>
      </c>
      <c r="D491" s="308" t="s">
        <v>48</v>
      </c>
      <c r="E491" s="317">
        <v>69</v>
      </c>
      <c r="F491" s="317">
        <v>58</v>
      </c>
      <c r="G491" s="317">
        <v>174</v>
      </c>
      <c r="H491" s="317" t="s">
        <v>35</v>
      </c>
      <c r="I491" s="317">
        <v>301</v>
      </c>
      <c r="J491" s="318">
        <v>0</v>
      </c>
      <c r="K491" s="318">
        <v>0</v>
      </c>
      <c r="L491" s="318">
        <v>0.1</v>
      </c>
      <c r="M491" s="318" t="s">
        <v>35</v>
      </c>
      <c r="N491" s="318">
        <v>0.1</v>
      </c>
      <c r="O491" s="319">
        <v>169</v>
      </c>
      <c r="P491" s="319">
        <v>696</v>
      </c>
      <c r="Q491" s="319">
        <v>2087</v>
      </c>
      <c r="R491" s="319" t="s">
        <v>35</v>
      </c>
      <c r="S491" s="319">
        <v>2952</v>
      </c>
      <c r="T491" s="320">
        <v>0</v>
      </c>
      <c r="U491" s="320">
        <v>0</v>
      </c>
      <c r="V491" s="320">
        <v>0.1</v>
      </c>
      <c r="W491" s="320" t="s">
        <v>35</v>
      </c>
      <c r="X491" s="320">
        <v>0.1</v>
      </c>
      <c r="Y491" s="317">
        <v>3</v>
      </c>
      <c r="Z491" s="317">
        <v>4</v>
      </c>
      <c r="AA491" s="317">
        <v>11</v>
      </c>
      <c r="AB491" s="317" t="s">
        <v>35</v>
      </c>
      <c r="AC491" s="317">
        <v>18</v>
      </c>
      <c r="AD491" s="317">
        <v>2</v>
      </c>
      <c r="AE491" s="317">
        <v>3</v>
      </c>
      <c r="AF491" s="317">
        <v>10</v>
      </c>
      <c r="AG491" s="317" t="s">
        <v>35</v>
      </c>
      <c r="AH491" s="317">
        <v>15</v>
      </c>
      <c r="AI491" s="319">
        <v>3</v>
      </c>
      <c r="AJ491" s="319">
        <v>4</v>
      </c>
      <c r="AK491" s="319">
        <v>11</v>
      </c>
      <c r="AL491" s="319" t="s">
        <v>35</v>
      </c>
      <c r="AM491" s="319">
        <v>18</v>
      </c>
      <c r="AN491" s="319">
        <v>2</v>
      </c>
      <c r="AO491" s="319">
        <v>3</v>
      </c>
      <c r="AP491" s="319">
        <v>10</v>
      </c>
      <c r="AQ491" s="319" t="s">
        <v>35</v>
      </c>
      <c r="AR491" s="319">
        <v>15</v>
      </c>
      <c r="AS491" s="321">
        <v>2</v>
      </c>
      <c r="AT491" s="321">
        <v>12</v>
      </c>
      <c r="AU491" s="321">
        <v>12</v>
      </c>
      <c r="AV491" s="321" t="s">
        <v>35</v>
      </c>
      <c r="AW491" s="308" t="s">
        <v>2737</v>
      </c>
    </row>
    <row r="492" spans="1:49" x14ac:dyDescent="0.35">
      <c r="A492" s="315">
        <v>2013</v>
      </c>
      <c r="B492" s="316">
        <v>19981</v>
      </c>
      <c r="C492" s="308" t="s">
        <v>1690</v>
      </c>
      <c r="D492" s="308" t="s">
        <v>67</v>
      </c>
      <c r="E492" s="317">
        <v>2206</v>
      </c>
      <c r="F492" s="317">
        <v>0</v>
      </c>
      <c r="G492" s="317">
        <v>0</v>
      </c>
      <c r="H492" s="317" t="s">
        <v>35</v>
      </c>
      <c r="I492" s="317">
        <v>2206</v>
      </c>
      <c r="J492" s="318">
        <v>0.3</v>
      </c>
      <c r="K492" s="318">
        <v>0</v>
      </c>
      <c r="L492" s="318">
        <v>0</v>
      </c>
      <c r="M492" s="318" t="s">
        <v>35</v>
      </c>
      <c r="N492" s="318">
        <v>0.3</v>
      </c>
      <c r="O492" s="319">
        <v>52804</v>
      </c>
      <c r="P492" s="319">
        <v>386</v>
      </c>
      <c r="Q492" s="319">
        <v>0</v>
      </c>
      <c r="R492" s="319" t="s">
        <v>35</v>
      </c>
      <c r="S492" s="319">
        <v>53190</v>
      </c>
      <c r="T492" s="320">
        <v>6</v>
      </c>
      <c r="U492" s="320">
        <v>0</v>
      </c>
      <c r="V492" s="320">
        <v>0</v>
      </c>
      <c r="W492" s="320" t="s">
        <v>35</v>
      </c>
      <c r="X492" s="320">
        <v>6</v>
      </c>
      <c r="Y492" s="317">
        <v>25</v>
      </c>
      <c r="Z492" s="317">
        <v>0</v>
      </c>
      <c r="AA492" s="317">
        <v>0</v>
      </c>
      <c r="AB492" s="317" t="s">
        <v>35</v>
      </c>
      <c r="AC492" s="317">
        <v>25</v>
      </c>
      <c r="AD492" s="317">
        <v>223</v>
      </c>
      <c r="AE492" s="317">
        <v>0</v>
      </c>
      <c r="AF492" s="317">
        <v>0</v>
      </c>
      <c r="AG492" s="317" t="s">
        <v>35</v>
      </c>
      <c r="AH492" s="317">
        <v>223</v>
      </c>
      <c r="AI492" s="319">
        <v>169</v>
      </c>
      <c r="AJ492" s="319">
        <v>0</v>
      </c>
      <c r="AK492" s="319">
        <v>0</v>
      </c>
      <c r="AL492" s="319" t="s">
        <v>35</v>
      </c>
      <c r="AM492" s="319">
        <v>169</v>
      </c>
      <c r="AN492" s="319">
        <v>1042</v>
      </c>
      <c r="AO492" s="319">
        <v>0</v>
      </c>
      <c r="AP492" s="319">
        <v>0</v>
      </c>
      <c r="AQ492" s="319" t="s">
        <v>35</v>
      </c>
      <c r="AR492" s="319">
        <v>1042</v>
      </c>
      <c r="AS492" s="321">
        <v>9</v>
      </c>
      <c r="AT492" s="321">
        <v>15</v>
      </c>
      <c r="AU492" s="321">
        <v>0</v>
      </c>
      <c r="AV492" s="321" t="s">
        <v>35</v>
      </c>
      <c r="AW492" s="308" t="s">
        <v>6</v>
      </c>
    </row>
    <row r="493" spans="1:49" x14ac:dyDescent="0.35">
      <c r="A493" s="315">
        <v>2013</v>
      </c>
      <c r="B493" s="316">
        <v>20136</v>
      </c>
      <c r="C493" s="308" t="s">
        <v>1698</v>
      </c>
      <c r="D493" s="308" t="s">
        <v>48</v>
      </c>
      <c r="E493" s="317">
        <v>341</v>
      </c>
      <c r="F493" s="317">
        <v>52</v>
      </c>
      <c r="G493" s="317">
        <v>52</v>
      </c>
      <c r="H493" s="317" t="s">
        <v>35</v>
      </c>
      <c r="I493" s="317">
        <v>445</v>
      </c>
      <c r="J493" s="318">
        <v>1</v>
      </c>
      <c r="K493" s="318">
        <v>1</v>
      </c>
      <c r="L493" s="318">
        <v>1</v>
      </c>
      <c r="M493" s="318" t="s">
        <v>35</v>
      </c>
      <c r="N493" s="318">
        <v>3</v>
      </c>
      <c r="O493" s="319">
        <v>2780</v>
      </c>
      <c r="P493" s="319">
        <v>717</v>
      </c>
      <c r="Q493" s="319">
        <v>717</v>
      </c>
      <c r="R493" s="319" t="s">
        <v>35</v>
      </c>
      <c r="S493" s="319">
        <v>4214</v>
      </c>
      <c r="T493" s="320">
        <v>1</v>
      </c>
      <c r="U493" s="320">
        <v>1</v>
      </c>
      <c r="V493" s="320">
        <v>1</v>
      </c>
      <c r="W493" s="320" t="s">
        <v>35</v>
      </c>
      <c r="X493" s="320">
        <v>3</v>
      </c>
      <c r="Y493" s="317">
        <v>31</v>
      </c>
      <c r="Z493" s="317">
        <v>3</v>
      </c>
      <c r="AA493" s="317">
        <v>3</v>
      </c>
      <c r="AB493" s="317" t="s">
        <v>35</v>
      </c>
      <c r="AC493" s="317">
        <v>37</v>
      </c>
      <c r="AD493" s="317">
        <v>49</v>
      </c>
      <c r="AE493" s="317">
        <v>21</v>
      </c>
      <c r="AF493" s="317">
        <v>21</v>
      </c>
      <c r="AG493" s="317" t="s">
        <v>35</v>
      </c>
      <c r="AH493" s="317">
        <v>91</v>
      </c>
      <c r="AI493" s="319">
        <v>31</v>
      </c>
      <c r="AJ493" s="319">
        <v>3</v>
      </c>
      <c r="AK493" s="319">
        <v>3</v>
      </c>
      <c r="AL493" s="319" t="s">
        <v>35</v>
      </c>
      <c r="AM493" s="319">
        <v>37</v>
      </c>
      <c r="AN493" s="319">
        <v>49</v>
      </c>
      <c r="AO493" s="319">
        <v>21</v>
      </c>
      <c r="AP493" s="319">
        <v>21</v>
      </c>
      <c r="AQ493" s="319" t="s">
        <v>35</v>
      </c>
      <c r="AR493" s="319">
        <v>91</v>
      </c>
      <c r="AS493" s="321">
        <v>8</v>
      </c>
      <c r="AT493" s="321">
        <v>14</v>
      </c>
      <c r="AU493" s="321">
        <v>14</v>
      </c>
      <c r="AV493" s="321" t="s">
        <v>35</v>
      </c>
      <c r="AW493" s="308" t="s">
        <v>6</v>
      </c>
    </row>
    <row r="494" spans="1:49" x14ac:dyDescent="0.35">
      <c r="A494" s="315">
        <v>2013</v>
      </c>
      <c r="B494" s="316">
        <v>20169</v>
      </c>
      <c r="C494" s="308" t="s">
        <v>1707</v>
      </c>
      <c r="D494" s="308" t="s">
        <v>198</v>
      </c>
      <c r="E494" s="317">
        <v>9304</v>
      </c>
      <c r="F494" s="317">
        <v>11251</v>
      </c>
      <c r="G494" s="317">
        <v>1425</v>
      </c>
      <c r="H494" s="317" t="s">
        <v>35</v>
      </c>
      <c r="I494" s="317">
        <v>21980</v>
      </c>
      <c r="J494" s="318">
        <v>1.6</v>
      </c>
      <c r="K494" s="318">
        <v>2</v>
      </c>
      <c r="L494" s="318">
        <v>0.3</v>
      </c>
      <c r="M494" s="318" t="s">
        <v>35</v>
      </c>
      <c r="N494" s="318">
        <v>3.9</v>
      </c>
      <c r="O494" s="319">
        <v>79493</v>
      </c>
      <c r="P494" s="319">
        <v>144050</v>
      </c>
      <c r="Q494" s="319">
        <v>21202</v>
      </c>
      <c r="R494" s="319" t="s">
        <v>35</v>
      </c>
      <c r="S494" s="319">
        <v>244745</v>
      </c>
      <c r="T494" s="320" t="s">
        <v>35</v>
      </c>
      <c r="U494" s="320" t="s">
        <v>35</v>
      </c>
      <c r="V494" s="320" t="s">
        <v>35</v>
      </c>
      <c r="W494" s="320" t="s">
        <v>35</v>
      </c>
      <c r="X494" s="320" t="s">
        <v>35</v>
      </c>
      <c r="Y494" s="317">
        <v>1015</v>
      </c>
      <c r="Z494" s="317">
        <v>3462</v>
      </c>
      <c r="AA494" s="317">
        <v>281</v>
      </c>
      <c r="AB494" s="317" t="s">
        <v>35</v>
      </c>
      <c r="AC494" s="317">
        <v>4758</v>
      </c>
      <c r="AD494" s="317">
        <v>1944</v>
      </c>
      <c r="AE494" s="317">
        <v>729</v>
      </c>
      <c r="AF494" s="317">
        <v>59</v>
      </c>
      <c r="AG494" s="317" t="s">
        <v>35</v>
      </c>
      <c r="AH494" s="317">
        <v>2732</v>
      </c>
      <c r="AI494" s="319">
        <v>1015</v>
      </c>
      <c r="AJ494" s="319">
        <v>3462</v>
      </c>
      <c r="AK494" s="319">
        <v>281</v>
      </c>
      <c r="AL494" s="319" t="s">
        <v>35</v>
      </c>
      <c r="AM494" s="319">
        <v>4758</v>
      </c>
      <c r="AN494" s="319">
        <v>1944</v>
      </c>
      <c r="AO494" s="319">
        <v>729</v>
      </c>
      <c r="AP494" s="319">
        <v>59</v>
      </c>
      <c r="AQ494" s="319" t="s">
        <v>35</v>
      </c>
      <c r="AR494" s="319">
        <v>2732</v>
      </c>
      <c r="AS494" s="321">
        <v>9</v>
      </c>
      <c r="AT494" s="321">
        <v>13</v>
      </c>
      <c r="AU494" s="321">
        <v>15</v>
      </c>
      <c r="AV494" s="321" t="s">
        <v>35</v>
      </c>
      <c r="AW494" s="308" t="s">
        <v>6</v>
      </c>
    </row>
    <row r="495" spans="1:49" x14ac:dyDescent="0.35">
      <c r="A495" s="315">
        <v>2013</v>
      </c>
      <c r="B495" s="316">
        <v>20169</v>
      </c>
      <c r="C495" s="308" t="s">
        <v>1707</v>
      </c>
      <c r="D495" s="308" t="s">
        <v>92</v>
      </c>
      <c r="E495" s="317">
        <v>20917</v>
      </c>
      <c r="F495" s="317">
        <v>17940</v>
      </c>
      <c r="G495" s="317">
        <v>4608</v>
      </c>
      <c r="H495" s="317" t="s">
        <v>35</v>
      </c>
      <c r="I495" s="317">
        <v>43465</v>
      </c>
      <c r="J495" s="318">
        <v>3.7</v>
      </c>
      <c r="K495" s="318">
        <v>3.2</v>
      </c>
      <c r="L495" s="318">
        <v>0.8</v>
      </c>
      <c r="M495" s="318" t="s">
        <v>35</v>
      </c>
      <c r="N495" s="318">
        <v>7.7</v>
      </c>
      <c r="O495" s="319">
        <v>187587</v>
      </c>
      <c r="P495" s="319">
        <v>234883</v>
      </c>
      <c r="Q495" s="319">
        <v>69363</v>
      </c>
      <c r="R495" s="319" t="s">
        <v>35</v>
      </c>
      <c r="S495" s="319">
        <v>491833</v>
      </c>
      <c r="T495" s="320" t="s">
        <v>35</v>
      </c>
      <c r="U495" s="320" t="s">
        <v>35</v>
      </c>
      <c r="V495" s="320" t="s">
        <v>35</v>
      </c>
      <c r="W495" s="320" t="s">
        <v>35</v>
      </c>
      <c r="X495" s="320" t="s">
        <v>35</v>
      </c>
      <c r="Y495" s="317">
        <v>1927</v>
      </c>
      <c r="Z495" s="317">
        <v>5292</v>
      </c>
      <c r="AA495" s="317">
        <v>598</v>
      </c>
      <c r="AB495" s="317" t="s">
        <v>35</v>
      </c>
      <c r="AC495" s="317">
        <v>7817</v>
      </c>
      <c r="AD495" s="317">
        <v>4734</v>
      </c>
      <c r="AE495" s="317">
        <v>2114</v>
      </c>
      <c r="AF495" s="317">
        <v>239</v>
      </c>
      <c r="AG495" s="317" t="s">
        <v>35</v>
      </c>
      <c r="AH495" s="317">
        <v>7087</v>
      </c>
      <c r="AI495" s="319">
        <v>1927</v>
      </c>
      <c r="AJ495" s="319">
        <v>5292</v>
      </c>
      <c r="AK495" s="319">
        <v>598</v>
      </c>
      <c r="AL495" s="319" t="s">
        <v>35</v>
      </c>
      <c r="AM495" s="319">
        <v>7817</v>
      </c>
      <c r="AN495" s="319">
        <v>4734</v>
      </c>
      <c r="AO495" s="319">
        <v>2114</v>
      </c>
      <c r="AP495" s="319">
        <v>239</v>
      </c>
      <c r="AQ495" s="319" t="s">
        <v>35</v>
      </c>
      <c r="AR495" s="319">
        <v>7087</v>
      </c>
      <c r="AS495" s="321">
        <v>9</v>
      </c>
      <c r="AT495" s="321">
        <v>13</v>
      </c>
      <c r="AU495" s="321">
        <v>15</v>
      </c>
      <c r="AV495" s="321" t="s">
        <v>35</v>
      </c>
      <c r="AW495" s="308" t="s">
        <v>6</v>
      </c>
    </row>
    <row r="496" spans="1:49" x14ac:dyDescent="0.35">
      <c r="A496" s="315">
        <v>2013</v>
      </c>
      <c r="B496" s="316">
        <v>20187</v>
      </c>
      <c r="C496" s="308" t="s">
        <v>1710</v>
      </c>
      <c r="D496" s="308" t="s">
        <v>164</v>
      </c>
      <c r="E496" s="317">
        <v>81</v>
      </c>
      <c r="F496" s="317">
        <v>687</v>
      </c>
      <c r="G496" s="317">
        <v>2061</v>
      </c>
      <c r="H496" s="317">
        <v>0</v>
      </c>
      <c r="I496" s="317">
        <v>2829</v>
      </c>
      <c r="J496" s="318">
        <v>0.1</v>
      </c>
      <c r="K496" s="318">
        <v>0.1</v>
      </c>
      <c r="L496" s="318">
        <v>0.4</v>
      </c>
      <c r="M496" s="318" t="s">
        <v>35</v>
      </c>
      <c r="N496" s="318">
        <v>0.6</v>
      </c>
      <c r="O496" s="319">
        <v>1189</v>
      </c>
      <c r="P496" s="319">
        <v>8407</v>
      </c>
      <c r="Q496" s="319">
        <v>25220</v>
      </c>
      <c r="R496" s="319">
        <v>0</v>
      </c>
      <c r="S496" s="319">
        <v>34816</v>
      </c>
      <c r="T496" s="320">
        <v>0.1</v>
      </c>
      <c r="U496" s="320">
        <v>0.1</v>
      </c>
      <c r="V496" s="320">
        <v>0.4</v>
      </c>
      <c r="W496" s="320">
        <v>0</v>
      </c>
      <c r="X496" s="320">
        <v>0.6</v>
      </c>
      <c r="Y496" s="317">
        <v>12</v>
      </c>
      <c r="Z496" s="317">
        <v>43</v>
      </c>
      <c r="AA496" s="317">
        <v>128</v>
      </c>
      <c r="AB496" s="317">
        <v>0</v>
      </c>
      <c r="AC496" s="317">
        <v>183</v>
      </c>
      <c r="AD496" s="317">
        <v>11</v>
      </c>
      <c r="AE496" s="317">
        <v>38</v>
      </c>
      <c r="AF496" s="317">
        <v>113</v>
      </c>
      <c r="AG496" s="317">
        <v>0</v>
      </c>
      <c r="AH496" s="317">
        <v>162</v>
      </c>
      <c r="AI496" s="319">
        <v>12</v>
      </c>
      <c r="AJ496" s="319">
        <v>43</v>
      </c>
      <c r="AK496" s="319">
        <v>128</v>
      </c>
      <c r="AL496" s="319">
        <v>0</v>
      </c>
      <c r="AM496" s="319">
        <v>183</v>
      </c>
      <c r="AN496" s="319">
        <v>11</v>
      </c>
      <c r="AO496" s="319">
        <v>38</v>
      </c>
      <c r="AP496" s="319">
        <v>113</v>
      </c>
      <c r="AQ496" s="319">
        <v>0</v>
      </c>
      <c r="AR496" s="319">
        <v>162</v>
      </c>
      <c r="AS496" s="321">
        <v>15</v>
      </c>
      <c r="AT496" s="321">
        <v>12</v>
      </c>
      <c r="AU496" s="321">
        <v>12</v>
      </c>
      <c r="AV496" s="321">
        <v>0</v>
      </c>
      <c r="AW496" s="308" t="s">
        <v>6</v>
      </c>
    </row>
    <row r="497" spans="1:49" x14ac:dyDescent="0.35">
      <c r="A497" s="315">
        <v>2013</v>
      </c>
      <c r="B497" s="316">
        <v>20214</v>
      </c>
      <c r="C497" s="308" t="s">
        <v>1712</v>
      </c>
      <c r="D497" s="308" t="s">
        <v>83</v>
      </c>
      <c r="E497" s="317">
        <v>148</v>
      </c>
      <c r="F497" s="317">
        <v>1807</v>
      </c>
      <c r="G497" s="317" t="s">
        <v>35</v>
      </c>
      <c r="H497" s="317" t="s">
        <v>35</v>
      </c>
      <c r="I497" s="317">
        <v>1955</v>
      </c>
      <c r="J497" s="318">
        <v>0.1</v>
      </c>
      <c r="K497" s="318">
        <v>0.3</v>
      </c>
      <c r="L497" s="318" t="s">
        <v>35</v>
      </c>
      <c r="M497" s="318" t="s">
        <v>35</v>
      </c>
      <c r="N497" s="318">
        <v>0.4</v>
      </c>
      <c r="O497" s="319">
        <v>2220</v>
      </c>
      <c r="P497" s="319">
        <v>27105</v>
      </c>
      <c r="Q497" s="319" t="s">
        <v>35</v>
      </c>
      <c r="R497" s="319" t="s">
        <v>35</v>
      </c>
      <c r="S497" s="319">
        <v>29325</v>
      </c>
      <c r="T497" s="320">
        <v>1.5</v>
      </c>
      <c r="U497" s="320">
        <v>4.5</v>
      </c>
      <c r="V497" s="320" t="s">
        <v>35</v>
      </c>
      <c r="W497" s="320" t="s">
        <v>35</v>
      </c>
      <c r="X497" s="320">
        <v>6</v>
      </c>
      <c r="Y497" s="317">
        <v>29</v>
      </c>
      <c r="Z497" s="317">
        <v>99</v>
      </c>
      <c r="AA497" s="317" t="s">
        <v>35</v>
      </c>
      <c r="AB497" s="317" t="s">
        <v>35</v>
      </c>
      <c r="AC497" s="317">
        <v>128</v>
      </c>
      <c r="AD497" s="317">
        <v>65</v>
      </c>
      <c r="AE497" s="317">
        <v>66</v>
      </c>
      <c r="AF497" s="317" t="s">
        <v>35</v>
      </c>
      <c r="AG497" s="317" t="s">
        <v>35</v>
      </c>
      <c r="AH497" s="317">
        <v>131</v>
      </c>
      <c r="AI497" s="319">
        <v>29</v>
      </c>
      <c r="AJ497" s="319">
        <v>99</v>
      </c>
      <c r="AK497" s="319" t="s">
        <v>35</v>
      </c>
      <c r="AL497" s="319" t="s">
        <v>35</v>
      </c>
      <c r="AM497" s="319">
        <v>128</v>
      </c>
      <c r="AN497" s="319">
        <v>65</v>
      </c>
      <c r="AO497" s="319">
        <v>66</v>
      </c>
      <c r="AP497" s="319" t="s">
        <v>35</v>
      </c>
      <c r="AQ497" s="319" t="s">
        <v>35</v>
      </c>
      <c r="AR497" s="319">
        <v>131</v>
      </c>
      <c r="AS497" s="321">
        <v>15</v>
      </c>
      <c r="AT497" s="321">
        <v>15</v>
      </c>
      <c r="AU497" s="321" t="s">
        <v>35</v>
      </c>
      <c r="AV497" s="321" t="s">
        <v>35</v>
      </c>
      <c r="AW497" s="308" t="s">
        <v>2738</v>
      </c>
    </row>
    <row r="498" spans="1:49" x14ac:dyDescent="0.35">
      <c r="A498" s="315">
        <v>2013</v>
      </c>
      <c r="B498" s="316">
        <v>20259</v>
      </c>
      <c r="C498" s="308" t="s">
        <v>2454</v>
      </c>
      <c r="D498" s="308" t="s">
        <v>83</v>
      </c>
      <c r="E498" s="317">
        <v>74</v>
      </c>
      <c r="F498" s="317">
        <v>165</v>
      </c>
      <c r="G498" s="317" t="s">
        <v>35</v>
      </c>
      <c r="H498" s="317" t="s">
        <v>35</v>
      </c>
      <c r="I498" s="317">
        <v>239</v>
      </c>
      <c r="J498" s="318">
        <v>0</v>
      </c>
      <c r="K498" s="318">
        <v>0.1</v>
      </c>
      <c r="L498" s="318" t="s">
        <v>35</v>
      </c>
      <c r="M498" s="318" t="s">
        <v>35</v>
      </c>
      <c r="N498" s="318">
        <v>0.1</v>
      </c>
      <c r="O498" s="319">
        <v>1143</v>
      </c>
      <c r="P498" s="319">
        <v>1601</v>
      </c>
      <c r="Q498" s="319" t="s">
        <v>35</v>
      </c>
      <c r="R498" s="319" t="s">
        <v>35</v>
      </c>
      <c r="S498" s="319">
        <v>2744</v>
      </c>
      <c r="T498" s="320">
        <v>0</v>
      </c>
      <c r="U498" s="320">
        <v>0.1</v>
      </c>
      <c r="V498" s="320" t="s">
        <v>35</v>
      </c>
      <c r="W498" s="320" t="s">
        <v>35</v>
      </c>
      <c r="X498" s="320">
        <v>0.1</v>
      </c>
      <c r="Y498" s="317">
        <v>22</v>
      </c>
      <c r="Z498" s="317">
        <v>11</v>
      </c>
      <c r="AA498" s="317" t="s">
        <v>35</v>
      </c>
      <c r="AB498" s="317" t="s">
        <v>35</v>
      </c>
      <c r="AC498" s="317">
        <v>33</v>
      </c>
      <c r="AD498" s="317">
        <v>3</v>
      </c>
      <c r="AE498" s="317">
        <v>7</v>
      </c>
      <c r="AF498" s="317" t="s">
        <v>35</v>
      </c>
      <c r="AG498" s="317" t="s">
        <v>35</v>
      </c>
      <c r="AH498" s="317">
        <v>10</v>
      </c>
      <c r="AI498" s="319">
        <v>22</v>
      </c>
      <c r="AJ498" s="319">
        <v>11</v>
      </c>
      <c r="AK498" s="319" t="s">
        <v>35</v>
      </c>
      <c r="AL498" s="319" t="s">
        <v>35</v>
      </c>
      <c r="AM498" s="319">
        <v>33</v>
      </c>
      <c r="AN498" s="319">
        <v>3</v>
      </c>
      <c r="AO498" s="319">
        <v>7</v>
      </c>
      <c r="AP498" s="319" t="s">
        <v>35</v>
      </c>
      <c r="AQ498" s="319" t="s">
        <v>35</v>
      </c>
      <c r="AR498" s="319">
        <v>10</v>
      </c>
      <c r="AS498" s="321">
        <v>15</v>
      </c>
      <c r="AT498" s="321">
        <v>10</v>
      </c>
      <c r="AU498" s="321" t="s">
        <v>35</v>
      </c>
      <c r="AV498" s="321" t="s">
        <v>35</v>
      </c>
      <c r="AW498" s="308" t="s">
        <v>6</v>
      </c>
    </row>
    <row r="499" spans="1:49" x14ac:dyDescent="0.35">
      <c r="A499" s="315">
        <v>2013</v>
      </c>
      <c r="B499" s="316">
        <v>20387</v>
      </c>
      <c r="C499" s="308" t="s">
        <v>1729</v>
      </c>
      <c r="D499" s="308" t="s">
        <v>187</v>
      </c>
      <c r="E499" s="317">
        <v>99060</v>
      </c>
      <c r="F499" s="317">
        <v>79326</v>
      </c>
      <c r="G499" s="317">
        <v>34441</v>
      </c>
      <c r="H499" s="317" t="s">
        <v>35</v>
      </c>
      <c r="I499" s="317">
        <v>212827</v>
      </c>
      <c r="J499" s="318">
        <v>14.1</v>
      </c>
      <c r="K499" s="318">
        <v>33.299999999999997</v>
      </c>
      <c r="L499" s="318">
        <v>9.8000000000000007</v>
      </c>
      <c r="M499" s="318" t="s">
        <v>35</v>
      </c>
      <c r="N499" s="318">
        <v>57.2</v>
      </c>
      <c r="O499" s="319">
        <v>677562</v>
      </c>
      <c r="P499" s="319">
        <v>1144454</v>
      </c>
      <c r="Q499" s="319">
        <v>510494</v>
      </c>
      <c r="R499" s="319" t="s">
        <v>35</v>
      </c>
      <c r="S499" s="319">
        <v>2332510</v>
      </c>
      <c r="T499" s="320">
        <v>14.1</v>
      </c>
      <c r="U499" s="320">
        <v>33.299999999999997</v>
      </c>
      <c r="V499" s="320">
        <v>9.8000000000000007</v>
      </c>
      <c r="W499" s="320" t="s">
        <v>35</v>
      </c>
      <c r="X499" s="320">
        <v>57.2</v>
      </c>
      <c r="Y499" s="317">
        <v>4659</v>
      </c>
      <c r="Z499" s="317">
        <v>5468</v>
      </c>
      <c r="AA499" s="317">
        <v>2271</v>
      </c>
      <c r="AB499" s="317" t="s">
        <v>35</v>
      </c>
      <c r="AC499" s="317">
        <v>12398</v>
      </c>
      <c r="AD499" s="317">
        <v>7373</v>
      </c>
      <c r="AE499" s="317">
        <v>6121</v>
      </c>
      <c r="AF499" s="317">
        <v>545</v>
      </c>
      <c r="AG499" s="317" t="s">
        <v>35</v>
      </c>
      <c r="AH499" s="317">
        <v>14039</v>
      </c>
      <c r="AI499" s="319">
        <v>4659</v>
      </c>
      <c r="AJ499" s="319">
        <v>5468</v>
      </c>
      <c r="AK499" s="319">
        <v>2271</v>
      </c>
      <c r="AL499" s="319" t="s">
        <v>35</v>
      </c>
      <c r="AM499" s="319">
        <v>12398</v>
      </c>
      <c r="AN499" s="319">
        <v>7373</v>
      </c>
      <c r="AO499" s="319">
        <v>6121</v>
      </c>
      <c r="AP499" s="319">
        <v>545</v>
      </c>
      <c r="AQ499" s="319" t="s">
        <v>35</v>
      </c>
      <c r="AR499" s="319">
        <v>14039</v>
      </c>
      <c r="AS499" s="321">
        <v>7</v>
      </c>
      <c r="AT499" s="321">
        <v>14</v>
      </c>
      <c r="AU499" s="321">
        <v>15</v>
      </c>
      <c r="AV499" s="321" t="s">
        <v>35</v>
      </c>
      <c r="AW499" s="308" t="s">
        <v>2739</v>
      </c>
    </row>
    <row r="500" spans="1:49" x14ac:dyDescent="0.35">
      <c r="A500" s="315">
        <v>2013</v>
      </c>
      <c r="B500" s="316">
        <v>20401</v>
      </c>
      <c r="C500" s="308" t="s">
        <v>1732</v>
      </c>
      <c r="D500" s="308" t="s">
        <v>164</v>
      </c>
      <c r="E500" s="317">
        <v>31</v>
      </c>
      <c r="F500" s="317">
        <v>48</v>
      </c>
      <c r="G500" s="317" t="s">
        <v>35</v>
      </c>
      <c r="H500" s="317" t="s">
        <v>35</v>
      </c>
      <c r="I500" s="317">
        <v>79</v>
      </c>
      <c r="J500" s="318" t="s">
        <v>35</v>
      </c>
      <c r="K500" s="318" t="s">
        <v>35</v>
      </c>
      <c r="L500" s="318" t="s">
        <v>35</v>
      </c>
      <c r="M500" s="318" t="s">
        <v>35</v>
      </c>
      <c r="N500" s="318" t="s">
        <v>35</v>
      </c>
      <c r="O500" s="319">
        <v>317</v>
      </c>
      <c r="P500" s="319">
        <v>480</v>
      </c>
      <c r="Q500" s="319" t="s">
        <v>35</v>
      </c>
      <c r="R500" s="319" t="s">
        <v>35</v>
      </c>
      <c r="S500" s="319">
        <v>797</v>
      </c>
      <c r="T500" s="320" t="s">
        <v>35</v>
      </c>
      <c r="U500" s="320" t="s">
        <v>35</v>
      </c>
      <c r="V500" s="320" t="s">
        <v>35</v>
      </c>
      <c r="W500" s="320" t="s">
        <v>35</v>
      </c>
      <c r="X500" s="320" t="s">
        <v>35</v>
      </c>
      <c r="Y500" s="317">
        <v>79</v>
      </c>
      <c r="Z500" s="317">
        <v>1</v>
      </c>
      <c r="AA500" s="317" t="s">
        <v>35</v>
      </c>
      <c r="AB500" s="317" t="s">
        <v>35</v>
      </c>
      <c r="AC500" s="317">
        <v>80</v>
      </c>
      <c r="AD500" s="317" t="s">
        <v>35</v>
      </c>
      <c r="AE500" s="317" t="s">
        <v>35</v>
      </c>
      <c r="AF500" s="317" t="s">
        <v>35</v>
      </c>
      <c r="AG500" s="317" t="s">
        <v>35</v>
      </c>
      <c r="AH500" s="317" t="s">
        <v>35</v>
      </c>
      <c r="AI500" s="319">
        <v>79</v>
      </c>
      <c r="AJ500" s="319">
        <v>1</v>
      </c>
      <c r="AK500" s="319" t="s">
        <v>35</v>
      </c>
      <c r="AL500" s="319" t="s">
        <v>35</v>
      </c>
      <c r="AM500" s="319">
        <v>80</v>
      </c>
      <c r="AN500" s="319" t="s">
        <v>35</v>
      </c>
      <c r="AO500" s="319" t="s">
        <v>35</v>
      </c>
      <c r="AP500" s="319" t="s">
        <v>35</v>
      </c>
      <c r="AQ500" s="319" t="s">
        <v>35</v>
      </c>
      <c r="AR500" s="319" t="s">
        <v>35</v>
      </c>
      <c r="AS500" s="321">
        <v>22.5</v>
      </c>
      <c r="AT500" s="321">
        <v>13.7</v>
      </c>
      <c r="AU500" s="321" t="s">
        <v>35</v>
      </c>
      <c r="AV500" s="321" t="s">
        <v>35</v>
      </c>
      <c r="AW500" s="308" t="s">
        <v>2740</v>
      </c>
    </row>
    <row r="501" spans="1:49" x14ac:dyDescent="0.35">
      <c r="A501" s="315">
        <v>2013</v>
      </c>
      <c r="B501" s="316">
        <v>20404</v>
      </c>
      <c r="C501" s="308" t="s">
        <v>2054</v>
      </c>
      <c r="D501" s="308" t="s">
        <v>94</v>
      </c>
      <c r="E501" s="317">
        <v>3796</v>
      </c>
      <c r="F501" s="317">
        <v>5254</v>
      </c>
      <c r="G501" s="317">
        <v>0</v>
      </c>
      <c r="H501" s="317">
        <v>0</v>
      </c>
      <c r="I501" s="317">
        <v>9050</v>
      </c>
      <c r="J501" s="318">
        <v>1.3</v>
      </c>
      <c r="K501" s="318">
        <v>1.3</v>
      </c>
      <c r="L501" s="318">
        <v>0</v>
      </c>
      <c r="M501" s="318">
        <v>0</v>
      </c>
      <c r="N501" s="318">
        <v>2.6</v>
      </c>
      <c r="O501" s="319">
        <v>64503</v>
      </c>
      <c r="P501" s="319">
        <v>68529</v>
      </c>
      <c r="Q501" s="319">
        <v>0</v>
      </c>
      <c r="R501" s="319">
        <v>0</v>
      </c>
      <c r="S501" s="319">
        <v>133032</v>
      </c>
      <c r="T501" s="320">
        <v>1.3</v>
      </c>
      <c r="U501" s="320">
        <v>1.3</v>
      </c>
      <c r="V501" s="320">
        <v>0</v>
      </c>
      <c r="W501" s="320">
        <v>0</v>
      </c>
      <c r="X501" s="320">
        <v>2.6</v>
      </c>
      <c r="Y501" s="317">
        <v>995</v>
      </c>
      <c r="Z501" s="317">
        <v>982</v>
      </c>
      <c r="AA501" s="317">
        <v>0</v>
      </c>
      <c r="AB501" s="317">
        <v>0</v>
      </c>
      <c r="AC501" s="317">
        <v>1977</v>
      </c>
      <c r="AD501" s="317">
        <v>241</v>
      </c>
      <c r="AE501" s="317">
        <v>213</v>
      </c>
      <c r="AF501" s="317">
        <v>0</v>
      </c>
      <c r="AG501" s="317">
        <v>0</v>
      </c>
      <c r="AH501" s="317">
        <v>454</v>
      </c>
      <c r="AI501" s="319">
        <v>995</v>
      </c>
      <c r="AJ501" s="319">
        <v>982</v>
      </c>
      <c r="AK501" s="319">
        <v>0</v>
      </c>
      <c r="AL501" s="319">
        <v>0</v>
      </c>
      <c r="AM501" s="319">
        <v>1977</v>
      </c>
      <c r="AN501" s="319">
        <v>241</v>
      </c>
      <c r="AO501" s="319">
        <v>213</v>
      </c>
      <c r="AP501" s="319">
        <v>0</v>
      </c>
      <c r="AQ501" s="319">
        <v>0</v>
      </c>
      <c r="AR501" s="319">
        <v>454</v>
      </c>
      <c r="AS501" s="321">
        <v>17</v>
      </c>
      <c r="AT501" s="321">
        <v>13</v>
      </c>
      <c r="AU501" s="321">
        <v>0</v>
      </c>
      <c r="AV501" s="321">
        <v>0</v>
      </c>
      <c r="AW501" s="308" t="s">
        <v>6</v>
      </c>
    </row>
    <row r="502" spans="1:49" x14ac:dyDescent="0.35">
      <c r="A502" s="315">
        <v>2013</v>
      </c>
      <c r="B502" s="316">
        <v>20455</v>
      </c>
      <c r="C502" s="308" t="s">
        <v>2456</v>
      </c>
      <c r="D502" s="308" t="s">
        <v>173</v>
      </c>
      <c r="E502" s="317">
        <v>45174</v>
      </c>
      <c r="F502" s="317">
        <v>65652</v>
      </c>
      <c r="G502" s="317" t="s">
        <v>35</v>
      </c>
      <c r="H502" s="317" t="s">
        <v>35</v>
      </c>
      <c r="I502" s="317">
        <v>110826</v>
      </c>
      <c r="J502" s="318">
        <v>6</v>
      </c>
      <c r="K502" s="318">
        <v>10</v>
      </c>
      <c r="L502" s="318" t="s">
        <v>35</v>
      </c>
      <c r="M502" s="318" t="s">
        <v>35</v>
      </c>
      <c r="N502" s="318">
        <v>16</v>
      </c>
      <c r="O502" s="319">
        <v>331437</v>
      </c>
      <c r="P502" s="319">
        <v>873000</v>
      </c>
      <c r="Q502" s="319" t="s">
        <v>35</v>
      </c>
      <c r="R502" s="319" t="s">
        <v>35</v>
      </c>
      <c r="S502" s="319">
        <v>1204437</v>
      </c>
      <c r="T502" s="320">
        <v>46</v>
      </c>
      <c r="U502" s="320">
        <v>130</v>
      </c>
      <c r="V502" s="320" t="s">
        <v>35</v>
      </c>
      <c r="W502" s="320" t="s">
        <v>35</v>
      </c>
      <c r="X502" s="320">
        <v>176</v>
      </c>
      <c r="Y502" s="317">
        <v>10230</v>
      </c>
      <c r="Z502" s="317">
        <v>17339</v>
      </c>
      <c r="AA502" s="317" t="s">
        <v>35</v>
      </c>
      <c r="AB502" s="317" t="s">
        <v>35</v>
      </c>
      <c r="AC502" s="317">
        <v>27569</v>
      </c>
      <c r="AD502" s="317">
        <v>4920</v>
      </c>
      <c r="AE502" s="317">
        <v>6459</v>
      </c>
      <c r="AF502" s="317" t="s">
        <v>35</v>
      </c>
      <c r="AG502" s="317" t="s">
        <v>35</v>
      </c>
      <c r="AH502" s="317">
        <v>11379</v>
      </c>
      <c r="AI502" s="319">
        <v>10230</v>
      </c>
      <c r="AJ502" s="319">
        <v>17339</v>
      </c>
      <c r="AK502" s="319" t="s">
        <v>35</v>
      </c>
      <c r="AL502" s="319" t="s">
        <v>35</v>
      </c>
      <c r="AM502" s="319">
        <v>27569</v>
      </c>
      <c r="AN502" s="319">
        <v>4920</v>
      </c>
      <c r="AO502" s="319">
        <v>6459</v>
      </c>
      <c r="AP502" s="319" t="s">
        <v>35</v>
      </c>
      <c r="AQ502" s="319" t="s">
        <v>35</v>
      </c>
      <c r="AR502" s="319">
        <v>11379</v>
      </c>
      <c r="AS502" s="321">
        <v>7</v>
      </c>
      <c r="AT502" s="321">
        <v>13</v>
      </c>
      <c r="AU502" s="321" t="s">
        <v>35</v>
      </c>
      <c r="AV502" s="321" t="s">
        <v>35</v>
      </c>
      <c r="AW502" s="308" t="s">
        <v>2741</v>
      </c>
    </row>
    <row r="503" spans="1:49" x14ac:dyDescent="0.35">
      <c r="A503" s="315">
        <v>2013</v>
      </c>
      <c r="B503" s="316">
        <v>20477</v>
      </c>
      <c r="C503" s="308" t="s">
        <v>1739</v>
      </c>
      <c r="D503" s="308" t="s">
        <v>44</v>
      </c>
      <c r="E503" s="317" t="s">
        <v>35</v>
      </c>
      <c r="F503" s="317">
        <v>329</v>
      </c>
      <c r="G503" s="317">
        <v>1280</v>
      </c>
      <c r="H503" s="317" t="s">
        <v>35</v>
      </c>
      <c r="I503" s="317">
        <v>1609</v>
      </c>
      <c r="J503" s="318" t="s">
        <v>35</v>
      </c>
      <c r="K503" s="318" t="s">
        <v>35</v>
      </c>
      <c r="L503" s="318">
        <v>0.3</v>
      </c>
      <c r="M503" s="318" t="s">
        <v>35</v>
      </c>
      <c r="N503" s="318">
        <v>0.3</v>
      </c>
      <c r="O503" s="319" t="s">
        <v>35</v>
      </c>
      <c r="P503" s="319">
        <v>6126</v>
      </c>
      <c r="Q503" s="319">
        <v>19662</v>
      </c>
      <c r="R503" s="319" t="s">
        <v>35</v>
      </c>
      <c r="S503" s="319">
        <v>25788</v>
      </c>
      <c r="T503" s="320" t="s">
        <v>35</v>
      </c>
      <c r="U503" s="320" t="s">
        <v>35</v>
      </c>
      <c r="V503" s="320">
        <v>0.3</v>
      </c>
      <c r="W503" s="320" t="s">
        <v>35</v>
      </c>
      <c r="X503" s="320">
        <v>0.3</v>
      </c>
      <c r="Y503" s="317" t="s">
        <v>35</v>
      </c>
      <c r="Z503" s="317">
        <v>20</v>
      </c>
      <c r="AA503" s="317">
        <v>107</v>
      </c>
      <c r="AB503" s="317" t="s">
        <v>35</v>
      </c>
      <c r="AC503" s="317">
        <v>127</v>
      </c>
      <c r="AD503" s="317" t="s">
        <v>35</v>
      </c>
      <c r="AE503" s="317" t="s">
        <v>35</v>
      </c>
      <c r="AF503" s="317" t="s">
        <v>35</v>
      </c>
      <c r="AG503" s="317" t="s">
        <v>35</v>
      </c>
      <c r="AH503" s="317" t="s">
        <v>35</v>
      </c>
      <c r="AI503" s="319" t="s">
        <v>35</v>
      </c>
      <c r="AJ503" s="319">
        <v>20</v>
      </c>
      <c r="AK503" s="319">
        <v>107</v>
      </c>
      <c r="AL503" s="319" t="s">
        <v>35</v>
      </c>
      <c r="AM503" s="319">
        <v>127</v>
      </c>
      <c r="AN503" s="319" t="s">
        <v>35</v>
      </c>
      <c r="AO503" s="319" t="s">
        <v>35</v>
      </c>
      <c r="AP503" s="319" t="s">
        <v>35</v>
      </c>
      <c r="AQ503" s="319" t="s">
        <v>35</v>
      </c>
      <c r="AR503" s="319" t="s">
        <v>35</v>
      </c>
      <c r="AS503" s="321" t="s">
        <v>35</v>
      </c>
      <c r="AT503" s="321">
        <v>18.59</v>
      </c>
      <c r="AU503" s="321">
        <v>15.36</v>
      </c>
      <c r="AV503" s="321" t="s">
        <v>35</v>
      </c>
      <c r="AW503" s="308" t="s">
        <v>6</v>
      </c>
    </row>
    <row r="504" spans="1:49" x14ac:dyDescent="0.35">
      <c r="A504" s="315">
        <v>2013</v>
      </c>
      <c r="B504" s="316">
        <v>20481</v>
      </c>
      <c r="C504" s="308" t="s">
        <v>2457</v>
      </c>
      <c r="D504" s="308" t="s">
        <v>173</v>
      </c>
      <c r="E504" s="317">
        <v>176</v>
      </c>
      <c r="F504" s="317">
        <v>1103</v>
      </c>
      <c r="G504" s="317">
        <v>610</v>
      </c>
      <c r="H504" s="317">
        <v>0</v>
      </c>
      <c r="I504" s="317">
        <v>1889</v>
      </c>
      <c r="J504" s="318">
        <v>0.1</v>
      </c>
      <c r="K504" s="318">
        <v>0.2</v>
      </c>
      <c r="L504" s="318">
        <v>0.1</v>
      </c>
      <c r="M504" s="318">
        <v>0</v>
      </c>
      <c r="N504" s="318">
        <v>0.4</v>
      </c>
      <c r="O504" s="319">
        <v>2110</v>
      </c>
      <c r="P504" s="319">
        <v>16056</v>
      </c>
      <c r="Q504" s="319">
        <v>6984</v>
      </c>
      <c r="R504" s="319">
        <v>0</v>
      </c>
      <c r="S504" s="319">
        <v>25150</v>
      </c>
      <c r="T504" s="320">
        <v>0.1</v>
      </c>
      <c r="U504" s="320">
        <v>0.2</v>
      </c>
      <c r="V504" s="320">
        <v>0</v>
      </c>
      <c r="W504" s="320">
        <v>0</v>
      </c>
      <c r="X504" s="320">
        <v>0.3</v>
      </c>
      <c r="Y504" s="317">
        <v>54</v>
      </c>
      <c r="Z504" s="317">
        <v>228</v>
      </c>
      <c r="AA504" s="317">
        <v>123</v>
      </c>
      <c r="AB504" s="317">
        <v>0</v>
      </c>
      <c r="AC504" s="317">
        <v>405</v>
      </c>
      <c r="AD504" s="317">
        <v>29</v>
      </c>
      <c r="AE504" s="317">
        <v>81</v>
      </c>
      <c r="AF504" s="317">
        <v>45</v>
      </c>
      <c r="AG504" s="317">
        <v>0</v>
      </c>
      <c r="AH504" s="317">
        <v>155</v>
      </c>
      <c r="AI504" s="319">
        <v>54</v>
      </c>
      <c r="AJ504" s="319">
        <v>228</v>
      </c>
      <c r="AK504" s="319">
        <v>123</v>
      </c>
      <c r="AL504" s="319">
        <v>0</v>
      </c>
      <c r="AM504" s="319">
        <v>405</v>
      </c>
      <c r="AN504" s="319">
        <v>29</v>
      </c>
      <c r="AO504" s="319">
        <v>81</v>
      </c>
      <c r="AP504" s="319">
        <v>45</v>
      </c>
      <c r="AQ504" s="319">
        <v>0</v>
      </c>
      <c r="AR504" s="319">
        <v>155</v>
      </c>
      <c r="AS504" s="321">
        <v>12</v>
      </c>
      <c r="AT504" s="321">
        <v>13</v>
      </c>
      <c r="AU504" s="321">
        <v>11</v>
      </c>
      <c r="AV504" s="321">
        <v>0</v>
      </c>
      <c r="AW504" s="308" t="s">
        <v>6</v>
      </c>
    </row>
    <row r="505" spans="1:49" x14ac:dyDescent="0.35">
      <c r="A505" s="315">
        <v>2013</v>
      </c>
      <c r="B505" s="316">
        <v>20509</v>
      </c>
      <c r="C505" s="308" t="s">
        <v>1740</v>
      </c>
      <c r="D505" s="308" t="s">
        <v>86</v>
      </c>
      <c r="E505" s="317">
        <v>18</v>
      </c>
      <c r="F505" s="317">
        <v>1</v>
      </c>
      <c r="G505" s="317">
        <v>1</v>
      </c>
      <c r="H505" s="317" t="s">
        <v>35</v>
      </c>
      <c r="I505" s="317">
        <v>20</v>
      </c>
      <c r="J505" s="318">
        <v>0.1</v>
      </c>
      <c r="K505" s="318">
        <v>0</v>
      </c>
      <c r="L505" s="318">
        <v>0</v>
      </c>
      <c r="M505" s="318" t="s">
        <v>35</v>
      </c>
      <c r="N505" s="318">
        <v>0.1</v>
      </c>
      <c r="O505" s="319">
        <v>270</v>
      </c>
      <c r="P505" s="319">
        <v>14</v>
      </c>
      <c r="Q505" s="319">
        <v>10</v>
      </c>
      <c r="R505" s="319" t="s">
        <v>35</v>
      </c>
      <c r="S505" s="319">
        <v>294</v>
      </c>
      <c r="T505" s="320">
        <v>0.4</v>
      </c>
      <c r="U505" s="320" t="s">
        <v>35</v>
      </c>
      <c r="V505" s="320" t="s">
        <v>35</v>
      </c>
      <c r="W505" s="320" t="s">
        <v>35</v>
      </c>
      <c r="X505" s="320">
        <v>0.4</v>
      </c>
      <c r="Y505" s="317">
        <v>5</v>
      </c>
      <c r="Z505" s="317">
        <v>0</v>
      </c>
      <c r="AA505" s="317">
        <v>0</v>
      </c>
      <c r="AB505" s="317" t="s">
        <v>35</v>
      </c>
      <c r="AC505" s="317">
        <v>5</v>
      </c>
      <c r="AD505" s="317" t="s">
        <v>35</v>
      </c>
      <c r="AE505" s="317" t="s">
        <v>35</v>
      </c>
      <c r="AF505" s="317" t="s">
        <v>35</v>
      </c>
      <c r="AG505" s="317" t="s">
        <v>35</v>
      </c>
      <c r="AH505" s="317" t="s">
        <v>35</v>
      </c>
      <c r="AI505" s="319">
        <v>5</v>
      </c>
      <c r="AJ505" s="319">
        <v>0</v>
      </c>
      <c r="AK505" s="319">
        <v>0</v>
      </c>
      <c r="AL505" s="319" t="s">
        <v>35</v>
      </c>
      <c r="AM505" s="319">
        <v>5</v>
      </c>
      <c r="AN505" s="319" t="s">
        <v>35</v>
      </c>
      <c r="AO505" s="319" t="s">
        <v>35</v>
      </c>
      <c r="AP505" s="319" t="s">
        <v>35</v>
      </c>
      <c r="AQ505" s="319" t="s">
        <v>35</v>
      </c>
      <c r="AR505" s="319" t="s">
        <v>35</v>
      </c>
      <c r="AS505" s="321">
        <v>15</v>
      </c>
      <c r="AT505" s="321">
        <v>15</v>
      </c>
      <c r="AU505" s="321">
        <v>15</v>
      </c>
      <c r="AV505" s="321" t="s">
        <v>35</v>
      </c>
      <c r="AW505" s="308" t="s">
        <v>2742</v>
      </c>
    </row>
    <row r="506" spans="1:49" x14ac:dyDescent="0.35">
      <c r="A506" s="315">
        <v>2013</v>
      </c>
      <c r="B506" s="316">
        <v>20521</v>
      </c>
      <c r="C506" s="308" t="s">
        <v>1742</v>
      </c>
      <c r="D506" s="308" t="s">
        <v>112</v>
      </c>
      <c r="E506" s="317">
        <v>1490</v>
      </c>
      <c r="F506" s="317">
        <v>2730</v>
      </c>
      <c r="G506" s="317">
        <v>304</v>
      </c>
      <c r="H506" s="317">
        <v>0</v>
      </c>
      <c r="I506" s="317">
        <v>4524</v>
      </c>
      <c r="J506" s="318">
        <v>0.3</v>
      </c>
      <c r="K506" s="318">
        <v>0.4</v>
      </c>
      <c r="L506" s="318">
        <v>0.1</v>
      </c>
      <c r="M506" s="318">
        <v>0</v>
      </c>
      <c r="N506" s="318">
        <v>0.8</v>
      </c>
      <c r="O506" s="319">
        <v>30868</v>
      </c>
      <c r="P506" s="319">
        <v>43167</v>
      </c>
      <c r="Q506" s="319">
        <v>4796</v>
      </c>
      <c r="R506" s="319">
        <v>0</v>
      </c>
      <c r="S506" s="319">
        <v>78831</v>
      </c>
      <c r="T506" s="320">
        <v>0.3</v>
      </c>
      <c r="U506" s="320">
        <v>0.4</v>
      </c>
      <c r="V506" s="320">
        <v>0.1</v>
      </c>
      <c r="W506" s="320">
        <v>0</v>
      </c>
      <c r="X506" s="320">
        <v>0.8</v>
      </c>
      <c r="Y506" s="317">
        <v>71</v>
      </c>
      <c r="Z506" s="317">
        <v>95</v>
      </c>
      <c r="AA506" s="317">
        <v>11</v>
      </c>
      <c r="AB506" s="317">
        <v>0</v>
      </c>
      <c r="AC506" s="317">
        <v>177</v>
      </c>
      <c r="AD506" s="317">
        <v>160</v>
      </c>
      <c r="AE506" s="317">
        <v>50</v>
      </c>
      <c r="AF506" s="317">
        <v>6</v>
      </c>
      <c r="AG506" s="317">
        <v>0</v>
      </c>
      <c r="AH506" s="317">
        <v>216</v>
      </c>
      <c r="AI506" s="319">
        <v>71</v>
      </c>
      <c r="AJ506" s="319">
        <v>95</v>
      </c>
      <c r="AK506" s="319">
        <v>11</v>
      </c>
      <c r="AL506" s="319">
        <v>0</v>
      </c>
      <c r="AM506" s="319">
        <v>177</v>
      </c>
      <c r="AN506" s="319">
        <v>160</v>
      </c>
      <c r="AO506" s="319">
        <v>50</v>
      </c>
      <c r="AP506" s="319">
        <v>6</v>
      </c>
      <c r="AQ506" s="319">
        <v>0</v>
      </c>
      <c r="AR506" s="319">
        <v>216</v>
      </c>
      <c r="AS506" s="321">
        <v>21</v>
      </c>
      <c r="AT506" s="321">
        <v>16</v>
      </c>
      <c r="AU506" s="321">
        <v>16</v>
      </c>
      <c r="AV506" s="321">
        <v>0</v>
      </c>
      <c r="AW506" s="308" t="s">
        <v>6</v>
      </c>
    </row>
    <row r="507" spans="1:49" x14ac:dyDescent="0.35">
      <c r="A507" s="315">
        <v>2013</v>
      </c>
      <c r="B507" s="316">
        <v>20639</v>
      </c>
      <c r="C507" s="308" t="s">
        <v>1747</v>
      </c>
      <c r="D507" s="308" t="s">
        <v>48</v>
      </c>
      <c r="E507" s="317">
        <v>1039</v>
      </c>
      <c r="F507" s="317">
        <v>288</v>
      </c>
      <c r="G507" s="317" t="s">
        <v>35</v>
      </c>
      <c r="H507" s="317" t="s">
        <v>35</v>
      </c>
      <c r="I507" s="317">
        <v>1327</v>
      </c>
      <c r="J507" s="318">
        <v>0.2</v>
      </c>
      <c r="K507" s="318">
        <v>0.1</v>
      </c>
      <c r="L507" s="318" t="s">
        <v>35</v>
      </c>
      <c r="M507" s="318" t="s">
        <v>35</v>
      </c>
      <c r="N507" s="318">
        <v>0.3</v>
      </c>
      <c r="O507" s="319">
        <v>15585</v>
      </c>
      <c r="P507" s="319">
        <v>4320</v>
      </c>
      <c r="Q507" s="319" t="s">
        <v>35</v>
      </c>
      <c r="R507" s="319" t="s">
        <v>35</v>
      </c>
      <c r="S507" s="319">
        <v>19905</v>
      </c>
      <c r="T507" s="320">
        <v>2.9</v>
      </c>
      <c r="U507" s="320">
        <v>1.7</v>
      </c>
      <c r="V507" s="320" t="s">
        <v>35</v>
      </c>
      <c r="W507" s="320" t="s">
        <v>35</v>
      </c>
      <c r="X507" s="320">
        <v>4.5999999999999996</v>
      </c>
      <c r="Y507" s="317">
        <v>90</v>
      </c>
      <c r="Z507" s="317">
        <v>29</v>
      </c>
      <c r="AA507" s="317" t="s">
        <v>35</v>
      </c>
      <c r="AB507" s="317" t="s">
        <v>35</v>
      </c>
      <c r="AC507" s="317">
        <v>119</v>
      </c>
      <c r="AD507" s="317">
        <v>155</v>
      </c>
      <c r="AE507" s="317">
        <v>12</v>
      </c>
      <c r="AF507" s="317" t="s">
        <v>35</v>
      </c>
      <c r="AG507" s="317" t="s">
        <v>35</v>
      </c>
      <c r="AH507" s="317">
        <v>167</v>
      </c>
      <c r="AI507" s="319">
        <v>90</v>
      </c>
      <c r="AJ507" s="319">
        <v>29</v>
      </c>
      <c r="AK507" s="319" t="s">
        <v>35</v>
      </c>
      <c r="AL507" s="319" t="s">
        <v>35</v>
      </c>
      <c r="AM507" s="319">
        <v>119</v>
      </c>
      <c r="AN507" s="319">
        <v>155</v>
      </c>
      <c r="AO507" s="319">
        <v>12</v>
      </c>
      <c r="AP507" s="319" t="s">
        <v>35</v>
      </c>
      <c r="AQ507" s="319" t="s">
        <v>35</v>
      </c>
      <c r="AR507" s="319">
        <v>167</v>
      </c>
      <c r="AS507" s="321">
        <v>15</v>
      </c>
      <c r="AT507" s="321">
        <v>15</v>
      </c>
      <c r="AU507" s="321" t="s">
        <v>35</v>
      </c>
      <c r="AV507" s="321" t="s">
        <v>35</v>
      </c>
      <c r="AW507" s="308" t="s">
        <v>6</v>
      </c>
    </row>
    <row r="508" spans="1:49" x14ac:dyDescent="0.35">
      <c r="A508" s="315">
        <v>2013</v>
      </c>
      <c r="B508" s="316">
        <v>20737</v>
      </c>
      <c r="C508" s="308" t="s">
        <v>1749</v>
      </c>
      <c r="D508" s="308" t="s">
        <v>48</v>
      </c>
      <c r="E508" s="317">
        <v>255</v>
      </c>
      <c r="F508" s="317">
        <v>340</v>
      </c>
      <c r="G508" s="317">
        <v>187</v>
      </c>
      <c r="H508" s="317" t="s">
        <v>35</v>
      </c>
      <c r="I508" s="317">
        <v>782</v>
      </c>
      <c r="J508" s="318">
        <v>0.1</v>
      </c>
      <c r="K508" s="318">
        <v>0.1</v>
      </c>
      <c r="L508" s="318">
        <v>0</v>
      </c>
      <c r="M508" s="318" t="s">
        <v>35</v>
      </c>
      <c r="N508" s="318">
        <v>0.2</v>
      </c>
      <c r="O508" s="319">
        <v>2550</v>
      </c>
      <c r="P508" s="319">
        <v>3400</v>
      </c>
      <c r="Q508" s="319">
        <v>1870</v>
      </c>
      <c r="R508" s="319" t="s">
        <v>35</v>
      </c>
      <c r="S508" s="319">
        <v>7820</v>
      </c>
      <c r="T508" s="320">
        <v>0.1</v>
      </c>
      <c r="U508" s="320">
        <v>0.1</v>
      </c>
      <c r="V508" s="320">
        <v>0</v>
      </c>
      <c r="W508" s="320" t="s">
        <v>35</v>
      </c>
      <c r="X508" s="320">
        <v>0.2</v>
      </c>
      <c r="Y508" s="317">
        <v>40</v>
      </c>
      <c r="Z508" s="317">
        <v>31</v>
      </c>
      <c r="AA508" s="317">
        <v>13</v>
      </c>
      <c r="AB508" s="317" t="s">
        <v>35</v>
      </c>
      <c r="AC508" s="317">
        <v>84</v>
      </c>
      <c r="AD508" s="317">
        <v>46</v>
      </c>
      <c r="AE508" s="317">
        <v>20</v>
      </c>
      <c r="AF508" s="317">
        <v>11</v>
      </c>
      <c r="AG508" s="317" t="s">
        <v>35</v>
      </c>
      <c r="AH508" s="317">
        <v>77</v>
      </c>
      <c r="AI508" s="319">
        <v>43</v>
      </c>
      <c r="AJ508" s="319">
        <v>41</v>
      </c>
      <c r="AK508" s="319">
        <v>40</v>
      </c>
      <c r="AL508" s="319" t="s">
        <v>35</v>
      </c>
      <c r="AM508" s="319">
        <v>124</v>
      </c>
      <c r="AN508" s="319">
        <v>46</v>
      </c>
      <c r="AO508" s="319">
        <v>21</v>
      </c>
      <c r="AP508" s="319">
        <v>11</v>
      </c>
      <c r="AQ508" s="319" t="s">
        <v>35</v>
      </c>
      <c r="AR508" s="319">
        <v>78</v>
      </c>
      <c r="AS508" s="321">
        <v>10</v>
      </c>
      <c r="AT508" s="321">
        <v>10</v>
      </c>
      <c r="AU508" s="321">
        <v>10</v>
      </c>
      <c r="AV508" s="321" t="s">
        <v>35</v>
      </c>
      <c r="AW508" s="308" t="s">
        <v>6</v>
      </c>
    </row>
    <row r="509" spans="1:49" x14ac:dyDescent="0.35">
      <c r="A509" s="315">
        <v>2013</v>
      </c>
      <c r="B509" s="316">
        <v>20806</v>
      </c>
      <c r="C509" s="308" t="s">
        <v>1753</v>
      </c>
      <c r="D509" s="308" t="s">
        <v>48</v>
      </c>
      <c r="E509" s="317">
        <v>66</v>
      </c>
      <c r="F509" s="317">
        <v>288</v>
      </c>
      <c r="G509" s="317">
        <v>290</v>
      </c>
      <c r="H509" s="317" t="s">
        <v>35</v>
      </c>
      <c r="I509" s="317">
        <v>644</v>
      </c>
      <c r="J509" s="318">
        <v>0.1</v>
      </c>
      <c r="K509" s="318">
        <v>0.1</v>
      </c>
      <c r="L509" s="318">
        <v>0.1</v>
      </c>
      <c r="M509" s="318" t="s">
        <v>35</v>
      </c>
      <c r="N509" s="318">
        <v>0.3</v>
      </c>
      <c r="O509" s="319">
        <v>264</v>
      </c>
      <c r="P509" s="319">
        <v>1152</v>
      </c>
      <c r="Q509" s="319">
        <v>1160</v>
      </c>
      <c r="R509" s="319" t="s">
        <v>35</v>
      </c>
      <c r="S509" s="319">
        <v>2576</v>
      </c>
      <c r="T509" s="320">
        <v>0.1</v>
      </c>
      <c r="U509" s="320">
        <v>0.1</v>
      </c>
      <c r="V509" s="320">
        <v>0.1</v>
      </c>
      <c r="W509" s="320" t="s">
        <v>35</v>
      </c>
      <c r="X509" s="320">
        <v>0.3</v>
      </c>
      <c r="Y509" s="317">
        <v>22</v>
      </c>
      <c r="Z509" s="317">
        <v>23</v>
      </c>
      <c r="AA509" s="317">
        <v>12</v>
      </c>
      <c r="AB509" s="317" t="s">
        <v>35</v>
      </c>
      <c r="AC509" s="317">
        <v>57</v>
      </c>
      <c r="AD509" s="317">
        <v>22</v>
      </c>
      <c r="AE509" s="317">
        <v>17</v>
      </c>
      <c r="AF509" s="317">
        <v>17</v>
      </c>
      <c r="AG509" s="317" t="s">
        <v>35</v>
      </c>
      <c r="AH509" s="317">
        <v>56</v>
      </c>
      <c r="AI509" s="319">
        <v>22</v>
      </c>
      <c r="AJ509" s="319">
        <v>23</v>
      </c>
      <c r="AK509" s="319">
        <v>12</v>
      </c>
      <c r="AL509" s="319" t="s">
        <v>35</v>
      </c>
      <c r="AM509" s="319">
        <v>57</v>
      </c>
      <c r="AN509" s="319">
        <v>22</v>
      </c>
      <c r="AO509" s="319">
        <v>17</v>
      </c>
      <c r="AP509" s="319">
        <v>17</v>
      </c>
      <c r="AQ509" s="319" t="s">
        <v>35</v>
      </c>
      <c r="AR509" s="319">
        <v>56</v>
      </c>
      <c r="AS509" s="321">
        <v>4</v>
      </c>
      <c r="AT509" s="321">
        <v>4</v>
      </c>
      <c r="AU509" s="321">
        <v>4</v>
      </c>
      <c r="AV509" s="321" t="s">
        <v>35</v>
      </c>
      <c r="AW509" s="308" t="s">
        <v>2743</v>
      </c>
    </row>
    <row r="510" spans="1:49" x14ac:dyDescent="0.35">
      <c r="A510" s="315">
        <v>2013</v>
      </c>
      <c r="B510" s="316">
        <v>20823</v>
      </c>
      <c r="C510" s="308" t="s">
        <v>1755</v>
      </c>
      <c r="D510" s="308" t="s">
        <v>164</v>
      </c>
      <c r="E510" s="317">
        <v>29</v>
      </c>
      <c r="F510" s="317">
        <v>24</v>
      </c>
      <c r="G510" s="317" t="s">
        <v>35</v>
      </c>
      <c r="H510" s="317" t="s">
        <v>35</v>
      </c>
      <c r="I510" s="317">
        <v>53</v>
      </c>
      <c r="J510" s="318">
        <v>0</v>
      </c>
      <c r="K510" s="318">
        <v>0</v>
      </c>
      <c r="L510" s="318" t="s">
        <v>35</v>
      </c>
      <c r="M510" s="318" t="s">
        <v>35</v>
      </c>
      <c r="N510" s="318">
        <v>0</v>
      </c>
      <c r="O510" s="319">
        <v>422</v>
      </c>
      <c r="P510" s="319">
        <v>288</v>
      </c>
      <c r="Q510" s="319" t="s">
        <v>35</v>
      </c>
      <c r="R510" s="319" t="s">
        <v>35</v>
      </c>
      <c r="S510" s="319">
        <v>710</v>
      </c>
      <c r="T510" s="320">
        <v>0</v>
      </c>
      <c r="U510" s="320">
        <v>0</v>
      </c>
      <c r="V510" s="320" t="s">
        <v>35</v>
      </c>
      <c r="W510" s="320" t="s">
        <v>35</v>
      </c>
      <c r="X510" s="320">
        <v>0</v>
      </c>
      <c r="Y510" s="317">
        <v>2</v>
      </c>
      <c r="Z510" s="317">
        <v>3</v>
      </c>
      <c r="AA510" s="317" t="s">
        <v>35</v>
      </c>
      <c r="AB510" s="317" t="s">
        <v>35</v>
      </c>
      <c r="AC510" s="317">
        <v>5</v>
      </c>
      <c r="AD510" s="317">
        <v>2</v>
      </c>
      <c r="AE510" s="317">
        <v>3</v>
      </c>
      <c r="AF510" s="317" t="s">
        <v>35</v>
      </c>
      <c r="AG510" s="317" t="s">
        <v>35</v>
      </c>
      <c r="AH510" s="317">
        <v>5</v>
      </c>
      <c r="AI510" s="319">
        <v>2</v>
      </c>
      <c r="AJ510" s="319">
        <v>3</v>
      </c>
      <c r="AK510" s="319" t="s">
        <v>35</v>
      </c>
      <c r="AL510" s="319" t="s">
        <v>35</v>
      </c>
      <c r="AM510" s="319">
        <v>5</v>
      </c>
      <c r="AN510" s="319">
        <v>2</v>
      </c>
      <c r="AO510" s="319">
        <v>3</v>
      </c>
      <c r="AP510" s="319" t="s">
        <v>35</v>
      </c>
      <c r="AQ510" s="319" t="s">
        <v>35</v>
      </c>
      <c r="AR510" s="319">
        <v>5</v>
      </c>
      <c r="AS510" s="321">
        <v>14</v>
      </c>
      <c r="AT510" s="321">
        <v>24</v>
      </c>
      <c r="AU510" s="321" t="s">
        <v>35</v>
      </c>
      <c r="AV510" s="321" t="s">
        <v>35</v>
      </c>
      <c r="AW510" s="308" t="s">
        <v>6</v>
      </c>
    </row>
    <row r="511" spans="1:49" x14ac:dyDescent="0.35">
      <c r="A511" s="315">
        <v>2013</v>
      </c>
      <c r="B511" s="316">
        <v>20856</v>
      </c>
      <c r="C511" s="308" t="s">
        <v>1762</v>
      </c>
      <c r="D511" s="308" t="s">
        <v>37</v>
      </c>
      <c r="E511" s="317" t="s">
        <v>35</v>
      </c>
      <c r="F511" s="317">
        <v>9163</v>
      </c>
      <c r="G511" s="317">
        <v>191</v>
      </c>
      <c r="H511" s="317" t="s">
        <v>35</v>
      </c>
      <c r="I511" s="317">
        <v>9354</v>
      </c>
      <c r="J511" s="318" t="s">
        <v>35</v>
      </c>
      <c r="K511" s="318">
        <v>1.1000000000000001</v>
      </c>
      <c r="L511" s="318">
        <v>0</v>
      </c>
      <c r="M511" s="318" t="s">
        <v>35</v>
      </c>
      <c r="N511" s="318">
        <v>1.1000000000000001</v>
      </c>
      <c r="O511" s="319" t="s">
        <v>35</v>
      </c>
      <c r="P511" s="319">
        <v>134276</v>
      </c>
      <c r="Q511" s="319">
        <v>2696</v>
      </c>
      <c r="R511" s="319" t="s">
        <v>35</v>
      </c>
      <c r="S511" s="319">
        <v>136972</v>
      </c>
      <c r="T511" s="320" t="s">
        <v>35</v>
      </c>
      <c r="U511" s="320">
        <v>16.7</v>
      </c>
      <c r="V511" s="320">
        <v>0.5</v>
      </c>
      <c r="W511" s="320" t="s">
        <v>35</v>
      </c>
      <c r="X511" s="320">
        <v>17.2</v>
      </c>
      <c r="Y511" s="317" t="s">
        <v>35</v>
      </c>
      <c r="Z511" s="317">
        <v>1035</v>
      </c>
      <c r="AA511" s="317">
        <v>22</v>
      </c>
      <c r="AB511" s="317" t="s">
        <v>35</v>
      </c>
      <c r="AC511" s="317">
        <v>1057</v>
      </c>
      <c r="AD511" s="317" t="s">
        <v>35</v>
      </c>
      <c r="AE511" s="317">
        <v>1902</v>
      </c>
      <c r="AF511" s="317">
        <v>40</v>
      </c>
      <c r="AG511" s="317" t="s">
        <v>35</v>
      </c>
      <c r="AH511" s="317">
        <v>1941</v>
      </c>
      <c r="AI511" s="319" t="s">
        <v>35</v>
      </c>
      <c r="AJ511" s="319">
        <v>1035</v>
      </c>
      <c r="AK511" s="319">
        <v>22</v>
      </c>
      <c r="AL511" s="319" t="s">
        <v>35</v>
      </c>
      <c r="AM511" s="319">
        <v>1057</v>
      </c>
      <c r="AN511" s="319" t="s">
        <v>35</v>
      </c>
      <c r="AO511" s="319">
        <v>1902</v>
      </c>
      <c r="AP511" s="319">
        <v>40</v>
      </c>
      <c r="AQ511" s="319" t="s">
        <v>35</v>
      </c>
      <c r="AR511" s="319">
        <v>1941</v>
      </c>
      <c r="AS511" s="321" t="s">
        <v>35</v>
      </c>
      <c r="AT511" s="321">
        <v>15</v>
      </c>
      <c r="AU511" s="321">
        <v>14</v>
      </c>
      <c r="AV511" s="321" t="s">
        <v>35</v>
      </c>
      <c r="AW511" s="308" t="s">
        <v>2744</v>
      </c>
    </row>
    <row r="512" spans="1:49" x14ac:dyDescent="0.35">
      <c r="A512" s="315">
        <v>2013</v>
      </c>
      <c r="B512" s="316">
        <v>20858</v>
      </c>
      <c r="C512" s="308" t="s">
        <v>2055</v>
      </c>
      <c r="D512" s="308" t="s">
        <v>37</v>
      </c>
      <c r="E512" s="317">
        <v>2544</v>
      </c>
      <c r="F512" s="317">
        <v>2550</v>
      </c>
      <c r="G512" s="317">
        <v>1897</v>
      </c>
      <c r="H512" s="317">
        <v>0</v>
      </c>
      <c r="I512" s="317">
        <v>6991</v>
      </c>
      <c r="J512" s="318">
        <v>0</v>
      </c>
      <c r="K512" s="318">
        <v>1</v>
      </c>
      <c r="L512" s="318">
        <v>0</v>
      </c>
      <c r="M512" s="318" t="s">
        <v>35</v>
      </c>
      <c r="N512" s="318">
        <v>1</v>
      </c>
      <c r="O512" s="319">
        <v>17809</v>
      </c>
      <c r="P512" s="319">
        <v>30595</v>
      </c>
      <c r="Q512" s="319">
        <v>22764</v>
      </c>
      <c r="R512" s="319" t="s">
        <v>35</v>
      </c>
      <c r="S512" s="319">
        <v>71168</v>
      </c>
      <c r="T512" s="320">
        <v>0</v>
      </c>
      <c r="U512" s="320">
        <v>1</v>
      </c>
      <c r="V512" s="320">
        <v>0</v>
      </c>
      <c r="W512" s="320" t="s">
        <v>35</v>
      </c>
      <c r="X512" s="320">
        <v>1</v>
      </c>
      <c r="Y512" s="317">
        <v>510</v>
      </c>
      <c r="Z512" s="317">
        <v>572</v>
      </c>
      <c r="AA512" s="317">
        <v>379</v>
      </c>
      <c r="AB512" s="317">
        <v>0</v>
      </c>
      <c r="AC512" s="317">
        <v>1461</v>
      </c>
      <c r="AD512" s="317">
        <v>799</v>
      </c>
      <c r="AE512" s="317">
        <v>1152</v>
      </c>
      <c r="AF512" s="317">
        <v>676</v>
      </c>
      <c r="AG512" s="317">
        <v>0</v>
      </c>
      <c r="AH512" s="317">
        <v>2627</v>
      </c>
      <c r="AI512" s="319">
        <v>510</v>
      </c>
      <c r="AJ512" s="319">
        <v>572</v>
      </c>
      <c r="AK512" s="319">
        <v>379</v>
      </c>
      <c r="AL512" s="319">
        <v>0</v>
      </c>
      <c r="AM512" s="319">
        <v>1461</v>
      </c>
      <c r="AN512" s="319">
        <v>799</v>
      </c>
      <c r="AO512" s="319">
        <v>1152</v>
      </c>
      <c r="AP512" s="319">
        <v>676</v>
      </c>
      <c r="AQ512" s="319">
        <v>0</v>
      </c>
      <c r="AR512" s="319">
        <v>2627</v>
      </c>
      <c r="AS512" s="321">
        <v>7</v>
      </c>
      <c r="AT512" s="321">
        <v>12</v>
      </c>
      <c r="AU512" s="321">
        <v>12</v>
      </c>
      <c r="AV512" s="321" t="s">
        <v>35</v>
      </c>
      <c r="AW512" s="308" t="s">
        <v>6</v>
      </c>
    </row>
    <row r="513" spans="1:49" x14ac:dyDescent="0.35">
      <c r="A513" s="315">
        <v>2013</v>
      </c>
      <c r="B513" s="316">
        <v>20885</v>
      </c>
      <c r="C513" s="308" t="s">
        <v>1765</v>
      </c>
      <c r="D513" s="308" t="s">
        <v>58</v>
      </c>
      <c r="E513" s="317">
        <v>26</v>
      </c>
      <c r="F513" s="317">
        <v>12</v>
      </c>
      <c r="G513" s="317" t="s">
        <v>35</v>
      </c>
      <c r="H513" s="317" t="s">
        <v>35</v>
      </c>
      <c r="I513" s="317">
        <v>38</v>
      </c>
      <c r="J513" s="318">
        <v>4.2</v>
      </c>
      <c r="K513" s="318">
        <v>1.8</v>
      </c>
      <c r="L513" s="318" t="s">
        <v>35</v>
      </c>
      <c r="M513" s="318" t="s">
        <v>35</v>
      </c>
      <c r="N513" s="318">
        <v>6</v>
      </c>
      <c r="O513" s="319">
        <v>2085</v>
      </c>
      <c r="P513" s="319">
        <v>915</v>
      </c>
      <c r="Q513" s="319" t="s">
        <v>35</v>
      </c>
      <c r="R513" s="319" t="s">
        <v>35</v>
      </c>
      <c r="S513" s="319">
        <v>3000</v>
      </c>
      <c r="T513" s="320">
        <v>3.5</v>
      </c>
      <c r="U513" s="320">
        <v>1.5</v>
      </c>
      <c r="V513" s="320" t="s">
        <v>35</v>
      </c>
      <c r="W513" s="320" t="s">
        <v>35</v>
      </c>
      <c r="X513" s="320">
        <v>5</v>
      </c>
      <c r="Y513" s="317" t="s">
        <v>35</v>
      </c>
      <c r="Z513" s="317" t="s">
        <v>35</v>
      </c>
      <c r="AA513" s="317" t="s">
        <v>35</v>
      </c>
      <c r="AB513" s="317" t="s">
        <v>35</v>
      </c>
      <c r="AC513" s="317" t="s">
        <v>35</v>
      </c>
      <c r="AD513" s="317">
        <v>2</v>
      </c>
      <c r="AE513" s="317">
        <v>0</v>
      </c>
      <c r="AF513" s="317" t="s">
        <v>35</v>
      </c>
      <c r="AG513" s="317" t="s">
        <v>35</v>
      </c>
      <c r="AH513" s="317">
        <v>2</v>
      </c>
      <c r="AI513" s="319" t="s">
        <v>35</v>
      </c>
      <c r="AJ513" s="319" t="s">
        <v>35</v>
      </c>
      <c r="AK513" s="319" t="s">
        <v>35</v>
      </c>
      <c r="AL513" s="319" t="s">
        <v>35</v>
      </c>
      <c r="AM513" s="319" t="s">
        <v>35</v>
      </c>
      <c r="AN513" s="319">
        <v>54</v>
      </c>
      <c r="AO513" s="319">
        <v>6</v>
      </c>
      <c r="AP513" s="319" t="s">
        <v>35</v>
      </c>
      <c r="AQ513" s="319" t="s">
        <v>35</v>
      </c>
      <c r="AR513" s="319">
        <v>60</v>
      </c>
      <c r="AS513" s="321">
        <v>30</v>
      </c>
      <c r="AT513" s="321">
        <v>30</v>
      </c>
      <c r="AU513" s="321" t="s">
        <v>35</v>
      </c>
      <c r="AV513" s="321" t="s">
        <v>35</v>
      </c>
      <c r="AW513" s="308" t="s">
        <v>6</v>
      </c>
    </row>
    <row r="514" spans="1:49" x14ac:dyDescent="0.35">
      <c r="A514" s="315">
        <v>2013</v>
      </c>
      <c r="B514" s="316">
        <v>20997</v>
      </c>
      <c r="C514" s="308" t="s">
        <v>1772</v>
      </c>
      <c r="D514" s="308" t="s">
        <v>169</v>
      </c>
      <c r="E514" s="317">
        <v>486</v>
      </c>
      <c r="F514" s="317" t="s">
        <v>35</v>
      </c>
      <c r="G514" s="317" t="s">
        <v>35</v>
      </c>
      <c r="H514" s="317" t="s">
        <v>35</v>
      </c>
      <c r="I514" s="317">
        <v>486</v>
      </c>
      <c r="J514" s="318">
        <v>1</v>
      </c>
      <c r="K514" s="318" t="s">
        <v>35</v>
      </c>
      <c r="L514" s="318" t="s">
        <v>35</v>
      </c>
      <c r="M514" s="318" t="s">
        <v>35</v>
      </c>
      <c r="N514" s="318">
        <v>1</v>
      </c>
      <c r="O514" s="319">
        <v>486</v>
      </c>
      <c r="P514" s="319" t="s">
        <v>35</v>
      </c>
      <c r="Q514" s="319" t="s">
        <v>35</v>
      </c>
      <c r="R514" s="319" t="s">
        <v>35</v>
      </c>
      <c r="S514" s="319">
        <v>486</v>
      </c>
      <c r="T514" s="320">
        <v>1</v>
      </c>
      <c r="U514" s="320" t="s">
        <v>35</v>
      </c>
      <c r="V514" s="320" t="s">
        <v>35</v>
      </c>
      <c r="W514" s="320" t="s">
        <v>35</v>
      </c>
      <c r="X514" s="320">
        <v>1</v>
      </c>
      <c r="Y514" s="317">
        <v>3</v>
      </c>
      <c r="Z514" s="317" t="s">
        <v>35</v>
      </c>
      <c r="AA514" s="317" t="s">
        <v>35</v>
      </c>
      <c r="AB514" s="317" t="s">
        <v>35</v>
      </c>
      <c r="AC514" s="317">
        <v>3</v>
      </c>
      <c r="AD514" s="317">
        <v>30</v>
      </c>
      <c r="AE514" s="317" t="s">
        <v>35</v>
      </c>
      <c r="AF514" s="317" t="s">
        <v>35</v>
      </c>
      <c r="AG514" s="317" t="s">
        <v>35</v>
      </c>
      <c r="AH514" s="317">
        <v>30</v>
      </c>
      <c r="AI514" s="319">
        <v>3</v>
      </c>
      <c r="AJ514" s="319" t="s">
        <v>35</v>
      </c>
      <c r="AK514" s="319" t="s">
        <v>35</v>
      </c>
      <c r="AL514" s="319" t="s">
        <v>35</v>
      </c>
      <c r="AM514" s="319">
        <v>3</v>
      </c>
      <c r="AN514" s="319">
        <v>35</v>
      </c>
      <c r="AO514" s="319" t="s">
        <v>35</v>
      </c>
      <c r="AP514" s="319" t="s">
        <v>35</v>
      </c>
      <c r="AQ514" s="319" t="s">
        <v>35</v>
      </c>
      <c r="AR514" s="319">
        <v>35</v>
      </c>
      <c r="AS514" s="321">
        <v>30</v>
      </c>
      <c r="AT514" s="321" t="s">
        <v>35</v>
      </c>
      <c r="AU514" s="321" t="s">
        <v>35</v>
      </c>
      <c r="AV514" s="321" t="s">
        <v>35</v>
      </c>
      <c r="AW514" s="308" t="s">
        <v>6</v>
      </c>
    </row>
    <row r="515" spans="1:49" x14ac:dyDescent="0.35">
      <c r="A515" s="315">
        <v>2013</v>
      </c>
      <c r="B515" s="316">
        <v>21002</v>
      </c>
      <c r="C515" s="308" t="s">
        <v>1773</v>
      </c>
      <c r="D515" s="308" t="s">
        <v>51</v>
      </c>
      <c r="E515" s="317">
        <v>5883</v>
      </c>
      <c r="F515" s="317" t="s">
        <v>35</v>
      </c>
      <c r="G515" s="317" t="s">
        <v>35</v>
      </c>
      <c r="H515" s="317" t="s">
        <v>35</v>
      </c>
      <c r="I515" s="317">
        <v>5883</v>
      </c>
      <c r="J515" s="318" t="s">
        <v>35</v>
      </c>
      <c r="K515" s="318" t="s">
        <v>35</v>
      </c>
      <c r="L515" s="318" t="s">
        <v>35</v>
      </c>
      <c r="M515" s="318" t="s">
        <v>35</v>
      </c>
      <c r="N515" s="318" t="s">
        <v>35</v>
      </c>
      <c r="O515" s="319">
        <v>35242</v>
      </c>
      <c r="P515" s="319">
        <v>33</v>
      </c>
      <c r="Q515" s="319">
        <v>1563</v>
      </c>
      <c r="R515" s="319" t="s">
        <v>35</v>
      </c>
      <c r="S515" s="319">
        <v>36838</v>
      </c>
      <c r="T515" s="320" t="s">
        <v>35</v>
      </c>
      <c r="U515" s="320" t="s">
        <v>35</v>
      </c>
      <c r="V515" s="320" t="s">
        <v>35</v>
      </c>
      <c r="W515" s="320" t="s">
        <v>35</v>
      </c>
      <c r="X515" s="320" t="s">
        <v>35</v>
      </c>
      <c r="Y515" s="317" t="s">
        <v>35</v>
      </c>
      <c r="Z515" s="317" t="s">
        <v>35</v>
      </c>
      <c r="AA515" s="317" t="s">
        <v>35</v>
      </c>
      <c r="AB515" s="317" t="s">
        <v>35</v>
      </c>
      <c r="AC515" s="317" t="s">
        <v>35</v>
      </c>
      <c r="AD515" s="317">
        <v>42</v>
      </c>
      <c r="AE515" s="317" t="s">
        <v>35</v>
      </c>
      <c r="AF515" s="317" t="s">
        <v>35</v>
      </c>
      <c r="AG515" s="317" t="s">
        <v>35</v>
      </c>
      <c r="AH515" s="317">
        <v>42</v>
      </c>
      <c r="AI515" s="319" t="s">
        <v>35</v>
      </c>
      <c r="AJ515" s="319" t="s">
        <v>35</v>
      </c>
      <c r="AK515" s="319" t="s">
        <v>35</v>
      </c>
      <c r="AL515" s="319" t="s">
        <v>35</v>
      </c>
      <c r="AM515" s="319" t="s">
        <v>35</v>
      </c>
      <c r="AN515" s="319">
        <v>469</v>
      </c>
      <c r="AO515" s="319">
        <v>20</v>
      </c>
      <c r="AP515" s="319">
        <v>58</v>
      </c>
      <c r="AQ515" s="319" t="s">
        <v>35</v>
      </c>
      <c r="AR515" s="319">
        <v>547</v>
      </c>
      <c r="AS515" s="321">
        <v>8</v>
      </c>
      <c r="AT515" s="321">
        <v>1</v>
      </c>
      <c r="AU515" s="321">
        <v>15</v>
      </c>
      <c r="AV515" s="321" t="s">
        <v>35</v>
      </c>
      <c r="AW515" s="308" t="s">
        <v>6</v>
      </c>
    </row>
    <row r="516" spans="1:49" x14ac:dyDescent="0.35">
      <c r="A516" s="315">
        <v>2013</v>
      </c>
      <c r="B516" s="316">
        <v>21013</v>
      </c>
      <c r="C516" s="308" t="s">
        <v>2459</v>
      </c>
      <c r="D516" s="308" t="s">
        <v>48</v>
      </c>
      <c r="E516" s="317">
        <v>118</v>
      </c>
      <c r="F516" s="317">
        <v>350</v>
      </c>
      <c r="G516" s="317">
        <v>1050</v>
      </c>
      <c r="H516" s="317" t="s">
        <v>35</v>
      </c>
      <c r="I516" s="317">
        <v>1518</v>
      </c>
      <c r="J516" s="318">
        <v>0.1</v>
      </c>
      <c r="K516" s="318">
        <v>0.1</v>
      </c>
      <c r="L516" s="318">
        <v>0.2</v>
      </c>
      <c r="M516" s="318" t="s">
        <v>35</v>
      </c>
      <c r="N516" s="318">
        <v>0.4</v>
      </c>
      <c r="O516" s="319">
        <v>1546</v>
      </c>
      <c r="P516" s="319">
        <v>4255</v>
      </c>
      <c r="Q516" s="319">
        <v>12765</v>
      </c>
      <c r="R516" s="319" t="s">
        <v>35</v>
      </c>
      <c r="S516" s="319">
        <v>18566</v>
      </c>
      <c r="T516" s="320">
        <v>0.1</v>
      </c>
      <c r="U516" s="320">
        <v>0.1</v>
      </c>
      <c r="V516" s="320">
        <v>0.2</v>
      </c>
      <c r="W516" s="320" t="s">
        <v>35</v>
      </c>
      <c r="X516" s="320">
        <v>0.4</v>
      </c>
      <c r="Y516" s="317">
        <v>18</v>
      </c>
      <c r="Z516" s="317">
        <v>24</v>
      </c>
      <c r="AA516" s="317">
        <v>73</v>
      </c>
      <c r="AB516" s="317" t="s">
        <v>35</v>
      </c>
      <c r="AC516" s="317">
        <v>115</v>
      </c>
      <c r="AD516" s="317">
        <v>16</v>
      </c>
      <c r="AE516" s="317">
        <v>22</v>
      </c>
      <c r="AF516" s="317">
        <v>65</v>
      </c>
      <c r="AG516" s="317" t="s">
        <v>35</v>
      </c>
      <c r="AH516" s="317">
        <v>102</v>
      </c>
      <c r="AI516" s="319">
        <v>18</v>
      </c>
      <c r="AJ516" s="319">
        <v>24</v>
      </c>
      <c r="AK516" s="319">
        <v>73</v>
      </c>
      <c r="AL516" s="319" t="s">
        <v>35</v>
      </c>
      <c r="AM516" s="319">
        <v>115</v>
      </c>
      <c r="AN516" s="319">
        <v>16</v>
      </c>
      <c r="AO516" s="319">
        <v>22</v>
      </c>
      <c r="AP516" s="319">
        <v>65</v>
      </c>
      <c r="AQ516" s="319" t="s">
        <v>35</v>
      </c>
      <c r="AR516" s="319">
        <v>102</v>
      </c>
      <c r="AS516" s="321">
        <v>13</v>
      </c>
      <c r="AT516" s="321">
        <v>12</v>
      </c>
      <c r="AU516" s="321">
        <v>12</v>
      </c>
      <c r="AV516" s="321" t="s">
        <v>35</v>
      </c>
      <c r="AW516" s="308" t="s">
        <v>6</v>
      </c>
    </row>
    <row r="517" spans="1:49" x14ac:dyDescent="0.35">
      <c r="A517" s="315">
        <v>2013</v>
      </c>
      <c r="B517" s="316">
        <v>21048</v>
      </c>
      <c r="C517" s="308" t="s">
        <v>1775</v>
      </c>
      <c r="D517" s="308" t="s">
        <v>79</v>
      </c>
      <c r="E517" s="317">
        <v>275</v>
      </c>
      <c r="F517" s="317">
        <v>1906</v>
      </c>
      <c r="G517" s="317" t="s">
        <v>35</v>
      </c>
      <c r="H517" s="317" t="s">
        <v>35</v>
      </c>
      <c r="I517" s="317">
        <v>2181</v>
      </c>
      <c r="J517" s="318">
        <v>0.1</v>
      </c>
      <c r="K517" s="318">
        <v>0.2</v>
      </c>
      <c r="L517" s="318" t="s">
        <v>35</v>
      </c>
      <c r="M517" s="318" t="s">
        <v>35</v>
      </c>
      <c r="N517" s="318">
        <v>0.3</v>
      </c>
      <c r="O517" s="319">
        <v>4124</v>
      </c>
      <c r="P517" s="319">
        <v>28888</v>
      </c>
      <c r="Q517" s="319" t="s">
        <v>35</v>
      </c>
      <c r="R517" s="319" t="s">
        <v>35</v>
      </c>
      <c r="S517" s="319">
        <v>33012</v>
      </c>
      <c r="T517" s="320">
        <v>0.1</v>
      </c>
      <c r="U517" s="320">
        <v>0.2</v>
      </c>
      <c r="V517" s="320" t="s">
        <v>35</v>
      </c>
      <c r="W517" s="320" t="s">
        <v>35</v>
      </c>
      <c r="X517" s="320">
        <v>0.3</v>
      </c>
      <c r="Y517" s="317">
        <v>29</v>
      </c>
      <c r="Z517" s="317">
        <v>93</v>
      </c>
      <c r="AA517" s="317" t="s">
        <v>35</v>
      </c>
      <c r="AB517" s="317" t="s">
        <v>35</v>
      </c>
      <c r="AC517" s="317">
        <v>122</v>
      </c>
      <c r="AD517" s="317">
        <v>262</v>
      </c>
      <c r="AE517" s="317">
        <v>90</v>
      </c>
      <c r="AF517" s="317" t="s">
        <v>35</v>
      </c>
      <c r="AG517" s="317" t="s">
        <v>35</v>
      </c>
      <c r="AH517" s="317">
        <v>352</v>
      </c>
      <c r="AI517" s="319">
        <v>30</v>
      </c>
      <c r="AJ517" s="319">
        <v>399</v>
      </c>
      <c r="AK517" s="319" t="s">
        <v>35</v>
      </c>
      <c r="AL517" s="319" t="s">
        <v>35</v>
      </c>
      <c r="AM517" s="319">
        <v>429</v>
      </c>
      <c r="AN517" s="319">
        <v>280</v>
      </c>
      <c r="AO517" s="319">
        <v>13</v>
      </c>
      <c r="AP517" s="319" t="s">
        <v>35</v>
      </c>
      <c r="AQ517" s="319" t="s">
        <v>35</v>
      </c>
      <c r="AR517" s="319">
        <v>293</v>
      </c>
      <c r="AS517" s="321">
        <v>15</v>
      </c>
      <c r="AT517" s="321">
        <v>15</v>
      </c>
      <c r="AU517" s="321" t="s">
        <v>35</v>
      </c>
      <c r="AV517" s="321" t="s">
        <v>35</v>
      </c>
      <c r="AW517" s="308" t="s">
        <v>2745</v>
      </c>
    </row>
    <row r="518" spans="1:49" x14ac:dyDescent="0.35">
      <c r="A518" s="315">
        <v>2013</v>
      </c>
      <c r="B518" s="316">
        <v>21075</v>
      </c>
      <c r="C518" s="308" t="s">
        <v>1776</v>
      </c>
      <c r="D518" s="308" t="s">
        <v>125</v>
      </c>
      <c r="E518" s="317">
        <v>39</v>
      </c>
      <c r="F518" s="317" t="s">
        <v>35</v>
      </c>
      <c r="G518" s="317">
        <v>536</v>
      </c>
      <c r="H518" s="317" t="s">
        <v>35</v>
      </c>
      <c r="I518" s="317">
        <v>575</v>
      </c>
      <c r="J518" s="318" t="s">
        <v>35</v>
      </c>
      <c r="K518" s="318" t="s">
        <v>35</v>
      </c>
      <c r="L518" s="318" t="s">
        <v>35</v>
      </c>
      <c r="M518" s="318" t="s">
        <v>35</v>
      </c>
      <c r="N518" s="318" t="s">
        <v>35</v>
      </c>
      <c r="O518" s="319">
        <v>585</v>
      </c>
      <c r="P518" s="319" t="s">
        <v>35</v>
      </c>
      <c r="Q518" s="319">
        <v>8040</v>
      </c>
      <c r="R518" s="319" t="s">
        <v>35</v>
      </c>
      <c r="S518" s="319">
        <v>8625</v>
      </c>
      <c r="T518" s="320" t="s">
        <v>35</v>
      </c>
      <c r="U518" s="320" t="s">
        <v>35</v>
      </c>
      <c r="V518" s="320" t="s">
        <v>35</v>
      </c>
      <c r="W518" s="320" t="s">
        <v>35</v>
      </c>
      <c r="X518" s="320" t="s">
        <v>35</v>
      </c>
      <c r="Y518" s="317">
        <v>11</v>
      </c>
      <c r="Z518" s="317" t="s">
        <v>35</v>
      </c>
      <c r="AA518" s="317">
        <v>57</v>
      </c>
      <c r="AB518" s="317" t="s">
        <v>35</v>
      </c>
      <c r="AC518" s="317">
        <v>68</v>
      </c>
      <c r="AD518" s="317" t="s">
        <v>35</v>
      </c>
      <c r="AE518" s="317" t="s">
        <v>35</v>
      </c>
      <c r="AF518" s="317" t="s">
        <v>35</v>
      </c>
      <c r="AG518" s="317" t="s">
        <v>35</v>
      </c>
      <c r="AH518" s="317" t="s">
        <v>35</v>
      </c>
      <c r="AI518" s="319">
        <v>11</v>
      </c>
      <c r="AJ518" s="319" t="s">
        <v>35</v>
      </c>
      <c r="AK518" s="319">
        <v>57</v>
      </c>
      <c r="AL518" s="319" t="s">
        <v>35</v>
      </c>
      <c r="AM518" s="319">
        <v>68</v>
      </c>
      <c r="AN518" s="319" t="s">
        <v>35</v>
      </c>
      <c r="AO518" s="319" t="s">
        <v>35</v>
      </c>
      <c r="AP518" s="319" t="s">
        <v>35</v>
      </c>
      <c r="AQ518" s="319" t="s">
        <v>35</v>
      </c>
      <c r="AR518" s="319" t="s">
        <v>35</v>
      </c>
      <c r="AS518" s="321">
        <v>10</v>
      </c>
      <c r="AT518" s="321" t="s">
        <v>35</v>
      </c>
      <c r="AU518" s="321">
        <v>10</v>
      </c>
      <c r="AV518" s="321" t="s">
        <v>35</v>
      </c>
      <c r="AW518" s="308" t="s">
        <v>6</v>
      </c>
    </row>
    <row r="519" spans="1:49" x14ac:dyDescent="0.35">
      <c r="A519" s="315">
        <v>2013</v>
      </c>
      <c r="B519" s="316">
        <v>21111</v>
      </c>
      <c r="C519" s="308" t="s">
        <v>1781</v>
      </c>
      <c r="D519" s="308" t="s">
        <v>86</v>
      </c>
      <c r="E519" s="317">
        <v>241</v>
      </c>
      <c r="F519" s="317">
        <v>197</v>
      </c>
      <c r="G519" s="317" t="s">
        <v>35</v>
      </c>
      <c r="H519" s="317" t="s">
        <v>35</v>
      </c>
      <c r="I519" s="317">
        <v>438</v>
      </c>
      <c r="J519" s="318">
        <v>0.1</v>
      </c>
      <c r="K519" s="318">
        <v>0.1</v>
      </c>
      <c r="L519" s="318" t="s">
        <v>35</v>
      </c>
      <c r="M519" s="318" t="s">
        <v>35</v>
      </c>
      <c r="N519" s="318">
        <v>0.2</v>
      </c>
      <c r="O519" s="319">
        <v>1411</v>
      </c>
      <c r="P519" s="319">
        <v>1185</v>
      </c>
      <c r="Q519" s="319" t="s">
        <v>35</v>
      </c>
      <c r="R519" s="319" t="s">
        <v>35</v>
      </c>
      <c r="S519" s="319">
        <v>2596</v>
      </c>
      <c r="T519" s="320">
        <v>0.2</v>
      </c>
      <c r="U519" s="320">
        <v>0.1</v>
      </c>
      <c r="V519" s="320" t="s">
        <v>35</v>
      </c>
      <c r="W519" s="320" t="s">
        <v>35</v>
      </c>
      <c r="X519" s="320">
        <v>0.3</v>
      </c>
      <c r="Y519" s="317">
        <v>16</v>
      </c>
      <c r="Z519" s="317">
        <v>17</v>
      </c>
      <c r="AA519" s="317" t="s">
        <v>35</v>
      </c>
      <c r="AB519" s="317" t="s">
        <v>35</v>
      </c>
      <c r="AC519" s="317">
        <v>33</v>
      </c>
      <c r="AD519" s="317" t="s">
        <v>35</v>
      </c>
      <c r="AE519" s="317" t="s">
        <v>35</v>
      </c>
      <c r="AF519" s="317" t="s">
        <v>35</v>
      </c>
      <c r="AG519" s="317" t="s">
        <v>35</v>
      </c>
      <c r="AH519" s="317" t="s">
        <v>35</v>
      </c>
      <c r="AI519" s="319">
        <v>16</v>
      </c>
      <c r="AJ519" s="319">
        <v>17</v>
      </c>
      <c r="AK519" s="319" t="s">
        <v>35</v>
      </c>
      <c r="AL519" s="319" t="s">
        <v>35</v>
      </c>
      <c r="AM519" s="319">
        <v>33</v>
      </c>
      <c r="AN519" s="319">
        <v>20</v>
      </c>
      <c r="AO519" s="319">
        <v>11</v>
      </c>
      <c r="AP519" s="319" t="s">
        <v>35</v>
      </c>
      <c r="AQ519" s="319" t="s">
        <v>35</v>
      </c>
      <c r="AR519" s="319">
        <v>31</v>
      </c>
      <c r="AS519" s="321">
        <v>15.44</v>
      </c>
      <c r="AT519" s="321">
        <v>20.81</v>
      </c>
      <c r="AU519" s="321" t="s">
        <v>35</v>
      </c>
      <c r="AV519" s="321" t="s">
        <v>35</v>
      </c>
      <c r="AW519" s="308" t="s">
        <v>6</v>
      </c>
    </row>
    <row r="520" spans="1:49" x14ac:dyDescent="0.35">
      <c r="A520" s="315">
        <v>2013</v>
      </c>
      <c r="B520" s="316">
        <v>21352</v>
      </c>
      <c r="C520" s="308" t="s">
        <v>2056</v>
      </c>
      <c r="D520" s="308" t="s">
        <v>125</v>
      </c>
      <c r="E520" s="317" t="s">
        <v>35</v>
      </c>
      <c r="F520" s="317">
        <v>185</v>
      </c>
      <c r="G520" s="317" t="s">
        <v>35</v>
      </c>
      <c r="H520" s="317" t="s">
        <v>35</v>
      </c>
      <c r="I520" s="317">
        <v>185</v>
      </c>
      <c r="J520" s="318" t="s">
        <v>35</v>
      </c>
      <c r="K520" s="318">
        <v>0</v>
      </c>
      <c r="L520" s="318" t="s">
        <v>35</v>
      </c>
      <c r="M520" s="318" t="s">
        <v>35</v>
      </c>
      <c r="N520" s="318">
        <v>0</v>
      </c>
      <c r="O520" s="319" t="s">
        <v>35</v>
      </c>
      <c r="P520" s="319">
        <v>185</v>
      </c>
      <c r="Q520" s="319" t="s">
        <v>35</v>
      </c>
      <c r="R520" s="319" t="s">
        <v>35</v>
      </c>
      <c r="S520" s="319">
        <v>185</v>
      </c>
      <c r="T520" s="320" t="s">
        <v>35</v>
      </c>
      <c r="U520" s="320">
        <v>0</v>
      </c>
      <c r="V520" s="320" t="s">
        <v>35</v>
      </c>
      <c r="W520" s="320" t="s">
        <v>35</v>
      </c>
      <c r="X520" s="320">
        <v>0</v>
      </c>
      <c r="Y520" s="317" t="s">
        <v>35</v>
      </c>
      <c r="Z520" s="317">
        <v>4</v>
      </c>
      <c r="AA520" s="317" t="s">
        <v>35</v>
      </c>
      <c r="AB520" s="317" t="s">
        <v>35</v>
      </c>
      <c r="AC520" s="317">
        <v>4</v>
      </c>
      <c r="AD520" s="317" t="s">
        <v>35</v>
      </c>
      <c r="AE520" s="317" t="s">
        <v>35</v>
      </c>
      <c r="AF520" s="317" t="s">
        <v>35</v>
      </c>
      <c r="AG520" s="317" t="s">
        <v>35</v>
      </c>
      <c r="AH520" s="317" t="s">
        <v>35</v>
      </c>
      <c r="AI520" s="319" t="s">
        <v>35</v>
      </c>
      <c r="AJ520" s="319">
        <v>4</v>
      </c>
      <c r="AK520" s="319" t="s">
        <v>35</v>
      </c>
      <c r="AL520" s="319" t="s">
        <v>35</v>
      </c>
      <c r="AM520" s="319">
        <v>4</v>
      </c>
      <c r="AN520" s="319" t="s">
        <v>35</v>
      </c>
      <c r="AO520" s="319" t="s">
        <v>35</v>
      </c>
      <c r="AP520" s="319" t="s">
        <v>35</v>
      </c>
      <c r="AQ520" s="319" t="s">
        <v>35</v>
      </c>
      <c r="AR520" s="319" t="s">
        <v>35</v>
      </c>
      <c r="AS520" s="321" t="s">
        <v>35</v>
      </c>
      <c r="AT520" s="321">
        <v>15</v>
      </c>
      <c r="AU520" s="321" t="s">
        <v>35</v>
      </c>
      <c r="AV520" s="321" t="s">
        <v>35</v>
      </c>
      <c r="AW520" s="308" t="s">
        <v>6</v>
      </c>
    </row>
    <row r="521" spans="1:49" x14ac:dyDescent="0.35">
      <c r="A521" s="315">
        <v>2013</v>
      </c>
      <c r="B521" s="316">
        <v>21352</v>
      </c>
      <c r="C521" s="308" t="s">
        <v>2056</v>
      </c>
      <c r="D521" s="308" t="s">
        <v>83</v>
      </c>
      <c r="E521" s="317" t="s">
        <v>35</v>
      </c>
      <c r="F521" s="317">
        <v>14</v>
      </c>
      <c r="G521" s="317" t="s">
        <v>35</v>
      </c>
      <c r="H521" s="317" t="s">
        <v>35</v>
      </c>
      <c r="I521" s="317">
        <v>14</v>
      </c>
      <c r="J521" s="318" t="s">
        <v>35</v>
      </c>
      <c r="K521" s="318">
        <v>0</v>
      </c>
      <c r="L521" s="318" t="s">
        <v>35</v>
      </c>
      <c r="M521" s="318" t="s">
        <v>35</v>
      </c>
      <c r="N521" s="318">
        <v>0</v>
      </c>
      <c r="O521" s="319" t="s">
        <v>35</v>
      </c>
      <c r="P521" s="319">
        <v>14</v>
      </c>
      <c r="Q521" s="319" t="s">
        <v>35</v>
      </c>
      <c r="R521" s="319" t="s">
        <v>35</v>
      </c>
      <c r="S521" s="319">
        <v>14</v>
      </c>
      <c r="T521" s="320" t="s">
        <v>35</v>
      </c>
      <c r="U521" s="320">
        <v>0</v>
      </c>
      <c r="V521" s="320" t="s">
        <v>35</v>
      </c>
      <c r="W521" s="320" t="s">
        <v>35</v>
      </c>
      <c r="X521" s="320">
        <v>0</v>
      </c>
      <c r="Y521" s="317" t="s">
        <v>35</v>
      </c>
      <c r="Z521" s="317">
        <v>1</v>
      </c>
      <c r="AA521" s="317" t="s">
        <v>35</v>
      </c>
      <c r="AB521" s="317" t="s">
        <v>35</v>
      </c>
      <c r="AC521" s="317">
        <v>1</v>
      </c>
      <c r="AD521" s="317" t="s">
        <v>35</v>
      </c>
      <c r="AE521" s="317" t="s">
        <v>35</v>
      </c>
      <c r="AF521" s="317" t="s">
        <v>35</v>
      </c>
      <c r="AG521" s="317" t="s">
        <v>35</v>
      </c>
      <c r="AH521" s="317" t="s">
        <v>35</v>
      </c>
      <c r="AI521" s="319" t="s">
        <v>35</v>
      </c>
      <c r="AJ521" s="319">
        <v>1</v>
      </c>
      <c r="AK521" s="319" t="s">
        <v>35</v>
      </c>
      <c r="AL521" s="319" t="s">
        <v>35</v>
      </c>
      <c r="AM521" s="319">
        <v>1</v>
      </c>
      <c r="AN521" s="319" t="s">
        <v>35</v>
      </c>
      <c r="AO521" s="319" t="s">
        <v>35</v>
      </c>
      <c r="AP521" s="319" t="s">
        <v>35</v>
      </c>
      <c r="AQ521" s="319" t="s">
        <v>35</v>
      </c>
      <c r="AR521" s="319" t="s">
        <v>35</v>
      </c>
      <c r="AS521" s="321" t="s">
        <v>35</v>
      </c>
      <c r="AT521" s="321">
        <v>15</v>
      </c>
      <c r="AU521" s="321" t="s">
        <v>35</v>
      </c>
      <c r="AV521" s="321" t="s">
        <v>35</v>
      </c>
      <c r="AW521" s="308" t="s">
        <v>6</v>
      </c>
    </row>
    <row r="522" spans="1:49" x14ac:dyDescent="0.35">
      <c r="A522" s="315">
        <v>2013</v>
      </c>
      <c r="B522" s="316">
        <v>21352</v>
      </c>
      <c r="C522" s="308" t="s">
        <v>2056</v>
      </c>
      <c r="D522" s="308" t="s">
        <v>86</v>
      </c>
      <c r="E522" s="317" t="s">
        <v>35</v>
      </c>
      <c r="F522" s="317">
        <v>510</v>
      </c>
      <c r="G522" s="317" t="s">
        <v>35</v>
      </c>
      <c r="H522" s="317" t="s">
        <v>35</v>
      </c>
      <c r="I522" s="317">
        <v>510</v>
      </c>
      <c r="J522" s="318" t="s">
        <v>35</v>
      </c>
      <c r="K522" s="318">
        <v>0.1</v>
      </c>
      <c r="L522" s="318" t="s">
        <v>35</v>
      </c>
      <c r="M522" s="318" t="s">
        <v>35</v>
      </c>
      <c r="N522" s="318">
        <v>0.1</v>
      </c>
      <c r="O522" s="319" t="s">
        <v>35</v>
      </c>
      <c r="P522" s="319">
        <v>510</v>
      </c>
      <c r="Q522" s="319" t="s">
        <v>35</v>
      </c>
      <c r="R522" s="319" t="s">
        <v>35</v>
      </c>
      <c r="S522" s="319">
        <v>510</v>
      </c>
      <c r="T522" s="320" t="s">
        <v>35</v>
      </c>
      <c r="U522" s="320">
        <v>0.1</v>
      </c>
      <c r="V522" s="320" t="s">
        <v>35</v>
      </c>
      <c r="W522" s="320" t="s">
        <v>35</v>
      </c>
      <c r="X522" s="320">
        <v>0.1</v>
      </c>
      <c r="Y522" s="317" t="s">
        <v>35</v>
      </c>
      <c r="Z522" s="317">
        <v>9</v>
      </c>
      <c r="AA522" s="317" t="s">
        <v>35</v>
      </c>
      <c r="AB522" s="317" t="s">
        <v>35</v>
      </c>
      <c r="AC522" s="317">
        <v>9</v>
      </c>
      <c r="AD522" s="317" t="s">
        <v>35</v>
      </c>
      <c r="AE522" s="317" t="s">
        <v>35</v>
      </c>
      <c r="AF522" s="317" t="s">
        <v>35</v>
      </c>
      <c r="AG522" s="317" t="s">
        <v>35</v>
      </c>
      <c r="AH522" s="317" t="s">
        <v>35</v>
      </c>
      <c r="AI522" s="319" t="s">
        <v>35</v>
      </c>
      <c r="AJ522" s="319">
        <v>9</v>
      </c>
      <c r="AK522" s="319" t="s">
        <v>35</v>
      </c>
      <c r="AL522" s="319" t="s">
        <v>35</v>
      </c>
      <c r="AM522" s="319">
        <v>9</v>
      </c>
      <c r="AN522" s="319" t="s">
        <v>35</v>
      </c>
      <c r="AO522" s="319" t="s">
        <v>35</v>
      </c>
      <c r="AP522" s="319" t="s">
        <v>35</v>
      </c>
      <c r="AQ522" s="319" t="s">
        <v>35</v>
      </c>
      <c r="AR522" s="319" t="s">
        <v>35</v>
      </c>
      <c r="AS522" s="321" t="s">
        <v>35</v>
      </c>
      <c r="AT522" s="321">
        <v>15</v>
      </c>
      <c r="AU522" s="321" t="s">
        <v>35</v>
      </c>
      <c r="AV522" s="321" t="s">
        <v>35</v>
      </c>
      <c r="AW522" s="308" t="s">
        <v>6</v>
      </c>
    </row>
    <row r="523" spans="1:49" x14ac:dyDescent="0.35">
      <c r="A523" s="315">
        <v>2013</v>
      </c>
      <c r="B523" s="316">
        <v>21538</v>
      </c>
      <c r="C523" s="308" t="s">
        <v>1788</v>
      </c>
      <c r="D523" s="308" t="s">
        <v>53</v>
      </c>
      <c r="E523" s="317">
        <v>78</v>
      </c>
      <c r="F523" s="317" t="s">
        <v>35</v>
      </c>
      <c r="G523" s="317" t="s">
        <v>35</v>
      </c>
      <c r="H523" s="317" t="s">
        <v>35</v>
      </c>
      <c r="I523" s="317">
        <v>78</v>
      </c>
      <c r="J523" s="318">
        <v>0.4</v>
      </c>
      <c r="K523" s="318" t="s">
        <v>35</v>
      </c>
      <c r="L523" s="318" t="s">
        <v>35</v>
      </c>
      <c r="M523" s="318" t="s">
        <v>35</v>
      </c>
      <c r="N523" s="318">
        <v>0.4</v>
      </c>
      <c r="O523" s="319">
        <v>1122</v>
      </c>
      <c r="P523" s="319" t="s">
        <v>35</v>
      </c>
      <c r="Q523" s="319" t="s">
        <v>35</v>
      </c>
      <c r="R523" s="319" t="s">
        <v>35</v>
      </c>
      <c r="S523" s="319">
        <v>1122</v>
      </c>
      <c r="T523" s="320">
        <v>7.9</v>
      </c>
      <c r="U523" s="320" t="s">
        <v>35</v>
      </c>
      <c r="V523" s="320" t="s">
        <v>35</v>
      </c>
      <c r="W523" s="320" t="s">
        <v>35</v>
      </c>
      <c r="X523" s="320">
        <v>7.9</v>
      </c>
      <c r="Y523" s="317">
        <v>31</v>
      </c>
      <c r="Z523" s="317" t="s">
        <v>35</v>
      </c>
      <c r="AA523" s="317" t="s">
        <v>35</v>
      </c>
      <c r="AB523" s="317" t="s">
        <v>35</v>
      </c>
      <c r="AC523" s="317">
        <v>31</v>
      </c>
      <c r="AD523" s="317" t="s">
        <v>35</v>
      </c>
      <c r="AE523" s="317" t="s">
        <v>35</v>
      </c>
      <c r="AF523" s="317" t="s">
        <v>35</v>
      </c>
      <c r="AG523" s="317" t="s">
        <v>35</v>
      </c>
      <c r="AH523" s="317" t="s">
        <v>35</v>
      </c>
      <c r="AI523" s="319">
        <v>31</v>
      </c>
      <c r="AJ523" s="319" t="s">
        <v>35</v>
      </c>
      <c r="AK523" s="319" t="s">
        <v>35</v>
      </c>
      <c r="AL523" s="319" t="s">
        <v>35</v>
      </c>
      <c r="AM523" s="319">
        <v>31</v>
      </c>
      <c r="AN523" s="319" t="s">
        <v>35</v>
      </c>
      <c r="AO523" s="319" t="s">
        <v>35</v>
      </c>
      <c r="AP523" s="319" t="s">
        <v>35</v>
      </c>
      <c r="AQ523" s="319" t="s">
        <v>35</v>
      </c>
      <c r="AR523" s="319" t="s">
        <v>35</v>
      </c>
      <c r="AS523" s="321">
        <v>15</v>
      </c>
      <c r="AT523" s="321" t="s">
        <v>35</v>
      </c>
      <c r="AU523" s="321" t="s">
        <v>35</v>
      </c>
      <c r="AV523" s="321" t="s">
        <v>35</v>
      </c>
      <c r="AW523" s="308" t="s">
        <v>6</v>
      </c>
    </row>
    <row r="524" spans="1:49" x14ac:dyDescent="0.35">
      <c r="A524" s="315">
        <v>2013</v>
      </c>
      <c r="B524" s="316">
        <v>21632</v>
      </c>
      <c r="C524" s="308" t="s">
        <v>1790</v>
      </c>
      <c r="D524" s="308" t="s">
        <v>67</v>
      </c>
      <c r="E524" s="317">
        <v>2118</v>
      </c>
      <c r="F524" s="317">
        <v>6697</v>
      </c>
      <c r="G524" s="317" t="s">
        <v>35</v>
      </c>
      <c r="H524" s="317" t="s">
        <v>35</v>
      </c>
      <c r="I524" s="317">
        <v>8815</v>
      </c>
      <c r="J524" s="318" t="s">
        <v>35</v>
      </c>
      <c r="K524" s="318">
        <v>1</v>
      </c>
      <c r="L524" s="318" t="s">
        <v>35</v>
      </c>
      <c r="M524" s="318" t="s">
        <v>35</v>
      </c>
      <c r="N524" s="318">
        <v>1</v>
      </c>
      <c r="O524" s="319">
        <v>56962</v>
      </c>
      <c r="P524" s="319">
        <v>66641</v>
      </c>
      <c r="Q524" s="319" t="s">
        <v>35</v>
      </c>
      <c r="R524" s="319" t="s">
        <v>35</v>
      </c>
      <c r="S524" s="319">
        <v>123603</v>
      </c>
      <c r="T524" s="320">
        <v>1</v>
      </c>
      <c r="U524" s="320">
        <v>1</v>
      </c>
      <c r="V524" s="320" t="s">
        <v>35</v>
      </c>
      <c r="W524" s="320" t="s">
        <v>35</v>
      </c>
      <c r="X524" s="320">
        <v>2</v>
      </c>
      <c r="Y524" s="317">
        <v>66</v>
      </c>
      <c r="Z524" s="317">
        <v>110</v>
      </c>
      <c r="AA524" s="317" t="s">
        <v>35</v>
      </c>
      <c r="AB524" s="317" t="s">
        <v>35</v>
      </c>
      <c r="AC524" s="317">
        <v>176</v>
      </c>
      <c r="AD524" s="317" t="s">
        <v>35</v>
      </c>
      <c r="AE524" s="317" t="s">
        <v>35</v>
      </c>
      <c r="AF524" s="317" t="s">
        <v>35</v>
      </c>
      <c r="AG524" s="317" t="s">
        <v>35</v>
      </c>
      <c r="AH524" s="317" t="s">
        <v>35</v>
      </c>
      <c r="AI524" s="319">
        <v>275</v>
      </c>
      <c r="AJ524" s="319">
        <v>426</v>
      </c>
      <c r="AK524" s="319" t="s">
        <v>35</v>
      </c>
      <c r="AL524" s="319" t="s">
        <v>35</v>
      </c>
      <c r="AM524" s="319">
        <v>701</v>
      </c>
      <c r="AN524" s="319" t="s">
        <v>35</v>
      </c>
      <c r="AO524" s="319" t="s">
        <v>35</v>
      </c>
      <c r="AP524" s="319" t="s">
        <v>35</v>
      </c>
      <c r="AQ524" s="319" t="s">
        <v>35</v>
      </c>
      <c r="AR524" s="319" t="s">
        <v>35</v>
      </c>
      <c r="AS524" s="321">
        <v>19</v>
      </c>
      <c r="AT524" s="321">
        <v>7</v>
      </c>
      <c r="AU524" s="321" t="s">
        <v>35</v>
      </c>
      <c r="AV524" s="321" t="s">
        <v>35</v>
      </c>
      <c r="AW524" s="308" t="s">
        <v>6</v>
      </c>
    </row>
    <row r="525" spans="1:49" x14ac:dyDescent="0.35">
      <c r="A525" s="315">
        <v>2013</v>
      </c>
      <c r="B525" s="316">
        <v>22053</v>
      </c>
      <c r="C525" s="308" t="s">
        <v>1793</v>
      </c>
      <c r="D525" s="308" t="s">
        <v>106</v>
      </c>
      <c r="E525" s="317">
        <v>10927</v>
      </c>
      <c r="F525" s="317">
        <v>3045</v>
      </c>
      <c r="G525" s="317">
        <v>0</v>
      </c>
      <c r="H525" s="317">
        <v>0</v>
      </c>
      <c r="I525" s="317">
        <v>13972</v>
      </c>
      <c r="J525" s="318">
        <v>1.3</v>
      </c>
      <c r="K525" s="318">
        <v>0.5</v>
      </c>
      <c r="L525" s="318">
        <v>0</v>
      </c>
      <c r="M525" s="318">
        <v>0</v>
      </c>
      <c r="N525" s="318">
        <v>1.8</v>
      </c>
      <c r="O525" s="319">
        <v>87170</v>
      </c>
      <c r="P525" s="319">
        <v>45538</v>
      </c>
      <c r="Q525" s="319">
        <v>0</v>
      </c>
      <c r="R525" s="319">
        <v>0</v>
      </c>
      <c r="S525" s="319">
        <v>132708</v>
      </c>
      <c r="T525" s="320">
        <v>1.3</v>
      </c>
      <c r="U525" s="320">
        <v>0.5</v>
      </c>
      <c r="V525" s="320">
        <v>0</v>
      </c>
      <c r="W525" s="320">
        <v>0</v>
      </c>
      <c r="X525" s="320">
        <v>1.8</v>
      </c>
      <c r="Y525" s="317">
        <v>609</v>
      </c>
      <c r="Z525" s="317">
        <v>582</v>
      </c>
      <c r="AA525" s="317">
        <v>0</v>
      </c>
      <c r="AB525" s="317">
        <v>0</v>
      </c>
      <c r="AC525" s="317">
        <v>1191</v>
      </c>
      <c r="AD525" s="317">
        <v>1025</v>
      </c>
      <c r="AE525" s="317">
        <v>386</v>
      </c>
      <c r="AF525" s="317">
        <v>0</v>
      </c>
      <c r="AG525" s="317">
        <v>0</v>
      </c>
      <c r="AH525" s="317">
        <v>1411</v>
      </c>
      <c r="AI525" s="319">
        <v>609</v>
      </c>
      <c r="AJ525" s="319">
        <v>582</v>
      </c>
      <c r="AK525" s="319">
        <v>0</v>
      </c>
      <c r="AL525" s="319">
        <v>0</v>
      </c>
      <c r="AM525" s="319">
        <v>1191</v>
      </c>
      <c r="AN525" s="319">
        <v>1025</v>
      </c>
      <c r="AO525" s="319">
        <v>386</v>
      </c>
      <c r="AP525" s="319">
        <v>0</v>
      </c>
      <c r="AQ525" s="319">
        <v>0</v>
      </c>
      <c r="AR525" s="319">
        <v>1411</v>
      </c>
      <c r="AS525" s="321">
        <v>8</v>
      </c>
      <c r="AT525" s="321">
        <v>15</v>
      </c>
      <c r="AU525" s="321">
        <v>0</v>
      </c>
      <c r="AV525" s="321">
        <v>0</v>
      </c>
      <c r="AW525" s="308" t="s">
        <v>6</v>
      </c>
    </row>
    <row r="526" spans="1:49" x14ac:dyDescent="0.35">
      <c r="A526" s="315">
        <v>2013</v>
      </c>
      <c r="B526" s="316">
        <v>22500</v>
      </c>
      <c r="C526" s="308" t="s">
        <v>1794</v>
      </c>
      <c r="D526" s="308" t="s">
        <v>75</v>
      </c>
      <c r="E526" s="317">
        <v>847</v>
      </c>
      <c r="F526" s="317">
        <v>38</v>
      </c>
      <c r="G526" s="317" t="s">
        <v>35</v>
      </c>
      <c r="H526" s="317" t="s">
        <v>35</v>
      </c>
      <c r="I526" s="317">
        <v>885</v>
      </c>
      <c r="J526" s="318" t="s">
        <v>35</v>
      </c>
      <c r="K526" s="318" t="s">
        <v>35</v>
      </c>
      <c r="L526" s="318" t="s">
        <v>35</v>
      </c>
      <c r="M526" s="318" t="s">
        <v>35</v>
      </c>
      <c r="N526" s="318" t="s">
        <v>35</v>
      </c>
      <c r="O526" s="319">
        <v>8470</v>
      </c>
      <c r="P526" s="319">
        <v>380</v>
      </c>
      <c r="Q526" s="319" t="s">
        <v>35</v>
      </c>
      <c r="R526" s="319" t="s">
        <v>35</v>
      </c>
      <c r="S526" s="319">
        <v>8850</v>
      </c>
      <c r="T526" s="320" t="s">
        <v>35</v>
      </c>
      <c r="U526" s="320" t="s">
        <v>35</v>
      </c>
      <c r="V526" s="320" t="s">
        <v>35</v>
      </c>
      <c r="W526" s="320" t="s">
        <v>35</v>
      </c>
      <c r="X526" s="320" t="s">
        <v>35</v>
      </c>
      <c r="Y526" s="317">
        <v>1872</v>
      </c>
      <c r="Z526" s="317">
        <v>137</v>
      </c>
      <c r="AA526" s="317">
        <v>14</v>
      </c>
      <c r="AB526" s="317" t="s">
        <v>35</v>
      </c>
      <c r="AC526" s="317">
        <v>2023</v>
      </c>
      <c r="AD526" s="317" t="s">
        <v>35</v>
      </c>
      <c r="AE526" s="317" t="s">
        <v>35</v>
      </c>
      <c r="AF526" s="317" t="s">
        <v>35</v>
      </c>
      <c r="AG526" s="317" t="s">
        <v>35</v>
      </c>
      <c r="AH526" s="317" t="s">
        <v>35</v>
      </c>
      <c r="AI526" s="319">
        <v>1872</v>
      </c>
      <c r="AJ526" s="319">
        <v>137</v>
      </c>
      <c r="AK526" s="319">
        <v>14</v>
      </c>
      <c r="AL526" s="319" t="s">
        <v>35</v>
      </c>
      <c r="AM526" s="319">
        <v>2023</v>
      </c>
      <c r="AN526" s="319" t="s">
        <v>35</v>
      </c>
      <c r="AO526" s="319" t="s">
        <v>35</v>
      </c>
      <c r="AP526" s="319" t="s">
        <v>35</v>
      </c>
      <c r="AQ526" s="319" t="s">
        <v>35</v>
      </c>
      <c r="AR526" s="319" t="s">
        <v>35</v>
      </c>
      <c r="AS526" s="321">
        <v>10</v>
      </c>
      <c r="AT526" s="321">
        <v>10</v>
      </c>
      <c r="AU526" s="321" t="s">
        <v>35</v>
      </c>
      <c r="AV526" s="321" t="s">
        <v>35</v>
      </c>
      <c r="AW526" s="308" t="s">
        <v>6</v>
      </c>
    </row>
    <row r="527" spans="1:49" x14ac:dyDescent="0.35">
      <c r="A527" s="315">
        <v>2013</v>
      </c>
      <c r="B527" s="316">
        <v>22815</v>
      </c>
      <c r="C527" s="308" t="s">
        <v>1798</v>
      </c>
      <c r="D527" s="308" t="s">
        <v>25</v>
      </c>
      <c r="E527" s="317" t="s">
        <v>35</v>
      </c>
      <c r="F527" s="317">
        <v>74</v>
      </c>
      <c r="G527" s="317" t="s">
        <v>35</v>
      </c>
      <c r="H527" s="317" t="s">
        <v>35</v>
      </c>
      <c r="I527" s="317">
        <v>74</v>
      </c>
      <c r="J527" s="318" t="s">
        <v>35</v>
      </c>
      <c r="K527" s="318">
        <v>0</v>
      </c>
      <c r="L527" s="318" t="s">
        <v>35</v>
      </c>
      <c r="M527" s="318" t="s">
        <v>35</v>
      </c>
      <c r="N527" s="318">
        <v>0</v>
      </c>
      <c r="O527" s="319" t="s">
        <v>35</v>
      </c>
      <c r="P527" s="319">
        <v>1113</v>
      </c>
      <c r="Q527" s="319" t="s">
        <v>35</v>
      </c>
      <c r="R527" s="319" t="s">
        <v>35</v>
      </c>
      <c r="S527" s="319">
        <v>1113</v>
      </c>
      <c r="T527" s="320" t="s">
        <v>35</v>
      </c>
      <c r="U527" s="320">
        <v>0</v>
      </c>
      <c r="V527" s="320" t="s">
        <v>35</v>
      </c>
      <c r="W527" s="320" t="s">
        <v>35</v>
      </c>
      <c r="X527" s="320">
        <v>0</v>
      </c>
      <c r="Y527" s="317" t="s">
        <v>35</v>
      </c>
      <c r="Z527" s="317">
        <v>15</v>
      </c>
      <c r="AA527" s="317" t="s">
        <v>35</v>
      </c>
      <c r="AB527" s="317" t="s">
        <v>35</v>
      </c>
      <c r="AC527" s="317">
        <v>15</v>
      </c>
      <c r="AD527" s="317" t="s">
        <v>35</v>
      </c>
      <c r="AE527" s="317">
        <v>30</v>
      </c>
      <c r="AF527" s="317" t="s">
        <v>35</v>
      </c>
      <c r="AG527" s="317" t="s">
        <v>35</v>
      </c>
      <c r="AH527" s="317">
        <v>30</v>
      </c>
      <c r="AI527" s="319" t="s">
        <v>35</v>
      </c>
      <c r="AJ527" s="319">
        <v>15</v>
      </c>
      <c r="AK527" s="319" t="s">
        <v>35</v>
      </c>
      <c r="AL527" s="319" t="s">
        <v>35</v>
      </c>
      <c r="AM527" s="319">
        <v>15</v>
      </c>
      <c r="AN527" s="319" t="s">
        <v>35</v>
      </c>
      <c r="AO527" s="319">
        <v>30</v>
      </c>
      <c r="AP527" s="319" t="s">
        <v>35</v>
      </c>
      <c r="AQ527" s="319" t="s">
        <v>35</v>
      </c>
      <c r="AR527" s="319">
        <v>30</v>
      </c>
      <c r="AS527" s="321" t="s">
        <v>35</v>
      </c>
      <c r="AT527" s="321">
        <v>15</v>
      </c>
      <c r="AU527" s="321" t="s">
        <v>35</v>
      </c>
      <c r="AV527" s="321" t="s">
        <v>35</v>
      </c>
      <c r="AW527" s="308" t="s">
        <v>6</v>
      </c>
    </row>
    <row r="528" spans="1:49" x14ac:dyDescent="0.35">
      <c r="A528" s="315">
        <v>2013</v>
      </c>
      <c r="B528" s="316">
        <v>24211</v>
      </c>
      <c r="C528" s="308" t="s">
        <v>1804</v>
      </c>
      <c r="D528" s="308" t="s">
        <v>53</v>
      </c>
      <c r="E528" s="317">
        <v>85542</v>
      </c>
      <c r="F528" s="317">
        <v>12062</v>
      </c>
      <c r="G528" s="317">
        <v>41211</v>
      </c>
      <c r="H528" s="317" t="s">
        <v>35</v>
      </c>
      <c r="I528" s="317">
        <v>138815</v>
      </c>
      <c r="J528" s="318">
        <v>8</v>
      </c>
      <c r="K528" s="318">
        <v>2</v>
      </c>
      <c r="L528" s="318">
        <v>6</v>
      </c>
      <c r="M528" s="318" t="s">
        <v>35</v>
      </c>
      <c r="N528" s="318">
        <v>16</v>
      </c>
      <c r="O528" s="319">
        <v>653177</v>
      </c>
      <c r="P528" s="319">
        <v>168395</v>
      </c>
      <c r="Q528" s="319">
        <v>1311910</v>
      </c>
      <c r="R528" s="319" t="s">
        <v>35</v>
      </c>
      <c r="S528" s="319">
        <v>2133482</v>
      </c>
      <c r="T528" s="320" t="s">
        <v>35</v>
      </c>
      <c r="U528" s="320" t="s">
        <v>35</v>
      </c>
      <c r="V528" s="320" t="s">
        <v>35</v>
      </c>
      <c r="W528" s="320" t="s">
        <v>35</v>
      </c>
      <c r="X528" s="320" t="s">
        <v>35</v>
      </c>
      <c r="Y528" s="317">
        <v>2844</v>
      </c>
      <c r="Z528" s="317">
        <v>717</v>
      </c>
      <c r="AA528" s="317">
        <v>3896</v>
      </c>
      <c r="AB528" s="317" t="s">
        <v>35</v>
      </c>
      <c r="AC528" s="317">
        <v>7457</v>
      </c>
      <c r="AD528" s="317">
        <v>2440</v>
      </c>
      <c r="AE528" s="317">
        <v>397</v>
      </c>
      <c r="AF528" s="317">
        <v>1239</v>
      </c>
      <c r="AG528" s="317" t="s">
        <v>35</v>
      </c>
      <c r="AH528" s="317">
        <v>4076</v>
      </c>
      <c r="AI528" s="319">
        <v>14691</v>
      </c>
      <c r="AJ528" s="319">
        <v>2287</v>
      </c>
      <c r="AK528" s="319">
        <v>12419</v>
      </c>
      <c r="AL528" s="319" t="s">
        <v>35</v>
      </c>
      <c r="AM528" s="319">
        <v>29397</v>
      </c>
      <c r="AN528" s="319">
        <v>17554</v>
      </c>
      <c r="AO528" s="319">
        <v>2335</v>
      </c>
      <c r="AP528" s="319">
        <v>7282</v>
      </c>
      <c r="AQ528" s="319" t="s">
        <v>35</v>
      </c>
      <c r="AR528" s="319">
        <v>27171</v>
      </c>
      <c r="AS528" s="321">
        <v>8</v>
      </c>
      <c r="AT528" s="321">
        <v>14</v>
      </c>
      <c r="AU528" s="321">
        <v>32</v>
      </c>
      <c r="AV528" s="321" t="s">
        <v>35</v>
      </c>
      <c r="AW528" s="308" t="s">
        <v>2746</v>
      </c>
    </row>
    <row r="529" spans="1:49" x14ac:dyDescent="0.35">
      <c r="A529" s="315">
        <v>2013</v>
      </c>
      <c r="B529" s="316">
        <v>24431</v>
      </c>
      <c r="C529" s="308" t="s">
        <v>2057</v>
      </c>
      <c r="D529" s="308" t="s">
        <v>223</v>
      </c>
      <c r="E529" s="317">
        <v>22</v>
      </c>
      <c r="F529" s="317">
        <v>785</v>
      </c>
      <c r="G529" s="317" t="s">
        <v>35</v>
      </c>
      <c r="H529" s="317" t="s">
        <v>35</v>
      </c>
      <c r="I529" s="317">
        <v>807</v>
      </c>
      <c r="J529" s="318">
        <v>0</v>
      </c>
      <c r="K529" s="318">
        <v>0.1</v>
      </c>
      <c r="L529" s="318" t="s">
        <v>35</v>
      </c>
      <c r="M529" s="318" t="s">
        <v>35</v>
      </c>
      <c r="N529" s="318">
        <v>0.1</v>
      </c>
      <c r="O529" s="319">
        <v>220</v>
      </c>
      <c r="P529" s="319">
        <v>21030</v>
      </c>
      <c r="Q529" s="319" t="s">
        <v>35</v>
      </c>
      <c r="R529" s="319" t="s">
        <v>35</v>
      </c>
      <c r="S529" s="319">
        <v>21250</v>
      </c>
      <c r="T529" s="320">
        <v>0</v>
      </c>
      <c r="U529" s="320">
        <v>2.6</v>
      </c>
      <c r="V529" s="320" t="s">
        <v>35</v>
      </c>
      <c r="W529" s="320" t="s">
        <v>35</v>
      </c>
      <c r="X529" s="320">
        <v>2.6</v>
      </c>
      <c r="Y529" s="317" t="s">
        <v>35</v>
      </c>
      <c r="Z529" s="317" t="s">
        <v>35</v>
      </c>
      <c r="AA529" s="317" t="s">
        <v>35</v>
      </c>
      <c r="AB529" s="317" t="s">
        <v>35</v>
      </c>
      <c r="AC529" s="317" t="s">
        <v>35</v>
      </c>
      <c r="AD529" s="317">
        <v>10</v>
      </c>
      <c r="AE529" s="317">
        <v>876</v>
      </c>
      <c r="AF529" s="317" t="s">
        <v>35</v>
      </c>
      <c r="AG529" s="317" t="s">
        <v>35</v>
      </c>
      <c r="AH529" s="317">
        <v>887</v>
      </c>
      <c r="AI529" s="319" t="s">
        <v>35</v>
      </c>
      <c r="AJ529" s="319" t="s">
        <v>35</v>
      </c>
      <c r="AK529" s="319" t="s">
        <v>35</v>
      </c>
      <c r="AL529" s="319" t="s">
        <v>35</v>
      </c>
      <c r="AM529" s="319" t="s">
        <v>35</v>
      </c>
      <c r="AN529" s="319">
        <v>10</v>
      </c>
      <c r="AO529" s="319">
        <v>876</v>
      </c>
      <c r="AP529" s="319" t="s">
        <v>35</v>
      </c>
      <c r="AQ529" s="319" t="s">
        <v>35</v>
      </c>
      <c r="AR529" s="319">
        <v>887</v>
      </c>
      <c r="AS529" s="321">
        <v>10</v>
      </c>
      <c r="AT529" s="321">
        <v>26.8</v>
      </c>
      <c r="AU529" s="321" t="s">
        <v>35</v>
      </c>
      <c r="AV529" s="321" t="s">
        <v>35</v>
      </c>
      <c r="AW529" s="308" t="s">
        <v>6</v>
      </c>
    </row>
    <row r="530" spans="1:49" x14ac:dyDescent="0.35">
      <c r="A530" s="315">
        <v>2013</v>
      </c>
      <c r="B530" s="316">
        <v>24558</v>
      </c>
      <c r="C530" s="308" t="s">
        <v>1805</v>
      </c>
      <c r="D530" s="308" t="s">
        <v>79</v>
      </c>
      <c r="E530" s="317">
        <v>401</v>
      </c>
      <c r="F530" s="317">
        <v>1213</v>
      </c>
      <c r="G530" s="317" t="s">
        <v>35</v>
      </c>
      <c r="H530" s="317" t="s">
        <v>35</v>
      </c>
      <c r="I530" s="317">
        <v>1614</v>
      </c>
      <c r="J530" s="318" t="s">
        <v>35</v>
      </c>
      <c r="K530" s="318" t="s">
        <v>35</v>
      </c>
      <c r="L530" s="318" t="s">
        <v>35</v>
      </c>
      <c r="M530" s="318" t="s">
        <v>35</v>
      </c>
      <c r="N530" s="318" t="s">
        <v>35</v>
      </c>
      <c r="O530" s="319">
        <v>4812</v>
      </c>
      <c r="P530" s="319">
        <v>14566</v>
      </c>
      <c r="Q530" s="319" t="s">
        <v>35</v>
      </c>
      <c r="R530" s="319" t="s">
        <v>35</v>
      </c>
      <c r="S530" s="319">
        <v>19378</v>
      </c>
      <c r="T530" s="320" t="s">
        <v>35</v>
      </c>
      <c r="U530" s="320" t="s">
        <v>35</v>
      </c>
      <c r="V530" s="320" t="s">
        <v>35</v>
      </c>
      <c r="W530" s="320" t="s">
        <v>35</v>
      </c>
      <c r="X530" s="320" t="s">
        <v>35</v>
      </c>
      <c r="Y530" s="317">
        <v>39</v>
      </c>
      <c r="Z530" s="317">
        <v>159</v>
      </c>
      <c r="AA530" s="317" t="s">
        <v>35</v>
      </c>
      <c r="AB530" s="317" t="s">
        <v>35</v>
      </c>
      <c r="AC530" s="317">
        <v>198</v>
      </c>
      <c r="AD530" s="317" t="s">
        <v>35</v>
      </c>
      <c r="AE530" s="317" t="s">
        <v>35</v>
      </c>
      <c r="AF530" s="317" t="s">
        <v>35</v>
      </c>
      <c r="AG530" s="317" t="s">
        <v>35</v>
      </c>
      <c r="AH530" s="317" t="s">
        <v>35</v>
      </c>
      <c r="AI530" s="319">
        <v>464</v>
      </c>
      <c r="AJ530" s="319">
        <v>1908</v>
      </c>
      <c r="AK530" s="319" t="s">
        <v>35</v>
      </c>
      <c r="AL530" s="319" t="s">
        <v>35</v>
      </c>
      <c r="AM530" s="319">
        <v>2372</v>
      </c>
      <c r="AN530" s="319">
        <v>32</v>
      </c>
      <c r="AO530" s="319">
        <v>134</v>
      </c>
      <c r="AP530" s="319" t="s">
        <v>35</v>
      </c>
      <c r="AQ530" s="319" t="s">
        <v>35</v>
      </c>
      <c r="AR530" s="319">
        <v>166</v>
      </c>
      <c r="AS530" s="321">
        <v>12</v>
      </c>
      <c r="AT530" s="321">
        <v>12</v>
      </c>
      <c r="AU530" s="321" t="s">
        <v>35</v>
      </c>
      <c r="AV530" s="321" t="s">
        <v>35</v>
      </c>
      <c r="AW530" s="308" t="s">
        <v>2747</v>
      </c>
    </row>
    <row r="531" spans="1:49" x14ac:dyDescent="0.35">
      <c r="A531" s="315">
        <v>2013</v>
      </c>
      <c r="B531" s="316">
        <v>24590</v>
      </c>
      <c r="C531" s="308" t="s">
        <v>1806</v>
      </c>
      <c r="D531" s="308" t="s">
        <v>414</v>
      </c>
      <c r="E531" s="317">
        <v>1883</v>
      </c>
      <c r="F531" s="317">
        <v>1189</v>
      </c>
      <c r="G531" s="317">
        <v>3019</v>
      </c>
      <c r="H531" s="317" t="s">
        <v>35</v>
      </c>
      <c r="I531" s="317">
        <v>6091</v>
      </c>
      <c r="J531" s="318">
        <v>0.2</v>
      </c>
      <c r="K531" s="318">
        <v>0.3</v>
      </c>
      <c r="L531" s="318">
        <v>0.5</v>
      </c>
      <c r="M531" s="318" t="s">
        <v>35</v>
      </c>
      <c r="N531" s="318">
        <v>1</v>
      </c>
      <c r="O531" s="319">
        <v>16380</v>
      </c>
      <c r="P531" s="319">
        <v>16054</v>
      </c>
      <c r="Q531" s="319">
        <v>39848</v>
      </c>
      <c r="R531" s="319" t="s">
        <v>35</v>
      </c>
      <c r="S531" s="319">
        <v>72282</v>
      </c>
      <c r="T531" s="320">
        <v>2.2999999999999998</v>
      </c>
      <c r="U531" s="320">
        <v>4.3</v>
      </c>
      <c r="V531" s="320">
        <v>6.6</v>
      </c>
      <c r="W531" s="320" t="s">
        <v>35</v>
      </c>
      <c r="X531" s="320">
        <v>13.2</v>
      </c>
      <c r="Y531" s="317">
        <v>704</v>
      </c>
      <c r="Z531" s="317">
        <v>332</v>
      </c>
      <c r="AA531" s="317">
        <v>527</v>
      </c>
      <c r="AB531" s="317" t="s">
        <v>35</v>
      </c>
      <c r="AC531" s="317">
        <v>1563</v>
      </c>
      <c r="AD531" s="317">
        <v>592</v>
      </c>
      <c r="AE531" s="317">
        <v>107</v>
      </c>
      <c r="AF531" s="317">
        <v>337</v>
      </c>
      <c r="AG531" s="317" t="s">
        <v>35</v>
      </c>
      <c r="AH531" s="317">
        <v>1036</v>
      </c>
      <c r="AI531" s="319">
        <v>704</v>
      </c>
      <c r="AJ531" s="319">
        <v>332</v>
      </c>
      <c r="AK531" s="319">
        <v>527</v>
      </c>
      <c r="AL531" s="319" t="s">
        <v>35</v>
      </c>
      <c r="AM531" s="319">
        <v>1563</v>
      </c>
      <c r="AN531" s="319">
        <v>592</v>
      </c>
      <c r="AO531" s="319">
        <v>107</v>
      </c>
      <c r="AP531" s="319">
        <v>337</v>
      </c>
      <c r="AQ531" s="319" t="s">
        <v>35</v>
      </c>
      <c r="AR531" s="319">
        <v>1036</v>
      </c>
      <c r="AS531" s="321">
        <v>8.6999999999999993</v>
      </c>
      <c r="AT531" s="321">
        <v>13.5</v>
      </c>
      <c r="AU531" s="321">
        <v>13.2</v>
      </c>
      <c r="AV531" s="321" t="s">
        <v>35</v>
      </c>
      <c r="AW531" s="308" t="s">
        <v>6</v>
      </c>
    </row>
    <row r="532" spans="1:49" x14ac:dyDescent="0.35">
      <c r="A532" s="315">
        <v>2013</v>
      </c>
      <c r="B532" s="316">
        <v>24949</v>
      </c>
      <c r="C532" s="308" t="s">
        <v>1809</v>
      </c>
      <c r="D532" s="308" t="s">
        <v>163</v>
      </c>
      <c r="E532" s="317">
        <v>34</v>
      </c>
      <c r="F532" s="317" t="s">
        <v>35</v>
      </c>
      <c r="G532" s="317" t="s">
        <v>35</v>
      </c>
      <c r="H532" s="317" t="s">
        <v>35</v>
      </c>
      <c r="I532" s="317">
        <v>34</v>
      </c>
      <c r="J532" s="318">
        <v>0.2</v>
      </c>
      <c r="K532" s="318" t="s">
        <v>35</v>
      </c>
      <c r="L532" s="318" t="s">
        <v>35</v>
      </c>
      <c r="M532" s="318" t="s">
        <v>35</v>
      </c>
      <c r="N532" s="318">
        <v>0.2</v>
      </c>
      <c r="O532" s="319">
        <v>404</v>
      </c>
      <c r="P532" s="319" t="s">
        <v>35</v>
      </c>
      <c r="Q532" s="319" t="s">
        <v>35</v>
      </c>
      <c r="R532" s="319" t="s">
        <v>35</v>
      </c>
      <c r="S532" s="319">
        <v>404</v>
      </c>
      <c r="T532" s="320">
        <v>2.4</v>
      </c>
      <c r="U532" s="320" t="s">
        <v>35</v>
      </c>
      <c r="V532" s="320" t="s">
        <v>35</v>
      </c>
      <c r="W532" s="320" t="s">
        <v>35</v>
      </c>
      <c r="X532" s="320">
        <v>2.4</v>
      </c>
      <c r="Y532" s="317">
        <v>6</v>
      </c>
      <c r="Z532" s="317" t="s">
        <v>35</v>
      </c>
      <c r="AA532" s="317" t="s">
        <v>35</v>
      </c>
      <c r="AB532" s="317" t="s">
        <v>35</v>
      </c>
      <c r="AC532" s="317">
        <v>6</v>
      </c>
      <c r="AD532" s="317" t="s">
        <v>35</v>
      </c>
      <c r="AE532" s="317" t="s">
        <v>35</v>
      </c>
      <c r="AF532" s="317" t="s">
        <v>35</v>
      </c>
      <c r="AG532" s="317" t="s">
        <v>35</v>
      </c>
      <c r="AH532" s="317" t="s">
        <v>35</v>
      </c>
      <c r="AI532" s="319">
        <v>6</v>
      </c>
      <c r="AJ532" s="319" t="s">
        <v>35</v>
      </c>
      <c r="AK532" s="319" t="s">
        <v>35</v>
      </c>
      <c r="AL532" s="319" t="s">
        <v>35</v>
      </c>
      <c r="AM532" s="319">
        <v>6</v>
      </c>
      <c r="AN532" s="319" t="s">
        <v>35</v>
      </c>
      <c r="AO532" s="319" t="s">
        <v>35</v>
      </c>
      <c r="AP532" s="319" t="s">
        <v>35</v>
      </c>
      <c r="AQ532" s="319" t="s">
        <v>35</v>
      </c>
      <c r="AR532" s="319" t="s">
        <v>35</v>
      </c>
      <c r="AS532" s="321">
        <v>12</v>
      </c>
      <c r="AT532" s="321" t="s">
        <v>35</v>
      </c>
      <c r="AU532" s="321" t="s">
        <v>35</v>
      </c>
      <c r="AV532" s="321" t="s">
        <v>35</v>
      </c>
      <c r="AW532" s="308" t="s">
        <v>2641</v>
      </c>
    </row>
    <row r="533" spans="1:49" x14ac:dyDescent="0.35">
      <c r="A533" s="315">
        <v>2013</v>
      </c>
      <c r="B533" s="316">
        <v>25295</v>
      </c>
      <c r="C533" s="308" t="s">
        <v>1812</v>
      </c>
      <c r="D533" s="308" t="s">
        <v>71</v>
      </c>
      <c r="E533" s="317">
        <v>1128</v>
      </c>
      <c r="F533" s="317">
        <v>86</v>
      </c>
      <c r="G533" s="317" t="s">
        <v>35</v>
      </c>
      <c r="H533" s="317" t="s">
        <v>35</v>
      </c>
      <c r="I533" s="317">
        <v>1214</v>
      </c>
      <c r="J533" s="318" t="s">
        <v>35</v>
      </c>
      <c r="K533" s="318" t="s">
        <v>35</v>
      </c>
      <c r="L533" s="318" t="s">
        <v>35</v>
      </c>
      <c r="M533" s="318" t="s">
        <v>35</v>
      </c>
      <c r="N533" s="318" t="s">
        <v>35</v>
      </c>
      <c r="O533" s="319">
        <v>14664</v>
      </c>
      <c r="P533" s="319">
        <v>1720</v>
      </c>
      <c r="Q533" s="319" t="s">
        <v>35</v>
      </c>
      <c r="R533" s="319" t="s">
        <v>35</v>
      </c>
      <c r="S533" s="319">
        <v>16384</v>
      </c>
      <c r="T533" s="320" t="s">
        <v>35</v>
      </c>
      <c r="U533" s="320" t="s">
        <v>35</v>
      </c>
      <c r="V533" s="320" t="s">
        <v>35</v>
      </c>
      <c r="W533" s="320" t="s">
        <v>35</v>
      </c>
      <c r="X533" s="320" t="s">
        <v>35</v>
      </c>
      <c r="Y533" s="317">
        <v>26</v>
      </c>
      <c r="Z533" s="317">
        <v>10</v>
      </c>
      <c r="AA533" s="317" t="s">
        <v>35</v>
      </c>
      <c r="AB533" s="317" t="s">
        <v>35</v>
      </c>
      <c r="AC533" s="317">
        <v>36</v>
      </c>
      <c r="AD533" s="317" t="s">
        <v>35</v>
      </c>
      <c r="AE533" s="317" t="s">
        <v>35</v>
      </c>
      <c r="AF533" s="317" t="s">
        <v>35</v>
      </c>
      <c r="AG533" s="317" t="s">
        <v>35</v>
      </c>
      <c r="AH533" s="317" t="s">
        <v>35</v>
      </c>
      <c r="AI533" s="319">
        <v>26</v>
      </c>
      <c r="AJ533" s="319">
        <v>10</v>
      </c>
      <c r="AK533" s="319" t="s">
        <v>35</v>
      </c>
      <c r="AL533" s="319" t="s">
        <v>35</v>
      </c>
      <c r="AM533" s="319">
        <v>36</v>
      </c>
      <c r="AN533" s="319" t="s">
        <v>35</v>
      </c>
      <c r="AO533" s="319" t="s">
        <v>35</v>
      </c>
      <c r="AP533" s="319" t="s">
        <v>35</v>
      </c>
      <c r="AQ533" s="319" t="s">
        <v>35</v>
      </c>
      <c r="AR533" s="319" t="s">
        <v>35</v>
      </c>
      <c r="AS533" s="321">
        <v>13</v>
      </c>
      <c r="AT533" s="321">
        <v>20</v>
      </c>
      <c r="AU533" s="321" t="s">
        <v>35</v>
      </c>
      <c r="AV533" s="321" t="s">
        <v>35</v>
      </c>
      <c r="AW533" s="308" t="s">
        <v>6</v>
      </c>
    </row>
    <row r="534" spans="1:49" x14ac:dyDescent="0.35">
      <c r="A534" s="315">
        <v>2013</v>
      </c>
      <c r="B534" s="316">
        <v>26510</v>
      </c>
      <c r="C534" s="308" t="s">
        <v>2466</v>
      </c>
      <c r="D534" s="308" t="s">
        <v>414</v>
      </c>
      <c r="E534" s="317">
        <v>717</v>
      </c>
      <c r="F534" s="317">
        <v>3022</v>
      </c>
      <c r="G534" s="317">
        <v>1852</v>
      </c>
      <c r="H534" s="317" t="s">
        <v>35</v>
      </c>
      <c r="I534" s="317">
        <v>5591</v>
      </c>
      <c r="J534" s="318">
        <v>0.4</v>
      </c>
      <c r="K534" s="318">
        <v>0.2</v>
      </c>
      <c r="L534" s="318">
        <v>0.1</v>
      </c>
      <c r="M534" s="318" t="s">
        <v>35</v>
      </c>
      <c r="N534" s="318">
        <v>0.7</v>
      </c>
      <c r="O534" s="319">
        <v>14821</v>
      </c>
      <c r="P534" s="319">
        <v>37644</v>
      </c>
      <c r="Q534" s="319">
        <v>23072</v>
      </c>
      <c r="R534" s="319" t="s">
        <v>35</v>
      </c>
      <c r="S534" s="319">
        <v>75537</v>
      </c>
      <c r="T534" s="320">
        <v>2.7</v>
      </c>
      <c r="U534" s="320">
        <v>7.3</v>
      </c>
      <c r="V534" s="320">
        <v>4.5</v>
      </c>
      <c r="W534" s="320" t="s">
        <v>35</v>
      </c>
      <c r="X534" s="320">
        <v>14.5</v>
      </c>
      <c r="Y534" s="317">
        <v>530</v>
      </c>
      <c r="Z534" s="317">
        <v>283</v>
      </c>
      <c r="AA534" s="317">
        <v>173</v>
      </c>
      <c r="AB534" s="317" t="s">
        <v>35</v>
      </c>
      <c r="AC534" s="317">
        <v>986</v>
      </c>
      <c r="AD534" s="317">
        <v>175</v>
      </c>
      <c r="AE534" s="317">
        <v>230</v>
      </c>
      <c r="AF534" s="317">
        <v>141</v>
      </c>
      <c r="AG534" s="317" t="s">
        <v>35</v>
      </c>
      <c r="AH534" s="317">
        <v>546</v>
      </c>
      <c r="AI534" s="319">
        <v>530</v>
      </c>
      <c r="AJ534" s="319">
        <v>283</v>
      </c>
      <c r="AK534" s="319">
        <v>173</v>
      </c>
      <c r="AL534" s="319" t="s">
        <v>35</v>
      </c>
      <c r="AM534" s="319">
        <v>986</v>
      </c>
      <c r="AN534" s="319">
        <v>175</v>
      </c>
      <c r="AO534" s="319">
        <v>230</v>
      </c>
      <c r="AP534" s="319">
        <v>141</v>
      </c>
      <c r="AQ534" s="319" t="s">
        <v>35</v>
      </c>
      <c r="AR534" s="319">
        <v>546</v>
      </c>
      <c r="AS534" s="321">
        <v>13</v>
      </c>
      <c r="AT534" s="321">
        <v>13</v>
      </c>
      <c r="AU534" s="321">
        <v>13</v>
      </c>
      <c r="AV534" s="321" t="s">
        <v>35</v>
      </c>
      <c r="AW534" s="308" t="s">
        <v>2748</v>
      </c>
    </row>
    <row r="535" spans="1:49" x14ac:dyDescent="0.35">
      <c r="A535" s="315">
        <v>2013</v>
      </c>
      <c r="B535" s="316">
        <v>26939</v>
      </c>
      <c r="C535" s="308" t="s">
        <v>1819</v>
      </c>
      <c r="D535" s="308" t="s">
        <v>48</v>
      </c>
      <c r="E535" s="317">
        <v>146</v>
      </c>
      <c r="F535" s="317">
        <v>405</v>
      </c>
      <c r="G535" s="317" t="s">
        <v>35</v>
      </c>
      <c r="H535" s="317" t="s">
        <v>35</v>
      </c>
      <c r="I535" s="317">
        <v>551</v>
      </c>
      <c r="J535" s="318">
        <v>0.1</v>
      </c>
      <c r="K535" s="318">
        <v>0.1</v>
      </c>
      <c r="L535" s="318" t="s">
        <v>35</v>
      </c>
      <c r="M535" s="318" t="s">
        <v>35</v>
      </c>
      <c r="N535" s="318">
        <v>0.2</v>
      </c>
      <c r="O535" s="319">
        <v>1460</v>
      </c>
      <c r="P535" s="319">
        <v>4050</v>
      </c>
      <c r="Q535" s="319" t="s">
        <v>35</v>
      </c>
      <c r="R535" s="319" t="s">
        <v>35</v>
      </c>
      <c r="S535" s="319">
        <v>5510</v>
      </c>
      <c r="T535" s="320">
        <v>0.1</v>
      </c>
      <c r="U535" s="320">
        <v>0.1</v>
      </c>
      <c r="V535" s="320" t="s">
        <v>35</v>
      </c>
      <c r="W535" s="320" t="s">
        <v>35</v>
      </c>
      <c r="X535" s="320">
        <v>0.2</v>
      </c>
      <c r="Y535" s="317">
        <v>34</v>
      </c>
      <c r="Z535" s="317">
        <v>38</v>
      </c>
      <c r="AA535" s="317" t="s">
        <v>35</v>
      </c>
      <c r="AB535" s="317" t="s">
        <v>35</v>
      </c>
      <c r="AC535" s="317">
        <v>72</v>
      </c>
      <c r="AD535" s="317">
        <v>11</v>
      </c>
      <c r="AE535" s="317">
        <v>5</v>
      </c>
      <c r="AF535" s="317" t="s">
        <v>35</v>
      </c>
      <c r="AG535" s="317" t="s">
        <v>35</v>
      </c>
      <c r="AH535" s="317">
        <v>16</v>
      </c>
      <c r="AI535" s="319">
        <v>340</v>
      </c>
      <c r="AJ535" s="319">
        <v>383</v>
      </c>
      <c r="AK535" s="319" t="s">
        <v>35</v>
      </c>
      <c r="AL535" s="319" t="s">
        <v>35</v>
      </c>
      <c r="AM535" s="319">
        <v>723</v>
      </c>
      <c r="AN535" s="319">
        <v>113</v>
      </c>
      <c r="AO535" s="319">
        <v>47</v>
      </c>
      <c r="AP535" s="319" t="s">
        <v>35</v>
      </c>
      <c r="AQ535" s="319" t="s">
        <v>35</v>
      </c>
      <c r="AR535" s="319">
        <v>160</v>
      </c>
      <c r="AS535" s="321">
        <v>15</v>
      </c>
      <c r="AT535" s="321">
        <v>15</v>
      </c>
      <c r="AU535" s="321" t="s">
        <v>35</v>
      </c>
      <c r="AV535" s="321" t="s">
        <v>35</v>
      </c>
      <c r="AW535" s="308" t="s">
        <v>6</v>
      </c>
    </row>
    <row r="536" spans="1:49" x14ac:dyDescent="0.35">
      <c r="A536" s="315">
        <v>2013</v>
      </c>
      <c r="B536" s="316">
        <v>27599</v>
      </c>
      <c r="C536" s="308" t="s">
        <v>1827</v>
      </c>
      <c r="D536" s="308" t="s">
        <v>71</v>
      </c>
      <c r="E536" s="317">
        <v>2</v>
      </c>
      <c r="F536" s="317" t="s">
        <v>35</v>
      </c>
      <c r="G536" s="317" t="s">
        <v>35</v>
      </c>
      <c r="H536" s="317" t="s">
        <v>35</v>
      </c>
      <c r="I536" s="317">
        <v>2</v>
      </c>
      <c r="J536" s="318">
        <v>0.6</v>
      </c>
      <c r="K536" s="318" t="s">
        <v>35</v>
      </c>
      <c r="L536" s="318" t="s">
        <v>35</v>
      </c>
      <c r="M536" s="318" t="s">
        <v>35</v>
      </c>
      <c r="N536" s="318">
        <v>0.6</v>
      </c>
      <c r="O536" s="319">
        <v>459</v>
      </c>
      <c r="P536" s="319" t="s">
        <v>35</v>
      </c>
      <c r="Q536" s="319" t="s">
        <v>35</v>
      </c>
      <c r="R536" s="319" t="s">
        <v>35</v>
      </c>
      <c r="S536" s="319">
        <v>459</v>
      </c>
      <c r="T536" s="320">
        <v>180</v>
      </c>
      <c r="U536" s="320" t="s">
        <v>35</v>
      </c>
      <c r="V536" s="320" t="s">
        <v>35</v>
      </c>
      <c r="W536" s="320" t="s">
        <v>35</v>
      </c>
      <c r="X536" s="320">
        <v>180</v>
      </c>
      <c r="Y536" s="317">
        <v>9</v>
      </c>
      <c r="Z536" s="317" t="s">
        <v>35</v>
      </c>
      <c r="AA536" s="317" t="s">
        <v>35</v>
      </c>
      <c r="AB536" s="317" t="s">
        <v>35</v>
      </c>
      <c r="AC536" s="317">
        <v>9</v>
      </c>
      <c r="AD536" s="317">
        <v>1</v>
      </c>
      <c r="AE536" s="317" t="s">
        <v>35</v>
      </c>
      <c r="AF536" s="317" t="s">
        <v>35</v>
      </c>
      <c r="AG536" s="317" t="s">
        <v>35</v>
      </c>
      <c r="AH536" s="317">
        <v>1</v>
      </c>
      <c r="AI536" s="319">
        <v>94</v>
      </c>
      <c r="AJ536" s="319" t="s">
        <v>35</v>
      </c>
      <c r="AK536" s="319" t="s">
        <v>35</v>
      </c>
      <c r="AL536" s="319" t="s">
        <v>35</v>
      </c>
      <c r="AM536" s="319">
        <v>94</v>
      </c>
      <c r="AN536" s="319">
        <v>1</v>
      </c>
      <c r="AO536" s="319" t="s">
        <v>35</v>
      </c>
      <c r="AP536" s="319" t="s">
        <v>35</v>
      </c>
      <c r="AQ536" s="319" t="s">
        <v>35</v>
      </c>
      <c r="AR536" s="319">
        <v>1</v>
      </c>
      <c r="AS536" s="321">
        <v>10</v>
      </c>
      <c r="AT536" s="321" t="s">
        <v>35</v>
      </c>
      <c r="AU536" s="321" t="s">
        <v>35</v>
      </c>
      <c r="AV536" s="321" t="s">
        <v>35</v>
      </c>
      <c r="AW536" s="308" t="s">
        <v>6</v>
      </c>
    </row>
    <row r="537" spans="1:49" x14ac:dyDescent="0.35">
      <c r="A537" s="315">
        <v>2013</v>
      </c>
      <c r="B537" s="316">
        <v>28541</v>
      </c>
      <c r="C537" s="308" t="s">
        <v>1828</v>
      </c>
      <c r="D537" s="308" t="s">
        <v>123</v>
      </c>
      <c r="E537" s="317">
        <v>213</v>
      </c>
      <c r="F537" s="317">
        <v>523</v>
      </c>
      <c r="G537" s="317">
        <v>3041</v>
      </c>
      <c r="H537" s="317">
        <v>0</v>
      </c>
      <c r="I537" s="317">
        <v>3777</v>
      </c>
      <c r="J537" s="318">
        <v>0</v>
      </c>
      <c r="K537" s="318">
        <v>0</v>
      </c>
      <c r="L537" s="318">
        <v>0.1</v>
      </c>
      <c r="M537" s="318">
        <v>0</v>
      </c>
      <c r="N537" s="318">
        <v>0.1</v>
      </c>
      <c r="O537" s="319">
        <v>4624</v>
      </c>
      <c r="P537" s="319">
        <v>6273</v>
      </c>
      <c r="Q537" s="319">
        <v>21608</v>
      </c>
      <c r="R537" s="319">
        <v>0</v>
      </c>
      <c r="S537" s="319">
        <v>32505</v>
      </c>
      <c r="T537" s="320">
        <v>0</v>
      </c>
      <c r="U537" s="320">
        <v>0</v>
      </c>
      <c r="V537" s="320">
        <v>0.1</v>
      </c>
      <c r="W537" s="320">
        <v>0</v>
      </c>
      <c r="X537" s="320">
        <v>0.1</v>
      </c>
      <c r="Y537" s="317">
        <v>55</v>
      </c>
      <c r="Z537" s="317">
        <v>28</v>
      </c>
      <c r="AA537" s="317">
        <v>405</v>
      </c>
      <c r="AB537" s="317">
        <v>0</v>
      </c>
      <c r="AC537" s="317">
        <v>488</v>
      </c>
      <c r="AD537" s="317">
        <v>8</v>
      </c>
      <c r="AE537" s="317">
        <v>4</v>
      </c>
      <c r="AF537" s="317">
        <v>61</v>
      </c>
      <c r="AG537" s="317">
        <v>0</v>
      </c>
      <c r="AH537" s="317">
        <v>73</v>
      </c>
      <c r="AI537" s="319">
        <v>55</v>
      </c>
      <c r="AJ537" s="319">
        <v>28</v>
      </c>
      <c r="AK537" s="319">
        <v>405</v>
      </c>
      <c r="AL537" s="319">
        <v>0</v>
      </c>
      <c r="AM537" s="319">
        <v>488</v>
      </c>
      <c r="AN537" s="319">
        <v>8</v>
      </c>
      <c r="AO537" s="319">
        <v>4</v>
      </c>
      <c r="AP537" s="319">
        <v>61</v>
      </c>
      <c r="AQ537" s="319">
        <v>0</v>
      </c>
      <c r="AR537" s="319">
        <v>73</v>
      </c>
      <c r="AS537" s="321">
        <v>22</v>
      </c>
      <c r="AT537" s="321">
        <v>11</v>
      </c>
      <c r="AU537" s="321">
        <v>9</v>
      </c>
      <c r="AV537" s="321">
        <v>0</v>
      </c>
      <c r="AW537" s="308" t="s">
        <v>2641</v>
      </c>
    </row>
    <row r="538" spans="1:49" x14ac:dyDescent="0.35">
      <c r="A538" s="315">
        <v>2013</v>
      </c>
      <c r="B538" s="316">
        <v>28604</v>
      </c>
      <c r="C538" s="308" t="s">
        <v>1829</v>
      </c>
      <c r="D538" s="308" t="s">
        <v>94</v>
      </c>
      <c r="E538" s="317">
        <v>41</v>
      </c>
      <c r="F538" s="317" t="s">
        <v>35</v>
      </c>
      <c r="G538" s="317" t="s">
        <v>35</v>
      </c>
      <c r="H538" s="317" t="s">
        <v>35</v>
      </c>
      <c r="I538" s="317">
        <v>41</v>
      </c>
      <c r="J538" s="318">
        <v>0</v>
      </c>
      <c r="K538" s="318" t="s">
        <v>35</v>
      </c>
      <c r="L538" s="318" t="s">
        <v>35</v>
      </c>
      <c r="M538" s="318" t="s">
        <v>35</v>
      </c>
      <c r="N538" s="318">
        <v>0</v>
      </c>
      <c r="O538" s="319">
        <v>33078</v>
      </c>
      <c r="P538" s="319" t="s">
        <v>35</v>
      </c>
      <c r="Q538" s="319" t="s">
        <v>35</v>
      </c>
      <c r="R538" s="319" t="s">
        <v>35</v>
      </c>
      <c r="S538" s="319">
        <v>33078</v>
      </c>
      <c r="T538" s="320">
        <v>0</v>
      </c>
      <c r="U538" s="320" t="s">
        <v>35</v>
      </c>
      <c r="V538" s="320" t="s">
        <v>35</v>
      </c>
      <c r="W538" s="320" t="s">
        <v>35</v>
      </c>
      <c r="X538" s="320">
        <v>0</v>
      </c>
      <c r="Y538" s="317">
        <v>1</v>
      </c>
      <c r="Z538" s="317" t="s">
        <v>35</v>
      </c>
      <c r="AA538" s="317" t="s">
        <v>35</v>
      </c>
      <c r="AB538" s="317" t="s">
        <v>35</v>
      </c>
      <c r="AC538" s="317">
        <v>1</v>
      </c>
      <c r="AD538" s="317">
        <v>7</v>
      </c>
      <c r="AE538" s="317" t="s">
        <v>35</v>
      </c>
      <c r="AF538" s="317" t="s">
        <v>35</v>
      </c>
      <c r="AG538" s="317" t="s">
        <v>35</v>
      </c>
      <c r="AH538" s="317">
        <v>7</v>
      </c>
      <c r="AI538" s="319">
        <v>19</v>
      </c>
      <c r="AJ538" s="319" t="s">
        <v>35</v>
      </c>
      <c r="AK538" s="319" t="s">
        <v>35</v>
      </c>
      <c r="AL538" s="319" t="s">
        <v>35</v>
      </c>
      <c r="AM538" s="319">
        <v>19</v>
      </c>
      <c r="AN538" s="319">
        <v>111</v>
      </c>
      <c r="AO538" s="319" t="s">
        <v>35</v>
      </c>
      <c r="AP538" s="319" t="s">
        <v>35</v>
      </c>
      <c r="AQ538" s="319" t="s">
        <v>35</v>
      </c>
      <c r="AR538" s="319">
        <v>111</v>
      </c>
      <c r="AS538" s="321">
        <v>15</v>
      </c>
      <c r="AT538" s="321" t="s">
        <v>35</v>
      </c>
      <c r="AU538" s="321" t="s">
        <v>35</v>
      </c>
      <c r="AV538" s="321" t="s">
        <v>35</v>
      </c>
      <c r="AW538" s="308" t="s">
        <v>6</v>
      </c>
    </row>
    <row r="539" spans="1:49" x14ac:dyDescent="0.35">
      <c r="A539" s="315">
        <v>2013</v>
      </c>
      <c r="B539" s="316">
        <v>38084</v>
      </c>
      <c r="C539" s="308" t="s">
        <v>1835</v>
      </c>
      <c r="D539" s="308" t="s">
        <v>79</v>
      </c>
      <c r="E539" s="317">
        <v>10761</v>
      </c>
      <c r="F539" s="317">
        <v>8718</v>
      </c>
      <c r="G539" s="317" t="s">
        <v>35</v>
      </c>
      <c r="H539" s="317" t="s">
        <v>35</v>
      </c>
      <c r="I539" s="317">
        <v>19479</v>
      </c>
      <c r="J539" s="318" t="s">
        <v>35</v>
      </c>
      <c r="K539" s="318" t="s">
        <v>35</v>
      </c>
      <c r="L539" s="318" t="s">
        <v>35</v>
      </c>
      <c r="M539" s="318" t="s">
        <v>35</v>
      </c>
      <c r="N539" s="318" t="s">
        <v>35</v>
      </c>
      <c r="O539" s="319">
        <v>129130</v>
      </c>
      <c r="P539" s="319">
        <v>104615</v>
      </c>
      <c r="Q539" s="319" t="s">
        <v>35</v>
      </c>
      <c r="R539" s="319" t="s">
        <v>35</v>
      </c>
      <c r="S539" s="319">
        <v>233745</v>
      </c>
      <c r="T539" s="320" t="s">
        <v>35</v>
      </c>
      <c r="U539" s="320" t="s">
        <v>35</v>
      </c>
      <c r="V539" s="320" t="s">
        <v>35</v>
      </c>
      <c r="W539" s="320" t="s">
        <v>35</v>
      </c>
      <c r="X539" s="320" t="s">
        <v>35</v>
      </c>
      <c r="Y539" s="317">
        <v>404</v>
      </c>
      <c r="Z539" s="317">
        <v>582</v>
      </c>
      <c r="AA539" s="317" t="s">
        <v>35</v>
      </c>
      <c r="AB539" s="317" t="s">
        <v>35</v>
      </c>
      <c r="AC539" s="317">
        <v>986</v>
      </c>
      <c r="AD539" s="317">
        <v>710</v>
      </c>
      <c r="AE539" s="317">
        <v>446</v>
      </c>
      <c r="AF539" s="317" t="s">
        <v>35</v>
      </c>
      <c r="AG539" s="317" t="s">
        <v>35</v>
      </c>
      <c r="AH539" s="317">
        <v>1156</v>
      </c>
      <c r="AI539" s="319">
        <v>4843</v>
      </c>
      <c r="AJ539" s="319">
        <v>6989</v>
      </c>
      <c r="AK539" s="319" t="s">
        <v>35</v>
      </c>
      <c r="AL539" s="319" t="s">
        <v>35</v>
      </c>
      <c r="AM539" s="319">
        <v>11832</v>
      </c>
      <c r="AN539" s="319">
        <v>8520</v>
      </c>
      <c r="AO539" s="319">
        <v>5352</v>
      </c>
      <c r="AP539" s="319" t="s">
        <v>35</v>
      </c>
      <c r="AQ539" s="319" t="s">
        <v>35</v>
      </c>
      <c r="AR539" s="319">
        <v>13872</v>
      </c>
      <c r="AS539" s="321">
        <v>12</v>
      </c>
      <c r="AT539" s="321">
        <v>12</v>
      </c>
      <c r="AU539" s="321" t="s">
        <v>35</v>
      </c>
      <c r="AV539" s="321" t="s">
        <v>35</v>
      </c>
      <c r="AW539" s="308" t="s">
        <v>6</v>
      </c>
    </row>
    <row r="540" spans="1:49" x14ac:dyDescent="0.35">
      <c r="A540" s="315">
        <v>2013</v>
      </c>
      <c r="B540" s="316">
        <v>40051</v>
      </c>
      <c r="C540" s="308" t="s">
        <v>2058</v>
      </c>
      <c r="D540" s="308" t="s">
        <v>94</v>
      </c>
      <c r="E540" s="317">
        <v>581</v>
      </c>
      <c r="F540" s="317">
        <v>553</v>
      </c>
      <c r="G540" s="317" t="s">
        <v>35</v>
      </c>
      <c r="H540" s="317" t="s">
        <v>35</v>
      </c>
      <c r="I540" s="317">
        <v>1134</v>
      </c>
      <c r="J540" s="318">
        <v>0.3</v>
      </c>
      <c r="K540" s="318">
        <v>0.1</v>
      </c>
      <c r="L540" s="318" t="s">
        <v>35</v>
      </c>
      <c r="M540" s="318" t="s">
        <v>35</v>
      </c>
      <c r="N540" s="318">
        <v>0.4</v>
      </c>
      <c r="O540" s="319">
        <v>9929</v>
      </c>
      <c r="P540" s="319">
        <v>7044</v>
      </c>
      <c r="Q540" s="319" t="s">
        <v>35</v>
      </c>
      <c r="R540" s="319" t="s">
        <v>35</v>
      </c>
      <c r="S540" s="319">
        <v>16973</v>
      </c>
      <c r="T540" s="320">
        <v>4.8</v>
      </c>
      <c r="U540" s="320">
        <v>1.8</v>
      </c>
      <c r="V540" s="320" t="s">
        <v>35</v>
      </c>
      <c r="W540" s="320" t="s">
        <v>35</v>
      </c>
      <c r="X540" s="320">
        <v>6.6</v>
      </c>
      <c r="Y540" s="317">
        <v>2322</v>
      </c>
      <c r="Z540" s="317">
        <v>1296</v>
      </c>
      <c r="AA540" s="317" t="s">
        <v>35</v>
      </c>
      <c r="AB540" s="317" t="s">
        <v>35</v>
      </c>
      <c r="AC540" s="317">
        <v>3618</v>
      </c>
      <c r="AD540" s="317">
        <v>662</v>
      </c>
      <c r="AE540" s="317">
        <v>173</v>
      </c>
      <c r="AF540" s="317" t="s">
        <v>35</v>
      </c>
      <c r="AG540" s="317" t="s">
        <v>35</v>
      </c>
      <c r="AH540" s="317">
        <v>834</v>
      </c>
      <c r="AI540" s="319">
        <v>2322</v>
      </c>
      <c r="AJ540" s="319">
        <v>1296</v>
      </c>
      <c r="AK540" s="319" t="s">
        <v>35</v>
      </c>
      <c r="AL540" s="319" t="s">
        <v>35</v>
      </c>
      <c r="AM540" s="319">
        <v>3618</v>
      </c>
      <c r="AN540" s="319">
        <v>662</v>
      </c>
      <c r="AO540" s="319">
        <v>173</v>
      </c>
      <c r="AP540" s="319" t="s">
        <v>35</v>
      </c>
      <c r="AQ540" s="319" t="s">
        <v>35</v>
      </c>
      <c r="AR540" s="319">
        <v>834</v>
      </c>
      <c r="AS540" s="321">
        <v>17.09</v>
      </c>
      <c r="AT540" s="321">
        <v>12.74</v>
      </c>
      <c r="AU540" s="321" t="s">
        <v>35</v>
      </c>
      <c r="AV540" s="321" t="s">
        <v>35</v>
      </c>
      <c r="AW540" s="308" t="s">
        <v>2749</v>
      </c>
    </row>
    <row r="541" spans="1:49" x14ac:dyDescent="0.35">
      <c r="A541" s="315">
        <v>2013</v>
      </c>
      <c r="B541" s="316">
        <v>40211</v>
      </c>
      <c r="C541" s="308" t="s">
        <v>2059</v>
      </c>
      <c r="D541" s="308" t="s">
        <v>34</v>
      </c>
      <c r="E541" s="317">
        <v>240</v>
      </c>
      <c r="F541" s="317">
        <v>269</v>
      </c>
      <c r="G541" s="317">
        <v>1016</v>
      </c>
      <c r="H541" s="317" t="s">
        <v>35</v>
      </c>
      <c r="I541" s="317">
        <v>1525</v>
      </c>
      <c r="J541" s="318">
        <v>0</v>
      </c>
      <c r="K541" s="318">
        <v>0</v>
      </c>
      <c r="L541" s="318">
        <v>0</v>
      </c>
      <c r="M541" s="318" t="s">
        <v>35</v>
      </c>
      <c r="N541" s="318">
        <v>0</v>
      </c>
      <c r="O541" s="319">
        <v>9646</v>
      </c>
      <c r="P541" s="319">
        <v>3807</v>
      </c>
      <c r="Q541" s="319">
        <v>10178</v>
      </c>
      <c r="R541" s="319" t="s">
        <v>35</v>
      </c>
      <c r="S541" s="319">
        <v>23631</v>
      </c>
      <c r="T541" s="320">
        <v>0</v>
      </c>
      <c r="U541" s="320">
        <v>0</v>
      </c>
      <c r="V541" s="320">
        <v>0</v>
      </c>
      <c r="W541" s="320">
        <v>0</v>
      </c>
      <c r="X541" s="320">
        <v>0</v>
      </c>
      <c r="Y541" s="317">
        <v>21</v>
      </c>
      <c r="Z541" s="317">
        <v>23</v>
      </c>
      <c r="AA541" s="317">
        <v>51</v>
      </c>
      <c r="AB541" s="317" t="s">
        <v>35</v>
      </c>
      <c r="AC541" s="317">
        <v>95</v>
      </c>
      <c r="AD541" s="317">
        <v>63</v>
      </c>
      <c r="AE541" s="317">
        <v>2</v>
      </c>
      <c r="AF541" s="317">
        <v>8</v>
      </c>
      <c r="AG541" s="317" t="s">
        <v>35</v>
      </c>
      <c r="AH541" s="317">
        <v>73</v>
      </c>
      <c r="AI541" s="319">
        <v>287</v>
      </c>
      <c r="AJ541" s="319">
        <v>257</v>
      </c>
      <c r="AK541" s="319">
        <v>556</v>
      </c>
      <c r="AL541" s="319" t="s">
        <v>35</v>
      </c>
      <c r="AM541" s="319">
        <v>1100</v>
      </c>
      <c r="AN541" s="319">
        <v>862</v>
      </c>
      <c r="AO541" s="319">
        <v>20</v>
      </c>
      <c r="AP541" s="319">
        <v>92</v>
      </c>
      <c r="AQ541" s="319" t="s">
        <v>35</v>
      </c>
      <c r="AR541" s="319">
        <v>974</v>
      </c>
      <c r="AS541" s="321">
        <v>16</v>
      </c>
      <c r="AT541" s="321">
        <v>14</v>
      </c>
      <c r="AU541" s="321">
        <v>13</v>
      </c>
      <c r="AV541" s="321" t="s">
        <v>35</v>
      </c>
      <c r="AW541" s="308" t="s">
        <v>6</v>
      </c>
    </row>
    <row r="542" spans="1:49" x14ac:dyDescent="0.35">
      <c r="A542" s="315">
        <v>2013</v>
      </c>
      <c r="B542" s="316">
        <v>40211</v>
      </c>
      <c r="C542" s="308" t="s">
        <v>2059</v>
      </c>
      <c r="D542" s="308" t="s">
        <v>71</v>
      </c>
      <c r="E542" s="317">
        <v>3475</v>
      </c>
      <c r="F542" s="317">
        <v>9421</v>
      </c>
      <c r="G542" s="317">
        <v>11150</v>
      </c>
      <c r="H542" s="317" t="s">
        <v>35</v>
      </c>
      <c r="I542" s="317">
        <v>24046</v>
      </c>
      <c r="J542" s="318">
        <v>1</v>
      </c>
      <c r="K542" s="318">
        <v>2</v>
      </c>
      <c r="L542" s="318">
        <v>1</v>
      </c>
      <c r="M542" s="318" t="s">
        <v>35</v>
      </c>
      <c r="N542" s="318">
        <v>4</v>
      </c>
      <c r="O542" s="319">
        <v>42597</v>
      </c>
      <c r="P542" s="319">
        <v>119646</v>
      </c>
      <c r="Q542" s="319">
        <v>166762</v>
      </c>
      <c r="R542" s="319" t="s">
        <v>35</v>
      </c>
      <c r="S542" s="319">
        <v>329005</v>
      </c>
      <c r="T542" s="320">
        <v>1</v>
      </c>
      <c r="U542" s="320">
        <v>1</v>
      </c>
      <c r="V542" s="320">
        <v>1</v>
      </c>
      <c r="W542" s="320" t="s">
        <v>35</v>
      </c>
      <c r="X542" s="320">
        <v>3</v>
      </c>
      <c r="Y542" s="317">
        <v>229</v>
      </c>
      <c r="Z542" s="317">
        <v>1112</v>
      </c>
      <c r="AA542" s="317">
        <v>460</v>
      </c>
      <c r="AB542" s="317" t="s">
        <v>35</v>
      </c>
      <c r="AC542" s="317">
        <v>1801</v>
      </c>
      <c r="AD542" s="317">
        <v>520</v>
      </c>
      <c r="AE542" s="317">
        <v>666</v>
      </c>
      <c r="AF542" s="317">
        <v>629</v>
      </c>
      <c r="AG542" s="317" t="s">
        <v>35</v>
      </c>
      <c r="AH542" s="317">
        <v>1815</v>
      </c>
      <c r="AI542" s="319">
        <v>3135</v>
      </c>
      <c r="AJ542" s="319">
        <v>12228</v>
      </c>
      <c r="AK542" s="319">
        <v>5061</v>
      </c>
      <c r="AL542" s="319" t="s">
        <v>35</v>
      </c>
      <c r="AM542" s="319">
        <v>20424</v>
      </c>
      <c r="AN542" s="319">
        <v>7105</v>
      </c>
      <c r="AO542" s="319">
        <v>5061</v>
      </c>
      <c r="AP542" s="319">
        <v>6922</v>
      </c>
      <c r="AQ542" s="319" t="s">
        <v>35</v>
      </c>
      <c r="AR542" s="319">
        <v>19088</v>
      </c>
      <c r="AS542" s="321">
        <v>18</v>
      </c>
      <c r="AT542" s="321">
        <v>14</v>
      </c>
      <c r="AU542" s="321">
        <v>13</v>
      </c>
      <c r="AV542" s="321" t="s">
        <v>35</v>
      </c>
      <c r="AW542" s="308" t="s">
        <v>6</v>
      </c>
    </row>
    <row r="543" spans="1:49" x14ac:dyDescent="0.35">
      <c r="A543" s="315">
        <v>2013</v>
      </c>
      <c r="B543" s="316">
        <v>40211</v>
      </c>
      <c r="C543" s="308" t="s">
        <v>2059</v>
      </c>
      <c r="D543" s="308" t="s">
        <v>127</v>
      </c>
      <c r="E543" s="317">
        <v>629</v>
      </c>
      <c r="F543" s="317">
        <v>614</v>
      </c>
      <c r="G543" s="317">
        <v>324</v>
      </c>
      <c r="H543" s="317" t="s">
        <v>35</v>
      </c>
      <c r="I543" s="317">
        <v>1567</v>
      </c>
      <c r="J543" s="318">
        <v>0</v>
      </c>
      <c r="K543" s="318">
        <v>0</v>
      </c>
      <c r="L543" s="318">
        <v>0</v>
      </c>
      <c r="M543" s="318" t="s">
        <v>35</v>
      </c>
      <c r="N543" s="318">
        <v>0</v>
      </c>
      <c r="O543" s="319">
        <v>3382</v>
      </c>
      <c r="P543" s="319">
        <v>8361</v>
      </c>
      <c r="Q543" s="319">
        <v>4806</v>
      </c>
      <c r="R543" s="319" t="s">
        <v>35</v>
      </c>
      <c r="S543" s="319">
        <v>16549</v>
      </c>
      <c r="T543" s="320">
        <v>0</v>
      </c>
      <c r="U543" s="320">
        <v>0</v>
      </c>
      <c r="V543" s="320">
        <v>0</v>
      </c>
      <c r="W543" s="320" t="s">
        <v>35</v>
      </c>
      <c r="X543" s="320">
        <v>0</v>
      </c>
      <c r="Y543" s="317">
        <v>57</v>
      </c>
      <c r="Z543" s="317">
        <v>91</v>
      </c>
      <c r="AA543" s="317">
        <v>22</v>
      </c>
      <c r="AB543" s="317" t="s">
        <v>35</v>
      </c>
      <c r="AC543" s="317">
        <v>170</v>
      </c>
      <c r="AD543" s="317">
        <v>110</v>
      </c>
      <c r="AE543" s="317">
        <v>2</v>
      </c>
      <c r="AF543" s="317">
        <v>1</v>
      </c>
      <c r="AG543" s="317" t="s">
        <v>35</v>
      </c>
      <c r="AH543" s="317">
        <v>113</v>
      </c>
      <c r="AI543" s="319">
        <v>780</v>
      </c>
      <c r="AJ543" s="319">
        <v>1000</v>
      </c>
      <c r="AK543" s="319">
        <v>241</v>
      </c>
      <c r="AL543" s="319" t="s">
        <v>35</v>
      </c>
      <c r="AM543" s="319">
        <v>2021</v>
      </c>
      <c r="AN543" s="319">
        <v>1506</v>
      </c>
      <c r="AO543" s="319">
        <v>24</v>
      </c>
      <c r="AP543" s="319">
        <v>13</v>
      </c>
      <c r="AQ543" s="319" t="s">
        <v>35</v>
      </c>
      <c r="AR543" s="319">
        <v>1543</v>
      </c>
      <c r="AS543" s="321">
        <v>17</v>
      </c>
      <c r="AT543" s="321">
        <v>12</v>
      </c>
      <c r="AU543" s="321">
        <v>14</v>
      </c>
      <c r="AV543" s="321" t="s">
        <v>35</v>
      </c>
      <c r="AW543" s="308" t="s">
        <v>6</v>
      </c>
    </row>
    <row r="544" spans="1:49" x14ac:dyDescent="0.35">
      <c r="A544" s="315">
        <v>2013</v>
      </c>
      <c r="B544" s="316">
        <v>40228</v>
      </c>
      <c r="C544" s="308" t="s">
        <v>1849</v>
      </c>
      <c r="D544" s="308" t="s">
        <v>32</v>
      </c>
      <c r="E544" s="317">
        <v>0</v>
      </c>
      <c r="F544" s="317">
        <v>0</v>
      </c>
      <c r="G544" s="317">
        <v>0</v>
      </c>
      <c r="H544" s="317">
        <v>0</v>
      </c>
      <c r="I544" s="317">
        <v>0</v>
      </c>
      <c r="J544" s="318">
        <v>3</v>
      </c>
      <c r="K544" s="318">
        <v>1</v>
      </c>
      <c r="L544" s="318">
        <v>5</v>
      </c>
      <c r="M544" s="318">
        <v>0</v>
      </c>
      <c r="N544" s="318">
        <v>9</v>
      </c>
      <c r="O544" s="319">
        <v>0</v>
      </c>
      <c r="P544" s="319">
        <v>0</v>
      </c>
      <c r="Q544" s="319">
        <v>0</v>
      </c>
      <c r="R544" s="319">
        <v>0</v>
      </c>
      <c r="S544" s="319">
        <v>0</v>
      </c>
      <c r="T544" s="320">
        <v>27</v>
      </c>
      <c r="U544" s="320">
        <v>0</v>
      </c>
      <c r="V544" s="320">
        <v>0</v>
      </c>
      <c r="W544" s="320">
        <v>0</v>
      </c>
      <c r="X544" s="320">
        <v>27</v>
      </c>
      <c r="Y544" s="317">
        <v>0</v>
      </c>
      <c r="Z544" s="317">
        <v>0</v>
      </c>
      <c r="AA544" s="317">
        <v>0</v>
      </c>
      <c r="AB544" s="317">
        <v>0</v>
      </c>
      <c r="AC544" s="317">
        <v>0</v>
      </c>
      <c r="AD544" s="317">
        <v>0</v>
      </c>
      <c r="AE544" s="317">
        <v>0</v>
      </c>
      <c r="AF544" s="317">
        <v>0</v>
      </c>
      <c r="AG544" s="317">
        <v>0</v>
      </c>
      <c r="AH544" s="317">
        <v>0</v>
      </c>
      <c r="AI544" s="319">
        <v>0</v>
      </c>
      <c r="AJ544" s="319">
        <v>0</v>
      </c>
      <c r="AK544" s="319">
        <v>0</v>
      </c>
      <c r="AL544" s="319">
        <v>0</v>
      </c>
      <c r="AM544" s="319">
        <v>0</v>
      </c>
      <c r="AN544" s="319">
        <v>0</v>
      </c>
      <c r="AO544" s="319">
        <v>0</v>
      </c>
      <c r="AP544" s="319">
        <v>0</v>
      </c>
      <c r="AQ544" s="319">
        <v>0</v>
      </c>
      <c r="AR544" s="319">
        <v>0</v>
      </c>
      <c r="AS544" s="321" t="s">
        <v>35</v>
      </c>
      <c r="AT544" s="321" t="s">
        <v>35</v>
      </c>
      <c r="AU544" s="321" t="s">
        <v>35</v>
      </c>
      <c r="AV544" s="321" t="s">
        <v>35</v>
      </c>
      <c r="AW544" s="308" t="s">
        <v>6</v>
      </c>
    </row>
    <row r="545" spans="1:49" x14ac:dyDescent="0.35">
      <c r="A545" s="315">
        <v>2013</v>
      </c>
      <c r="B545" s="316">
        <v>40437</v>
      </c>
      <c r="C545" s="308" t="s">
        <v>1860</v>
      </c>
      <c r="D545" s="308" t="s">
        <v>123</v>
      </c>
      <c r="E545" s="317">
        <v>1239</v>
      </c>
      <c r="F545" s="317">
        <v>316</v>
      </c>
      <c r="G545" s="317">
        <v>477</v>
      </c>
      <c r="H545" s="317">
        <v>0</v>
      </c>
      <c r="I545" s="317">
        <v>2032</v>
      </c>
      <c r="J545" s="318">
        <v>0</v>
      </c>
      <c r="K545" s="318">
        <v>0</v>
      </c>
      <c r="L545" s="318">
        <v>0</v>
      </c>
      <c r="M545" s="318">
        <v>0</v>
      </c>
      <c r="N545" s="318">
        <v>0</v>
      </c>
      <c r="O545" s="319">
        <v>1239</v>
      </c>
      <c r="P545" s="319">
        <v>316</v>
      </c>
      <c r="Q545" s="319">
        <v>477</v>
      </c>
      <c r="R545" s="319">
        <v>0</v>
      </c>
      <c r="S545" s="319">
        <v>2032</v>
      </c>
      <c r="T545" s="320">
        <v>0</v>
      </c>
      <c r="U545" s="320">
        <v>0</v>
      </c>
      <c r="V545" s="320">
        <v>0</v>
      </c>
      <c r="W545" s="320">
        <v>0</v>
      </c>
      <c r="X545" s="320">
        <v>0</v>
      </c>
      <c r="Y545" s="317">
        <v>504</v>
      </c>
      <c r="Z545" s="317">
        <v>135</v>
      </c>
      <c r="AA545" s="317">
        <v>4</v>
      </c>
      <c r="AB545" s="317" t="s">
        <v>35</v>
      </c>
      <c r="AC545" s="317">
        <v>643</v>
      </c>
      <c r="AD545" s="317">
        <v>240</v>
      </c>
      <c r="AE545" s="317">
        <v>118</v>
      </c>
      <c r="AF545" s="317">
        <v>4</v>
      </c>
      <c r="AG545" s="317" t="s">
        <v>35</v>
      </c>
      <c r="AH545" s="317">
        <v>362</v>
      </c>
      <c r="AI545" s="319">
        <v>504</v>
      </c>
      <c r="AJ545" s="319">
        <v>135</v>
      </c>
      <c r="AK545" s="319">
        <v>4</v>
      </c>
      <c r="AL545" s="319" t="s">
        <v>35</v>
      </c>
      <c r="AM545" s="319">
        <v>643</v>
      </c>
      <c r="AN545" s="319">
        <v>240</v>
      </c>
      <c r="AO545" s="319">
        <v>118</v>
      </c>
      <c r="AP545" s="319">
        <v>4</v>
      </c>
      <c r="AQ545" s="319" t="s">
        <v>35</v>
      </c>
      <c r="AR545" s="319">
        <v>362</v>
      </c>
      <c r="AS545" s="321">
        <v>20.8</v>
      </c>
      <c r="AT545" s="321">
        <v>12.5</v>
      </c>
      <c r="AU545" s="321">
        <v>7.5</v>
      </c>
      <c r="AV545" s="321" t="s">
        <v>35</v>
      </c>
      <c r="AW545" s="308" t="s">
        <v>6</v>
      </c>
    </row>
    <row r="546" spans="1:49" x14ac:dyDescent="0.35">
      <c r="A546" s="315">
        <v>2013</v>
      </c>
      <c r="B546" s="316">
        <v>40438</v>
      </c>
      <c r="C546" s="308" t="s">
        <v>1861</v>
      </c>
      <c r="D546" s="308" t="s">
        <v>123</v>
      </c>
      <c r="E546" s="317">
        <v>589</v>
      </c>
      <c r="F546" s="317">
        <v>1028</v>
      </c>
      <c r="G546" s="317">
        <v>2662</v>
      </c>
      <c r="H546" s="317" t="s">
        <v>35</v>
      </c>
      <c r="I546" s="317">
        <v>4279</v>
      </c>
      <c r="J546" s="318" t="s">
        <v>35</v>
      </c>
      <c r="K546" s="318" t="s">
        <v>35</v>
      </c>
      <c r="L546" s="318" t="s">
        <v>35</v>
      </c>
      <c r="M546" s="318" t="s">
        <v>35</v>
      </c>
      <c r="N546" s="318" t="s">
        <v>35</v>
      </c>
      <c r="O546" s="319">
        <v>16940</v>
      </c>
      <c r="P546" s="319">
        <v>6794</v>
      </c>
      <c r="Q546" s="319">
        <v>22907</v>
      </c>
      <c r="R546" s="319" t="s">
        <v>35</v>
      </c>
      <c r="S546" s="319">
        <v>46641</v>
      </c>
      <c r="T546" s="320" t="s">
        <v>35</v>
      </c>
      <c r="U546" s="320" t="s">
        <v>35</v>
      </c>
      <c r="V546" s="320" t="s">
        <v>35</v>
      </c>
      <c r="W546" s="320" t="s">
        <v>35</v>
      </c>
      <c r="X546" s="320" t="s">
        <v>35</v>
      </c>
      <c r="Y546" s="317">
        <v>219</v>
      </c>
      <c r="Z546" s="317">
        <v>186</v>
      </c>
      <c r="AA546" s="317">
        <v>254</v>
      </c>
      <c r="AB546" s="317" t="s">
        <v>35</v>
      </c>
      <c r="AC546" s="317">
        <v>659</v>
      </c>
      <c r="AD546" s="317">
        <v>89</v>
      </c>
      <c r="AE546" s="317">
        <v>76</v>
      </c>
      <c r="AF546" s="317">
        <v>106</v>
      </c>
      <c r="AG546" s="317" t="s">
        <v>35</v>
      </c>
      <c r="AH546" s="317">
        <v>271</v>
      </c>
      <c r="AI546" s="319">
        <v>219</v>
      </c>
      <c r="AJ546" s="319">
        <v>186</v>
      </c>
      <c r="AK546" s="319">
        <v>254</v>
      </c>
      <c r="AL546" s="319" t="s">
        <v>35</v>
      </c>
      <c r="AM546" s="319">
        <v>659</v>
      </c>
      <c r="AN546" s="319">
        <v>89</v>
      </c>
      <c r="AO546" s="319">
        <v>76</v>
      </c>
      <c r="AP546" s="319">
        <v>106</v>
      </c>
      <c r="AQ546" s="319" t="s">
        <v>35</v>
      </c>
      <c r="AR546" s="319">
        <v>271</v>
      </c>
      <c r="AS546" s="321">
        <v>24</v>
      </c>
      <c r="AT546" s="321">
        <v>10</v>
      </c>
      <c r="AU546" s="321">
        <v>14</v>
      </c>
      <c r="AV546" s="321">
        <v>0</v>
      </c>
      <c r="AW546" s="308" t="s">
        <v>6</v>
      </c>
    </row>
    <row r="547" spans="1:49" x14ac:dyDescent="0.35">
      <c r="A547" s="315">
        <v>2013</v>
      </c>
      <c r="B547" s="316">
        <v>40575</v>
      </c>
      <c r="C547" s="308" t="s">
        <v>2060</v>
      </c>
      <c r="D547" s="308" t="s">
        <v>223</v>
      </c>
      <c r="E547" s="317">
        <v>519</v>
      </c>
      <c r="F547" s="317" t="s">
        <v>35</v>
      </c>
      <c r="G547" s="317" t="s">
        <v>35</v>
      </c>
      <c r="H547" s="317" t="s">
        <v>35</v>
      </c>
      <c r="I547" s="317">
        <v>519</v>
      </c>
      <c r="J547" s="318" t="s">
        <v>35</v>
      </c>
      <c r="K547" s="318" t="s">
        <v>35</v>
      </c>
      <c r="L547" s="318" t="s">
        <v>35</v>
      </c>
      <c r="M547" s="318" t="s">
        <v>35</v>
      </c>
      <c r="N547" s="318" t="s">
        <v>35</v>
      </c>
      <c r="O547" s="319">
        <v>519</v>
      </c>
      <c r="P547" s="319" t="s">
        <v>35</v>
      </c>
      <c r="Q547" s="319" t="s">
        <v>35</v>
      </c>
      <c r="R547" s="319" t="s">
        <v>35</v>
      </c>
      <c r="S547" s="319">
        <v>519</v>
      </c>
      <c r="T547" s="320" t="s">
        <v>35</v>
      </c>
      <c r="U547" s="320" t="s">
        <v>35</v>
      </c>
      <c r="V547" s="320" t="s">
        <v>35</v>
      </c>
      <c r="W547" s="320" t="s">
        <v>35</v>
      </c>
      <c r="X547" s="320" t="s">
        <v>35</v>
      </c>
      <c r="Y547" s="317">
        <v>106</v>
      </c>
      <c r="Z547" s="317" t="s">
        <v>35</v>
      </c>
      <c r="AA547" s="317" t="s">
        <v>35</v>
      </c>
      <c r="AB547" s="317" t="s">
        <v>35</v>
      </c>
      <c r="AC547" s="317">
        <v>106</v>
      </c>
      <c r="AD547" s="317">
        <v>23</v>
      </c>
      <c r="AE547" s="317" t="s">
        <v>35</v>
      </c>
      <c r="AF547" s="317" t="s">
        <v>35</v>
      </c>
      <c r="AG547" s="317" t="s">
        <v>35</v>
      </c>
      <c r="AH547" s="317">
        <v>23</v>
      </c>
      <c r="AI547" s="319">
        <v>106</v>
      </c>
      <c r="AJ547" s="319" t="s">
        <v>35</v>
      </c>
      <c r="AK547" s="319" t="s">
        <v>35</v>
      </c>
      <c r="AL547" s="319" t="s">
        <v>35</v>
      </c>
      <c r="AM547" s="319">
        <v>106</v>
      </c>
      <c r="AN547" s="319">
        <v>23</v>
      </c>
      <c r="AO547" s="319" t="s">
        <v>35</v>
      </c>
      <c r="AP547" s="319" t="s">
        <v>35</v>
      </c>
      <c r="AQ547" s="319" t="s">
        <v>35</v>
      </c>
      <c r="AR547" s="319">
        <v>23</v>
      </c>
      <c r="AS547" s="321">
        <v>15</v>
      </c>
      <c r="AT547" s="321" t="s">
        <v>35</v>
      </c>
      <c r="AU547" s="321" t="s">
        <v>35</v>
      </c>
      <c r="AV547" s="321" t="s">
        <v>35</v>
      </c>
      <c r="AW547" s="308" t="s">
        <v>6</v>
      </c>
    </row>
    <row r="548" spans="1:49" x14ac:dyDescent="0.35">
      <c r="A548" s="315">
        <v>2013</v>
      </c>
      <c r="B548" s="316">
        <v>44372</v>
      </c>
      <c r="C548" s="308" t="s">
        <v>2061</v>
      </c>
      <c r="D548" s="308" t="s">
        <v>94</v>
      </c>
      <c r="E548" s="317">
        <v>137158</v>
      </c>
      <c r="F548" s="317">
        <v>87283</v>
      </c>
      <c r="G548" s="317">
        <v>0</v>
      </c>
      <c r="H548" s="317">
        <v>0</v>
      </c>
      <c r="I548" s="317">
        <v>224441</v>
      </c>
      <c r="J548" s="318">
        <v>36.200000000000003</v>
      </c>
      <c r="K548" s="318">
        <v>21.5</v>
      </c>
      <c r="L548" s="318">
        <v>0</v>
      </c>
      <c r="M548" s="318">
        <v>0</v>
      </c>
      <c r="N548" s="318">
        <v>57.7</v>
      </c>
      <c r="O548" s="319">
        <v>137158</v>
      </c>
      <c r="P548" s="319">
        <v>87283</v>
      </c>
      <c r="Q548" s="319">
        <v>0</v>
      </c>
      <c r="R548" s="319">
        <v>0</v>
      </c>
      <c r="S548" s="319">
        <v>224441</v>
      </c>
      <c r="T548" s="320">
        <v>36.200000000000003</v>
      </c>
      <c r="U548" s="320">
        <v>21.5</v>
      </c>
      <c r="V548" s="320">
        <v>0</v>
      </c>
      <c r="W548" s="320">
        <v>0</v>
      </c>
      <c r="X548" s="320">
        <v>57.7</v>
      </c>
      <c r="Y548" s="317">
        <v>31176</v>
      </c>
      <c r="Z548" s="317">
        <v>17351</v>
      </c>
      <c r="AA548" s="317">
        <v>0</v>
      </c>
      <c r="AB548" s="317">
        <v>0</v>
      </c>
      <c r="AC548" s="317">
        <v>48527</v>
      </c>
      <c r="AD548" s="317">
        <v>3523</v>
      </c>
      <c r="AE548" s="317">
        <v>1621</v>
      </c>
      <c r="AF548" s="317">
        <v>0</v>
      </c>
      <c r="AG548" s="317">
        <v>0</v>
      </c>
      <c r="AH548" s="317">
        <v>5144</v>
      </c>
      <c r="AI548" s="319">
        <v>31176</v>
      </c>
      <c r="AJ548" s="319">
        <v>17351</v>
      </c>
      <c r="AK548" s="319">
        <v>0</v>
      </c>
      <c r="AL548" s="319">
        <v>0</v>
      </c>
      <c r="AM548" s="319">
        <v>48527</v>
      </c>
      <c r="AN548" s="319">
        <v>3523</v>
      </c>
      <c r="AO548" s="319">
        <v>1621</v>
      </c>
      <c r="AP548" s="319">
        <v>0</v>
      </c>
      <c r="AQ548" s="319">
        <v>0</v>
      </c>
      <c r="AR548" s="319">
        <v>5144</v>
      </c>
      <c r="AS548" s="321">
        <v>18</v>
      </c>
      <c r="AT548" s="321">
        <v>15</v>
      </c>
      <c r="AU548" s="321">
        <v>0</v>
      </c>
      <c r="AV548" s="321">
        <v>0</v>
      </c>
      <c r="AW548" s="308" t="s">
        <v>2750</v>
      </c>
    </row>
    <row r="549" spans="1:49" x14ac:dyDescent="0.35">
      <c r="A549" s="315">
        <v>2013</v>
      </c>
      <c r="B549" s="316">
        <v>54913</v>
      </c>
      <c r="C549" s="308" t="s">
        <v>1895</v>
      </c>
      <c r="D549" s="308" t="s">
        <v>173</v>
      </c>
      <c r="E549" s="317" t="s">
        <v>312</v>
      </c>
      <c r="F549" s="317" t="s">
        <v>312</v>
      </c>
      <c r="G549" s="317" t="s">
        <v>312</v>
      </c>
      <c r="H549" s="317" t="s">
        <v>312</v>
      </c>
      <c r="I549" s="317" t="s">
        <v>312</v>
      </c>
      <c r="J549" s="318" t="s">
        <v>312</v>
      </c>
      <c r="K549" s="318" t="s">
        <v>312</v>
      </c>
      <c r="L549" s="318" t="s">
        <v>312</v>
      </c>
      <c r="M549" s="318" t="s">
        <v>312</v>
      </c>
      <c r="N549" s="318" t="s">
        <v>312</v>
      </c>
      <c r="O549" s="319" t="s">
        <v>312</v>
      </c>
      <c r="P549" s="319" t="s">
        <v>312</v>
      </c>
      <c r="Q549" s="319" t="s">
        <v>312</v>
      </c>
      <c r="R549" s="319" t="s">
        <v>312</v>
      </c>
      <c r="S549" s="319" t="s">
        <v>312</v>
      </c>
      <c r="T549" s="320" t="s">
        <v>312</v>
      </c>
      <c r="U549" s="320" t="s">
        <v>312</v>
      </c>
      <c r="V549" s="320" t="s">
        <v>312</v>
      </c>
      <c r="W549" s="320" t="s">
        <v>312</v>
      </c>
      <c r="X549" s="320" t="s">
        <v>312</v>
      </c>
      <c r="Y549" s="317" t="s">
        <v>312</v>
      </c>
      <c r="Z549" s="317" t="s">
        <v>312</v>
      </c>
      <c r="AA549" s="317" t="s">
        <v>312</v>
      </c>
      <c r="AB549" s="317" t="s">
        <v>312</v>
      </c>
      <c r="AC549" s="317" t="s">
        <v>312</v>
      </c>
      <c r="AD549" s="318" t="s">
        <v>312</v>
      </c>
      <c r="AE549" s="318" t="s">
        <v>312</v>
      </c>
      <c r="AF549" s="318" t="s">
        <v>312</v>
      </c>
      <c r="AG549" s="318" t="s">
        <v>312</v>
      </c>
      <c r="AH549" s="318" t="s">
        <v>312</v>
      </c>
      <c r="AI549" s="319" t="s">
        <v>312</v>
      </c>
      <c r="AJ549" s="319" t="s">
        <v>312</v>
      </c>
      <c r="AK549" s="319" t="s">
        <v>312</v>
      </c>
      <c r="AL549" s="319" t="s">
        <v>312</v>
      </c>
      <c r="AM549" s="319" t="s">
        <v>312</v>
      </c>
      <c r="AN549" s="320" t="s">
        <v>312</v>
      </c>
      <c r="AO549" s="320" t="s">
        <v>312</v>
      </c>
      <c r="AP549" s="320" t="s">
        <v>312</v>
      </c>
      <c r="AQ549" s="320" t="s">
        <v>312</v>
      </c>
      <c r="AR549" s="320" t="s">
        <v>312</v>
      </c>
      <c r="AS549" s="321" t="s">
        <v>312</v>
      </c>
      <c r="AT549" s="321" t="s">
        <v>312</v>
      </c>
      <c r="AU549" s="321" t="s">
        <v>312</v>
      </c>
      <c r="AV549" s="321" t="s">
        <v>312</v>
      </c>
      <c r="AW549" s="308" t="s">
        <v>6</v>
      </c>
    </row>
    <row r="550" spans="1:49" x14ac:dyDescent="0.35">
      <c r="A550" s="315">
        <v>2013</v>
      </c>
      <c r="B550" s="316">
        <v>55787</v>
      </c>
      <c r="C550" s="308" t="s">
        <v>1898</v>
      </c>
      <c r="D550" s="308" t="s">
        <v>60</v>
      </c>
      <c r="E550" s="317">
        <v>0</v>
      </c>
      <c r="F550" s="317">
        <v>84</v>
      </c>
      <c r="G550" s="317">
        <v>0</v>
      </c>
      <c r="H550" s="317">
        <v>0</v>
      </c>
      <c r="I550" s="317">
        <v>84</v>
      </c>
      <c r="J550" s="318">
        <v>0</v>
      </c>
      <c r="K550" s="318">
        <v>0</v>
      </c>
      <c r="L550" s="318">
        <v>0</v>
      </c>
      <c r="M550" s="318">
        <v>0</v>
      </c>
      <c r="N550" s="318">
        <v>0</v>
      </c>
      <c r="O550" s="319">
        <v>0</v>
      </c>
      <c r="P550" s="319">
        <v>375</v>
      </c>
      <c r="Q550" s="319">
        <v>0</v>
      </c>
      <c r="R550" s="319">
        <v>0</v>
      </c>
      <c r="S550" s="319">
        <v>375</v>
      </c>
      <c r="T550" s="320">
        <v>0</v>
      </c>
      <c r="U550" s="320">
        <v>0.1</v>
      </c>
      <c r="V550" s="320">
        <v>0</v>
      </c>
      <c r="W550" s="320">
        <v>0</v>
      </c>
      <c r="X550" s="320">
        <v>0.1</v>
      </c>
      <c r="Y550" s="317">
        <v>0</v>
      </c>
      <c r="Z550" s="317">
        <v>11</v>
      </c>
      <c r="AA550" s="317">
        <v>0</v>
      </c>
      <c r="AB550" s="317">
        <v>0</v>
      </c>
      <c r="AC550" s="317">
        <v>11</v>
      </c>
      <c r="AD550" s="317">
        <v>0</v>
      </c>
      <c r="AE550" s="317">
        <v>0</v>
      </c>
      <c r="AF550" s="317">
        <v>0</v>
      </c>
      <c r="AG550" s="317">
        <v>0</v>
      </c>
      <c r="AH550" s="317">
        <v>0</v>
      </c>
      <c r="AI550" s="319">
        <v>0</v>
      </c>
      <c r="AJ550" s="319">
        <v>11</v>
      </c>
      <c r="AK550" s="319">
        <v>0</v>
      </c>
      <c r="AL550" s="319">
        <v>0</v>
      </c>
      <c r="AM550" s="319">
        <v>11</v>
      </c>
      <c r="AN550" s="319">
        <v>0</v>
      </c>
      <c r="AO550" s="319">
        <v>0</v>
      </c>
      <c r="AP550" s="319">
        <v>0</v>
      </c>
      <c r="AQ550" s="319">
        <v>0</v>
      </c>
      <c r="AR550" s="319">
        <v>0</v>
      </c>
      <c r="AS550" s="321">
        <v>0</v>
      </c>
      <c r="AT550" s="321">
        <v>4.47</v>
      </c>
      <c r="AU550" s="321">
        <v>0</v>
      </c>
      <c r="AV550" s="321">
        <v>0</v>
      </c>
      <c r="AW550" s="308" t="s">
        <v>6</v>
      </c>
    </row>
    <row r="551" spans="1:49" x14ac:dyDescent="0.35">
      <c r="A551" s="315">
        <v>2013</v>
      </c>
      <c r="B551" s="316">
        <v>55937</v>
      </c>
      <c r="C551" s="308" t="s">
        <v>1907</v>
      </c>
      <c r="D551" s="308" t="s">
        <v>94</v>
      </c>
      <c r="E551" s="317">
        <v>17822</v>
      </c>
      <c r="F551" s="317">
        <v>13157</v>
      </c>
      <c r="G551" s="317" t="s">
        <v>35</v>
      </c>
      <c r="H551" s="317" t="s">
        <v>35</v>
      </c>
      <c r="I551" s="317">
        <v>30979</v>
      </c>
      <c r="J551" s="318">
        <v>9.1999999999999993</v>
      </c>
      <c r="K551" s="318">
        <v>10</v>
      </c>
      <c r="L551" s="318" t="s">
        <v>35</v>
      </c>
      <c r="M551" s="318" t="s">
        <v>35</v>
      </c>
      <c r="N551" s="318">
        <v>19.2</v>
      </c>
      <c r="O551" s="319">
        <v>213864</v>
      </c>
      <c r="P551" s="319">
        <v>197355</v>
      </c>
      <c r="Q551" s="319" t="s">
        <v>35</v>
      </c>
      <c r="R551" s="319" t="s">
        <v>35</v>
      </c>
      <c r="S551" s="319">
        <v>411219</v>
      </c>
      <c r="T551" s="320">
        <v>110.4</v>
      </c>
      <c r="U551" s="320">
        <v>150</v>
      </c>
      <c r="V551" s="320" t="s">
        <v>35</v>
      </c>
      <c r="W551" s="320" t="s">
        <v>35</v>
      </c>
      <c r="X551" s="320">
        <v>260.39999999999998</v>
      </c>
      <c r="Y551" s="317">
        <v>4792</v>
      </c>
      <c r="Z551" s="317">
        <v>2778</v>
      </c>
      <c r="AA551" s="317" t="s">
        <v>35</v>
      </c>
      <c r="AB551" s="317" t="s">
        <v>35</v>
      </c>
      <c r="AC551" s="317">
        <v>7570</v>
      </c>
      <c r="AD551" s="317">
        <v>300</v>
      </c>
      <c r="AE551" s="317">
        <v>25</v>
      </c>
      <c r="AF551" s="317" t="s">
        <v>35</v>
      </c>
      <c r="AG551" s="317" t="s">
        <v>35</v>
      </c>
      <c r="AH551" s="317">
        <v>325</v>
      </c>
      <c r="AI551" s="319">
        <v>48502</v>
      </c>
      <c r="AJ551" s="319">
        <v>27759</v>
      </c>
      <c r="AK551" s="319" t="s">
        <v>35</v>
      </c>
      <c r="AL551" s="319" t="s">
        <v>35</v>
      </c>
      <c r="AM551" s="319">
        <v>76261</v>
      </c>
      <c r="AN551" s="319">
        <v>3054</v>
      </c>
      <c r="AO551" s="319">
        <v>240</v>
      </c>
      <c r="AP551" s="319" t="s">
        <v>35</v>
      </c>
      <c r="AQ551" s="319" t="s">
        <v>35</v>
      </c>
      <c r="AR551" s="319">
        <v>3294</v>
      </c>
      <c r="AS551" s="321">
        <v>12</v>
      </c>
      <c r="AT551" s="321">
        <v>15</v>
      </c>
      <c r="AU551" s="321" t="s">
        <v>35</v>
      </c>
      <c r="AV551" s="321" t="s">
        <v>35</v>
      </c>
      <c r="AW551" s="308" t="s">
        <v>2751</v>
      </c>
    </row>
    <row r="552" spans="1:49" x14ac:dyDescent="0.35">
      <c r="A552" s="315">
        <v>2013</v>
      </c>
      <c r="B552" s="316">
        <v>55959</v>
      </c>
      <c r="C552" s="308" t="s">
        <v>1908</v>
      </c>
      <c r="D552" s="308" t="s">
        <v>163</v>
      </c>
      <c r="E552" s="317">
        <v>25</v>
      </c>
      <c r="F552" s="317" t="s">
        <v>35</v>
      </c>
      <c r="G552" s="317" t="s">
        <v>35</v>
      </c>
      <c r="H552" s="317" t="s">
        <v>35</v>
      </c>
      <c r="I552" s="317">
        <v>25</v>
      </c>
      <c r="J552" s="318" t="s">
        <v>35</v>
      </c>
      <c r="K552" s="318" t="s">
        <v>35</v>
      </c>
      <c r="L552" s="318" t="s">
        <v>35</v>
      </c>
      <c r="M552" s="318" t="s">
        <v>35</v>
      </c>
      <c r="N552" s="318" t="s">
        <v>35</v>
      </c>
      <c r="O552" s="319">
        <v>300</v>
      </c>
      <c r="P552" s="319" t="s">
        <v>35</v>
      </c>
      <c r="Q552" s="319" t="s">
        <v>35</v>
      </c>
      <c r="R552" s="319" t="s">
        <v>35</v>
      </c>
      <c r="S552" s="319">
        <v>300</v>
      </c>
      <c r="T552" s="320" t="s">
        <v>35</v>
      </c>
      <c r="U552" s="320" t="s">
        <v>35</v>
      </c>
      <c r="V552" s="320" t="s">
        <v>35</v>
      </c>
      <c r="W552" s="320" t="s">
        <v>35</v>
      </c>
      <c r="X552" s="320" t="s">
        <v>35</v>
      </c>
      <c r="Y552" s="317">
        <v>39</v>
      </c>
      <c r="Z552" s="317" t="s">
        <v>35</v>
      </c>
      <c r="AA552" s="317" t="s">
        <v>35</v>
      </c>
      <c r="AB552" s="317" t="s">
        <v>35</v>
      </c>
      <c r="AC552" s="317">
        <v>39</v>
      </c>
      <c r="AD552" s="317" t="s">
        <v>35</v>
      </c>
      <c r="AE552" s="317" t="s">
        <v>35</v>
      </c>
      <c r="AF552" s="317" t="s">
        <v>35</v>
      </c>
      <c r="AG552" s="317" t="s">
        <v>35</v>
      </c>
      <c r="AH552" s="317" t="s">
        <v>35</v>
      </c>
      <c r="AI552" s="319">
        <v>39</v>
      </c>
      <c r="AJ552" s="319" t="s">
        <v>35</v>
      </c>
      <c r="AK552" s="319" t="s">
        <v>35</v>
      </c>
      <c r="AL552" s="319" t="s">
        <v>35</v>
      </c>
      <c r="AM552" s="319">
        <v>39</v>
      </c>
      <c r="AN552" s="319" t="s">
        <v>35</v>
      </c>
      <c r="AO552" s="319" t="s">
        <v>35</v>
      </c>
      <c r="AP552" s="319" t="s">
        <v>35</v>
      </c>
      <c r="AQ552" s="319" t="s">
        <v>35</v>
      </c>
      <c r="AR552" s="319" t="s">
        <v>35</v>
      </c>
      <c r="AS552" s="321">
        <v>12</v>
      </c>
      <c r="AT552" s="321" t="s">
        <v>35</v>
      </c>
      <c r="AU552" s="321" t="s">
        <v>35</v>
      </c>
      <c r="AV552" s="321" t="s">
        <v>35</v>
      </c>
      <c r="AW552" s="308" t="s">
        <v>2752</v>
      </c>
    </row>
    <row r="553" spans="1:49" x14ac:dyDescent="0.35">
      <c r="A553" s="315">
        <v>2013</v>
      </c>
      <c r="B553" s="316">
        <v>56146</v>
      </c>
      <c r="C553" s="308" t="s">
        <v>1916</v>
      </c>
      <c r="D553" s="308" t="s">
        <v>125</v>
      </c>
      <c r="E553" s="317">
        <v>11455</v>
      </c>
      <c r="F553" s="317">
        <v>17781</v>
      </c>
      <c r="G553" s="317" t="s">
        <v>35</v>
      </c>
      <c r="H553" s="317" t="s">
        <v>35</v>
      </c>
      <c r="I553" s="317">
        <v>29236</v>
      </c>
      <c r="J553" s="318">
        <v>1388</v>
      </c>
      <c r="K553" s="318">
        <v>4220</v>
      </c>
      <c r="L553" s="318" t="s">
        <v>35</v>
      </c>
      <c r="M553" s="318" t="s">
        <v>35</v>
      </c>
      <c r="N553" s="318">
        <v>5608</v>
      </c>
      <c r="O553" s="319">
        <v>11455</v>
      </c>
      <c r="P553" s="319">
        <v>17781</v>
      </c>
      <c r="Q553" s="319" t="s">
        <v>35</v>
      </c>
      <c r="R553" s="319" t="s">
        <v>35</v>
      </c>
      <c r="S553" s="319">
        <v>29236</v>
      </c>
      <c r="T553" s="320">
        <v>1388</v>
      </c>
      <c r="U553" s="320">
        <v>4220</v>
      </c>
      <c r="V553" s="320" t="s">
        <v>35</v>
      </c>
      <c r="W553" s="320" t="s">
        <v>35</v>
      </c>
      <c r="X553" s="320">
        <v>5608</v>
      </c>
      <c r="Y553" s="317">
        <v>1467</v>
      </c>
      <c r="Z553" s="317">
        <v>4458</v>
      </c>
      <c r="AA553" s="317" t="s">
        <v>35</v>
      </c>
      <c r="AB553" s="317" t="s">
        <v>35</v>
      </c>
      <c r="AC553" s="317">
        <v>5925</v>
      </c>
      <c r="AD553" s="317" t="s">
        <v>35</v>
      </c>
      <c r="AE553" s="317" t="s">
        <v>35</v>
      </c>
      <c r="AF553" s="317" t="s">
        <v>35</v>
      </c>
      <c r="AG553" s="317" t="s">
        <v>35</v>
      </c>
      <c r="AH553" s="317" t="s">
        <v>35</v>
      </c>
      <c r="AI553" s="319">
        <v>1467</v>
      </c>
      <c r="AJ553" s="319">
        <v>4458</v>
      </c>
      <c r="AK553" s="319" t="s">
        <v>35</v>
      </c>
      <c r="AL553" s="319" t="s">
        <v>35</v>
      </c>
      <c r="AM553" s="319">
        <v>5925</v>
      </c>
      <c r="AN553" s="319" t="s">
        <v>35</v>
      </c>
      <c r="AO553" s="319" t="s">
        <v>35</v>
      </c>
      <c r="AP553" s="319" t="s">
        <v>35</v>
      </c>
      <c r="AQ553" s="319" t="s">
        <v>35</v>
      </c>
      <c r="AR553" s="319" t="s">
        <v>35</v>
      </c>
      <c r="AS553" s="321">
        <v>10</v>
      </c>
      <c r="AT553" s="321">
        <v>10</v>
      </c>
      <c r="AU553" s="321" t="s">
        <v>35</v>
      </c>
      <c r="AV553" s="321" t="s">
        <v>35</v>
      </c>
      <c r="AW553" s="308" t="s">
        <v>6</v>
      </c>
    </row>
    <row r="554" spans="1:49" x14ac:dyDescent="0.35">
      <c r="A554" s="315">
        <v>2013</v>
      </c>
      <c r="B554" s="316">
        <v>56692</v>
      </c>
      <c r="C554" s="308" t="s">
        <v>1958</v>
      </c>
      <c r="D554" s="308" t="s">
        <v>60</v>
      </c>
      <c r="E554" s="317">
        <v>45</v>
      </c>
      <c r="F554" s="317">
        <v>201</v>
      </c>
      <c r="G554" s="317" t="s">
        <v>35</v>
      </c>
      <c r="H554" s="317" t="s">
        <v>35</v>
      </c>
      <c r="I554" s="317">
        <v>246</v>
      </c>
      <c r="J554" s="318" t="s">
        <v>35</v>
      </c>
      <c r="K554" s="318" t="s">
        <v>35</v>
      </c>
      <c r="L554" s="318" t="s">
        <v>35</v>
      </c>
      <c r="M554" s="318" t="s">
        <v>35</v>
      </c>
      <c r="N554" s="318" t="s">
        <v>35</v>
      </c>
      <c r="O554" s="319">
        <v>45</v>
      </c>
      <c r="P554" s="319">
        <v>201</v>
      </c>
      <c r="Q554" s="319" t="s">
        <v>35</v>
      </c>
      <c r="R554" s="319" t="s">
        <v>35</v>
      </c>
      <c r="S554" s="319">
        <v>246</v>
      </c>
      <c r="T554" s="320" t="s">
        <v>35</v>
      </c>
      <c r="U554" s="320" t="s">
        <v>35</v>
      </c>
      <c r="V554" s="320" t="s">
        <v>35</v>
      </c>
      <c r="W554" s="320" t="s">
        <v>35</v>
      </c>
      <c r="X554" s="320" t="s">
        <v>35</v>
      </c>
      <c r="Y554" s="317">
        <v>24</v>
      </c>
      <c r="Z554" s="317">
        <v>9</v>
      </c>
      <c r="AA554" s="317" t="s">
        <v>35</v>
      </c>
      <c r="AB554" s="317" t="s">
        <v>35</v>
      </c>
      <c r="AC554" s="317">
        <v>33</v>
      </c>
      <c r="AD554" s="317">
        <v>218</v>
      </c>
      <c r="AE554" s="317">
        <v>237</v>
      </c>
      <c r="AF554" s="317" t="s">
        <v>35</v>
      </c>
      <c r="AG554" s="317" t="s">
        <v>35</v>
      </c>
      <c r="AH554" s="317">
        <v>455</v>
      </c>
      <c r="AI554" s="319">
        <v>24</v>
      </c>
      <c r="AJ554" s="319">
        <v>9</v>
      </c>
      <c r="AK554" s="319" t="s">
        <v>35</v>
      </c>
      <c r="AL554" s="319" t="s">
        <v>35</v>
      </c>
      <c r="AM554" s="319">
        <v>33</v>
      </c>
      <c r="AN554" s="319">
        <v>218</v>
      </c>
      <c r="AO554" s="319">
        <v>237</v>
      </c>
      <c r="AP554" s="319" t="s">
        <v>35</v>
      </c>
      <c r="AQ554" s="319" t="s">
        <v>35</v>
      </c>
      <c r="AR554" s="319">
        <v>455</v>
      </c>
      <c r="AS554" s="321">
        <v>15</v>
      </c>
      <c r="AT554" s="321">
        <v>15</v>
      </c>
      <c r="AU554" s="321" t="s">
        <v>35</v>
      </c>
      <c r="AV554" s="321" t="s">
        <v>35</v>
      </c>
      <c r="AW554" s="308" t="s">
        <v>2753</v>
      </c>
    </row>
    <row r="555" spans="1:49" x14ac:dyDescent="0.35">
      <c r="A555" s="315">
        <v>2013</v>
      </c>
      <c r="B555" s="316">
        <v>56697</v>
      </c>
      <c r="C555" s="308" t="s">
        <v>1959</v>
      </c>
      <c r="D555" s="308" t="s">
        <v>34</v>
      </c>
      <c r="E555" s="317">
        <v>194457</v>
      </c>
      <c r="F555" s="317">
        <v>170130</v>
      </c>
      <c r="G555" s="317" t="s">
        <v>35</v>
      </c>
      <c r="H555" s="317" t="s">
        <v>35</v>
      </c>
      <c r="I555" s="317">
        <v>364587</v>
      </c>
      <c r="J555" s="318" t="s">
        <v>35</v>
      </c>
      <c r="K555" s="318" t="s">
        <v>35</v>
      </c>
      <c r="L555" s="318" t="s">
        <v>35</v>
      </c>
      <c r="M555" s="318" t="s">
        <v>35</v>
      </c>
      <c r="N555" s="318" t="s">
        <v>35</v>
      </c>
      <c r="O555" s="319">
        <v>1100627</v>
      </c>
      <c r="P555" s="319">
        <v>1726820</v>
      </c>
      <c r="Q555" s="319" t="s">
        <v>35</v>
      </c>
      <c r="R555" s="319" t="s">
        <v>35</v>
      </c>
      <c r="S555" s="319">
        <v>2827447</v>
      </c>
      <c r="T555" s="320" t="s">
        <v>35</v>
      </c>
      <c r="U555" s="320" t="s">
        <v>35</v>
      </c>
      <c r="V555" s="320" t="s">
        <v>35</v>
      </c>
      <c r="W555" s="320" t="s">
        <v>35</v>
      </c>
      <c r="X555" s="320" t="s">
        <v>35</v>
      </c>
      <c r="Y555" s="317">
        <v>9808</v>
      </c>
      <c r="Z555" s="317">
        <v>11660</v>
      </c>
      <c r="AA555" s="317" t="s">
        <v>35</v>
      </c>
      <c r="AB555" s="317" t="s">
        <v>35</v>
      </c>
      <c r="AC555" s="317">
        <v>21468</v>
      </c>
      <c r="AD555" s="317">
        <v>9907</v>
      </c>
      <c r="AE555" s="317">
        <v>8195</v>
      </c>
      <c r="AF555" s="317" t="s">
        <v>35</v>
      </c>
      <c r="AG555" s="317" t="s">
        <v>35</v>
      </c>
      <c r="AH555" s="317">
        <v>18102</v>
      </c>
      <c r="AI555" s="319">
        <v>9808</v>
      </c>
      <c r="AJ555" s="319">
        <v>11660</v>
      </c>
      <c r="AK555" s="319" t="s">
        <v>35</v>
      </c>
      <c r="AL555" s="319" t="s">
        <v>35</v>
      </c>
      <c r="AM555" s="319">
        <v>21468</v>
      </c>
      <c r="AN555" s="319">
        <v>9907</v>
      </c>
      <c r="AO555" s="319">
        <v>8195</v>
      </c>
      <c r="AP555" s="319" t="s">
        <v>35</v>
      </c>
      <c r="AQ555" s="319" t="s">
        <v>35</v>
      </c>
      <c r="AR555" s="319">
        <v>18102</v>
      </c>
      <c r="AS555" s="321">
        <v>5.66</v>
      </c>
      <c r="AT555" s="321">
        <v>10.15</v>
      </c>
      <c r="AU555" s="321" t="s">
        <v>35</v>
      </c>
      <c r="AV555" s="321" t="s">
        <v>35</v>
      </c>
      <c r="AW555" s="308" t="s">
        <v>2754</v>
      </c>
    </row>
    <row r="556" spans="1:49" x14ac:dyDescent="0.35">
      <c r="A556" s="315">
        <v>2013</v>
      </c>
      <c r="B556" s="316">
        <v>57156</v>
      </c>
      <c r="C556" s="308" t="s">
        <v>2062</v>
      </c>
      <c r="D556" s="308" t="s">
        <v>41</v>
      </c>
      <c r="E556" s="317">
        <v>0</v>
      </c>
      <c r="F556" s="317">
        <v>303946</v>
      </c>
      <c r="G556" s="317">
        <v>115443</v>
      </c>
      <c r="H556" s="317" t="s">
        <v>35</v>
      </c>
      <c r="I556" s="317">
        <v>419389</v>
      </c>
      <c r="J556" s="318">
        <v>0</v>
      </c>
      <c r="K556" s="318">
        <v>77.5</v>
      </c>
      <c r="L556" s="318">
        <v>7.9</v>
      </c>
      <c r="M556" s="318" t="s">
        <v>35</v>
      </c>
      <c r="N556" s="318">
        <v>85.4</v>
      </c>
      <c r="O556" s="319">
        <v>1137045</v>
      </c>
      <c r="P556" s="319">
        <v>4703526</v>
      </c>
      <c r="Q556" s="319">
        <v>1731651</v>
      </c>
      <c r="R556" s="319" t="s">
        <v>35</v>
      </c>
      <c r="S556" s="319">
        <v>7572222</v>
      </c>
      <c r="T556" s="320">
        <v>0</v>
      </c>
      <c r="U556" s="320">
        <v>77.5</v>
      </c>
      <c r="V556" s="320">
        <v>7.9</v>
      </c>
      <c r="W556" s="320" t="s">
        <v>35</v>
      </c>
      <c r="X556" s="320">
        <v>85.4</v>
      </c>
      <c r="Y556" s="317">
        <v>25291</v>
      </c>
      <c r="Z556" s="317">
        <v>47609</v>
      </c>
      <c r="AA556" s="317">
        <v>21897</v>
      </c>
      <c r="AB556" s="317" t="s">
        <v>35</v>
      </c>
      <c r="AC556" s="317">
        <v>94797</v>
      </c>
      <c r="AD556" s="317">
        <v>16632</v>
      </c>
      <c r="AE556" s="317">
        <v>25770</v>
      </c>
      <c r="AF556" s="317">
        <v>11573</v>
      </c>
      <c r="AG556" s="317" t="s">
        <v>35</v>
      </c>
      <c r="AH556" s="317">
        <v>53975</v>
      </c>
      <c r="AI556" s="319">
        <v>25291</v>
      </c>
      <c r="AJ556" s="319">
        <v>47609</v>
      </c>
      <c r="AK556" s="319">
        <v>21897</v>
      </c>
      <c r="AL556" s="319" t="s">
        <v>35</v>
      </c>
      <c r="AM556" s="319">
        <v>94797</v>
      </c>
      <c r="AN556" s="319">
        <v>16632</v>
      </c>
      <c r="AO556" s="319">
        <v>25770</v>
      </c>
      <c r="AP556" s="319">
        <v>11573</v>
      </c>
      <c r="AQ556" s="319" t="s">
        <v>35</v>
      </c>
      <c r="AR556" s="319">
        <v>53975</v>
      </c>
      <c r="AS556" s="321">
        <v>15</v>
      </c>
      <c r="AT556" s="321">
        <v>15</v>
      </c>
      <c r="AU556" s="321">
        <v>15</v>
      </c>
      <c r="AV556" s="321" t="s">
        <v>35</v>
      </c>
      <c r="AW556" s="308" t="s">
        <v>2755</v>
      </c>
    </row>
    <row r="557" spans="1:49" x14ac:dyDescent="0.35">
      <c r="A557" s="315">
        <v>2013</v>
      </c>
      <c r="B557" s="316">
        <v>57201</v>
      </c>
      <c r="C557" s="308" t="s">
        <v>2063</v>
      </c>
      <c r="D557" s="308" t="s">
        <v>123</v>
      </c>
      <c r="E557" s="317">
        <v>127751</v>
      </c>
      <c r="F557" s="317">
        <v>213342</v>
      </c>
      <c r="G557" s="317">
        <v>165944</v>
      </c>
      <c r="H557" s="317" t="s">
        <v>35</v>
      </c>
      <c r="I557" s="317">
        <v>507037</v>
      </c>
      <c r="J557" s="318" t="s">
        <v>35</v>
      </c>
      <c r="K557" s="318" t="s">
        <v>35</v>
      </c>
      <c r="L557" s="318" t="s">
        <v>35</v>
      </c>
      <c r="M557" s="318" t="s">
        <v>35</v>
      </c>
      <c r="N557" s="318" t="s">
        <v>35</v>
      </c>
      <c r="O557" s="319">
        <v>1222370</v>
      </c>
      <c r="P557" s="319">
        <v>2711938</v>
      </c>
      <c r="Q557" s="319">
        <v>1735076</v>
      </c>
      <c r="R557" s="319" t="s">
        <v>35</v>
      </c>
      <c r="S557" s="319">
        <v>5669384</v>
      </c>
      <c r="T557" s="320" t="s">
        <v>35</v>
      </c>
      <c r="U557" s="320" t="s">
        <v>35</v>
      </c>
      <c r="V557" s="320" t="s">
        <v>35</v>
      </c>
      <c r="W557" s="320" t="s">
        <v>35</v>
      </c>
      <c r="X557" s="320" t="s">
        <v>35</v>
      </c>
      <c r="Y557" s="317">
        <v>13153</v>
      </c>
      <c r="Z557" s="317">
        <v>23275</v>
      </c>
      <c r="AA557" s="317">
        <v>14193</v>
      </c>
      <c r="AB557" s="317" t="s">
        <v>35</v>
      </c>
      <c r="AC557" s="317">
        <v>50621</v>
      </c>
      <c r="AD557" s="317">
        <v>17842</v>
      </c>
      <c r="AE557" s="317">
        <v>20830</v>
      </c>
      <c r="AF557" s="317">
        <v>10897</v>
      </c>
      <c r="AG557" s="317" t="s">
        <v>35</v>
      </c>
      <c r="AH557" s="317">
        <v>49569</v>
      </c>
      <c r="AI557" s="319">
        <v>13153</v>
      </c>
      <c r="AJ557" s="319">
        <v>23275</v>
      </c>
      <c r="AK557" s="319">
        <v>14193</v>
      </c>
      <c r="AL557" s="319" t="s">
        <v>35</v>
      </c>
      <c r="AM557" s="319">
        <v>50621</v>
      </c>
      <c r="AN557" s="319">
        <v>17842</v>
      </c>
      <c r="AO557" s="319">
        <v>20830</v>
      </c>
      <c r="AP557" s="319">
        <v>10897</v>
      </c>
      <c r="AQ557" s="319" t="s">
        <v>35</v>
      </c>
      <c r="AR557" s="319">
        <v>49569</v>
      </c>
      <c r="AS557" s="321">
        <v>9.57</v>
      </c>
      <c r="AT557" s="321">
        <v>12.71</v>
      </c>
      <c r="AU557" s="321">
        <v>10.46</v>
      </c>
      <c r="AV557" s="321" t="s">
        <v>35</v>
      </c>
      <c r="AW557" s="308" t="s">
        <v>2756</v>
      </c>
    </row>
    <row r="558" spans="1:49" x14ac:dyDescent="0.35">
      <c r="A558" s="315">
        <v>2013</v>
      </c>
      <c r="B558" s="316">
        <v>57346</v>
      </c>
      <c r="C558" s="308" t="s">
        <v>2064</v>
      </c>
      <c r="D558" s="308" t="s">
        <v>150</v>
      </c>
      <c r="E558" s="317">
        <v>83794</v>
      </c>
      <c r="F558" s="317">
        <v>50761</v>
      </c>
      <c r="G558" s="317" t="s">
        <v>35</v>
      </c>
      <c r="H558" s="317" t="s">
        <v>35</v>
      </c>
      <c r="I558" s="317">
        <v>134555</v>
      </c>
      <c r="J558" s="318">
        <v>6.9</v>
      </c>
      <c r="K558" s="318">
        <v>10.3</v>
      </c>
      <c r="L558" s="318" t="s">
        <v>35</v>
      </c>
      <c r="M558" s="318" t="s">
        <v>35</v>
      </c>
      <c r="N558" s="318">
        <v>17.2</v>
      </c>
      <c r="O558" s="319">
        <v>728441</v>
      </c>
      <c r="P558" s="319">
        <v>765032</v>
      </c>
      <c r="Q558" s="319" t="s">
        <v>35</v>
      </c>
      <c r="R558" s="319" t="s">
        <v>35</v>
      </c>
      <c r="S558" s="319">
        <v>1493473</v>
      </c>
      <c r="T558" s="320">
        <v>6.9</v>
      </c>
      <c r="U558" s="320">
        <v>10.3</v>
      </c>
      <c r="V558" s="320" t="s">
        <v>35</v>
      </c>
      <c r="W558" s="320" t="s">
        <v>35</v>
      </c>
      <c r="X558" s="320">
        <v>17.2</v>
      </c>
      <c r="Y558" s="317">
        <v>10824</v>
      </c>
      <c r="Z558" s="317">
        <v>7743</v>
      </c>
      <c r="AA558" s="317" t="s">
        <v>35</v>
      </c>
      <c r="AB558" s="317" t="s">
        <v>35</v>
      </c>
      <c r="AC558" s="317">
        <v>18567</v>
      </c>
      <c r="AD558" s="317">
        <v>2876</v>
      </c>
      <c r="AE558" s="317">
        <v>2247</v>
      </c>
      <c r="AF558" s="317" t="s">
        <v>35</v>
      </c>
      <c r="AG558" s="317" t="s">
        <v>35</v>
      </c>
      <c r="AH558" s="317">
        <v>5123</v>
      </c>
      <c r="AI558" s="319">
        <v>10824</v>
      </c>
      <c r="AJ558" s="319">
        <v>7743</v>
      </c>
      <c r="AK558" s="319" t="s">
        <v>35</v>
      </c>
      <c r="AL558" s="319" t="s">
        <v>35</v>
      </c>
      <c r="AM558" s="319">
        <v>18567</v>
      </c>
      <c r="AN558" s="319">
        <v>2876</v>
      </c>
      <c r="AO558" s="319">
        <v>2247</v>
      </c>
      <c r="AP558" s="319" t="s">
        <v>35</v>
      </c>
      <c r="AQ558" s="319" t="s">
        <v>35</v>
      </c>
      <c r="AR558" s="319">
        <v>5123</v>
      </c>
      <c r="AS558" s="321">
        <v>9</v>
      </c>
      <c r="AT558" s="321">
        <v>15</v>
      </c>
      <c r="AU558" s="321" t="s">
        <v>35</v>
      </c>
      <c r="AV558" s="321" t="s">
        <v>35</v>
      </c>
      <c r="AW558" s="308" t="s">
        <v>2757</v>
      </c>
    </row>
    <row r="559" spans="1:49" x14ac:dyDescent="0.35">
      <c r="A559" s="315">
        <v>2013</v>
      </c>
      <c r="B559" s="316">
        <v>57347</v>
      </c>
      <c r="C559" s="308" t="s">
        <v>2065</v>
      </c>
      <c r="D559" s="308" t="s">
        <v>256</v>
      </c>
      <c r="E559" s="317">
        <v>34881</v>
      </c>
      <c r="F559" s="317">
        <v>57187</v>
      </c>
      <c r="G559" s="317" t="s">
        <v>35</v>
      </c>
      <c r="H559" s="317" t="s">
        <v>35</v>
      </c>
      <c r="I559" s="317">
        <v>92068</v>
      </c>
      <c r="J559" s="318">
        <v>4.5</v>
      </c>
      <c r="K559" s="318">
        <v>6.8</v>
      </c>
      <c r="L559" s="318" t="s">
        <v>35</v>
      </c>
      <c r="M559" s="318" t="s">
        <v>35</v>
      </c>
      <c r="N559" s="318">
        <v>11.3</v>
      </c>
      <c r="O559" s="319">
        <v>313929</v>
      </c>
      <c r="P559" s="319">
        <v>743431</v>
      </c>
      <c r="Q559" s="319" t="s">
        <v>35</v>
      </c>
      <c r="R559" s="319" t="s">
        <v>35</v>
      </c>
      <c r="S559" s="319">
        <v>1018073</v>
      </c>
      <c r="T559" s="320">
        <v>4.5</v>
      </c>
      <c r="U559" s="320">
        <v>6.8</v>
      </c>
      <c r="V559" s="320" t="s">
        <v>35</v>
      </c>
      <c r="W559" s="320" t="s">
        <v>35</v>
      </c>
      <c r="X559" s="320">
        <v>11.3</v>
      </c>
      <c r="Y559" s="317">
        <v>5464</v>
      </c>
      <c r="Z559" s="317">
        <v>10170</v>
      </c>
      <c r="AA559" s="317" t="s">
        <v>35</v>
      </c>
      <c r="AB559" s="317" t="s">
        <v>35</v>
      </c>
      <c r="AC559" s="317">
        <v>15634</v>
      </c>
      <c r="AD559" s="317">
        <v>8070</v>
      </c>
      <c r="AE559" s="317">
        <v>8648</v>
      </c>
      <c r="AF559" s="317" t="s">
        <v>35</v>
      </c>
      <c r="AG559" s="317" t="s">
        <v>35</v>
      </c>
      <c r="AH559" s="317">
        <v>16718</v>
      </c>
      <c r="AI559" s="319">
        <v>5465</v>
      </c>
      <c r="AJ559" s="319">
        <v>10170</v>
      </c>
      <c r="AK559" s="319" t="s">
        <v>35</v>
      </c>
      <c r="AL559" s="319" t="s">
        <v>35</v>
      </c>
      <c r="AM559" s="319">
        <v>15635</v>
      </c>
      <c r="AN559" s="319">
        <v>8070</v>
      </c>
      <c r="AO559" s="319">
        <v>8648</v>
      </c>
      <c r="AP559" s="319" t="s">
        <v>35</v>
      </c>
      <c r="AQ559" s="319" t="s">
        <v>35</v>
      </c>
      <c r="AR559" s="319">
        <v>16718</v>
      </c>
      <c r="AS559" s="321">
        <v>9</v>
      </c>
      <c r="AT559" s="321">
        <v>13</v>
      </c>
      <c r="AU559" s="321" t="s">
        <v>35</v>
      </c>
      <c r="AV559" s="321" t="s">
        <v>35</v>
      </c>
      <c r="AW559" s="308" t="s">
        <v>2758</v>
      </c>
    </row>
    <row r="560" spans="1:49" x14ac:dyDescent="0.35">
      <c r="A560" s="315">
        <v>2013</v>
      </c>
      <c r="B560" s="316">
        <v>57349</v>
      </c>
      <c r="C560" s="308" t="s">
        <v>2066</v>
      </c>
      <c r="D560" s="308" t="s">
        <v>37</v>
      </c>
      <c r="E560" s="317">
        <v>373449</v>
      </c>
      <c r="F560" s="317">
        <v>281339</v>
      </c>
      <c r="G560" s="317">
        <v>176206</v>
      </c>
      <c r="H560" s="317" t="s">
        <v>35</v>
      </c>
      <c r="I560" s="317">
        <v>830994</v>
      </c>
      <c r="J560" s="318">
        <v>47.2</v>
      </c>
      <c r="K560" s="318">
        <v>51.8</v>
      </c>
      <c r="L560" s="318">
        <v>25.3</v>
      </c>
      <c r="M560" s="318" t="s">
        <v>35</v>
      </c>
      <c r="N560" s="318">
        <v>124.3</v>
      </c>
      <c r="O560" s="319">
        <v>2928821</v>
      </c>
      <c r="P560" s="319">
        <v>3274165</v>
      </c>
      <c r="Q560" s="319">
        <v>2188150</v>
      </c>
      <c r="R560" s="319" t="s">
        <v>35</v>
      </c>
      <c r="S560" s="319">
        <v>8391136</v>
      </c>
      <c r="T560" s="320">
        <v>47.2</v>
      </c>
      <c r="U560" s="320">
        <v>51.8</v>
      </c>
      <c r="V560" s="320">
        <v>25.3</v>
      </c>
      <c r="W560" s="320" t="s">
        <v>35</v>
      </c>
      <c r="X560" s="320">
        <v>124.3</v>
      </c>
      <c r="Y560" s="317">
        <v>27449</v>
      </c>
      <c r="Z560" s="317">
        <v>21026</v>
      </c>
      <c r="AA560" s="317">
        <v>14017</v>
      </c>
      <c r="AB560" s="317" t="s">
        <v>35</v>
      </c>
      <c r="AC560" s="317">
        <v>62492</v>
      </c>
      <c r="AD560" s="317">
        <v>15293</v>
      </c>
      <c r="AE560" s="317">
        <v>13100</v>
      </c>
      <c r="AF560" s="317">
        <v>8733</v>
      </c>
      <c r="AG560" s="317" t="s">
        <v>35</v>
      </c>
      <c r="AH560" s="317">
        <v>37126</v>
      </c>
      <c r="AI560" s="319">
        <v>27449</v>
      </c>
      <c r="AJ560" s="319">
        <v>21026</v>
      </c>
      <c r="AK560" s="319">
        <v>14017</v>
      </c>
      <c r="AL560" s="319" t="s">
        <v>35</v>
      </c>
      <c r="AM560" s="319">
        <v>62492</v>
      </c>
      <c r="AN560" s="319">
        <v>15293</v>
      </c>
      <c r="AO560" s="319">
        <v>13100</v>
      </c>
      <c r="AP560" s="319">
        <v>8733</v>
      </c>
      <c r="AQ560" s="319" t="s">
        <v>35</v>
      </c>
      <c r="AR560" s="319">
        <v>37126</v>
      </c>
      <c r="AS560" s="321">
        <v>15</v>
      </c>
      <c r="AT560" s="321">
        <v>15</v>
      </c>
      <c r="AU560" s="321">
        <v>15</v>
      </c>
      <c r="AV560" s="321" t="s">
        <v>35</v>
      </c>
      <c r="AW560" s="308" t="s">
        <v>6</v>
      </c>
    </row>
    <row r="561" spans="1:49" x14ac:dyDescent="0.35">
      <c r="A561" s="315">
        <v>2013</v>
      </c>
      <c r="B561" s="316">
        <v>57483</v>
      </c>
      <c r="C561" s="308" t="s">
        <v>2001</v>
      </c>
      <c r="D561" s="308" t="s">
        <v>60</v>
      </c>
      <c r="E561" s="317">
        <v>416</v>
      </c>
      <c r="F561" s="317">
        <v>1805</v>
      </c>
      <c r="G561" s="317" t="s">
        <v>35</v>
      </c>
      <c r="H561" s="317" t="s">
        <v>35</v>
      </c>
      <c r="I561" s="317">
        <v>2221</v>
      </c>
      <c r="J561" s="318">
        <v>1</v>
      </c>
      <c r="K561" s="318">
        <v>1</v>
      </c>
      <c r="L561" s="318" t="s">
        <v>35</v>
      </c>
      <c r="M561" s="318" t="s">
        <v>35</v>
      </c>
      <c r="N561" s="318">
        <v>2</v>
      </c>
      <c r="O561" s="319">
        <v>3564</v>
      </c>
      <c r="P561" s="319">
        <v>27678</v>
      </c>
      <c r="Q561" s="319" t="s">
        <v>35</v>
      </c>
      <c r="R561" s="319" t="s">
        <v>35</v>
      </c>
      <c r="S561" s="319">
        <v>31242</v>
      </c>
      <c r="T561" s="320" t="s">
        <v>35</v>
      </c>
      <c r="U561" s="320" t="s">
        <v>35</v>
      </c>
      <c r="V561" s="320" t="s">
        <v>35</v>
      </c>
      <c r="W561" s="320" t="s">
        <v>35</v>
      </c>
      <c r="X561" s="320" t="s">
        <v>35</v>
      </c>
      <c r="Y561" s="317">
        <v>189</v>
      </c>
      <c r="Z561" s="317">
        <v>112</v>
      </c>
      <c r="AA561" s="317" t="s">
        <v>35</v>
      </c>
      <c r="AB561" s="317" t="s">
        <v>35</v>
      </c>
      <c r="AC561" s="317">
        <v>301</v>
      </c>
      <c r="AD561" s="317">
        <v>184</v>
      </c>
      <c r="AE561" s="317">
        <v>67</v>
      </c>
      <c r="AF561" s="317" t="s">
        <v>35</v>
      </c>
      <c r="AG561" s="317" t="s">
        <v>35</v>
      </c>
      <c r="AH561" s="317">
        <v>251</v>
      </c>
      <c r="AI561" s="319">
        <v>189</v>
      </c>
      <c r="AJ561" s="319">
        <v>112</v>
      </c>
      <c r="AK561" s="319" t="s">
        <v>35</v>
      </c>
      <c r="AL561" s="319" t="s">
        <v>35</v>
      </c>
      <c r="AM561" s="319">
        <v>301</v>
      </c>
      <c r="AN561" s="319">
        <v>184</v>
      </c>
      <c r="AO561" s="319">
        <v>67</v>
      </c>
      <c r="AP561" s="319" t="s">
        <v>35</v>
      </c>
      <c r="AQ561" s="319" t="s">
        <v>35</v>
      </c>
      <c r="AR561" s="319">
        <v>251</v>
      </c>
      <c r="AS561" s="321">
        <v>8.57</v>
      </c>
      <c r="AT561" s="321">
        <v>15.33</v>
      </c>
      <c r="AU561" s="321" t="s">
        <v>35</v>
      </c>
      <c r="AV561" s="321" t="s">
        <v>35</v>
      </c>
      <c r="AW561" s="308" t="s">
        <v>6</v>
      </c>
    </row>
    <row r="562" spans="1:49" x14ac:dyDescent="0.35">
      <c r="A562" s="315">
        <v>2013</v>
      </c>
      <c r="B562" s="316">
        <v>58124</v>
      </c>
      <c r="C562" s="308" t="s">
        <v>2016</v>
      </c>
      <c r="D562" s="308" t="s">
        <v>58</v>
      </c>
      <c r="E562" s="317">
        <v>79</v>
      </c>
      <c r="F562" s="317">
        <v>184</v>
      </c>
      <c r="G562" s="317" t="s">
        <v>35</v>
      </c>
      <c r="H562" s="317" t="s">
        <v>35</v>
      </c>
      <c r="I562" s="317">
        <v>263</v>
      </c>
      <c r="J562" s="318">
        <v>0</v>
      </c>
      <c r="K562" s="318">
        <v>0</v>
      </c>
      <c r="L562" s="318" t="s">
        <v>35</v>
      </c>
      <c r="M562" s="318" t="s">
        <v>35</v>
      </c>
      <c r="N562" s="318">
        <v>0</v>
      </c>
      <c r="O562" s="319">
        <v>790</v>
      </c>
      <c r="P562" s="319">
        <v>1840</v>
      </c>
      <c r="Q562" s="319" t="s">
        <v>35</v>
      </c>
      <c r="R562" s="319" t="s">
        <v>35</v>
      </c>
      <c r="S562" s="319">
        <v>2630</v>
      </c>
      <c r="T562" s="320">
        <v>0</v>
      </c>
      <c r="U562" s="320">
        <v>0</v>
      </c>
      <c r="V562" s="320" t="s">
        <v>35</v>
      </c>
      <c r="W562" s="320" t="s">
        <v>35</v>
      </c>
      <c r="X562" s="320">
        <v>0</v>
      </c>
      <c r="Y562" s="317">
        <v>19</v>
      </c>
      <c r="Z562" s="317">
        <v>18</v>
      </c>
      <c r="AA562" s="317" t="s">
        <v>35</v>
      </c>
      <c r="AB562" s="317" t="s">
        <v>35</v>
      </c>
      <c r="AC562" s="317">
        <v>37</v>
      </c>
      <c r="AD562" s="317">
        <v>30</v>
      </c>
      <c r="AE562" s="317">
        <v>3</v>
      </c>
      <c r="AF562" s="317" t="s">
        <v>35</v>
      </c>
      <c r="AG562" s="317" t="s">
        <v>35</v>
      </c>
      <c r="AH562" s="317">
        <v>33</v>
      </c>
      <c r="AI562" s="319">
        <v>19</v>
      </c>
      <c r="AJ562" s="319">
        <v>18</v>
      </c>
      <c r="AK562" s="319" t="s">
        <v>35</v>
      </c>
      <c r="AL562" s="319" t="s">
        <v>35</v>
      </c>
      <c r="AM562" s="319">
        <v>37</v>
      </c>
      <c r="AN562" s="319">
        <v>30</v>
      </c>
      <c r="AO562" s="319">
        <v>3</v>
      </c>
      <c r="AP562" s="319" t="s">
        <v>35</v>
      </c>
      <c r="AQ562" s="319" t="s">
        <v>35</v>
      </c>
      <c r="AR562" s="319">
        <v>33</v>
      </c>
      <c r="AS562" s="321">
        <v>10</v>
      </c>
      <c r="AT562" s="321">
        <v>10</v>
      </c>
      <c r="AU562" s="321" t="s">
        <v>35</v>
      </c>
      <c r="AV562" s="321" t="s">
        <v>35</v>
      </c>
      <c r="AW562" s="308" t="s">
        <v>2759</v>
      </c>
    </row>
    <row r="563" spans="1:49" x14ac:dyDescent="0.35">
      <c r="A563" s="315">
        <v>2013</v>
      </c>
      <c r="B563" s="316">
        <v>58126</v>
      </c>
      <c r="C563" s="308" t="s">
        <v>2018</v>
      </c>
      <c r="D563" s="308" t="s">
        <v>60</v>
      </c>
      <c r="E563" s="317">
        <v>0</v>
      </c>
      <c r="F563" s="317">
        <v>93</v>
      </c>
      <c r="G563" s="317" t="s">
        <v>35</v>
      </c>
      <c r="H563" s="317" t="s">
        <v>35</v>
      </c>
      <c r="I563" s="317">
        <v>93</v>
      </c>
      <c r="J563" s="318">
        <v>0</v>
      </c>
      <c r="K563" s="318">
        <v>0.3</v>
      </c>
      <c r="L563" s="318" t="s">
        <v>35</v>
      </c>
      <c r="M563" s="318" t="s">
        <v>35</v>
      </c>
      <c r="N563" s="318">
        <v>0.3</v>
      </c>
      <c r="O563" s="319">
        <v>2</v>
      </c>
      <c r="P563" s="319">
        <v>1097</v>
      </c>
      <c r="Q563" s="319" t="s">
        <v>35</v>
      </c>
      <c r="R563" s="319" t="s">
        <v>35</v>
      </c>
      <c r="S563" s="319">
        <v>1099</v>
      </c>
      <c r="T563" s="320">
        <v>0</v>
      </c>
      <c r="U563" s="320">
        <v>0.2</v>
      </c>
      <c r="V563" s="320" t="s">
        <v>35</v>
      </c>
      <c r="W563" s="320" t="s">
        <v>35</v>
      </c>
      <c r="X563" s="320">
        <v>0.2</v>
      </c>
      <c r="Y563" s="317">
        <v>1</v>
      </c>
      <c r="Z563" s="317">
        <v>8</v>
      </c>
      <c r="AA563" s="317" t="s">
        <v>35</v>
      </c>
      <c r="AB563" s="317" t="s">
        <v>35</v>
      </c>
      <c r="AC563" s="317">
        <v>9</v>
      </c>
      <c r="AD563" s="317">
        <v>1</v>
      </c>
      <c r="AE563" s="317">
        <v>2</v>
      </c>
      <c r="AF563" s="317" t="s">
        <v>35</v>
      </c>
      <c r="AG563" s="317" t="s">
        <v>35</v>
      </c>
      <c r="AH563" s="317">
        <v>3</v>
      </c>
      <c r="AI563" s="319">
        <v>1</v>
      </c>
      <c r="AJ563" s="319">
        <v>11</v>
      </c>
      <c r="AK563" s="319" t="s">
        <v>35</v>
      </c>
      <c r="AL563" s="319" t="s">
        <v>35</v>
      </c>
      <c r="AM563" s="319">
        <v>12</v>
      </c>
      <c r="AN563" s="319">
        <v>1</v>
      </c>
      <c r="AO563" s="319">
        <v>2</v>
      </c>
      <c r="AP563" s="319" t="s">
        <v>35</v>
      </c>
      <c r="AQ563" s="319" t="s">
        <v>35</v>
      </c>
      <c r="AR563" s="319">
        <v>3</v>
      </c>
      <c r="AS563" s="321">
        <v>10.24</v>
      </c>
      <c r="AT563" s="321">
        <v>13.28</v>
      </c>
      <c r="AU563" s="321" t="s">
        <v>35</v>
      </c>
      <c r="AV563" s="321" t="s">
        <v>35</v>
      </c>
      <c r="AW563" s="308" t="s">
        <v>2760</v>
      </c>
    </row>
    <row r="564" spans="1:49" x14ac:dyDescent="0.35">
      <c r="A564" s="315">
        <v>2013</v>
      </c>
      <c r="B564" s="316">
        <v>58127</v>
      </c>
      <c r="C564" s="308" t="s">
        <v>2067</v>
      </c>
      <c r="D564" s="308" t="s">
        <v>173</v>
      </c>
      <c r="E564" s="317">
        <v>14986</v>
      </c>
      <c r="F564" s="317">
        <v>13639</v>
      </c>
      <c r="G564" s="317" t="s">
        <v>35</v>
      </c>
      <c r="H564" s="317" t="s">
        <v>35</v>
      </c>
      <c r="I564" s="317">
        <v>28625</v>
      </c>
      <c r="J564" s="318">
        <v>1.9</v>
      </c>
      <c r="K564" s="318">
        <v>3</v>
      </c>
      <c r="L564" s="318" t="s">
        <v>35</v>
      </c>
      <c r="M564" s="318" t="s">
        <v>35</v>
      </c>
      <c r="N564" s="318">
        <v>4.9000000000000004</v>
      </c>
      <c r="O564" s="319">
        <v>133128</v>
      </c>
      <c r="P564" s="319">
        <v>159994</v>
      </c>
      <c r="Q564" s="319" t="s">
        <v>35</v>
      </c>
      <c r="R564" s="319" t="s">
        <v>35</v>
      </c>
      <c r="S564" s="319">
        <v>293122</v>
      </c>
      <c r="T564" s="320">
        <v>17.5</v>
      </c>
      <c r="U564" s="320">
        <v>36.200000000000003</v>
      </c>
      <c r="V564" s="320" t="s">
        <v>35</v>
      </c>
      <c r="W564" s="320" t="s">
        <v>35</v>
      </c>
      <c r="X564" s="320">
        <v>53.7</v>
      </c>
      <c r="Y564" s="317">
        <v>15340</v>
      </c>
      <c r="Z564" s="317">
        <v>5256</v>
      </c>
      <c r="AA564" s="317" t="s">
        <v>35</v>
      </c>
      <c r="AB564" s="317" t="s">
        <v>35</v>
      </c>
      <c r="AC564" s="317">
        <v>20596</v>
      </c>
      <c r="AD564" s="317">
        <v>3590</v>
      </c>
      <c r="AE564" s="317">
        <v>1453</v>
      </c>
      <c r="AF564" s="317" t="s">
        <v>35</v>
      </c>
      <c r="AG564" s="317" t="s">
        <v>35</v>
      </c>
      <c r="AH564" s="317">
        <v>5043</v>
      </c>
      <c r="AI564" s="319">
        <v>15340</v>
      </c>
      <c r="AJ564" s="319">
        <v>5256</v>
      </c>
      <c r="AK564" s="319" t="s">
        <v>35</v>
      </c>
      <c r="AL564" s="319" t="s">
        <v>35</v>
      </c>
      <c r="AM564" s="319">
        <v>20596</v>
      </c>
      <c r="AN564" s="319">
        <v>3590</v>
      </c>
      <c r="AO564" s="319">
        <v>1453</v>
      </c>
      <c r="AP564" s="319" t="s">
        <v>35</v>
      </c>
      <c r="AQ564" s="319" t="s">
        <v>35</v>
      </c>
      <c r="AR564" s="319">
        <v>5043</v>
      </c>
      <c r="AS564" s="321">
        <v>8.8800000000000008</v>
      </c>
      <c r="AT564" s="321">
        <v>11.73</v>
      </c>
      <c r="AU564" s="321" t="s">
        <v>35</v>
      </c>
      <c r="AV564" s="321" t="s">
        <v>35</v>
      </c>
      <c r="AW564" s="308" t="s">
        <v>2761</v>
      </c>
    </row>
    <row r="565" spans="1:49" x14ac:dyDescent="0.35">
      <c r="A565" s="315">
        <v>2013</v>
      </c>
      <c r="B565" s="316">
        <v>58128</v>
      </c>
      <c r="C565" s="308" t="s">
        <v>2068</v>
      </c>
      <c r="D565" s="308" t="s">
        <v>413</v>
      </c>
      <c r="E565" s="317">
        <v>20783</v>
      </c>
      <c r="F565" s="317">
        <v>29588</v>
      </c>
      <c r="G565" s="317" t="s">
        <v>35</v>
      </c>
      <c r="H565" s="317" t="s">
        <v>35</v>
      </c>
      <c r="I565" s="317">
        <v>50371</v>
      </c>
      <c r="J565" s="318">
        <v>4.5999999999999996</v>
      </c>
      <c r="K565" s="318">
        <v>2.9</v>
      </c>
      <c r="L565" s="318" t="s">
        <v>35</v>
      </c>
      <c r="M565" s="318" t="s">
        <v>35</v>
      </c>
      <c r="N565" s="318">
        <v>7.5</v>
      </c>
      <c r="O565" s="319">
        <v>122130</v>
      </c>
      <c r="P565" s="319">
        <v>375412</v>
      </c>
      <c r="Q565" s="319" t="s">
        <v>35</v>
      </c>
      <c r="R565" s="319" t="s">
        <v>35</v>
      </c>
      <c r="S565" s="319">
        <v>497542</v>
      </c>
      <c r="T565" s="320">
        <v>4.5999999999999996</v>
      </c>
      <c r="U565" s="320">
        <v>2.9</v>
      </c>
      <c r="V565" s="320" t="s">
        <v>35</v>
      </c>
      <c r="W565" s="320" t="s">
        <v>35</v>
      </c>
      <c r="X565" s="320">
        <v>7.5</v>
      </c>
      <c r="Y565" s="317">
        <v>3241</v>
      </c>
      <c r="Z565" s="317">
        <v>3332</v>
      </c>
      <c r="AA565" s="317" t="s">
        <v>35</v>
      </c>
      <c r="AB565" s="317" t="s">
        <v>35</v>
      </c>
      <c r="AC565" s="317">
        <v>6573</v>
      </c>
      <c r="AD565" s="317">
        <v>3952</v>
      </c>
      <c r="AE565" s="317">
        <v>5277</v>
      </c>
      <c r="AF565" s="317" t="s">
        <v>35</v>
      </c>
      <c r="AG565" s="317" t="s">
        <v>35</v>
      </c>
      <c r="AH565" s="317">
        <v>9229</v>
      </c>
      <c r="AI565" s="319">
        <v>3241</v>
      </c>
      <c r="AJ565" s="319">
        <v>3332</v>
      </c>
      <c r="AK565" s="319" t="s">
        <v>35</v>
      </c>
      <c r="AL565" s="319" t="s">
        <v>35</v>
      </c>
      <c r="AM565" s="319">
        <v>6573</v>
      </c>
      <c r="AN565" s="319">
        <v>3952</v>
      </c>
      <c r="AO565" s="319">
        <v>5277</v>
      </c>
      <c r="AP565" s="319" t="s">
        <v>35</v>
      </c>
      <c r="AQ565" s="319" t="s">
        <v>35</v>
      </c>
      <c r="AR565" s="319">
        <v>9229</v>
      </c>
      <c r="AS565" s="321">
        <v>5.88</v>
      </c>
      <c r="AT565" s="321">
        <v>12.69</v>
      </c>
      <c r="AU565" s="321" t="s">
        <v>35</v>
      </c>
      <c r="AV565" s="321" t="s">
        <v>35</v>
      </c>
      <c r="AW565" s="308" t="s">
        <v>2762</v>
      </c>
    </row>
    <row r="566" spans="1:49" x14ac:dyDescent="0.35">
      <c r="A566" s="315">
        <v>2013</v>
      </c>
      <c r="B566" s="316">
        <v>58854</v>
      </c>
      <c r="C566" s="308" t="s">
        <v>2768</v>
      </c>
      <c r="D566" s="308" t="s">
        <v>186</v>
      </c>
      <c r="E566" s="317">
        <v>98</v>
      </c>
      <c r="F566" s="317" t="s">
        <v>35</v>
      </c>
      <c r="G566" s="317" t="s">
        <v>35</v>
      </c>
      <c r="H566" s="317" t="s">
        <v>35</v>
      </c>
      <c r="I566" s="317">
        <v>98</v>
      </c>
      <c r="J566" s="318" t="s">
        <v>35</v>
      </c>
      <c r="K566" s="318" t="s">
        <v>35</v>
      </c>
      <c r="L566" s="318" t="s">
        <v>35</v>
      </c>
      <c r="M566" s="318" t="s">
        <v>35</v>
      </c>
      <c r="N566" s="318" t="s">
        <v>35</v>
      </c>
      <c r="O566" s="319">
        <v>1967</v>
      </c>
      <c r="P566" s="319" t="s">
        <v>35</v>
      </c>
      <c r="Q566" s="319" t="s">
        <v>35</v>
      </c>
      <c r="R566" s="319" t="s">
        <v>35</v>
      </c>
      <c r="S566" s="319">
        <v>1967</v>
      </c>
      <c r="T566" s="320" t="s">
        <v>35</v>
      </c>
      <c r="U566" s="320" t="s">
        <v>35</v>
      </c>
      <c r="V566" s="320" t="s">
        <v>35</v>
      </c>
      <c r="W566" s="320" t="s">
        <v>35</v>
      </c>
      <c r="X566" s="320" t="s">
        <v>35</v>
      </c>
      <c r="Y566" s="317">
        <v>50</v>
      </c>
      <c r="Z566" s="317" t="s">
        <v>35</v>
      </c>
      <c r="AA566" s="317" t="s">
        <v>35</v>
      </c>
      <c r="AB566" s="317" t="s">
        <v>35</v>
      </c>
      <c r="AC566" s="317">
        <v>50</v>
      </c>
      <c r="AD566" s="317" t="s">
        <v>35</v>
      </c>
      <c r="AE566" s="317" t="s">
        <v>35</v>
      </c>
      <c r="AF566" s="317" t="s">
        <v>35</v>
      </c>
      <c r="AG566" s="317" t="s">
        <v>35</v>
      </c>
      <c r="AH566" s="317" t="s">
        <v>35</v>
      </c>
      <c r="AI566" s="319">
        <v>50</v>
      </c>
      <c r="AJ566" s="319" t="s">
        <v>35</v>
      </c>
      <c r="AK566" s="319" t="s">
        <v>35</v>
      </c>
      <c r="AL566" s="319" t="s">
        <v>35</v>
      </c>
      <c r="AM566" s="319">
        <v>50</v>
      </c>
      <c r="AN566" s="319" t="s">
        <v>35</v>
      </c>
      <c r="AO566" s="319" t="s">
        <v>35</v>
      </c>
      <c r="AP566" s="319" t="s">
        <v>35</v>
      </c>
      <c r="AQ566" s="319" t="s">
        <v>35</v>
      </c>
      <c r="AR566" s="319" t="s">
        <v>35</v>
      </c>
      <c r="AS566" s="321">
        <v>20</v>
      </c>
      <c r="AT566" s="321" t="s">
        <v>35</v>
      </c>
      <c r="AU566" s="321" t="s">
        <v>35</v>
      </c>
      <c r="AV566" s="321" t="s">
        <v>35</v>
      </c>
      <c r="AW566" s="308" t="s">
        <v>2763</v>
      </c>
    </row>
    <row r="567" spans="1:49" x14ac:dyDescent="0.35">
      <c r="A567" s="315">
        <v>2013</v>
      </c>
      <c r="B567" s="316">
        <v>58855</v>
      </c>
      <c r="C567" s="308" t="s">
        <v>2769</v>
      </c>
      <c r="D567" s="308" t="s">
        <v>710</v>
      </c>
      <c r="E567" s="317">
        <v>91282</v>
      </c>
      <c r="F567" s="317">
        <v>70567</v>
      </c>
      <c r="G567" s="317" t="s">
        <v>35</v>
      </c>
      <c r="H567" s="317" t="s">
        <v>35</v>
      </c>
      <c r="I567" s="317">
        <v>161849</v>
      </c>
      <c r="J567" s="318">
        <v>12.1</v>
      </c>
      <c r="K567" s="318">
        <v>9.1999999999999993</v>
      </c>
      <c r="L567" s="318" t="s">
        <v>35</v>
      </c>
      <c r="M567" s="318" t="s">
        <v>35</v>
      </c>
      <c r="N567" s="318">
        <v>21.3</v>
      </c>
      <c r="O567" s="319">
        <v>876308</v>
      </c>
      <c r="P567" s="319">
        <v>677440</v>
      </c>
      <c r="Q567" s="319" t="s">
        <v>35</v>
      </c>
      <c r="R567" s="319" t="s">
        <v>35</v>
      </c>
      <c r="S567" s="319">
        <v>1553748</v>
      </c>
      <c r="T567" s="320">
        <v>12.1</v>
      </c>
      <c r="U567" s="320">
        <v>9.1999999999999993</v>
      </c>
      <c r="V567" s="320" t="s">
        <v>35</v>
      </c>
      <c r="W567" s="320" t="s">
        <v>35</v>
      </c>
      <c r="X567" s="320">
        <v>21.3</v>
      </c>
      <c r="Y567" s="317">
        <v>9872</v>
      </c>
      <c r="Z567" s="317">
        <v>11959</v>
      </c>
      <c r="AA567" s="317" t="s">
        <v>35</v>
      </c>
      <c r="AB567" s="317" t="s">
        <v>35</v>
      </c>
      <c r="AC567" s="317">
        <v>21831</v>
      </c>
      <c r="AD567" s="317">
        <v>3973</v>
      </c>
      <c r="AE567" s="317">
        <v>4839</v>
      </c>
      <c r="AF567" s="317" t="s">
        <v>35</v>
      </c>
      <c r="AG567" s="317" t="s">
        <v>35</v>
      </c>
      <c r="AH567" s="317">
        <v>8812</v>
      </c>
      <c r="AI567" s="319">
        <v>9872</v>
      </c>
      <c r="AJ567" s="319">
        <v>11959</v>
      </c>
      <c r="AK567" s="319" t="s">
        <v>35</v>
      </c>
      <c r="AL567" s="319" t="s">
        <v>35</v>
      </c>
      <c r="AM567" s="319">
        <v>21831</v>
      </c>
      <c r="AN567" s="319">
        <v>3973</v>
      </c>
      <c r="AO567" s="319">
        <v>4839</v>
      </c>
      <c r="AP567" s="319" t="s">
        <v>35</v>
      </c>
      <c r="AQ567" s="319" t="s">
        <v>35</v>
      </c>
      <c r="AR567" s="319">
        <v>8812</v>
      </c>
      <c r="AS567" s="321">
        <v>9.6</v>
      </c>
      <c r="AT567" s="321">
        <v>9.6</v>
      </c>
      <c r="AU567" s="321" t="s">
        <v>35</v>
      </c>
      <c r="AV567" s="321" t="s">
        <v>35</v>
      </c>
      <c r="AW567" s="308" t="s">
        <v>2764</v>
      </c>
    </row>
    <row r="568" spans="1:49" x14ac:dyDescent="0.35">
      <c r="A568" s="315">
        <v>2013</v>
      </c>
      <c r="B568" s="316">
        <v>59118</v>
      </c>
      <c r="C568" s="308" t="s">
        <v>2770</v>
      </c>
      <c r="D568" s="308" t="s">
        <v>131</v>
      </c>
      <c r="E568" s="317">
        <v>293597</v>
      </c>
      <c r="F568" s="317">
        <v>195760</v>
      </c>
      <c r="G568" s="317" t="s">
        <v>35</v>
      </c>
      <c r="H568" s="317" t="s">
        <v>35</v>
      </c>
      <c r="I568" s="317">
        <v>489357</v>
      </c>
      <c r="J568" s="318">
        <v>116</v>
      </c>
      <c r="K568" s="318">
        <v>37</v>
      </c>
      <c r="L568" s="318" t="s">
        <v>35</v>
      </c>
      <c r="M568" s="318" t="s">
        <v>35</v>
      </c>
      <c r="N568" s="318">
        <v>153</v>
      </c>
      <c r="O568" s="319">
        <v>2195580</v>
      </c>
      <c r="P568" s="319">
        <v>3096096</v>
      </c>
      <c r="Q568" s="319" t="s">
        <v>35</v>
      </c>
      <c r="R568" s="319" t="s">
        <v>35</v>
      </c>
      <c r="S568" s="319">
        <v>5291676</v>
      </c>
      <c r="T568" s="320">
        <v>116</v>
      </c>
      <c r="U568" s="320">
        <v>37</v>
      </c>
      <c r="V568" s="320" t="s">
        <v>35</v>
      </c>
      <c r="W568" s="320" t="s">
        <v>35</v>
      </c>
      <c r="X568" s="320">
        <v>153</v>
      </c>
      <c r="Y568" s="317">
        <v>77838</v>
      </c>
      <c r="Z568" s="317">
        <v>68131</v>
      </c>
      <c r="AA568" s="317" t="s">
        <v>35</v>
      </c>
      <c r="AB568" s="317" t="s">
        <v>35</v>
      </c>
      <c r="AC568" s="317">
        <v>145969</v>
      </c>
      <c r="AD568" s="317">
        <v>20047</v>
      </c>
      <c r="AE568" s="317">
        <v>11355</v>
      </c>
      <c r="AF568" s="317" t="s">
        <v>35</v>
      </c>
      <c r="AG568" s="317" t="s">
        <v>35</v>
      </c>
      <c r="AH568" s="317">
        <v>31402</v>
      </c>
      <c r="AI568" s="319">
        <v>77838</v>
      </c>
      <c r="AJ568" s="319">
        <v>68131</v>
      </c>
      <c r="AK568" s="319" t="s">
        <v>35</v>
      </c>
      <c r="AL568" s="319" t="s">
        <v>35</v>
      </c>
      <c r="AM568" s="319">
        <v>145969</v>
      </c>
      <c r="AN568" s="319">
        <v>20047</v>
      </c>
      <c r="AO568" s="319">
        <v>11355</v>
      </c>
      <c r="AP568" s="319" t="s">
        <v>35</v>
      </c>
      <c r="AQ568" s="319" t="s">
        <v>35</v>
      </c>
      <c r="AR568" s="319">
        <v>31402</v>
      </c>
      <c r="AS568" s="321">
        <v>7.52</v>
      </c>
      <c r="AT568" s="321">
        <v>15.82</v>
      </c>
      <c r="AU568" s="321" t="s">
        <v>35</v>
      </c>
      <c r="AV568" s="321" t="s">
        <v>35</v>
      </c>
      <c r="AW568" s="308" t="s">
        <v>2765</v>
      </c>
    </row>
    <row r="569" spans="1:49" x14ac:dyDescent="0.35">
      <c r="A569" s="306" t="s">
        <v>2771</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c r="AJ569" s="306"/>
      <c r="AK569" s="306"/>
      <c r="AL569" s="306"/>
      <c r="AM569" s="306"/>
      <c r="AN569" s="306"/>
      <c r="AO569" s="306"/>
      <c r="AP569" s="306"/>
      <c r="AQ569" s="306"/>
      <c r="AR569" s="306"/>
      <c r="AS569" s="306"/>
      <c r="AT569" s="306"/>
      <c r="AU569" s="306"/>
      <c r="AV569" s="306"/>
      <c r="AW569" s="306"/>
    </row>
  </sheetData>
  <autoFilter ref="A3:X794"/>
  <mergeCells count="16">
    <mergeCell ref="AS2:AV2"/>
    <mergeCell ref="AD2:AH2"/>
    <mergeCell ref="AI2:AM2"/>
    <mergeCell ref="AN2:AR2"/>
    <mergeCell ref="Y2:AC2"/>
    <mergeCell ref="A2:D2"/>
    <mergeCell ref="E2:I2"/>
    <mergeCell ref="J2:N2"/>
    <mergeCell ref="O2:S2"/>
    <mergeCell ref="T2:X2"/>
    <mergeCell ref="Y1:AH1"/>
    <mergeCell ref="AI1:AR1"/>
    <mergeCell ref="AS1:AV1"/>
    <mergeCell ref="A1:D1"/>
    <mergeCell ref="E1:N1"/>
    <mergeCell ref="O1:X1"/>
  </mergeCells>
  <pageMargins left="0.75" right="0.75" top="1" bottom="1" header="0.5" footer="0.5"/>
  <pageSetup scale="40" fitToWidth="4" fitToHeight="5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pageSetUpPr fitToPage="1"/>
  </sheetPr>
  <dimension ref="A1:AP24"/>
  <sheetViews>
    <sheetView showGridLines="0" zoomScale="85" zoomScaleNormal="85" workbookViewId="0">
      <selection activeCell="Q9" sqref="Q9"/>
    </sheetView>
  </sheetViews>
  <sheetFormatPr defaultRowHeight="17.25" x14ac:dyDescent="0.35"/>
  <cols>
    <col min="1" max="2" width="2.625" customWidth="1"/>
    <col min="3" max="3" width="47.75" bestFit="1" customWidth="1"/>
    <col min="4" max="4" width="10.625" bestFit="1" customWidth="1"/>
    <col min="5" max="42" width="10.375" customWidth="1"/>
  </cols>
  <sheetData>
    <row r="1" spans="1:42" x14ac:dyDescent="0.35">
      <c r="E1" s="21"/>
    </row>
    <row r="2" spans="1:42" ht="27.75" x14ac:dyDescent="0.55000000000000004">
      <c r="B2" s="95" t="s">
        <v>2220</v>
      </c>
      <c r="E2" t="s">
        <v>2261</v>
      </c>
    </row>
    <row r="3" spans="1:42" x14ac:dyDescent="0.35">
      <c r="I3" s="132"/>
      <c r="J3" s="132"/>
      <c r="K3" s="132"/>
      <c r="L3" s="132"/>
      <c r="M3" s="132"/>
      <c r="N3" s="132"/>
      <c r="O3" s="132"/>
      <c r="P3" s="132"/>
      <c r="Q3" s="132"/>
      <c r="R3" s="132"/>
      <c r="S3" s="132"/>
      <c r="T3" s="132"/>
      <c r="U3" s="132"/>
      <c r="V3" s="132"/>
      <c r="W3" s="132"/>
    </row>
    <row r="4" spans="1:42" ht="20.25" thickBot="1" x14ac:dyDescent="0.45">
      <c r="B4" s="186" t="s">
        <v>2241</v>
      </c>
      <c r="C4" s="133"/>
      <c r="D4" s="133"/>
      <c r="E4" s="155">
        <v>2013</v>
      </c>
      <c r="F4" s="134">
        <v>2014</v>
      </c>
      <c r="G4" s="134">
        <v>2015</v>
      </c>
      <c r="H4" s="134">
        <v>2016</v>
      </c>
      <c r="I4" s="134">
        <v>2017</v>
      </c>
      <c r="J4" s="134">
        <v>2018</v>
      </c>
      <c r="K4" s="153">
        <v>2019</v>
      </c>
      <c r="L4" s="134">
        <v>2020</v>
      </c>
      <c r="M4" s="134">
        <v>2021</v>
      </c>
      <c r="N4" s="134">
        <v>2022</v>
      </c>
      <c r="O4" s="134">
        <v>2023</v>
      </c>
      <c r="P4" s="134">
        <v>2024</v>
      </c>
      <c r="Q4" s="134">
        <v>2025</v>
      </c>
      <c r="R4" s="134">
        <v>2026</v>
      </c>
      <c r="S4" s="134">
        <v>2027</v>
      </c>
      <c r="T4" s="134">
        <v>2028</v>
      </c>
      <c r="U4" s="134">
        <v>2029</v>
      </c>
      <c r="V4" s="153">
        <v>2030</v>
      </c>
      <c r="W4" s="134">
        <v>2031</v>
      </c>
      <c r="X4" s="134">
        <v>2032</v>
      </c>
      <c r="Y4" s="134">
        <v>2033</v>
      </c>
      <c r="Z4" s="134">
        <v>2034</v>
      </c>
      <c r="AA4" s="134">
        <v>2035</v>
      </c>
      <c r="AB4" s="134">
        <v>2036</v>
      </c>
      <c r="AC4" s="134">
        <v>2037</v>
      </c>
      <c r="AD4" s="134">
        <v>2038</v>
      </c>
      <c r="AE4" s="134">
        <v>2039</v>
      </c>
      <c r="AF4" s="134">
        <v>2040</v>
      </c>
      <c r="AG4" s="134">
        <v>2041</v>
      </c>
      <c r="AH4" s="134">
        <v>2042</v>
      </c>
      <c r="AI4" s="134">
        <v>2043</v>
      </c>
      <c r="AJ4" s="134">
        <v>2044</v>
      </c>
      <c r="AK4" s="134">
        <v>2045</v>
      </c>
      <c r="AL4" s="134">
        <v>2046</v>
      </c>
      <c r="AM4" s="134">
        <v>2047</v>
      </c>
      <c r="AN4" s="134">
        <v>2048</v>
      </c>
      <c r="AO4" s="134">
        <v>2049</v>
      </c>
      <c r="AP4" s="153">
        <v>2050</v>
      </c>
    </row>
    <row r="5" spans="1:42" ht="25.5" thickTop="1" x14ac:dyDescent="0.5">
      <c r="A5" s="187">
        <f>MATCH(B5,Sales!$B$6:$B$63,0)</f>
        <v>53</v>
      </c>
      <c r="B5" s="323" t="s">
        <v>2145</v>
      </c>
      <c r="C5" s="323"/>
      <c r="D5" s="142"/>
      <c r="E5" s="156"/>
      <c r="F5" s="142"/>
      <c r="G5" s="142"/>
      <c r="H5" s="142"/>
      <c r="I5" s="142"/>
      <c r="J5" s="142"/>
      <c r="K5" s="154"/>
      <c r="L5" s="142"/>
      <c r="M5" s="142"/>
      <c r="N5" s="142"/>
      <c r="O5" s="142"/>
      <c r="P5" s="142"/>
      <c r="Q5" s="142"/>
      <c r="R5" s="142"/>
      <c r="S5" s="142"/>
      <c r="T5" s="142"/>
      <c r="U5" s="142"/>
      <c r="V5" s="154"/>
      <c r="W5" s="142"/>
      <c r="X5" s="142"/>
      <c r="Y5" s="142"/>
      <c r="Z5" s="142"/>
      <c r="AA5" s="142"/>
      <c r="AB5" s="142"/>
      <c r="AC5" s="142"/>
      <c r="AD5" s="142"/>
      <c r="AE5" s="142"/>
      <c r="AF5" s="142"/>
      <c r="AG5" s="142"/>
      <c r="AH5" s="142"/>
      <c r="AI5" s="142"/>
      <c r="AJ5" s="142"/>
      <c r="AK5" s="142"/>
      <c r="AL5" s="142"/>
      <c r="AM5" s="142"/>
      <c r="AN5" s="142"/>
      <c r="AO5" s="142"/>
      <c r="AP5" s="154"/>
    </row>
    <row r="6" spans="1:42" x14ac:dyDescent="0.35">
      <c r="B6" s="132"/>
      <c r="C6" s="132" t="s">
        <v>2255</v>
      </c>
      <c r="D6" s="130" t="s">
        <v>2221</v>
      </c>
      <c r="E6" s="144">
        <f>INDEX(Sales!$J$6:$AU$63,$A$5,E$4-2012)</f>
        <v>3733791.6520000002</v>
      </c>
      <c r="F6" s="143">
        <f>INDEX(Sales!$J$6:$AU$63,$A$5,F$4-2012)</f>
        <v>3735105.9768916131</v>
      </c>
      <c r="G6" s="143">
        <f>INDEX(Sales!$J$6:$AU$63,$A$5,G$4-2012)</f>
        <v>3761141.8613471799</v>
      </c>
      <c r="H6" s="143">
        <f>INDEX(Sales!$J$6:$AU$63,$A$5,H$4-2012)</f>
        <v>3787386.5263296016</v>
      </c>
      <c r="I6" s="143">
        <f>INDEX(Sales!$J$6:$AU$63,$A$5,I$4-2012)</f>
        <v>3813841.7514297697</v>
      </c>
      <c r="J6" s="143">
        <f>INDEX(Sales!$J$6:$AU$63,$A$5,J$4-2012)</f>
        <v>3840509.3320084992</v>
      </c>
      <c r="K6" s="145">
        <f>INDEX(Sales!$J$6:$AU$63,$A$5,K$4-2012)</f>
        <v>3867391.0793397706</v>
      </c>
      <c r="L6" s="143">
        <f>INDEX(Sales!$J$6:$AU$63,$A$5,L$4-2012)</f>
        <v>3894488.8207553276</v>
      </c>
      <c r="M6" s="143">
        <f>INDEX(Sales!$J$6:$AU$63,$A$5,M$4-2012)</f>
        <v>3921804.3997905515</v>
      </c>
      <c r="N6" s="143">
        <f>INDEX(Sales!$J$6:$AU$63,$A$5,N$4-2012)</f>
        <v>3949339.6763317492</v>
      </c>
      <c r="O6" s="143">
        <f>INDEX(Sales!$J$6:$AU$63,$A$5,O$4-2012)</f>
        <v>3977096.5267647477</v>
      </c>
      <c r="P6" s="143">
        <f>INDEX(Sales!$J$6:$AU$63,$A$5,P$4-2012)</f>
        <v>4005076.8441249039</v>
      </c>
      <c r="Q6" s="143">
        <f>INDEX(Sales!$J$6:$AU$63,$A$5,Q$4-2012)</f>
        <v>4033282.5382484668</v>
      </c>
      <c r="R6" s="143">
        <f>INDEX(Sales!$J$6:$AU$63,$A$5,R$4-2012)</f>
        <v>4061715.5359253646</v>
      </c>
      <c r="S6" s="143">
        <f>INDEX(Sales!$J$6:$AU$63,$A$5,S$4-2012)</f>
        <v>4090377.7810533931</v>
      </c>
      <c r="T6" s="143">
        <f>INDEX(Sales!$J$6:$AU$63,$A$5,T$4-2012)</f>
        <v>4119271.2347938283</v>
      </c>
      <c r="U6" s="143">
        <f>INDEX(Sales!$J$6:$AU$63,$A$5,U$4-2012)</f>
        <v>4148397.8757284805</v>
      </c>
      <c r="V6" s="145">
        <f>INDEX(Sales!$J$6:$AU$63,$A$5,V$4-2012)</f>
        <v>4177759.7000182113</v>
      </c>
      <c r="W6" s="143">
        <f>INDEX(Sales!$J$6:$AU$63,$A$5,W$4-2012)</f>
        <v>4207358.7215628941</v>
      </c>
      <c r="X6" s="143">
        <f>INDEX(Sales!$J$6:$AU$63,$A$5,X$4-2012)</f>
        <v>4237196.9721628772</v>
      </c>
      <c r="Y6" s="143">
        <f>INDEX(Sales!$J$6:$AU$63,$A$5,Y$4-2012)</f>
        <v>4267276.5016819229</v>
      </c>
      <c r="Z6" s="143">
        <f>INDEX(Sales!$J$6:$AU$63,$A$5,Z$4-2012)</f>
        <v>4297599.3782116733</v>
      </c>
      <c r="AA6" s="143">
        <f>INDEX(Sales!$J$6:$AU$63,$A$5,AA$4-2012)</f>
        <v>4328167.6882376159</v>
      </c>
      <c r="AB6" s="143">
        <f>INDEX(Sales!$J$6:$AU$63,$A$5,AB$4-2012)</f>
        <v>4358983.5368066058</v>
      </c>
      <c r="AC6" s="143">
        <f>INDEX(Sales!$J$6:$AU$63,$A$5,AC$4-2012)</f>
        <v>4390049.0476959236</v>
      </c>
      <c r="AD6" s="143">
        <f>INDEX(Sales!$J$6:$AU$63,$A$5,AD$4-2012)</f>
        <v>4421366.3635839056</v>
      </c>
      <c r="AE6" s="143">
        <f>INDEX(Sales!$J$6:$AU$63,$A$5,AE$4-2012)</f>
        <v>4452937.6462221546</v>
      </c>
      <c r="AF6" s="143">
        <f>INDEX(Sales!$J$6:$AU$63,$A$5,AF$4-2012)</f>
        <v>4484765.0766093452</v>
      </c>
      <c r="AG6" s="143">
        <f>INDEX(Sales!$J$6:$AU$63,$A$5,AG$4-2012)</f>
        <v>4511926.7885584543</v>
      </c>
      <c r="AH6" s="143">
        <f>INDEX(Sales!$J$6:$AU$63,$A$5,AH$4-2012)</f>
        <v>4539282.8470962932</v>
      </c>
      <c r="AI6" s="143">
        <f>INDEX(Sales!$J$6:$AU$63,$A$5,AI$4-2012)</f>
        <v>4566834.7464353805</v>
      </c>
      <c r="AJ6" s="143">
        <f>INDEX(Sales!$J$6:$AU$63,$A$5,AJ$4-2012)</f>
        <v>4594583.9927318767</v>
      </c>
      <c r="AK6" s="143">
        <f>INDEX(Sales!$J$6:$AU$63,$A$5,AK$4-2012)</f>
        <v>4622532.1041832566</v>
      </c>
      <c r="AL6" s="143">
        <f>INDEX(Sales!$J$6:$AU$63,$A$5,AL$4-2012)</f>
        <v>4650680.6111268569</v>
      </c>
      <c r="AM6" s="143">
        <f>INDEX(Sales!$J$6:$AU$63,$A$5,AM$4-2012)</f>
        <v>4679031.056139186</v>
      </c>
      <c r="AN6" s="143">
        <f>INDEX(Sales!$J$6:$AU$63,$A$5,AN$4-2012)</f>
        <v>4707584.9941361006</v>
      </c>
      <c r="AO6" s="143">
        <f>INDEX(Sales!$J$6:$AU$63,$A$5,AO$4-2012)</f>
        <v>4736343.9924737997</v>
      </c>
      <c r="AP6" s="145">
        <f>INDEX(Sales!$J$6:$AU$63,$A$5,AP$4-2012)</f>
        <v>4765309.6310506389</v>
      </c>
    </row>
    <row r="7" spans="1:42" x14ac:dyDescent="0.35">
      <c r="B7" s="132"/>
      <c r="C7" s="132" t="s">
        <v>2222</v>
      </c>
      <c r="D7" s="130" t="s">
        <v>2221</v>
      </c>
      <c r="E7" s="144">
        <f>INDEX(Sales!$AV$6:$CG$63,$A$5,E$4-2012)</f>
        <v>3733791.6520000002</v>
      </c>
      <c r="F7" s="143">
        <f>INDEX(Sales!$AV$6:$CG$63,$A$5,F$4-2012)</f>
        <v>3735105.9768916131</v>
      </c>
      <c r="G7" s="143">
        <f>INDEX(Sales!$AV$6:$CG$63,$A$5,G$4-2012)</f>
        <v>3761141.8613471799</v>
      </c>
      <c r="H7" s="143">
        <f>INDEX(Sales!$AV$6:$CG$63,$A$5,H$4-2012)</f>
        <v>3787386.5263296016</v>
      </c>
      <c r="I7" s="143">
        <f>INDEX(Sales!$AV$6:$CG$63,$A$5,I$4-2012)</f>
        <v>3813841.7514297697</v>
      </c>
      <c r="J7" s="143">
        <f>INDEX(Sales!$AV$6:$CG$63,$A$5,J$4-2012)</f>
        <v>3840509.3320084992</v>
      </c>
      <c r="K7" s="145">
        <f>INDEX(Sales!$AV$6:$CG$63,$A$5,K$4-2012)</f>
        <v>3867391.0793397706</v>
      </c>
      <c r="L7" s="143">
        <f>INDEX(Sales!$AV$6:$CG$63,$A$5,L$4-2012)</f>
        <v>3871338.3451305404</v>
      </c>
      <c r="M7" s="143">
        <f>INDEX(Sales!$AV$6:$CG$63,$A$5,M$4-2012)</f>
        <v>3871013.8790649567</v>
      </c>
      <c r="N7" s="143">
        <f>INDEX(Sales!$AV$6:$CG$63,$A$5,N$4-2012)</f>
        <v>3866795.3292400138</v>
      </c>
      <c r="O7" s="143">
        <f>INDEX(Sales!$AV$6:$CG$63,$A$5,O$4-2012)</f>
        <v>3859335.388872243</v>
      </c>
      <c r="P7" s="143">
        <f>INDEX(Sales!$AV$6:$CG$63,$A$5,P$4-2012)</f>
        <v>3849445.6504726424</v>
      </c>
      <c r="Q7" s="143">
        <f>INDEX(Sales!$AV$6:$CG$63,$A$5,Q$4-2012)</f>
        <v>3839156.888091479</v>
      </c>
      <c r="R7" s="143">
        <f>INDEX(Sales!$AV$6:$CG$63,$A$5,R$4-2012)</f>
        <v>3833360.8810248277</v>
      </c>
      <c r="S7" s="143">
        <f>INDEX(Sales!$AV$6:$CG$63,$A$5,S$4-2012)</f>
        <v>3832618.8393646604</v>
      </c>
      <c r="T7" s="143">
        <f>INDEX(Sales!$AV$6:$CG$63,$A$5,T$4-2012)</f>
        <v>3833622.9717260743</v>
      </c>
      <c r="U7" s="143">
        <f>INDEX(Sales!$AV$6:$CG$63,$A$5,U$4-2012)</f>
        <v>3838882.1456365152</v>
      </c>
      <c r="V7" s="145">
        <f>INDEX(Sales!$AV$6:$CG$63,$A$5,V$4-2012)</f>
        <v>3850667.9424625458</v>
      </c>
      <c r="W7" s="143">
        <f>INDEX(Sales!$AV$6:$CG$63,$A$5,W$4-2012)</f>
        <v>3864541.0943268454</v>
      </c>
      <c r="X7" s="143">
        <f>INDEX(Sales!$AV$6:$CG$63,$A$5,X$4-2012)</f>
        <v>3879851.819567929</v>
      </c>
      <c r="Y7" s="143">
        <f>INDEX(Sales!$AV$6:$CG$63,$A$5,Y$4-2012)</f>
        <v>3896243.3150085416</v>
      </c>
      <c r="Z7" s="143">
        <f>INDEX(Sales!$AV$6:$CG$63,$A$5,Z$4-2012)</f>
        <v>3918984.0747345309</v>
      </c>
      <c r="AA7" s="143">
        <f>INDEX(Sales!$AV$6:$CG$63,$A$5,AA$4-2012)</f>
        <v>3944417.4067854602</v>
      </c>
      <c r="AB7" s="143">
        <f>INDEX(Sales!$AV$6:$CG$63,$A$5,AB$4-2012)</f>
        <v>3971116.7129189302</v>
      </c>
      <c r="AC7" s="143">
        <f>INDEX(Sales!$AV$6:$CG$63,$A$5,AC$4-2012)</f>
        <v>3998922.681676989</v>
      </c>
      <c r="AD7" s="143">
        <f>INDEX(Sales!$AV$6:$CG$63,$A$5,AD$4-2012)</f>
        <v>4027614.5924753645</v>
      </c>
      <c r="AE7" s="143">
        <f>INDEX(Sales!$AV$6:$CG$63,$A$5,AE$4-2012)</f>
        <v>4056653.0523702139</v>
      </c>
      <c r="AF7" s="143">
        <f>INDEX(Sales!$AV$6:$CG$63,$A$5,AF$4-2012)</f>
        <v>4085751.694674375</v>
      </c>
      <c r="AG7" s="143">
        <f>INDEX(Sales!$AV$6:$CG$63,$A$5,AG$4-2012)</f>
        <v>4110362.3032099279</v>
      </c>
      <c r="AH7" s="143">
        <f>INDEX(Sales!$AV$6:$CG$63,$A$5,AH$4-2012)</f>
        <v>4135189.8575004367</v>
      </c>
      <c r="AI7" s="143">
        <f>INDEX(Sales!$AV$6:$CG$63,$A$5,AI$4-2012)</f>
        <v>4160190.0486544129</v>
      </c>
      <c r="AJ7" s="143">
        <f>INDEX(Sales!$AV$6:$CG$63,$A$5,AJ$4-2012)</f>
        <v>4185376.1490141149</v>
      </c>
      <c r="AK7" s="143">
        <f>INDEX(Sales!$AV$6:$CG$63,$A$5,AK$4-2012)</f>
        <v>4210770.8824994164</v>
      </c>
      <c r="AL7" s="143">
        <f>INDEX(Sales!$AV$6:$CG$63,$A$5,AL$4-2012)</f>
        <v>4236356.322439136</v>
      </c>
      <c r="AM7" s="143">
        <f>INDEX(Sales!$AV$6:$CG$63,$A$5,AM$4-2012)</f>
        <v>4262123.5002412396</v>
      </c>
      <c r="AN7" s="143">
        <f>INDEX(Sales!$AV$6:$CG$63,$A$5,AN$4-2012)</f>
        <v>4288069.5974183492</v>
      </c>
      <c r="AO7" s="143">
        <f>INDEX(Sales!$AV$6:$CG$63,$A$5,AO$4-2012)</f>
        <v>4314206.5081428029</v>
      </c>
      <c r="AP7" s="145">
        <f>INDEX(Sales!$AV$6:$CG$63,$A$5,AP$4-2012)</f>
        <v>4340546.3956786115</v>
      </c>
    </row>
    <row r="8" spans="1:42" x14ac:dyDescent="0.35">
      <c r="B8" s="132"/>
      <c r="C8" s="132" t="s">
        <v>2223</v>
      </c>
      <c r="D8" s="130" t="s">
        <v>2221</v>
      </c>
      <c r="E8" s="144">
        <f>INDEX(Savings_Cumulative!$D$6:'Savings_Cumulative'!$AO$63,$A$5,E$4-2012)</f>
        <v>0</v>
      </c>
      <c r="F8" s="143">
        <f>INDEX(Savings_Cumulative!$D$6:'Savings_Cumulative'!$AO$63,$A$5,F$4-2012)</f>
        <v>0</v>
      </c>
      <c r="G8" s="143">
        <f>INDEX(Savings_Cumulative!$D$6:'Savings_Cumulative'!$AO$63,$A$5,G$4-2012)</f>
        <v>0</v>
      </c>
      <c r="H8" s="143">
        <f>INDEX(Savings_Cumulative!$D$6:'Savings_Cumulative'!$AO$63,$A$5,H$4-2012)</f>
        <v>0</v>
      </c>
      <c r="I8" s="143">
        <f>INDEX(Savings_Cumulative!$D$6:'Savings_Cumulative'!$AO$63,$A$5,I$4-2012)</f>
        <v>0</v>
      </c>
      <c r="J8" s="143">
        <f>INDEX(Savings_Cumulative!$D$6:'Savings_Cumulative'!$AO$63,$A$5,J$4-2012)</f>
        <v>0</v>
      </c>
      <c r="K8" s="145">
        <f>INDEX(Savings_Cumulative!$D$6:'Savings_Cumulative'!$AO$63,$A$5,K$4-2012)</f>
        <v>0</v>
      </c>
      <c r="L8" s="143">
        <f>INDEX(Savings_Cumulative!$D$6:'Savings_Cumulative'!$AO$63,$A$5,L$4-2012)</f>
        <v>23150.475624785962</v>
      </c>
      <c r="M8" s="143">
        <f>INDEX(Savings_Cumulative!$D$6:'Savings_Cumulative'!$AO$63,$A$5,M$4-2012)</f>
        <v>50790.520725595161</v>
      </c>
      <c r="N8" s="143">
        <f>INDEX(Savings_Cumulative!$D$6:'Savings_Cumulative'!$AO$63,$A$5,N$4-2012)</f>
        <v>82544.34709173406</v>
      </c>
      <c r="O8" s="143">
        <f>INDEX(Savings_Cumulative!$D$6:'Savings_Cumulative'!$AO$63,$A$5,O$4-2012)</f>
        <v>117761.13789250661</v>
      </c>
      <c r="P8" s="143">
        <f>INDEX(Savings_Cumulative!$D$6:'Savings_Cumulative'!$AO$63,$A$5,P$4-2012)</f>
        <v>155631.1936522621</v>
      </c>
      <c r="Q8" s="143">
        <f>INDEX(Savings_Cumulative!$D$6:'Savings_Cumulative'!$AO$63,$A$5,Q$4-2012)</f>
        <v>194125.65015698853</v>
      </c>
      <c r="R8" s="143">
        <f>INDEX(Savings_Cumulative!$D$6:'Savings_Cumulative'!$AO$63,$A$5,R$4-2012)</f>
        <v>228354.65490053722</v>
      </c>
      <c r="S8" s="143">
        <f>INDEX(Savings_Cumulative!$D$6:'Savings_Cumulative'!$AO$63,$A$5,S$4-2012)</f>
        <v>257758.94168873251</v>
      </c>
      <c r="T8" s="143">
        <f>INDEX(Savings_Cumulative!$D$6:'Savings_Cumulative'!$AO$63,$A$5,T$4-2012)</f>
        <v>285648.26306775369</v>
      </c>
      <c r="U8" s="143">
        <f>INDEX(Savings_Cumulative!$D$6:'Savings_Cumulative'!$AO$63,$A$5,U$4-2012)</f>
        <v>309515.73009196681</v>
      </c>
      <c r="V8" s="145">
        <f>INDEX(Savings_Cumulative!$D$6:'Savings_Cumulative'!$AO$63,$A$5,V$4-2012)</f>
        <v>327091.7575556665</v>
      </c>
      <c r="W8" s="143">
        <f>INDEX(Savings_Cumulative!$D$6:'Savings_Cumulative'!$AO$63,$A$5,W$4-2012)</f>
        <v>342817.62723604968</v>
      </c>
      <c r="X8" s="143">
        <f>INDEX(Savings_Cumulative!$D$6:'Savings_Cumulative'!$AO$63,$A$5,X$4-2012)</f>
        <v>357345.15259494807</v>
      </c>
      <c r="Y8" s="143">
        <f>INDEX(Savings_Cumulative!$D$6:'Savings_Cumulative'!$AO$63,$A$5,Y$4-2012)</f>
        <v>371033.1866733827</v>
      </c>
      <c r="Z8" s="143">
        <f>INDEX(Savings_Cumulative!$D$6:'Savings_Cumulative'!$AO$63,$A$5,Z$4-2012)</f>
        <v>378615.30347714224</v>
      </c>
      <c r="AA8" s="143">
        <f>INDEX(Savings_Cumulative!$D$6:'Savings_Cumulative'!$AO$63,$A$5,AA$4-2012)</f>
        <v>383750.28145215451</v>
      </c>
      <c r="AB8" s="143">
        <f>INDEX(Savings_Cumulative!$D$6:'Savings_Cumulative'!$AO$63,$A$5,AB$4-2012)</f>
        <v>387866.82388767542</v>
      </c>
      <c r="AC8" s="143">
        <f>INDEX(Savings_Cumulative!$D$6:'Savings_Cumulative'!$AO$63,$A$5,AC$4-2012)</f>
        <v>391126.36601893319</v>
      </c>
      <c r="AD8" s="143">
        <f>INDEX(Savings_Cumulative!$D$6:'Savings_Cumulative'!$AO$63,$A$5,AD$4-2012)</f>
        <v>393751.77110854158</v>
      </c>
      <c r="AE8" s="143">
        <f>INDEX(Savings_Cumulative!$D$6:'Savings_Cumulative'!$AO$63,$A$5,AE$4-2012)</f>
        <v>396284.59385194251</v>
      </c>
      <c r="AF8" s="143">
        <f>INDEX(Savings_Cumulative!$D$6:'Savings_Cumulative'!$AO$63,$A$5,AF$4-2012)</f>
        <v>399013.38193497155</v>
      </c>
      <c r="AG8" s="143">
        <f>INDEX(Savings_Cumulative!$D$6:'Savings_Cumulative'!$AO$63,$A$5,AG$4-2012)</f>
        <v>401564.48534852744</v>
      </c>
      <c r="AH8" s="143">
        <f>INDEX(Savings_Cumulative!$D$6:'Savings_Cumulative'!$AO$63,$A$5,AH$4-2012)</f>
        <v>404092.98959585372</v>
      </c>
      <c r="AI8" s="143">
        <f>INDEX(Savings_Cumulative!$D$6:'Savings_Cumulative'!$AO$63,$A$5,AI$4-2012)</f>
        <v>406644.69778096961</v>
      </c>
      <c r="AJ8" s="143">
        <f>INDEX(Savings_Cumulative!$D$6:'Savings_Cumulative'!$AO$63,$A$5,AJ$4-2012)</f>
        <v>409207.84371776134</v>
      </c>
      <c r="AK8" s="143">
        <f>INDEX(Savings_Cumulative!$D$6:'Savings_Cumulative'!$AO$63,$A$5,AK$4-2012)</f>
        <v>411761.22168384294</v>
      </c>
      <c r="AL8" s="143">
        <f>INDEX(Savings_Cumulative!$D$6:'Savings_Cumulative'!$AO$63,$A$5,AL$4-2012)</f>
        <v>414324.28868771903</v>
      </c>
      <c r="AM8" s="143">
        <f>INDEX(Savings_Cumulative!$D$6:'Savings_Cumulative'!$AO$63,$A$5,AM$4-2012)</f>
        <v>416907.55589794589</v>
      </c>
      <c r="AN8" s="143">
        <f>INDEX(Savings_Cumulative!$D$6:'Savings_Cumulative'!$AO$63,$A$5,AN$4-2012)</f>
        <v>419515.39671775373</v>
      </c>
      <c r="AO8" s="143">
        <f>INDEX(Savings_Cumulative!$D$6:'Savings_Cumulative'!$AO$63,$A$5,AO$4-2012)</f>
        <v>422137.48433099675</v>
      </c>
      <c r="AP8" s="145">
        <f>INDEX(Savings_Cumulative!$D$6:'Savings_Cumulative'!$AO$63,$A$5,AP$4-2012)</f>
        <v>424763.2353720275</v>
      </c>
    </row>
    <row r="9" spans="1:42" x14ac:dyDescent="0.35">
      <c r="B9" s="132"/>
      <c r="C9" s="132" t="s">
        <v>2224</v>
      </c>
      <c r="D9" s="130" t="s">
        <v>2225</v>
      </c>
      <c r="E9" s="146">
        <f>INDEX(Savings_Cumulative!$CA$6:'Savings_Cumulative'!$AP$63,$A$5,E$4-2012)</f>
        <v>0</v>
      </c>
      <c r="F9" s="147">
        <f>INDEX(Savings_Cumulative!$CA$6:'Savings_Cumulative'!$AP$63,$A$5,F$4-2012)</f>
        <v>0</v>
      </c>
      <c r="G9" s="147">
        <f>INDEX(Savings_Cumulative!$CA$6:'Savings_Cumulative'!$AP$63,$A$5,G$4-2012)</f>
        <v>0</v>
      </c>
      <c r="H9" s="147">
        <f>INDEX(Savings_Cumulative!$CA$6:'Savings_Cumulative'!$AP$63,$A$5,H$4-2012)</f>
        <v>0</v>
      </c>
      <c r="I9" s="147">
        <f>INDEX(Savings_Cumulative!$CA$6:'Savings_Cumulative'!$AP$63,$A$5,I$4-2012)</f>
        <v>0</v>
      </c>
      <c r="J9" s="147">
        <f>INDEX(Savings_Cumulative!$CA$6:'Savings_Cumulative'!$AP$63,$A$5,J$4-2012)</f>
        <v>0</v>
      </c>
      <c r="K9" s="148">
        <f>INDEX(Savings_Cumulative!$CA$6:'Savings_Cumulative'!$AP$63,$A$5,K$4-2012)</f>
        <v>0</v>
      </c>
      <c r="L9" s="147">
        <f>INDEX(Savings_Cumulative!$CA$6:'Savings_Cumulative'!$AP$63,$A$5,L$4-2012)</f>
        <v>5.9444195863158182E-3</v>
      </c>
      <c r="M9" s="147">
        <f>INDEX(Savings_Cumulative!$CA$6:'Savings_Cumulative'!$AP$63,$A$5,M$4-2012)</f>
        <v>1.2950804157470904E-2</v>
      </c>
      <c r="N9" s="147">
        <f>INDEX(Savings_Cumulative!$CA$6:'Savings_Cumulative'!$AP$63,$A$5,N$4-2012)</f>
        <v>2.0900797058915791E-2</v>
      </c>
      <c r="O9" s="147">
        <f>INDEX(Savings_Cumulative!$CA$6:'Savings_Cumulative'!$AP$63,$A$5,O$4-2012)</f>
        <v>2.9609826439968723E-2</v>
      </c>
      <c r="P9" s="147">
        <f>INDEX(Savings_Cumulative!$CA$6:'Savings_Cumulative'!$AP$63,$A$5,P$4-2012)</f>
        <v>3.8858478803111954E-2</v>
      </c>
      <c r="Q9" s="147">
        <f>INDEX(Savings_Cumulative!$CA$6:'Savings_Cumulative'!$AP$63,$A$5,Q$4-2012)</f>
        <v>4.8130932637635515E-2</v>
      </c>
      <c r="R9" s="147">
        <f>INDEX(Savings_Cumulative!$CA$6:'Savings_Cumulative'!$AP$63,$A$5,R$4-2012)</f>
        <v>5.6221232846261369E-2</v>
      </c>
      <c r="S9" s="147">
        <f>INDEX(Savings_Cumulative!$CA$6:'Savings_Cumulative'!$AP$63,$A$5,S$4-2012)</f>
        <v>6.3015925541809487E-2</v>
      </c>
      <c r="T9" s="147">
        <f>INDEX(Savings_Cumulative!$CA$6:'Savings_Cumulative'!$AP$63,$A$5,T$4-2012)</f>
        <v>6.9344368648269053E-2</v>
      </c>
      <c r="U9" s="147">
        <f>INDEX(Savings_Cumulative!$CA$6:'Savings_Cumulative'!$AP$63,$A$5,U$4-2012)</f>
        <v>7.461090747897807E-2</v>
      </c>
      <c r="V9" s="148">
        <f>INDEX(Savings_Cumulative!$CA$6:'Savings_Cumulative'!$AP$63,$A$5,V$4-2012)</f>
        <v>7.8293578626420446E-2</v>
      </c>
      <c r="W9" s="147">
        <f>INDEX(Savings_Cumulative!$CA$6:'Savings_Cumulative'!$AP$63,$A$5,W$4-2012)</f>
        <v>8.1480484532753208E-2</v>
      </c>
      <c r="X9" s="147">
        <f>INDEX(Savings_Cumulative!$CA$6:'Savings_Cumulative'!$AP$63,$A$5,X$4-2012)</f>
        <v>8.4335270449450273E-2</v>
      </c>
      <c r="Y9" s="147">
        <f>INDEX(Savings_Cumulative!$CA$6:'Savings_Cumulative'!$AP$63,$A$5,Y$4-2012)</f>
        <v>8.6948475573856543E-2</v>
      </c>
      <c r="Z9" s="147">
        <f>INDEX(Savings_Cumulative!$CA$6:'Savings_Cumulative'!$AP$63,$A$5,Z$4-2012)</f>
        <v>8.8099254992607637E-2</v>
      </c>
      <c r="AA9" s="147">
        <f>INDEX(Savings_Cumulative!$CA$6:'Savings_Cumulative'!$AP$63,$A$5,AA$4-2012)</f>
        <v>8.8663450470056429E-2</v>
      </c>
      <c r="AB9" s="147">
        <f>INDEX(Savings_Cumulative!$CA$6:'Savings_Cumulative'!$AP$63,$A$5,AB$4-2012)</f>
        <v>8.8981025189149243E-2</v>
      </c>
      <c r="AC9" s="147">
        <f>INDEX(Savings_Cumulative!$CA$6:'Savings_Cumulative'!$AP$63,$A$5,AC$4-2012)</f>
        <v>8.909384878608867E-2</v>
      </c>
      <c r="AD9" s="147">
        <f>INDEX(Savings_Cumulative!$CA$6:'Savings_Cumulative'!$AP$63,$A$5,AD$4-2012)</f>
        <v>8.9056580868673185E-2</v>
      </c>
      <c r="AE9" s="147">
        <f>INDEX(Savings_Cumulative!$CA$6:'Savings_Cumulative'!$AP$63,$A$5,AE$4-2012)</f>
        <v>8.899396877657785E-2</v>
      </c>
      <c r="AF9" s="147">
        <f>INDEX(Savings_Cumulative!$CA$6:'Savings_Cumulative'!$AP$63,$A$5,AF$4-2012)</f>
        <v>8.8970854686694315E-2</v>
      </c>
      <c r="AG9" s="147">
        <f>INDEX(Savings_Cumulative!$CA$6:'Savings_Cumulative'!$AP$63,$A$5,AG$4-2012)</f>
        <v>8.9000665163014747E-2</v>
      </c>
      <c r="AH9" s="147">
        <f>INDEX(Savings_Cumulative!$CA$6:'Savings_Cumulative'!$AP$63,$A$5,AH$4-2012)</f>
        <v>8.9021328524250376E-2</v>
      </c>
      <c r="AI9" s="147">
        <f>INDEX(Savings_Cumulative!$CA$6:'Savings_Cumulative'!$AP$63,$A$5,AI$4-2012)</f>
        <v>8.9043006887510878E-2</v>
      </c>
      <c r="AJ9" s="147">
        <f>INDEX(Savings_Cumulative!$CA$6:'Savings_Cumulative'!$AP$63,$A$5,AJ$4-2012)</f>
        <v>8.9063089142582402E-2</v>
      </c>
      <c r="AK9" s="147">
        <f>INDEX(Savings_Cumulative!$CA$6:'Savings_Cumulative'!$AP$63,$A$5,AK$4-2012)</f>
        <v>8.9076984735532952E-2</v>
      </c>
      <c r="AL9" s="147">
        <f>INDEX(Savings_Cumulative!$CA$6:'Savings_Cumulative'!$AP$63,$A$5,AL$4-2012)</f>
        <v>8.9088957796078047E-2</v>
      </c>
      <c r="AM9" s="147">
        <f>INDEX(Savings_Cumulative!$CA$6:'Savings_Cumulative'!$AP$63,$A$5,AM$4-2012)</f>
        <v>8.9101258550301071E-2</v>
      </c>
      <c r="AN9" s="147">
        <f>INDEX(Savings_Cumulative!$CA$6:'Savings_Cumulative'!$AP$63,$A$5,AN$4-2012)</f>
        <v>8.9114779072563502E-2</v>
      </c>
      <c r="AO9" s="147">
        <f>INDEX(Savings_Cumulative!$CA$6:'Savings_Cumulative'!$AP$63,$A$5,AO$4-2012)</f>
        <v>8.9127285729623223E-2</v>
      </c>
      <c r="AP9" s="148">
        <f>INDEX(Savings_Cumulative!$CA$6:'Savings_Cumulative'!$AP$63,$A$5,AP$4-2012)</f>
        <v>8.9136544791188557E-2</v>
      </c>
    </row>
    <row r="10" spans="1:42" x14ac:dyDescent="0.35">
      <c r="B10" s="132"/>
      <c r="C10" s="132" t="s">
        <v>2226</v>
      </c>
      <c r="D10" s="130" t="s">
        <v>2221</v>
      </c>
      <c r="E10" s="144">
        <f>INDEX(Savings_FirstYear!$CC$6:'Savings_FirstYear'!$AR$63,$A$5,E$4-2012)</f>
        <v>0</v>
      </c>
      <c r="F10" s="143">
        <f>INDEX(Savings_FirstYear!$CC$6:'Savings_FirstYear'!$AR$63,$A$5,F$4-2012)</f>
        <v>0</v>
      </c>
      <c r="G10" s="143">
        <f>INDEX(Savings_FirstYear!$CC$6:'Savings_FirstYear'!$AR$63,$A$5,G$4-2012)</f>
        <v>0</v>
      </c>
      <c r="H10" s="143">
        <f>INDEX(Savings_FirstYear!$CC$6:'Savings_FirstYear'!$AR$63,$A$5,H$4-2012)</f>
        <v>0</v>
      </c>
      <c r="I10" s="143">
        <f>INDEX(Savings_FirstYear!$CC$6:'Savings_FirstYear'!$AR$63,$A$5,I$4-2012)</f>
        <v>0</v>
      </c>
      <c r="J10" s="143">
        <f>INDEX(Savings_FirstYear!$CC$6:'Savings_FirstYear'!$AR$63,$A$5,J$4-2012)</f>
        <v>0</v>
      </c>
      <c r="K10" s="145">
        <f>INDEX(Savings_FirstYear!$CC$6:'Savings_FirstYear'!$AR$63,$A$5,K$4-2012)</f>
        <v>0</v>
      </c>
      <c r="L10" s="143">
        <f>INDEX(Savings_FirstYear!$CC$6:'Savings_FirstYear'!$AR$63,$A$5,L$4-2012)</f>
        <v>23150.475624785962</v>
      </c>
      <c r="M10" s="143">
        <f>INDEX(Savings_FirstYear!$CC$6:'Savings_FirstYear'!$AR$63,$A$5,M$4-2012)</f>
        <v>27640.045100809199</v>
      </c>
      <c r="N10" s="143">
        <f>INDEX(Savings_FirstYear!$CC$6:'Savings_FirstYear'!$AR$63,$A$5,N$4-2012)</f>
        <v>31753.826366138892</v>
      </c>
      <c r="O10" s="143">
        <f>INDEX(Savings_FirstYear!$CC$6:'Savings_FirstYear'!$AR$63,$A$5,O$4-2012)</f>
        <v>35216.790800772549</v>
      </c>
      <c r="P10" s="143">
        <f>INDEX(Savings_FirstYear!$CC$6:'Savings_FirstYear'!$AR$63,$A$5,P$4-2012)</f>
        <v>37870.055759755494</v>
      </c>
      <c r="Q10" s="143">
        <f>INDEX(Savings_FirstYear!$CC$6:'Savings_FirstYear'!$AR$63,$A$5,Q$4-2012)</f>
        <v>38494.456504726419</v>
      </c>
      <c r="R10" s="143">
        <f>INDEX(Savings_FirstYear!$CC$6:'Savings_FirstYear'!$AR$63,$A$5,R$4-2012)</f>
        <v>38391.568880914783</v>
      </c>
      <c r="S10" s="143">
        <f>INDEX(Savings_FirstYear!$CC$6:'Savings_FirstYear'!$AR$63,$A$5,S$4-2012)</f>
        <v>38333.608810248297</v>
      </c>
      <c r="T10" s="143">
        <f>INDEX(Savings_FirstYear!$CC$6:'Savings_FirstYear'!$AR$63,$A$5,T$4-2012)</f>
        <v>38326.188393646618</v>
      </c>
      <c r="U10" s="143">
        <f>INDEX(Savings_FirstYear!$CC$6:'Savings_FirstYear'!$AR$63,$A$5,U$4-2012)</f>
        <v>38336.229717260743</v>
      </c>
      <c r="V10" s="145">
        <f>INDEX(Savings_FirstYear!$CC$6:'Savings_FirstYear'!$AR$63,$A$5,V$4-2012)</f>
        <v>38388.821456365149</v>
      </c>
      <c r="W10" s="143">
        <f>INDEX(Savings_FirstYear!$CC$6:'Savings_FirstYear'!$AR$63,$A$5,W$4-2012)</f>
        <v>38506.679424625472</v>
      </c>
      <c r="X10" s="143">
        <f>INDEX(Savings_FirstYear!$CC$6:'Savings_FirstYear'!$AR$63,$A$5,X$4-2012)</f>
        <v>38645.410943268456</v>
      </c>
      <c r="Y10" s="143">
        <f>INDEX(Savings_FirstYear!$CC$6:'Savings_FirstYear'!$AR$63,$A$5,Y$4-2012)</f>
        <v>38798.518195679288</v>
      </c>
      <c r="Z10" s="143">
        <f>INDEX(Savings_FirstYear!$CC$6:'Savings_FirstYear'!$AR$63,$A$5,Z$4-2012)</f>
        <v>38962.433150085417</v>
      </c>
      <c r="AA10" s="143">
        <f>INDEX(Savings_FirstYear!$CC$6:'Savings_FirstYear'!$AR$63,$A$5,AA$4-2012)</f>
        <v>39189.840747345319</v>
      </c>
      <c r="AB10" s="143">
        <f>INDEX(Savings_FirstYear!$CC$6:'Savings_FirstYear'!$AR$63,$A$5,AB$4-2012)</f>
        <v>39444.174067854612</v>
      </c>
      <c r="AC10" s="143">
        <f>INDEX(Savings_FirstYear!$CC$6:'Savings_FirstYear'!$AR$63,$A$5,AC$4-2012)</f>
        <v>39711.167129189314</v>
      </c>
      <c r="AD10" s="143">
        <f>INDEX(Savings_FirstYear!$CC$6:'Savings_FirstYear'!$AR$63,$A$5,AD$4-2012)</f>
        <v>39989.2268167699</v>
      </c>
      <c r="AE10" s="143">
        <f>INDEX(Savings_FirstYear!$CC$6:'Savings_FirstYear'!$AR$63,$A$5,AE$4-2012)</f>
        <v>40276.145924753619</v>
      </c>
      <c r="AF10" s="143">
        <f>INDEX(Savings_FirstYear!$CC$6:'Savings_FirstYear'!$AR$63,$A$5,AF$4-2012)</f>
        <v>40566.530523702146</v>
      </c>
      <c r="AG10" s="143">
        <f>INDEX(Savings_FirstYear!$CC$6:'Savings_FirstYear'!$AR$63,$A$5,AG$4-2012)</f>
        <v>40857.516946743752</v>
      </c>
      <c r="AH10" s="143">
        <f>INDEX(Savings_FirstYear!$CC$6:'Savings_FirstYear'!$AR$63,$A$5,AH$4-2012)</f>
        <v>41103.623032099276</v>
      </c>
      <c r="AI10" s="143">
        <f>INDEX(Savings_FirstYear!$CC$6:'Savings_FirstYear'!$AR$63,$A$5,AI$4-2012)</f>
        <v>41351.898575004387</v>
      </c>
      <c r="AJ10" s="143">
        <f>INDEX(Savings_FirstYear!$CC$6:'Savings_FirstYear'!$AR$63,$A$5,AJ$4-2012)</f>
        <v>41601.900486544124</v>
      </c>
      <c r="AK10" s="143">
        <f>INDEX(Savings_FirstYear!$CC$6:'Savings_FirstYear'!$AR$63,$A$5,AK$4-2012)</f>
        <v>41853.761490141165</v>
      </c>
      <c r="AL10" s="143">
        <f>INDEX(Savings_FirstYear!$CC$6:'Savings_FirstYear'!$AR$63,$A$5,AL$4-2012)</f>
        <v>42107.708824994152</v>
      </c>
      <c r="AM10" s="143">
        <f>INDEX(Savings_FirstYear!$CC$6:'Savings_FirstYear'!$AR$63,$A$5,AM$4-2012)</f>
        <v>42363.563224391357</v>
      </c>
      <c r="AN10" s="143">
        <f>INDEX(Savings_FirstYear!$CC$6:'Savings_FirstYear'!$AR$63,$A$5,AN$4-2012)</f>
        <v>42621.235002412395</v>
      </c>
      <c r="AO10" s="143">
        <f>INDEX(Savings_FirstYear!$CC$6:'Savings_FirstYear'!$AR$63,$A$5,AO$4-2012)</f>
        <v>42880.695974183502</v>
      </c>
      <c r="AP10" s="145">
        <f>INDEX(Savings_FirstYear!$CC$6:'Savings_FirstYear'!$AR$63,$A$5,AP$4-2012)</f>
        <v>43142.065081428031</v>
      </c>
    </row>
    <row r="11" spans="1:42" x14ac:dyDescent="0.35">
      <c r="B11" s="132"/>
      <c r="C11" s="135" t="s">
        <v>2227</v>
      </c>
      <c r="D11" s="130" t="s">
        <v>2225</v>
      </c>
      <c r="E11" s="146" t="str">
        <f>IF(OR($B$5="Continental U.S. Total",$B$5="U.S. Total and Territories"),IF(E$4=2013,"-",E10/D7),INDEX(Savings_FirstYear!$F$6:'Savings_FirstYear'!$AQ$63,$A$5,E$4-2012))</f>
        <v>-</v>
      </c>
      <c r="F11" s="147">
        <f>IF(OR($B$5="Continental U.S. Total",$B$5="U.S. Total and Territories"),IF(F$4=2013,"-",F10/E7),INDEX(Savings_FirstYear!$F$6:'Savings_FirstYear'!$AQ$63,$A$5,F$4-2012))</f>
        <v>0</v>
      </c>
      <c r="G11" s="147">
        <f>IF(OR($B$5="Continental U.S. Total",$B$5="U.S. Total and Territories"),IF(G$4=2013,"-",G10/F7),INDEX(Savings_FirstYear!$F$6:'Savings_FirstYear'!$AQ$63,$A$5,G$4-2012))</f>
        <v>0</v>
      </c>
      <c r="H11" s="147">
        <f>IF(OR($B$5="Continental U.S. Total",$B$5="U.S. Total and Territories"),IF(H$4=2013,"-",H10/G7),INDEX(Savings_FirstYear!$F$6:'Savings_FirstYear'!$AQ$63,$A$5,H$4-2012))</f>
        <v>0</v>
      </c>
      <c r="I11" s="147">
        <f>IF(OR($B$5="Continental U.S. Total",$B$5="U.S. Total and Territories"),IF(I$4=2013,"-",I10/H7),INDEX(Savings_FirstYear!$F$6:'Savings_FirstYear'!$AQ$63,$A$5,I$4-2012))</f>
        <v>0</v>
      </c>
      <c r="J11" s="147">
        <f>IF(OR($B$5="Continental U.S. Total",$B$5="U.S. Total and Territories"),IF(J$4=2013,"-",J10/I7),INDEX(Savings_FirstYear!$F$6:'Savings_FirstYear'!$AQ$63,$A$5,J$4-2012))</f>
        <v>0</v>
      </c>
      <c r="K11" s="148">
        <f>IF(OR($B$5="Continental U.S. Total",$B$5="U.S. Total and Territories"),IF(K$4=2013,"-",K10/J7),INDEX(Savings_FirstYear!$F$6:'Savings_FirstYear'!$AQ$63,$A$5,K$4-2012))</f>
        <v>0</v>
      </c>
      <c r="L11" s="147">
        <f>IF(OR($B$5="Continental U.S. Total",$B$5="U.S. Total and Territories"),IF(L$4=2013,"-",L10/K7),INDEX(Savings_FirstYear!$F$6:'Savings_FirstYear'!$AQ$63,$A$5,L$4-2012))</f>
        <v>5.9860704929634743E-3</v>
      </c>
      <c r="M11" s="147">
        <f>IF(OR($B$5="Continental U.S. Total",$B$5="U.S. Total and Territories"),IF(M$4=2013,"-",M10/L7),INDEX(Savings_FirstYear!$F$6:'Savings_FirstYear'!$AQ$63,$A$5,M$4-2012))</f>
        <v>7.1396614391959542E-3</v>
      </c>
      <c r="N11" s="147">
        <f>IF(OR($B$5="Continental U.S. Total",$B$5="U.S. Total and Territories"),IF(N$4=2013,"-",N10/M7),INDEX(Savings_FirstYear!$F$6:'Savings_FirstYear'!$AQ$63,$A$5,N$4-2012))</f>
        <v>8.2029740419863918E-3</v>
      </c>
      <c r="O11" s="147">
        <f>IF(OR($B$5="Continental U.S. Total",$B$5="U.S. Total and Territories"),IF(O$4=2013,"-",O10/N7),INDEX(Savings_FirstYear!$F$6:'Savings_FirstYear'!$AQ$63,$A$5,O$4-2012))</f>
        <v>9.1074876744754191E-3</v>
      </c>
      <c r="P11" s="147">
        <f>IF(OR($B$5="Continental U.S. Total",$B$5="U.S. Total and Territories"),IF(P$4=2013,"-",P10/O7),INDEX(Savings_FirstYear!$F$6:'Savings_FirstYear'!$AQ$63,$A$5,P$4-2012))</f>
        <v>9.8125847960629578E-3</v>
      </c>
      <c r="Q11" s="147">
        <f>IF(OR($B$5="Continental U.S. Total",$B$5="U.S. Total and Territories"),IF(Q$4=2013,"-",Q10/P7),INDEX(Savings_FirstYear!$F$6:'Savings_FirstYear'!$AQ$63,$A$5,Q$4-2012))</f>
        <v>9.9999999999999985E-3</v>
      </c>
      <c r="R11" s="147">
        <f>IF(OR($B$5="Continental U.S. Total",$B$5="U.S. Total and Territories"),IF(R$4=2013,"-",R10/Q7),INDEX(Savings_FirstYear!$F$6:'Savings_FirstYear'!$AQ$63,$A$5,R$4-2012))</f>
        <v>9.9999999999999985E-3</v>
      </c>
      <c r="S11" s="147">
        <f>IF(OR($B$5="Continental U.S. Total",$B$5="U.S. Total and Territories"),IF(S$4=2013,"-",S10/R7),INDEX(Savings_FirstYear!$F$6:'Savings_FirstYear'!$AQ$63,$A$5,S$4-2012))</f>
        <v>1.0000000000000005E-2</v>
      </c>
      <c r="T11" s="147">
        <f>IF(OR($B$5="Continental U.S. Total",$B$5="U.S. Total and Territories"),IF(T$4=2013,"-",T10/S7),INDEX(Savings_FirstYear!$F$6:'Savings_FirstYear'!$AQ$63,$A$5,T$4-2012))</f>
        <v>1.0000000000000004E-2</v>
      </c>
      <c r="U11" s="147">
        <f>IF(OR($B$5="Continental U.S. Total",$B$5="U.S. Total and Territories"),IF(U$4=2013,"-",U10/T7),INDEX(Savings_FirstYear!$F$6:'Savings_FirstYear'!$AQ$63,$A$5,U$4-2012))</f>
        <v>0.01</v>
      </c>
      <c r="V11" s="148">
        <f>IF(OR($B$5="Continental U.S. Total",$B$5="U.S. Total and Territories"),IF(V$4=2013,"-",V10/U7),INDEX(Savings_FirstYear!$F$6:'Savings_FirstYear'!$AQ$63,$A$5,V$4-2012))</f>
        <v>9.9999999999999985E-3</v>
      </c>
      <c r="W11" s="147">
        <f>IF(OR($B$5="Continental U.S. Total",$B$5="U.S. Total and Territories"),IF(W$4=2013,"-",W10/V7),INDEX(Savings_FirstYear!$F$6:'Savings_FirstYear'!$AQ$63,$A$5,W$4-2012))</f>
        <v>1.0000000000000004E-2</v>
      </c>
      <c r="X11" s="147">
        <f>IF(OR($B$5="Continental U.S. Total",$B$5="U.S. Total and Territories"),IF(X$4=2013,"-",X10/W7),INDEX(Savings_FirstYear!$F$6:'Savings_FirstYear'!$AQ$63,$A$5,X$4-2012))</f>
        <v>0.01</v>
      </c>
      <c r="Y11" s="147">
        <f>IF(OR($B$5="Continental U.S. Total",$B$5="U.S. Total and Territories"),IF(Y$4=2013,"-",Y10/X7),INDEX(Savings_FirstYear!$F$6:'Savings_FirstYear'!$AQ$63,$A$5,Y$4-2012))</f>
        <v>9.9999999999999985E-3</v>
      </c>
      <c r="Z11" s="147">
        <f>IF(OR($B$5="Continental U.S. Total",$B$5="U.S. Total and Territories"),IF(Z$4=2013,"-",Z10/Y7),INDEX(Savings_FirstYear!$F$6:'Savings_FirstYear'!$AQ$63,$A$5,Z$4-2012))</f>
        <v>0.01</v>
      </c>
      <c r="AA11" s="147">
        <f>IF(OR($B$5="Continental U.S. Total",$B$5="U.S. Total and Territories"),IF(AA$4=2013,"-",AA10/Z7),INDEX(Savings_FirstYear!$F$6:'Savings_FirstYear'!$AQ$63,$A$5,AA$4-2012))</f>
        <v>1.0000000000000002E-2</v>
      </c>
      <c r="AB11" s="147">
        <f>IF(OR($B$5="Continental U.S. Total",$B$5="U.S. Total and Territories"),IF(AB$4=2013,"-",AB10/AA7),INDEX(Savings_FirstYear!$F$6:'Savings_FirstYear'!$AQ$63,$A$5,AB$4-2012))</f>
        <v>1.0000000000000002E-2</v>
      </c>
      <c r="AC11" s="147">
        <f>IF(OR($B$5="Continental U.S. Total",$B$5="U.S. Total and Territories"),IF(AC$4=2013,"-",AC10/AB7),INDEX(Savings_FirstYear!$F$6:'Savings_FirstYear'!$AQ$63,$A$5,AC$4-2012))</f>
        <v>1.0000000000000004E-2</v>
      </c>
      <c r="AD11" s="147">
        <f>IF(OR($B$5="Continental U.S. Total",$B$5="U.S. Total and Territories"),IF(AD$4=2013,"-",AD10/AC7),INDEX(Savings_FirstYear!$F$6:'Savings_FirstYear'!$AQ$63,$A$5,AD$4-2012))</f>
        <v>1.0000000000000002E-2</v>
      </c>
      <c r="AE11" s="147">
        <f>IF(OR($B$5="Continental U.S. Total",$B$5="U.S. Total and Territories"),IF(AE$4=2013,"-",AE10/AD7),INDEX(Savings_FirstYear!$F$6:'Savings_FirstYear'!$AQ$63,$A$5,AE$4-2012))</f>
        <v>9.9999999999999933E-3</v>
      </c>
      <c r="AF11" s="147">
        <f>IF(OR($B$5="Continental U.S. Total",$B$5="U.S. Total and Territories"),IF(AF$4=2013,"-",AF10/AE7),INDEX(Savings_FirstYear!$F$6:'Savings_FirstYear'!$AQ$63,$A$5,AF$4-2012))</f>
        <v>1.0000000000000002E-2</v>
      </c>
      <c r="AG11" s="147">
        <f>IF(OR($B$5="Continental U.S. Total",$B$5="U.S. Total and Territories"),IF(AG$4=2013,"-",AG10/AF7),INDEX(Savings_FirstYear!$F$6:'Savings_FirstYear'!$AQ$63,$A$5,AG$4-2012))</f>
        <v>0.01</v>
      </c>
      <c r="AH11" s="147">
        <f>IF(OR($B$5="Continental U.S. Total",$B$5="U.S. Total and Territories"),IF(AH$4=2013,"-",AH10/AG7),INDEX(Savings_FirstYear!$F$6:'Savings_FirstYear'!$AQ$63,$A$5,AH$4-2012))</f>
        <v>0.01</v>
      </c>
      <c r="AI11" s="147">
        <f>IF(OR($B$5="Continental U.S. Total",$B$5="U.S. Total and Territories"),IF(AI$4=2013,"-",AI10/AH7),INDEX(Savings_FirstYear!$F$6:'Savings_FirstYear'!$AQ$63,$A$5,AI$4-2012))</f>
        <v>1.0000000000000005E-2</v>
      </c>
      <c r="AJ11" s="147">
        <f>IF(OR($B$5="Continental U.S. Total",$B$5="U.S. Total and Territories"),IF(AJ$4=2013,"-",AJ10/AI7),INDEX(Savings_FirstYear!$F$6:'Savings_FirstYear'!$AQ$63,$A$5,AJ$4-2012))</f>
        <v>9.9999999999999985E-3</v>
      </c>
      <c r="AK11" s="147">
        <f>IF(OR($B$5="Continental U.S. Total",$B$5="U.S. Total and Territories"),IF(AK$4=2013,"-",AK10/AJ7),INDEX(Savings_FirstYear!$F$6:'Savings_FirstYear'!$AQ$63,$A$5,AK$4-2012))</f>
        <v>1.0000000000000004E-2</v>
      </c>
      <c r="AL11" s="147">
        <f>IF(OR($B$5="Continental U.S. Total",$B$5="U.S. Total and Territories"),IF(AL$4=2013,"-",AL10/AK7),INDEX(Savings_FirstYear!$F$6:'Savings_FirstYear'!$AQ$63,$A$5,AL$4-2012))</f>
        <v>9.9999999999999967E-3</v>
      </c>
      <c r="AM11" s="147">
        <f>IF(OR($B$5="Continental U.S. Total",$B$5="U.S. Total and Territories"),IF(AM$4=2013,"-",AM10/AL7),INDEX(Savings_FirstYear!$F$6:'Savings_FirstYear'!$AQ$63,$A$5,AM$4-2012))</f>
        <v>9.9999999999999985E-3</v>
      </c>
      <c r="AN11" s="147">
        <f>IF(OR($B$5="Continental U.S. Total",$B$5="U.S. Total and Territories"),IF(AN$4=2013,"-",AN10/AM7),INDEX(Savings_FirstYear!$F$6:'Savings_FirstYear'!$AQ$63,$A$5,AN$4-2012))</f>
        <v>0.01</v>
      </c>
      <c r="AO11" s="147">
        <f>IF(OR($B$5="Continental U.S. Total",$B$5="U.S. Total and Territories"),IF(AO$4=2013,"-",AO10/AN7),INDEX(Savings_FirstYear!$F$6:'Savings_FirstYear'!$AQ$63,$A$5,AO$4-2012))</f>
        <v>1.0000000000000002E-2</v>
      </c>
      <c r="AP11" s="148">
        <f>IF(OR($B$5="Continental U.S. Total",$B$5="U.S. Total and Territories"),IF(AP$4=2013,"-",AP10/AO7),INDEX(Savings_FirstYear!$F$6:'Savings_FirstYear'!$AQ$63,$A$5,AP$4-2012))</f>
        <v>0.01</v>
      </c>
    </row>
    <row r="12" spans="1:42" x14ac:dyDescent="0.35">
      <c r="B12" s="132"/>
      <c r="C12" s="157" t="s">
        <v>2228</v>
      </c>
      <c r="D12" s="131"/>
      <c r="E12" s="162"/>
      <c r="F12" s="163"/>
      <c r="G12" s="163"/>
      <c r="H12" s="163"/>
      <c r="I12" s="163"/>
      <c r="J12" s="163"/>
      <c r="K12" s="164"/>
      <c r="L12" s="163"/>
      <c r="M12" s="163"/>
      <c r="N12" s="163"/>
      <c r="O12" s="163"/>
      <c r="P12" s="163"/>
      <c r="Q12" s="163"/>
      <c r="R12" s="163"/>
      <c r="S12" s="163"/>
      <c r="T12" s="163"/>
      <c r="U12" s="163"/>
      <c r="V12" s="164"/>
      <c r="W12" s="163"/>
      <c r="X12" s="163"/>
      <c r="Y12" s="163"/>
      <c r="Z12" s="163"/>
      <c r="AA12" s="163"/>
      <c r="AB12" s="163"/>
      <c r="AC12" s="163"/>
      <c r="AD12" s="163"/>
      <c r="AE12" s="163"/>
      <c r="AF12" s="163"/>
      <c r="AG12" s="163"/>
      <c r="AH12" s="163"/>
      <c r="AI12" s="163"/>
      <c r="AJ12" s="163"/>
      <c r="AK12" s="163"/>
      <c r="AL12" s="163"/>
      <c r="AM12" s="163"/>
      <c r="AN12" s="163"/>
      <c r="AO12" s="163"/>
      <c r="AP12" s="164"/>
    </row>
    <row r="13" spans="1:42" x14ac:dyDescent="0.35">
      <c r="B13" s="132"/>
      <c r="C13" s="166" t="s">
        <v>2229</v>
      </c>
      <c r="D13" s="130" t="s">
        <v>2230</v>
      </c>
      <c r="E13" s="149">
        <f>IF(OR($B$5="Continental U.S. Total",$B$5="U.S. Total and Territories"),IF(E$8=0,0,E17*100/E$8),
INDEX(Costs_Levelized!$D$6:$AO$63,$A$5,E$4-2012))</f>
        <v>0</v>
      </c>
      <c r="F13" s="150">
        <f>IF(OR($B$5="Continental U.S. Total",$B$5="U.S. Total and Territories"),IF(F$8=0,0,F17*100/F$8),
INDEX(Costs_Levelized!$D$6:$AO$63,$A$5,F$4-2012))</f>
        <v>0</v>
      </c>
      <c r="G13" s="150">
        <f>IF(OR($B$5="Continental U.S. Total",$B$5="U.S. Total and Territories"),IF(G$8=0,0,G17*100/G$8),
INDEX(Costs_Levelized!$D$6:$AO$63,$A$5,G$4-2012))</f>
        <v>0</v>
      </c>
      <c r="H13" s="150">
        <f>IF(OR($B$5="Continental U.S. Total",$B$5="U.S. Total and Territories"),IF(H$8=0,0,H17*100/H$8),
INDEX(Costs_Levelized!$D$6:$AO$63,$A$5,H$4-2012))</f>
        <v>0</v>
      </c>
      <c r="I13" s="150">
        <f>IF(OR($B$5="Continental U.S. Total",$B$5="U.S. Total and Territories"),IF(I$8=0,0,I17*100/I$8),
INDEX(Costs_Levelized!$D$6:$AO$63,$A$5,I$4-2012))</f>
        <v>0</v>
      </c>
      <c r="J13" s="150">
        <f>IF(OR($B$5="Continental U.S. Total",$B$5="U.S. Total and Territories"),IF(J$8=0,0,J17*100/J$8),
INDEX(Costs_Levelized!$D$6:$AO$63,$A$5,J$4-2012))</f>
        <v>0</v>
      </c>
      <c r="K13" s="151">
        <f>IF(OR($B$5="Continental U.S. Total",$B$5="U.S. Total and Territories"),IF(K$8=0,0,K17*100/K$8),
INDEX(Costs_Levelized!$D$6:$AO$63,$A$5,K$4-2012))</f>
        <v>0</v>
      </c>
      <c r="L13" s="150">
        <f>IF(OR($B$5="Continental U.S. Total",$B$5="U.S. Total and Territories"),IF(L$8=0,0,L17*100/L$8),
INDEX(Costs_Levelized!$D$6:$AO$63,$A$5,L$4-2012))</f>
        <v>9.2048216799693297</v>
      </c>
      <c r="M13" s="150">
        <f>IF(OR($B$5="Continental U.S. Total",$B$5="U.S. Total and Territories"),IF(M$8=0,0,M17*100/M$8),
INDEX(Costs_Levelized!$D$6:$AO$63,$A$5,M$4-2012))</f>
        <v>9.1751489286464309</v>
      </c>
      <c r="N13" s="150">
        <f>IF(OR($B$5="Continental U.S. Total",$B$5="U.S. Total and Territories"),IF(N$8=0,0,N17*100/N$8),
INDEX(Costs_Levelized!$D$6:$AO$63,$A$5,N$4-2012))</f>
        <v>9.1006133626636085</v>
      </c>
      <c r="O13" s="150">
        <f>IF(OR($B$5="Continental U.S. Total",$B$5="U.S. Total and Territories"),IF(O$8=0,0,O17*100/O$8),
INDEX(Costs_Levelized!$D$6:$AO$63,$A$5,O$4-2012))</f>
        <v>8.9674249979939429</v>
      </c>
      <c r="P13" s="150">
        <f>IF(OR($B$5="Continental U.S. Total",$B$5="U.S. Total and Territories"),IF(P$8=0,0,P17*100/P$8),
INDEX(Costs_Levelized!$D$6:$AO$63,$A$5,P$4-2012))</f>
        <v>8.8416209591242101</v>
      </c>
      <c r="Q13" s="150">
        <f>IF(OR($B$5="Continental U.S. Total",$B$5="U.S. Total and Territories"),IF(Q$8=0,0,Q17*100/Q$8),
INDEX(Costs_Levelized!$D$6:$AO$63,$A$5,Q$4-2012))</f>
        <v>8.6250170877920134</v>
      </c>
      <c r="R13" s="150">
        <f>IF(OR($B$5="Continental U.S. Total",$B$5="U.S. Total and Territories"),IF(R$8=0,0,R17*100/R$8),
INDEX(Costs_Levelized!$D$6:$AO$63,$A$5,R$4-2012))</f>
        <v>8.4672200319929516</v>
      </c>
      <c r="S13" s="150">
        <f>IF(OR($B$5="Continental U.S. Total",$B$5="U.S. Total and Territories"),IF(S$8=0,0,S17*100/S$8),
INDEX(Costs_Levelized!$D$6:$AO$63,$A$5,S$4-2012))</f>
        <v>8.3359507505315023</v>
      </c>
      <c r="T13" s="150">
        <f>IF(OR($B$5="Continental U.S. Total",$B$5="U.S. Total and Territories"),IF(T$8=0,0,T17*100/T$8),
INDEX(Costs_Levelized!$D$6:$AO$63,$A$5,T$4-2012))</f>
        <v>8.2308599093159369</v>
      </c>
      <c r="U13" s="150">
        <f>IF(OR($B$5="Continental U.S. Total",$B$5="U.S. Total and Territories"),IF(U$8=0,0,U17*100/U$8),
INDEX(Costs_Levelized!$D$6:$AO$63,$A$5,U$4-2012))</f>
        <v>8.1408488135699493</v>
      </c>
      <c r="V13" s="151">
        <f>IF(OR($B$5="Continental U.S. Total",$B$5="U.S. Total and Territories"),IF(V$8=0,0,V17*100/V$8),
INDEX(Costs_Levelized!$D$6:$AO$63,$A$5,V$4-2012))</f>
        <v>8.0535578650461641</v>
      </c>
      <c r="W13" s="150">
        <f>IF(OR($B$5="Continental U.S. Total",$B$5="U.S. Total and Territories"),IF(W$8=0,0,W17*100/W$8),
INDEX(Costs_Levelized!$D$6:$AO$63,$A$5,W$4-2012))</f>
        <v>7.9898398382759277</v>
      </c>
      <c r="X13" s="150">
        <f>IF(OR($B$5="Continental U.S. Total",$B$5="U.S. Total and Territories"),IF(X$8=0,0,X17*100/X$8),
INDEX(Costs_Levelized!$D$6:$AO$63,$A$5,X$4-2012))</f>
        <v>7.9471624433292352</v>
      </c>
      <c r="Y13" s="150">
        <f>IF(OR($B$5="Continental U.S. Total",$B$5="U.S. Total and Territories"),IF(Y$8=0,0,Y17*100/Y$8),
INDEX(Costs_Levelized!$D$6:$AO$63,$A$5,Y$4-2012))</f>
        <v>7.9138564743055184</v>
      </c>
      <c r="Z13" s="150">
        <f>IF(OR($B$5="Continental U.S. Total",$B$5="U.S. Total and Territories"),IF(Z$8=0,0,Z17*100/Z$8),
INDEX(Costs_Levelized!$D$6:$AO$63,$A$5,Z$4-2012))</f>
        <v>7.8743991336223891</v>
      </c>
      <c r="AA13" s="150">
        <f>IF(OR($B$5="Continental U.S. Total",$B$5="U.S. Total and Territories"),IF(AA$8=0,0,AA17*100/AA$8),
INDEX(Costs_Levelized!$D$6:$AO$63,$A$5,AA$4-2012))</f>
        <v>7.8425021849380192</v>
      </c>
      <c r="AB13" s="150">
        <f>IF(OR($B$5="Continental U.S. Total",$B$5="U.S. Total and Territories"),IF(AB$8=0,0,AB17*100/AB$8),
INDEX(Costs_Levelized!$D$6:$AO$63,$A$5,AB$4-2012))</f>
        <v>7.8105412080459757</v>
      </c>
      <c r="AC13" s="150">
        <f>IF(OR($B$5="Continental U.S. Total",$B$5="U.S. Total and Territories"),IF(AC$8=0,0,AC17*100/AC$8),
INDEX(Costs_Levelized!$D$6:$AO$63,$A$5,AC$4-2012))</f>
        <v>7.783768218817376</v>
      </c>
      <c r="AD13" s="150">
        <f>IF(OR($B$5="Continental U.S. Total",$B$5="U.S. Total and Territories"),IF(AD$8=0,0,AD17*100/AD$8),
INDEX(Costs_Levelized!$D$6:$AO$63,$A$5,AD$4-2012))</f>
        <v>7.7619327994646516</v>
      </c>
      <c r="AE13" s="150">
        <f>IF(OR($B$5="Continental U.S. Total",$B$5="U.S. Total and Territories"),IF(AE$8=0,0,AE17*100/AE$8),
INDEX(Costs_Levelized!$D$6:$AO$63,$A$5,AE$4-2012))</f>
        <v>7.7576278588732048</v>
      </c>
      <c r="AF13" s="150">
        <f>IF(OR($B$5="Continental U.S. Total",$B$5="U.S. Total and Territories"),IF(AF$8=0,0,AF17*100/AF$8),
INDEX(Costs_Levelized!$D$6:$AO$63,$A$5,AF$4-2012))</f>
        <v>7.7575708943193451</v>
      </c>
      <c r="AG13" s="150">
        <f>IF(OR($B$5="Continental U.S. Total",$B$5="U.S. Total and Territories"),IF(AG$8=0,0,AG17*100/AG$8),
INDEX(Costs_Levelized!$D$6:$AO$63,$A$5,AG$4-2012))</f>
        <v>7.7561409140997046</v>
      </c>
      <c r="AH13" s="150">
        <f>IF(OR($B$5="Continental U.S. Total",$B$5="U.S. Total and Territories"),IF(AH$8=0,0,AH17*100/AH$8),
INDEX(Costs_Levelized!$D$6:$AO$63,$A$5,AH$4-2012))</f>
        <v>7.7542747445679492</v>
      </c>
      <c r="AI13" s="150">
        <f>IF(OR($B$5="Continental U.S. Total",$B$5="U.S. Total and Territories"),IF(AI$8=0,0,AI17*100/AI$8),
INDEX(Costs_Levelized!$D$6:$AO$63,$A$5,AI$4-2012))</f>
        <v>7.7523783409641984</v>
      </c>
      <c r="AJ13" s="150">
        <f>IF(OR($B$5="Continental U.S. Total",$B$5="U.S. Total and Territories"),IF(AJ$8=0,0,AJ17*100/AJ$8),
INDEX(Costs_Levelized!$D$6:$AO$63,$A$5,AJ$4-2012))</f>
        <v>7.7507922123487738</v>
      </c>
      <c r="AK13" s="150">
        <f>IF(OR($B$5="Continental U.S. Total",$B$5="U.S. Total and Territories"),IF(AK$8=0,0,AK17*100/AK$8),
INDEX(Costs_Levelized!$D$6:$AO$63,$A$5,AK$4-2012))</f>
        <v>7.7494918619122029</v>
      </c>
      <c r="AL13" s="150">
        <f>IF(OR($B$5="Continental U.S. Total",$B$5="U.S. Total and Territories"),IF(AL$8=0,0,AL17*100/AL$8),
INDEX(Costs_Levelized!$D$6:$AO$63,$A$5,AL$4-2012))</f>
        <v>7.7492982932951593</v>
      </c>
      <c r="AM13" s="150">
        <f>IF(OR($B$5="Continental U.S. Total",$B$5="U.S. Total and Territories"),IF(AM$8=0,0,AM17*100/AM$8),
INDEX(Costs_Levelized!$D$6:$AO$63,$A$5,AM$4-2012))</f>
        <v>7.7492982932951602</v>
      </c>
      <c r="AN13" s="150">
        <f>IF(OR($B$5="Continental U.S. Total",$B$5="U.S. Total and Territories"),IF(AN$8=0,0,AN17*100/AN$8),
INDEX(Costs_Levelized!$D$6:$AO$63,$A$5,AN$4-2012))</f>
        <v>7.7492982932951575</v>
      </c>
      <c r="AO13" s="150">
        <f>IF(OR($B$5="Continental U.S. Total",$B$5="U.S. Total and Territories"),IF(AO$8=0,0,AO17*100/AO$8),
INDEX(Costs_Levelized!$D$6:$AO$63,$A$5,AO$4-2012))</f>
        <v>7.7492982932951566</v>
      </c>
      <c r="AP13" s="151">
        <f>IF(OR($B$5="Continental U.S. Total",$B$5="U.S. Total and Territories"),IF(AP$8=0,0,AP17*100/AP$8),
INDEX(Costs_Levelized!$D$6:$AO$63,$A$5,AP$4-2012))</f>
        <v>7.7492982932951566</v>
      </c>
    </row>
    <row r="14" spans="1:42" x14ac:dyDescent="0.35">
      <c r="B14" s="132"/>
      <c r="C14" s="166" t="s">
        <v>2231</v>
      </c>
      <c r="D14" s="130" t="s">
        <v>2230</v>
      </c>
      <c r="E14" s="149">
        <f>IF(OR($B$5="Continental U.S. Total",$B$5="U.S. Total and Territories"),IF(E$8=0,0,E18*100/E$8),
INDEX(Costs_Levelized!$AP$6:$CA$63,$A$5,E$4-2012))</f>
        <v>0</v>
      </c>
      <c r="F14" s="150">
        <f>IF(OR($B$5="Continental U.S. Total",$B$5="U.S. Total and Territories"),IF(F$8=0,0,F18*100/F$8),
INDEX(Costs_Levelized!$AP$6:$CA$63,$A$5,F$4-2012))</f>
        <v>0</v>
      </c>
      <c r="G14" s="150">
        <f>IF(OR($B$5="Continental U.S. Total",$B$5="U.S. Total and Territories"),IF(G$8=0,0,G18*100/G$8),
INDEX(Costs_Levelized!$AP$6:$CA$63,$A$5,G$4-2012))</f>
        <v>0</v>
      </c>
      <c r="H14" s="150">
        <f>IF(OR($B$5="Continental U.S. Total",$B$5="U.S. Total and Territories"),IF(H$8=0,0,H18*100/H$8),
INDEX(Costs_Levelized!$AP$6:$CA$63,$A$5,H$4-2012))</f>
        <v>0</v>
      </c>
      <c r="I14" s="150">
        <f>IF(OR($B$5="Continental U.S. Total",$B$5="U.S. Total and Territories"),IF(I$8=0,0,I18*100/I$8),
INDEX(Costs_Levelized!$AP$6:$CA$63,$A$5,I$4-2012))</f>
        <v>0</v>
      </c>
      <c r="J14" s="150">
        <f>IF(OR($B$5="Continental U.S. Total",$B$5="U.S. Total and Territories"),IF(J$8=0,0,J18*100/J$8),
INDEX(Costs_Levelized!$AP$6:$CA$63,$A$5,J$4-2012))</f>
        <v>0</v>
      </c>
      <c r="K14" s="151">
        <f>IF(OR($B$5="Continental U.S. Total",$B$5="U.S. Total and Territories"),IF(K$8=0,0,K18*100/K$8),
INDEX(Costs_Levelized!$AP$6:$CA$63,$A$5,K$4-2012))</f>
        <v>0</v>
      </c>
      <c r="L14" s="150">
        <f>IF(OR($B$5="Continental U.S. Total",$B$5="U.S. Total and Territories"),IF(L$8=0,0,L18*100/L$8),
INDEX(Costs_Levelized!$AP$6:$CA$63,$A$5,L$4-2012))</f>
        <v>4.6024108399846648</v>
      </c>
      <c r="M14" s="150">
        <f>IF(OR($B$5="Continental U.S. Total",$B$5="U.S. Total and Territories"),IF(M$8=0,0,M18*100/M$8),
INDEX(Costs_Levelized!$AP$6:$CA$63,$A$5,M$4-2012))</f>
        <v>4.5875744643232155</v>
      </c>
      <c r="N14" s="150">
        <f>IF(OR($B$5="Continental U.S. Total",$B$5="U.S. Total and Territories"),IF(N$8=0,0,N18*100/N$8),
INDEX(Costs_Levelized!$AP$6:$CA$63,$A$5,N$4-2012))</f>
        <v>4.5503066813318043</v>
      </c>
      <c r="O14" s="150">
        <f>IF(OR($B$5="Continental U.S. Total",$B$5="U.S. Total and Territories"),IF(O$8=0,0,O18*100/O$8),
INDEX(Costs_Levelized!$AP$6:$CA$63,$A$5,O$4-2012))</f>
        <v>4.4837124989969714</v>
      </c>
      <c r="P14" s="150">
        <f>IF(OR($B$5="Continental U.S. Total",$B$5="U.S. Total and Territories"),IF(P$8=0,0,P18*100/P$8),
INDEX(Costs_Levelized!$AP$6:$CA$63,$A$5,P$4-2012))</f>
        <v>4.420810479562105</v>
      </c>
      <c r="Q14" s="150">
        <f>IF(OR($B$5="Continental U.S. Total",$B$5="U.S. Total and Territories"),IF(Q$8=0,0,Q18*100/Q$8),
INDEX(Costs_Levelized!$AP$6:$CA$63,$A$5,Q$4-2012))</f>
        <v>4.3125085438960067</v>
      </c>
      <c r="R14" s="150">
        <f>IF(OR($B$5="Continental U.S. Total",$B$5="U.S. Total and Territories"),IF(R$8=0,0,R18*100/R$8),
INDEX(Costs_Levelized!$AP$6:$CA$63,$A$5,R$4-2012))</f>
        <v>4.2336100159964758</v>
      </c>
      <c r="S14" s="150">
        <f>IF(OR($B$5="Continental U.S. Total",$B$5="U.S. Total and Territories"),IF(S$8=0,0,S18*100/S$8),
INDEX(Costs_Levelized!$AP$6:$CA$63,$A$5,S$4-2012))</f>
        <v>4.1679753752657511</v>
      </c>
      <c r="T14" s="150">
        <f>IF(OR($B$5="Continental U.S. Total",$B$5="U.S. Total and Territories"),IF(T$8=0,0,T18*100/T$8),
INDEX(Costs_Levelized!$AP$6:$CA$63,$A$5,T$4-2012))</f>
        <v>4.1154299546579685</v>
      </c>
      <c r="U14" s="150">
        <f>IF(OR($B$5="Continental U.S. Total",$B$5="U.S. Total and Territories"),IF(U$8=0,0,U18*100/U$8),
INDEX(Costs_Levelized!$AP$6:$CA$63,$A$5,U$4-2012))</f>
        <v>4.0704244067849746</v>
      </c>
      <c r="V14" s="151">
        <f>IF(OR($B$5="Continental U.S. Total",$B$5="U.S. Total and Territories"),IF(V$8=0,0,V18*100/V$8),
INDEX(Costs_Levelized!$AP$6:$CA$63,$A$5,V$4-2012))</f>
        <v>4.0267789325230821</v>
      </c>
      <c r="W14" s="150">
        <f>IF(OR($B$5="Continental U.S. Total",$B$5="U.S. Total and Territories"),IF(W$8=0,0,W18*100/W$8),
INDEX(Costs_Levelized!$AP$6:$CA$63,$A$5,W$4-2012))</f>
        <v>3.9949199191379638</v>
      </c>
      <c r="X14" s="150">
        <f>IF(OR($B$5="Continental U.S. Total",$B$5="U.S. Total and Territories"),IF(X$8=0,0,X18*100/X$8),
INDEX(Costs_Levelized!$AP$6:$CA$63,$A$5,X$4-2012))</f>
        <v>3.9735812216646176</v>
      </c>
      <c r="Y14" s="150">
        <f>IF(OR($B$5="Continental U.S. Total",$B$5="U.S. Total and Territories"),IF(Y$8=0,0,Y18*100/Y$8),
INDEX(Costs_Levelized!$AP$6:$CA$63,$A$5,Y$4-2012))</f>
        <v>3.9569282371527592</v>
      </c>
      <c r="Z14" s="150">
        <f>IF(OR($B$5="Continental U.S. Total",$B$5="U.S. Total and Territories"),IF(Z$8=0,0,Z18*100/Z$8),
INDEX(Costs_Levelized!$AP$6:$CA$63,$A$5,Z$4-2012))</f>
        <v>3.9371995668111945</v>
      </c>
      <c r="AA14" s="150">
        <f>IF(OR($B$5="Continental U.S. Total",$B$5="U.S. Total and Territories"),IF(AA$8=0,0,AA18*100/AA$8),
INDEX(Costs_Levelized!$AP$6:$CA$63,$A$5,AA$4-2012))</f>
        <v>3.9212510924690096</v>
      </c>
      <c r="AB14" s="150">
        <f>IF(OR($B$5="Continental U.S. Total",$B$5="U.S. Total and Territories"),IF(AB$8=0,0,AB18*100/AB$8),
INDEX(Costs_Levelized!$AP$6:$CA$63,$A$5,AB$4-2012))</f>
        <v>3.9052706040229879</v>
      </c>
      <c r="AC14" s="150">
        <f>IF(OR($B$5="Continental U.S. Total",$B$5="U.S. Total and Territories"),IF(AC$8=0,0,AC18*100/AC$8),
INDEX(Costs_Levelized!$AP$6:$CA$63,$A$5,AC$4-2012))</f>
        <v>3.891884109408688</v>
      </c>
      <c r="AD14" s="150">
        <f>IF(OR($B$5="Continental U.S. Total",$B$5="U.S. Total and Territories"),IF(AD$8=0,0,AD18*100/AD$8),
INDEX(Costs_Levelized!$AP$6:$CA$63,$A$5,AD$4-2012))</f>
        <v>3.8809663997323258</v>
      </c>
      <c r="AE14" s="150">
        <f>IF(OR($B$5="Continental U.S. Total",$B$5="U.S. Total and Territories"),IF(AE$8=0,0,AE18*100/AE$8),
INDEX(Costs_Levelized!$AP$6:$CA$63,$A$5,AE$4-2012))</f>
        <v>3.8788139294366024</v>
      </c>
      <c r="AF14" s="150">
        <f>IF(OR($B$5="Continental U.S. Total",$B$5="U.S. Total and Territories"),IF(AF$8=0,0,AF18*100/AF$8),
INDEX(Costs_Levelized!$AP$6:$CA$63,$A$5,AF$4-2012))</f>
        <v>3.8787854471596726</v>
      </c>
      <c r="AG14" s="150">
        <f>IF(OR($B$5="Continental U.S. Total",$B$5="U.S. Total and Territories"),IF(AG$8=0,0,AG18*100/AG$8),
INDEX(Costs_Levelized!$AP$6:$CA$63,$A$5,AG$4-2012))</f>
        <v>3.8780704570498523</v>
      </c>
      <c r="AH14" s="150">
        <f>IF(OR($B$5="Continental U.S. Total",$B$5="U.S. Total and Territories"),IF(AH$8=0,0,AH18*100/AH$8),
INDEX(Costs_Levelized!$AP$6:$CA$63,$A$5,AH$4-2012))</f>
        <v>3.8771373722839746</v>
      </c>
      <c r="AI14" s="150">
        <f>IF(OR($B$5="Continental U.S. Total",$B$5="U.S. Total and Territories"),IF(AI$8=0,0,AI18*100/AI$8),
INDEX(Costs_Levelized!$AP$6:$CA$63,$A$5,AI$4-2012))</f>
        <v>3.8761891704820992</v>
      </c>
      <c r="AJ14" s="150">
        <f>IF(OR($B$5="Continental U.S. Total",$B$5="U.S. Total and Territories"),IF(AJ$8=0,0,AJ18*100/AJ$8),
INDEX(Costs_Levelized!$AP$6:$CA$63,$A$5,AJ$4-2012))</f>
        <v>3.8753961061743869</v>
      </c>
      <c r="AK14" s="150">
        <f>IF(OR($B$5="Continental U.S. Total",$B$5="U.S. Total and Territories"),IF(AK$8=0,0,AK18*100/AK$8),
INDEX(Costs_Levelized!$AP$6:$CA$63,$A$5,AK$4-2012))</f>
        <v>3.8747459309561014</v>
      </c>
      <c r="AL14" s="150">
        <f>IF(OR($B$5="Continental U.S. Total",$B$5="U.S. Total and Territories"),IF(AL$8=0,0,AL18*100/AL$8),
INDEX(Costs_Levelized!$AP$6:$CA$63,$A$5,AL$4-2012))</f>
        <v>3.8746491466475796</v>
      </c>
      <c r="AM14" s="150">
        <f>IF(OR($B$5="Continental U.S. Total",$B$5="U.S. Total and Territories"),IF(AM$8=0,0,AM18*100/AM$8),
INDEX(Costs_Levelized!$AP$6:$CA$63,$A$5,AM$4-2012))</f>
        <v>3.8746491466475801</v>
      </c>
      <c r="AN14" s="150">
        <f>IF(OR($B$5="Continental U.S. Total",$B$5="U.S. Total and Territories"),IF(AN$8=0,0,AN18*100/AN$8),
INDEX(Costs_Levelized!$AP$6:$CA$63,$A$5,AN$4-2012))</f>
        <v>3.8746491466475788</v>
      </c>
      <c r="AO14" s="150">
        <f>IF(OR($B$5="Continental U.S. Total",$B$5="U.S. Total and Territories"),IF(AO$8=0,0,AO18*100/AO$8),
INDEX(Costs_Levelized!$AP$6:$CA$63,$A$5,AO$4-2012))</f>
        <v>3.8746491466475783</v>
      </c>
      <c r="AP14" s="151">
        <f>IF(OR($B$5="Continental U.S. Total",$B$5="U.S. Total and Territories"),IF(AP$8=0,0,AP18*100/AP$8),
INDEX(Costs_Levelized!$AP$6:$CA$63,$A$5,AP$4-2012))</f>
        <v>3.8746491466475783</v>
      </c>
    </row>
    <row r="15" spans="1:42" x14ac:dyDescent="0.35">
      <c r="B15" s="132"/>
      <c r="C15" s="165" t="s">
        <v>2232</v>
      </c>
      <c r="D15" s="185" t="s">
        <v>2230</v>
      </c>
      <c r="E15" s="171">
        <f>IF(OR($B$5="Continental U.S. Total",$B$5="U.S. Total and Territories"),IF(E$8=0,0,E19*100/E$8),
INDEX(Costs_Levelized!$CB$6:$DM$63,$A$5,E$4-2012))</f>
        <v>0</v>
      </c>
      <c r="F15" s="172">
        <f>IF(OR($B$5="Continental U.S. Total",$B$5="U.S. Total and Territories"),IF(F$8=0,0,F19*100/F$8),
INDEX(Costs_Levelized!$CB$6:$DM$63,$A$5,F$4-2012))</f>
        <v>0</v>
      </c>
      <c r="G15" s="172">
        <f>IF(OR($B$5="Continental U.S. Total",$B$5="U.S. Total and Territories"),IF(G$8=0,0,G19*100/G$8),
INDEX(Costs_Levelized!$CB$6:$DM$63,$A$5,G$4-2012))</f>
        <v>0</v>
      </c>
      <c r="H15" s="172">
        <f>IF(OR($B$5="Continental U.S. Total",$B$5="U.S. Total and Territories"),IF(H$8=0,0,H19*100/H$8),
INDEX(Costs_Levelized!$CB$6:$DM$63,$A$5,H$4-2012))</f>
        <v>0</v>
      </c>
      <c r="I15" s="172">
        <f>IF(OR($B$5="Continental U.S. Total",$B$5="U.S. Total and Territories"),IF(I$8=0,0,I19*100/I$8),
INDEX(Costs_Levelized!$CB$6:$DM$63,$A$5,I$4-2012))</f>
        <v>0</v>
      </c>
      <c r="J15" s="172">
        <f>IF(OR($B$5="Continental U.S. Total",$B$5="U.S. Total and Territories"),IF(J$8=0,0,J19*100/J$8),
INDEX(Costs_Levelized!$CB$6:$DM$63,$A$5,J$4-2012))</f>
        <v>0</v>
      </c>
      <c r="K15" s="173">
        <f>IF(OR($B$5="Continental U.S. Total",$B$5="U.S. Total and Territories"),IF(K$8=0,0,K19*100/K$8),
INDEX(Costs_Levelized!$CB$6:$DM$63,$A$5,K$4-2012))</f>
        <v>0</v>
      </c>
      <c r="L15" s="172">
        <f>IF(OR($B$5="Continental U.S. Total",$B$5="U.S. Total and Territories"),IF(L$8=0,0,L19*100/L$8),
INDEX(Costs_Levelized!$CB$6:$DM$63,$A$5,L$4-2012))</f>
        <v>4.6024108399846648</v>
      </c>
      <c r="M15" s="172">
        <f>IF(OR($B$5="Continental U.S. Total",$B$5="U.S. Total and Territories"),IF(M$8=0,0,M19*100/M$8),
INDEX(Costs_Levelized!$CB$6:$DM$63,$A$5,M$4-2012))</f>
        <v>4.5875744643232155</v>
      </c>
      <c r="N15" s="172">
        <f>IF(OR($B$5="Continental U.S. Total",$B$5="U.S. Total and Territories"),IF(N$8=0,0,N19*100/N$8),
INDEX(Costs_Levelized!$CB$6:$DM$63,$A$5,N$4-2012))</f>
        <v>4.5503066813318043</v>
      </c>
      <c r="O15" s="172">
        <f>IF(OR($B$5="Continental U.S. Total",$B$5="U.S. Total and Territories"),IF(O$8=0,0,O19*100/O$8),
INDEX(Costs_Levelized!$CB$6:$DM$63,$A$5,O$4-2012))</f>
        <v>4.4837124989969714</v>
      </c>
      <c r="P15" s="172">
        <f>IF(OR($B$5="Continental U.S. Total",$B$5="U.S. Total and Territories"),IF(P$8=0,0,P19*100/P$8),
INDEX(Costs_Levelized!$CB$6:$DM$63,$A$5,P$4-2012))</f>
        <v>4.420810479562105</v>
      </c>
      <c r="Q15" s="172">
        <f>IF(OR($B$5="Continental U.S. Total",$B$5="U.S. Total and Territories"),IF(Q$8=0,0,Q19*100/Q$8),
INDEX(Costs_Levelized!$CB$6:$DM$63,$A$5,Q$4-2012))</f>
        <v>4.3125085438960067</v>
      </c>
      <c r="R15" s="172">
        <f>IF(OR($B$5="Continental U.S. Total",$B$5="U.S. Total and Territories"),IF(R$8=0,0,R19*100/R$8),
INDEX(Costs_Levelized!$CB$6:$DM$63,$A$5,R$4-2012))</f>
        <v>4.2336100159964758</v>
      </c>
      <c r="S15" s="172">
        <f>IF(OR($B$5="Continental U.S. Total",$B$5="U.S. Total and Territories"),IF(S$8=0,0,S19*100/S$8),
INDEX(Costs_Levelized!$CB$6:$DM$63,$A$5,S$4-2012))</f>
        <v>4.1679753752657511</v>
      </c>
      <c r="T15" s="172">
        <f>IF(OR($B$5="Continental U.S. Total",$B$5="U.S. Total and Territories"),IF(T$8=0,0,T19*100/T$8),
INDEX(Costs_Levelized!$CB$6:$DM$63,$A$5,T$4-2012))</f>
        <v>4.1154299546579685</v>
      </c>
      <c r="U15" s="172">
        <f>IF(OR($B$5="Continental U.S. Total",$B$5="U.S. Total and Territories"),IF(U$8=0,0,U19*100/U$8),
INDEX(Costs_Levelized!$CB$6:$DM$63,$A$5,U$4-2012))</f>
        <v>4.0704244067849746</v>
      </c>
      <c r="V15" s="173">
        <f>IF(OR($B$5="Continental U.S. Total",$B$5="U.S. Total and Territories"),IF(V$8=0,0,V19*100/V$8),
INDEX(Costs_Levelized!$CB$6:$DM$63,$A$5,V$4-2012))</f>
        <v>4.0267789325230821</v>
      </c>
      <c r="W15" s="172">
        <f>IF(OR($B$5="Continental U.S. Total",$B$5="U.S. Total and Territories"),IF(W$8=0,0,W19*100/W$8),
INDEX(Costs_Levelized!$CB$6:$DM$63,$A$5,W$4-2012))</f>
        <v>3.9949199191379638</v>
      </c>
      <c r="X15" s="172">
        <f>IF(OR($B$5="Continental U.S. Total",$B$5="U.S. Total and Territories"),IF(X$8=0,0,X19*100/X$8),
INDEX(Costs_Levelized!$CB$6:$DM$63,$A$5,X$4-2012))</f>
        <v>3.9735812216646176</v>
      </c>
      <c r="Y15" s="172">
        <f>IF(OR($B$5="Continental U.S. Total",$B$5="U.S. Total and Territories"),IF(Y$8=0,0,Y19*100/Y$8),
INDEX(Costs_Levelized!$CB$6:$DM$63,$A$5,Y$4-2012))</f>
        <v>3.9569282371527592</v>
      </c>
      <c r="Z15" s="172">
        <f>IF(OR($B$5="Continental U.S. Total",$B$5="U.S. Total and Territories"),IF(Z$8=0,0,Z19*100/Z$8),
INDEX(Costs_Levelized!$CB$6:$DM$63,$A$5,Z$4-2012))</f>
        <v>3.9371995668111945</v>
      </c>
      <c r="AA15" s="172">
        <f>IF(OR($B$5="Continental U.S. Total",$B$5="U.S. Total and Territories"),IF(AA$8=0,0,AA19*100/AA$8),
INDEX(Costs_Levelized!$CB$6:$DM$63,$A$5,AA$4-2012))</f>
        <v>3.9212510924690096</v>
      </c>
      <c r="AB15" s="172">
        <f>IF(OR($B$5="Continental U.S. Total",$B$5="U.S. Total and Territories"),IF(AB$8=0,0,AB19*100/AB$8),
INDEX(Costs_Levelized!$CB$6:$DM$63,$A$5,AB$4-2012))</f>
        <v>3.9052706040229879</v>
      </c>
      <c r="AC15" s="172">
        <f>IF(OR($B$5="Continental U.S. Total",$B$5="U.S. Total and Territories"),IF(AC$8=0,0,AC19*100/AC$8),
INDEX(Costs_Levelized!$CB$6:$DM$63,$A$5,AC$4-2012))</f>
        <v>3.891884109408688</v>
      </c>
      <c r="AD15" s="172">
        <f>IF(OR($B$5="Continental U.S. Total",$B$5="U.S. Total and Territories"),IF(AD$8=0,0,AD19*100/AD$8),
INDEX(Costs_Levelized!$CB$6:$DM$63,$A$5,AD$4-2012))</f>
        <v>3.8809663997323258</v>
      </c>
      <c r="AE15" s="172">
        <f>IF(OR($B$5="Continental U.S. Total",$B$5="U.S. Total and Territories"),IF(AE$8=0,0,AE19*100/AE$8),
INDEX(Costs_Levelized!$CB$6:$DM$63,$A$5,AE$4-2012))</f>
        <v>3.8788139294366024</v>
      </c>
      <c r="AF15" s="172">
        <f>IF(OR($B$5="Continental U.S. Total",$B$5="U.S. Total and Territories"),IF(AF$8=0,0,AF19*100/AF$8),
INDEX(Costs_Levelized!$CB$6:$DM$63,$A$5,AF$4-2012))</f>
        <v>3.8787854471596726</v>
      </c>
      <c r="AG15" s="172">
        <f>IF(OR($B$5="Continental U.S. Total",$B$5="U.S. Total and Territories"),IF(AG$8=0,0,AG19*100/AG$8),
INDEX(Costs_Levelized!$CB$6:$DM$63,$A$5,AG$4-2012))</f>
        <v>3.8780704570498523</v>
      </c>
      <c r="AH15" s="172">
        <f>IF(OR($B$5="Continental U.S. Total",$B$5="U.S. Total and Territories"),IF(AH$8=0,0,AH19*100/AH$8),
INDEX(Costs_Levelized!$CB$6:$DM$63,$A$5,AH$4-2012))</f>
        <v>3.8771373722839746</v>
      </c>
      <c r="AI15" s="172">
        <f>IF(OR($B$5="Continental U.S. Total",$B$5="U.S. Total and Territories"),IF(AI$8=0,0,AI19*100/AI$8),
INDEX(Costs_Levelized!$CB$6:$DM$63,$A$5,AI$4-2012))</f>
        <v>3.8761891704820992</v>
      </c>
      <c r="AJ15" s="172">
        <f>IF(OR($B$5="Continental U.S. Total",$B$5="U.S. Total and Territories"),IF(AJ$8=0,0,AJ19*100/AJ$8),
INDEX(Costs_Levelized!$CB$6:$DM$63,$A$5,AJ$4-2012))</f>
        <v>3.8753961061743869</v>
      </c>
      <c r="AK15" s="172">
        <f>IF(OR($B$5="Continental U.S. Total",$B$5="U.S. Total and Territories"),IF(AK$8=0,0,AK19*100/AK$8),
INDEX(Costs_Levelized!$CB$6:$DM$63,$A$5,AK$4-2012))</f>
        <v>3.8747459309561014</v>
      </c>
      <c r="AL15" s="172">
        <f>IF(OR($B$5="Continental U.S. Total",$B$5="U.S. Total and Territories"),IF(AL$8=0,0,AL19*100/AL$8),
INDEX(Costs_Levelized!$CB$6:$DM$63,$A$5,AL$4-2012))</f>
        <v>3.8746491466475796</v>
      </c>
      <c r="AM15" s="172">
        <f>IF(OR($B$5="Continental U.S. Total",$B$5="U.S. Total and Territories"),IF(AM$8=0,0,AM19*100/AM$8),
INDEX(Costs_Levelized!$CB$6:$DM$63,$A$5,AM$4-2012))</f>
        <v>3.8746491466475801</v>
      </c>
      <c r="AN15" s="172">
        <f>IF(OR($B$5="Continental U.S. Total",$B$5="U.S. Total and Territories"),IF(AN$8=0,0,AN19*100/AN$8),
INDEX(Costs_Levelized!$CB$6:$DM$63,$A$5,AN$4-2012))</f>
        <v>3.8746491466475788</v>
      </c>
      <c r="AO15" s="172">
        <f>IF(OR($B$5="Continental U.S. Total",$B$5="U.S. Total and Territories"),IF(AO$8=0,0,AO19*100/AO$8),
INDEX(Costs_Levelized!$CB$6:$DM$63,$A$5,AO$4-2012))</f>
        <v>3.8746491466475783</v>
      </c>
      <c r="AP15" s="173">
        <f>IF(OR($B$5="Continental U.S. Total",$B$5="U.S. Total and Territories"),IF(AP$8=0,0,AP19*100/AP$8),
INDEX(Costs_Levelized!$CB$6:$DM$63,$A$5,AP$4-2012))</f>
        <v>3.8746491466475783</v>
      </c>
    </row>
    <row r="16" spans="1:42" x14ac:dyDescent="0.35">
      <c r="B16" s="157"/>
      <c r="C16" s="161" t="s">
        <v>2233</v>
      </c>
      <c r="D16" s="131"/>
      <c r="E16" s="162"/>
      <c r="F16" s="163"/>
      <c r="G16" s="163"/>
      <c r="H16" s="163"/>
      <c r="I16" s="163"/>
      <c r="J16" s="163"/>
      <c r="K16" s="164"/>
      <c r="L16" s="163"/>
      <c r="M16" s="163"/>
      <c r="N16" s="163"/>
      <c r="O16" s="163"/>
      <c r="P16" s="163"/>
      <c r="Q16" s="163"/>
      <c r="R16" s="163"/>
      <c r="S16" s="163"/>
      <c r="T16" s="163"/>
      <c r="U16" s="163"/>
      <c r="V16" s="164"/>
      <c r="W16" s="163"/>
      <c r="X16" s="163"/>
      <c r="Y16" s="163"/>
      <c r="Z16" s="163"/>
      <c r="AA16" s="163"/>
      <c r="AB16" s="163"/>
      <c r="AC16" s="163"/>
      <c r="AD16" s="163"/>
      <c r="AE16" s="163"/>
      <c r="AF16" s="163"/>
      <c r="AG16" s="163"/>
      <c r="AH16" s="163"/>
      <c r="AI16" s="163"/>
      <c r="AJ16" s="163"/>
      <c r="AK16" s="163"/>
      <c r="AL16" s="163"/>
      <c r="AM16" s="163"/>
      <c r="AN16" s="163"/>
      <c r="AO16" s="163"/>
      <c r="AP16" s="164"/>
    </row>
    <row r="17" spans="2:42" x14ac:dyDescent="0.35">
      <c r="B17" s="135"/>
      <c r="C17" s="159" t="s">
        <v>2233</v>
      </c>
      <c r="D17" s="130" t="s">
        <v>2234</v>
      </c>
      <c r="E17" s="176">
        <f>INDEX(Costs_Annualized!$D$6:$AO$63,$A$5,E$4-2012)</f>
        <v>0</v>
      </c>
      <c r="F17" s="158">
        <f>INDEX(Costs_Annualized!$D$6:$AO$63,$A$5,F$4-2012)</f>
        <v>0</v>
      </c>
      <c r="G17" s="158">
        <f>INDEX(Costs_Annualized!$D$6:$AO$63,$A$5,G$4-2012)</f>
        <v>0</v>
      </c>
      <c r="H17" s="158">
        <f>INDEX(Costs_Annualized!$D$6:$AO$63,$A$5,H$4-2012)</f>
        <v>0</v>
      </c>
      <c r="I17" s="158">
        <f>INDEX(Costs_Annualized!$D$6:$AO$63,$A$5,I$4-2012)</f>
        <v>0</v>
      </c>
      <c r="J17" s="158">
        <f>INDEX(Costs_Annualized!$D$6:$AO$63,$A$5,J$4-2012)</f>
        <v>0</v>
      </c>
      <c r="K17" s="175">
        <f>INDEX(Costs_Annualized!$D$6:$AO$63,$A$5,K$4-2012)</f>
        <v>0</v>
      </c>
      <c r="L17" s="158">
        <f>INDEX(Costs_Annualized!$D$6:$AO$63,$A$5,L$4-2012)</f>
        <v>2130.9599993263137</v>
      </c>
      <c r="M17" s="158">
        <f>INDEX(Costs_Annualized!$D$6:$AO$63,$A$5,M$4-2012)</f>
        <v>4660.1059182083882</v>
      </c>
      <c r="N17" s="158">
        <f>INDEX(Costs_Annualized!$D$6:$AO$63,$A$5,N$4-2012)</f>
        <v>7512.0418815537796</v>
      </c>
      <c r="O17" s="158">
        <f>INDEX(Costs_Annualized!$D$6:$AO$63,$A$5,O$4-2012)</f>
        <v>10560.141717294755</v>
      </c>
      <c r="P17" s="158">
        <f>INDEX(Costs_Annualized!$D$6:$AO$63,$A$5,P$4-2012)</f>
        <v>13760.320236893593</v>
      </c>
      <c r="Q17" s="158">
        <f>INDEX(Costs_Annualized!$D$6:$AO$63,$A$5,Q$4-2012)</f>
        <v>16743.370497827604</v>
      </c>
      <c r="R17" s="158">
        <f>INDEX(Costs_Annualized!$D$6:$AO$63,$A$5,R$4-2012)</f>
        <v>19335.291083726661</v>
      </c>
      <c r="S17" s="158">
        <f>INDEX(Costs_Annualized!$D$6:$AO$63,$A$5,S$4-2012)</f>
        <v>21486.658434263958</v>
      </c>
      <c r="T17" s="158">
        <f>INDEX(Costs_Annualized!$D$6:$AO$63,$A$5,T$4-2012)</f>
        <v>23511.30836650106</v>
      </c>
      <c r="U17" s="158">
        <f>INDEX(Costs_Annualized!$D$6:$AO$63,$A$5,U$4-2012)</f>
        <v>25197.207641004246</v>
      </c>
      <c r="V17" s="175">
        <f>INDEX(Costs_Annualized!$D$6:$AO$63,$A$5,V$4-2012)</f>
        <v>26342.52396654211</v>
      </c>
      <c r="W17" s="158">
        <f>INDEX(Costs_Annualized!$D$6:$AO$63,$A$5,W$4-2012)</f>
        <v>27390.579353538167</v>
      </c>
      <c r="X17" s="158">
        <f>INDEX(Costs_Annualized!$D$6:$AO$63,$A$5,X$4-2012)</f>
        <v>28398.799760083257</v>
      </c>
      <c r="Y17" s="158">
        <f>INDEX(Costs_Annualized!$D$6:$AO$63,$A$5,Y$4-2012)</f>
        <v>29363.033865373578</v>
      </c>
      <c r="Z17" s="158">
        <f>INDEX(Costs_Annualized!$D$6:$AO$63,$A$5,Z$4-2012)</f>
        <v>29813.680176765865</v>
      </c>
      <c r="AA17" s="158">
        <f>INDEX(Costs_Annualized!$D$6:$AO$63,$A$5,AA$4-2012)</f>
        <v>30095.624207591016</v>
      </c>
      <c r="AB17" s="158">
        <f>INDEX(Costs_Annualized!$D$6:$AO$63,$A$5,AB$4-2012)</f>
        <v>30294.498112086003</v>
      </c>
      <c r="AC17" s="158">
        <f>INDEX(Costs_Annualized!$D$6:$AO$63,$A$5,AC$4-2012)</f>
        <v>30444.369773597045</v>
      </c>
      <c r="AD17" s="158">
        <f>INDEX(Costs_Annualized!$D$6:$AO$63,$A$5,AD$4-2012)</f>
        <v>30562.747870146872</v>
      </c>
      <c r="AE17" s="158">
        <f>INDEX(Costs_Annualized!$D$6:$AO$63,$A$5,AE$4-2012)</f>
        <v>30742.284053080824</v>
      </c>
      <c r="AF17" s="158">
        <f>INDEX(Costs_Annualized!$D$6:$AO$63,$A$5,AF$4-2012)</f>
        <v>30953.745981426637</v>
      </c>
      <c r="AG17" s="158">
        <f>INDEX(Costs_Annualized!$D$6:$AO$63,$A$5,AG$4-2012)</f>
        <v>31145.907344611049</v>
      </c>
      <c r="AH17" s="158">
        <f>INDEX(Costs_Annualized!$D$6:$AO$63,$A$5,AH$4-2012)</f>
        <v>31334.480636800876</v>
      </c>
      <c r="AI17" s="158">
        <f>INDEX(Costs_Annualized!$D$6:$AO$63,$A$5,AI$4-2012)</f>
        <v>31524.63547545121</v>
      </c>
      <c r="AJ17" s="158">
        <f>INDEX(Costs_Annualized!$D$6:$AO$63,$A$5,AJ$4-2012)</f>
        <v>31716.849683196586</v>
      </c>
      <c r="AK17" s="158">
        <f>INDEX(Costs_Annualized!$D$6:$AO$63,$A$5,AK$4-2012)</f>
        <v>31909.402364899674</v>
      </c>
      <c r="AL17" s="158">
        <f>INDEX(Costs_Annualized!$D$6:$AO$63,$A$5,AL$4-2012)</f>
        <v>32107.225031984719</v>
      </c>
      <c r="AM17" s="158">
        <f>INDEX(Costs_Annualized!$D$6:$AO$63,$A$5,AM$4-2012)</f>
        <v>32307.410113818089</v>
      </c>
      <c r="AN17" s="158">
        <f>INDEX(Costs_Annualized!$D$6:$AO$63,$A$5,AN$4-2012)</f>
        <v>32509.4994779593</v>
      </c>
      <c r="AO17" s="158">
        <f>INDEX(Costs_Annualized!$D$6:$AO$63,$A$5,AO$4-2012)</f>
        <v>32712.692868621041</v>
      </c>
      <c r="AP17" s="175">
        <f>INDEX(Costs_Annualized!$D$6:$AO$63,$A$5,AP$4-2012)</f>
        <v>32916.170149229816</v>
      </c>
    </row>
    <row r="18" spans="2:42" x14ac:dyDescent="0.35">
      <c r="B18" s="135"/>
      <c r="C18" s="159" t="s">
        <v>2235</v>
      </c>
      <c r="D18" s="130" t="s">
        <v>2234</v>
      </c>
      <c r="E18" s="176">
        <f>INDEX(Costs_Annualized!$AP$6:$CA$63,$A$5,E$4-2012)</f>
        <v>0</v>
      </c>
      <c r="F18" s="158">
        <f>INDEX(Costs_Annualized!$AP$6:$CA$63,$A$5,F$4-2012)</f>
        <v>0</v>
      </c>
      <c r="G18" s="158">
        <f>INDEX(Costs_Annualized!$AP$6:$CA$63,$A$5,G$4-2012)</f>
        <v>0</v>
      </c>
      <c r="H18" s="158">
        <f>INDEX(Costs_Annualized!$AP$6:$CA$63,$A$5,H$4-2012)</f>
        <v>0</v>
      </c>
      <c r="I18" s="158">
        <f>INDEX(Costs_Annualized!$AP$6:$CA$63,$A$5,I$4-2012)</f>
        <v>0</v>
      </c>
      <c r="J18" s="158">
        <f>INDEX(Costs_Annualized!$AP$6:$CA$63,$A$5,J$4-2012)</f>
        <v>0</v>
      </c>
      <c r="K18" s="175">
        <f>INDEX(Costs_Annualized!$AP$6:$CA$63,$A$5,K$4-2012)</f>
        <v>0</v>
      </c>
      <c r="L18" s="158">
        <f>INDEX(Costs_Annualized!$AP$6:$CA$63,$A$5,L$4-2012)</f>
        <v>1065.4799996631568</v>
      </c>
      <c r="M18" s="158">
        <f>INDEX(Costs_Annualized!$AP$6:$CA$63,$A$5,M$4-2012)</f>
        <v>2330.0529591041941</v>
      </c>
      <c r="N18" s="158">
        <f>INDEX(Costs_Annualized!$AP$6:$CA$63,$A$5,N$4-2012)</f>
        <v>3756.0209407768898</v>
      </c>
      <c r="O18" s="158">
        <f>INDEX(Costs_Annualized!$AP$6:$CA$63,$A$5,O$4-2012)</f>
        <v>5280.0708586473775</v>
      </c>
      <c r="P18" s="158">
        <f>INDEX(Costs_Annualized!$AP$6:$CA$63,$A$5,P$4-2012)</f>
        <v>6880.1601184467963</v>
      </c>
      <c r="Q18" s="158">
        <f>INDEX(Costs_Annualized!$AP$6:$CA$63,$A$5,Q$4-2012)</f>
        <v>8371.6852489138018</v>
      </c>
      <c r="R18" s="158">
        <f>INDEX(Costs_Annualized!$AP$6:$CA$63,$A$5,R$4-2012)</f>
        <v>9667.6455418633304</v>
      </c>
      <c r="S18" s="158">
        <f>INDEX(Costs_Annualized!$AP$6:$CA$63,$A$5,S$4-2012)</f>
        <v>10743.329217131979</v>
      </c>
      <c r="T18" s="158">
        <f>INDEX(Costs_Annualized!$AP$6:$CA$63,$A$5,T$4-2012)</f>
        <v>11755.65418325053</v>
      </c>
      <c r="U18" s="158">
        <f>INDEX(Costs_Annualized!$AP$6:$CA$63,$A$5,U$4-2012)</f>
        <v>12598.603820502123</v>
      </c>
      <c r="V18" s="175">
        <f>INDEX(Costs_Annualized!$AP$6:$CA$63,$A$5,V$4-2012)</f>
        <v>13171.261983271055</v>
      </c>
      <c r="W18" s="158">
        <f>INDEX(Costs_Annualized!$AP$6:$CA$63,$A$5,W$4-2012)</f>
        <v>13695.289676769084</v>
      </c>
      <c r="X18" s="158">
        <f>INDEX(Costs_Annualized!$AP$6:$CA$63,$A$5,X$4-2012)</f>
        <v>14199.399880041628</v>
      </c>
      <c r="Y18" s="158">
        <f>INDEX(Costs_Annualized!$AP$6:$CA$63,$A$5,Y$4-2012)</f>
        <v>14681.516932686789</v>
      </c>
      <c r="Z18" s="158">
        <f>INDEX(Costs_Annualized!$AP$6:$CA$63,$A$5,Z$4-2012)</f>
        <v>14906.840088382933</v>
      </c>
      <c r="AA18" s="158">
        <f>INDEX(Costs_Annualized!$AP$6:$CA$63,$A$5,AA$4-2012)</f>
        <v>15047.812103795508</v>
      </c>
      <c r="AB18" s="158">
        <f>INDEX(Costs_Annualized!$AP$6:$CA$63,$A$5,AB$4-2012)</f>
        <v>15147.249056043001</v>
      </c>
      <c r="AC18" s="158">
        <f>INDEX(Costs_Annualized!$AP$6:$CA$63,$A$5,AC$4-2012)</f>
        <v>15222.184886798523</v>
      </c>
      <c r="AD18" s="158">
        <f>INDEX(Costs_Annualized!$AP$6:$CA$63,$A$5,AD$4-2012)</f>
        <v>15281.373935073436</v>
      </c>
      <c r="AE18" s="158">
        <f>INDEX(Costs_Annualized!$AP$6:$CA$63,$A$5,AE$4-2012)</f>
        <v>15371.142026540412</v>
      </c>
      <c r="AF18" s="158">
        <f>INDEX(Costs_Annualized!$AP$6:$CA$63,$A$5,AF$4-2012)</f>
        <v>15476.872990713318</v>
      </c>
      <c r="AG18" s="158">
        <f>INDEX(Costs_Annualized!$AP$6:$CA$63,$A$5,AG$4-2012)</f>
        <v>15572.953672305524</v>
      </c>
      <c r="AH18" s="158">
        <f>INDEX(Costs_Annualized!$AP$6:$CA$63,$A$5,AH$4-2012)</f>
        <v>15667.240318400438</v>
      </c>
      <c r="AI18" s="158">
        <f>INDEX(Costs_Annualized!$AP$6:$CA$63,$A$5,AI$4-2012)</f>
        <v>15762.317737725605</v>
      </c>
      <c r="AJ18" s="158">
        <f>INDEX(Costs_Annualized!$AP$6:$CA$63,$A$5,AJ$4-2012)</f>
        <v>15858.424841598293</v>
      </c>
      <c r="AK18" s="158">
        <f>INDEX(Costs_Annualized!$AP$6:$CA$63,$A$5,AK$4-2012)</f>
        <v>15954.701182449837</v>
      </c>
      <c r="AL18" s="158">
        <f>INDEX(Costs_Annualized!$AP$6:$CA$63,$A$5,AL$4-2012)</f>
        <v>16053.612515992359</v>
      </c>
      <c r="AM18" s="158">
        <f>INDEX(Costs_Annualized!$AP$6:$CA$63,$A$5,AM$4-2012)</f>
        <v>16153.705056909044</v>
      </c>
      <c r="AN18" s="158">
        <f>INDEX(Costs_Annualized!$AP$6:$CA$63,$A$5,AN$4-2012)</f>
        <v>16254.74973897965</v>
      </c>
      <c r="AO18" s="158">
        <f>INDEX(Costs_Annualized!$AP$6:$CA$63,$A$5,AO$4-2012)</f>
        <v>16356.346434310521</v>
      </c>
      <c r="AP18" s="175">
        <f>INDEX(Costs_Annualized!$AP$6:$CA$63,$A$5,AP$4-2012)</f>
        <v>16458.085074614908</v>
      </c>
    </row>
    <row r="19" spans="2:42" x14ac:dyDescent="0.35">
      <c r="B19" s="135"/>
      <c r="C19" s="159" t="s">
        <v>2236</v>
      </c>
      <c r="D19" s="130" t="s">
        <v>2234</v>
      </c>
      <c r="E19" s="188">
        <f>INDEX(Costs_Annualized!$CB$6:$DM$63,$A$5,E$4-2012)</f>
        <v>0</v>
      </c>
      <c r="F19" s="189">
        <f>INDEX(Costs_Annualized!$CB$6:$DM$63,$A$5,F$4-2012)</f>
        <v>0</v>
      </c>
      <c r="G19" s="189">
        <f>INDEX(Costs_Annualized!$CB$6:$DM$63,$A$5,G$4-2012)</f>
        <v>0</v>
      </c>
      <c r="H19" s="189">
        <f>INDEX(Costs_Annualized!$CB$6:$DM$63,$A$5,H$4-2012)</f>
        <v>0</v>
      </c>
      <c r="I19" s="189">
        <f>INDEX(Costs_Annualized!$CB$6:$DM$63,$A$5,I$4-2012)</f>
        <v>0</v>
      </c>
      <c r="J19" s="189">
        <f>INDEX(Costs_Annualized!$CB$6:$DM$63,$A$5,J$4-2012)</f>
        <v>0</v>
      </c>
      <c r="K19" s="190">
        <f>INDEX(Costs_Annualized!$CB$6:$DM$63,$A$5,K$4-2012)</f>
        <v>0</v>
      </c>
      <c r="L19" s="189">
        <f>INDEX(Costs_Annualized!$CB$6:$DM$63,$A$5,L$4-2012)</f>
        <v>1065.4799996631568</v>
      </c>
      <c r="M19" s="189">
        <f>INDEX(Costs_Annualized!$CB$6:$DM$63,$A$5,M$4-2012)</f>
        <v>2330.0529591041941</v>
      </c>
      <c r="N19" s="189">
        <f>INDEX(Costs_Annualized!$CB$6:$DM$63,$A$5,N$4-2012)</f>
        <v>3756.0209407768898</v>
      </c>
      <c r="O19" s="189">
        <f>INDEX(Costs_Annualized!$CB$6:$DM$63,$A$5,O$4-2012)</f>
        <v>5280.0708586473775</v>
      </c>
      <c r="P19" s="189">
        <f>INDEX(Costs_Annualized!$CB$6:$DM$63,$A$5,P$4-2012)</f>
        <v>6880.1601184467963</v>
      </c>
      <c r="Q19" s="189">
        <f>INDEX(Costs_Annualized!$CB$6:$DM$63,$A$5,Q$4-2012)</f>
        <v>8371.6852489138018</v>
      </c>
      <c r="R19" s="189">
        <f>INDEX(Costs_Annualized!$CB$6:$DM$63,$A$5,R$4-2012)</f>
        <v>9667.6455418633304</v>
      </c>
      <c r="S19" s="189">
        <f>INDEX(Costs_Annualized!$CB$6:$DM$63,$A$5,S$4-2012)</f>
        <v>10743.329217131979</v>
      </c>
      <c r="T19" s="189">
        <f>INDEX(Costs_Annualized!$CB$6:$DM$63,$A$5,T$4-2012)</f>
        <v>11755.65418325053</v>
      </c>
      <c r="U19" s="189">
        <f>INDEX(Costs_Annualized!$CB$6:$DM$63,$A$5,U$4-2012)</f>
        <v>12598.603820502123</v>
      </c>
      <c r="V19" s="190">
        <f>INDEX(Costs_Annualized!$CB$6:$DM$63,$A$5,V$4-2012)</f>
        <v>13171.261983271055</v>
      </c>
      <c r="W19" s="189">
        <f>INDEX(Costs_Annualized!$CB$6:$DM$63,$A$5,W$4-2012)</f>
        <v>13695.289676769084</v>
      </c>
      <c r="X19" s="189">
        <f>INDEX(Costs_Annualized!$CB$6:$DM$63,$A$5,X$4-2012)</f>
        <v>14199.399880041628</v>
      </c>
      <c r="Y19" s="189">
        <f>INDEX(Costs_Annualized!$CB$6:$DM$63,$A$5,Y$4-2012)</f>
        <v>14681.516932686789</v>
      </c>
      <c r="Z19" s="189">
        <f>INDEX(Costs_Annualized!$CB$6:$DM$63,$A$5,Z$4-2012)</f>
        <v>14906.840088382933</v>
      </c>
      <c r="AA19" s="189">
        <f>INDEX(Costs_Annualized!$CB$6:$DM$63,$A$5,AA$4-2012)</f>
        <v>15047.812103795508</v>
      </c>
      <c r="AB19" s="189">
        <f>INDEX(Costs_Annualized!$CB$6:$DM$63,$A$5,AB$4-2012)</f>
        <v>15147.249056043001</v>
      </c>
      <c r="AC19" s="189">
        <f>INDEX(Costs_Annualized!$CB$6:$DM$63,$A$5,AC$4-2012)</f>
        <v>15222.184886798523</v>
      </c>
      <c r="AD19" s="189">
        <f>INDEX(Costs_Annualized!$CB$6:$DM$63,$A$5,AD$4-2012)</f>
        <v>15281.373935073436</v>
      </c>
      <c r="AE19" s="189">
        <f>INDEX(Costs_Annualized!$CB$6:$DM$63,$A$5,AE$4-2012)</f>
        <v>15371.142026540412</v>
      </c>
      <c r="AF19" s="189">
        <f>INDEX(Costs_Annualized!$CB$6:$DM$63,$A$5,AF$4-2012)</f>
        <v>15476.872990713318</v>
      </c>
      <c r="AG19" s="189">
        <f>INDEX(Costs_Annualized!$CB$6:$DM$63,$A$5,AG$4-2012)</f>
        <v>15572.953672305524</v>
      </c>
      <c r="AH19" s="189">
        <f>INDEX(Costs_Annualized!$CB$6:$DM$63,$A$5,AH$4-2012)</f>
        <v>15667.240318400438</v>
      </c>
      <c r="AI19" s="189">
        <f>INDEX(Costs_Annualized!$CB$6:$DM$63,$A$5,AI$4-2012)</f>
        <v>15762.317737725605</v>
      </c>
      <c r="AJ19" s="189">
        <f>INDEX(Costs_Annualized!$CB$6:$DM$63,$A$5,AJ$4-2012)</f>
        <v>15858.424841598293</v>
      </c>
      <c r="AK19" s="189">
        <f>INDEX(Costs_Annualized!$CB$6:$DM$63,$A$5,AK$4-2012)</f>
        <v>15954.701182449837</v>
      </c>
      <c r="AL19" s="189">
        <f>INDEX(Costs_Annualized!$CB$6:$DM$63,$A$5,AL$4-2012)</f>
        <v>16053.612515992359</v>
      </c>
      <c r="AM19" s="189">
        <f>INDEX(Costs_Annualized!$CB$6:$DM$63,$A$5,AM$4-2012)</f>
        <v>16153.705056909044</v>
      </c>
      <c r="AN19" s="189">
        <f>INDEX(Costs_Annualized!$CB$6:$DM$63,$A$5,AN$4-2012)</f>
        <v>16254.74973897965</v>
      </c>
      <c r="AO19" s="189">
        <f>INDEX(Costs_Annualized!$CB$6:$DM$63,$A$5,AO$4-2012)</f>
        <v>16356.346434310521</v>
      </c>
      <c r="AP19" s="190">
        <f>INDEX(Costs_Annualized!$CB$6:$DM$63,$A$5,AP$4-2012)</f>
        <v>16458.085074614908</v>
      </c>
    </row>
    <row r="20" spans="2:42" x14ac:dyDescent="0.35">
      <c r="B20" s="157"/>
      <c r="C20" s="161" t="s">
        <v>2237</v>
      </c>
      <c r="D20" s="131"/>
      <c r="E20" s="176"/>
      <c r="F20" s="158"/>
      <c r="G20" s="158"/>
      <c r="H20" s="158"/>
      <c r="I20" s="158"/>
      <c r="J20" s="158"/>
      <c r="K20" s="175"/>
      <c r="L20" s="158"/>
      <c r="M20" s="158"/>
      <c r="N20" s="158"/>
      <c r="O20" s="158"/>
      <c r="P20" s="158"/>
      <c r="Q20" s="158"/>
      <c r="R20" s="158"/>
      <c r="S20" s="158"/>
      <c r="T20" s="158"/>
      <c r="U20" s="158"/>
      <c r="V20" s="175"/>
      <c r="W20" s="158"/>
      <c r="X20" s="158"/>
      <c r="Y20" s="158"/>
      <c r="Z20" s="158"/>
      <c r="AA20" s="158"/>
      <c r="AB20" s="158"/>
      <c r="AC20" s="158"/>
      <c r="AD20" s="158"/>
      <c r="AE20" s="158"/>
      <c r="AF20" s="158"/>
      <c r="AG20" s="158"/>
      <c r="AH20" s="158"/>
      <c r="AI20" s="158"/>
      <c r="AJ20" s="158"/>
      <c r="AK20" s="158"/>
      <c r="AL20" s="158"/>
      <c r="AM20" s="158"/>
      <c r="AN20" s="158"/>
      <c r="AO20" s="158"/>
      <c r="AP20" s="175"/>
    </row>
    <row r="21" spans="2:42" x14ac:dyDescent="0.35">
      <c r="B21" s="135"/>
      <c r="C21" s="159" t="s">
        <v>2238</v>
      </c>
      <c r="D21" s="130" t="s">
        <v>2234</v>
      </c>
      <c r="E21" s="176">
        <f>INDEX(Costs_Annual!$D$6:$AO$63,$A$5,E$4-2012)</f>
        <v>0</v>
      </c>
      <c r="F21" s="158">
        <f>INDEX(Costs_Annual!$D$6:$AO$63,$A$5,F$4-2012)</f>
        <v>0</v>
      </c>
      <c r="G21" s="158">
        <f>INDEX(Costs_Annual!$D$6:$AO$63,$A$5,G$4-2012)</f>
        <v>0</v>
      </c>
      <c r="H21" s="158">
        <f>INDEX(Costs_Annual!$D$6:$AO$63,$A$5,H$4-2012)</f>
        <v>0</v>
      </c>
      <c r="I21" s="158">
        <f>INDEX(Costs_Annual!$D$6:$AO$63,$A$5,I$4-2012)</f>
        <v>0</v>
      </c>
      <c r="J21" s="158">
        <f>INDEX(Costs_Annual!$D$6:$AO$63,$A$5,J$4-2012)</f>
        <v>0</v>
      </c>
      <c r="K21" s="175">
        <f>INDEX(Costs_Annual!$D$6:$AO$63,$A$5,K$4-2012)</f>
        <v>0</v>
      </c>
      <c r="L21" s="158">
        <f>INDEX(Costs_Annual!$D$6:$AO$63,$A$5,L$4-2012)</f>
        <v>18149.173593849646</v>
      </c>
      <c r="M21" s="158">
        <f>INDEX(Costs_Annual!$D$6:$AO$63,$A$5,M$4-2012)</f>
        <v>21540.483322295429</v>
      </c>
      <c r="N21" s="158">
        <f>INDEX(Costs_Annual!$D$6:$AO$63,$A$5,N$4-2012)</f>
        <v>24289.653908877655</v>
      </c>
      <c r="O21" s="158">
        <f>INDEX(Costs_Annual!$D$6:$AO$63,$A$5,O$4-2012)</f>
        <v>25960.36202825798</v>
      </c>
      <c r="P21" s="158">
        <f>INDEX(Costs_Annual!$D$6:$AO$63,$A$5,P$4-2012)</f>
        <v>27255.600997611324</v>
      </c>
      <c r="Q21" s="158">
        <f>INDEX(Costs_Annual!$D$6:$AO$63,$A$5,Q$4-2012)</f>
        <v>25406.34129311944</v>
      </c>
      <c r="R21" s="158">
        <f>INDEX(Costs_Annual!$D$6:$AO$63,$A$5,R$4-2012)</f>
        <v>25338.435461403751</v>
      </c>
      <c r="S21" s="158">
        <f>INDEX(Costs_Annual!$D$6:$AO$63,$A$5,S$4-2012)</f>
        <v>25300.181814763873</v>
      </c>
      <c r="T21" s="158">
        <f>INDEX(Costs_Annual!$D$6:$AO$63,$A$5,T$4-2012)</f>
        <v>25295.284339806756</v>
      </c>
      <c r="U21" s="158">
        <f>INDEX(Costs_Annual!$D$6:$AO$63,$A$5,U$4-2012)</f>
        <v>25301.911613392091</v>
      </c>
      <c r="V21" s="175">
        <f>INDEX(Costs_Annual!$D$6:$AO$63,$A$5,V$4-2012)</f>
        <v>25336.622161200994</v>
      </c>
      <c r="W21" s="158">
        <f>INDEX(Costs_Annual!$D$6:$AO$63,$A$5,W$4-2012)</f>
        <v>25414.408420252799</v>
      </c>
      <c r="X21" s="158">
        <f>INDEX(Costs_Annual!$D$6:$AO$63,$A$5,X$4-2012)</f>
        <v>25505.971222557178</v>
      </c>
      <c r="Y21" s="158">
        <f>INDEX(Costs_Annual!$D$6:$AO$63,$A$5,Y$4-2012)</f>
        <v>25607.022009148339</v>
      </c>
      <c r="Z21" s="158">
        <f>INDEX(Costs_Annual!$D$6:$AO$63,$A$5,Z$4-2012)</f>
        <v>25715.205879056375</v>
      </c>
      <c r="AA21" s="158">
        <f>INDEX(Costs_Annual!$D$6:$AO$63,$A$5,AA$4-2012)</f>
        <v>25865.294893247908</v>
      </c>
      <c r="AB21" s="158">
        <f>INDEX(Costs_Annual!$D$6:$AO$63,$A$5,AB$4-2012)</f>
        <v>26033.154884784046</v>
      </c>
      <c r="AC21" s="158">
        <f>INDEX(Costs_Annual!$D$6:$AO$63,$A$5,AC$4-2012)</f>
        <v>26209.370305264951</v>
      </c>
      <c r="AD21" s="158">
        <f>INDEX(Costs_Annual!$D$6:$AO$63,$A$5,AD$4-2012)</f>
        <v>26392.889699068135</v>
      </c>
      <c r="AE21" s="158">
        <f>INDEX(Costs_Annual!$D$6:$AO$63,$A$5,AE$4-2012)</f>
        <v>26582.256310337409</v>
      </c>
      <c r="AF21" s="158">
        <f>INDEX(Costs_Annual!$D$6:$AO$63,$A$5,AF$4-2012)</f>
        <v>26773.910145643415</v>
      </c>
      <c r="AG21" s="158">
        <f>INDEX(Costs_Annual!$D$6:$AO$63,$A$5,AG$4-2012)</f>
        <v>26965.961184850865</v>
      </c>
      <c r="AH21" s="158">
        <f>INDEX(Costs_Annual!$D$6:$AO$63,$A$5,AH$4-2012)</f>
        <v>27128.391201185521</v>
      </c>
      <c r="AI21" s="158">
        <f>INDEX(Costs_Annual!$D$6:$AO$63,$A$5,AI$4-2012)</f>
        <v>27292.253059502887</v>
      </c>
      <c r="AJ21" s="158">
        <f>INDEX(Costs_Annual!$D$6:$AO$63,$A$5,AJ$4-2012)</f>
        <v>27457.254321119111</v>
      </c>
      <c r="AK21" s="158">
        <f>INDEX(Costs_Annual!$D$6:$AO$63,$A$5,AK$4-2012)</f>
        <v>27623.482583493165</v>
      </c>
      <c r="AL21" s="158">
        <f>INDEX(Costs_Annual!$D$6:$AO$63,$A$5,AL$4-2012)</f>
        <v>27791.087824496142</v>
      </c>
      <c r="AM21" s="158">
        <f>INDEX(Costs_Annual!$D$6:$AO$63,$A$5,AM$4-2012)</f>
        <v>27959.951728098298</v>
      </c>
      <c r="AN21" s="158">
        <f>INDEX(Costs_Annual!$D$6:$AO$63,$A$5,AN$4-2012)</f>
        <v>28130.01510159218</v>
      </c>
      <c r="AO21" s="158">
        <f>INDEX(Costs_Annual!$D$6:$AO$63,$A$5,AO$4-2012)</f>
        <v>28301.259342961108</v>
      </c>
      <c r="AP21" s="175">
        <f>INDEX(Costs_Annual!$D$6:$AO$63,$A$5,AP$4-2012)</f>
        <v>28473.762953742491</v>
      </c>
    </row>
    <row r="22" spans="2:42" x14ac:dyDescent="0.35">
      <c r="B22" s="135"/>
      <c r="C22" s="159" t="s">
        <v>2239</v>
      </c>
      <c r="D22" s="130" t="s">
        <v>2234</v>
      </c>
      <c r="E22" s="176">
        <f>INDEX(Costs_Annual!$AP$6:$CA$63,$A$5,E$4-2012)</f>
        <v>0</v>
      </c>
      <c r="F22" s="158">
        <f>INDEX(Costs_Annual!$AP$6:$CA$63,$A$5,F$4-2012)</f>
        <v>0</v>
      </c>
      <c r="G22" s="158">
        <f>INDEX(Costs_Annual!$AP$6:$CA$63,$A$5,G$4-2012)</f>
        <v>0</v>
      </c>
      <c r="H22" s="158">
        <f>INDEX(Costs_Annual!$AP$6:$CA$63,$A$5,H$4-2012)</f>
        <v>0</v>
      </c>
      <c r="I22" s="158">
        <f>INDEX(Costs_Annual!$AP$6:$CA$63,$A$5,I$4-2012)</f>
        <v>0</v>
      </c>
      <c r="J22" s="158">
        <f>INDEX(Costs_Annual!$AP$6:$CA$63,$A$5,J$4-2012)</f>
        <v>0</v>
      </c>
      <c r="K22" s="175">
        <f>INDEX(Costs_Annual!$AP$6:$CA$63,$A$5,K$4-2012)</f>
        <v>0</v>
      </c>
      <c r="L22" s="158">
        <f>INDEX(Costs_Annual!$AP$6:$CA$63,$A$5,L$4-2012)</f>
        <v>9074.5867969248229</v>
      </c>
      <c r="M22" s="158">
        <f>INDEX(Costs_Annual!$AP$6:$CA$63,$A$5,M$4-2012)</f>
        <v>10770.241661147715</v>
      </c>
      <c r="N22" s="158">
        <f>INDEX(Costs_Annual!$AP$6:$CA$63,$A$5,N$4-2012)</f>
        <v>12144.826954438828</v>
      </c>
      <c r="O22" s="158">
        <f>INDEX(Costs_Annual!$AP$6:$CA$63,$A$5,O$4-2012)</f>
        <v>12980.18101412899</v>
      </c>
      <c r="P22" s="158">
        <f>INDEX(Costs_Annual!$AP$6:$CA$63,$A$5,P$4-2012)</f>
        <v>13627.800498805662</v>
      </c>
      <c r="Q22" s="158">
        <f>INDEX(Costs_Annual!$AP$6:$CA$63,$A$5,Q$4-2012)</f>
        <v>12703.17064655972</v>
      </c>
      <c r="R22" s="158">
        <f>INDEX(Costs_Annual!$AP$6:$CA$63,$A$5,R$4-2012)</f>
        <v>12669.217730701876</v>
      </c>
      <c r="S22" s="158">
        <f>INDEX(Costs_Annual!$AP$6:$CA$63,$A$5,S$4-2012)</f>
        <v>12650.090907381937</v>
      </c>
      <c r="T22" s="158">
        <f>INDEX(Costs_Annual!$AP$6:$CA$63,$A$5,T$4-2012)</f>
        <v>12647.642169903378</v>
      </c>
      <c r="U22" s="158">
        <f>INDEX(Costs_Annual!$AP$6:$CA$63,$A$5,U$4-2012)</f>
        <v>12650.955806696045</v>
      </c>
      <c r="V22" s="175">
        <f>INDEX(Costs_Annual!$AP$6:$CA$63,$A$5,V$4-2012)</f>
        <v>12668.311080600497</v>
      </c>
      <c r="W22" s="158">
        <f>INDEX(Costs_Annual!$AP$6:$CA$63,$A$5,W$4-2012)</f>
        <v>12707.2042101264</v>
      </c>
      <c r="X22" s="158">
        <f>INDEX(Costs_Annual!$AP$6:$CA$63,$A$5,X$4-2012)</f>
        <v>12752.985611278589</v>
      </c>
      <c r="Y22" s="158">
        <f>INDEX(Costs_Annual!$AP$6:$CA$63,$A$5,Y$4-2012)</f>
        <v>12803.511004574169</v>
      </c>
      <c r="Z22" s="158">
        <f>INDEX(Costs_Annual!$AP$6:$CA$63,$A$5,Z$4-2012)</f>
        <v>12857.602939528188</v>
      </c>
      <c r="AA22" s="158">
        <f>INDEX(Costs_Annual!$AP$6:$CA$63,$A$5,AA$4-2012)</f>
        <v>12932.647446623954</v>
      </c>
      <c r="AB22" s="158">
        <f>INDEX(Costs_Annual!$AP$6:$CA$63,$A$5,AB$4-2012)</f>
        <v>13016.577442392023</v>
      </c>
      <c r="AC22" s="158">
        <f>INDEX(Costs_Annual!$AP$6:$CA$63,$A$5,AC$4-2012)</f>
        <v>13104.685152632475</v>
      </c>
      <c r="AD22" s="158">
        <f>INDEX(Costs_Annual!$AP$6:$CA$63,$A$5,AD$4-2012)</f>
        <v>13196.444849534068</v>
      </c>
      <c r="AE22" s="158">
        <f>INDEX(Costs_Annual!$AP$6:$CA$63,$A$5,AE$4-2012)</f>
        <v>13291.128155168704</v>
      </c>
      <c r="AF22" s="158">
        <f>INDEX(Costs_Annual!$AP$6:$CA$63,$A$5,AF$4-2012)</f>
        <v>13386.955072821707</v>
      </c>
      <c r="AG22" s="158">
        <f>INDEX(Costs_Annual!$AP$6:$CA$63,$A$5,AG$4-2012)</f>
        <v>13482.980592425432</v>
      </c>
      <c r="AH22" s="158">
        <f>INDEX(Costs_Annual!$AP$6:$CA$63,$A$5,AH$4-2012)</f>
        <v>13564.19560059276</v>
      </c>
      <c r="AI22" s="158">
        <f>INDEX(Costs_Annual!$AP$6:$CA$63,$A$5,AI$4-2012)</f>
        <v>13646.126529751444</v>
      </c>
      <c r="AJ22" s="158">
        <f>INDEX(Costs_Annual!$AP$6:$CA$63,$A$5,AJ$4-2012)</f>
        <v>13728.627160559556</v>
      </c>
      <c r="AK22" s="158">
        <f>INDEX(Costs_Annual!$AP$6:$CA$63,$A$5,AK$4-2012)</f>
        <v>13811.741291746583</v>
      </c>
      <c r="AL22" s="158">
        <f>INDEX(Costs_Annual!$AP$6:$CA$63,$A$5,AL$4-2012)</f>
        <v>13895.543912248071</v>
      </c>
      <c r="AM22" s="158">
        <f>INDEX(Costs_Annual!$AP$6:$CA$63,$A$5,AM$4-2012)</f>
        <v>13979.975864049149</v>
      </c>
      <c r="AN22" s="158">
        <f>INDEX(Costs_Annual!$AP$6:$CA$63,$A$5,AN$4-2012)</f>
        <v>14065.00755079609</v>
      </c>
      <c r="AO22" s="158">
        <f>INDEX(Costs_Annual!$AP$6:$CA$63,$A$5,AO$4-2012)</f>
        <v>14150.629671480554</v>
      </c>
      <c r="AP22" s="175">
        <f>INDEX(Costs_Annual!$AP$6:$CA$63,$A$5,AP$4-2012)</f>
        <v>14236.881476871245</v>
      </c>
    </row>
    <row r="23" spans="2:42" ht="18" thickBot="1" x14ac:dyDescent="0.4">
      <c r="B23" s="133"/>
      <c r="C23" s="160" t="s">
        <v>2240</v>
      </c>
      <c r="D23" s="184" t="s">
        <v>2234</v>
      </c>
      <c r="E23" s="179">
        <f>INDEX(Costs_Annual!$CB$6:$DM$63,$A$5,E$4-2012)</f>
        <v>0</v>
      </c>
      <c r="F23" s="177">
        <f>INDEX(Costs_Annual!$CB$6:$DM$63,$A$5,F$4-2012)</f>
        <v>0</v>
      </c>
      <c r="G23" s="177">
        <f>INDEX(Costs_Annual!$CB$6:$DM$63,$A$5,G$4-2012)</f>
        <v>0</v>
      </c>
      <c r="H23" s="177">
        <f>INDEX(Costs_Annual!$CB$6:$DM$63,$A$5,H$4-2012)</f>
        <v>0</v>
      </c>
      <c r="I23" s="177">
        <f>INDEX(Costs_Annual!$CB$6:$DM$63,$A$5,I$4-2012)</f>
        <v>0</v>
      </c>
      <c r="J23" s="177">
        <f>INDEX(Costs_Annual!$CB$6:$DM$63,$A$5,J$4-2012)</f>
        <v>0</v>
      </c>
      <c r="K23" s="178">
        <f>INDEX(Costs_Annual!$CB$6:$DM$63,$A$5,K$4-2012)</f>
        <v>0</v>
      </c>
      <c r="L23" s="177">
        <f>INDEX(Costs_Annual!$CB$6:$DM$63,$A$5,L$4-2012)</f>
        <v>9074.5867969248229</v>
      </c>
      <c r="M23" s="177">
        <f>INDEX(Costs_Annual!$CB$6:$DM$63,$A$5,M$4-2012)</f>
        <v>10770.241661147715</v>
      </c>
      <c r="N23" s="177">
        <f>INDEX(Costs_Annual!$CB$6:$DM$63,$A$5,N$4-2012)</f>
        <v>12144.826954438828</v>
      </c>
      <c r="O23" s="177">
        <f>INDEX(Costs_Annual!$CB$6:$DM$63,$A$5,O$4-2012)</f>
        <v>12980.18101412899</v>
      </c>
      <c r="P23" s="177">
        <f>INDEX(Costs_Annual!$CB$6:$DM$63,$A$5,P$4-2012)</f>
        <v>13627.800498805662</v>
      </c>
      <c r="Q23" s="177">
        <f>INDEX(Costs_Annual!$CB$6:$DM$63,$A$5,Q$4-2012)</f>
        <v>12703.17064655972</v>
      </c>
      <c r="R23" s="177">
        <f>INDEX(Costs_Annual!$CB$6:$DM$63,$A$5,R$4-2012)</f>
        <v>12669.217730701876</v>
      </c>
      <c r="S23" s="177">
        <f>INDEX(Costs_Annual!$CB$6:$DM$63,$A$5,S$4-2012)</f>
        <v>12650.090907381937</v>
      </c>
      <c r="T23" s="177">
        <f>INDEX(Costs_Annual!$CB$6:$DM$63,$A$5,T$4-2012)</f>
        <v>12647.642169903378</v>
      </c>
      <c r="U23" s="177">
        <f>INDEX(Costs_Annual!$CB$6:$DM$63,$A$5,U$4-2012)</f>
        <v>12650.955806696045</v>
      </c>
      <c r="V23" s="178">
        <f>INDEX(Costs_Annual!$CB$6:$DM$63,$A$5,V$4-2012)</f>
        <v>12668.311080600497</v>
      </c>
      <c r="W23" s="177">
        <f>INDEX(Costs_Annual!$CB$6:$DM$63,$A$5,W$4-2012)</f>
        <v>12707.2042101264</v>
      </c>
      <c r="X23" s="177">
        <f>INDEX(Costs_Annual!$CB$6:$DM$63,$A$5,X$4-2012)</f>
        <v>12752.985611278589</v>
      </c>
      <c r="Y23" s="177">
        <f>INDEX(Costs_Annual!$CB$6:$DM$63,$A$5,Y$4-2012)</f>
        <v>12803.511004574169</v>
      </c>
      <c r="Z23" s="177">
        <f>INDEX(Costs_Annual!$CB$6:$DM$63,$A$5,Z$4-2012)</f>
        <v>12857.602939528188</v>
      </c>
      <c r="AA23" s="177">
        <f>INDEX(Costs_Annual!$CB$6:$DM$63,$A$5,AA$4-2012)</f>
        <v>12932.647446623954</v>
      </c>
      <c r="AB23" s="177">
        <f>INDEX(Costs_Annual!$CB$6:$DM$63,$A$5,AB$4-2012)</f>
        <v>13016.577442392023</v>
      </c>
      <c r="AC23" s="177">
        <f>INDEX(Costs_Annual!$CB$6:$DM$63,$A$5,AC$4-2012)</f>
        <v>13104.685152632475</v>
      </c>
      <c r="AD23" s="177">
        <f>INDEX(Costs_Annual!$CB$6:$DM$63,$A$5,AD$4-2012)</f>
        <v>13196.444849534068</v>
      </c>
      <c r="AE23" s="177">
        <f>INDEX(Costs_Annual!$CB$6:$DM$63,$A$5,AE$4-2012)</f>
        <v>13291.128155168704</v>
      </c>
      <c r="AF23" s="177">
        <f>INDEX(Costs_Annual!$CB$6:$DM$63,$A$5,AF$4-2012)</f>
        <v>13386.955072821707</v>
      </c>
      <c r="AG23" s="177">
        <f>INDEX(Costs_Annual!$CB$6:$DM$63,$A$5,AG$4-2012)</f>
        <v>13482.980592425432</v>
      </c>
      <c r="AH23" s="177">
        <f>INDEX(Costs_Annual!$CB$6:$DM$63,$A$5,AH$4-2012)</f>
        <v>13564.19560059276</v>
      </c>
      <c r="AI23" s="177">
        <f>INDEX(Costs_Annual!$CB$6:$DM$63,$A$5,AI$4-2012)</f>
        <v>13646.126529751444</v>
      </c>
      <c r="AJ23" s="177">
        <f>INDEX(Costs_Annual!$CB$6:$DM$63,$A$5,AJ$4-2012)</f>
        <v>13728.627160559556</v>
      </c>
      <c r="AK23" s="177">
        <f>INDEX(Costs_Annual!$CB$6:$DM$63,$A$5,AK$4-2012)</f>
        <v>13811.741291746583</v>
      </c>
      <c r="AL23" s="177">
        <f>INDEX(Costs_Annual!$CB$6:$DM$63,$A$5,AL$4-2012)</f>
        <v>13895.543912248071</v>
      </c>
      <c r="AM23" s="177">
        <f>INDEX(Costs_Annual!$CB$6:$DM$63,$A$5,AM$4-2012)</f>
        <v>13979.975864049149</v>
      </c>
      <c r="AN23" s="177">
        <f>INDEX(Costs_Annual!$CB$6:$DM$63,$A$5,AN$4-2012)</f>
        <v>14065.00755079609</v>
      </c>
      <c r="AO23" s="177">
        <f>INDEX(Costs_Annual!$CB$6:$DM$63,$A$5,AO$4-2012)</f>
        <v>14150.629671480554</v>
      </c>
      <c r="AP23" s="178">
        <f>INDEX(Costs_Annual!$CB$6:$DM$63,$A$5,AP$4-2012)</f>
        <v>14236.881476871245</v>
      </c>
    </row>
    <row r="24" spans="2:42" ht="18" thickTop="1" x14ac:dyDescent="0.35"/>
  </sheetData>
  <mergeCells count="1">
    <mergeCell ref="B5:C5"/>
  </mergeCells>
  <pageMargins left="0.2" right="0.2" top="0.25" bottom="0.25" header="0.3" footer="0.3"/>
  <pageSetup scale="96"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Sales!B$6:B$63</xm:f>
          </x14:formula1>
          <xm:sqref>B5:C5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sheetPr>
  <dimension ref="B2:CG67"/>
  <sheetViews>
    <sheetView showGridLines="0" zoomScale="85" zoomScaleNormal="85" workbookViewId="0">
      <pane xSplit="3" ySplit="5" topLeftCell="D6" activePane="bottomRight" state="frozen"/>
      <selection pane="topRight" activeCell="D1" sqref="D1"/>
      <selection pane="bottomLeft" activeCell="A6" sqref="A6"/>
      <selection pane="bottomRight" activeCell="F22" sqref="F22"/>
    </sheetView>
  </sheetViews>
  <sheetFormatPr defaultRowHeight="17.25" x14ac:dyDescent="0.35"/>
  <cols>
    <col min="1" max="1" width="2.625" customWidth="1"/>
    <col min="2" max="2" width="20.5" bestFit="1" customWidth="1"/>
    <col min="4" max="4" width="14.375" customWidth="1"/>
    <col min="5" max="5" width="28.375" bestFit="1" customWidth="1"/>
    <col min="6" max="7" width="16" customWidth="1"/>
    <col min="8" max="8" width="52.375" bestFit="1" customWidth="1"/>
    <col min="9" max="9" width="28.25" bestFit="1" customWidth="1"/>
    <col min="10" max="15" width="9" customWidth="1"/>
    <col min="27" max="47" width="9" customWidth="1"/>
    <col min="65" max="85" width="9" customWidth="1"/>
    <col min="93" max="93" width="9" customWidth="1"/>
    <col min="96" max="96" width="9.5" bestFit="1" customWidth="1"/>
    <col min="162" max="162" width="43.375" bestFit="1" customWidth="1"/>
  </cols>
  <sheetData>
    <row r="2" spans="2:85" ht="27.75" x14ac:dyDescent="0.55000000000000004">
      <c r="B2" s="95" t="s">
        <v>8</v>
      </c>
      <c r="H2" s="132"/>
    </row>
    <row r="4" spans="2:85" ht="17.25" customHeight="1" x14ac:dyDescent="0.35">
      <c r="B4" s="327" t="s">
        <v>16</v>
      </c>
      <c r="C4" s="327" t="s">
        <v>2186</v>
      </c>
      <c r="D4" s="333" t="s">
        <v>2216</v>
      </c>
      <c r="E4" s="329" t="s">
        <v>2191</v>
      </c>
      <c r="F4" s="332" t="s">
        <v>2776</v>
      </c>
      <c r="G4" s="332"/>
      <c r="H4" s="325" t="s">
        <v>2194</v>
      </c>
      <c r="I4" s="34" t="s">
        <v>2782</v>
      </c>
      <c r="J4" s="331" t="s">
        <v>2256</v>
      </c>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24" t="s">
        <v>2188</v>
      </c>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row>
    <row r="5" spans="2:85" ht="18" thickBot="1" x14ac:dyDescent="0.4">
      <c r="B5" s="328"/>
      <c r="C5" s="328"/>
      <c r="D5" s="334"/>
      <c r="E5" s="330"/>
      <c r="F5" s="96" t="s">
        <v>2193</v>
      </c>
      <c r="G5" s="96" t="s">
        <v>2203</v>
      </c>
      <c r="H5" s="326"/>
      <c r="I5" s="59">
        <v>2013</v>
      </c>
      <c r="J5" s="60">
        <v>2013</v>
      </c>
      <c r="K5" s="60">
        <v>2014</v>
      </c>
      <c r="L5" s="60">
        <v>2015</v>
      </c>
      <c r="M5" s="60">
        <v>2016</v>
      </c>
      <c r="N5" s="60">
        <v>2017</v>
      </c>
      <c r="O5" s="60">
        <v>2018</v>
      </c>
      <c r="P5" s="60">
        <v>2019</v>
      </c>
      <c r="Q5" s="60">
        <v>2020</v>
      </c>
      <c r="R5" s="60">
        <v>2021</v>
      </c>
      <c r="S5" s="60">
        <v>2022</v>
      </c>
      <c r="T5" s="60">
        <v>2023</v>
      </c>
      <c r="U5" s="60">
        <v>2024</v>
      </c>
      <c r="V5" s="60">
        <v>2025</v>
      </c>
      <c r="W5" s="60">
        <v>2026</v>
      </c>
      <c r="X5" s="60">
        <v>2027</v>
      </c>
      <c r="Y5" s="60">
        <v>2028</v>
      </c>
      <c r="Z5" s="60">
        <v>2029</v>
      </c>
      <c r="AA5" s="60">
        <v>2030</v>
      </c>
      <c r="AB5" s="60">
        <v>2031</v>
      </c>
      <c r="AC5" s="60">
        <v>2032</v>
      </c>
      <c r="AD5" s="60">
        <v>2033</v>
      </c>
      <c r="AE5" s="60">
        <v>2034</v>
      </c>
      <c r="AF5" s="60">
        <v>2035</v>
      </c>
      <c r="AG5" s="60">
        <v>2036</v>
      </c>
      <c r="AH5" s="60">
        <v>2037</v>
      </c>
      <c r="AI5" s="60">
        <v>2038</v>
      </c>
      <c r="AJ5" s="60">
        <v>2039</v>
      </c>
      <c r="AK5" s="60">
        <v>2040</v>
      </c>
      <c r="AL5" s="60">
        <v>2041</v>
      </c>
      <c r="AM5" s="60">
        <v>2042</v>
      </c>
      <c r="AN5" s="60">
        <v>2043</v>
      </c>
      <c r="AO5" s="60">
        <v>2044</v>
      </c>
      <c r="AP5" s="60">
        <v>2045</v>
      </c>
      <c r="AQ5" s="60">
        <v>2046</v>
      </c>
      <c r="AR5" s="60">
        <v>2047</v>
      </c>
      <c r="AS5" s="60">
        <v>2048</v>
      </c>
      <c r="AT5" s="60">
        <v>2049</v>
      </c>
      <c r="AU5" s="60">
        <v>2050</v>
      </c>
      <c r="AV5" s="61">
        <v>2013</v>
      </c>
      <c r="AW5" s="61">
        <v>2014</v>
      </c>
      <c r="AX5" s="61">
        <v>2015</v>
      </c>
      <c r="AY5" s="61">
        <v>2016</v>
      </c>
      <c r="AZ5" s="61">
        <v>2017</v>
      </c>
      <c r="BA5" s="61">
        <v>2018</v>
      </c>
      <c r="BB5" s="61">
        <v>2019</v>
      </c>
      <c r="BC5" s="61">
        <v>2020</v>
      </c>
      <c r="BD5" s="61">
        <v>2021</v>
      </c>
      <c r="BE5" s="61">
        <v>2022</v>
      </c>
      <c r="BF5" s="61">
        <v>2023</v>
      </c>
      <c r="BG5" s="61">
        <v>2024</v>
      </c>
      <c r="BH5" s="61">
        <v>2025</v>
      </c>
      <c r="BI5" s="61">
        <v>2026</v>
      </c>
      <c r="BJ5" s="61">
        <v>2027</v>
      </c>
      <c r="BK5" s="61">
        <v>2028</v>
      </c>
      <c r="BL5" s="61">
        <v>2029</v>
      </c>
      <c r="BM5" s="61">
        <v>2030</v>
      </c>
      <c r="BN5" s="61">
        <v>2031</v>
      </c>
      <c r="BO5" s="61">
        <v>2032</v>
      </c>
      <c r="BP5" s="61">
        <v>2033</v>
      </c>
      <c r="BQ5" s="61">
        <v>2034</v>
      </c>
      <c r="BR5" s="61">
        <v>2035</v>
      </c>
      <c r="BS5" s="61">
        <v>2036</v>
      </c>
      <c r="BT5" s="61">
        <v>2037</v>
      </c>
      <c r="BU5" s="61">
        <v>2038</v>
      </c>
      <c r="BV5" s="61">
        <v>2039</v>
      </c>
      <c r="BW5" s="61">
        <v>2040</v>
      </c>
      <c r="BX5" s="61">
        <v>2041</v>
      </c>
      <c r="BY5" s="61">
        <v>2042</v>
      </c>
      <c r="BZ5" s="61">
        <v>2043</v>
      </c>
      <c r="CA5" s="61">
        <v>2044</v>
      </c>
      <c r="CB5" s="61">
        <v>2045</v>
      </c>
      <c r="CC5" s="61">
        <v>2046</v>
      </c>
      <c r="CD5" s="61">
        <v>2047</v>
      </c>
      <c r="CE5" s="61">
        <v>2048</v>
      </c>
      <c r="CF5" s="61">
        <v>2049</v>
      </c>
      <c r="CG5" s="61">
        <v>2050</v>
      </c>
    </row>
    <row r="6" spans="2:85" x14ac:dyDescent="0.35">
      <c r="B6" s="27" t="s">
        <v>2070</v>
      </c>
      <c r="C6" s="27" t="s">
        <v>56</v>
      </c>
      <c r="D6" s="97" t="s">
        <v>2126</v>
      </c>
      <c r="E6" s="97"/>
      <c r="F6" s="98">
        <f>INDEX(RefTables!C$6:C$28,MATCH($D6,RefTables!$B$6:$B$28,0))</f>
        <v>8.731702641178174E-3</v>
      </c>
      <c r="G6" s="98">
        <f>INDEX(RefTables!D$6:D$28,MATCH($D6,RefTables!$B$6:$B$28,0))</f>
        <v>6.8503482226434098E-3</v>
      </c>
      <c r="H6" s="249"/>
      <c r="I6" s="35">
        <f>SUMIFS(F861_2013_Sales!$W$4:$W$3061,F861_2013_Sales!$G$4:$G$3061,$C6,F861_2013_Sales!$E$4:$E$3061,"&lt;&gt;Energy")/1000</f>
        <v>87852.107000000004</v>
      </c>
      <c r="J6" s="39">
        <f>I6+Savings_FirstYear!D6</f>
        <v>87938.784</v>
      </c>
      <c r="K6" s="39">
        <f>IF(K$5&lt;=2040,I6*(1+$F6),I6*(1+$G6))</f>
        <v>88619.205474724964</v>
      </c>
      <c r="L6" s="39">
        <f t="shared" ref="L6:AU6" si="0">IF(L$5&lt;=2040,K6*(1+$F6),K6*(1+$G6))</f>
        <v>89393.002025227732</v>
      </c>
      <c r="M6" s="39">
        <f t="shared" si="0"/>
        <v>90173.555137114265</v>
      </c>
      <c r="N6" s="39">
        <f t="shared" si="0"/>
        <v>90960.923806669438</v>
      </c>
      <c r="O6" s="39">
        <f t="shared" si="0"/>
        <v>91755.167545316144</v>
      </c>
      <c r="P6" s="39">
        <f t="shared" si="0"/>
        <v>92556.346384113334</v>
      </c>
      <c r="Q6" s="39">
        <f t="shared" si="0"/>
        <v>93364.520878293304</v>
      </c>
      <c r="R6" s="39">
        <f t="shared" si="0"/>
        <v>94179.752111838636</v>
      </c>
      <c r="S6" s="39">
        <f t="shared" si="0"/>
        <v>95002.101702099084</v>
      </c>
      <c r="T6" s="39">
        <f t="shared" si="0"/>
        <v>95831.631804448785</v>
      </c>
      <c r="U6" s="39">
        <f t="shared" si="0"/>
        <v>96668.405116984111</v>
      </c>
      <c r="V6" s="39">
        <f t="shared" si="0"/>
        <v>97512.484885262558</v>
      </c>
      <c r="W6" s="39">
        <f t="shared" si="0"/>
        <v>98363.93490708305</v>
      </c>
      <c r="X6" s="39">
        <f t="shared" si="0"/>
        <v>99222.819537307907</v>
      </c>
      <c r="Y6" s="39">
        <f t="shared" si="0"/>
        <v>100089.20369272697</v>
      </c>
      <c r="Z6" s="39">
        <f t="shared" si="0"/>
        <v>100963.15285696417</v>
      </c>
      <c r="AA6" s="39">
        <f t="shared" si="0"/>
        <v>101844.733085427</v>
      </c>
      <c r="AB6" s="39">
        <f t="shared" si="0"/>
        <v>102734.0110102991</v>
      </c>
      <c r="AC6" s="39">
        <f t="shared" si="0"/>
        <v>103631.05384557656</v>
      </c>
      <c r="AD6" s="39">
        <f t="shared" si="0"/>
        <v>104535.92939214806</v>
      </c>
      <c r="AE6" s="39">
        <f t="shared" si="0"/>
        <v>105448.7060429195</v>
      </c>
      <c r="AF6" s="39">
        <f t="shared" si="0"/>
        <v>106369.45278798327</v>
      </c>
      <c r="AG6" s="39">
        <f t="shared" si="0"/>
        <v>107298.23921983279</v>
      </c>
      <c r="AH6" s="39">
        <f t="shared" si="0"/>
        <v>108235.13553862237</v>
      </c>
      <c r="AI6" s="39">
        <f t="shared" si="0"/>
        <v>109180.21255747323</v>
      </c>
      <c r="AJ6" s="39">
        <f t="shared" si="0"/>
        <v>110133.54170782572</v>
      </c>
      <c r="AK6" s="39">
        <f t="shared" si="0"/>
        <v>111095.19504483824</v>
      </c>
      <c r="AL6" s="39">
        <f t="shared" si="0"/>
        <v>111856.23581675788</v>
      </c>
      <c r="AM6" s="39">
        <f t="shared" si="0"/>
        <v>112622.48998297678</v>
      </c>
      <c r="AN6" s="39">
        <f t="shared" si="0"/>
        <v>113393.99325706135</v>
      </c>
      <c r="AO6" s="39">
        <f t="shared" si="0"/>
        <v>114170.7815972283</v>
      </c>
      <c r="AP6" s="39">
        <f t="shared" si="0"/>
        <v>114952.89120802068</v>
      </c>
      <c r="AQ6" s="39">
        <f t="shared" si="0"/>
        <v>115740.35854199526</v>
      </c>
      <c r="AR6" s="39">
        <f t="shared" si="0"/>
        <v>116533.22030142152</v>
      </c>
      <c r="AS6" s="39">
        <f t="shared" si="0"/>
        <v>117331.51343999227</v>
      </c>
      <c r="AT6" s="39">
        <f t="shared" si="0"/>
        <v>118135.27516454598</v>
      </c>
      <c r="AU6" s="39">
        <f t="shared" si="0"/>
        <v>118944.54293680092</v>
      </c>
      <c r="AV6" s="42">
        <f>J6</f>
        <v>87938.784</v>
      </c>
      <c r="AW6" s="42">
        <f>K6-Savings_Cumulative!E6</f>
        <v>88619.205474724964</v>
      </c>
      <c r="AX6" s="42">
        <f>L6-Savings_Cumulative!F6</f>
        <v>89393.002025227732</v>
      </c>
      <c r="AY6" s="42">
        <f>M6-Savings_Cumulative!G6</f>
        <v>90173.555137114265</v>
      </c>
      <c r="AZ6" s="42">
        <f>N6-Savings_Cumulative!H6</f>
        <v>90960.923806669438</v>
      </c>
      <c r="BA6" s="42">
        <f>O6-Savings_Cumulative!I6</f>
        <v>91755.167545316144</v>
      </c>
      <c r="BB6" s="42">
        <f>P6-Savings_Cumulative!J6</f>
        <v>92556.346384113334</v>
      </c>
      <c r="BC6" s="42">
        <f>Q6-Savings_Cumulative!K6</f>
        <v>93273.202562666163</v>
      </c>
      <c r="BD6" s="42">
        <f>R6-Savings_Cumulative!L6</f>
        <v>93809.86180792599</v>
      </c>
      <c r="BE6" s="42">
        <f>S6-Savings_Cumulative!M6</f>
        <v>94164.416886886378</v>
      </c>
      <c r="BF6" s="42">
        <f>T6-Savings_Cumulative!N6</f>
        <v>94336.055611284944</v>
      </c>
      <c r="BG6" s="42">
        <f>U6-Savings_Cumulative!O6</f>
        <v>94325.066259409912</v>
      </c>
      <c r="BH6" s="42">
        <f>V6-Savings_Cumulative!P6</f>
        <v>94225.895365094257</v>
      </c>
      <c r="BI6" s="42">
        <f>W6-Savings_Cumulative!Q6</f>
        <v>94151.50589487121</v>
      </c>
      <c r="BJ6" s="42">
        <f>X6-Savings_Cumulative!R6</f>
        <v>94134.582528937462</v>
      </c>
      <c r="BK6" s="42">
        <f>Y6-Savings_Cumulative!S6</f>
        <v>94191.377713651425</v>
      </c>
      <c r="BL6" s="42">
        <f>Z6-Savings_Cumulative!T6</f>
        <v>94332.386254900935</v>
      </c>
      <c r="BM6" s="42">
        <f>AA6-Savings_Cumulative!U6</f>
        <v>94586.889744163753</v>
      </c>
      <c r="BN6" s="42">
        <f>AB6-Savings_Cumulative!V6</f>
        <v>94956.724671946635</v>
      </c>
      <c r="BO6" s="42">
        <f>AC6-Savings_Cumulative!W6</f>
        <v>95407.820859368585</v>
      </c>
      <c r="BP6" s="42">
        <f>AD6-Savings_Cumulative!X6</f>
        <v>95923.1298008187</v>
      </c>
      <c r="BQ6" s="42">
        <f>AE6-Savings_Cumulative!Y6</f>
        <v>96513.487245613243</v>
      </c>
      <c r="BR6" s="42">
        <f>AF6-Savings_Cumulative!Z6</f>
        <v>97177.029040952417</v>
      </c>
      <c r="BS6" s="42">
        <f>AG6-Savings_Cumulative!AA6</f>
        <v>97900.133938944244</v>
      </c>
      <c r="BT6" s="42">
        <f>AH6-Savings_Cumulative!AB6</f>
        <v>98683.080654583871</v>
      </c>
      <c r="BU6" s="42">
        <f>AI6-Savings_Cumulative!AC6</f>
        <v>99525.947069761125</v>
      </c>
      <c r="BV6" s="42">
        <f>AJ6-Savings_Cumulative!AD6</f>
        <v>100405.69357841037</v>
      </c>
      <c r="BW6" s="42">
        <f>AK6-Savings_Cumulative!AE6</f>
        <v>101293.02921875668</v>
      </c>
      <c r="BX6" s="42">
        <f>AL6-Savings_Cumulative!AF6</f>
        <v>101975.03068488746</v>
      </c>
      <c r="BY6" s="42">
        <f>AM6-Savings_Cumulative!AG6</f>
        <v>102662.17396142658</v>
      </c>
      <c r="BZ6" s="42">
        <f>AN6-Savings_Cumulative!AH6</f>
        <v>103355.45427346279</v>
      </c>
      <c r="CA6" s="42">
        <f>AO6-Savings_Cumulative!AI6</f>
        <v>104055.54790734788</v>
      </c>
      <c r="CB6" s="42">
        <f>AP6-Savings_Cumulative!AJ6</f>
        <v>104763.20221597923</v>
      </c>
      <c r="CC6" s="42">
        <f>AQ6-Savings_Cumulative!AK6</f>
        <v>105477.57033100101</v>
      </c>
      <c r="CD6" s="42">
        <f>AR6-Savings_Cumulative!AL6</f>
        <v>106197.29515236132</v>
      </c>
      <c r="CE6" s="42">
        <f>AS6-Savings_Cumulative!AM6</f>
        <v>106922.11943409614</v>
      </c>
      <c r="CF6" s="42">
        <f>AT6-Savings_Cumulative!AN6</f>
        <v>107652.08775310923</v>
      </c>
      <c r="CG6" s="42">
        <f>AU6-Savings_Cumulative!AO6</f>
        <v>108387.53068458554</v>
      </c>
    </row>
    <row r="7" spans="2:85" x14ac:dyDescent="0.35">
      <c r="B7" s="27" t="s">
        <v>2072</v>
      </c>
      <c r="C7" s="27" t="s">
        <v>53</v>
      </c>
      <c r="D7" s="97" t="s">
        <v>2124</v>
      </c>
      <c r="E7" s="97"/>
      <c r="F7" s="98">
        <f>INDEX(RefTables!C$6:C$28,MATCH($D7,RefTables!$B$6:$B$28,0))</f>
        <v>1.0003172444376096E-2</v>
      </c>
      <c r="G7" s="98">
        <f>INDEX(RefTables!D$6:D$28,MATCH($D7,RefTables!$B$6:$B$28,0))</f>
        <v>9.5377446288051893E-3</v>
      </c>
      <c r="H7" s="249" t="s">
        <v>2196</v>
      </c>
      <c r="I7" s="36">
        <f>SUMIFS(F861_2013_Sales!$W$4:$W$3061,F861_2013_Sales!$G$4:$G$3061,$C7,F861_2013_Sales!$E$4:$E$3061,"&lt;&gt;Energy")/1000
-SUMIFS(F861_2013_Sales!$W$4:$W$3061,F861_2013_Sales!$G$4:$G$3061,$C7,F861_2013_Sales!$C$4:$C$3061,$E55)/1000
-SUMIFS(F861_2013_Sales!$W$4:$W$3061,F861_2013_Sales!$G$4:$G$3061,$C7,F861_2013_Sales!$C$4:$C$3061,$E57)/1000</f>
        <v>75111.109999999986</v>
      </c>
      <c r="J7" s="39">
        <f>I7+Savings_FirstYear!D7</f>
        <v>76301.695999999982</v>
      </c>
      <c r="K7" s="39">
        <f t="shared" ref="K7:K57" si="1">IF(K$5&lt;=2040,I7*(1+$F7),I7*(1+$G7))</f>
        <v>75862.459385818482</v>
      </c>
      <c r="L7" s="39">
        <f t="shared" ref="L7:AU7" si="2">IF(L$5&lt;=2040,K7*(1+$F7),K7*(1+$G7))</f>
        <v>76621.324649109301</v>
      </c>
      <c r="M7" s="39">
        <f t="shared" si="2"/>
        <v>77387.780972490873</v>
      </c>
      <c r="N7" s="39">
        <f t="shared" si="2"/>
        <v>78161.9042906463</v>
      </c>
      <c r="O7" s="39">
        <f t="shared" si="2"/>
        <v>78943.771297846455</v>
      </c>
      <c r="P7" s="39">
        <f t="shared" si="2"/>
        <v>79733.459455548204</v>
      </c>
      <c r="Q7" s="39">
        <f t="shared" si="2"/>
        <v>80531.04700006872</v>
      </c>
      <c r="R7" s="39">
        <f t="shared" si="2"/>
        <v>81336.612950336566</v>
      </c>
      <c r="S7" s="39">
        <f t="shared" si="2"/>
        <v>82150.237115720258</v>
      </c>
      <c r="T7" s="39">
        <f t="shared" si="2"/>
        <v>82972.000103935192</v>
      </c>
      <c r="U7" s="39">
        <f t="shared" si="2"/>
        <v>83801.983329029652</v>
      </c>
      <c r="V7" s="39">
        <f t="shared" si="2"/>
        <v>84640.269019450672</v>
      </c>
      <c r="W7" s="39">
        <f t="shared" si="2"/>
        <v>85486.940226190622</v>
      </c>
      <c r="X7" s="39">
        <f t="shared" si="2"/>
        <v>86342.080831015279</v>
      </c>
      <c r="Y7" s="39">
        <f t="shared" si="2"/>
        <v>87205.775554774184</v>
      </c>
      <c r="Z7" s="39">
        <f t="shared" si="2"/>
        <v>88078.109965794152</v>
      </c>
      <c r="AA7" s="39">
        <f t="shared" si="2"/>
        <v>88959.170488356714</v>
      </c>
      <c r="AB7" s="39">
        <f t="shared" si="2"/>
        <v>89849.044411260402</v>
      </c>
      <c r="AC7" s="39">
        <f t="shared" si="2"/>
        <v>90747.819896468645</v>
      </c>
      <c r="AD7" s="39">
        <f t="shared" si="2"/>
        <v>91655.585987844199</v>
      </c>
      <c r="AE7" s="39">
        <f t="shared" si="2"/>
        <v>92572.432619970947</v>
      </c>
      <c r="AF7" s="39">
        <f t="shared" si="2"/>
        <v>93498.450627063896</v>
      </c>
      <c r="AG7" s="39">
        <f t="shared" si="2"/>
        <v>94433.7317519684</v>
      </c>
      <c r="AH7" s="39">
        <f t="shared" si="2"/>
        <v>95378.368655249287</v>
      </c>
      <c r="AI7" s="39">
        <f t="shared" si="2"/>
        <v>96332.454924371021</v>
      </c>
      <c r="AJ7" s="39">
        <f t="shared" si="2"/>
        <v>97296.085082969585</v>
      </c>
      <c r="AK7" s="39">
        <f t="shared" si="2"/>
        <v>98269.354600217222</v>
      </c>
      <c r="AL7" s="39">
        <f t="shared" si="2"/>
        <v>99206.622609231592</v>
      </c>
      <c r="AM7" s="39">
        <f t="shared" si="2"/>
        <v>100152.83004116469</v>
      </c>
      <c r="AN7" s="39">
        <f t="shared" si="2"/>
        <v>101108.06215794945</v>
      </c>
      <c r="AO7" s="39">
        <f t="shared" si="2"/>
        <v>102072.40503472534</v>
      </c>
      <c r="AP7" s="39">
        <f t="shared" si="2"/>
        <v>103045.94556759452</v>
      </c>
      <c r="AQ7" s="39">
        <f t="shared" si="2"/>
        <v>104028.771481452</v>
      </c>
      <c r="AR7" s="39">
        <f t="shared" si="2"/>
        <v>105020.97133789043</v>
      </c>
      <c r="AS7" s="39">
        <f t="shared" si="2"/>
        <v>106022.63454318029</v>
      </c>
      <c r="AT7" s="39">
        <f t="shared" si="2"/>
        <v>107033.85135632628</v>
      </c>
      <c r="AU7" s="39">
        <f t="shared" si="2"/>
        <v>108054.71289720041</v>
      </c>
      <c r="AV7" s="42">
        <f t="shared" ref="AV7:AV62" si="3">J7</f>
        <v>76301.695999999982</v>
      </c>
      <c r="AW7" s="42">
        <f>K7-Savings_Cumulative!E7</f>
        <v>75862.459385818482</v>
      </c>
      <c r="AX7" s="42">
        <f>L7-Savings_Cumulative!F7</f>
        <v>76621.324649109301</v>
      </c>
      <c r="AY7" s="42">
        <f>M7-Savings_Cumulative!G7</f>
        <v>77387.780972490873</v>
      </c>
      <c r="AZ7" s="42">
        <f>N7-Savings_Cumulative!H7</f>
        <v>78161.9042906463</v>
      </c>
      <c r="BA7" s="42">
        <f>O7-Savings_Cumulative!I7</f>
        <v>78943.771297846455</v>
      </c>
      <c r="BB7" s="42">
        <f>P7-Savings_Cumulative!J7</f>
        <v>79733.459455548204</v>
      </c>
      <c r="BC7" s="42">
        <f>Q7-Savings_Cumulative!K7</f>
        <v>79733.712405513244</v>
      </c>
      <c r="BD7" s="42">
        <f>R7-Savings_Cumulative!L7</f>
        <v>79741.941231725956</v>
      </c>
      <c r="BE7" s="42">
        <f>S7-Savings_Cumulative!M7</f>
        <v>79758.145984792383</v>
      </c>
      <c r="BF7" s="42">
        <f>T7-Savings_Cumulative!N7</f>
        <v>79782.327513159398</v>
      </c>
      <c r="BG7" s="42">
        <f>U7-Savings_Cumulative!O7</f>
        <v>79814.487463122263</v>
      </c>
      <c r="BH7" s="42">
        <f>V7-Savings_Cumulative!P7</f>
        <v>79854.62827891206</v>
      </c>
      <c r="BI7" s="42">
        <f>W7-Savings_Cumulative!Q7</f>
        <v>80046.11770398893</v>
      </c>
      <c r="BJ7" s="42">
        <f>X7-Savings_Cumulative!R7</f>
        <v>80380.533198542849</v>
      </c>
      <c r="BK7" s="42">
        <f>Y7-Savings_Cumulative!S7</f>
        <v>80720.17388553085</v>
      </c>
      <c r="BL7" s="42">
        <f>Z7-Savings_Cumulative!T7</f>
        <v>81158.287175979</v>
      </c>
      <c r="BM7" s="42">
        <f>AA7-Savings_Cumulative!U7</f>
        <v>81764.412615101654</v>
      </c>
      <c r="BN7" s="42">
        <f>AB7-Savings_Cumulative!V7</f>
        <v>82373.399520037783</v>
      </c>
      <c r="BO7" s="42">
        <f>AC7-Savings_Cumulative!W7</f>
        <v>82985.361120243208</v>
      </c>
      <c r="BP7" s="42">
        <f>AD7-Savings_Cumulative!X7</f>
        <v>83600.668181983769</v>
      </c>
      <c r="BQ7" s="42">
        <f>AE7-Savings_Cumulative!Y7</f>
        <v>84414.98485966248</v>
      </c>
      <c r="BR7" s="42">
        <f>AF7-Savings_Cumulative!Z7</f>
        <v>85281.895129764089</v>
      </c>
      <c r="BS7" s="42">
        <f>AG7-Savings_Cumulative!AA7</f>
        <v>86151.094512266834</v>
      </c>
      <c r="BT7" s="42">
        <f>AH7-Savings_Cumulative!AB7</f>
        <v>87023.625408105057</v>
      </c>
      <c r="BU7" s="42">
        <f>AI7-Savings_Cumulative!AC7</f>
        <v>87900.164495588208</v>
      </c>
      <c r="BV7" s="42">
        <f>AJ7-Savings_Cumulative!AD7</f>
        <v>88780.926815149913</v>
      </c>
      <c r="BW7" s="42">
        <f>AK7-Savings_Cumulative!AE7</f>
        <v>89666.399665328994</v>
      </c>
      <c r="BX7" s="42">
        <f>AL7-Savings_Cumulative!AF7</f>
        <v>90525.070342583465</v>
      </c>
      <c r="BY7" s="42">
        <f>AM7-Savings_Cumulative!AG7</f>
        <v>91392.342359327304</v>
      </c>
      <c r="BZ7" s="42">
        <f>AN7-Savings_Cumulative!AH7</f>
        <v>92266.029763947037</v>
      </c>
      <c r="CA7" s="42">
        <f>AO7-Savings_Cumulative!AI7</f>
        <v>93146.649587835956</v>
      </c>
      <c r="CB7" s="42">
        <f>AP7-Savings_Cumulative!AJ7</f>
        <v>94035.176769801808</v>
      </c>
      <c r="CC7" s="42">
        <f>AQ7-Savings_Cumulative!AK7</f>
        <v>94931.859471542295</v>
      </c>
      <c r="CD7" s="42">
        <f>AR7-Savings_Cumulative!AL7</f>
        <v>95836.739613878468</v>
      </c>
      <c r="CE7" s="42">
        <f>AS7-Savings_Cumulative!AM7</f>
        <v>96749.831157379725</v>
      </c>
      <c r="CF7" s="42">
        <f>AT7-Savings_Cumulative!AN7</f>
        <v>97671.64201818977</v>
      </c>
      <c r="CG7" s="42">
        <f>AU7-Savings_Cumulative!AO7</f>
        <v>98602.475825783156</v>
      </c>
    </row>
    <row r="8" spans="2:85" x14ac:dyDescent="0.35">
      <c r="B8" s="27" t="s">
        <v>2071</v>
      </c>
      <c r="C8" s="27" t="s">
        <v>118</v>
      </c>
      <c r="D8" s="97" t="s">
        <v>2128</v>
      </c>
      <c r="E8" s="97"/>
      <c r="F8" s="98">
        <f>INDEX(RefTables!C$6:C$28,MATCH($D8,RefTables!$B$6:$B$28,0))</f>
        <v>9.5720493534996454E-3</v>
      </c>
      <c r="G8" s="98">
        <f>INDEX(RefTables!D$6:D$28,MATCH($D8,RefTables!$B$6:$B$28,0))</f>
        <v>7.6791681612145002E-3</v>
      </c>
      <c r="H8" s="249"/>
      <c r="I8" s="35">
        <f>SUMIFS(F861_2013_Sales!$W$4:$W$3061,F861_2013_Sales!$G$4:$G$3061,$C8,F861_2013_Sales!$E$4:$E$3061,"&lt;&gt;Energy")/1000</f>
        <v>46683.034</v>
      </c>
      <c r="J8" s="39">
        <f>I8+Savings_FirstYear!D8</f>
        <v>46910.608</v>
      </c>
      <c r="K8" s="39">
        <f t="shared" si="1"/>
        <v>47129.886305419102</v>
      </c>
      <c r="L8" s="39">
        <f t="shared" ref="L8:AU8" si="4">IF(L$5&lt;=2040,K8*(1+$F8),K8*(1+$G8))</f>
        <v>47581.015903159401</v>
      </c>
      <c r="M8" s="39">
        <f t="shared" si="4"/>
        <v>48036.463735674093</v>
      </c>
      <c r="N8" s="39">
        <f t="shared" si="4"/>
        <v>48496.271137319563</v>
      </c>
      <c r="O8" s="39">
        <f t="shared" si="4"/>
        <v>48960.479838106687</v>
      </c>
      <c r="P8" s="39">
        <f t="shared" si="4"/>
        <v>49429.131967488065</v>
      </c>
      <c r="Q8" s="39">
        <f t="shared" si="4"/>
        <v>49902.270058181508</v>
      </c>
      <c r="R8" s="39">
        <f t="shared" si="4"/>
        <v>50379.937050030087</v>
      </c>
      <c r="S8" s="39">
        <f t="shared" si="4"/>
        <v>50862.176293899181</v>
      </c>
      <c r="T8" s="39">
        <f t="shared" si="4"/>
        <v>51349.031555610782</v>
      </c>
      <c r="U8" s="39">
        <f t="shared" si="4"/>
        <v>51840.547019915495</v>
      </c>
      <c r="V8" s="39">
        <f t="shared" si="4"/>
        <v>52336.767294502548</v>
      </c>
      <c r="W8" s="39">
        <f t="shared" si="4"/>
        <v>52837.737414048155</v>
      </c>
      <c r="X8" s="39">
        <f t="shared" si="4"/>
        <v>53343.502844302682</v>
      </c>
      <c r="Y8" s="39">
        <f t="shared" si="4"/>
        <v>53854.109486216897</v>
      </c>
      <c r="Z8" s="39">
        <f t="shared" si="4"/>
        <v>54369.603680107743</v>
      </c>
      <c r="AA8" s="39">
        <f t="shared" si="4"/>
        <v>54890.032209863952</v>
      </c>
      <c r="AB8" s="39">
        <f t="shared" si="4"/>
        <v>55415.442307191952</v>
      </c>
      <c r="AC8" s="39">
        <f t="shared" si="4"/>
        <v>55945.881655902405</v>
      </c>
      <c r="AD8" s="39">
        <f t="shared" si="4"/>
        <v>56481.398396237753</v>
      </c>
      <c r="AE8" s="39">
        <f t="shared" si="4"/>
        <v>57022.041129241217</v>
      </c>
      <c r="AF8" s="39">
        <f t="shared" si="4"/>
        <v>57567.858921167601</v>
      </c>
      <c r="AG8" s="39">
        <f t="shared" si="4"/>
        <v>58118.901307936321</v>
      </c>
      <c r="AH8" s="39">
        <f t="shared" si="4"/>
        <v>58675.218299627064</v>
      </c>
      <c r="AI8" s="39">
        <f t="shared" si="4"/>
        <v>59236.860385018459</v>
      </c>
      <c r="AJ8" s="39">
        <f t="shared" si="4"/>
        <v>59803.878536170225</v>
      </c>
      <c r="AK8" s="39">
        <f t="shared" si="4"/>
        <v>60376.324213049142</v>
      </c>
      <c r="AL8" s="39">
        <f t="shared" si="4"/>
        <v>60839.964159637151</v>
      </c>
      <c r="AM8" s="39">
        <f t="shared" si="4"/>
        <v>61307.164475341269</v>
      </c>
      <c r="AN8" s="39">
        <f t="shared" si="4"/>
        <v>61777.952500834654</v>
      </c>
      <c r="AO8" s="39">
        <f t="shared" si="4"/>
        <v>62252.355786744083</v>
      </c>
      <c r="AP8" s="39">
        <f t="shared" si="4"/>
        <v>62730.402095262245</v>
      </c>
      <c r="AQ8" s="39">
        <f t="shared" si="4"/>
        <v>63212.119401772368</v>
      </c>
      <c r="AR8" s="39">
        <f t="shared" si="4"/>
        <v>63697.535896485351</v>
      </c>
      <c r="AS8" s="39">
        <f t="shared" si="4"/>
        <v>64186.679986089461</v>
      </c>
      <c r="AT8" s="39">
        <f t="shared" si="4"/>
        <v>64679.580295412699</v>
      </c>
      <c r="AU8" s="39">
        <f t="shared" si="4"/>
        <v>65176.265669097949</v>
      </c>
      <c r="AV8" s="42">
        <f t="shared" si="3"/>
        <v>46910.608</v>
      </c>
      <c r="AW8" s="42">
        <f>K8-Savings_Cumulative!E8</f>
        <v>47129.886305419102</v>
      </c>
      <c r="AX8" s="42">
        <f>L8-Savings_Cumulative!F8</f>
        <v>47581.015903159401</v>
      </c>
      <c r="AY8" s="42">
        <f>M8-Savings_Cumulative!G8</f>
        <v>48036.463735674093</v>
      </c>
      <c r="AZ8" s="42">
        <f>N8-Savings_Cumulative!H8</f>
        <v>48496.271137319563</v>
      </c>
      <c r="BA8" s="42">
        <f>O8-Savings_Cumulative!I8</f>
        <v>48960.479838106687</v>
      </c>
      <c r="BB8" s="42">
        <f>P8-Savings_Cumulative!J8</f>
        <v>49429.131967488065</v>
      </c>
      <c r="BC8" s="42">
        <f>Q8-Savings_Cumulative!K8</f>
        <v>49661.309171226967</v>
      </c>
      <c r="BD8" s="42">
        <f>R8-Savings_Cumulative!L8</f>
        <v>49797.560822710504</v>
      </c>
      <c r="BE8" s="42">
        <f>S8-Savings_Cumulative!M8</f>
        <v>49837.85289136639</v>
      </c>
      <c r="BF8" s="42">
        <f>T8-Savings_Cumulative!N8</f>
        <v>49826.329624164326</v>
      </c>
      <c r="BG8" s="42">
        <f>U8-Savings_Cumulative!O8</f>
        <v>49819.5817922274</v>
      </c>
      <c r="BH8" s="42">
        <f>V8-Savings_Cumulative!P8</f>
        <v>49817.606248892174</v>
      </c>
      <c r="BI8" s="42">
        <f>W8-Savings_Cumulative!Q8</f>
        <v>49863.726203990933</v>
      </c>
      <c r="BJ8" s="42">
        <f>X8-Savings_Cumulative!R8</f>
        <v>49973.454891895432</v>
      </c>
      <c r="BK8" s="42">
        <f>Y8-Savings_Cumulative!S8</f>
        <v>50122.184700168698</v>
      </c>
      <c r="BL8" s="42">
        <f>Z8-Savings_Cumulative!T8</f>
        <v>50329.817307173493</v>
      </c>
      <c r="BM8" s="42">
        <f>AA8-Savings_Cumulative!U8</f>
        <v>50611.119107184102</v>
      </c>
      <c r="BN8" s="42">
        <f>AB8-Savings_Cumulative!V8</f>
        <v>50926.918038954776</v>
      </c>
      <c r="BO8" s="42">
        <f>AC8-Savings_Cumulative!W8</f>
        <v>51271.795327642147</v>
      </c>
      <c r="BP8" s="42">
        <f>AD8-Savings_Cumulative!X8</f>
        <v>51629.945798333545</v>
      </c>
      <c r="BQ8" s="42">
        <f>AE8-Savings_Cumulative!Y8</f>
        <v>52048.835951452471</v>
      </c>
      <c r="BR8" s="42">
        <f>AF8-Savings_Cumulative!Z8</f>
        <v>52508.918921385535</v>
      </c>
      <c r="BS8" s="42">
        <f>AG8-Savings_Cumulative!AA8</f>
        <v>53001.231414928596</v>
      </c>
      <c r="BT8" s="42">
        <f>AH8-Savings_Cumulative!AB8</f>
        <v>53515.123167374055</v>
      </c>
      <c r="BU8" s="42">
        <f>AI8-Savings_Cumulative!AC8</f>
        <v>54034.178613187643</v>
      </c>
      <c r="BV8" s="42">
        <f>AJ8-Savings_Cumulative!AD8</f>
        <v>54555.103850689527</v>
      </c>
      <c r="BW8" s="42">
        <f>AK8-Savings_Cumulative!AE8</f>
        <v>55078.226881963616</v>
      </c>
      <c r="BX8" s="42">
        <f>AL8-Savings_Cumulative!AF8</f>
        <v>55493.69193447251</v>
      </c>
      <c r="BY8" s="42">
        <f>AM8-Savings_Cumulative!AG8</f>
        <v>55913.827246219305</v>
      </c>
      <c r="BZ8" s="42">
        <f>AN8-Savings_Cumulative!AH8</f>
        <v>56338.532041290353</v>
      </c>
      <c r="CA8" s="42">
        <f>AO8-Savings_Cumulative!AI8</f>
        <v>56767.425331375685</v>
      </c>
      <c r="CB8" s="42">
        <f>AP8-Savings_Cumulative!AJ8</f>
        <v>57199.868716752331</v>
      </c>
      <c r="CC8" s="42">
        <f>AQ8-Savings_Cumulative!AK8</f>
        <v>57635.950932395288</v>
      </c>
      <c r="CD8" s="42">
        <f>AR8-Savings_Cumulative!AL8</f>
        <v>58075.856093542025</v>
      </c>
      <c r="CE8" s="42">
        <f>AS8-Savings_Cumulative!AM8</f>
        <v>58519.493716792735</v>
      </c>
      <c r="CF8" s="42">
        <f>AT8-Savings_Cumulative!AN8</f>
        <v>58966.861000064862</v>
      </c>
      <c r="CG8" s="42">
        <f>AU8-Savings_Cumulative!AO8</f>
        <v>59418.119483408322</v>
      </c>
    </row>
    <row r="9" spans="2:85" x14ac:dyDescent="0.35">
      <c r="B9" s="27" t="s">
        <v>2073</v>
      </c>
      <c r="C9" s="27" t="s">
        <v>60</v>
      </c>
      <c r="D9" s="97" t="s">
        <v>2121</v>
      </c>
      <c r="E9" s="97"/>
      <c r="F9" s="98">
        <f>INDEX(RefTables!C$6:C$28,MATCH($D9,RefTables!$B$6:$B$28,0))</f>
        <v>7.4795949558474906E-3</v>
      </c>
      <c r="G9" s="98">
        <f>INDEX(RefTables!D$6:D$28,MATCH($D9,RefTables!$B$6:$B$28,0))</f>
        <v>8.2052173568547548E-3</v>
      </c>
      <c r="H9" s="249" t="s">
        <v>2778</v>
      </c>
      <c r="I9" s="36">
        <f>SUMIFS(F861_2013_Sales!$W$4:$W$3061,F861_2013_Sales!$G$4:$G$3061,$C9,F861_2013_Sales!$E$4:$E$3061,"&lt;&gt;Energy")/1000
-SUMIFS(F861_2013_Sales!$W$4:$W$3061,F861_2013_Sales!$G$4:$G$3061,$C9,F861_2013_Sales!$C$4:$C$3061,$E57)/1000</f>
        <v>261526.07399999999</v>
      </c>
      <c r="J9" s="39">
        <f>I9+Savings_FirstYear!D9</f>
        <v>264568.59700000001</v>
      </c>
      <c r="K9" s="39">
        <f t="shared" si="1"/>
        <v>263482.18310391298</v>
      </c>
      <c r="L9" s="39">
        <f t="shared" ref="L9:AU9" si="5">IF(L$5&lt;=2040,K9*(1+$F9),K9*(1+$G9))</f>
        <v>265452.92311161268</v>
      </c>
      <c r="M9" s="39">
        <f t="shared" si="5"/>
        <v>267438.40345633327</v>
      </c>
      <c r="N9" s="39">
        <f t="shared" si="5"/>
        <v>269438.73438982514</v>
      </c>
      <c r="O9" s="39">
        <f t="shared" si="5"/>
        <v>271454.02698847721</v>
      </c>
      <c r="P9" s="39">
        <f t="shared" si="5"/>
        <v>273484.39315948472</v>
      </c>
      <c r="Q9" s="39">
        <f t="shared" si="5"/>
        <v>275529.94564706343</v>
      </c>
      <c r="R9" s="39">
        <f t="shared" si="5"/>
        <v>277590.79803871014</v>
      </c>
      <c r="S9" s="39">
        <f t="shared" si="5"/>
        <v>279667.06477151014</v>
      </c>
      <c r="T9" s="39">
        <f t="shared" si="5"/>
        <v>281758.86113849177</v>
      </c>
      <c r="U9" s="39">
        <f t="shared" si="5"/>
        <v>283866.30329502857</v>
      </c>
      <c r="V9" s="39">
        <f t="shared" si="5"/>
        <v>285989.50826528913</v>
      </c>
      <c r="W9" s="39">
        <f t="shared" si="5"/>
        <v>288128.59394873551</v>
      </c>
      <c r="X9" s="39">
        <f t="shared" si="5"/>
        <v>290283.67912666989</v>
      </c>
      <c r="Y9" s="39">
        <f t="shared" si="5"/>
        <v>292454.88346883055</v>
      </c>
      <c r="Z9" s="39">
        <f t="shared" si="5"/>
        <v>294642.32754003699</v>
      </c>
      <c r="AA9" s="39">
        <f t="shared" si="5"/>
        <v>296846.13280688459</v>
      </c>
      <c r="AB9" s="39">
        <f t="shared" si="5"/>
        <v>299066.4216444898</v>
      </c>
      <c r="AC9" s="39">
        <f t="shared" si="5"/>
        <v>301303.31734328531</v>
      </c>
      <c r="AD9" s="39">
        <f t="shared" si="5"/>
        <v>303556.94411586627</v>
      </c>
      <c r="AE9" s="39">
        <f t="shared" si="5"/>
        <v>305827.42710388778</v>
      </c>
      <c r="AF9" s="39">
        <f t="shared" si="5"/>
        <v>308114.89238501381</v>
      </c>
      <c r="AG9" s="39">
        <f t="shared" si="5"/>
        <v>310419.46697991824</v>
      </c>
      <c r="AH9" s="39">
        <f t="shared" si="5"/>
        <v>312741.27885933808</v>
      </c>
      <c r="AI9" s="39">
        <f t="shared" si="5"/>
        <v>315080.45695117966</v>
      </c>
      <c r="AJ9" s="39">
        <f t="shared" si="5"/>
        <v>317437.13114767784</v>
      </c>
      <c r="AK9" s="39">
        <f t="shared" si="5"/>
        <v>319811.4323126087</v>
      </c>
      <c r="AL9" s="39">
        <f t="shared" si="5"/>
        <v>322435.5546279407</v>
      </c>
      <c r="AM9" s="39">
        <f t="shared" si="5"/>
        <v>325081.20843724097</v>
      </c>
      <c r="AN9" s="39">
        <f t="shared" si="5"/>
        <v>327748.57041109755</v>
      </c>
      <c r="AO9" s="39">
        <f t="shared" si="5"/>
        <v>330437.81866971904</v>
      </c>
      <c r="AP9" s="39">
        <f t="shared" si="5"/>
        <v>333149.13279482903</v>
      </c>
      <c r="AQ9" s="39">
        <f t="shared" si="5"/>
        <v>335882.69384165824</v>
      </c>
      <c r="AR9" s="39">
        <f t="shared" si="5"/>
        <v>338638.68435103493</v>
      </c>
      <c r="AS9" s="39">
        <f t="shared" si="5"/>
        <v>341417.28836157452</v>
      </c>
      <c r="AT9" s="39">
        <f t="shared" si="5"/>
        <v>344218.69142196921</v>
      </c>
      <c r="AU9" s="39">
        <f t="shared" si="5"/>
        <v>347043.08060337859</v>
      </c>
      <c r="AV9" s="42">
        <f t="shared" si="3"/>
        <v>264568.59700000001</v>
      </c>
      <c r="AW9" s="42">
        <f>K9-Savings_Cumulative!E9</f>
        <v>263482.18310391298</v>
      </c>
      <c r="AX9" s="42">
        <f>L9-Savings_Cumulative!F9</f>
        <v>265452.92311161268</v>
      </c>
      <c r="AY9" s="42">
        <f>M9-Savings_Cumulative!G9</f>
        <v>267438.40345633327</v>
      </c>
      <c r="AZ9" s="42">
        <f>N9-Savings_Cumulative!H9</f>
        <v>269438.73438982514</v>
      </c>
      <c r="BA9" s="42">
        <f>O9-Savings_Cumulative!I9</f>
        <v>271454.02698847721</v>
      </c>
      <c r="BB9" s="42">
        <f>P9-Savings_Cumulative!J9</f>
        <v>273484.39315948472</v>
      </c>
      <c r="BC9" s="42">
        <f>Q9-Savings_Cumulative!K9</f>
        <v>272795.10171546857</v>
      </c>
      <c r="BD9" s="42">
        <f>R9-Savings_Cumulative!L9</f>
        <v>272128.00308996061</v>
      </c>
      <c r="BE9" s="42">
        <f>S9-Savings_Cumulative!M9</f>
        <v>271482.98979186098</v>
      </c>
      <c r="BF9" s="42">
        <f>T9-Savings_Cumulative!N9</f>
        <v>270859.95626092405</v>
      </c>
      <c r="BG9" s="42">
        <f>U9-Savings_Cumulative!O9</f>
        <v>270258.79885485157</v>
      </c>
      <c r="BH9" s="42">
        <f>V9-Savings_Cumulative!P9</f>
        <v>269679.41583656362</v>
      </c>
      <c r="BI9" s="42">
        <f>W9-Savings_Cumulative!Q9</f>
        <v>269613.44513219636</v>
      </c>
      <c r="BJ9" s="42">
        <f>X9-Savings_Cumulative!R9</f>
        <v>270030.64481323579</v>
      </c>
      <c r="BK9" s="42">
        <f>Y9-Savings_Cumulative!S9</f>
        <v>270457.41326618631</v>
      </c>
      <c r="BL9" s="42">
        <f>Z9-Savings_Cumulative!T9</f>
        <v>271213.47979590384</v>
      </c>
      <c r="BM9" s="42">
        <f>AA9-Savings_Cumulative!U9</f>
        <v>272536.44819657615</v>
      </c>
      <c r="BN9" s="42">
        <f>AB9-Savings_Cumulative!V9</f>
        <v>273858.33004978276</v>
      </c>
      <c r="BO9" s="42">
        <f>AC9-Savings_Cumulative!W9</f>
        <v>275179.40742475109</v>
      </c>
      <c r="BP9" s="42">
        <f>AD9-Savings_Cumulative!X9</f>
        <v>276500.84396231367</v>
      </c>
      <c r="BQ9" s="42">
        <f>AE9-Savings_Cumulative!Y9</f>
        <v>278493.65224455058</v>
      </c>
      <c r="BR9" s="42">
        <f>AF9-Savings_Cumulative!Z9</f>
        <v>280653.82125929568</v>
      </c>
      <c r="BS9" s="42">
        <f>AG9-Savings_Cumulative!AA9</f>
        <v>282808.25477320014</v>
      </c>
      <c r="BT9" s="42">
        <f>AH9-Savings_Cumulative!AB9</f>
        <v>284960.4067632283</v>
      </c>
      <c r="BU9" s="42">
        <f>AI9-Savings_Cumulative!AC9</f>
        <v>287112.46685287141</v>
      </c>
      <c r="BV9" s="42">
        <f>AJ9-Savings_Cumulative!AD9</f>
        <v>289265.0344158386</v>
      </c>
      <c r="BW9" s="42">
        <f>AK9-Savings_Cumulative!AE9</f>
        <v>291419.63977133506</v>
      </c>
      <c r="BX9" s="42">
        <f>AL9-Savings_Cumulative!AF9</f>
        <v>293856.98896920582</v>
      </c>
      <c r="BY9" s="42">
        <f>AM9-Savings_Cumulative!AG9</f>
        <v>296312.12037903199</v>
      </c>
      <c r="BZ9" s="42">
        <f>AN9-Savings_Cumulative!AH9</f>
        <v>298777.4088950046</v>
      </c>
      <c r="CA9" s="42">
        <f>AO9-Savings_Cumulative!AI9</f>
        <v>301254.51848179777</v>
      </c>
      <c r="CB9" s="42">
        <f>AP9-Savings_Cumulative!AJ9</f>
        <v>303746.67834434699</v>
      </c>
      <c r="CC9" s="42">
        <f>AQ9-Savings_Cumulative!AK9</f>
        <v>306254.61547973636</v>
      </c>
      <c r="CD9" s="42">
        <f>AR9-Savings_Cumulative!AL9</f>
        <v>308778.34633141803</v>
      </c>
      <c r="CE9" s="42">
        <f>AS9-Savings_Cumulative!AM9</f>
        <v>311318.48938665411</v>
      </c>
      <c r="CF9" s="42">
        <f>AT9-Savings_Cumulative!AN9</f>
        <v>313877.31948471512</v>
      </c>
      <c r="CG9" s="42">
        <f>AU9-Savings_Cumulative!AO9</f>
        <v>316455.73772175092</v>
      </c>
    </row>
    <row r="10" spans="2:85" x14ac:dyDescent="0.35">
      <c r="B10" s="27" t="s">
        <v>2074</v>
      </c>
      <c r="C10" s="27" t="s">
        <v>125</v>
      </c>
      <c r="D10" s="97" t="s">
        <v>2123</v>
      </c>
      <c r="E10" s="97"/>
      <c r="F10" s="98">
        <f>INDEX(RefTables!C$6:C$28,MATCH($D10,RefTables!$B$6:$B$28,0))</f>
        <v>1.014189183920533E-2</v>
      </c>
      <c r="G10" s="98">
        <f>INDEX(RefTables!D$6:D$28,MATCH($D10,RefTables!$B$6:$B$28,0))</f>
        <v>8.6845812783646892E-3</v>
      </c>
      <c r="H10" s="249"/>
      <c r="I10" s="35">
        <f>SUMIFS(F861_2013_Sales!$W$4:$W$3061,F861_2013_Sales!$G$4:$G$3061,$C10,F861_2013_Sales!$E$4:$E$3061,"&lt;&gt;Energy")/1000</f>
        <v>53441.648999999998</v>
      </c>
      <c r="J10" s="39">
        <f>I10+Savings_FirstYear!D10</f>
        <v>53934.413</v>
      </c>
      <c r="K10" s="39">
        <f t="shared" si="1"/>
        <v>53983.648423866776</v>
      </c>
      <c r="L10" s="39">
        <f t="shared" ref="L10:AU10" si="6">IF(L$5&lt;=2040,K10*(1+$F10),K10*(1+$G10))</f>
        <v>54531.144747267317</v>
      </c>
      <c r="M10" s="39">
        <f t="shared" si="6"/>
        <v>55084.193719162155</v>
      </c>
      <c r="N10" s="39">
        <f t="shared" si="6"/>
        <v>55642.851653911734</v>
      </c>
      <c r="O10" s="39">
        <f t="shared" si="6"/>
        <v>56207.175437010657</v>
      </c>
      <c r="P10" s="39">
        <f t="shared" si="6"/>
        <v>56777.222530880055</v>
      </c>
      <c r="Q10" s="39">
        <f t="shared" si="6"/>
        <v>57353.050980718734</v>
      </c>
      <c r="R10" s="39">
        <f t="shared" si="6"/>
        <v>57934.71942041361</v>
      </c>
      <c r="S10" s="39">
        <f t="shared" si="6"/>
        <v>58522.287078510155</v>
      </c>
      <c r="T10" s="39">
        <f t="shared" si="6"/>
        <v>59115.813784243328</v>
      </c>
      <c r="U10" s="39">
        <f t="shared" si="6"/>
        <v>59715.359973629726</v>
      </c>
      <c r="V10" s="39">
        <f t="shared" si="6"/>
        <v>60320.98669562149</v>
      </c>
      <c r="W10" s="39">
        <f t="shared" si="6"/>
        <v>60932.755618322626</v>
      </c>
      <c r="X10" s="39">
        <f t="shared" si="6"/>
        <v>61550.729035268385</v>
      </c>
      <c r="Y10" s="39">
        <f t="shared" si="6"/>
        <v>62174.969871768313</v>
      </c>
      <c r="Z10" s="39">
        <f t="shared" si="6"/>
        <v>62805.541691313636</v>
      </c>
      <c r="AA10" s="39">
        <f t="shared" si="6"/>
        <v>63442.508702049643</v>
      </c>
      <c r="AB10" s="39">
        <f t="shared" si="6"/>
        <v>64085.935763313675</v>
      </c>
      <c r="AC10" s="39">
        <f t="shared" si="6"/>
        <v>64735.88839223946</v>
      </c>
      <c r="AD10" s="39">
        <f t="shared" si="6"/>
        <v>65392.432770428422</v>
      </c>
      <c r="AE10" s="39">
        <f t="shared" si="6"/>
        <v>66055.635750688612</v>
      </c>
      <c r="AF10" s="39">
        <f t="shared" si="6"/>
        <v>66725.564863842039</v>
      </c>
      <c r="AG10" s="39">
        <f t="shared" si="6"/>
        <v>67402.28832560101</v>
      </c>
      <c r="AH10" s="39">
        <f t="shared" si="6"/>
        <v>68085.875043514185</v>
      </c>
      <c r="AI10" s="39">
        <f t="shared" si="6"/>
        <v>68776.394623983157</v>
      </c>
      <c r="AJ10" s="39">
        <f t="shared" si="6"/>
        <v>69473.917379350096</v>
      </c>
      <c r="AK10" s="39">
        <f t="shared" si="6"/>
        <v>70178.514335057349</v>
      </c>
      <c r="AL10" s="39">
        <f t="shared" si="6"/>
        <v>70787.985346795031</v>
      </c>
      <c r="AM10" s="39">
        <f t="shared" si="6"/>
        <v>71402.749359070964</v>
      </c>
      <c r="AN10" s="39">
        <f t="shared" si="6"/>
        <v>72022.852339378514</v>
      </c>
      <c r="AO10" s="39">
        <f t="shared" si="6"/>
        <v>72648.340654419502</v>
      </c>
      <c r="AP10" s="39">
        <f t="shared" si="6"/>
        <v>73279.261073571135</v>
      </c>
      <c r="AQ10" s="39">
        <f t="shared" si="6"/>
        <v>73915.660772383068</v>
      </c>
      <c r="AR10" s="39">
        <f t="shared" si="6"/>
        <v>74557.587336104858</v>
      </c>
      <c r="AS10" s="39">
        <f t="shared" si="6"/>
        <v>75205.088763244028</v>
      </c>
      <c r="AT10" s="39">
        <f t="shared" si="6"/>
        <v>75858.213469155045</v>
      </c>
      <c r="AU10" s="39">
        <f t="shared" si="6"/>
        <v>76517.010289659462</v>
      </c>
      <c r="AV10" s="42">
        <f t="shared" si="3"/>
        <v>53934.413</v>
      </c>
      <c r="AW10" s="42">
        <f>K10-Savings_Cumulative!E10</f>
        <v>53983.648423866776</v>
      </c>
      <c r="AX10" s="42">
        <f>L10-Savings_Cumulative!F10</f>
        <v>54531.144747267317</v>
      </c>
      <c r="AY10" s="42">
        <f>M10-Savings_Cumulative!G10</f>
        <v>55084.193719162155</v>
      </c>
      <c r="AZ10" s="42">
        <f>N10-Savings_Cumulative!H10</f>
        <v>55642.851653911734</v>
      </c>
      <c r="BA10" s="42">
        <f>O10-Savings_Cumulative!I10</f>
        <v>56207.175437010657</v>
      </c>
      <c r="BB10" s="42">
        <f>P10-Savings_Cumulative!J10</f>
        <v>56777.222530880055</v>
      </c>
      <c r="BC10" s="42">
        <f>Q10-Savings_Cumulative!K10</f>
        <v>56829.530995712157</v>
      </c>
      <c r="BD10" s="42">
        <f>R10-Savings_Cumulative!L10</f>
        <v>56842.904125449917</v>
      </c>
      <c r="BE10" s="42">
        <f>S10-Savings_Cumulative!M10</f>
        <v>56862.04274229196</v>
      </c>
      <c r="BF10" s="42">
        <f>T10-Savings_Cumulative!N10</f>
        <v>56886.949020602216</v>
      </c>
      <c r="BG10" s="42">
        <f>U10-Savings_Cumulative!O10</f>
        <v>56917.625719782591</v>
      </c>
      <c r="BH10" s="42">
        <f>V10-Savings_Cumulative!P10</f>
        <v>56954.07618457653</v>
      </c>
      <c r="BI10" s="42">
        <f>W10-Savings_Cumulative!Q10</f>
        <v>57090.435695046574</v>
      </c>
      <c r="BJ10" s="42">
        <f>X10-Savings_Cumulative!R10</f>
        <v>57329.22649462735</v>
      </c>
      <c r="BK10" s="42">
        <f>Y10-Savings_Cumulative!S10</f>
        <v>57579.57894217912</v>
      </c>
      <c r="BL10" s="42">
        <f>Z10-Savings_Cumulative!T10</f>
        <v>57895.000976019655</v>
      </c>
      <c r="BM10" s="42">
        <f>AA10-Savings_Cumulative!U10</f>
        <v>58326.38936970209</v>
      </c>
      <c r="BN10" s="42">
        <f>AB10-Savings_Cumulative!V10</f>
        <v>58769.224236417023</v>
      </c>
      <c r="BO10" s="42">
        <f>AC10-Savings_Cumulative!W10</f>
        <v>59214.324135712908</v>
      </c>
      <c r="BP10" s="42">
        <f>AD10-Savings_Cumulative!X10</f>
        <v>59661.940685409732</v>
      </c>
      <c r="BQ10" s="42">
        <f>AE10-Savings_Cumulative!Y10</f>
        <v>60240.567206261228</v>
      </c>
      <c r="BR10" s="42">
        <f>AF10-Savings_Cumulative!Z10</f>
        <v>60865.05802007865</v>
      </c>
      <c r="BS10" s="42">
        <f>AG10-Savings_Cumulative!AA10</f>
        <v>61494.183407499906</v>
      </c>
      <c r="BT10" s="42">
        <f>AH10-Savings_Cumulative!AB10</f>
        <v>62125.810044994898</v>
      </c>
      <c r="BU10" s="42">
        <f>AI10-Savings_Cumulative!AC10</f>
        <v>62760.442873761043</v>
      </c>
      <c r="BV10" s="42">
        <f>AJ10-Savings_Cumulative!AD10</f>
        <v>63398.263317839504</v>
      </c>
      <c r="BW10" s="42">
        <f>AK10-Savings_Cumulative!AE10</f>
        <v>64039.60572983262</v>
      </c>
      <c r="BX10" s="42">
        <f>AL10-Savings_Cumulative!AF10</f>
        <v>64591.567638904562</v>
      </c>
      <c r="BY10" s="42">
        <f>AM10-Savings_Cumulative!AG10</f>
        <v>65149.820933909999</v>
      </c>
      <c r="BZ10" s="42">
        <f>AN10-Savings_Cumulative!AH10</f>
        <v>65712.365973325548</v>
      </c>
      <c r="CA10" s="42">
        <f>AO10-Savings_Cumulative!AI10</f>
        <v>66279.410326897312</v>
      </c>
      <c r="CB10" s="42">
        <f>AP10-Savings_Cumulative!AJ10</f>
        <v>66851.613713659564</v>
      </c>
      <c r="CC10" s="42">
        <f>AQ10-Savings_Cumulative!AK10</f>
        <v>67429.184348682422</v>
      </c>
      <c r="CD10" s="42">
        <f>AR10-Savings_Cumulative!AL10</f>
        <v>68012.154240642412</v>
      </c>
      <c r="CE10" s="42">
        <f>AS10-Savings_Cumulative!AM10</f>
        <v>68600.395512779738</v>
      </c>
      <c r="CF10" s="42">
        <f>AT10-Savings_Cumulative!AN10</f>
        <v>69194.114114533077</v>
      </c>
      <c r="CG10" s="42">
        <f>AU10-Savings_Cumulative!AO10</f>
        <v>69793.533018046262</v>
      </c>
    </row>
    <row r="11" spans="2:85" x14ac:dyDescent="0.35">
      <c r="B11" s="27" t="s">
        <v>2075</v>
      </c>
      <c r="C11" s="27" t="s">
        <v>228</v>
      </c>
      <c r="D11" s="97" t="s">
        <v>2136</v>
      </c>
      <c r="E11" s="97"/>
      <c r="F11" s="98">
        <f>INDEX(RefTables!C$6:C$28,MATCH($D11,RefTables!$B$6:$B$28,0))</f>
        <v>3.9353950206333366E-3</v>
      </c>
      <c r="G11" s="98">
        <f>INDEX(RefTables!D$6:D$28,MATCH($D11,RefTables!$B$6:$B$28,0))</f>
        <v>9.6517979639743068E-4</v>
      </c>
      <c r="H11" s="249"/>
      <c r="I11" s="35">
        <f>SUMIFS(F861_2013_Sales!$W$4:$W$3061,F861_2013_Sales!$G$4:$G$3061,$C11,F861_2013_Sales!$E$4:$E$3061,"&lt;&gt;Energy")/1000</f>
        <v>29824.516</v>
      </c>
      <c r="J11" s="39">
        <f>I11+Savings_FirstYear!D11</f>
        <v>30124.060999999998</v>
      </c>
      <c r="K11" s="39">
        <f t="shared" si="1"/>
        <v>29941.887251759199</v>
      </c>
      <c r="L11" s="39">
        <f t="shared" ref="L11:AU11" si="7">IF(L$5&lt;=2040,K11*(1+$F11),K11*(1+$G11))</f>
        <v>30059.720405758137</v>
      </c>
      <c r="M11" s="39">
        <f t="shared" si="7"/>
        <v>30178.017279764586</v>
      </c>
      <c r="N11" s="39">
        <f t="shared" si="7"/>
        <v>30296.77969869996</v>
      </c>
      <c r="O11" s="39">
        <f t="shared" si="7"/>
        <v>30416.009494667451</v>
      </c>
      <c r="P11" s="39">
        <f t="shared" si="7"/>
        <v>30535.7085069803</v>
      </c>
      <c r="Q11" s="39">
        <f t="shared" si="7"/>
        <v>30655.87858219018</v>
      </c>
      <c r="R11" s="39">
        <f t="shared" si="7"/>
        <v>30776.521574115672</v>
      </c>
      <c r="S11" s="39">
        <f t="shared" si="7"/>
        <v>30897.639343870862</v>
      </c>
      <c r="T11" s="39">
        <f t="shared" si="7"/>
        <v>31019.233759894058</v>
      </c>
      <c r="U11" s="39">
        <f t="shared" si="7"/>
        <v>31141.306697976604</v>
      </c>
      <c r="V11" s="39">
        <f t="shared" si="7"/>
        <v>31263.860041291839</v>
      </c>
      <c r="W11" s="39">
        <f t="shared" si="7"/>
        <v>31386.895680424117</v>
      </c>
      <c r="X11" s="39">
        <f t="shared" si="7"/>
        <v>31510.415513397995</v>
      </c>
      <c r="Y11" s="39">
        <f t="shared" si="7"/>
        <v>31634.42144570751</v>
      </c>
      <c r="Z11" s="39">
        <f t="shared" si="7"/>
        <v>31758.915390345563</v>
      </c>
      <c r="AA11" s="39">
        <f t="shared" si="7"/>
        <v>31883.899267833443</v>
      </c>
      <c r="AB11" s="39">
        <f t="shared" si="7"/>
        <v>32009.375006250451</v>
      </c>
      <c r="AC11" s="39">
        <f t="shared" si="7"/>
        <v>32135.344541263636</v>
      </c>
      <c r="AD11" s="39">
        <f t="shared" si="7"/>
        <v>32261.80981615766</v>
      </c>
      <c r="AE11" s="39">
        <f t="shared" si="7"/>
        <v>32388.772781864787</v>
      </c>
      <c r="AF11" s="39">
        <f t="shared" si="7"/>
        <v>32516.235396994962</v>
      </c>
      <c r="AG11" s="39">
        <f t="shared" si="7"/>
        <v>32644.199627866037</v>
      </c>
      <c r="AH11" s="39">
        <f t="shared" si="7"/>
        <v>32772.667448534099</v>
      </c>
      <c r="AI11" s="39">
        <f t="shared" si="7"/>
        <v>32901.640840823929</v>
      </c>
      <c r="AJ11" s="39">
        <f t="shared" si="7"/>
        <v>33031.121794359577</v>
      </c>
      <c r="AK11" s="39">
        <f t="shared" si="7"/>
        <v>33161.112306595031</v>
      </c>
      <c r="AL11" s="39">
        <f t="shared" si="7"/>
        <v>33193.11874221942</v>
      </c>
      <c r="AM11" s="39">
        <f t="shared" si="7"/>
        <v>33225.156069808829</v>
      </c>
      <c r="AN11" s="39">
        <f t="shared" si="7"/>
        <v>33257.224319179557</v>
      </c>
      <c r="AO11" s="39">
        <f t="shared" si="7"/>
        <v>33289.323520176687</v>
      </c>
      <c r="AP11" s="39">
        <f t="shared" si="7"/>
        <v>33321.453702674102</v>
      </c>
      <c r="AQ11" s="39">
        <f t="shared" si="7"/>
        <v>33353.614896574516</v>
      </c>
      <c r="AR11" s="39">
        <f t="shared" si="7"/>
        <v>33385.80713180951</v>
      </c>
      <c r="AS11" s="39">
        <f t="shared" si="7"/>
        <v>33418.030438339556</v>
      </c>
      <c r="AT11" s="39">
        <f t="shared" si="7"/>
        <v>33450.284846154034</v>
      </c>
      <c r="AU11" s="39">
        <f t="shared" si="7"/>
        <v>33482.570385271283</v>
      </c>
      <c r="AV11" s="42">
        <f t="shared" si="3"/>
        <v>30124.060999999998</v>
      </c>
      <c r="AW11" s="42">
        <f>K11-Savings_Cumulative!E11</f>
        <v>29941.887251759199</v>
      </c>
      <c r="AX11" s="42">
        <f>L11-Savings_Cumulative!F11</f>
        <v>30059.720405758137</v>
      </c>
      <c r="AY11" s="42">
        <f>M11-Savings_Cumulative!G11</f>
        <v>30178.017279764586</v>
      </c>
      <c r="AZ11" s="42">
        <f>N11-Savings_Cumulative!H11</f>
        <v>30296.77969869996</v>
      </c>
      <c r="BA11" s="42">
        <f>O11-Savings_Cumulative!I11</f>
        <v>30416.009494667451</v>
      </c>
      <c r="BB11" s="42">
        <f>P11-Savings_Cumulative!J11</f>
        <v>30535.7085069803</v>
      </c>
      <c r="BC11" s="42">
        <f>Q11-Savings_Cumulative!K11</f>
        <v>30350.521497120379</v>
      </c>
      <c r="BD11" s="42">
        <f>R11-Savings_Cumulative!L11</f>
        <v>30167.659274074664</v>
      </c>
      <c r="BE11" s="42">
        <f>S11-Savings_Cumulative!M11</f>
        <v>29987.100451089107</v>
      </c>
      <c r="BF11" s="42">
        <f>T11-Savings_Cumulative!N11</f>
        <v>29808.823862601414</v>
      </c>
      <c r="BG11" s="42">
        <f>U11-Savings_Cumulative!O11</f>
        <v>29632.808562057944</v>
      </c>
      <c r="BH11" s="42">
        <f>V11-Savings_Cumulative!P11</f>
        <v>29459.0338197526</v>
      </c>
      <c r="BI11" s="42">
        <f>W11-Savings_Cumulative!Q11</f>
        <v>29342.38375729194</v>
      </c>
      <c r="BJ11" s="42">
        <f>X11-Savings_Cumulative!R11</f>
        <v>29279.277776013205</v>
      </c>
      <c r="BK11" s="42">
        <f>Y11-Savings_Cumulative!S11</f>
        <v>29216.643426773218</v>
      </c>
      <c r="BL11" s="42">
        <f>Z11-Savings_Cumulative!T11</f>
        <v>29190.173726227713</v>
      </c>
      <c r="BM11" s="42">
        <f>AA11-Savings_Cumulative!U11</f>
        <v>29226.265475542918</v>
      </c>
      <c r="BN11" s="42">
        <f>AB11-Savings_Cumulative!V11</f>
        <v>29261.27309325396</v>
      </c>
      <c r="BO11" s="42">
        <f>AC11-Savings_Cumulative!W11</f>
        <v>29295.224714524116</v>
      </c>
      <c r="BP11" s="42">
        <f>AD11-Savings_Cumulative!X11</f>
        <v>29328.246780936046</v>
      </c>
      <c r="BQ11" s="42">
        <f>AE11-Savings_Cumulative!Y11</f>
        <v>29435.256774588735</v>
      </c>
      <c r="BR11" s="42">
        <f>AF11-Savings_Cumulative!Z11</f>
        <v>29559.71018842229</v>
      </c>
      <c r="BS11" s="42">
        <f>AG11-Savings_Cumulative!AA11</f>
        <v>29682.208962609679</v>
      </c>
      <c r="BT11" s="42">
        <f>AH11-Savings_Cumulative!AB11</f>
        <v>29803.135846135054</v>
      </c>
      <c r="BU11" s="42">
        <f>AI11-Savings_Cumulative!AC11</f>
        <v>29922.731039232727</v>
      </c>
      <c r="BV11" s="42">
        <f>AJ11-Savings_Cumulative!AD11</f>
        <v>30041.056300575496</v>
      </c>
      <c r="BW11" s="42">
        <f>AK11-Savings_Cumulative!AE11</f>
        <v>30158.277075394384</v>
      </c>
      <c r="BX11" s="42">
        <f>AL11-Savings_Cumulative!AF11</f>
        <v>30181.322954099309</v>
      </c>
      <c r="BY11" s="42">
        <f>AM11-Savings_Cumulative!AG11</f>
        <v>30205.345881601814</v>
      </c>
      <c r="BZ11" s="42">
        <f>AN11-Savings_Cumulative!AH11</f>
        <v>30229.472276524015</v>
      </c>
      <c r="CA11" s="42">
        <f>AO11-Savings_Cumulative!AI11</f>
        <v>30253.86874980951</v>
      </c>
      <c r="CB11" s="42">
        <f>AP11-Savings_Cumulative!AJ11</f>
        <v>30278.87604076846</v>
      </c>
      <c r="CC11" s="42">
        <f>AQ11-Savings_Cumulative!AK11</f>
        <v>30304.554246008243</v>
      </c>
      <c r="CD11" s="42">
        <f>AR11-Savings_Cumulative!AL11</f>
        <v>30330.883849483973</v>
      </c>
      <c r="CE11" s="42">
        <f>AS11-Savings_Cumulative!AM11</f>
        <v>30357.688870137998</v>
      </c>
      <c r="CF11" s="42">
        <f>AT11-Savings_Cumulative!AN11</f>
        <v>30384.991981098687</v>
      </c>
      <c r="CG11" s="42">
        <f>AU11-Savings_Cumulative!AO11</f>
        <v>30412.877198678347</v>
      </c>
    </row>
    <row r="12" spans="2:85" x14ac:dyDescent="0.35">
      <c r="B12" s="27" t="s">
        <v>2076</v>
      </c>
      <c r="C12" s="27" t="s">
        <v>186</v>
      </c>
      <c r="D12" s="97" t="s">
        <v>2132</v>
      </c>
      <c r="E12" s="97"/>
      <c r="F12" s="98">
        <f>INDEX(RefTables!C$6:C$28,MATCH($D12,RefTables!$B$6:$B$28,0))</f>
        <v>3.4135158695176582E-3</v>
      </c>
      <c r="G12" s="98">
        <f>INDEX(RefTables!D$6:D$28,MATCH($D12,RefTables!$B$6:$B$28,0))</f>
        <v>3.6477833185752928E-3</v>
      </c>
      <c r="H12" s="249"/>
      <c r="I12" s="35">
        <f>SUMIFS(F861_2013_Sales!$W$4:$W$3061,F861_2013_Sales!$G$4:$G$3061,$C12,F861_2013_Sales!$E$4:$E$3061,"&lt;&gt;Energy")/1000</f>
        <v>11347.856</v>
      </c>
      <c r="J12" s="39">
        <f>I12+Savings_FirstYear!D12</f>
        <v>11348.700999999999</v>
      </c>
      <c r="K12" s="39">
        <f t="shared" si="1"/>
        <v>11386.592086541001</v>
      </c>
      <c r="L12" s="39">
        <f t="shared" ref="L12:AU12" si="8">IF(L$5&lt;=2040,K12*(1+$F12),K12*(1+$G12))</f>
        <v>11425.460399328133</v>
      </c>
      <c r="M12" s="39">
        <f t="shared" si="8"/>
        <v>11464.461389717784</v>
      </c>
      <c r="N12" s="39">
        <f t="shared" si="8"/>
        <v>11503.595510607058</v>
      </c>
      <c r="O12" s="39">
        <f t="shared" si="8"/>
        <v>11542.863216439027</v>
      </c>
      <c r="P12" s="39">
        <f t="shared" si="8"/>
        <v>11582.264963208014</v>
      </c>
      <c r="Q12" s="39">
        <f t="shared" si="8"/>
        <v>11621.801208464884</v>
      </c>
      <c r="R12" s="39">
        <f t="shared" si="8"/>
        <v>11661.472411322358</v>
      </c>
      <c r="S12" s="39">
        <f t="shared" si="8"/>
        <v>11701.27903246035</v>
      </c>
      <c r="T12" s="39">
        <f t="shared" si="8"/>
        <v>11741.221534131308</v>
      </c>
      <c r="U12" s="39">
        <f t="shared" si="8"/>
        <v>11781.300380165587</v>
      </c>
      <c r="V12" s="39">
        <f t="shared" si="8"/>
        <v>11821.516035976836</v>
      </c>
      <c r="W12" s="39">
        <f t="shared" si="8"/>
        <v>11861.8689685674</v>
      </c>
      <c r="X12" s="39">
        <f t="shared" si="8"/>
        <v>11902.359646533743</v>
      </c>
      <c r="Y12" s="39">
        <f t="shared" si="8"/>
        <v>11942.988540071892</v>
      </c>
      <c r="Z12" s="39">
        <f t="shared" si="8"/>
        <v>11983.756120982895</v>
      </c>
      <c r="AA12" s="39">
        <f t="shared" si="8"/>
        <v>12024.662862678299</v>
      </c>
      <c r="AB12" s="39">
        <f t="shared" si="8"/>
        <v>12065.70924018565</v>
      </c>
      <c r="AC12" s="39">
        <f t="shared" si="8"/>
        <v>12106.895730154009</v>
      </c>
      <c r="AD12" s="39">
        <f t="shared" si="8"/>
        <v>12148.222810859485</v>
      </c>
      <c r="AE12" s="39">
        <f t="shared" si="8"/>
        <v>12189.690962210791</v>
      </c>
      <c r="AF12" s="39">
        <f t="shared" si="8"/>
        <v>12231.300665754812</v>
      </c>
      <c r="AG12" s="39">
        <f t="shared" si="8"/>
        <v>12273.052404682208</v>
      </c>
      <c r="AH12" s="39">
        <f t="shared" si="8"/>
        <v>12314.946663833012</v>
      </c>
      <c r="AI12" s="39">
        <f t="shared" si="8"/>
        <v>12356.98392970227</v>
      </c>
      <c r="AJ12" s="39">
        <f t="shared" si="8"/>
        <v>12399.164690445683</v>
      </c>
      <c r="AK12" s="39">
        <f t="shared" si="8"/>
        <v>12441.489435885282</v>
      </c>
      <c r="AL12" s="39">
        <f t="shared" si="8"/>
        <v>12486.873293507735</v>
      </c>
      <c r="AM12" s="39">
        <f t="shared" si="8"/>
        <v>12532.422701608955</v>
      </c>
      <c r="AN12" s="39">
        <f t="shared" si="8"/>
        <v>12578.138264081219</v>
      </c>
      <c r="AO12" s="39">
        <f t="shared" si="8"/>
        <v>12624.020587019668</v>
      </c>
      <c r="AP12" s="39">
        <f t="shared" si="8"/>
        <v>12670.070278730349</v>
      </c>
      <c r="AQ12" s="39">
        <f t="shared" si="8"/>
        <v>12716.287949738278</v>
      </c>
      <c r="AR12" s="39">
        <f t="shared" si="8"/>
        <v>12762.674212795533</v>
      </c>
      <c r="AS12" s="39">
        <f t="shared" si="8"/>
        <v>12809.22968288938</v>
      </c>
      <c r="AT12" s="39">
        <f t="shared" si="8"/>
        <v>12855.954977250423</v>
      </c>
      <c r="AU12" s="39">
        <f t="shared" si="8"/>
        <v>12902.850715360792</v>
      </c>
      <c r="AV12" s="42">
        <f t="shared" si="3"/>
        <v>11348.700999999999</v>
      </c>
      <c r="AW12" s="42">
        <f>K12-Savings_Cumulative!E12</f>
        <v>11386.592086541001</v>
      </c>
      <c r="AX12" s="42">
        <f>L12-Savings_Cumulative!F12</f>
        <v>11425.460399328133</v>
      </c>
      <c r="AY12" s="42">
        <f>M12-Savings_Cumulative!G12</f>
        <v>11464.461389717784</v>
      </c>
      <c r="AZ12" s="42">
        <f>N12-Savings_Cumulative!H12</f>
        <v>11503.595510607058</v>
      </c>
      <c r="BA12" s="42">
        <f>O12-Savings_Cumulative!I12</f>
        <v>11542.863216439027</v>
      </c>
      <c r="BB12" s="42">
        <f>P12-Savings_Cumulative!J12</f>
        <v>11582.264963208014</v>
      </c>
      <c r="BC12" s="42">
        <f>Q12-Savings_Cumulative!K12</f>
        <v>11620.938753575263</v>
      </c>
      <c r="BD12" s="42">
        <f>R12-Savings_Cumulative!L12</f>
        <v>11636.502744253841</v>
      </c>
      <c r="BE12" s="42">
        <f>S12-Savings_Cumulative!M12</f>
        <v>11628.896860795328</v>
      </c>
      <c r="BF12" s="42">
        <f>T12-Savings_Cumulative!N12</f>
        <v>11598.200054042005</v>
      </c>
      <c r="BG12" s="42">
        <f>U12-Savings_Cumulative!O12</f>
        <v>11544.629658173202</v>
      </c>
      <c r="BH12" s="42">
        <f>V12-Savings_Cumulative!P12</f>
        <v>11469.399017402719</v>
      </c>
      <c r="BI12" s="42">
        <f>W12-Savings_Cumulative!Q12</f>
        <v>11395.213033254973</v>
      </c>
      <c r="BJ12" s="42">
        <f>X12-Savings_Cumulative!R12</f>
        <v>11326.233679625364</v>
      </c>
      <c r="BK12" s="42">
        <f>Y12-Savings_Cumulative!S12</f>
        <v>11266.248373600061</v>
      </c>
      <c r="BL12" s="42">
        <f>Z12-Savings_Cumulative!T12</f>
        <v>11215.264684289356</v>
      </c>
      <c r="BM12" s="42">
        <f>AA12-Savings_Cumulative!U12</f>
        <v>11175.933472481171</v>
      </c>
      <c r="BN12" s="42">
        <f>AB12-Savings_Cumulative!V12</f>
        <v>11152.482950432459</v>
      </c>
      <c r="BO12" s="42">
        <f>AC12-Savings_Cumulative!W12</f>
        <v>11140.496111152941</v>
      </c>
      <c r="BP12" s="42">
        <f>AD12-Savings_Cumulative!X12</f>
        <v>11135.962522841301</v>
      </c>
      <c r="BQ12" s="42">
        <f>AE12-Savings_Cumulative!Y12</f>
        <v>11138.844030376529</v>
      </c>
      <c r="BR12" s="42">
        <f>AF12-Savings_Cumulative!Z12</f>
        <v>11151.737950693372</v>
      </c>
      <c r="BS12" s="42">
        <f>AG12-Savings_Cumulative!AA12</f>
        <v>11171.376731808119</v>
      </c>
      <c r="BT12" s="42">
        <f>AH12-Savings_Cumulative!AB12</f>
        <v>11197.722600430614</v>
      </c>
      <c r="BU12" s="42">
        <f>AI12-Savings_Cumulative!AC12</f>
        <v>11230.720645184083</v>
      </c>
      <c r="BV12" s="42">
        <f>AJ12-Savings_Cumulative!AD12</f>
        <v>11270.071179198125</v>
      </c>
      <c r="BW12" s="42">
        <f>AK12-Savings_Cumulative!AE12</f>
        <v>11310.183144325965</v>
      </c>
      <c r="BX12" s="42">
        <f>AL12-Savings_Cumulative!AF12</f>
        <v>11352.627655532058</v>
      </c>
      <c r="BY12" s="42">
        <f>AM12-Savings_Cumulative!AG12</f>
        <v>11394.947886096437</v>
      </c>
      <c r="BZ12" s="42">
        <f>AN12-Savings_Cumulative!AH12</f>
        <v>11437.300635366051</v>
      </c>
      <c r="CA12" s="42">
        <f>AO12-Savings_Cumulative!AI12</f>
        <v>11479.760324526118</v>
      </c>
      <c r="CB12" s="42">
        <f>AP12-Savings_Cumulative!AJ12</f>
        <v>11522.407227833206</v>
      </c>
      <c r="CC12" s="42">
        <f>AQ12-Savings_Cumulative!AK12</f>
        <v>11565.316947023741</v>
      </c>
      <c r="CD12" s="42">
        <f>AR12-Savings_Cumulative!AL12</f>
        <v>11608.185644770456</v>
      </c>
      <c r="CE12" s="42">
        <f>AS12-Savings_Cumulative!AM12</f>
        <v>11650.999321593748</v>
      </c>
      <c r="CF12" s="42">
        <f>AT12-Savings_Cumulative!AN12</f>
        <v>11693.807709930947</v>
      </c>
      <c r="CG12" s="42">
        <f>AU12-Savings_Cumulative!AO12</f>
        <v>11736.656054670331</v>
      </c>
    </row>
    <row r="13" spans="2:85" s="132" customFormat="1" x14ac:dyDescent="0.35">
      <c r="B13" s="27" t="s">
        <v>2780</v>
      </c>
      <c r="C13" s="27" t="s">
        <v>413</v>
      </c>
      <c r="D13" s="97" t="s">
        <v>2132</v>
      </c>
      <c r="E13" s="97"/>
      <c r="F13" s="98">
        <f>INDEX(RefTables!C$6:C$28,MATCH($D13,RefTables!$B$6:$B$28,0))</f>
        <v>3.4135158695176582E-3</v>
      </c>
      <c r="G13" s="98">
        <f>INDEX(RefTables!D$6:D$28,MATCH($D13,RefTables!$B$6:$B$28,0))</f>
        <v>3.6477833185752928E-3</v>
      </c>
      <c r="H13" s="249"/>
      <c r="I13" s="35">
        <f>SUMIFS(F861_2013_Sales!$W$4:$W$3061,F861_2013_Sales!$G$4:$G$3061,$C13,F861_2013_Sales!$E$4:$E$3061,"&lt;&gt;Energy")/1000</f>
        <v>11085.519</v>
      </c>
      <c r="J13" s="39">
        <f>I13+Savings_FirstYear!D13</f>
        <v>11135.89</v>
      </c>
      <c r="K13" s="39">
        <f t="shared" si="1"/>
        <v>11123.35959502834</v>
      </c>
      <c r="L13" s="39">
        <f t="shared" ref="L13" si="9">IF(L$5&lt;=2040,K13*(1+$F13),K13*(1+$G13))</f>
        <v>11161.329359528321</v>
      </c>
      <c r="M13" s="39">
        <f t="shared" ref="M13" si="10">IF(M$5&lt;=2040,L13*(1+$F13),L13*(1+$G13))</f>
        <v>11199.428734421985</v>
      </c>
      <c r="N13" s="39">
        <f t="shared" ref="N13" si="11">IF(N$5&lt;=2040,M13*(1+$F13),M13*(1+$G13))</f>
        <v>11237.658162136466</v>
      </c>
      <c r="O13" s="39">
        <f t="shared" ref="O13" si="12">IF(O$5&lt;=2040,N13*(1+$F13),N13*(1+$G13))</f>
        <v>11276.018086609134</v>
      </c>
      <c r="P13" s="39">
        <f t="shared" ref="P13" si="13">IF(P$5&lt;=2040,O13*(1+$F13),O13*(1+$G13))</f>
        <v>11314.508953292743</v>
      </c>
      <c r="Q13" s="39">
        <f t="shared" ref="Q13" si="14">IF(Q$5&lt;=2040,P13*(1+$F13),P13*(1+$G13))</f>
        <v>11353.131209160607</v>
      </c>
      <c r="R13" s="39">
        <f t="shared" ref="R13" si="15">IF(R$5&lt;=2040,Q13*(1+$F13),Q13*(1+$G13))</f>
        <v>11391.885302711793</v>
      </c>
      <c r="S13" s="39">
        <f t="shared" ref="S13" si="16">IF(S$5&lt;=2040,R13*(1+$F13),R13*(1+$G13))</f>
        <v>11430.771683976325</v>
      </c>
      <c r="T13" s="39">
        <f t="shared" ref="T13" si="17">IF(T$5&lt;=2040,S13*(1+$F13),S13*(1+$G13))</f>
        <v>11469.790804520411</v>
      </c>
      <c r="U13" s="39">
        <f t="shared" ref="U13" si="18">IF(U$5&lt;=2040,T13*(1+$F13),T13*(1+$G13))</f>
        <v>11508.943117451689</v>
      </c>
      <c r="V13" s="39">
        <f t="shared" ref="V13" si="19">IF(V$5&lt;=2040,U13*(1+$F13),U13*(1+$G13))</f>
        <v>11548.229077424487</v>
      </c>
      <c r="W13" s="39">
        <f t="shared" ref="W13" si="20">IF(W$5&lt;=2040,V13*(1+$F13),V13*(1+$G13))</f>
        <v>11587.6491406451</v>
      </c>
      <c r="X13" s="39">
        <f t="shared" ref="X13" si="21">IF(X$5&lt;=2040,W13*(1+$F13),W13*(1+$G13))</f>
        <v>11627.203764877095</v>
      </c>
      <c r="Y13" s="39">
        <f t="shared" ref="Y13" si="22">IF(Y$5&lt;=2040,X13*(1+$F13),X13*(1+$G13))</f>
        <v>11666.893409446619</v>
      </c>
      <c r="Z13" s="39">
        <f t="shared" ref="Z13" si="23">IF(Z$5&lt;=2040,Y13*(1+$F13),Y13*(1+$G13))</f>
        <v>11706.718535247735</v>
      </c>
      <c r="AA13" s="39">
        <f t="shared" ref="AA13" si="24">IF(AA$5&lt;=2040,Z13*(1+$F13),Z13*(1+$G13))</f>
        <v>11746.67960474778</v>
      </c>
      <c r="AB13" s="39">
        <f t="shared" ref="AB13" si="25">IF(AB$5&lt;=2040,AA13*(1+$F13),AA13*(1+$G13))</f>
        <v>11786.777081992726</v>
      </c>
      <c r="AC13" s="39">
        <f t="shared" ref="AC13" si="26">IF(AC$5&lt;=2040,AB13*(1+$F13),AB13*(1+$G13))</f>
        <v>11827.011432612575</v>
      </c>
      <c r="AD13" s="39">
        <f t="shared" ref="AD13" si="27">IF(AD$5&lt;=2040,AC13*(1+$F13),AC13*(1+$G13))</f>
        <v>11867.383123826765</v>
      </c>
      <c r="AE13" s="39">
        <f t="shared" ref="AE13" si="28">IF(AE$5&lt;=2040,AD13*(1+$F13),AD13*(1+$G13))</f>
        <v>11907.892624449594</v>
      </c>
      <c r="AF13" s="39">
        <f t="shared" ref="AF13" si="29">IF(AF$5&lt;=2040,AE13*(1+$F13),AE13*(1+$G13))</f>
        <v>11948.540404895664</v>
      </c>
      <c r="AG13" s="39">
        <f t="shared" ref="AG13" si="30">IF(AG$5&lt;=2040,AF13*(1+$F13),AF13*(1+$G13))</f>
        <v>11989.326937185349</v>
      </c>
      <c r="AH13" s="39">
        <f t="shared" ref="AH13" si="31">IF(AH$5&lt;=2040,AG13*(1+$F13),AG13*(1+$G13))</f>
        <v>12030.252694950266</v>
      </c>
      <c r="AI13" s="39">
        <f t="shared" ref="AI13" si="32">IF(AI$5&lt;=2040,AH13*(1+$F13),AH13*(1+$G13))</f>
        <v>12071.318153438786</v>
      </c>
      <c r="AJ13" s="39">
        <f t="shared" ref="AJ13" si="33">IF(AJ$5&lt;=2040,AI13*(1+$F13),AI13*(1+$G13))</f>
        <v>12112.523789521545</v>
      </c>
      <c r="AK13" s="39">
        <f t="shared" ref="AK13" si="34">IF(AK$5&lt;=2040,AJ13*(1+$F13),AJ13*(1+$G13))</f>
        <v>12153.870081696987</v>
      </c>
      <c r="AL13" s="39">
        <f t="shared" ref="AL13" si="35">IF(AL$5&lt;=2040,AK13*(1+$F13),AK13*(1+$G13))</f>
        <v>12198.204766237131</v>
      </c>
      <c r="AM13" s="39">
        <f t="shared" ref="AM13" si="36">IF(AM$5&lt;=2040,AL13*(1+$F13),AL13*(1+$G13))</f>
        <v>12242.701174099977</v>
      </c>
      <c r="AN13" s="39">
        <f t="shared" ref="AN13" si="37">IF(AN$5&lt;=2040,AM13*(1+$F13),AM13*(1+$G13))</f>
        <v>12287.359895217161</v>
      </c>
      <c r="AO13" s="39">
        <f t="shared" ref="AO13" si="38">IF(AO$5&lt;=2040,AN13*(1+$F13),AN13*(1+$G13))</f>
        <v>12332.181521672266</v>
      </c>
      <c r="AP13" s="39">
        <f t="shared" ref="AP13" si="39">IF(AP$5&lt;=2040,AO13*(1+$F13),AO13*(1+$G13))</f>
        <v>12377.166647708666</v>
      </c>
      <c r="AQ13" s="39">
        <f t="shared" ref="AQ13" si="40">IF(AQ$5&lt;=2040,AP13*(1+$F13),AP13*(1+$G13))</f>
        <v>12422.315869737404</v>
      </c>
      <c r="AR13" s="39">
        <f t="shared" ref="AR13" si="41">IF(AR$5&lt;=2040,AQ13*(1+$F13),AQ13*(1+$G13))</f>
        <v>12467.629786345105</v>
      </c>
      <c r="AS13" s="39">
        <f t="shared" ref="AS13" si="42">IF(AS$5&lt;=2040,AR13*(1+$F13),AR13*(1+$G13))</f>
        <v>12513.108998301908</v>
      </c>
      <c r="AT13" s="39">
        <f t="shared" ref="AT13" si="43">IF(AT$5&lt;=2040,AS13*(1+$F13),AS13*(1+$G13))</f>
        <v>12558.754108569428</v>
      </c>
      <c r="AU13" s="39">
        <f t="shared" ref="AU13" si="44">IF(AU$5&lt;=2040,AT13*(1+$F13),AT13*(1+$G13))</f>
        <v>12604.565722308756</v>
      </c>
      <c r="AV13" s="42">
        <f t="shared" si="3"/>
        <v>11135.89</v>
      </c>
      <c r="AW13" s="42">
        <f>K13-Savings_Cumulative!E13</f>
        <v>11123.35959502834</v>
      </c>
      <c r="AX13" s="42">
        <f>L13-Savings_Cumulative!F13</f>
        <v>11161.329359528321</v>
      </c>
      <c r="AY13" s="42">
        <f>M13-Savings_Cumulative!G13</f>
        <v>11199.428734421985</v>
      </c>
      <c r="AZ13" s="42">
        <f>N13-Savings_Cumulative!H13</f>
        <v>11237.658162136466</v>
      </c>
      <c r="BA13" s="42">
        <f>O13-Savings_Cumulative!I13</f>
        <v>11276.018086609134</v>
      </c>
      <c r="BB13" s="42">
        <f>P13-Savings_Cumulative!J13</f>
        <v>11314.508953292743</v>
      </c>
      <c r="BC13" s="42">
        <f>Q13-Savings_Cumulative!K13</f>
        <v>11301.71971182915</v>
      </c>
      <c r="BD13" s="42">
        <f>R13-Savings_Cumulative!L13</f>
        <v>11266.51698109445</v>
      </c>
      <c r="BE13" s="42">
        <f>S13-Savings_Cumulative!M13</f>
        <v>11209.143865705222</v>
      </c>
      <c r="BF13" s="42">
        <f>T13-Savings_Cumulative!N13</f>
        <v>11136.071547592257</v>
      </c>
      <c r="BG13" s="42">
        <f>U13-Savings_Cumulative!O13</f>
        <v>11063.863145047611</v>
      </c>
      <c r="BH13" s="42">
        <f>V13-Savings_Cumulative!P13</f>
        <v>10992.510473569933</v>
      </c>
      <c r="BI13" s="42">
        <f>W13-Savings_Cumulative!Q13</f>
        <v>10931.249460493342</v>
      </c>
      <c r="BJ13" s="42">
        <f>X13-Savings_Cumulative!R13</f>
        <v>10883.582474348013</v>
      </c>
      <c r="BK13" s="42">
        <f>Y13-Savings_Cumulative!S13</f>
        <v>10844.393314928744</v>
      </c>
      <c r="BL13" s="42">
        <f>Z13-Savings_Cumulative!T13</f>
        <v>10818.401261085623</v>
      </c>
      <c r="BM13" s="42">
        <f>AA13-Savings_Cumulative!U13</f>
        <v>10808.564916886249</v>
      </c>
      <c r="BN13" s="42">
        <f>AB13-Savings_Cumulative!V13</f>
        <v>10805.940899714493</v>
      </c>
      <c r="BO13" s="42">
        <f>AC13-Savings_Cumulative!W13</f>
        <v>10809.654533340961</v>
      </c>
      <c r="BP13" s="42">
        <f>AD13-Savings_Cumulative!X13</f>
        <v>10816.399152222282</v>
      </c>
      <c r="BQ13" s="42">
        <f>AE13-Savings_Cumulative!Y13</f>
        <v>10835.367038634302</v>
      </c>
      <c r="BR13" s="42">
        <f>AF13-Savings_Cumulative!Z13</f>
        <v>10862.656971112658</v>
      </c>
      <c r="BS13" s="42">
        <f>AG13-Savings_Cumulative!AA13</f>
        <v>10896.358702255155</v>
      </c>
      <c r="BT13" s="42">
        <f>AH13-Savings_Cumulative!AB13</f>
        <v>10934.898453073707</v>
      </c>
      <c r="BU13" s="42">
        <f>AI13-Savings_Cumulative!AC13</f>
        <v>10973.846741984897</v>
      </c>
      <c r="BV13" s="42">
        <f>AJ13-Savings_Cumulative!AD13</f>
        <v>11012.214404034436</v>
      </c>
      <c r="BW13" s="42">
        <f>AK13-Savings_Cumulative!AE13</f>
        <v>11050.07261064971</v>
      </c>
      <c r="BX13" s="42">
        <f>AL13-Savings_Cumulative!AF13</f>
        <v>11091.21208653521</v>
      </c>
      <c r="BY13" s="42">
        <f>AM13-Savings_Cumulative!AG13</f>
        <v>11132.551532972937</v>
      </c>
      <c r="BZ13" s="42">
        <f>AN13-Savings_Cumulative!AH13</f>
        <v>11174.07052403715</v>
      </c>
      <c r="CA13" s="42">
        <f>AO13-Savings_Cumulative!AI13</f>
        <v>11215.738711333343</v>
      </c>
      <c r="CB13" s="42">
        <f>AP13-Savings_Cumulative!AJ13</f>
        <v>11257.355554402997</v>
      </c>
      <c r="CC13" s="42">
        <f>AQ13-Savings_Cumulative!AK13</f>
        <v>11298.924639781953</v>
      </c>
      <c r="CD13" s="42">
        <f>AR13-Savings_Cumulative!AL13</f>
        <v>11340.48416289614</v>
      </c>
      <c r="CE13" s="42">
        <f>AS13-Savings_Cumulative!AM13</f>
        <v>11382.063345858391</v>
      </c>
      <c r="CF13" s="42">
        <f>AT13-Savings_Cumulative!AN13</f>
        <v>11423.703075605878</v>
      </c>
      <c r="CG13" s="42">
        <f>AU13-Savings_Cumulative!AO13</f>
        <v>11465.432095720584</v>
      </c>
    </row>
    <row r="14" spans="2:85" x14ac:dyDescent="0.35">
      <c r="B14" s="27" t="s">
        <v>2077</v>
      </c>
      <c r="C14" s="27" t="s">
        <v>58</v>
      </c>
      <c r="D14" s="97" t="s">
        <v>2139</v>
      </c>
      <c r="E14" s="97"/>
      <c r="F14" s="98">
        <f>INDEX(RefTables!C$6:C$28,MATCH($D14,RefTables!$B$6:$B$28,0))</f>
        <v>8.3441334145055723E-3</v>
      </c>
      <c r="G14" s="98">
        <f>INDEX(RefTables!D$6:D$28,MATCH($D14,RefTables!$B$6:$B$28,0))</f>
        <v>8.6772242459063342E-3</v>
      </c>
      <c r="H14" s="249"/>
      <c r="I14" s="35">
        <f>SUMIFS(F861_2013_Sales!$W$4:$W$3061,F861_2013_Sales!$G$4:$G$3061,$C14,F861_2013_Sales!$E$4:$E$3061,"&lt;&gt;Energy")/1000</f>
        <v>221919.514</v>
      </c>
      <c r="J14" s="39">
        <f>I14+Savings_FirstYear!D14</f>
        <v>222289.44699999999</v>
      </c>
      <c r="K14" s="39">
        <f t="shared" si="1"/>
        <v>223771.24003209823</v>
      </c>
      <c r="L14" s="39">
        <f t="shared" ref="L14:AU14" si="45">IF(L$5&lt;=2040,K14*(1+$F14),K14*(1+$G14))</f>
        <v>225638.41711325542</v>
      </c>
      <c r="M14" s="39">
        <f t="shared" si="45"/>
        <v>227521.17416908627</v>
      </c>
      <c r="N14" s="39">
        <f t="shared" si="45"/>
        <v>229419.64120097808</v>
      </c>
      <c r="O14" s="39">
        <f t="shared" si="45"/>
        <v>231333.94929506702</v>
      </c>
      <c r="P14" s="39">
        <f t="shared" si="45"/>
        <v>233264.23063128954</v>
      </c>
      <c r="Q14" s="39">
        <f t="shared" si="45"/>
        <v>235210.61849250901</v>
      </c>
      <c r="R14" s="39">
        <f t="shared" si="45"/>
        <v>237173.24727371888</v>
      </c>
      <c r="S14" s="39">
        <f t="shared" si="45"/>
        <v>239152.25249132232</v>
      </c>
      <c r="T14" s="39">
        <f t="shared" si="45"/>
        <v>241147.77079248943</v>
      </c>
      <c r="U14" s="39">
        <f t="shared" si="45"/>
        <v>243159.93996459257</v>
      </c>
      <c r="V14" s="39">
        <f t="shared" si="45"/>
        <v>245188.89894472031</v>
      </c>
      <c r="W14" s="39">
        <f t="shared" si="45"/>
        <v>247234.78782927079</v>
      </c>
      <c r="X14" s="39">
        <f t="shared" si="45"/>
        <v>249297.74788362521</v>
      </c>
      <c r="Y14" s="39">
        <f t="shared" si="45"/>
        <v>251377.92155190196</v>
      </c>
      <c r="Z14" s="39">
        <f t="shared" si="45"/>
        <v>253475.45246679214</v>
      </c>
      <c r="AA14" s="39">
        <f t="shared" si="45"/>
        <v>255590.4854594772</v>
      </c>
      <c r="AB14" s="39">
        <f t="shared" si="45"/>
        <v>257723.16656962933</v>
      </c>
      <c r="AC14" s="39">
        <f t="shared" si="45"/>
        <v>259873.64305549517</v>
      </c>
      <c r="AD14" s="39">
        <f t="shared" si="45"/>
        <v>262042.06340406381</v>
      </c>
      <c r="AE14" s="39">
        <f t="shared" si="45"/>
        <v>264228.57734131964</v>
      </c>
      <c r="AF14" s="39">
        <f t="shared" si="45"/>
        <v>266433.33584258059</v>
      </c>
      <c r="AG14" s="39">
        <f t="shared" si="45"/>
        <v>268656.49114292284</v>
      </c>
      <c r="AH14" s="39">
        <f t="shared" si="45"/>
        <v>270898.1967476923</v>
      </c>
      <c r="AI14" s="39">
        <f t="shared" si="45"/>
        <v>273158.60744310403</v>
      </c>
      <c r="AJ14" s="39">
        <f t="shared" si="45"/>
        <v>275437.87930692983</v>
      </c>
      <c r="AK14" s="39">
        <f t="shared" si="45"/>
        <v>277736.16971927532</v>
      </c>
      <c r="AL14" s="39">
        <f t="shared" si="45"/>
        <v>280146.14874512859</v>
      </c>
      <c r="AM14" s="39">
        <f t="shared" si="45"/>
        <v>282577.03969941713</v>
      </c>
      <c r="AN14" s="39">
        <f t="shared" si="45"/>
        <v>285029.02403963334</v>
      </c>
      <c r="AO14" s="39">
        <f t="shared" si="45"/>
        <v>287502.28479781706</v>
      </c>
      <c r="AP14" s="39">
        <f t="shared" si="45"/>
        <v>289997.00659421814</v>
      </c>
      <c r="AQ14" s="39">
        <f t="shared" si="45"/>
        <v>292513.37565107777</v>
      </c>
      <c r="AR14" s="39">
        <f t="shared" si="45"/>
        <v>295051.57980652922</v>
      </c>
      <c r="AS14" s="39">
        <f t="shared" si="45"/>
        <v>297611.80852861941</v>
      </c>
      <c r="AT14" s="39">
        <f t="shared" si="45"/>
        <v>300194.25292945199</v>
      </c>
      <c r="AU14" s="39">
        <f t="shared" si="45"/>
        <v>302799.10577945318</v>
      </c>
      <c r="AV14" s="42">
        <f t="shared" si="3"/>
        <v>222289.44699999999</v>
      </c>
      <c r="AW14" s="42">
        <f>K14-Savings_Cumulative!E14</f>
        <v>223771.24003209823</v>
      </c>
      <c r="AX14" s="42">
        <f>L14-Savings_Cumulative!F14</f>
        <v>225638.41711325542</v>
      </c>
      <c r="AY14" s="42">
        <f>M14-Savings_Cumulative!G14</f>
        <v>227521.17416908627</v>
      </c>
      <c r="AZ14" s="42">
        <f>N14-Savings_Cumulative!H14</f>
        <v>229419.64120097808</v>
      </c>
      <c r="BA14" s="42">
        <f>O14-Savings_Cumulative!I14</f>
        <v>231333.94929506702</v>
      </c>
      <c r="BB14" s="42">
        <f>P14-Savings_Cumulative!J14</f>
        <v>233264.23063128954</v>
      </c>
      <c r="BC14" s="42">
        <f>Q14-Savings_Cumulative!K14</f>
        <v>234821.77419903185</v>
      </c>
      <c r="BD14" s="42">
        <f>R14-Savings_Cumulative!L14</f>
        <v>235923.31876117433</v>
      </c>
      <c r="BE14" s="42">
        <f>S14-Savings_Cumulative!M14</f>
        <v>236565.35379218002</v>
      </c>
      <c r="BF14" s="42">
        <f>T14-Savings_Cumulative!N14</f>
        <v>236747.13280640368</v>
      </c>
      <c r="BG14" s="42">
        <f>U14-Savings_Cumulative!O14</f>
        <v>236470.674731843</v>
      </c>
      <c r="BH14" s="42">
        <f>V14-Savings_Cumulative!P14</f>
        <v>236134.92696465229</v>
      </c>
      <c r="BI14" s="42">
        <f>W14-Savings_Cumulative!Q14</f>
        <v>235889.38260794725</v>
      </c>
      <c r="BJ14" s="42">
        <f>X14-Savings_Cumulative!R14</f>
        <v>235814.7813093639</v>
      </c>
      <c r="BK14" s="42">
        <f>Y14-Savings_Cumulative!S14</f>
        <v>235924.47512402429</v>
      </c>
      <c r="BL14" s="42">
        <f>Z14-Savings_Cumulative!T14</f>
        <v>236262.99214272757</v>
      </c>
      <c r="BM14" s="42">
        <f>AA14-Savings_Cumulative!U14</f>
        <v>236917.53076234277</v>
      </c>
      <c r="BN14" s="42">
        <f>AB14-Savings_Cumulative!V14</f>
        <v>237830.58452217234</v>
      </c>
      <c r="BO14" s="42">
        <f>AC14-Savings_Cumulative!W14</f>
        <v>238918.0739906629</v>
      </c>
      <c r="BP14" s="42">
        <f>AD14-Savings_Cumulative!X14</f>
        <v>240164.94043175408</v>
      </c>
      <c r="BQ14" s="42">
        <f>AE14-Savings_Cumulative!Y14</f>
        <v>241618.33581373343</v>
      </c>
      <c r="BR14" s="42">
        <f>AF14-Savings_Cumulative!Z14</f>
        <v>243230.77665656066</v>
      </c>
      <c r="BS14" s="42">
        <f>AG14-Savings_Cumulative!AA14</f>
        <v>244991.5078733243</v>
      </c>
      <c r="BT14" s="42">
        <f>AH14-Savings_Cumulative!AB14</f>
        <v>246900.99044144989</v>
      </c>
      <c r="BU14" s="42">
        <f>AI14-Savings_Cumulative!AC14</f>
        <v>248959.05854847949</v>
      </c>
      <c r="BV14" s="42">
        <f>AJ14-Savings_Cumulative!AD14</f>
        <v>251068.09756864372</v>
      </c>
      <c r="BW14" s="42">
        <f>AK14-Savings_Cumulative!AE14</f>
        <v>253184.60133333126</v>
      </c>
      <c r="BX14" s="42">
        <f>AL14-Savings_Cumulative!AF14</f>
        <v>255404.35511554938</v>
      </c>
      <c r="BY14" s="42">
        <f>AM14-Savings_Cumulative!AG14</f>
        <v>257639.93450577027</v>
      </c>
      <c r="BZ14" s="42">
        <f>AN14-Savings_Cumulative!AH14</f>
        <v>259893.31437146332</v>
      </c>
      <c r="CA14" s="42">
        <f>AO14-Savings_Cumulative!AI14</f>
        <v>262166.29065406451</v>
      </c>
      <c r="CB14" s="42">
        <f>AP14-Savings_Cumulative!AJ14</f>
        <v>264460.87239734625</v>
      </c>
      <c r="CC14" s="42">
        <f>AQ14-Savings_Cumulative!AK14</f>
        <v>266772.15473977494</v>
      </c>
      <c r="CD14" s="42">
        <f>AR14-Savings_Cumulative!AL14</f>
        <v>269098.82582133875</v>
      </c>
      <c r="CE14" s="42">
        <f>AS14-Savings_Cumulative!AM14</f>
        <v>271441.87473431003</v>
      </c>
      <c r="CF14" s="42">
        <f>AT14-Savings_Cumulative!AN14</f>
        <v>273802.53481439123</v>
      </c>
      <c r="CG14" s="42">
        <f>AU14-Savings_Cumulative!AO14</f>
        <v>276181.54979332164</v>
      </c>
    </row>
    <row r="15" spans="2:85" x14ac:dyDescent="0.35">
      <c r="B15" s="27" t="s">
        <v>2078</v>
      </c>
      <c r="C15" s="27" t="s">
        <v>46</v>
      </c>
      <c r="D15" s="97" t="s">
        <v>2126</v>
      </c>
      <c r="E15" s="97"/>
      <c r="F15" s="98">
        <f>INDEX(RefTables!C$6:C$28,MATCH($D15,RefTables!$B$6:$B$28,0))</f>
        <v>8.731702641178174E-3</v>
      </c>
      <c r="G15" s="98">
        <f>INDEX(RefTables!D$6:D$28,MATCH($D15,RefTables!$B$6:$B$28,0))</f>
        <v>6.8503482226434098E-3</v>
      </c>
      <c r="H15" s="249"/>
      <c r="I15" s="35">
        <f>SUMIFS(F861_2013_Sales!$W$4:$W$3061,F861_2013_Sales!$G$4:$G$3061,$C15,F861_2013_Sales!$E$4:$E$3061,"&lt;&gt;Energy")/1000</f>
        <v>130497.47</v>
      </c>
      <c r="J15" s="39">
        <f>I15+Savings_FirstYear!D15</f>
        <v>130836.35400000001</v>
      </c>
      <c r="K15" s="39">
        <f t="shared" si="1"/>
        <v>131636.93510346606</v>
      </c>
      <c r="L15" s="39">
        <f t="shared" ref="L15:AU15" si="46">IF(L$5&lt;=2040,K15*(1+$F15),K15*(1+$G15))</f>
        <v>132786.34967738559</v>
      </c>
      <c r="M15" s="39">
        <f t="shared" si="46"/>
        <v>133945.80059757602</v>
      </c>
      <c r="N15" s="39">
        <f t="shared" si="46"/>
        <v>135115.37549842859</v>
      </c>
      <c r="O15" s="39">
        <f t="shared" si="46"/>
        <v>136295.16277953199</v>
      </c>
      <c r="P15" s="39">
        <f t="shared" si="46"/>
        <v>137485.25161235384</v>
      </c>
      <c r="Q15" s="39">
        <f t="shared" si="46"/>
        <v>138685.73194698046</v>
      </c>
      <c r="R15" s="39">
        <f t="shared" si="46"/>
        <v>139896.69451891564</v>
      </c>
      <c r="S15" s="39">
        <f t="shared" si="46"/>
        <v>141118.23085593854</v>
      </c>
      <c r="T15" s="39">
        <f t="shared" si="46"/>
        <v>142350.43328502172</v>
      </c>
      <c r="U15" s="39">
        <f t="shared" si="46"/>
        <v>143593.39493930939</v>
      </c>
      <c r="V15" s="39">
        <f t="shared" si="46"/>
        <v>144847.2097651567</v>
      </c>
      <c r="W15" s="39">
        <f t="shared" si="46"/>
        <v>146111.97252923041</v>
      </c>
      <c r="X15" s="39">
        <f t="shared" si="46"/>
        <v>147387.77882567164</v>
      </c>
      <c r="Y15" s="39">
        <f t="shared" si="46"/>
        <v>148674.72508332116</v>
      </c>
      <c r="Z15" s="39">
        <f t="shared" si="46"/>
        <v>149972.90857300762</v>
      </c>
      <c r="AA15" s="39">
        <f t="shared" si="46"/>
        <v>151282.42741489972</v>
      </c>
      <c r="AB15" s="39">
        <f t="shared" si="46"/>
        <v>152603.38058592225</v>
      </c>
      <c r="AC15" s="39">
        <f t="shared" si="46"/>
        <v>153935.86792723706</v>
      </c>
      <c r="AD15" s="39">
        <f t="shared" si="46"/>
        <v>155279.99015178939</v>
      </c>
      <c r="AE15" s="39">
        <f t="shared" si="46"/>
        <v>156635.8488519199</v>
      </c>
      <c r="AF15" s="39">
        <f t="shared" si="46"/>
        <v>158003.54650704339</v>
      </c>
      <c r="AG15" s="39">
        <f t="shared" si="46"/>
        <v>159383.18649139444</v>
      </c>
      <c r="AH15" s="39">
        <f t="shared" si="46"/>
        <v>160774.87308184075</v>
      </c>
      <c r="AI15" s="39">
        <f t="shared" si="46"/>
        <v>162178.71146576456</v>
      </c>
      <c r="AJ15" s="39">
        <f t="shared" si="46"/>
        <v>163594.80774901304</v>
      </c>
      <c r="AK15" s="39">
        <f t="shared" si="46"/>
        <v>165023.26896391812</v>
      </c>
      <c r="AL15" s="39">
        <f t="shared" si="46"/>
        <v>166153.73582115991</v>
      </c>
      <c r="AM15" s="39">
        <f t="shared" si="46"/>
        <v>167291.94677002795</v>
      </c>
      <c r="AN15" s="39">
        <f t="shared" si="46"/>
        <v>168437.95486024657</v>
      </c>
      <c r="AO15" s="39">
        <f t="shared" si="46"/>
        <v>169591.81350494915</v>
      </c>
      <c r="AP15" s="39">
        <f t="shared" si="46"/>
        <v>170753.57648316765</v>
      </c>
      <c r="AQ15" s="39">
        <f t="shared" si="46"/>
        <v>171923.29794233912</v>
      </c>
      <c r="AR15" s="39">
        <f t="shared" si="46"/>
        <v>173101.03240082943</v>
      </c>
      <c r="AS15" s="39">
        <f t="shared" si="46"/>
        <v>174286.8347504742</v>
      </c>
      <c r="AT15" s="39">
        <f t="shared" si="46"/>
        <v>175480.76025913726</v>
      </c>
      <c r="AU15" s="39">
        <f t="shared" si="46"/>
        <v>176682.86457328656</v>
      </c>
      <c r="AV15" s="42">
        <f t="shared" si="3"/>
        <v>130836.35400000001</v>
      </c>
      <c r="AW15" s="42">
        <f>K15-Savings_Cumulative!E15</f>
        <v>131636.93510346606</v>
      </c>
      <c r="AX15" s="42">
        <f>L15-Savings_Cumulative!F15</f>
        <v>132786.34967738559</v>
      </c>
      <c r="AY15" s="42">
        <f>M15-Savings_Cumulative!G15</f>
        <v>133945.80059757602</v>
      </c>
      <c r="AZ15" s="42">
        <f>N15-Savings_Cumulative!H15</f>
        <v>135115.37549842859</v>
      </c>
      <c r="BA15" s="42">
        <f>O15-Savings_Cumulative!I15</f>
        <v>136295.16277953199</v>
      </c>
      <c r="BB15" s="42">
        <f>P15-Savings_Cumulative!J15</f>
        <v>137485.25161235384</v>
      </c>
      <c r="BC15" s="42">
        <f>Q15-Savings_Cumulative!K15</f>
        <v>138328.70163821356</v>
      </c>
      <c r="BD15" s="42">
        <f>R15-Savings_Cumulative!L15</f>
        <v>138903.78617427332</v>
      </c>
      <c r="BE15" s="42">
        <f>S15-Savings_Cumulative!M15</f>
        <v>139208.99331847328</v>
      </c>
      <c r="BF15" s="42">
        <f>T15-Savings_Cumulative!N15</f>
        <v>139244.43515849995</v>
      </c>
      <c r="BG15" s="42">
        <f>U15-Savings_Cumulative!O15</f>
        <v>139094.95246120263</v>
      </c>
      <c r="BH15" s="42">
        <f>V15-Savings_Cumulative!P15</f>
        <v>138957.81776243792</v>
      </c>
      <c r="BI15" s="42">
        <f>W15-Savings_Cumulative!Q15</f>
        <v>138897.19807355886</v>
      </c>
      <c r="BJ15" s="42">
        <f>X15-Savings_Cumulative!R15</f>
        <v>138959.43046950683</v>
      </c>
      <c r="BK15" s="42">
        <f>Y15-Savings_Cumulative!S15</f>
        <v>139130.29930381622</v>
      </c>
      <c r="BL15" s="42">
        <f>Z15-Savings_Cumulative!T15</f>
        <v>139450.81302715736</v>
      </c>
      <c r="BM15" s="42">
        <f>AA15-Savings_Cumulative!U15</f>
        <v>139968.4493890827</v>
      </c>
      <c r="BN15" s="42">
        <f>AB15-Savings_Cumulative!V15</f>
        <v>140615.53383506913</v>
      </c>
      <c r="BO15" s="42">
        <f>AC15-Savings_Cumulative!W15</f>
        <v>141357.49641719562</v>
      </c>
      <c r="BP15" s="42">
        <f>AD15-Savings_Cumulative!X15</f>
        <v>142183.73908146939</v>
      </c>
      <c r="BQ15" s="42">
        <f>AE15-Savings_Cumulative!Y15</f>
        <v>143140.78602298815</v>
      </c>
      <c r="BR15" s="42">
        <f>AF15-Savings_Cumulative!Z15</f>
        <v>144190.77715536018</v>
      </c>
      <c r="BS15" s="42">
        <f>AG15-Savings_Cumulative!AA15</f>
        <v>145328.91917616251</v>
      </c>
      <c r="BT15" s="42">
        <f>AH15-Savings_Cumulative!AB15</f>
        <v>146555.44206055722</v>
      </c>
      <c r="BU15" s="42">
        <f>AI15-Savings_Cumulative!AC15</f>
        <v>147849.78155225696</v>
      </c>
      <c r="BV15" s="42">
        <f>AJ15-Savings_Cumulative!AD15</f>
        <v>149158.57302556126</v>
      </c>
      <c r="BW15" s="42">
        <f>AK15-Savings_Cumulative!AE15</f>
        <v>150470.22900086024</v>
      </c>
      <c r="BX15" s="42">
        <f>AL15-Savings_Cumulative!AF15</f>
        <v>151481.35229905765</v>
      </c>
      <c r="BY15" s="42">
        <f>AM15-Savings_Cumulative!AG15</f>
        <v>152501.59119454891</v>
      </c>
      <c r="BZ15" s="42">
        <f>AN15-Savings_Cumulative!AH15</f>
        <v>153531.65307299187</v>
      </c>
      <c r="CA15" s="42">
        <f>AO15-Savings_Cumulative!AI15</f>
        <v>154572.56767971319</v>
      </c>
      <c r="CB15" s="42">
        <f>AP15-Savings_Cumulative!AJ15</f>
        <v>155624.11577244589</v>
      </c>
      <c r="CC15" s="42">
        <f>AQ15-Savings_Cumulative!AK15</f>
        <v>156683.63072198298</v>
      </c>
      <c r="CD15" s="42">
        <f>AR15-Savings_Cumulative!AL15</f>
        <v>157751.12525819894</v>
      </c>
      <c r="CE15" s="42">
        <f>AS15-Savings_Cumulative!AM15</f>
        <v>158826.57853885391</v>
      </c>
      <c r="CF15" s="42">
        <f>AT15-Savings_Cumulative!AN15</f>
        <v>159910.0202662732</v>
      </c>
      <c r="CG15" s="42">
        <f>AU15-Savings_Cumulative!AO15</f>
        <v>161001.82382968185</v>
      </c>
    </row>
    <row r="16" spans="2:85" x14ac:dyDescent="0.35">
      <c r="B16" s="27" t="s">
        <v>2080</v>
      </c>
      <c r="C16" s="27" t="s">
        <v>198</v>
      </c>
      <c r="D16" s="97" t="s">
        <v>2122</v>
      </c>
      <c r="E16" s="97"/>
      <c r="F16" s="98">
        <f>INDEX(RefTables!C$6:C$28,MATCH($D16,RefTables!$B$6:$B$28,0))</f>
        <v>8.0784249789547236E-3</v>
      </c>
      <c r="G16" s="98">
        <f>INDEX(RefTables!D$6:D$28,MATCH($D16,RefTables!$B$6:$B$28,0))</f>
        <v>7.0905992199721268E-3</v>
      </c>
      <c r="H16" s="249"/>
      <c r="I16" s="35">
        <f>SUMIFS(F861_2013_Sales!$W$4:$W$3061,F861_2013_Sales!$G$4:$G$3061,$C16,F861_2013_Sales!$E$4:$E$3061,"&lt;&gt;Energy")/1000</f>
        <v>24191.534</v>
      </c>
      <c r="J16" s="39">
        <f>I16+Savings_FirstYear!D16</f>
        <v>24322.111000000001</v>
      </c>
      <c r="K16" s="39">
        <f t="shared" si="1"/>
        <v>24386.963492544834</v>
      </c>
      <c r="L16" s="39">
        <f t="shared" ref="L16:AU16" si="47">IF(L$5&lt;=2040,K16*(1+$F16),K16*(1+$G16))</f>
        <v>24583.971747583866</v>
      </c>
      <c r="M16" s="39">
        <f t="shared" si="47"/>
        <v>24782.571519031466</v>
      </c>
      <c r="N16" s="39">
        <f t="shared" si="47"/>
        <v>24982.775663833541</v>
      </c>
      <c r="O16" s="39">
        <f t="shared" si="47"/>
        <v>25184.597142799877</v>
      </c>
      <c r="P16" s="39">
        <f t="shared" si="47"/>
        <v>25388.049021443185</v>
      </c>
      <c r="Q16" s="39">
        <f t="shared" si="47"/>
        <v>25593.14447082494</v>
      </c>
      <c r="R16" s="39">
        <f t="shared" si="47"/>
        <v>25799.896768408049</v>
      </c>
      <c r="S16" s="39">
        <f t="shared" si="47"/>
        <v>26008.319298916409</v>
      </c>
      <c r="T16" s="39">
        <f t="shared" si="47"/>
        <v>26218.425555201404</v>
      </c>
      <c r="U16" s="39">
        <f t="shared" si="47"/>
        <v>26430.229139115407</v>
      </c>
      <c r="V16" s="39">
        <f t="shared" si="47"/>
        <v>26643.743762392332</v>
      </c>
      <c r="W16" s="39">
        <f t="shared" si="47"/>
        <v>26858.983247535311</v>
      </c>
      <c r="X16" s="39">
        <f t="shared" si="47"/>
        <v>27075.961528711527</v>
      </c>
      <c r="Y16" s="39">
        <f t="shared" si="47"/>
        <v>27294.692652654288</v>
      </c>
      <c r="Z16" s="39">
        <f t="shared" si="47"/>
        <v>27515.190779572382</v>
      </c>
      <c r="AA16" s="39">
        <f t="shared" si="47"/>
        <v>27737.470184066784</v>
      </c>
      <c r="AB16" s="39">
        <f t="shared" si="47"/>
        <v>27961.54525605476</v>
      </c>
      <c r="AC16" s="39">
        <f t="shared" si="47"/>
        <v>28187.430501701445</v>
      </c>
      <c r="AD16" s="39">
        <f t="shared" si="47"/>
        <v>28415.140544358939</v>
      </c>
      <c r="AE16" s="39">
        <f t="shared" si="47"/>
        <v>28644.690125512996</v>
      </c>
      <c r="AF16" s="39">
        <f t="shared" si="47"/>
        <v>28876.094105737357</v>
      </c>
      <c r="AG16" s="39">
        <f t="shared" si="47"/>
        <v>29109.367465655792</v>
      </c>
      <c r="AH16" s="39">
        <f t="shared" si="47"/>
        <v>29344.525306911917</v>
      </c>
      <c r="AI16" s="39">
        <f t="shared" si="47"/>
        <v>29581.582853146843</v>
      </c>
      <c r="AJ16" s="39">
        <f t="shared" si="47"/>
        <v>29820.555450984724</v>
      </c>
      <c r="AK16" s="39">
        <f t="shared" si="47"/>
        <v>30061.458571026265</v>
      </c>
      <c r="AL16" s="39">
        <f t="shared" si="47"/>
        <v>30274.612325721209</v>
      </c>
      <c r="AM16" s="39">
        <f t="shared" si="47"/>
        <v>30489.277468262928</v>
      </c>
      <c r="AN16" s="39">
        <f t="shared" si="47"/>
        <v>30705.464715296908</v>
      </c>
      <c r="AO16" s="39">
        <f t="shared" si="47"/>
        <v>30923.184859456072</v>
      </c>
      <c r="AP16" s="39">
        <f t="shared" si="47"/>
        <v>31142.448769899587</v>
      </c>
      <c r="AQ16" s="39">
        <f t="shared" si="47"/>
        <v>31363.267392855458</v>
      </c>
      <c r="AR16" s="39">
        <f t="shared" si="47"/>
        <v>31585.651752167018</v>
      </c>
      <c r="AS16" s="39">
        <f t="shared" si="47"/>
        <v>31809.612949843246</v>
      </c>
      <c r="AT16" s="39">
        <f t="shared" si="47"/>
        <v>32035.16216661302</v>
      </c>
      <c r="AU16" s="39">
        <f t="shared" si="47"/>
        <v>32262.310662483287</v>
      </c>
      <c r="AV16" s="42">
        <f t="shared" si="3"/>
        <v>24322.111000000001</v>
      </c>
      <c r="AW16" s="42">
        <f>K16-Savings_Cumulative!E16</f>
        <v>24386.963492544834</v>
      </c>
      <c r="AX16" s="42">
        <f>L16-Savings_Cumulative!F16</f>
        <v>24583.971747583866</v>
      </c>
      <c r="AY16" s="42">
        <f>M16-Savings_Cumulative!G16</f>
        <v>24782.571519031466</v>
      </c>
      <c r="AZ16" s="42">
        <f>N16-Savings_Cumulative!H16</f>
        <v>24982.775663833541</v>
      </c>
      <c r="BA16" s="42">
        <f>O16-Savings_Cumulative!I16</f>
        <v>25184.597142799877</v>
      </c>
      <c r="BB16" s="42">
        <f>P16-Savings_Cumulative!J16</f>
        <v>25388.049021443185</v>
      </c>
      <c r="BC16" s="42">
        <f>Q16-Savings_Cumulative!K16</f>
        <v>25456.109122960148</v>
      </c>
      <c r="BD16" s="42">
        <f>R16-Savings_Cumulative!L16</f>
        <v>25474.546491045177</v>
      </c>
      <c r="BE16" s="42">
        <f>S16-Savings_Cumulative!M16</f>
        <v>25443.568606207737</v>
      </c>
      <c r="BF16" s="42">
        <f>T16-Savings_Cumulative!N16</f>
        <v>25399.239176430656</v>
      </c>
      <c r="BG16" s="42">
        <f>U16-Savings_Cumulative!O16</f>
        <v>25357.050368580352</v>
      </c>
      <c r="BH16" s="42">
        <f>V16-Savings_Cumulative!P16</f>
        <v>25316.994488171473</v>
      </c>
      <c r="BI16" s="42">
        <f>W16-Savings_Cumulative!Q16</f>
        <v>25303.703626936829</v>
      </c>
      <c r="BJ16" s="42">
        <f>X16-Savings_Cumulative!R16</f>
        <v>25324.942446594541</v>
      </c>
      <c r="BK16" s="42">
        <f>Y16-Savings_Cumulative!S16</f>
        <v>25365.677669054225</v>
      </c>
      <c r="BL16" s="42">
        <f>Z16-Savings_Cumulative!T16</f>
        <v>25435.228894935412</v>
      </c>
      <c r="BM16" s="42">
        <f>AA16-Savings_Cumulative!U16</f>
        <v>25542.467533379557</v>
      </c>
      <c r="BN16" s="42">
        <f>AB16-Savings_Cumulative!V16</f>
        <v>25666.769694007227</v>
      </c>
      <c r="BO16" s="42">
        <f>AC16-Savings_Cumulative!W16</f>
        <v>25803.733658027413</v>
      </c>
      <c r="BP16" s="42">
        <f>AD16-Savings_Cumulative!X16</f>
        <v>25944.093473882098</v>
      </c>
      <c r="BQ16" s="42">
        <f>AE16-Savings_Cumulative!Y16</f>
        <v>26118.28981898231</v>
      </c>
      <c r="BR16" s="42">
        <f>AF16-Savings_Cumulative!Z16</f>
        <v>26313.759837571964</v>
      </c>
      <c r="BS16" s="42">
        <f>AG16-Savings_Cumulative!AA16</f>
        <v>26524.972496347127</v>
      </c>
      <c r="BT16" s="42">
        <f>AH16-Savings_Cumulative!AB16</f>
        <v>26743.165948727474</v>
      </c>
      <c r="BU16" s="42">
        <f>AI16-Savings_Cumulative!AC16</f>
        <v>26962.414743759189</v>
      </c>
      <c r="BV16" s="42">
        <f>AJ16-Savings_Cumulative!AD16</f>
        <v>27181.878672259059</v>
      </c>
      <c r="BW16" s="42">
        <f>AK16-Savings_Cumulative!AE16</f>
        <v>27401.708553299075</v>
      </c>
      <c r="BX16" s="42">
        <f>AL16-Savings_Cumulative!AF16</f>
        <v>27594.701033470177</v>
      </c>
      <c r="BY16" s="42">
        <f>AM16-Savings_Cumulative!AG16</f>
        <v>27789.636192445374</v>
      </c>
      <c r="BZ16" s="42">
        <f>AN16-Savings_Cumulative!AH16</f>
        <v>27986.408813098828</v>
      </c>
      <c r="CA16" s="42">
        <f>AO16-Savings_Cumulative!AI16</f>
        <v>28184.587741546617</v>
      </c>
      <c r="CB16" s="42">
        <f>AP16-Savings_Cumulative!AJ16</f>
        <v>28384.02597748884</v>
      </c>
      <c r="CC16" s="42">
        <f>AQ16-Savings_Cumulative!AK16</f>
        <v>28584.805506518111</v>
      </c>
      <c r="CD16" s="42">
        <f>AR16-Savings_Cumulative!AL16</f>
        <v>28787.007573727064</v>
      </c>
      <c r="CE16" s="42">
        <f>AS16-Savings_Cumulative!AM16</f>
        <v>28990.617731454644</v>
      </c>
      <c r="CF16" s="42">
        <f>AT16-Savings_Cumulative!AN16</f>
        <v>29195.684481134278</v>
      </c>
      <c r="CG16" s="42">
        <f>AU16-Savings_Cumulative!AO16</f>
        <v>29402.289627670769</v>
      </c>
    </row>
    <row r="17" spans="2:85" x14ac:dyDescent="0.35">
      <c r="B17" s="27" t="s">
        <v>2081</v>
      </c>
      <c r="C17" s="27" t="s">
        <v>34</v>
      </c>
      <c r="D17" s="97" t="s">
        <v>2130</v>
      </c>
      <c r="E17" s="97"/>
      <c r="F17" s="98">
        <f>INDEX(RefTables!C$6:C$28,MATCH($D17,RefTables!$B$6:$B$28,0))</f>
        <v>4.6358574749501003E-3</v>
      </c>
      <c r="G17" s="98">
        <f>INDEX(RefTables!D$6:D$28,MATCH($D17,RefTables!$B$6:$B$28,0))</f>
        <v>2.9877318690711974E-3</v>
      </c>
      <c r="H17" s="249"/>
      <c r="I17" s="35">
        <f>SUMIFS(F861_2013_Sales!$W$4:$W$3061,F861_2013_Sales!$G$4:$G$3061,$C17,F861_2013_Sales!$E$4:$E$3061,"&lt;&gt;Energy")/1000</f>
        <v>141804.88800000001</v>
      </c>
      <c r="J17" s="39">
        <f>I17+Savings_FirstYear!D17</f>
        <v>143306.41400000002</v>
      </c>
      <c r="K17" s="39">
        <f t="shared" si="1"/>
        <v>142462.27525001927</v>
      </c>
      <c r="L17" s="39">
        <f t="shared" ref="L17:AU17" si="48">IF(L$5&lt;=2040,K17*(1+$F17),K17*(1+$G17))</f>
        <v>143122.71005363547</v>
      </c>
      <c r="M17" s="39">
        <f t="shared" si="48"/>
        <v>143786.20653887274</v>
      </c>
      <c r="N17" s="39">
        <f t="shared" si="48"/>
        <v>144452.7788992507</v>
      </c>
      <c r="O17" s="39">
        <f t="shared" si="48"/>
        <v>145122.44139408809</v>
      </c>
      <c r="P17" s="39">
        <f t="shared" si="48"/>
        <v>145795.20834880788</v>
      </c>
      <c r="Q17" s="39">
        <f t="shared" si="48"/>
        <v>146471.0941552436</v>
      </c>
      <c r="R17" s="39">
        <f t="shared" si="48"/>
        <v>147150.11327194731</v>
      </c>
      <c r="S17" s="39">
        <f t="shared" si="48"/>
        <v>147832.28022449883</v>
      </c>
      <c r="T17" s="39">
        <f t="shared" si="48"/>
        <v>148517.60960581648</v>
      </c>
      <c r="U17" s="39">
        <f t="shared" si="48"/>
        <v>149206.11607646933</v>
      </c>
      <c r="V17" s="39">
        <f t="shared" si="48"/>
        <v>149897.81436499071</v>
      </c>
      <c r="W17" s="39">
        <f t="shared" si="48"/>
        <v>150592.71926819335</v>
      </c>
      <c r="X17" s="39">
        <f t="shared" si="48"/>
        <v>151290.84565148587</v>
      </c>
      <c r="Y17" s="39">
        <f t="shared" si="48"/>
        <v>151992.20844919083</v>
      </c>
      <c r="Z17" s="39">
        <f t="shared" si="48"/>
        <v>152696.82266486419</v>
      </c>
      <c r="AA17" s="39">
        <f t="shared" si="48"/>
        <v>153404.70337161623</v>
      </c>
      <c r="AB17" s="39">
        <f t="shared" si="48"/>
        <v>154115.86571243402</v>
      </c>
      <c r="AC17" s="39">
        <f t="shared" si="48"/>
        <v>154830.32490050542</v>
      </c>
      <c r="AD17" s="39">
        <f t="shared" si="48"/>
        <v>155548.09621954439</v>
      </c>
      <c r="AE17" s="39">
        <f t="shared" si="48"/>
        <v>156269.19502411803</v>
      </c>
      <c r="AF17" s="39">
        <f t="shared" si="48"/>
        <v>156993.63673997502</v>
      </c>
      <c r="AG17" s="39">
        <f t="shared" si="48"/>
        <v>157721.43686437563</v>
      </c>
      <c r="AH17" s="39">
        <f t="shared" si="48"/>
        <v>158452.61096642321</v>
      </c>
      <c r="AI17" s="39">
        <f t="shared" si="48"/>
        <v>159187.17468739726</v>
      </c>
      <c r="AJ17" s="39">
        <f t="shared" si="48"/>
        <v>159925.14374108802</v>
      </c>
      <c r="AK17" s="39">
        <f t="shared" si="48"/>
        <v>160666.5339141326</v>
      </c>
      <c r="AL17" s="39">
        <f t="shared" si="48"/>
        <v>161146.56243780107</v>
      </c>
      <c r="AM17" s="39">
        <f t="shared" si="48"/>
        <v>161628.02515798775</v>
      </c>
      <c r="AN17" s="39">
        <f t="shared" si="48"/>
        <v>162110.92635968732</v>
      </c>
      <c r="AO17" s="39">
        <f t="shared" si="48"/>
        <v>162595.27034069682</v>
      </c>
      <c r="AP17" s="39">
        <f t="shared" si="48"/>
        <v>163081.06141165397</v>
      </c>
      <c r="AQ17" s="39">
        <f t="shared" si="48"/>
        <v>163568.30389607552</v>
      </c>
      <c r="AR17" s="39">
        <f t="shared" si="48"/>
        <v>164057.00213039576</v>
      </c>
      <c r="AS17" s="39">
        <f t="shared" si="48"/>
        <v>164547.16046400502</v>
      </c>
      <c r="AT17" s="39">
        <f t="shared" si="48"/>
        <v>165038.7832592885</v>
      </c>
      <c r="AU17" s="39">
        <f t="shared" si="48"/>
        <v>165531.87489166501</v>
      </c>
      <c r="AV17" s="42">
        <f t="shared" si="3"/>
        <v>143306.41400000002</v>
      </c>
      <c r="AW17" s="42">
        <f>K17-Savings_Cumulative!E17</f>
        <v>142462.27525001927</v>
      </c>
      <c r="AX17" s="42">
        <f>L17-Savings_Cumulative!F17</f>
        <v>143122.71005363547</v>
      </c>
      <c r="AY17" s="42">
        <f>M17-Savings_Cumulative!G17</f>
        <v>143786.20653887274</v>
      </c>
      <c r="AZ17" s="42">
        <f>N17-Savings_Cumulative!H17</f>
        <v>144452.7788992507</v>
      </c>
      <c r="BA17" s="42">
        <f>O17-Savings_Cumulative!I17</f>
        <v>145122.44139408809</v>
      </c>
      <c r="BB17" s="42">
        <f>P17-Savings_Cumulative!J17</f>
        <v>145795.20834880788</v>
      </c>
      <c r="BC17" s="42">
        <f>Q17-Savings_Cumulative!K17</f>
        <v>145013.14207175552</v>
      </c>
      <c r="BD17" s="42">
        <f>R17-Savings_Cumulative!L17</f>
        <v>144242.02976774168</v>
      </c>
      <c r="BE17" s="42">
        <f>S17-Savings_Cumulative!M17</f>
        <v>143481.77642261577</v>
      </c>
      <c r="BF17" s="42">
        <f>T17-Savings_Cumulative!N17</f>
        <v>142732.28803970729</v>
      </c>
      <c r="BG17" s="42">
        <f>U17-Savings_Cumulative!O17</f>
        <v>141993.47162996305</v>
      </c>
      <c r="BH17" s="42">
        <f>V17-Savings_Cumulative!P17</f>
        <v>141265.23520218479</v>
      </c>
      <c r="BI17" s="42">
        <f>W17-Savings_Cumulative!Q17</f>
        <v>140809.63437856184</v>
      </c>
      <c r="BJ17" s="42">
        <f>X17-Savings_Cumulative!R17</f>
        <v>140609.76383634773</v>
      </c>
      <c r="BK17" s="42">
        <f>Y17-Savings_Cumulative!S17</f>
        <v>140412.40432073057</v>
      </c>
      <c r="BL17" s="42">
        <f>Z17-Savings_Cumulative!T17</f>
        <v>140387.97780352115</v>
      </c>
      <c r="BM17" s="42">
        <f>AA17-Savings_Cumulative!U17</f>
        <v>140662.64010942739</v>
      </c>
      <c r="BN17" s="42">
        <f>AB17-Savings_Cumulative!V17</f>
        <v>140932.72127769247</v>
      </c>
      <c r="BO17" s="42">
        <f>AC17-Savings_Cumulative!W17</f>
        <v>141198.35477510921</v>
      </c>
      <c r="BP17" s="42">
        <f>AD17-Savings_Cumulative!X17</f>
        <v>141460.14353049255</v>
      </c>
      <c r="BQ17" s="42">
        <f>AE17-Savings_Cumulative!Y17</f>
        <v>142075.78675994318</v>
      </c>
      <c r="BR17" s="42">
        <f>AF17-Savings_Cumulative!Z17</f>
        <v>142775.55834022656</v>
      </c>
      <c r="BS17" s="42">
        <f>AG17-Savings_Cumulative!AA17</f>
        <v>143466.90291442204</v>
      </c>
      <c r="BT17" s="42">
        <f>AH17-Savings_Cumulative!AB17</f>
        <v>144151.64560949974</v>
      </c>
      <c r="BU17" s="42">
        <f>AI17-Savings_Cumulative!AC17</f>
        <v>144830.93221113028</v>
      </c>
      <c r="BV17" s="42">
        <f>AJ17-Savings_Cumulative!AD17</f>
        <v>145505.05731969577</v>
      </c>
      <c r="BW17" s="42">
        <f>AK17-Savings_Cumulative!AE17</f>
        <v>146174.81080071983</v>
      </c>
      <c r="BX17" s="42">
        <f>AL17-Savings_Cumulative!AF17</f>
        <v>146601.29771663705</v>
      </c>
      <c r="BY17" s="42">
        <f>AM17-Savings_Cumulative!AG17</f>
        <v>147031.6017200193</v>
      </c>
      <c r="BZ17" s="42">
        <f>AN17-Savings_Cumulative!AH17</f>
        <v>147461.57315733767</v>
      </c>
      <c r="CA17" s="42">
        <f>AO17-Savings_Cumulative!AI17</f>
        <v>147892.02580806322</v>
      </c>
      <c r="CB17" s="42">
        <f>AP17-Savings_Cumulative!AJ17</f>
        <v>148324.60525925708</v>
      </c>
      <c r="CC17" s="42">
        <f>AQ17-Savings_Cumulative!AK17</f>
        <v>148759.6181508587</v>
      </c>
      <c r="CD17" s="42">
        <f>AR17-Savings_Cumulative!AL17</f>
        <v>149196.99107818026</v>
      </c>
      <c r="CE17" s="42">
        <f>AS17-Savings_Cumulative!AM17</f>
        <v>149636.272847227</v>
      </c>
      <c r="CF17" s="42">
        <f>AT17-Savings_Cumulative!AN17</f>
        <v>150077.93573606916</v>
      </c>
      <c r="CG17" s="42">
        <f>AU17-Savings_Cumulative!AO17</f>
        <v>150522.38754012904</v>
      </c>
    </row>
    <row r="18" spans="2:85" x14ac:dyDescent="0.35">
      <c r="B18" s="27" t="s">
        <v>2082</v>
      </c>
      <c r="C18" s="27" t="s">
        <v>71</v>
      </c>
      <c r="D18" s="97" t="s">
        <v>2130</v>
      </c>
      <c r="E18" s="97"/>
      <c r="F18" s="98">
        <f>INDEX(RefTables!C$6:C$28,MATCH($D18,RefTables!$B$6:$B$28,0))</f>
        <v>4.6358574749501003E-3</v>
      </c>
      <c r="G18" s="98">
        <f>INDEX(RefTables!D$6:D$28,MATCH($D18,RefTables!$B$6:$B$28,0))</f>
        <v>2.9877318690711974E-3</v>
      </c>
      <c r="H18" s="249"/>
      <c r="I18" s="35">
        <f>SUMIFS(F861_2013_Sales!$W$4:$W$3061,F861_2013_Sales!$G$4:$G$3061,$C18,F861_2013_Sales!$E$4:$E$3061,"&lt;&gt;Energy")/1000</f>
        <v>105487.389</v>
      </c>
      <c r="J18" s="39">
        <f>I18+Savings_FirstYear!D18</f>
        <v>106466.08799999999</v>
      </c>
      <c r="K18" s="39">
        <f t="shared" si="1"/>
        <v>105976.41350080862</v>
      </c>
      <c r="L18" s="39">
        <f t="shared" ref="L18:AU18" si="49">IF(L$5&lt;=2040,K18*(1+$F18),K18*(1+$G18))</f>
        <v>106467.70504950474</v>
      </c>
      <c r="M18" s="39">
        <f t="shared" si="49"/>
        <v>106961.27415579927</v>
      </c>
      <c r="N18" s="39">
        <f t="shared" si="49"/>
        <v>107457.13137812461</v>
      </c>
      <c r="O18" s="39">
        <f t="shared" si="49"/>
        <v>107955.28732386058</v>
      </c>
      <c r="P18" s="39">
        <f t="shared" si="49"/>
        <v>108455.75264956128</v>
      </c>
      <c r="Q18" s="39">
        <f t="shared" si="49"/>
        <v>108958.53806118309</v>
      </c>
      <c r="R18" s="39">
        <f t="shared" si="49"/>
        <v>109463.65431431367</v>
      </c>
      <c r="S18" s="39">
        <f t="shared" si="49"/>
        <v>109971.11221440203</v>
      </c>
      <c r="T18" s="39">
        <f t="shared" si="49"/>
        <v>110480.92261698974</v>
      </c>
      <c r="U18" s="39">
        <f t="shared" si="49"/>
        <v>110993.09642794311</v>
      </c>
      <c r="V18" s="39">
        <f t="shared" si="49"/>
        <v>111507.64460368645</v>
      </c>
      <c r="W18" s="39">
        <f t="shared" si="49"/>
        <v>112024.57815143654</v>
      </c>
      <c r="X18" s="39">
        <f t="shared" si="49"/>
        <v>112543.908129438</v>
      </c>
      <c r="Y18" s="39">
        <f t="shared" si="49"/>
        <v>113065.64564719996</v>
      </c>
      <c r="Z18" s="39">
        <f t="shared" si="49"/>
        <v>113589.80186573359</v>
      </c>
      <c r="AA18" s="39">
        <f t="shared" si="49"/>
        <v>114116.38799779095</v>
      </c>
      <c r="AB18" s="39">
        <f t="shared" si="49"/>
        <v>114645.41530810481</v>
      </c>
      <c r="AC18" s="39">
        <f t="shared" si="49"/>
        <v>115176.89511362965</v>
      </c>
      <c r="AD18" s="39">
        <f t="shared" si="49"/>
        <v>115710.83878378372</v>
      </c>
      <c r="AE18" s="39">
        <f t="shared" si="49"/>
        <v>116247.25774069226</v>
      </c>
      <c r="AF18" s="39">
        <f t="shared" si="49"/>
        <v>116786.1634594319</v>
      </c>
      <c r="AG18" s="39">
        <f t="shared" si="49"/>
        <v>117327.56746827606</v>
      </c>
      <c r="AH18" s="39">
        <f t="shared" si="49"/>
        <v>117871.48134894158</v>
      </c>
      <c r="AI18" s="39">
        <f t="shared" si="49"/>
        <v>118417.91673683652</v>
      </c>
      <c r="AJ18" s="39">
        <f t="shared" si="49"/>
        <v>118966.885321309</v>
      </c>
      <c r="AK18" s="39">
        <f t="shared" si="49"/>
        <v>119518.39884589733</v>
      </c>
      <c r="AL18" s="39">
        <f t="shared" si="49"/>
        <v>119875.48777506959</v>
      </c>
      <c r="AM18" s="39">
        <f t="shared" si="49"/>
        <v>120233.64359021562</v>
      </c>
      <c r="AN18" s="39">
        <f t="shared" si="49"/>
        <v>120592.86947890466</v>
      </c>
      <c r="AO18" s="39">
        <f t="shared" si="49"/>
        <v>120953.16863822953</v>
      </c>
      <c r="AP18" s="39">
        <f t="shared" si="49"/>
        <v>121314.54427483511</v>
      </c>
      <c r="AQ18" s="39">
        <f t="shared" si="49"/>
        <v>121676.99960494688</v>
      </c>
      <c r="AR18" s="39">
        <f t="shared" si="49"/>
        <v>122040.53785439953</v>
      </c>
      <c r="AS18" s="39">
        <f t="shared" si="49"/>
        <v>122405.16225866572</v>
      </c>
      <c r="AT18" s="39">
        <f t="shared" si="49"/>
        <v>122770.87606288477</v>
      </c>
      <c r="AU18" s="39">
        <f t="shared" si="49"/>
        <v>123137.68252189163</v>
      </c>
      <c r="AV18" s="42">
        <f t="shared" si="3"/>
        <v>106466.08799999999</v>
      </c>
      <c r="AW18" s="42">
        <f>K18-Savings_Cumulative!E18</f>
        <v>105976.41350080862</v>
      </c>
      <c r="AX18" s="42">
        <f>L18-Savings_Cumulative!F18</f>
        <v>106467.70504950474</v>
      </c>
      <c r="AY18" s="42">
        <f>M18-Savings_Cumulative!G18</f>
        <v>106961.27415579927</v>
      </c>
      <c r="AZ18" s="42">
        <f>N18-Savings_Cumulative!H18</f>
        <v>107457.13137812461</v>
      </c>
      <c r="BA18" s="42">
        <f>O18-Savings_Cumulative!I18</f>
        <v>107955.28732386058</v>
      </c>
      <c r="BB18" s="42">
        <f>P18-Savings_Cumulative!J18</f>
        <v>108455.75264956128</v>
      </c>
      <c r="BC18" s="42">
        <f>Q18-Savings_Cumulative!K18</f>
        <v>107952.29894891942</v>
      </c>
      <c r="BD18" s="42">
        <f>R18-Savings_Cumulative!L18</f>
        <v>107377.89221256079</v>
      </c>
      <c r="BE18" s="42">
        <f>S18-Savings_Cumulative!M18</f>
        <v>106811.57119052355</v>
      </c>
      <c r="BF18" s="42">
        <f>T18-Savings_Cumulative!N18</f>
        <v>106253.26588120603</v>
      </c>
      <c r="BG18" s="42">
        <f>U18-Savings_Cumulative!O18</f>
        <v>105702.90703334734</v>
      </c>
      <c r="BH18" s="42">
        <f>V18-Savings_Cumulative!P18</f>
        <v>105160.4261387572</v>
      </c>
      <c r="BI18" s="42">
        <f>W18-Savings_Cumulative!Q18</f>
        <v>104806.68193869162</v>
      </c>
      <c r="BJ18" s="42">
        <f>X18-Savings_Cumulative!R18</f>
        <v>104644.14922582786</v>
      </c>
      <c r="BK18" s="42">
        <f>Y18-Savings_Cumulative!S18</f>
        <v>104497.15058455899</v>
      </c>
      <c r="BL18" s="42">
        <f>Z18-Savings_Cumulative!T18</f>
        <v>104469.64113643923</v>
      </c>
      <c r="BM18" s="42">
        <f>AA18-Savings_Cumulative!U18</f>
        <v>104657.88740548579</v>
      </c>
      <c r="BN18" s="42">
        <f>AB18-Savings_Cumulative!V18</f>
        <v>104859.11286209285</v>
      </c>
      <c r="BO18" s="42">
        <f>AC18-Savings_Cumulative!W18</f>
        <v>105057.02142568011</v>
      </c>
      <c r="BP18" s="42">
        <f>AD18-Savings_Cumulative!X18</f>
        <v>105252.03642423502</v>
      </c>
      <c r="BQ18" s="42">
        <f>AE18-Savings_Cumulative!Y18</f>
        <v>105691.06472464245</v>
      </c>
      <c r="BR18" s="42">
        <f>AF18-Savings_Cumulative!Z18</f>
        <v>106207.25264820739</v>
      </c>
      <c r="BS18" s="42">
        <f>AG18-Savings_Cumulative!AA18</f>
        <v>106722.16464550313</v>
      </c>
      <c r="BT18" s="42">
        <f>AH18-Savings_Cumulative!AB18</f>
        <v>107232.06542299443</v>
      </c>
      <c r="BU18" s="42">
        <f>AI18-Savings_Cumulative!AC18</f>
        <v>107737.84426783628</v>
      </c>
      <c r="BV18" s="42">
        <f>AJ18-Savings_Cumulative!AD18</f>
        <v>108239.76634001028</v>
      </c>
      <c r="BW18" s="42">
        <f>AK18-Savings_Cumulative!AE18</f>
        <v>108738.39268208343</v>
      </c>
      <c r="BX18" s="42">
        <f>AL18-Savings_Cumulative!AF18</f>
        <v>109054.66261453023</v>
      </c>
      <c r="BY18" s="42">
        <f>AM18-Savings_Cumulative!AG18</f>
        <v>109374.76282438553</v>
      </c>
      <c r="BZ18" s="42">
        <f>AN18-Savings_Cumulative!AH18</f>
        <v>109694.83837894964</v>
      </c>
      <c r="CA18" s="42">
        <f>AO18-Savings_Cumulative!AI18</f>
        <v>110015.22699279329</v>
      </c>
      <c r="CB18" s="42">
        <f>AP18-Savings_Cumulative!AJ18</f>
        <v>110337.10833371394</v>
      </c>
      <c r="CC18" s="42">
        <f>AQ18-Savings_Cumulative!AK18</f>
        <v>110660.78285456245</v>
      </c>
      <c r="CD18" s="42">
        <f>AR18-Savings_Cumulative!AL18</f>
        <v>110986.21645242367</v>
      </c>
      <c r="CE18" s="42">
        <f>AS18-Savings_Cumulative!AM18</f>
        <v>111313.0681981121</v>
      </c>
      <c r="CF18" s="42">
        <f>AT18-Savings_Cumulative!AN18</f>
        <v>111641.64138860039</v>
      </c>
      <c r="CG18" s="42">
        <f>AU18-Savings_Cumulative!AO18</f>
        <v>111972.26770714778</v>
      </c>
    </row>
    <row r="19" spans="2:85" x14ac:dyDescent="0.35">
      <c r="B19" s="27" t="s">
        <v>2083</v>
      </c>
      <c r="C19" s="27" t="s">
        <v>83</v>
      </c>
      <c r="D19" s="97" t="s">
        <v>2137</v>
      </c>
      <c r="E19" s="97"/>
      <c r="F19" s="98">
        <f>INDEX(RefTables!C$6:C$28,MATCH($D19,RefTables!$B$6:$B$28,0))</f>
        <v>6.0786391214706637E-3</v>
      </c>
      <c r="G19" s="98">
        <f>INDEX(RefTables!D$6:D$28,MATCH($D19,RefTables!$B$6:$B$28,0))</f>
        <v>4.1437578915652917E-3</v>
      </c>
      <c r="H19" s="249"/>
      <c r="I19" s="35">
        <f>SUMIFS(F861_2013_Sales!$W$4:$W$3061,F861_2013_Sales!$G$4:$G$3061,$C19,F861_2013_Sales!$E$4:$E$3061,"&lt;&gt;Energy")/1000</f>
        <v>46705.216</v>
      </c>
      <c r="J19" s="39">
        <f>I19+Savings_FirstYear!D19</f>
        <v>47255.251000000004</v>
      </c>
      <c r="K19" s="39">
        <f t="shared" si="1"/>
        <v>46989.120153154341</v>
      </c>
      <c r="L19" s="39">
        <f t="shared" ref="L19:AU19" si="50">IF(L$5&lt;=2040,K19*(1+$F19),K19*(1+$G19))</f>
        <v>47274.750057200792</v>
      </c>
      <c r="M19" s="39">
        <f t="shared" si="50"/>
        <v>47562.116202356243</v>
      </c>
      <c r="N19" s="39">
        <f t="shared" si="50"/>
        <v>47851.229142603821</v>
      </c>
      <c r="O19" s="39">
        <f t="shared" si="50"/>
        <v>48142.099496080511</v>
      </c>
      <c r="P19" s="39">
        <f t="shared" si="50"/>
        <v>48434.737945467117</v>
      </c>
      <c r="Q19" s="39">
        <f t="shared" si="50"/>
        <v>48729.155238380612</v>
      </c>
      <c r="R19" s="39">
        <f t="shared" si="50"/>
        <v>49025.362187768849</v>
      </c>
      <c r="S19" s="39">
        <f t="shared" si="50"/>
        <v>49323.369672307686</v>
      </c>
      <c r="T19" s="39">
        <f t="shared" si="50"/>
        <v>49623.188636800536</v>
      </c>
      <c r="U19" s="39">
        <f t="shared" si="50"/>
        <v>49924.830092580312</v>
      </c>
      <c r="V19" s="39">
        <f t="shared" si="50"/>
        <v>50228.305117913849</v>
      </c>
      <c r="W19" s="39">
        <f t="shared" si="50"/>
        <v>50533.624858408766</v>
      </c>
      <c r="X19" s="39">
        <f t="shared" si="50"/>
        <v>50840.800527422813</v>
      </c>
      <c r="Y19" s="39">
        <f t="shared" si="50"/>
        <v>51149.843406475695</v>
      </c>
      <c r="Z19" s="39">
        <f t="shared" si="50"/>
        <v>51460.764845663398</v>
      </c>
      <c r="AA19" s="39">
        <f t="shared" si="50"/>
        <v>51773.576264075047</v>
      </c>
      <c r="AB19" s="39">
        <f t="shared" si="50"/>
        <v>52088.289150212302</v>
      </c>
      <c r="AC19" s="39">
        <f t="shared" si="50"/>
        <v>52404.915062411259</v>
      </c>
      <c r="AD19" s="39">
        <f t="shared" si="50"/>
        <v>52723.465629266982</v>
      </c>
      <c r="AE19" s="39">
        <f t="shared" si="50"/>
        <v>53043.95255006056</v>
      </c>
      <c r="AF19" s="39">
        <f t="shared" si="50"/>
        <v>53366.387595188789</v>
      </c>
      <c r="AG19" s="39">
        <f t="shared" si="50"/>
        <v>53690.782606596469</v>
      </c>
      <c r="AH19" s="39">
        <f t="shared" si="50"/>
        <v>54017.1494982113</v>
      </c>
      <c r="AI19" s="39">
        <f t="shared" si="50"/>
        <v>54345.500256381456</v>
      </c>
      <c r="AJ19" s="39">
        <f t="shared" si="50"/>
        <v>54675.846940315787</v>
      </c>
      <c r="AK19" s="39">
        <f t="shared" si="50"/>
        <v>55008.201682526735</v>
      </c>
      <c r="AL19" s="39">
        <f t="shared" si="50"/>
        <v>55236.142352349518</v>
      </c>
      <c r="AM19" s="39">
        <f t="shared" si="50"/>
        <v>55465.02755312169</v>
      </c>
      <c r="AN19" s="39">
        <f t="shared" si="50"/>
        <v>55694.861198750827</v>
      </c>
      <c r="AO19" s="39">
        <f t="shared" si="50"/>
        <v>55925.647219362785</v>
      </c>
      <c r="AP19" s="39">
        <f t="shared" si="50"/>
        <v>56157.389561368916</v>
      </c>
      <c r="AQ19" s="39">
        <f t="shared" si="50"/>
        <v>56390.092187533548</v>
      </c>
      <c r="AR19" s="39">
        <f t="shared" si="50"/>
        <v>56623.759077041737</v>
      </c>
      <c r="AS19" s="39">
        <f t="shared" si="50"/>
        <v>56858.394225567317</v>
      </c>
      <c r="AT19" s="39">
        <f t="shared" si="50"/>
        <v>57094.001645341239</v>
      </c>
      <c r="AU19" s="39">
        <f t="shared" si="50"/>
        <v>57330.585365220162</v>
      </c>
      <c r="AV19" s="42">
        <f t="shared" si="3"/>
        <v>47255.251000000004</v>
      </c>
      <c r="AW19" s="42">
        <f>K19-Savings_Cumulative!E19</f>
        <v>46989.120153154341</v>
      </c>
      <c r="AX19" s="42">
        <f>L19-Savings_Cumulative!F19</f>
        <v>47274.750057200792</v>
      </c>
      <c r="AY19" s="42">
        <f>M19-Savings_Cumulative!G19</f>
        <v>47562.116202356243</v>
      </c>
      <c r="AZ19" s="42">
        <f>N19-Savings_Cumulative!H19</f>
        <v>47851.229142603821</v>
      </c>
      <c r="BA19" s="42">
        <f>O19-Savings_Cumulative!I19</f>
        <v>48142.099496080511</v>
      </c>
      <c r="BB19" s="42">
        <f>P19-Savings_Cumulative!J19</f>
        <v>48434.737945467117</v>
      </c>
      <c r="BC19" s="42">
        <f>Q19-Savings_Cumulative!K19</f>
        <v>48244.807858925938</v>
      </c>
      <c r="BD19" s="42">
        <f>R19-Savings_Cumulative!L19</f>
        <v>48058.566729724917</v>
      </c>
      <c r="BE19" s="42">
        <f>S19-Savings_Cumulative!M19</f>
        <v>47875.98854696651</v>
      </c>
      <c r="BF19" s="42">
        <f>T19-Savings_Cumulative!N19</f>
        <v>47697.04762598969</v>
      </c>
      <c r="BG19" s="42">
        <f>U19-Savings_Cumulative!O19</f>
        <v>47521.718605509574</v>
      </c>
      <c r="BH19" s="42">
        <f>V19-Savings_Cumulative!P19</f>
        <v>47349.976444788015</v>
      </c>
      <c r="BI19" s="42">
        <f>W19-Savings_Cumulative!Q19</f>
        <v>47268.884352177018</v>
      </c>
      <c r="BJ19" s="42">
        <f>X19-Savings_Cumulative!R19</f>
        <v>47272.957345373492</v>
      </c>
      <c r="BK19" s="42">
        <f>Y19-Savings_Cumulative!S19</f>
        <v>47278.197103874329</v>
      </c>
      <c r="BL19" s="42">
        <f>Z19-Savings_Cumulative!T19</f>
        <v>47341.22286675479</v>
      </c>
      <c r="BM19" s="42">
        <f>AA19-Savings_Cumulative!U19</f>
        <v>47504.029886572942</v>
      </c>
      <c r="BN19" s="42">
        <f>AB19-Savings_Cumulative!V19</f>
        <v>47665.881645853799</v>
      </c>
      <c r="BO19" s="42">
        <f>AC19-Savings_Cumulative!W19</f>
        <v>47826.823732345372</v>
      </c>
      <c r="BP19" s="42">
        <f>AD19-Savings_Cumulative!X19</f>
        <v>47987.057765695739</v>
      </c>
      <c r="BQ19" s="42">
        <f>AE19-Savings_Cumulative!Y19</f>
        <v>48265.416893948102</v>
      </c>
      <c r="BR19" s="42">
        <f>AF19-Savings_Cumulative!Z19</f>
        <v>48572.468269905869</v>
      </c>
      <c r="BS19" s="42">
        <f>AG19-Savings_Cumulative!AA19</f>
        <v>48877.508852765262</v>
      </c>
      <c r="BT19" s="42">
        <f>AH19-Savings_Cumulative!AB19</f>
        <v>49181.145724749193</v>
      </c>
      <c r="BU19" s="42">
        <f>AI19-Savings_Cumulative!AC19</f>
        <v>49483.761162975556</v>
      </c>
      <c r="BV19" s="42">
        <f>AJ19-Savings_Cumulative!AD19</f>
        <v>49785.455230765991</v>
      </c>
      <c r="BW19" s="42">
        <f>AK19-Savings_Cumulative!AE19</f>
        <v>50086.492678394679</v>
      </c>
      <c r="BX19" s="42">
        <f>AL19-Savings_Cumulative!AF19</f>
        <v>50289.047395284768</v>
      </c>
      <c r="BY19" s="42">
        <f>AM19-Savings_Cumulative!AG19</f>
        <v>50493.451065374989</v>
      </c>
      <c r="BZ19" s="42">
        <f>AN19-Savings_Cumulative!AH19</f>
        <v>50698.329382847347</v>
      </c>
      <c r="CA19" s="42">
        <f>AO19-Savings_Cumulative!AI19</f>
        <v>50903.954990503327</v>
      </c>
      <c r="CB19" s="42">
        <f>AP19-Savings_Cumulative!AJ19</f>
        <v>51110.87727634966</v>
      </c>
      <c r="CC19" s="42">
        <f>AQ19-Savings_Cumulative!AK19</f>
        <v>51319.20162661167</v>
      </c>
      <c r="CD19" s="42">
        <f>AR19-Savings_Cumulative!AL19</f>
        <v>51528.907346546264</v>
      </c>
      <c r="CE19" s="42">
        <f>AS19-Savings_Cumulative!AM19</f>
        <v>51739.815026879696</v>
      </c>
      <c r="CF19" s="42">
        <f>AT19-Savings_Cumulative!AN19</f>
        <v>51952.053618639111</v>
      </c>
      <c r="CG19" s="42">
        <f>AU19-Savings_Cumulative!AO19</f>
        <v>52165.762616321757</v>
      </c>
    </row>
    <row r="20" spans="2:85" x14ac:dyDescent="0.35">
      <c r="B20" s="27" t="s">
        <v>2084</v>
      </c>
      <c r="C20" s="27" t="s">
        <v>75</v>
      </c>
      <c r="D20" s="97" t="s">
        <v>2120</v>
      </c>
      <c r="E20" s="97"/>
      <c r="F20" s="98">
        <f>INDEX(RefTables!C$6:C$28,MATCH($D20,RefTables!$B$6:$B$28,0))</f>
        <v>6.0642524200100745E-3</v>
      </c>
      <c r="G20" s="98">
        <f>INDEX(RefTables!D$6:D$28,MATCH($D20,RefTables!$B$6:$B$28,0))</f>
        <v>5.1080945775439091E-3</v>
      </c>
      <c r="H20" s="249"/>
      <c r="I20" s="35">
        <f>SUMIFS(F861_2013_Sales!$W$4:$W$3061,F861_2013_Sales!$G$4:$G$3061,$C20,F861_2013_Sales!$E$4:$E$3061,"&lt;&gt;Energy")/1000</f>
        <v>39847.396999999997</v>
      </c>
      <c r="J20" s="39">
        <f>I20+Savings_FirstYear!D20</f>
        <v>39849.620999999999</v>
      </c>
      <c r="K20" s="39">
        <f t="shared" si="1"/>
        <v>40089.041673688349</v>
      </c>
      <c r="L20" s="39">
        <f t="shared" ref="L20:AU20" si="51">IF(L$5&lt;=2040,K20*(1+$F20),K20*(1+$G20))</f>
        <v>40332.151741673901</v>
      </c>
      <c r="M20" s="39">
        <f t="shared" si="51"/>
        <v>40576.736090477563</v>
      </c>
      <c r="N20" s="39">
        <f t="shared" si="51"/>
        <v>40822.803660510355</v>
      </c>
      <c r="O20" s="39">
        <f t="shared" si="51"/>
        <v>41070.363446400203</v>
      </c>
      <c r="P20" s="39">
        <f t="shared" si="51"/>
        <v>41319.424497320731</v>
      </c>
      <c r="Q20" s="39">
        <f t="shared" si="51"/>
        <v>41569.995917322034</v>
      </c>
      <c r="R20" s="39">
        <f t="shared" si="51"/>
        <v>41822.086865663463</v>
      </c>
      <c r="S20" s="39">
        <f t="shared" si="51"/>
        <v>42075.706557148435</v>
      </c>
      <c r="T20" s="39">
        <f t="shared" si="51"/>
        <v>42330.864262461255</v>
      </c>
      <c r="U20" s="39">
        <f t="shared" si="51"/>
        <v>42587.569308506005</v>
      </c>
      <c r="V20" s="39">
        <f t="shared" si="51"/>
        <v>42845.831078747462</v>
      </c>
      <c r="W20" s="39">
        <f t="shared" si="51"/>
        <v>43105.659013554097</v>
      </c>
      <c r="X20" s="39">
        <f t="shared" si="51"/>
        <v>43367.062610543173</v>
      </c>
      <c r="Y20" s="39">
        <f t="shared" si="51"/>
        <v>43630.051424927886</v>
      </c>
      <c r="Z20" s="39">
        <f t="shared" si="51"/>
        <v>43894.635069866672</v>
      </c>
      <c r="AA20" s="39">
        <f t="shared" si="51"/>
        <v>44160.82321681457</v>
      </c>
      <c r="AB20" s="39">
        <f t="shared" si="51"/>
        <v>44428.625595876772</v>
      </c>
      <c r="AC20" s="39">
        <f t="shared" si="51"/>
        <v>44698.051996164293</v>
      </c>
      <c r="AD20" s="39">
        <f t="shared" si="51"/>
        <v>44969.112266151766</v>
      </c>
      <c r="AE20" s="39">
        <f t="shared" si="51"/>
        <v>45241.816314037482</v>
      </c>
      <c r="AF20" s="39">
        <f t="shared" si="51"/>
        <v>45516.174108105537</v>
      </c>
      <c r="AG20" s="39">
        <f t="shared" si="51"/>
        <v>45792.195677090218</v>
      </c>
      <c r="AH20" s="39">
        <f t="shared" si="51"/>
        <v>46069.891110542587</v>
      </c>
      <c r="AI20" s="39">
        <f t="shared" si="51"/>
        <v>46349.270559199293</v>
      </c>
      <c r="AJ20" s="39">
        <f t="shared" si="51"/>
        <v>46630.344235353616</v>
      </c>
      <c r="AK20" s="39">
        <f t="shared" si="51"/>
        <v>46913.122413228761</v>
      </c>
      <c r="AL20" s="39">
        <f t="shared" si="51"/>
        <v>47152.759079443429</v>
      </c>
      <c r="AM20" s="39">
        <f t="shared" si="51"/>
        <v>47393.619832413366</v>
      </c>
      <c r="AN20" s="39">
        <f t="shared" si="51"/>
        <v>47635.710924889492</v>
      </c>
      <c r="AO20" s="39">
        <f t="shared" si="51"/>
        <v>47879.038641562373</v>
      </c>
      <c r="AP20" s="39">
        <f t="shared" si="51"/>
        <v>48123.609299225354</v>
      </c>
      <c r="AQ20" s="39">
        <f t="shared" si="51"/>
        <v>48369.429246938569</v>
      </c>
      <c r="AR20" s="39">
        <f t="shared" si="51"/>
        <v>48616.504866193747</v>
      </c>
      <c r="AS20" s="39">
        <f t="shared" si="51"/>
        <v>48864.842571079891</v>
      </c>
      <c r="AT20" s="39">
        <f t="shared" si="51"/>
        <v>49114.448808449764</v>
      </c>
      <c r="AU20" s="39">
        <f t="shared" si="51"/>
        <v>49365.330058087267</v>
      </c>
      <c r="AV20" s="42">
        <f t="shared" si="3"/>
        <v>39849.620999999999</v>
      </c>
      <c r="AW20" s="42">
        <f>K20-Savings_Cumulative!E20</f>
        <v>40089.041673688349</v>
      </c>
      <c r="AX20" s="42">
        <f>L20-Savings_Cumulative!F20</f>
        <v>40332.151741673901</v>
      </c>
      <c r="AY20" s="42">
        <f>M20-Savings_Cumulative!G20</f>
        <v>40576.736090477563</v>
      </c>
      <c r="AZ20" s="42">
        <f>N20-Savings_Cumulative!H20</f>
        <v>40822.803660510355</v>
      </c>
      <c r="BA20" s="42">
        <f>O20-Savings_Cumulative!I20</f>
        <v>41070.363446400203</v>
      </c>
      <c r="BB20" s="42">
        <f>P20-Savings_Cumulative!J20</f>
        <v>41319.424497320731</v>
      </c>
      <c r="BC20" s="42">
        <f>Q20-Savings_Cumulative!K20</f>
        <v>41567.689759153611</v>
      </c>
      <c r="BD20" s="42">
        <f>R20-Savings_Cumulative!L20</f>
        <v>41734.325313396497</v>
      </c>
      <c r="BE20" s="42">
        <f>S20-Savings_Cumulative!M20</f>
        <v>41818.678388629036</v>
      </c>
      <c r="BF20" s="42">
        <f>T20-Savings_Cumulative!N20</f>
        <v>41820.590000618911</v>
      </c>
      <c r="BG20" s="42">
        <f>U20-Savings_Cumulative!O20</f>
        <v>41740.396196974871</v>
      </c>
      <c r="BH20" s="42">
        <f>V20-Savings_Cumulative!P20</f>
        <v>41581.254005246585</v>
      </c>
      <c r="BI20" s="42">
        <f>W20-Savings_Cumulative!Q20</f>
        <v>41425.684058059727</v>
      </c>
      <c r="BJ20" s="42">
        <f>X20-Savings_Cumulative!R20</f>
        <v>41288.590526113032</v>
      </c>
      <c r="BK20" s="42">
        <f>Y20-Savings_Cumulative!S20</f>
        <v>41183.744121938282</v>
      </c>
      <c r="BL20" s="42">
        <f>Z20-Savings_Cumulative!T20</f>
        <v>41111.2449877986</v>
      </c>
      <c r="BM20" s="42">
        <f>AA20-Savings_Cumulative!U20</f>
        <v>41080.670821740641</v>
      </c>
      <c r="BN20" s="42">
        <f>AB20-Savings_Cumulative!V20</f>
        <v>41107.654867845238</v>
      </c>
      <c r="BO20" s="42">
        <f>AC20-Savings_Cumulative!W20</f>
        <v>41176.487127187698</v>
      </c>
      <c r="BP20" s="42">
        <f>AD20-Savings_Cumulative!X20</f>
        <v>41272.720450329856</v>
      </c>
      <c r="BQ20" s="42">
        <f>AE20-Savings_Cumulative!Y20</f>
        <v>41396.259354993694</v>
      </c>
      <c r="BR20" s="42">
        <f>AF20-Savings_Cumulative!Z20</f>
        <v>41556.613194749778</v>
      </c>
      <c r="BS20" s="42">
        <f>AG20-Savings_Cumulative!AA20</f>
        <v>41741.955752405527</v>
      </c>
      <c r="BT20" s="42">
        <f>AH20-Savings_Cumulative!AB20</f>
        <v>41952.289760518717</v>
      </c>
      <c r="BU20" s="42">
        <f>AI20-Savings_Cumulative!AC20</f>
        <v>42187.556927374957</v>
      </c>
      <c r="BV20" s="42">
        <f>AJ20-Savings_Cumulative!AD20</f>
        <v>42447.00512891938</v>
      </c>
      <c r="BW20" s="42">
        <f>AK20-Savings_Cumulative!AE20</f>
        <v>42710.355857100651</v>
      </c>
      <c r="BX20" s="42">
        <f>AL20-Savings_Cumulative!AF20</f>
        <v>42927.844015562208</v>
      </c>
      <c r="BY20" s="42">
        <f>AM20-Savings_Cumulative!AG20</f>
        <v>43145.955157226032</v>
      </c>
      <c r="BZ20" s="42">
        <f>AN20-Savings_Cumulative!AH20</f>
        <v>43365.259176823478</v>
      </c>
      <c r="CA20" s="42">
        <f>AO20-Savings_Cumulative!AI20</f>
        <v>43586.030455507353</v>
      </c>
      <c r="CB20" s="42">
        <f>AP20-Savings_Cumulative!AJ20</f>
        <v>43808.565368009316</v>
      </c>
      <c r="CC20" s="42">
        <f>AQ20-Savings_Cumulative!AK20</f>
        <v>44033.158088242955</v>
      </c>
      <c r="CD20" s="42">
        <f>AR20-Savings_Cumulative!AL20</f>
        <v>44258.704869229688</v>
      </c>
      <c r="CE20" s="42">
        <f>AS20-Savings_Cumulative!AM20</f>
        <v>44485.054776409161</v>
      </c>
      <c r="CF20" s="42">
        <f>AT20-Savings_Cumulative!AN20</f>
        <v>44712.295541425236</v>
      </c>
      <c r="CG20" s="42">
        <f>AU20-Savings_Cumulative!AO20</f>
        <v>44940.595251218248</v>
      </c>
    </row>
    <row r="21" spans="2:85" x14ac:dyDescent="0.35">
      <c r="B21" s="27" t="s">
        <v>2085</v>
      </c>
      <c r="C21" s="27" t="s">
        <v>106</v>
      </c>
      <c r="D21" s="97" t="s">
        <v>2129</v>
      </c>
      <c r="E21" s="97"/>
      <c r="F21" s="98">
        <f>INDEX(RefTables!C$6:C$28,MATCH($D21,RefTables!$B$6:$B$28,0))</f>
        <v>8.6756906866147787E-3</v>
      </c>
      <c r="G21" s="98">
        <f>INDEX(RefTables!D$6:D$28,MATCH($D21,RefTables!$B$6:$B$28,0))</f>
        <v>5.6648246731141327E-3</v>
      </c>
      <c r="H21" s="249"/>
      <c r="I21" s="35">
        <f>SUMIFS(F861_2013_Sales!$W$4:$W$3061,F861_2013_Sales!$G$4:$G$3061,$C21,F861_2013_Sales!$E$4:$E$3061,"&lt;&gt;Energy")/1000</f>
        <v>84763.842000000004</v>
      </c>
      <c r="J21" s="39">
        <f>I21+Savings_FirstYear!D21</f>
        <v>85083.556000000011</v>
      </c>
      <c r="K21" s="39">
        <f t="shared" si="1"/>
        <v>85499.226874601096</v>
      </c>
      <c r="L21" s="39">
        <f t="shared" ref="L21:AU21" si="52">IF(L$5&lt;=2040,K21*(1+$F21),K21*(1+$G21))</f>
        <v>86240.991720909835</v>
      </c>
      <c r="M21" s="39">
        <f t="shared" si="52"/>
        <v>86989.191889587353</v>
      </c>
      <c r="N21" s="39">
        <f t="shared" si="52"/>
        <v>87743.883211499997</v>
      </c>
      <c r="O21" s="39">
        <f t="shared" si="52"/>
        <v>88505.122001885422</v>
      </c>
      <c r="P21" s="39">
        <f t="shared" si="52"/>
        <v>89272.965064554883</v>
      </c>
      <c r="Q21" s="39">
        <f t="shared" si="52"/>
        <v>90047.469696131928</v>
      </c>
      <c r="R21" s="39">
        <f t="shared" si="52"/>
        <v>90828.693690327884</v>
      </c>
      <c r="S21" s="39">
        <f t="shared" si="52"/>
        <v>91616.695342254447</v>
      </c>
      <c r="T21" s="39">
        <f t="shared" si="52"/>
        <v>92411.53345277367</v>
      </c>
      <c r="U21" s="39">
        <f t="shared" si="52"/>
        <v>93213.267332885691</v>
      </c>
      <c r="V21" s="39">
        <f t="shared" si="52"/>
        <v>94021.956808154544</v>
      </c>
      <c r="W21" s="39">
        <f t="shared" si="52"/>
        <v>94837.662223172345</v>
      </c>
      <c r="X21" s="39">
        <f t="shared" si="52"/>
        <v>95660.444446062233</v>
      </c>
      <c r="Y21" s="39">
        <f t="shared" si="52"/>
        <v>96490.364873020371</v>
      </c>
      <c r="Z21" s="39">
        <f t="shared" si="52"/>
        <v>97327.485432897302</v>
      </c>
      <c r="AA21" s="39">
        <f t="shared" si="52"/>
        <v>98171.868591819119</v>
      </c>
      <c r="AB21" s="39">
        <f t="shared" si="52"/>
        <v>99023.577357848728</v>
      </c>
      <c r="AC21" s="39">
        <f t="shared" si="52"/>
        <v>99882.675285687495</v>
      </c>
      <c r="AD21" s="39">
        <f t="shared" si="52"/>
        <v>100749.2264814177</v>
      </c>
      <c r="AE21" s="39">
        <f t="shared" si="52"/>
        <v>101623.29560728619</v>
      </c>
      <c r="AF21" s="39">
        <f t="shared" si="52"/>
        <v>102504.94788652942</v>
      </c>
      <c r="AG21" s="39">
        <f t="shared" si="52"/>
        <v>103394.24910824052</v>
      </c>
      <c r="AH21" s="39">
        <f t="shared" si="52"/>
        <v>104291.2656322784</v>
      </c>
      <c r="AI21" s="39">
        <f t="shared" si="52"/>
        <v>105196.06439421963</v>
      </c>
      <c r="AJ21" s="39">
        <f t="shared" si="52"/>
        <v>106108.71291035309</v>
      </c>
      <c r="AK21" s="39">
        <f t="shared" si="52"/>
        <v>107029.27928271813</v>
      </c>
      <c r="AL21" s="39">
        <f t="shared" si="52"/>
        <v>107635.5813847445</v>
      </c>
      <c r="AM21" s="39">
        <f t="shared" si="52"/>
        <v>108245.31808187778</v>
      </c>
      <c r="AN21" s="39">
        <f t="shared" si="52"/>
        <v>108858.50883049709</v>
      </c>
      <c r="AO21" s="39">
        <f t="shared" si="52"/>
        <v>109475.1731971985</v>
      </c>
      <c r="AP21" s="39">
        <f t="shared" si="52"/>
        <v>110095.33085941944</v>
      </c>
      <c r="AQ21" s="39">
        <f t="shared" si="52"/>
        <v>110719.00160606654</v>
      </c>
      <c r="AR21" s="39">
        <f t="shared" si="52"/>
        <v>111346.20533814715</v>
      </c>
      <c r="AS21" s="39">
        <f t="shared" si="52"/>
        <v>111976.96206940431</v>
      </c>
      <c r="AT21" s="39">
        <f t="shared" si="52"/>
        <v>112611.29192695544</v>
      </c>
      <c r="AU21" s="39">
        <f t="shared" si="52"/>
        <v>113249.21515193452</v>
      </c>
      <c r="AV21" s="42">
        <f t="shared" si="3"/>
        <v>85083.556000000011</v>
      </c>
      <c r="AW21" s="42">
        <f>K21-Savings_Cumulative!E21</f>
        <v>85499.226874601096</v>
      </c>
      <c r="AX21" s="42">
        <f>L21-Savings_Cumulative!F21</f>
        <v>86240.991720909835</v>
      </c>
      <c r="AY21" s="42">
        <f>M21-Savings_Cumulative!G21</f>
        <v>86989.191889587353</v>
      </c>
      <c r="AZ21" s="42">
        <f>N21-Savings_Cumulative!H21</f>
        <v>87743.883211499997</v>
      </c>
      <c r="BA21" s="42">
        <f>O21-Savings_Cumulative!I21</f>
        <v>88505.122001885422</v>
      </c>
      <c r="BB21" s="42">
        <f>P21-Savings_Cumulative!J21</f>
        <v>89272.965064554883</v>
      </c>
      <c r="BC21" s="42">
        <f>Q21-Savings_Cumulative!K21</f>
        <v>89710.748093155868</v>
      </c>
      <c r="BD21" s="42">
        <f>R21-Savings_Cumulative!L21</f>
        <v>89974.177749171693</v>
      </c>
      <c r="BE21" s="42">
        <f>S21-Savings_Cumulative!M21</f>
        <v>90062.916238721285</v>
      </c>
      <c r="BF21" s="42">
        <f>T21-Savings_Cumulative!N21</f>
        <v>89977.67569477066</v>
      </c>
      <c r="BG21" s="42">
        <f>U21-Savings_Cumulative!O21</f>
        <v>89879.632817934966</v>
      </c>
      <c r="BH21" s="42">
        <f>V21-Savings_Cumulative!P21</f>
        <v>89789.52596502447</v>
      </c>
      <c r="BI21" s="42">
        <f>W21-Savings_Cumulative!Q21</f>
        <v>89767.88024447576</v>
      </c>
      <c r="BJ21" s="42">
        <f>X21-Savings_Cumulative!R21</f>
        <v>89843.676268549156</v>
      </c>
      <c r="BK21" s="42">
        <f>Y21-Savings_Cumulative!S21</f>
        <v>89989.451028021183</v>
      </c>
      <c r="BL21" s="42">
        <f>Z21-Savings_Cumulative!T21</f>
        <v>90243.870273836947</v>
      </c>
      <c r="BM21" s="42">
        <f>AA21-Savings_Cumulative!U21</f>
        <v>90627.725557202066</v>
      </c>
      <c r="BN21" s="42">
        <f>AB21-Savings_Cumulative!V21</f>
        <v>91076.621457273155</v>
      </c>
      <c r="BO21" s="42">
        <f>AC21-Savings_Cumulative!W21</f>
        <v>91586.453578149347</v>
      </c>
      <c r="BP21" s="42">
        <f>AD21-Savings_Cumulative!X21</f>
        <v>92137.849167524502</v>
      </c>
      <c r="BQ21" s="42">
        <f>AE21-Savings_Cumulative!Y21</f>
        <v>92777.653223623842</v>
      </c>
      <c r="BR21" s="42">
        <f>AF21-Savings_Cumulative!Z21</f>
        <v>93484.255852573726</v>
      </c>
      <c r="BS21" s="42">
        <f>AG21-Savings_Cumulative!AA21</f>
        <v>94247.749962380112</v>
      </c>
      <c r="BT21" s="42">
        <f>AH21-Savings_Cumulative!AB21</f>
        <v>95068.171034151062</v>
      </c>
      <c r="BU21" s="42">
        <f>AI21-Savings_Cumulative!AC21</f>
        <v>95906.178571987053</v>
      </c>
      <c r="BV21" s="42">
        <f>AJ21-Savings_Cumulative!AD21</f>
        <v>96746.938735217962</v>
      </c>
      <c r="BW21" s="42">
        <f>AK21-Savings_Cumulative!AE21</f>
        <v>97589.760948295676</v>
      </c>
      <c r="BX21" s="42">
        <f>AL21-Savings_Cumulative!AF21</f>
        <v>98118.713922282084</v>
      </c>
      <c r="BY21" s="42">
        <f>AM21-Savings_Cumulative!AG21</f>
        <v>98653.848546157271</v>
      </c>
      <c r="BZ21" s="42">
        <f>AN21-Savings_Cumulative!AH21</f>
        <v>99195.284505121468</v>
      </c>
      <c r="CA21" s="42">
        <f>AO21-Savings_Cumulative!AI21</f>
        <v>99743.666997334367</v>
      </c>
      <c r="CB21" s="42">
        <f>AP21-Savings_Cumulative!AJ21</f>
        <v>100297.07311998558</v>
      </c>
      <c r="CC21" s="42">
        <f>AQ21-Savings_Cumulative!AK21</f>
        <v>100855.12863193043</v>
      </c>
      <c r="CD21" s="42">
        <f>AR21-Savings_Cumulative!AL21</f>
        <v>101418.12792997765</v>
      </c>
      <c r="CE21" s="42">
        <f>AS21-Savings_Cumulative!AM21</f>
        <v>101985.76969908002</v>
      </c>
      <c r="CF21" s="42">
        <f>AT21-Savings_Cumulative!AN21</f>
        <v>102557.80177890361</v>
      </c>
      <c r="CG21" s="42">
        <f>AU21-Savings_Cumulative!AO21</f>
        <v>103134.46403992672</v>
      </c>
    </row>
    <row r="22" spans="2:85" x14ac:dyDescent="0.35">
      <c r="B22" s="27" t="s">
        <v>2086</v>
      </c>
      <c r="C22" s="27" t="s">
        <v>28</v>
      </c>
      <c r="D22" s="97" t="s">
        <v>2128</v>
      </c>
      <c r="E22" s="97"/>
      <c r="F22" s="98">
        <f>INDEX(RefTables!C$6:C$28,MATCH($D22,RefTables!$B$6:$B$28,0))</f>
        <v>9.5720493534996454E-3</v>
      </c>
      <c r="G22" s="98">
        <f>INDEX(RefTables!D$6:D$28,MATCH($D22,RefTables!$B$6:$B$28,0))</f>
        <v>7.6791681612145002E-3</v>
      </c>
      <c r="H22" s="249"/>
      <c r="I22" s="35">
        <f>SUMIFS(F861_2013_Sales!$W$4:$W$3061,F861_2013_Sales!$G$4:$G$3061,$C22,F861_2013_Sales!$E$4:$E$3061,"&lt;&gt;Energy")/1000</f>
        <v>85807.932000000001</v>
      </c>
      <c r="J22" s="39">
        <f>I22+Savings_FirstYear!D22</f>
        <v>85829.546000000002</v>
      </c>
      <c r="K22" s="39">
        <f t="shared" si="1"/>
        <v>86629.289760025742</v>
      </c>
      <c r="L22" s="39">
        <f t="shared" ref="L22:AU22" si="53">IF(L$5&lt;=2040,K22*(1+$F22),K22*(1+$G22))</f>
        <v>87458.509597067328</v>
      </c>
      <c r="M22" s="39">
        <f t="shared" si="53"/>
        <v>88295.666767313975</v>
      </c>
      <c r="N22" s="39">
        <f t="shared" si="53"/>
        <v>89140.837247310861</v>
      </c>
      <c r="O22" s="39">
        <f t="shared" si="53"/>
        <v>89994.097740854399</v>
      </c>
      <c r="P22" s="39">
        <f t="shared" si="53"/>
        <v>90855.525685953529</v>
      </c>
      <c r="Q22" s="39">
        <f t="shared" si="53"/>
        <v>91725.199261857633</v>
      </c>
      <c r="R22" s="39">
        <f t="shared" si="53"/>
        <v>92603.197396151721</v>
      </c>
      <c r="S22" s="39">
        <f t="shared" si="53"/>
        <v>93489.599771919558</v>
      </c>
      <c r="T22" s="39">
        <f t="shared" si="53"/>
        <v>94384.486834975309</v>
      </c>
      <c r="U22" s="39">
        <f t="shared" si="53"/>
        <v>95287.939801164437</v>
      </c>
      <c r="V22" s="39">
        <f t="shared" si="53"/>
        <v>96200.040663734486</v>
      </c>
      <c r="W22" s="39">
        <f t="shared" si="53"/>
        <v>97120.87220077643</v>
      </c>
      <c r="X22" s="39">
        <f t="shared" si="53"/>
        <v>98050.51798273719</v>
      </c>
      <c r="Y22" s="39">
        <f t="shared" si="53"/>
        <v>98989.06238000415</v>
      </c>
      <c r="Z22" s="39">
        <f t="shared" si="53"/>
        <v>99936.590570562199</v>
      </c>
      <c r="AA22" s="39">
        <f t="shared" si="53"/>
        <v>100893.1885477241</v>
      </c>
      <c r="AB22" s="39">
        <f t="shared" si="53"/>
        <v>101858.94312793486</v>
      </c>
      <c r="AC22" s="39">
        <f t="shared" si="53"/>
        <v>102833.94195865077</v>
      </c>
      <c r="AD22" s="39">
        <f t="shared" si="53"/>
        <v>103818.27352629389</v>
      </c>
      <c r="AE22" s="39">
        <f t="shared" si="53"/>
        <v>104812.0271642827</v>
      </c>
      <c r="AF22" s="39">
        <f t="shared" si="53"/>
        <v>105815.29306113956</v>
      </c>
      <c r="AG22" s="39">
        <f t="shared" si="53"/>
        <v>106828.16226867582</v>
      </c>
      <c r="AH22" s="39">
        <f t="shared" si="53"/>
        <v>107850.72671025526</v>
      </c>
      <c r="AI22" s="39">
        <f t="shared" si="53"/>
        <v>108883.07918913662</v>
      </c>
      <c r="AJ22" s="39">
        <f t="shared" si="53"/>
        <v>109925.31339689605</v>
      </c>
      <c r="AK22" s="39">
        <f t="shared" si="53"/>
        <v>110977.52392193006</v>
      </c>
      <c r="AL22" s="39">
        <f t="shared" si="53"/>
        <v>111829.73899024176</v>
      </c>
      <c r="AM22" s="39">
        <f t="shared" si="53"/>
        <v>112688.49836137255</v>
      </c>
      <c r="AN22" s="39">
        <f t="shared" si="53"/>
        <v>113553.85229012427</v>
      </c>
      <c r="AO22" s="39">
        <f t="shared" si="53"/>
        <v>114425.85141721384</v>
      </c>
      <c r="AP22" s="39">
        <f t="shared" si="53"/>
        <v>115304.54677223676</v>
      </c>
      <c r="AQ22" s="39">
        <f t="shared" si="53"/>
        <v>116189.98977665338</v>
      </c>
      <c r="AR22" s="39">
        <f t="shared" si="53"/>
        <v>117082.2322467981</v>
      </c>
      <c r="AS22" s="39">
        <f t="shared" si="53"/>
        <v>117981.32639691164</v>
      </c>
      <c r="AT22" s="39">
        <f t="shared" si="53"/>
        <v>118887.32484219666</v>
      </c>
      <c r="AU22" s="39">
        <f t="shared" si="53"/>
        <v>119800.28060189683</v>
      </c>
      <c r="AV22" s="42">
        <f t="shared" si="3"/>
        <v>85829.546000000002</v>
      </c>
      <c r="AW22" s="42">
        <f>K22-Savings_Cumulative!E22</f>
        <v>86629.289760025742</v>
      </c>
      <c r="AX22" s="42">
        <f>L22-Savings_Cumulative!F22</f>
        <v>87458.509597067328</v>
      </c>
      <c r="AY22" s="42">
        <f>M22-Savings_Cumulative!G22</f>
        <v>88295.666767313975</v>
      </c>
      <c r="AZ22" s="42">
        <f>N22-Savings_Cumulative!H22</f>
        <v>89140.837247310861</v>
      </c>
      <c r="BA22" s="42">
        <f>O22-Savings_Cumulative!I22</f>
        <v>89994.097740854399</v>
      </c>
      <c r="BB22" s="42">
        <f>P22-Savings_Cumulative!J22</f>
        <v>90855.525685953529</v>
      </c>
      <c r="BC22" s="42">
        <f>Q22-Savings_Cumulative!K22</f>
        <v>91702.313832895466</v>
      </c>
      <c r="BD22" s="42">
        <f>R22-Savings_Cumulative!L22</f>
        <v>92373.808614674126</v>
      </c>
      <c r="BE22" s="42">
        <f>S22-Savings_Cumulative!M22</f>
        <v>92867.447889565083</v>
      </c>
      <c r="BF22" s="42">
        <f>T22-Savings_Cumulative!N22</f>
        <v>93181.738056988688</v>
      </c>
      <c r="BG22" s="42">
        <f>U22-Savings_Cumulative!O22</f>
        <v>93316.2657444629</v>
      </c>
      <c r="BH22" s="42">
        <f>V22-Savings_Cumulative!P22</f>
        <v>93295.203949588322</v>
      </c>
      <c r="BI22" s="42">
        <f>W22-Savings_Cumulative!Q22</f>
        <v>93287.19835463824</v>
      </c>
      <c r="BJ22" s="42">
        <f>X22-Savings_Cumulative!R22</f>
        <v>93325.016605039302</v>
      </c>
      <c r="BK22" s="42">
        <f>Y22-Savings_Cumulative!S22</f>
        <v>93436.250523517389</v>
      </c>
      <c r="BL22" s="42">
        <f>Z22-Savings_Cumulative!T22</f>
        <v>93623.660659982124</v>
      </c>
      <c r="BM22" s="42">
        <f>AA22-Savings_Cumulative!U22</f>
        <v>93910.410113902151</v>
      </c>
      <c r="BN22" s="42">
        <f>AB22-Savings_Cumulative!V22</f>
        <v>94324.632784048052</v>
      </c>
      <c r="BO22" s="42">
        <f>AC22-Savings_Cumulative!W22</f>
        <v>94832.17869683227</v>
      </c>
      <c r="BP22" s="42">
        <f>AD22-Savings_Cumulative!X22</f>
        <v>95404.481190980456</v>
      </c>
      <c r="BQ22" s="42">
        <f>AE22-Savings_Cumulative!Y22</f>
        <v>96043.97154159096</v>
      </c>
      <c r="BR22" s="42">
        <f>AF22-Savings_Cumulative!Z22</f>
        <v>96766.881813414715</v>
      </c>
      <c r="BS22" s="42">
        <f>AG22-Savings_Cumulative!AA22</f>
        <v>97549.785457129794</v>
      </c>
      <c r="BT22" s="42">
        <f>AH22-Savings_Cumulative!AB22</f>
        <v>98393.11535485294</v>
      </c>
      <c r="BU22" s="42">
        <f>AI22-Savings_Cumulative!AC22</f>
        <v>99297.15921495833</v>
      </c>
      <c r="BV22" s="42">
        <f>AJ22-Savings_Cumulative!AD22</f>
        <v>100256.16644417595</v>
      </c>
      <c r="BW22" s="42">
        <f>AK22-Savings_Cumulative!AE22</f>
        <v>101228.47975113313</v>
      </c>
      <c r="BX22" s="42">
        <f>AL22-Savings_Cumulative!AF22</f>
        <v>101994.61839300394</v>
      </c>
      <c r="BY22" s="42">
        <f>AM22-Savings_Cumulative!AG22</f>
        <v>102766.64688031805</v>
      </c>
      <c r="BZ22" s="42">
        <f>AN22-Savings_Cumulative!AH22</f>
        <v>103545.80864141727</v>
      </c>
      <c r="CA22" s="42">
        <f>AO22-Savings_Cumulative!AI22</f>
        <v>104332.77205068762</v>
      </c>
      <c r="CB22" s="42">
        <f>AP22-Savings_Cumulative!AJ22</f>
        <v>105128.26188820046</v>
      </c>
      <c r="CC22" s="42">
        <f>AQ22-Savings_Cumulative!AK22</f>
        <v>105932.66877244465</v>
      </c>
      <c r="CD22" s="42">
        <f>AR22-Savings_Cumulative!AL22</f>
        <v>106743.8039232014</v>
      </c>
      <c r="CE22" s="42">
        <f>AS22-Savings_Cumulative!AM22</f>
        <v>107561.22501218171</v>
      </c>
      <c r="CF22" s="42">
        <f>AT22-Savings_Cumulative!AN22</f>
        <v>108384.9816801991</v>
      </c>
      <c r="CG22" s="42">
        <f>AU22-Savings_Cumulative!AO22</f>
        <v>109215.47468569688</v>
      </c>
    </row>
    <row r="23" spans="2:85" x14ac:dyDescent="0.35">
      <c r="B23" s="27" t="s">
        <v>2087</v>
      </c>
      <c r="C23" s="27" t="s">
        <v>150</v>
      </c>
      <c r="D23" s="97" t="s">
        <v>2136</v>
      </c>
      <c r="E23" s="97"/>
      <c r="F23" s="98">
        <f>INDEX(RefTables!C$6:C$28,MATCH($D23,RefTables!$B$6:$B$28,0))</f>
        <v>3.9353950206333366E-3</v>
      </c>
      <c r="G23" s="98">
        <f>INDEX(RefTables!D$6:D$28,MATCH($D23,RefTables!$B$6:$B$28,0))</f>
        <v>9.6517979639743068E-4</v>
      </c>
      <c r="H23" s="249"/>
      <c r="I23" s="35">
        <f>SUMIFS(F861_2013_Sales!$W$4:$W$3061,F861_2013_Sales!$G$4:$G$3061,$C23,F861_2013_Sales!$E$4:$E$3061,"&lt;&gt;Energy")/1000</f>
        <v>11855.047</v>
      </c>
      <c r="J23" s="39">
        <f>I23+Savings_FirstYear!D23</f>
        <v>11989.602000000001</v>
      </c>
      <c r="K23" s="39">
        <f t="shared" si="1"/>
        <v>11901.701292933174</v>
      </c>
      <c r="L23" s="39">
        <f t="shared" ref="L23:AU23" si="54">IF(L$5&lt;=2040,K23*(1+$F23),K23*(1+$G23))</f>
        <v>11948.539188938448</v>
      </c>
      <c r="M23" s="39">
        <f t="shared" si="54"/>
        <v>11995.561410566439</v>
      </c>
      <c r="N23" s="39">
        <f t="shared" si="54"/>
        <v>12042.768683211283</v>
      </c>
      <c r="O23" s="39">
        <f t="shared" si="54"/>
        <v>12090.161735121832</v>
      </c>
      <c r="P23" s="39">
        <f t="shared" si="54"/>
        <v>12137.741297412882</v>
      </c>
      <c r="Q23" s="39">
        <f t="shared" si="54"/>
        <v>12185.508104076456</v>
      </c>
      <c r="R23" s="39">
        <f t="shared" si="54"/>
        <v>12233.462891993126</v>
      </c>
      <c r="S23" s="39">
        <f t="shared" si="54"/>
        <v>12281.606400943378</v>
      </c>
      <c r="T23" s="39">
        <f t="shared" si="54"/>
        <v>12329.939373619029</v>
      </c>
      <c r="U23" s="39">
        <f t="shared" si="54"/>
        <v>12378.46255563468</v>
      </c>
      <c r="V23" s="39">
        <f t="shared" si="54"/>
        <v>12427.176695539221</v>
      </c>
      <c r="W23" s="39">
        <f t="shared" si="54"/>
        <v>12476.082544827377</v>
      </c>
      <c r="X23" s="39">
        <f t="shared" si="54"/>
        <v>12525.180857951302</v>
      </c>
      <c r="Y23" s="39">
        <f t="shared" si="54"/>
        <v>12574.472392332214</v>
      </c>
      <c r="Z23" s="39">
        <f t="shared" si="54"/>
        <v>12623.957908372089</v>
      </c>
      <c r="AA23" s="39">
        <f t="shared" si="54"/>
        <v>12673.638169465381</v>
      </c>
      <c r="AB23" s="39">
        <f t="shared" si="54"/>
        <v>12723.513942010804</v>
      </c>
      <c r="AC23" s="39">
        <f t="shared" si="54"/>
        <v>12773.585995423153</v>
      </c>
      <c r="AD23" s="39">
        <f t="shared" si="54"/>
        <v>12823.855102145173</v>
      </c>
      <c r="AE23" s="39">
        <f t="shared" si="54"/>
        <v>12874.322037659478</v>
      </c>
      <c r="AF23" s="39">
        <f t="shared" si="54"/>
        <v>12924.987580500514</v>
      </c>
      <c r="AG23" s="39">
        <f t="shared" si="54"/>
        <v>12975.852512266563</v>
      </c>
      <c r="AH23" s="39">
        <f t="shared" si="54"/>
        <v>13026.917617631811</v>
      </c>
      <c r="AI23" s="39">
        <f t="shared" si="54"/>
        <v>13078.183684358439</v>
      </c>
      <c r="AJ23" s="39">
        <f t="shared" si="54"/>
        <v>13129.651503308791</v>
      </c>
      <c r="AK23" s="39">
        <f t="shared" si="54"/>
        <v>13181.321868457564</v>
      </c>
      <c r="AL23" s="39">
        <f t="shared" si="54"/>
        <v>13194.044214014812</v>
      </c>
      <c r="AM23" s="39">
        <f t="shared" si="54"/>
        <v>13206.778838922954</v>
      </c>
      <c r="AN23" s="39">
        <f t="shared" si="54"/>
        <v>13219.525755033772</v>
      </c>
      <c r="AO23" s="39">
        <f t="shared" si="54"/>
        <v>13232.284974210486</v>
      </c>
      <c r="AP23" s="39">
        <f t="shared" si="54"/>
        <v>13245.056508327767</v>
      </c>
      <c r="AQ23" s="39">
        <f t="shared" si="54"/>
        <v>13257.840369271747</v>
      </c>
      <c r="AR23" s="39">
        <f t="shared" si="54"/>
        <v>13270.63656894003</v>
      </c>
      <c r="AS23" s="39">
        <f t="shared" si="54"/>
        <v>13283.445119241704</v>
      </c>
      <c r="AT23" s="39">
        <f t="shared" si="54"/>
        <v>13296.26603209735</v>
      </c>
      <c r="AU23" s="39">
        <f t="shared" si="54"/>
        <v>13309.099319439056</v>
      </c>
      <c r="AV23" s="42">
        <f t="shared" si="3"/>
        <v>11989.602000000001</v>
      </c>
      <c r="AW23" s="42">
        <f>K23-Savings_Cumulative!E23</f>
        <v>11901.701292933174</v>
      </c>
      <c r="AX23" s="42">
        <f>L23-Savings_Cumulative!F23</f>
        <v>11948.539188938448</v>
      </c>
      <c r="AY23" s="42">
        <f>M23-Savings_Cumulative!G23</f>
        <v>11995.561410566439</v>
      </c>
      <c r="AZ23" s="42">
        <f>N23-Savings_Cumulative!H23</f>
        <v>12042.768683211283</v>
      </c>
      <c r="BA23" s="42">
        <f>O23-Savings_Cumulative!I23</f>
        <v>12090.161735121832</v>
      </c>
      <c r="BB23" s="42">
        <f>P23-Savings_Cumulative!J23</f>
        <v>12137.741297412882</v>
      </c>
      <c r="BC23" s="42">
        <f>Q23-Savings_Cumulative!K23</f>
        <v>12064.130691102328</v>
      </c>
      <c r="BD23" s="42">
        <f>R23-Savings_Cumulative!L23</f>
        <v>11991.444172107973</v>
      </c>
      <c r="BE23" s="42">
        <f>S23-Savings_Cumulative!M23</f>
        <v>11919.673239337146</v>
      </c>
      <c r="BF23" s="42">
        <f>T23-Savings_Cumulative!N23</f>
        <v>11848.809479619425</v>
      </c>
      <c r="BG23" s="42">
        <f>U23-Savings_Cumulative!O23</f>
        <v>11778.844566838883</v>
      </c>
      <c r="BH23" s="42">
        <f>V23-Savings_Cumulative!P23</f>
        <v>11709.770261075035</v>
      </c>
      <c r="BI23" s="42">
        <f>W23-Savings_Cumulative!Q23</f>
        <v>11663.402636097513</v>
      </c>
      <c r="BJ23" s="42">
        <f>X23-Savings_Cumulative!R23</f>
        <v>11638.318427722079</v>
      </c>
      <c r="BK23" s="42">
        <f>Y23-Savings_Cumulative!S23</f>
        <v>11613.421689949218</v>
      </c>
      <c r="BL23" s="42">
        <f>Z23-Savings_Cumulative!T23</f>
        <v>11602.900159807945</v>
      </c>
      <c r="BM23" s="42">
        <f>AA23-Savings_Cumulative!U23</f>
        <v>11617.246390420503</v>
      </c>
      <c r="BN23" s="42">
        <f>AB23-Savings_Cumulative!V23</f>
        <v>11631.161685921776</v>
      </c>
      <c r="BO23" s="42">
        <f>AC23-Savings_Cumulative!W23</f>
        <v>11644.657229852277</v>
      </c>
      <c r="BP23" s="42">
        <f>AD23-Savings_Cumulative!X23</f>
        <v>11657.78328190122</v>
      </c>
      <c r="BQ23" s="42">
        <f>AE23-Savings_Cumulative!Y23</f>
        <v>11700.31904356194</v>
      </c>
      <c r="BR23" s="42">
        <f>AF23-Savings_Cumulative!Z23</f>
        <v>11749.788448876256</v>
      </c>
      <c r="BS23" s="42">
        <f>AG23-Savings_Cumulative!AA23</f>
        <v>11798.480897914955</v>
      </c>
      <c r="BT23" s="42">
        <f>AH23-Savings_Cumulative!AB23</f>
        <v>11846.548530856822</v>
      </c>
      <c r="BU23" s="42">
        <f>AI23-Savings_Cumulative!AC23</f>
        <v>11894.086825699464</v>
      </c>
      <c r="BV23" s="42">
        <f>AJ23-Savings_Cumulative!AD23</f>
        <v>11941.120331105074</v>
      </c>
      <c r="BW23" s="42">
        <f>AK23-Savings_Cumulative!AE23</f>
        <v>11987.714810454023</v>
      </c>
      <c r="BX23" s="42">
        <f>AL23-Savings_Cumulative!AF23</f>
        <v>11996.875394156479</v>
      </c>
      <c r="BY23" s="42">
        <f>AM23-Savings_Cumulative!AG23</f>
        <v>12006.424348265904</v>
      </c>
      <c r="BZ23" s="42">
        <f>AN23-Savings_Cumulative!AH23</f>
        <v>12016.014429987374</v>
      </c>
      <c r="CA23" s="42">
        <f>AO23-Savings_Cumulative!AI23</f>
        <v>12025.711866064252</v>
      </c>
      <c r="CB23" s="42">
        <f>AP23-Savings_Cumulative!AJ23</f>
        <v>12035.652098108956</v>
      </c>
      <c r="CC23" s="42">
        <f>AQ23-Savings_Cumulative!AK23</f>
        <v>12045.859014123731</v>
      </c>
      <c r="CD23" s="42">
        <f>AR23-Savings_Cumulative!AL23</f>
        <v>12056.324856610365</v>
      </c>
      <c r="CE23" s="42">
        <f>AS23-Savings_Cumulative!AM23</f>
        <v>12066.979674267403</v>
      </c>
      <c r="CF23" s="42">
        <f>AT23-Savings_Cumulative!AN23</f>
        <v>12077.832479512766</v>
      </c>
      <c r="CG23" s="42">
        <f>AU23-Savings_Cumulative!AO23</f>
        <v>12088.916668272512</v>
      </c>
    </row>
    <row r="24" spans="2:85" x14ac:dyDescent="0.35">
      <c r="B24" s="27" t="s">
        <v>2088</v>
      </c>
      <c r="C24" s="27" t="s">
        <v>30</v>
      </c>
      <c r="D24" s="97" t="s">
        <v>2132</v>
      </c>
      <c r="E24" s="97"/>
      <c r="F24" s="98">
        <f>INDEX(RefTables!C$6:C$28,MATCH($D24,RefTables!$B$6:$B$28,0))</f>
        <v>3.4135158695176582E-3</v>
      </c>
      <c r="G24" s="98">
        <f>INDEX(RefTables!D$6:D$28,MATCH($D24,RefTables!$B$6:$B$28,0))</f>
        <v>3.6477833185752928E-3</v>
      </c>
      <c r="H24" s="249"/>
      <c r="I24" s="35">
        <f>SUMIFS(F861_2013_Sales!$W$4:$W$3061,F861_2013_Sales!$G$4:$G$3061,$C24,F861_2013_Sales!$E$4:$E$3061,"&lt;&gt;Energy")/1000</f>
        <v>61899.478000000003</v>
      </c>
      <c r="J24" s="39">
        <f>I24+Savings_FirstYear!D24</f>
        <v>62559.808000000005</v>
      </c>
      <c r="K24" s="39">
        <f t="shared" si="1"/>
        <v>62110.77285046786</v>
      </c>
      <c r="L24" s="39">
        <f t="shared" ref="L24:AU24" si="55">IF(L$5&lt;=2040,K24*(1+$F24),K24*(1+$G24))</f>
        <v>62322.788959260935</v>
      </c>
      <c r="M24" s="39">
        <f t="shared" si="55"/>
        <v>62535.528788405973</v>
      </c>
      <c r="N24" s="39">
        <f t="shared" si="55"/>
        <v>62748.994808333875</v>
      </c>
      <c r="O24" s="39">
        <f t="shared" si="55"/>
        <v>62963.189497908403</v>
      </c>
      <c r="P24" s="39">
        <f t="shared" si="55"/>
        <v>63178.115344454964</v>
      </c>
      <c r="Q24" s="39">
        <f t="shared" si="55"/>
        <v>63393.774843789477</v>
      </c>
      <c r="R24" s="39">
        <f t="shared" si="55"/>
        <v>63610.170500247383</v>
      </c>
      <c r="S24" s="39">
        <f t="shared" si="55"/>
        <v>63827.304826712701</v>
      </c>
      <c r="T24" s="39">
        <f t="shared" si="55"/>
        <v>64045.180344647226</v>
      </c>
      <c r="U24" s="39">
        <f t="shared" si="55"/>
        <v>64263.799584119799</v>
      </c>
      <c r="V24" s="39">
        <f t="shared" si="55"/>
        <v>64483.165083835695</v>
      </c>
      <c r="W24" s="39">
        <f t="shared" si="55"/>
        <v>64703.279391166092</v>
      </c>
      <c r="X24" s="39">
        <f t="shared" si="55"/>
        <v>64924.145062177675</v>
      </c>
      <c r="Y24" s="39">
        <f t="shared" si="55"/>
        <v>65145.764661662288</v>
      </c>
      <c r="Z24" s="39">
        <f t="shared" si="55"/>
        <v>65368.140763166732</v>
      </c>
      <c r="AA24" s="39">
        <f t="shared" si="55"/>
        <v>65591.27594902266</v>
      </c>
      <c r="AB24" s="39">
        <f t="shared" si="55"/>
        <v>65815.172810376564</v>
      </c>
      <c r="AC24" s="39">
        <f t="shared" si="55"/>
        <v>66039.833947219828</v>
      </c>
      <c r="AD24" s="39">
        <f t="shared" si="55"/>
        <v>66265.26196841897</v>
      </c>
      <c r="AE24" s="39">
        <f t="shared" si="55"/>
        <v>66491.459491745918</v>
      </c>
      <c r="AF24" s="39">
        <f t="shared" si="55"/>
        <v>66718.42914390839</v>
      </c>
      <c r="AG24" s="39">
        <f t="shared" si="55"/>
        <v>66946.173560580413</v>
      </c>
      <c r="AH24" s="39">
        <f t="shared" si="55"/>
        <v>67174.695386432941</v>
      </c>
      <c r="AI24" s="39">
        <f t="shared" si="55"/>
        <v>67403.99727516454</v>
      </c>
      <c r="AJ24" s="39">
        <f t="shared" si="55"/>
        <v>67634.081889532245</v>
      </c>
      <c r="AK24" s="39">
        <f t="shared" si="55"/>
        <v>67864.951901382417</v>
      </c>
      <c r="AL24" s="39">
        <f t="shared" si="55"/>
        <v>68112.508540844196</v>
      </c>
      <c r="AM24" s="39">
        <f t="shared" si="55"/>
        <v>68360.9682132858</v>
      </c>
      <c r="AN24" s="39">
        <f t="shared" si="55"/>
        <v>68610.334212775881</v>
      </c>
      <c r="AO24" s="39">
        <f t="shared" si="55"/>
        <v>68860.609845399114</v>
      </c>
      <c r="AP24" s="39">
        <f t="shared" si="55"/>
        <v>69111.798429300077</v>
      </c>
      <c r="AQ24" s="39">
        <f t="shared" si="55"/>
        <v>69363.903294727221</v>
      </c>
      <c r="AR24" s="39">
        <f t="shared" si="55"/>
        <v>69616.927784076994</v>
      </c>
      <c r="AS24" s="39">
        <f t="shared" si="55"/>
        <v>69870.875251938211</v>
      </c>
      <c r="AT24" s="39">
        <f t="shared" si="55"/>
        <v>70125.749065136493</v>
      </c>
      <c r="AU24" s="39">
        <f t="shared" si="55"/>
        <v>70381.552602778902</v>
      </c>
      <c r="AV24" s="42">
        <f t="shared" si="3"/>
        <v>62559.808000000005</v>
      </c>
      <c r="AW24" s="42">
        <f>K24-Savings_Cumulative!E24</f>
        <v>62110.77285046786</v>
      </c>
      <c r="AX24" s="42">
        <f>L24-Savings_Cumulative!F24</f>
        <v>62322.788959260935</v>
      </c>
      <c r="AY24" s="42">
        <f>M24-Savings_Cumulative!G24</f>
        <v>62535.528788405973</v>
      </c>
      <c r="AZ24" s="42">
        <f>N24-Savings_Cumulative!H24</f>
        <v>62748.994808333875</v>
      </c>
      <c r="BA24" s="42">
        <f>O24-Savings_Cumulative!I24</f>
        <v>62963.189497908403</v>
      </c>
      <c r="BB24" s="42">
        <f>P24-Savings_Cumulative!J24</f>
        <v>63178.115344454964</v>
      </c>
      <c r="BC24" s="42">
        <f>Q24-Savings_Cumulative!K24</f>
        <v>62761.993690344927</v>
      </c>
      <c r="BD24" s="42">
        <f>R24-Savings_Cumulative!L24</f>
        <v>62350.769409899382</v>
      </c>
      <c r="BE24" s="42">
        <f>S24-Savings_Cumulative!M24</f>
        <v>61944.396042265711</v>
      </c>
      <c r="BF24" s="42">
        <f>T24-Savings_Cumulative!N24</f>
        <v>61542.827599777578</v>
      </c>
      <c r="BG24" s="42">
        <f>U24-Savings_Cumulative!O24</f>
        <v>61146.018563252372</v>
      </c>
      <c r="BH24" s="42">
        <f>V24-Savings_Cumulative!P24</f>
        <v>60753.923877335743</v>
      </c>
      <c r="BI24" s="42">
        <f>W24-Savings_Cumulative!Q24</f>
        <v>60480.09616154465</v>
      </c>
      <c r="BJ24" s="42">
        <f>X24-Savings_Cumulative!R24</f>
        <v>60317.065768393586</v>
      </c>
      <c r="BK24" s="42">
        <f>Y24-Savings_Cumulative!S24</f>
        <v>60154.96849870462</v>
      </c>
      <c r="BL24" s="42">
        <f>Z24-Savings_Cumulative!T24</f>
        <v>60067.652238594128</v>
      </c>
      <c r="BM24" s="42">
        <f>AA24-Savings_Cumulative!U24</f>
        <v>60109.692542926459</v>
      </c>
      <c r="BN24" s="42">
        <f>AB24-Savings_Cumulative!V24</f>
        <v>60149.339423863115</v>
      </c>
      <c r="BO24" s="42">
        <f>AC24-Savings_Cumulative!W24</f>
        <v>60186.651750146164</v>
      </c>
      <c r="BP24" s="42">
        <f>AD24-Savings_Cumulative!X24</f>
        <v>60221.891757508936</v>
      </c>
      <c r="BQ24" s="42">
        <f>AE24-Savings_Cumulative!Y24</f>
        <v>60410.06355970697</v>
      </c>
      <c r="BR24" s="42">
        <f>AF24-Savings_Cumulative!Z24</f>
        <v>60634.09666672883</v>
      </c>
      <c r="BS24" s="42">
        <f>AG24-Savings_Cumulative!AA24</f>
        <v>60853.837045095926</v>
      </c>
      <c r="BT24" s="42">
        <f>AH24-Savings_Cumulative!AB24</f>
        <v>61070.077861089099</v>
      </c>
      <c r="BU24" s="42">
        <f>AI24-Savings_Cumulative!AC24</f>
        <v>61283.31693989483</v>
      </c>
      <c r="BV24" s="42">
        <f>AJ24-Savings_Cumulative!AD24</f>
        <v>61493.682656212914</v>
      </c>
      <c r="BW24" s="42">
        <f>AK24-Savings_Cumulative!AE24</f>
        <v>61701.517846681978</v>
      </c>
      <c r="BX24" s="42">
        <f>AL24-Savings_Cumulative!AF24</f>
        <v>61933.946171364296</v>
      </c>
      <c r="BY24" s="42">
        <f>AM24-Savings_Cumulative!AG24</f>
        <v>62167.059586337018</v>
      </c>
      <c r="BZ24" s="42">
        <f>AN24-Savings_Cumulative!AH24</f>
        <v>62399.06486552905</v>
      </c>
      <c r="CA24" s="42">
        <f>AO24-Savings_Cumulative!AI24</f>
        <v>62630.321726214941</v>
      </c>
      <c r="CB24" s="42">
        <f>AP24-Savings_Cumulative!AJ24</f>
        <v>62861.549831750097</v>
      </c>
      <c r="CC24" s="42">
        <f>AQ24-Savings_Cumulative!AK24</f>
        <v>63092.887687015864</v>
      </c>
      <c r="CD24" s="42">
        <f>AR24-Savings_Cumulative!AL24</f>
        <v>63324.308871065048</v>
      </c>
      <c r="CE24" s="42">
        <f>AS24-Savings_Cumulative!AM24</f>
        <v>63555.858121675083</v>
      </c>
      <c r="CF24" s="42">
        <f>AT24-Savings_Cumulative!AN24</f>
        <v>63787.965877768664</v>
      </c>
      <c r="CG24" s="42">
        <f>AU24-Savings_Cumulative!AO24</f>
        <v>64020.807890966054</v>
      </c>
    </row>
    <row r="25" spans="2:85" x14ac:dyDescent="0.35">
      <c r="B25" s="27" t="s">
        <v>2089</v>
      </c>
      <c r="C25" s="27" t="s">
        <v>173</v>
      </c>
      <c r="D25" s="97" t="s">
        <v>2136</v>
      </c>
      <c r="E25" s="97"/>
      <c r="F25" s="98">
        <f>INDEX(RefTables!C$6:C$28,MATCH($D25,RefTables!$B$6:$B$28,0))</f>
        <v>3.9353950206333366E-3</v>
      </c>
      <c r="G25" s="98">
        <f>INDEX(RefTables!D$6:D$28,MATCH($D25,RefTables!$B$6:$B$28,0))</f>
        <v>9.6517979639743068E-4</v>
      </c>
      <c r="H25" s="249"/>
      <c r="I25" s="35">
        <f>SUMIFS(F861_2013_Sales!$W$4:$W$3061,F861_2013_Sales!$G$4:$G$3061,$C25,F861_2013_Sales!$E$4:$E$3061,"&lt;&gt;Energy")/1000</f>
        <v>55265.074000000001</v>
      </c>
      <c r="J25" s="39">
        <f>I25+Savings_FirstYear!D25</f>
        <v>55851.216</v>
      </c>
      <c r="K25" s="39">
        <f t="shared" si="1"/>
        <v>55482.563897034532</v>
      </c>
      <c r="L25" s="39">
        <f t="shared" ref="L25:AU25" si="56">IF(L$5&lt;=2040,K25*(1+$F25),K25*(1+$G25))</f>
        <v>55700.909702726894</v>
      </c>
      <c r="M25" s="39">
        <f t="shared" si="56"/>
        <v>55920.114785415753</v>
      </c>
      <c r="N25" s="39">
        <f t="shared" si="56"/>
        <v>56140.18252669552</v>
      </c>
      <c r="O25" s="39">
        <f t="shared" si="56"/>
        <v>56361.116321468522</v>
      </c>
      <c r="P25" s="39">
        <f t="shared" si="56"/>
        <v>56582.919577997367</v>
      </c>
      <c r="Q25" s="39">
        <f t="shared" si="56"/>
        <v>56805.595717957513</v>
      </c>
      <c r="R25" s="39">
        <f t="shared" si="56"/>
        <v>57029.148176490075</v>
      </c>
      <c r="S25" s="39">
        <f t="shared" si="56"/>
        <v>57253.580402254796</v>
      </c>
      <c r="T25" s="39">
        <f t="shared" si="56"/>
        <v>57478.895857483258</v>
      </c>
      <c r="U25" s="39">
        <f t="shared" si="56"/>
        <v>57705.098018032302</v>
      </c>
      <c r="V25" s="39">
        <f t="shared" si="56"/>
        <v>57932.190373437625</v>
      </c>
      <c r="W25" s="39">
        <f t="shared" si="56"/>
        <v>58160.176426967635</v>
      </c>
      <c r="X25" s="39">
        <f t="shared" si="56"/>
        <v>58389.059695677483</v>
      </c>
      <c r="Y25" s="39">
        <f t="shared" si="56"/>
        <v>58618.843710463312</v>
      </c>
      <c r="Z25" s="39">
        <f t="shared" si="56"/>
        <v>58849.532016116755</v>
      </c>
      <c r="AA25" s="39">
        <f t="shared" si="56"/>
        <v>59081.128171379583</v>
      </c>
      <c r="AB25" s="39">
        <f t="shared" si="56"/>
        <v>59313.635748998633</v>
      </c>
      <c r="AC25" s="39">
        <f t="shared" si="56"/>
        <v>59547.058335780901</v>
      </c>
      <c r="AD25" s="39">
        <f t="shared" si="56"/>
        <v>59781.399532648895</v>
      </c>
      <c r="AE25" s="39">
        <f t="shared" si="56"/>
        <v>60016.66295469617</v>
      </c>
      <c r="AF25" s="39">
        <f t="shared" si="56"/>
        <v>60252.852231243109</v>
      </c>
      <c r="AG25" s="39">
        <f t="shared" si="56"/>
        <v>60489.971005892898</v>
      </c>
      <c r="AH25" s="39">
        <f t="shared" si="56"/>
        <v>60728.022936587746</v>
      </c>
      <c r="AI25" s="39">
        <f t="shared" si="56"/>
        <v>60967.0116956653</v>
      </c>
      <c r="AJ25" s="39">
        <f t="shared" si="56"/>
        <v>61206.940969915318</v>
      </c>
      <c r="AK25" s="39">
        <f t="shared" si="56"/>
        <v>61447.814460636524</v>
      </c>
      <c r="AL25" s="39">
        <f t="shared" si="56"/>
        <v>61507.122649686709</v>
      </c>
      <c r="AM25" s="39">
        <f t="shared" si="56"/>
        <v>61566.488081802723</v>
      </c>
      <c r="AN25" s="39">
        <f t="shared" si="56"/>
        <v>61625.910812234426</v>
      </c>
      <c r="AO25" s="39">
        <f t="shared" si="56"/>
        <v>61685.390896284982</v>
      </c>
      <c r="AP25" s="39">
        <f t="shared" si="56"/>
        <v>61744.928389310953</v>
      </c>
      <c r="AQ25" s="39">
        <f t="shared" si="56"/>
        <v>61804.523346722322</v>
      </c>
      <c r="AR25" s="39">
        <f t="shared" si="56"/>
        <v>61864.17582398255</v>
      </c>
      <c r="AS25" s="39">
        <f t="shared" si="56"/>
        <v>61923.885876608634</v>
      </c>
      <c r="AT25" s="39">
        <f t="shared" si="56"/>
        <v>61983.653560171158</v>
      </c>
      <c r="AU25" s="39">
        <f t="shared" si="56"/>
        <v>62043.478930294332</v>
      </c>
      <c r="AV25" s="42">
        <f t="shared" si="3"/>
        <v>55851.216</v>
      </c>
      <c r="AW25" s="42">
        <f>K25-Savings_Cumulative!E25</f>
        <v>55482.563897034532</v>
      </c>
      <c r="AX25" s="42">
        <f>L25-Savings_Cumulative!F25</f>
        <v>55700.909702726894</v>
      </c>
      <c r="AY25" s="42">
        <f>M25-Savings_Cumulative!G25</f>
        <v>55920.114785415753</v>
      </c>
      <c r="AZ25" s="42">
        <f>N25-Savings_Cumulative!H25</f>
        <v>56140.18252669552</v>
      </c>
      <c r="BA25" s="42">
        <f>O25-Savings_Cumulative!I25</f>
        <v>56361.116321468522</v>
      </c>
      <c r="BB25" s="42">
        <f>P25-Savings_Cumulative!J25</f>
        <v>56582.919577997367</v>
      </c>
      <c r="BC25" s="42">
        <f>Q25-Savings_Cumulative!K25</f>
        <v>56239.766522177539</v>
      </c>
      <c r="BD25" s="42">
        <f>R25-Savings_Cumulative!L25</f>
        <v>55900.921315488325</v>
      </c>
      <c r="BE25" s="42">
        <f>S25-Savings_Cumulative!M25</f>
        <v>55566.344328098166</v>
      </c>
      <c r="BF25" s="42">
        <f>T25-Savings_Cumulative!N25</f>
        <v>55235.996340045647</v>
      </c>
      <c r="BG25" s="42">
        <f>U25-Savings_Cumulative!O25</f>
        <v>54909.838537194228</v>
      </c>
      <c r="BH25" s="42">
        <f>V25-Savings_Cumulative!P25</f>
        <v>54587.832507227613</v>
      </c>
      <c r="BI25" s="42">
        <f>W25-Savings_Cumulative!Q25</f>
        <v>54371.67897990824</v>
      </c>
      <c r="BJ25" s="42">
        <f>X25-Savings_Cumulative!R25</f>
        <v>54254.743076398132</v>
      </c>
      <c r="BK25" s="42">
        <f>Y25-Savings_Cumulative!S25</f>
        <v>54138.681110943609</v>
      </c>
      <c r="BL25" s="42">
        <f>Z25-Savings_Cumulative!T25</f>
        <v>54089.632537635494</v>
      </c>
      <c r="BM25" s="42">
        <f>AA25-Savings_Cumulative!U25</f>
        <v>54156.510846631158</v>
      </c>
      <c r="BN25" s="42">
        <f>AB25-Savings_Cumulative!V25</f>
        <v>54221.380250827511</v>
      </c>
      <c r="BO25" s="42">
        <f>AC25-Savings_Cumulative!W25</f>
        <v>54284.292884914015</v>
      </c>
      <c r="BP25" s="42">
        <f>AD25-Savings_Cumulative!X25</f>
        <v>54345.48304618564</v>
      </c>
      <c r="BQ25" s="42">
        <f>AE25-Savings_Cumulative!Y25</f>
        <v>54543.773446538005</v>
      </c>
      <c r="BR25" s="42">
        <f>AF25-Savings_Cumulative!Z25</f>
        <v>54774.386648276595</v>
      </c>
      <c r="BS25" s="42">
        <f>AG25-Savings_Cumulative!AA25</f>
        <v>55001.377886638198</v>
      </c>
      <c r="BT25" s="42">
        <f>AH25-Savings_Cumulative!AB25</f>
        <v>55225.45639864554</v>
      </c>
      <c r="BU25" s="42">
        <f>AI25-Savings_Cumulative!AC25</f>
        <v>55447.067277312861</v>
      </c>
      <c r="BV25" s="42">
        <f>AJ25-Savings_Cumulative!AD25</f>
        <v>55666.32496196992</v>
      </c>
      <c r="BW25" s="42">
        <f>AK25-Savings_Cumulative!AE25</f>
        <v>55883.536023993634</v>
      </c>
      <c r="BX25" s="42">
        <f>AL25-Savings_Cumulative!AF25</f>
        <v>55926.240227207622</v>
      </c>
      <c r="BY25" s="42">
        <f>AM25-Savings_Cumulative!AG25</f>
        <v>55970.754909897616</v>
      </c>
      <c r="BZ25" s="42">
        <f>AN25-Savings_Cumulative!AH25</f>
        <v>56015.461318569221</v>
      </c>
      <c r="CA25" s="42">
        <f>AO25-Savings_Cumulative!AI25</f>
        <v>56060.668184674338</v>
      </c>
      <c r="CB25" s="42">
        <f>AP25-Savings_Cumulative!AJ25</f>
        <v>56107.006900963512</v>
      </c>
      <c r="CC25" s="42">
        <f>AQ25-Savings_Cumulative!AK25</f>
        <v>56154.588826945605</v>
      </c>
      <c r="CD25" s="42">
        <f>AR25-Savings_Cumulative!AL25</f>
        <v>56203.377799228569</v>
      </c>
      <c r="CE25" s="42">
        <f>AS25-Savings_Cumulative!AM25</f>
        <v>56253.047723461903</v>
      </c>
      <c r="CF25" s="42">
        <f>AT25-Savings_Cumulative!AN25</f>
        <v>56303.640613139403</v>
      </c>
      <c r="CG25" s="42">
        <f>AU25-Savings_Cumulative!AO25</f>
        <v>56355.312151180311</v>
      </c>
    </row>
    <row r="26" spans="2:85" x14ac:dyDescent="0.35">
      <c r="B26" s="27" t="s">
        <v>2090</v>
      </c>
      <c r="C26" s="27" t="s">
        <v>79</v>
      </c>
      <c r="D26" s="97" t="s">
        <v>2131</v>
      </c>
      <c r="E26" s="97"/>
      <c r="F26" s="98">
        <f>INDEX(RefTables!C$6:C$28,MATCH($D26,RefTables!$B$6:$B$28,0))</f>
        <v>3.8801353093387281E-3</v>
      </c>
      <c r="G26" s="98">
        <f>INDEX(RefTables!D$6:D$28,MATCH($D26,RefTables!$B$6:$B$28,0))</f>
        <v>2.9864755198822923E-3</v>
      </c>
      <c r="H26" s="249"/>
      <c r="I26" s="35">
        <f>SUMIFS(F861_2013_Sales!$W$4:$W$3061,F861_2013_Sales!$G$4:$G$3061,$C26,F861_2013_Sales!$E$4:$E$3061,"&lt;&gt;Energy")/1000</f>
        <v>103038.30499999999</v>
      </c>
      <c r="J26" s="39">
        <f>I26+Savings_FirstYear!D26</f>
        <v>104227.59499999999</v>
      </c>
      <c r="K26" s="39">
        <f t="shared" si="1"/>
        <v>103438.10756544491</v>
      </c>
      <c r="L26" s="39">
        <f t="shared" ref="L26:AU26" si="57">IF(L$5&lt;=2040,K26*(1+$F26),K26*(1+$G26))</f>
        <v>103839.46141894077</v>
      </c>
      <c r="M26" s="39">
        <f t="shared" si="57"/>
        <v>104242.37257969512</v>
      </c>
      <c r="N26" s="39">
        <f t="shared" si="57"/>
        <v>104646.84709027084</v>
      </c>
      <c r="O26" s="39">
        <f t="shared" si="57"/>
        <v>105052.89101667676</v>
      </c>
      <c r="P26" s="39">
        <f t="shared" si="57"/>
        <v>105460.51044845868</v>
      </c>
      <c r="Q26" s="39">
        <f t="shared" si="57"/>
        <v>105869.71149879062</v>
      </c>
      <c r="R26" s="39">
        <f t="shared" si="57"/>
        <v>106280.50030456658</v>
      </c>
      <c r="S26" s="39">
        <f t="shared" si="57"/>
        <v>106692.88302649252</v>
      </c>
      <c r="T26" s="39">
        <f t="shared" si="57"/>
        <v>107106.86584917876</v>
      </c>
      <c r="U26" s="39">
        <f t="shared" si="57"/>
        <v>107522.45498123278</v>
      </c>
      <c r="V26" s="39">
        <f t="shared" si="57"/>
        <v>107939.65665535224</v>
      </c>
      <c r="W26" s="39">
        <f t="shared" si="57"/>
        <v>108358.47712841857</v>
      </c>
      <c r="X26" s="39">
        <f t="shared" si="57"/>
        <v>108778.92268159072</v>
      </c>
      <c r="Y26" s="39">
        <f t="shared" si="57"/>
        <v>109200.99962039938</v>
      </c>
      <c r="Z26" s="39">
        <f t="shared" si="57"/>
        <v>109624.71427484158</v>
      </c>
      <c r="AA26" s="39">
        <f t="shared" si="57"/>
        <v>110050.07299947557</v>
      </c>
      <c r="AB26" s="39">
        <f t="shared" si="57"/>
        <v>110477.08217351614</v>
      </c>
      <c r="AC26" s="39">
        <f t="shared" si="57"/>
        <v>110905.74820093032</v>
      </c>
      <c r="AD26" s="39">
        <f t="shared" si="57"/>
        <v>111336.07751053337</v>
      </c>
      <c r="AE26" s="39">
        <f t="shared" si="57"/>
        <v>111768.07655608527</v>
      </c>
      <c r="AF26" s="39">
        <f t="shared" si="57"/>
        <v>112201.75181638742</v>
      </c>
      <c r="AG26" s="39">
        <f t="shared" si="57"/>
        <v>112637.10979537985</v>
      </c>
      <c r="AH26" s="39">
        <f t="shared" si="57"/>
        <v>113074.15702223877</v>
      </c>
      <c r="AI26" s="39">
        <f t="shared" si="57"/>
        <v>113512.90005147447</v>
      </c>
      <c r="AJ26" s="39">
        <f t="shared" si="57"/>
        <v>113953.34546302963</v>
      </c>
      <c r="AK26" s="39">
        <f t="shared" si="57"/>
        <v>114395.49986237801</v>
      </c>
      <c r="AL26" s="39">
        <f t="shared" si="57"/>
        <v>114737.1392223017</v>
      </c>
      <c r="AM26" s="39">
        <f t="shared" si="57"/>
        <v>115079.79887981043</v>
      </c>
      <c r="AN26" s="39">
        <f t="shared" si="57"/>
        <v>115423.48188199797</v>
      </c>
      <c r="AO26" s="39">
        <f t="shared" si="57"/>
        <v>115768.19128505813</v>
      </c>
      <c r="AP26" s="39">
        <f t="shared" si="57"/>
        <v>116113.93015431201</v>
      </c>
      <c r="AQ26" s="39">
        <f t="shared" si="57"/>
        <v>116460.70156423519</v>
      </c>
      <c r="AR26" s="39">
        <f t="shared" si="57"/>
        <v>116808.5085984851</v>
      </c>
      <c r="AS26" s="39">
        <f t="shared" si="57"/>
        <v>117157.35434992844</v>
      </c>
      <c r="AT26" s="39">
        <f t="shared" si="57"/>
        <v>117507.24192066868</v>
      </c>
      <c r="AU26" s="39">
        <f t="shared" si="57"/>
        <v>117858.17442207364</v>
      </c>
      <c r="AV26" s="42">
        <f t="shared" si="3"/>
        <v>104227.59499999999</v>
      </c>
      <c r="AW26" s="42">
        <f>K26-Savings_Cumulative!E26</f>
        <v>103438.10756544491</v>
      </c>
      <c r="AX26" s="42">
        <f>L26-Savings_Cumulative!F26</f>
        <v>103839.46141894077</v>
      </c>
      <c r="AY26" s="42">
        <f>M26-Savings_Cumulative!G26</f>
        <v>104242.37257969512</v>
      </c>
      <c r="AZ26" s="42">
        <f>N26-Savings_Cumulative!H26</f>
        <v>104646.84709027084</v>
      </c>
      <c r="BA26" s="42">
        <f>O26-Savings_Cumulative!I26</f>
        <v>105052.89101667676</v>
      </c>
      <c r="BB26" s="42">
        <f>P26-Savings_Cumulative!J26</f>
        <v>105460.51044845868</v>
      </c>
      <c r="BC26" s="42">
        <f>Q26-Savings_Cumulative!K26</f>
        <v>104815.10639430604</v>
      </c>
      <c r="BD26" s="42">
        <f>R26-Savings_Cumulative!L26</f>
        <v>104177.74413613894</v>
      </c>
      <c r="BE26" s="42">
        <f>S26-Savings_Cumulative!M26</f>
        <v>103548.34941670348</v>
      </c>
      <c r="BF26" s="42">
        <f>T26-Savings_Cumulative!N26</f>
        <v>102926.8487452227</v>
      </c>
      <c r="BG26" s="42">
        <f>U26-Savings_Cumulative!O26</f>
        <v>102313.16938982447</v>
      </c>
      <c r="BH26" s="42">
        <f>V26-Savings_Cumulative!P26</f>
        <v>101707.2393700457</v>
      </c>
      <c r="BI26" s="42">
        <f>W26-Savings_Cumulative!Q26</f>
        <v>101298.61039531385</v>
      </c>
      <c r="BJ26" s="42">
        <f>X26-Savings_Cumulative!R26</f>
        <v>101074.90536976613</v>
      </c>
      <c r="BK26" s="42">
        <f>Y26-Savings_Cumulative!S26</f>
        <v>100852.81891422975</v>
      </c>
      <c r="BL26" s="42">
        <f>Z26-Savings_Cumulative!T26</f>
        <v>100755.62309186152</v>
      </c>
      <c r="BM26" s="42">
        <f>AA26-Savings_Cumulative!U26</f>
        <v>100874.47701665413</v>
      </c>
      <c r="BN26" s="42">
        <f>AB26-Savings_Cumulative!V26</f>
        <v>100989.55732489697</v>
      </c>
      <c r="BO26" s="42">
        <f>AC26-Savings_Cumulative!W26</f>
        <v>101100.96127931704</v>
      </c>
      <c r="BP26" s="42">
        <f>AD26-Savings_Cumulative!X26</f>
        <v>101209.12565636869</v>
      </c>
      <c r="BQ26" s="42">
        <f>AE26-Savings_Cumulative!Y26</f>
        <v>101572.79139406109</v>
      </c>
      <c r="BR26" s="42">
        <f>AF26-Savings_Cumulative!Z26</f>
        <v>101996.65772809896</v>
      </c>
      <c r="BS26" s="42">
        <f>AG26-Savings_Cumulative!AA26</f>
        <v>102413.72650503373</v>
      </c>
      <c r="BT26" s="42">
        <f>AH26-Savings_Cumulative!AB26</f>
        <v>102825.31980789908</v>
      </c>
      <c r="BU26" s="42">
        <f>AI26-Savings_Cumulative!AC26</f>
        <v>103232.26732991509</v>
      </c>
      <c r="BV26" s="42">
        <f>AJ26-Savings_Cumulative!AD26</f>
        <v>103634.78243919217</v>
      </c>
      <c r="BW26" s="42">
        <f>AK26-Savings_Cumulative!AE26</f>
        <v>104033.43659234415</v>
      </c>
      <c r="BX26" s="42">
        <f>AL26-Savings_Cumulative!AF26</f>
        <v>104344.7361638392</v>
      </c>
      <c r="BY26" s="42">
        <f>AM26-Savings_Cumulative!AG26</f>
        <v>104657.94840397418</v>
      </c>
      <c r="BZ26" s="42">
        <f>AN26-Savings_Cumulative!AH26</f>
        <v>104970.07335464119</v>
      </c>
      <c r="CA26" s="42">
        <f>AO26-Savings_Cumulative!AI26</f>
        <v>105281.70354827199</v>
      </c>
      <c r="CB26" s="42">
        <f>AP26-Savings_Cumulative!AJ26</f>
        <v>105594.03270544397</v>
      </c>
      <c r="CC26" s="42">
        <f>AQ26-Savings_Cumulative!AK26</f>
        <v>105907.28507025749</v>
      </c>
      <c r="CD26" s="42">
        <f>AR26-Savings_Cumulative!AL26</f>
        <v>106221.40975838396</v>
      </c>
      <c r="CE26" s="42">
        <f>AS26-Savings_Cumulative!AM26</f>
        <v>106536.24318065395</v>
      </c>
      <c r="CF26" s="42">
        <f>AT26-Savings_Cumulative!AN26</f>
        <v>106852.27998689226</v>
      </c>
      <c r="CG26" s="42">
        <f>AU26-Savings_Cumulative!AO26</f>
        <v>107169.81314535061</v>
      </c>
    </row>
    <row r="27" spans="2:85" x14ac:dyDescent="0.35">
      <c r="B27" s="27" t="s">
        <v>2091</v>
      </c>
      <c r="C27" s="27" t="s">
        <v>48</v>
      </c>
      <c r="D27" s="97" t="s">
        <v>2137</v>
      </c>
      <c r="E27" s="97"/>
      <c r="F27" s="98">
        <f>INDEX(RefTables!C$6:C$28,MATCH($D27,RefTables!$B$6:$B$28,0))</f>
        <v>6.0786391214706637E-3</v>
      </c>
      <c r="G27" s="98">
        <f>INDEX(RefTables!D$6:D$28,MATCH($D27,RefTables!$B$6:$B$28,0))</f>
        <v>4.1437578915652917E-3</v>
      </c>
      <c r="H27" s="249"/>
      <c r="I27" s="35">
        <f>SUMIFS(F861_2013_Sales!$W$4:$W$3061,F861_2013_Sales!$G$4:$G$3061,$C27,F861_2013_Sales!$E$4:$E$3061,"&lt;&gt;Energy")/1000</f>
        <v>68644.103000000003</v>
      </c>
      <c r="J27" s="39">
        <f>I27+Savings_FirstYear!D27</f>
        <v>69422.631999999998</v>
      </c>
      <c r="K27" s="39">
        <f t="shared" si="1"/>
        <v>69061.365729954065</v>
      </c>
      <c r="L27" s="39">
        <f t="shared" ref="L27:AU27" si="58">IF(L$5&lt;=2040,K27*(1+$F27),K27*(1+$G27))</f>
        <v>69481.164849462351</v>
      </c>
      <c r="M27" s="39">
        <f t="shared" si="58"/>
        <v>69903.515776321641</v>
      </c>
      <c r="N27" s="39">
        <f t="shared" si="58"/>
        <v>70328.434022047935</v>
      </c>
      <c r="O27" s="39">
        <f t="shared" si="58"/>
        <v>70755.935192446123</v>
      </c>
      <c r="P27" s="39">
        <f t="shared" si="58"/>
        <v>71186.034988183164</v>
      </c>
      <c r="Q27" s="39">
        <f t="shared" si="58"/>
        <v>71618.749205364715</v>
      </c>
      <c r="R27" s="39">
        <f t="shared" si="58"/>
        <v>72054.093736115246</v>
      </c>
      <c r="S27" s="39">
        <f t="shared" si="58"/>
        <v>72492.084569161714</v>
      </c>
      <c r="T27" s="39">
        <f t="shared" si="58"/>
        <v>72932.737790420782</v>
      </c>
      <c r="U27" s="39">
        <f t="shared" si="58"/>
        <v>73376.069583589589</v>
      </c>
      <c r="V27" s="39">
        <f t="shared" si="58"/>
        <v>73822.09623074015</v>
      </c>
      <c r="W27" s="39">
        <f t="shared" si="58"/>
        <v>74270.834112917306</v>
      </c>
      <c r="X27" s="39">
        <f t="shared" si="58"/>
        <v>74722.29971074035</v>
      </c>
      <c r="Y27" s="39">
        <f t="shared" si="58"/>
        <v>75176.509605008308</v>
      </c>
      <c r="Z27" s="39">
        <f t="shared" si="58"/>
        <v>75633.480477308927</v>
      </c>
      <c r="AA27" s="39">
        <f t="shared" si="58"/>
        <v>76093.229110631291</v>
      </c>
      <c r="AB27" s="39">
        <f t="shared" si="58"/>
        <v>76555.772389982201</v>
      </c>
      <c r="AC27" s="39">
        <f t="shared" si="58"/>
        <v>77021.127303006346</v>
      </c>
      <c r="AD27" s="39">
        <f t="shared" si="58"/>
        <v>77489.310940610172</v>
      </c>
      <c r="AE27" s="39">
        <f t="shared" si="58"/>
        <v>77960.340497589568</v>
      </c>
      <c r="AF27" s="39">
        <f t="shared" si="58"/>
        <v>78434.233273261387</v>
      </c>
      <c r="AG27" s="39">
        <f t="shared" si="58"/>
        <v>78911.006672098796</v>
      </c>
      <c r="AH27" s="39">
        <f t="shared" si="58"/>
        <v>79390.678204370444</v>
      </c>
      <c r="AI27" s="39">
        <f t="shared" si="58"/>
        <v>79873.265486783625</v>
      </c>
      <c r="AJ27" s="39">
        <f t="shared" si="58"/>
        <v>80358.786243131195</v>
      </c>
      <c r="AK27" s="39">
        <f t="shared" si="58"/>
        <v>80847.258304942588</v>
      </c>
      <c r="AL27" s="39">
        <f t="shared" si="58"/>
        <v>81182.269769555118</v>
      </c>
      <c r="AM27" s="39">
        <f t="shared" si="58"/>
        <v>81518.669440567901</v>
      </c>
      <c r="AN27" s="39">
        <f t="shared" si="58"/>
        <v>81856.463070372163</v>
      </c>
      <c r="AO27" s="39">
        <f t="shared" si="58"/>
        <v>82195.656435195648</v>
      </c>
      <c r="AP27" s="39">
        <f t="shared" si="58"/>
        <v>82536.255335201378</v>
      </c>
      <c r="AQ27" s="39">
        <f t="shared" si="58"/>
        <v>82878.265594586861</v>
      </c>
      <c r="AR27" s="39">
        <f t="shared" si="58"/>
        <v>83221.693061683676</v>
      </c>
      <c r="AS27" s="39">
        <f t="shared" si="58"/>
        <v>83566.543609057451</v>
      </c>
      <c r="AT27" s="39">
        <f t="shared" si="58"/>
        <v>83912.823133608312</v>
      </c>
      <c r="AU27" s="39">
        <f t="shared" si="58"/>
        <v>84260.537556671727</v>
      </c>
      <c r="AV27" s="42">
        <f t="shared" si="3"/>
        <v>69422.631999999998</v>
      </c>
      <c r="AW27" s="42">
        <f>K27-Savings_Cumulative!E27</f>
        <v>69061.365729954065</v>
      </c>
      <c r="AX27" s="42">
        <f>L27-Savings_Cumulative!F27</f>
        <v>69481.164849462351</v>
      </c>
      <c r="AY27" s="42">
        <f>M27-Savings_Cumulative!G27</f>
        <v>69903.515776321641</v>
      </c>
      <c r="AZ27" s="42">
        <f>N27-Savings_Cumulative!H27</f>
        <v>70328.434022047935</v>
      </c>
      <c r="BA27" s="42">
        <f>O27-Savings_Cumulative!I27</f>
        <v>70755.935192446123</v>
      </c>
      <c r="BB27" s="42">
        <f>P27-Savings_Cumulative!J27</f>
        <v>71186.034988183164</v>
      </c>
      <c r="BC27" s="42">
        <f>Q27-Savings_Cumulative!K27</f>
        <v>70906.888855482888</v>
      </c>
      <c r="BD27" s="42">
        <f>R27-Savings_Cumulative!L27</f>
        <v>70633.16449767859</v>
      </c>
      <c r="BE27" s="42">
        <f>S27-Savings_Cumulative!M27</f>
        <v>70364.82368574827</v>
      </c>
      <c r="BF27" s="42">
        <f>T27-Savings_Cumulative!N27</f>
        <v>70101.828670149858</v>
      </c>
      <c r="BG27" s="42">
        <f>U27-Savings_Cumulative!O27</f>
        <v>69844.142176617155</v>
      </c>
      <c r="BH27" s="42">
        <f>V27-Savings_Cumulative!P27</f>
        <v>69591.727402001547</v>
      </c>
      <c r="BI27" s="42">
        <f>W27-Savings_Cumulative!Q27</f>
        <v>69472.543841054649</v>
      </c>
      <c r="BJ27" s="42">
        <f>X27-Savings_Cumulative!R27</f>
        <v>69478.530045347055</v>
      </c>
      <c r="BK27" s="42">
        <f>Y27-Savings_Cumulative!S27</f>
        <v>69486.231080756595</v>
      </c>
      <c r="BL27" s="42">
        <f>Z27-Savings_Cumulative!T27</f>
        <v>69578.86199715831</v>
      </c>
      <c r="BM27" s="42">
        <f>AA27-Savings_Cumulative!U27</f>
        <v>69818.144518355097</v>
      </c>
      <c r="BN27" s="42">
        <f>AB27-Savings_Cumulative!V27</f>
        <v>70056.023063543835</v>
      </c>
      <c r="BO27" s="42">
        <f>AC27-Savings_Cumulative!W27</f>
        <v>70292.564634450231</v>
      </c>
      <c r="BP27" s="42">
        <f>AD27-Savings_Cumulative!X27</f>
        <v>70528.065557717739</v>
      </c>
      <c r="BQ27" s="42">
        <f>AE27-Savings_Cumulative!Y27</f>
        <v>70937.17859277458</v>
      </c>
      <c r="BR27" s="42">
        <f>AF27-Savings_Cumulative!Z27</f>
        <v>71388.461513241884</v>
      </c>
      <c r="BS27" s="42">
        <f>AG27-Savings_Cumulative!AA27</f>
        <v>71836.789108793106</v>
      </c>
      <c r="BT27" s="42">
        <f>AH27-Savings_Cumulative!AB27</f>
        <v>72283.053626980167</v>
      </c>
      <c r="BU27" s="42">
        <f>AI27-Savings_Cumulative!AC27</f>
        <v>72727.816912327165</v>
      </c>
      <c r="BV27" s="42">
        <f>AJ27-Savings_Cumulative!AD27</f>
        <v>73171.226030998107</v>
      </c>
      <c r="BW27" s="42">
        <f>AK27-Savings_Cumulative!AE27</f>
        <v>73613.670094673565</v>
      </c>
      <c r="BX27" s="42">
        <f>AL27-Savings_Cumulative!AF27</f>
        <v>73911.371037740391</v>
      </c>
      <c r="BY27" s="42">
        <f>AM27-Savings_Cumulative!AG27</f>
        <v>74211.789444610651</v>
      </c>
      <c r="BZ27" s="42">
        <f>AN27-Savings_Cumulative!AH27</f>
        <v>74512.905455444197</v>
      </c>
      <c r="CA27" s="42">
        <f>AO27-Savings_Cumulative!AI27</f>
        <v>74815.119781813541</v>
      </c>
      <c r="CB27" s="42">
        <f>AP27-Savings_Cumulative!AJ27</f>
        <v>75119.239876293592</v>
      </c>
      <c r="CC27" s="42">
        <f>AQ27-Savings_Cumulative!AK27</f>
        <v>75425.420628284817</v>
      </c>
      <c r="CD27" s="42">
        <f>AR27-Savings_Cumulative!AL27</f>
        <v>75733.631622082161</v>
      </c>
      <c r="CE27" s="42">
        <f>AS27-Savings_Cumulative!AM27</f>
        <v>76043.609174317433</v>
      </c>
      <c r="CF27" s="42">
        <f>AT27-Savings_Cumulative!AN27</f>
        <v>76355.542808310434</v>
      </c>
      <c r="CG27" s="42">
        <f>AU27-Savings_Cumulative!AO27</f>
        <v>76669.637543445686</v>
      </c>
    </row>
    <row r="28" spans="2:85" x14ac:dyDescent="0.35">
      <c r="B28" s="27" t="s">
        <v>2092</v>
      </c>
      <c r="C28" s="27" t="s">
        <v>25</v>
      </c>
      <c r="D28" s="97" t="s">
        <v>2128</v>
      </c>
      <c r="E28" s="97"/>
      <c r="F28" s="98">
        <f>INDEX(RefTables!C$6:C$28,MATCH($D28,RefTables!$B$6:$B$28,0))</f>
        <v>9.5720493534996454E-3</v>
      </c>
      <c r="G28" s="98">
        <f>INDEX(RefTables!D$6:D$28,MATCH($D28,RefTables!$B$6:$B$28,0))</f>
        <v>7.6791681612145002E-3</v>
      </c>
      <c r="H28" s="249"/>
      <c r="I28" s="35">
        <f>SUMIFS(F861_2013_Sales!$W$4:$W$3061,F861_2013_Sales!$G$4:$G$3061,$C28,F861_2013_Sales!$E$4:$E$3061,"&lt;&gt;Energy")/1000</f>
        <v>48781.99</v>
      </c>
      <c r="J28" s="39">
        <f>I28+Savings_FirstYear!D28</f>
        <v>48894.242999999995</v>
      </c>
      <c r="K28" s="39">
        <f t="shared" si="1"/>
        <v>49248.933615841925</v>
      </c>
      <c r="L28" s="39">
        <f t="shared" ref="L28:AU28" si="59">IF(L$5&lt;=2040,K28*(1+$F28),K28*(1+$G28))</f>
        <v>49720.346839019992</v>
      </c>
      <c r="M28" s="39">
        <f t="shared" si="59"/>
        <v>50196.272452836209</v>
      </c>
      <c r="N28" s="39">
        <f t="shared" si="59"/>
        <v>50676.753650116472</v>
      </c>
      <c r="O28" s="39">
        <f t="shared" si="59"/>
        <v>51161.834037130531</v>
      </c>
      <c r="P28" s="39">
        <f t="shared" si="59"/>
        <v>51651.5576375495</v>
      </c>
      <c r="Q28" s="39">
        <f t="shared" si="59"/>
        <v>52145.968896441256</v>
      </c>
      <c r="R28" s="39">
        <f t="shared" si="59"/>
        <v>52645.112684304047</v>
      </c>
      <c r="S28" s="39">
        <f t="shared" si="59"/>
        <v>53149.034301138759</v>
      </c>
      <c r="T28" s="39">
        <f t="shared" si="59"/>
        <v>53657.779480560108</v>
      </c>
      <c r="U28" s="39">
        <f t="shared" si="59"/>
        <v>54171.39439394723</v>
      </c>
      <c r="V28" s="39">
        <f t="shared" si="59"/>
        <v>54689.925654633989</v>
      </c>
      <c r="W28" s="39">
        <f t="shared" si="59"/>
        <v>55213.420322139369</v>
      </c>
      <c r="X28" s="39">
        <f t="shared" si="59"/>
        <v>55741.92590643841</v>
      </c>
      <c r="Y28" s="39">
        <f t="shared" si="59"/>
        <v>56275.490372273962</v>
      </c>
      <c r="Z28" s="39">
        <f t="shared" si="59"/>
        <v>56814.162143509762</v>
      </c>
      <c r="AA28" s="39">
        <f t="shared" si="59"/>
        <v>57357.990107525169</v>
      </c>
      <c r="AB28" s="39">
        <f t="shared" si="59"/>
        <v>57907.023619651947</v>
      </c>
      <c r="AC28" s="39">
        <f t="shared" si="59"/>
        <v>58461.312507653529</v>
      </c>
      <c r="AD28" s="39">
        <f t="shared" si="59"/>
        <v>59020.907076247153</v>
      </c>
      <c r="AE28" s="39">
        <f t="shared" si="59"/>
        <v>59585.858111669309</v>
      </c>
      <c r="AF28" s="39">
        <f t="shared" si="59"/>
        <v>60156.216886284834</v>
      </c>
      <c r="AG28" s="39">
        <f t="shared" si="59"/>
        <v>60732.03516324018</v>
      </c>
      <c r="AH28" s="39">
        <f t="shared" si="59"/>
        <v>61313.365201161192</v>
      </c>
      <c r="AI28" s="39">
        <f t="shared" si="59"/>
        <v>61900.259758895852</v>
      </c>
      <c r="AJ28" s="39">
        <f t="shared" si="59"/>
        <v>62492.772100302449</v>
      </c>
      <c r="AK28" s="39">
        <f t="shared" si="59"/>
        <v>63090.955999083548</v>
      </c>
      <c r="AL28" s="39">
        <f t="shared" si="59"/>
        <v>63575.442059652298</v>
      </c>
      <c r="AM28" s="39">
        <f t="shared" si="59"/>
        <v>64063.64857015192</v>
      </c>
      <c r="AN28" s="39">
        <f t="shared" si="59"/>
        <v>64555.604100543067</v>
      </c>
      <c r="AO28" s="39">
        <f t="shared" si="59"/>
        <v>65051.337440179923</v>
      </c>
      <c r="AP28" s="39">
        <f t="shared" si="59"/>
        <v>65550.877599494968</v>
      </c>
      <c r="AQ28" s="39">
        <f t="shared" si="59"/>
        <v>66054.253811696675</v>
      </c>
      <c r="AR28" s="39">
        <f t="shared" si="59"/>
        <v>66561.495534480244</v>
      </c>
      <c r="AS28" s="39">
        <f t="shared" si="59"/>
        <v>67072.632451751444</v>
      </c>
      <c r="AT28" s="39">
        <f t="shared" si="59"/>
        <v>67587.69447536378</v>
      </c>
      <c r="AU28" s="39">
        <f t="shared" si="59"/>
        <v>68106.711746868881</v>
      </c>
      <c r="AV28" s="42">
        <f t="shared" si="3"/>
        <v>48894.242999999995</v>
      </c>
      <c r="AW28" s="42">
        <f>K28-Savings_Cumulative!E28</f>
        <v>49248.933615841925</v>
      </c>
      <c r="AX28" s="42">
        <f>L28-Savings_Cumulative!F28</f>
        <v>49720.346839019992</v>
      </c>
      <c r="AY28" s="42">
        <f>M28-Savings_Cumulative!G28</f>
        <v>50196.272452836209</v>
      </c>
      <c r="AZ28" s="42">
        <f>N28-Savings_Cumulative!H28</f>
        <v>50676.753650116472</v>
      </c>
      <c r="BA28" s="42">
        <f>O28-Savings_Cumulative!I28</f>
        <v>51161.834037130531</v>
      </c>
      <c r="BB28" s="42">
        <f>P28-Savings_Cumulative!J28</f>
        <v>51651.5576375495</v>
      </c>
      <c r="BC28" s="42">
        <f>Q28-Savings_Cumulative!K28</f>
        <v>52027.11268947865</v>
      </c>
      <c r="BD28" s="42">
        <f>R28-Savings_Cumulative!L28</f>
        <v>52302.481849397271</v>
      </c>
      <c r="BE28" s="42">
        <f>S28-Savings_Cumulative!M28</f>
        <v>52476.839479989307</v>
      </c>
      <c r="BF28" s="42">
        <f>T28-Savings_Cumulative!N28</f>
        <v>52549.968346615424</v>
      </c>
      <c r="BG28" s="42">
        <f>U28-Savings_Cumulative!O28</f>
        <v>52538.083576536395</v>
      </c>
      <c r="BH28" s="42">
        <f>V28-Savings_Cumulative!P28</f>
        <v>52531.234001457786</v>
      </c>
      <c r="BI28" s="42">
        <f>W28-Savings_Cumulative!Q28</f>
        <v>52550.787232623508</v>
      </c>
      <c r="BJ28" s="42">
        <f>X28-Savings_Cumulative!R28</f>
        <v>52614.349093200712</v>
      </c>
      <c r="BK28" s="42">
        <f>Y28-Savings_Cumulative!S28</f>
        <v>52719.30022871121</v>
      </c>
      <c r="BL28" s="42">
        <f>Z28-Savings_Cumulative!T28</f>
        <v>52879.362378956626</v>
      </c>
      <c r="BM28" s="42">
        <f>AA28-Savings_Cumulative!U28</f>
        <v>53113.928809107034</v>
      </c>
      <c r="BN28" s="42">
        <f>AB28-Savings_Cumulative!V28</f>
        <v>53400.597632023491</v>
      </c>
      <c r="BO28" s="42">
        <f>AC28-Savings_Cumulative!W28</f>
        <v>53723.722720809412</v>
      </c>
      <c r="BP28" s="42">
        <f>AD28-Savings_Cumulative!X28</f>
        <v>54081.210159557973</v>
      </c>
      <c r="BQ28" s="42">
        <f>AE28-Savings_Cumulative!Y28</f>
        <v>54488.133046228584</v>
      </c>
      <c r="BR28" s="42">
        <f>AF28-Savings_Cumulative!Z28</f>
        <v>54929.821007587059</v>
      </c>
      <c r="BS28" s="42">
        <f>AG28-Savings_Cumulative!AA28</f>
        <v>55405.523569704099</v>
      </c>
      <c r="BT28" s="42">
        <f>AH28-Savings_Cumulative!AB28</f>
        <v>55915.405916607968</v>
      </c>
      <c r="BU28" s="42">
        <f>AI28-Savings_Cumulative!AC28</f>
        <v>56455.599667984694</v>
      </c>
      <c r="BV28" s="42">
        <f>AJ28-Savings_Cumulative!AD28</f>
        <v>57003.120727363676</v>
      </c>
      <c r="BW28" s="42">
        <f>AK28-Savings_Cumulative!AE28</f>
        <v>57552.611870524379</v>
      </c>
      <c r="BX28" s="42">
        <f>AL28-Savings_Cumulative!AF28</f>
        <v>57987.064227046307</v>
      </c>
      <c r="BY28" s="42">
        <f>AM28-Savings_Cumulative!AG28</f>
        <v>58425.595355615835</v>
      </c>
      <c r="BZ28" s="42">
        <f>AN28-Savings_Cumulative!AH28</f>
        <v>58868.530079653407</v>
      </c>
      <c r="CA28" s="42">
        <f>AO28-Savings_Cumulative!AI28</f>
        <v>59316.268919607479</v>
      </c>
      <c r="CB28" s="42">
        <f>AP28-Savings_Cumulative!AJ28</f>
        <v>59769.000259090979</v>
      </c>
      <c r="CC28" s="42">
        <f>AQ28-Savings_Cumulative!AK28</f>
        <v>60225.528012833442</v>
      </c>
      <c r="CD28" s="42">
        <f>AR28-Savings_Cumulative!AL28</f>
        <v>60685.822176082263</v>
      </c>
      <c r="CE28" s="42">
        <f>AS28-Savings_Cumulative!AM28</f>
        <v>61149.888384397753</v>
      </c>
      <c r="CF28" s="42">
        <f>AT28-Savings_Cumulative!AN28</f>
        <v>61617.750787503915</v>
      </c>
      <c r="CG28" s="42">
        <f>AU28-Savings_Cumulative!AO28</f>
        <v>62089.558129988254</v>
      </c>
    </row>
    <row r="29" spans="2:85" x14ac:dyDescent="0.35">
      <c r="B29" s="27" t="s">
        <v>2093</v>
      </c>
      <c r="C29" s="27" t="s">
        <v>127</v>
      </c>
      <c r="D29" s="97" t="s">
        <v>2127</v>
      </c>
      <c r="E29" s="97"/>
      <c r="F29" s="98">
        <f>INDEX(RefTables!C$6:C$28,MATCH($D29,RefTables!$B$6:$B$28,0))</f>
        <v>4.9566550109736429E-3</v>
      </c>
      <c r="G29" s="98">
        <f>INDEX(RefTables!D$6:D$28,MATCH($D29,RefTables!$B$6:$B$28,0))</f>
        <v>4.0164521606540493E-3</v>
      </c>
      <c r="H29" s="249"/>
      <c r="I29" s="35">
        <f>SUMIFS(F861_2013_Sales!$W$4:$W$3061,F861_2013_Sales!$G$4:$G$3061,$C29,F861_2013_Sales!$E$4:$E$3061,"&lt;&gt;Energy")/1000</f>
        <v>83406.956999999995</v>
      </c>
      <c r="J29" s="39">
        <f>I29+Savings_FirstYear!D29</f>
        <v>83814.52399999999</v>
      </c>
      <c r="K29" s="39">
        <f t="shared" si="1"/>
        <v>83820.376511364113</v>
      </c>
      <c r="L29" s="39">
        <f t="shared" ref="L29:AU29" si="60">IF(L$5&lt;=2040,K29*(1+$F29),K29*(1+$G29))</f>
        <v>84235.845200620868</v>
      </c>
      <c r="M29" s="39">
        <f t="shared" si="60"/>
        <v>84653.373224838127</v>
      </c>
      <c r="N29" s="39">
        <f t="shared" si="60"/>
        <v>85072.970791428845</v>
      </c>
      <c r="O29" s="39">
        <f t="shared" si="60"/>
        <v>85494.648158400596</v>
      </c>
      <c r="P29" s="39">
        <f t="shared" si="60"/>
        <v>85918.415634606354</v>
      </c>
      <c r="Q29" s="39">
        <f t="shared" si="60"/>
        <v>86344.28357999654</v>
      </c>
      <c r="R29" s="39">
        <f t="shared" si="60"/>
        <v>86772.262405872258</v>
      </c>
      <c r="S29" s="39">
        <f t="shared" si="60"/>
        <v>87202.36257513985</v>
      </c>
      <c r="T29" s="39">
        <f t="shared" si="60"/>
        <v>87634.594602566664</v>
      </c>
      <c r="U29" s="39">
        <f t="shared" si="60"/>
        <v>88068.96905503812</v>
      </c>
      <c r="V29" s="39">
        <f t="shared" si="60"/>
        <v>88505.496551816061</v>
      </c>
      <c r="W29" s="39">
        <f t="shared" si="60"/>
        <v>88944.187764798335</v>
      </c>
      <c r="X29" s="39">
        <f t="shared" si="60"/>
        <v>89385.053418779702</v>
      </c>
      <c r="Y29" s="39">
        <f t="shared" si="60"/>
        <v>89828.104291714044</v>
      </c>
      <c r="Z29" s="39">
        <f t="shared" si="60"/>
        <v>90273.351214977825</v>
      </c>
      <c r="AA29" s="39">
        <f t="shared" si="60"/>
        <v>90720.805073634925</v>
      </c>
      <c r="AB29" s="39">
        <f t="shared" si="60"/>
        <v>91170.476806702718</v>
      </c>
      <c r="AC29" s="39">
        <f t="shared" si="60"/>
        <v>91622.377407419524</v>
      </c>
      <c r="AD29" s="39">
        <f t="shared" si="60"/>
        <v>92076.517923513326</v>
      </c>
      <c r="AE29" s="39">
        <f t="shared" si="60"/>
        <v>92532.909457471906</v>
      </c>
      <c r="AF29" s="39">
        <f t="shared" si="60"/>
        <v>92991.56316681426</v>
      </c>
      <c r="AG29" s="39">
        <f t="shared" si="60"/>
        <v>93452.490264363325</v>
      </c>
      <c r="AH29" s="39">
        <f t="shared" si="60"/>
        <v>93915.70201852014</v>
      </c>
      <c r="AI29" s="39">
        <f t="shared" si="60"/>
        <v>94381.20975353934</v>
      </c>
      <c r="AJ29" s="39">
        <f t="shared" si="60"/>
        <v>94849.024849805981</v>
      </c>
      <c r="AK29" s="39">
        <f t="shared" si="60"/>
        <v>95319.158744113738</v>
      </c>
      <c r="AL29" s="39">
        <f t="shared" si="60"/>
        <v>95702.00358520326</v>
      </c>
      <c r="AM29" s="39">
        <f t="shared" si="60"/>
        <v>96086.386104281977</v>
      </c>
      <c r="AN29" s="39">
        <f t="shared" si="60"/>
        <v>96472.312477359956</v>
      </c>
      <c r="AO29" s="39">
        <f t="shared" si="60"/>
        <v>96859.788905252935</v>
      </c>
      <c r="AP29" s="39">
        <f t="shared" si="60"/>
        <v>97248.821613681939</v>
      </c>
      <c r="AQ29" s="39">
        <f t="shared" si="60"/>
        <v>97639.416853373274</v>
      </c>
      <c r="AR29" s="39">
        <f t="shared" si="60"/>
        <v>98031.58090015901</v>
      </c>
      <c r="AS29" s="39">
        <f t="shared" si="60"/>
        <v>98425.320055077784</v>
      </c>
      <c r="AT29" s="39">
        <f t="shared" si="60"/>
        <v>98820.640644476065</v>
      </c>
      <c r="AU29" s="39">
        <f t="shared" si="60"/>
        <v>99217.549020109785</v>
      </c>
      <c r="AV29" s="42">
        <f t="shared" si="3"/>
        <v>83814.52399999999</v>
      </c>
      <c r="AW29" s="42">
        <f>K29-Savings_Cumulative!E29</f>
        <v>83820.376511364113</v>
      </c>
      <c r="AX29" s="42">
        <f>L29-Savings_Cumulative!F29</f>
        <v>84235.845200620868</v>
      </c>
      <c r="AY29" s="42">
        <f>M29-Savings_Cumulative!G29</f>
        <v>84653.373224838127</v>
      </c>
      <c r="AZ29" s="42">
        <f>N29-Savings_Cumulative!H29</f>
        <v>85072.970791428845</v>
      </c>
      <c r="BA29" s="42">
        <f>O29-Savings_Cumulative!I29</f>
        <v>85494.648158400596</v>
      </c>
      <c r="BB29" s="42">
        <f>P29-Savings_Cumulative!J29</f>
        <v>85918.415634606354</v>
      </c>
      <c r="BC29" s="42">
        <f>Q29-Savings_Cumulative!K29</f>
        <v>85924.444370361423</v>
      </c>
      <c r="BD29" s="42">
        <f>R29-Savings_Cumulative!L29</f>
        <v>85760.705638523228</v>
      </c>
      <c r="BE29" s="42">
        <f>S29-Savings_Cumulative!M29</f>
        <v>85428.694423426277</v>
      </c>
      <c r="BF29" s="42">
        <f>T29-Savings_Cumulative!N29</f>
        <v>85006.639506618827</v>
      </c>
      <c r="BG29" s="42">
        <f>U29-Savings_Cumulative!O29</f>
        <v>84590.947564024085</v>
      </c>
      <c r="BH29" s="42">
        <f>V29-Savings_Cumulative!P29</f>
        <v>84181.565585161792</v>
      </c>
      <c r="BI29" s="42">
        <f>W29-Savings_Cumulative!Q29</f>
        <v>83853.930202034098</v>
      </c>
      <c r="BJ29" s="42">
        <f>X29-Savings_Cumulative!R29</f>
        <v>83634.456813743236</v>
      </c>
      <c r="BK29" s="42">
        <f>Y29-Savings_Cumulative!S29</f>
        <v>83479.397983000279</v>
      </c>
      <c r="BL29" s="42">
        <f>Z29-Savings_Cumulative!T29</f>
        <v>83422.869941414945</v>
      </c>
      <c r="BM29" s="42">
        <f>AA29-Savings_Cumulative!U29</f>
        <v>83490.34999694764</v>
      </c>
      <c r="BN29" s="42">
        <f>AB29-Savings_Cumulative!V29</f>
        <v>83613.083799338419</v>
      </c>
      <c r="BO29" s="42">
        <f>AC29-Savings_Cumulative!W29</f>
        <v>83781.105913794396</v>
      </c>
      <c r="BP29" s="42">
        <f>AD29-Savings_Cumulative!X29</f>
        <v>83966.817589005324</v>
      </c>
      <c r="BQ29" s="42">
        <f>AE29-Savings_Cumulative!Y29</f>
        <v>84253.329113075495</v>
      </c>
      <c r="BR29" s="42">
        <f>AF29-Savings_Cumulative!Z29</f>
        <v>84605.771238005967</v>
      </c>
      <c r="BS29" s="42">
        <f>AG29-Savings_Cumulative!AA29</f>
        <v>85007.895422392234</v>
      </c>
      <c r="BT29" s="42">
        <f>AH29-Savings_Cumulative!AB29</f>
        <v>85440.672225319402</v>
      </c>
      <c r="BU29" s="42">
        <f>AI29-Savings_Cumulative!AC29</f>
        <v>85875.900609083794</v>
      </c>
      <c r="BV29" s="42">
        <f>AJ29-Savings_Cumulative!AD29</f>
        <v>86307.928813444116</v>
      </c>
      <c r="BW29" s="42">
        <f>AK29-Savings_Cumulative!AE29</f>
        <v>86737.276085243822</v>
      </c>
      <c r="BX29" s="42">
        <f>AL29-Savings_Cumulative!AF29</f>
        <v>87081.987576773477</v>
      </c>
      <c r="BY29" s="42">
        <f>AM29-Savings_Cumulative!AG29</f>
        <v>87429.699770398525</v>
      </c>
      <c r="BZ29" s="42">
        <f>AN29-Savings_Cumulative!AH29</f>
        <v>87780.161592343487</v>
      </c>
      <c r="CA29" s="42">
        <f>AO29-Savings_Cumulative!AI29</f>
        <v>88132.639182627667</v>
      </c>
      <c r="CB29" s="42">
        <f>AP29-Savings_Cumulative!AJ29</f>
        <v>88486.00766576195</v>
      </c>
      <c r="CC29" s="42">
        <f>AQ29-Savings_Cumulative!AK29</f>
        <v>88840.381198273419</v>
      </c>
      <c r="CD29" s="42">
        <f>AR29-Savings_Cumulative!AL29</f>
        <v>89196.030332005888</v>
      </c>
      <c r="CE29" s="42">
        <f>AS29-Savings_Cumulative!AM29</f>
        <v>89552.943043355801</v>
      </c>
      <c r="CF29" s="42">
        <f>AT29-Savings_Cumulative!AN29</f>
        <v>89911.252918663085</v>
      </c>
      <c r="CG29" s="42">
        <f>AU29-Savings_Cumulative!AO29</f>
        <v>90271.191384097285</v>
      </c>
    </row>
    <row r="30" spans="2:85" x14ac:dyDescent="0.35">
      <c r="B30" s="27" t="s">
        <v>2094</v>
      </c>
      <c r="C30" s="27" t="s">
        <v>169</v>
      </c>
      <c r="D30" s="97" t="s">
        <v>2122</v>
      </c>
      <c r="E30" s="97"/>
      <c r="F30" s="98">
        <f>INDEX(RefTables!C$6:C$28,MATCH($D30,RefTables!$B$6:$B$28,0))</f>
        <v>8.0784249789547236E-3</v>
      </c>
      <c r="G30" s="98">
        <f>INDEX(RefTables!D$6:D$28,MATCH($D30,RefTables!$B$6:$B$28,0))</f>
        <v>7.0905992199721268E-3</v>
      </c>
      <c r="H30" s="249"/>
      <c r="I30" s="35">
        <f>SUMIFS(F861_2013_Sales!$W$4:$W$3061,F861_2013_Sales!$G$4:$G$3061,$C30,F861_2013_Sales!$E$4:$E$3061,"&lt;&gt;Energy")/1000</f>
        <v>14045.174000000001</v>
      </c>
      <c r="J30" s="39">
        <f>I30+Savings_FirstYear!D30</f>
        <v>14120.816000000001</v>
      </c>
      <c r="K30" s="39">
        <f t="shared" si="1"/>
        <v>14158.636884475367</v>
      </c>
      <c r="L30" s="39">
        <f t="shared" ref="L30:AU30" si="61">IF(L$5&lt;=2040,K30*(1+$F30),K30*(1+$G30))</f>
        <v>14273.016370350862</v>
      </c>
      <c r="M30" s="39">
        <f t="shared" si="61"/>
        <v>14388.319862322134</v>
      </c>
      <c r="N30" s="39">
        <f t="shared" si="61"/>
        <v>14504.554824903107</v>
      </c>
      <c r="O30" s="39">
        <f t="shared" si="61"/>
        <v>14621.728782909222</v>
      </c>
      <c r="P30" s="39">
        <f t="shared" si="61"/>
        <v>14739.849321944577</v>
      </c>
      <c r="Q30" s="39">
        <f t="shared" si="61"/>
        <v>14858.924088893003</v>
      </c>
      <c r="R30" s="39">
        <f t="shared" si="61"/>
        <v>14978.960792413109</v>
      </c>
      <c r="S30" s="39">
        <f t="shared" si="61"/>
        <v>15099.967203437322</v>
      </c>
      <c r="T30" s="39">
        <f t="shared" si="61"/>
        <v>15221.951155674968</v>
      </c>
      <c r="U30" s="39">
        <f t="shared" si="61"/>
        <v>15344.920546119401</v>
      </c>
      <c r="V30" s="39">
        <f t="shared" si="61"/>
        <v>15468.883335559249</v>
      </c>
      <c r="W30" s="39">
        <f t="shared" si="61"/>
        <v>15593.847549093767</v>
      </c>
      <c r="X30" s="39">
        <f t="shared" si="61"/>
        <v>15719.821276652377</v>
      </c>
      <c r="Y30" s="39">
        <f t="shared" si="61"/>
        <v>15846.812673518391</v>
      </c>
      <c r="Z30" s="39">
        <f t="shared" si="61"/>
        <v>15974.829960856958</v>
      </c>
      <c r="AA30" s="39">
        <f t="shared" si="61"/>
        <v>16103.881426247299</v>
      </c>
      <c r="AB30" s="39">
        <f t="shared" si="61"/>
        <v>16233.975424219219</v>
      </c>
      <c r="AC30" s="39">
        <f t="shared" si="61"/>
        <v>16365.12037679397</v>
      </c>
      <c r="AD30" s="39">
        <f t="shared" si="61"/>
        <v>16497.324774029465</v>
      </c>
      <c r="AE30" s="39">
        <f t="shared" si="61"/>
        <v>16630.597174569913</v>
      </c>
      <c r="AF30" s="39">
        <f t="shared" si="61"/>
        <v>16764.946206199893</v>
      </c>
      <c r="AG30" s="39">
        <f t="shared" si="61"/>
        <v>16900.380566402891</v>
      </c>
      <c r="AH30" s="39">
        <f t="shared" si="61"/>
        <v>17036.909022924363</v>
      </c>
      <c r="AI30" s="39">
        <f t="shared" si="61"/>
        <v>17174.540414339335</v>
      </c>
      <c r="AJ30" s="39">
        <f t="shared" si="61"/>
        <v>17313.283650624602</v>
      </c>
      <c r="AK30" s="39">
        <f t="shared" si="61"/>
        <v>17453.147713735536</v>
      </c>
      <c r="AL30" s="39">
        <f t="shared" si="61"/>
        <v>17576.900989300608</v>
      </c>
      <c r="AM30" s="39">
        <f t="shared" si="61"/>
        <v>17701.53174974487</v>
      </c>
      <c r="AN30" s="39">
        <f t="shared" si="61"/>
        <v>17827.046216961924</v>
      </c>
      <c r="AO30" s="39">
        <f t="shared" si="61"/>
        <v>17953.450656962323</v>
      </c>
      <c r="AP30" s="39">
        <f t="shared" si="61"/>
        <v>18080.751380186386</v>
      </c>
      <c r="AQ30" s="39">
        <f t="shared" si="61"/>
        <v>18208.954741819245</v>
      </c>
      <c r="AR30" s="39">
        <f t="shared" si="61"/>
        <v>18338.067142108095</v>
      </c>
      <c r="AS30" s="39">
        <f t="shared" si="61"/>
        <v>18468.095026681724</v>
      </c>
      <c r="AT30" s="39">
        <f t="shared" si="61"/>
        <v>18599.044886872285</v>
      </c>
      <c r="AU30" s="39">
        <f t="shared" si="61"/>
        <v>18730.92326003937</v>
      </c>
      <c r="AV30" s="42">
        <f t="shared" si="3"/>
        <v>14120.816000000001</v>
      </c>
      <c r="AW30" s="42">
        <f>K30-Savings_Cumulative!E30</f>
        <v>14158.636884475367</v>
      </c>
      <c r="AX30" s="42">
        <f>L30-Savings_Cumulative!F30</f>
        <v>14273.016370350862</v>
      </c>
      <c r="AY30" s="42">
        <f>M30-Savings_Cumulative!G30</f>
        <v>14388.319862322134</v>
      </c>
      <c r="AZ30" s="42">
        <f>N30-Savings_Cumulative!H30</f>
        <v>14504.554824903107</v>
      </c>
      <c r="BA30" s="42">
        <f>O30-Savings_Cumulative!I30</f>
        <v>14621.728782909222</v>
      </c>
      <c r="BB30" s="42">
        <f>P30-Savings_Cumulative!J30</f>
        <v>14739.849321944577</v>
      </c>
      <c r="BC30" s="42">
        <f>Q30-Savings_Cumulative!K30</f>
        <v>14779.540830101725</v>
      </c>
      <c r="BD30" s="42">
        <f>R30-Savings_Cumulative!L30</f>
        <v>14790.421429705402</v>
      </c>
      <c r="BE30" s="42">
        <f>S30-Savings_Cumulative!M30</f>
        <v>14772.610533956489</v>
      </c>
      <c r="BF30" s="42">
        <f>T30-Savings_Cumulative!N30</f>
        <v>14746.86838085457</v>
      </c>
      <c r="BG30" s="42">
        <f>U30-Savings_Cumulative!O30</f>
        <v>14722.369087490457</v>
      </c>
      <c r="BH30" s="42">
        <f>V30-Savings_Cumulative!P30</f>
        <v>14699.1081860554</v>
      </c>
      <c r="BI30" s="42">
        <f>W30-Savings_Cumulative!Q30</f>
        <v>14691.354800119421</v>
      </c>
      <c r="BJ30" s="42">
        <f>X30-Savings_Cumulative!R30</f>
        <v>14703.618974268407</v>
      </c>
      <c r="BK30" s="42">
        <f>Y30-Savings_Cumulative!S30</f>
        <v>14727.203560218873</v>
      </c>
      <c r="BL30" s="42">
        <f>Z30-Savings_Cumulative!T30</f>
        <v>14767.530783311451</v>
      </c>
      <c r="BM30" s="42">
        <f>AA30-Savings_Cumulative!U30</f>
        <v>14829.733658900259</v>
      </c>
      <c r="BN30" s="42">
        <f>AB30-Savings_Cumulative!V30</f>
        <v>14901.844263500734</v>
      </c>
      <c r="BO30" s="42">
        <f>AC30-Savings_Cumulative!W30</f>
        <v>14981.328012077978</v>
      </c>
      <c r="BP30" s="42">
        <f>AD30-Savings_Cumulative!X30</f>
        <v>15062.820448794777</v>
      </c>
      <c r="BQ30" s="42">
        <f>AE30-Savings_Cumulative!Y30</f>
        <v>15163.9142430146</v>
      </c>
      <c r="BR30" s="42">
        <f>AF30-Savings_Cumulative!Z30</f>
        <v>15277.348362619739</v>
      </c>
      <c r="BS30" s="42">
        <f>AG30-Savings_Cumulative!AA30</f>
        <v>15399.923152874802</v>
      </c>
      <c r="BT30" s="42">
        <f>AH30-Savings_Cumulative!AB30</f>
        <v>15526.595088497641</v>
      </c>
      <c r="BU30" s="42">
        <f>AI30-Savings_Cumulative!AC30</f>
        <v>15653.890704615565</v>
      </c>
      <c r="BV30" s="42">
        <f>AJ30-Savings_Cumulative!AD30</f>
        <v>15781.310813560613</v>
      </c>
      <c r="BW30" s="42">
        <f>AK30-Savings_Cumulative!AE30</f>
        <v>15908.943106678511</v>
      </c>
      <c r="BX30" s="42">
        <f>AL30-Savings_Cumulative!AF30</f>
        <v>16020.990796545457</v>
      </c>
      <c r="BY30" s="42">
        <f>AM30-Savings_Cumulative!AG30</f>
        <v>16134.165346998005</v>
      </c>
      <c r="BZ30" s="42">
        <f>AN30-Savings_Cumulative!AH30</f>
        <v>16248.406287516325</v>
      </c>
      <c r="CA30" s="42">
        <f>AO30-Savings_Cumulative!AI30</f>
        <v>16363.466359773649</v>
      </c>
      <c r="CB30" s="42">
        <f>AP30-Savings_Cumulative!AJ30</f>
        <v>16479.25776525573</v>
      </c>
      <c r="CC30" s="42">
        <f>AQ30-Savings_Cumulative!AK30</f>
        <v>16595.827558040826</v>
      </c>
      <c r="CD30" s="42">
        <f>AR30-Savings_Cumulative!AL30</f>
        <v>16713.223017334843</v>
      </c>
      <c r="CE30" s="42">
        <f>AS30-Savings_Cumulative!AM30</f>
        <v>16831.435953995857</v>
      </c>
      <c r="CF30" s="42">
        <f>AT30-Savings_Cumulative!AN30</f>
        <v>16950.494453073265</v>
      </c>
      <c r="CG30" s="42">
        <f>AU30-Savings_Cumulative!AO30</f>
        <v>17070.445951926133</v>
      </c>
    </row>
    <row r="31" spans="2:85" x14ac:dyDescent="0.35">
      <c r="B31" s="27" t="s">
        <v>2095</v>
      </c>
      <c r="C31" s="27" t="s">
        <v>86</v>
      </c>
      <c r="D31" s="97" t="s">
        <v>2137</v>
      </c>
      <c r="E31" s="97"/>
      <c r="F31" s="98">
        <f>INDEX(RefTables!C$6:C$28,MATCH($D31,RefTables!$B$6:$B$28,0))</f>
        <v>6.0786391214706637E-3</v>
      </c>
      <c r="G31" s="98">
        <f>INDEX(RefTables!D$6:D$28,MATCH($D31,RefTables!$B$6:$B$28,0))</f>
        <v>4.1437578915652917E-3</v>
      </c>
      <c r="H31" s="249"/>
      <c r="I31" s="35">
        <f>SUMIFS(F861_2013_Sales!$W$4:$W$3061,F861_2013_Sales!$G$4:$G$3061,$C31,F861_2013_Sales!$E$4:$E$3061,"&lt;&gt;Energy")/1000</f>
        <v>30700.605</v>
      </c>
      <c r="J31" s="39">
        <f>I31+Savings_FirstYear!D31</f>
        <v>30747.557000000001</v>
      </c>
      <c r="K31" s="39">
        <f t="shared" si="1"/>
        <v>30887.222898605818</v>
      </c>
      <c r="L31" s="39">
        <f t="shared" ref="L31:AU31" si="62">IF(L$5&lt;=2040,K31*(1+$F31),K31*(1+$G31))</f>
        <v>31074.975180070869</v>
      </c>
      <c r="M31" s="39">
        <f t="shared" si="62"/>
        <v>31263.868739899179</v>
      </c>
      <c r="N31" s="39">
        <f t="shared" si="62"/>
        <v>31453.910515510055</v>
      </c>
      <c r="O31" s="39">
        <f t="shared" si="62"/>
        <v>31645.107486492871</v>
      </c>
      <c r="P31" s="39">
        <f t="shared" si="62"/>
        <v>31837.466674863412</v>
      </c>
      <c r="Q31" s="39">
        <f t="shared" si="62"/>
        <v>32030.995145321755</v>
      </c>
      <c r="R31" s="39">
        <f t="shared" si="62"/>
        <v>32225.700005511746</v>
      </c>
      <c r="S31" s="39">
        <f t="shared" si="62"/>
        <v>32421.588406282026</v>
      </c>
      <c r="T31" s="39">
        <f t="shared" si="62"/>
        <v>32618.667541948671</v>
      </c>
      <c r="U31" s="39">
        <f t="shared" si="62"/>
        <v>32816.944650559402</v>
      </c>
      <c r="V31" s="39">
        <f t="shared" si="62"/>
        <v>33016.427014159432</v>
      </c>
      <c r="W31" s="39">
        <f t="shared" si="62"/>
        <v>33217.121959058881</v>
      </c>
      <c r="X31" s="39">
        <f t="shared" si="62"/>
        <v>33419.036856101877</v>
      </c>
      <c r="Y31" s="39">
        <f t="shared" si="62"/>
        <v>33622.179120937246</v>
      </c>
      <c r="Z31" s="39">
        <f t="shared" si="62"/>
        <v>33826.556214290868</v>
      </c>
      <c r="AA31" s="39">
        <f t="shared" si="62"/>
        <v>34032.175642239679</v>
      </c>
      <c r="AB31" s="39">
        <f t="shared" si="62"/>
        <v>34239.044956487356</v>
      </c>
      <c r="AC31" s="39">
        <f t="shared" si="62"/>
        <v>34447.171754641655</v>
      </c>
      <c r="AD31" s="39">
        <f t="shared" si="62"/>
        <v>34656.56368049344</v>
      </c>
      <c r="AE31" s="39">
        <f t="shared" si="62"/>
        <v>34867.228424297427</v>
      </c>
      <c r="AF31" s="39">
        <f t="shared" si="62"/>
        <v>35079.173723054613</v>
      </c>
      <c r="AG31" s="39">
        <f t="shared" si="62"/>
        <v>35292.407360796438</v>
      </c>
      <c r="AH31" s="39">
        <f t="shared" si="62"/>
        <v>35506.937168870652</v>
      </c>
      <c r="AI31" s="39">
        <f t="shared" si="62"/>
        <v>35722.771026228947</v>
      </c>
      <c r="AJ31" s="39">
        <f t="shared" si="62"/>
        <v>35939.916859716323</v>
      </c>
      <c r="AK31" s="39">
        <f t="shared" si="62"/>
        <v>36158.382644362195</v>
      </c>
      <c r="AL31" s="39">
        <f t="shared" si="62"/>
        <v>36308.21422779101</v>
      </c>
      <c r="AM31" s="39">
        <f t="shared" si="62"/>
        <v>36458.666677026064</v>
      </c>
      <c r="AN31" s="39">
        <f t="shared" si="62"/>
        <v>36609.742564784938</v>
      </c>
      <c r="AO31" s="39">
        <f t="shared" si="62"/>
        <v>36761.44447444594</v>
      </c>
      <c r="AP31" s="39">
        <f t="shared" si="62"/>
        <v>36913.775000092268</v>
      </c>
      <c r="AQ31" s="39">
        <f t="shared" si="62"/>
        <v>37066.736746556366</v>
      </c>
      <c r="AR31" s="39">
        <f t="shared" si="62"/>
        <v>37220.33232946448</v>
      </c>
      <c r="AS31" s="39">
        <f t="shared" si="62"/>
        <v>37374.564375281378</v>
      </c>
      <c r="AT31" s="39">
        <f t="shared" si="62"/>
        <v>37529.435521355263</v>
      </c>
      <c r="AU31" s="39">
        <f t="shared" si="62"/>
        <v>37684.94841596287</v>
      </c>
      <c r="AV31" s="42">
        <f t="shared" si="3"/>
        <v>30747.557000000001</v>
      </c>
      <c r="AW31" s="42">
        <f>K31-Savings_Cumulative!E31</f>
        <v>30887.222898605818</v>
      </c>
      <c r="AX31" s="42">
        <f>L31-Savings_Cumulative!F31</f>
        <v>31074.975180070869</v>
      </c>
      <c r="AY31" s="42">
        <f>M31-Savings_Cumulative!G31</f>
        <v>31263.868739899179</v>
      </c>
      <c r="AZ31" s="42">
        <f>N31-Savings_Cumulative!H31</f>
        <v>31453.910515510055</v>
      </c>
      <c r="BA31" s="42">
        <f>O31-Savings_Cumulative!I31</f>
        <v>31645.107486492871</v>
      </c>
      <c r="BB31" s="42">
        <f>P31-Savings_Cumulative!J31</f>
        <v>31837.466674863412</v>
      </c>
      <c r="BC31" s="42">
        <f>Q31-Savings_Cumulative!K31</f>
        <v>31982.304484817891</v>
      </c>
      <c r="BD31" s="42">
        <f>R31-Savings_Cumulative!L31</f>
        <v>32064.132567689408</v>
      </c>
      <c r="BE31" s="42">
        <f>S31-Savings_Cumulative!M31</f>
        <v>32082.727125982277</v>
      </c>
      <c r="BF31" s="42">
        <f>T31-Savings_Cumulative!N31</f>
        <v>32038.244149080638</v>
      </c>
      <c r="BG31" s="42">
        <f>U31-Savings_Cumulative!O31</f>
        <v>31931.217584770151</v>
      </c>
      <c r="BH31" s="42">
        <f>V31-Savings_Cumulative!P31</f>
        <v>31811.387772522477</v>
      </c>
      <c r="BI31" s="42">
        <f>W31-Savings_Cumulative!Q31</f>
        <v>31702.723648907664</v>
      </c>
      <c r="BJ31" s="42">
        <f>X31-Savings_Cumulative!R31</f>
        <v>31616.234828978537</v>
      </c>
      <c r="BK31" s="42">
        <f>Y31-Savings_Cumulative!S31</f>
        <v>31554.398746654486</v>
      </c>
      <c r="BL31" s="42">
        <f>Z31-Savings_Cumulative!T31</f>
        <v>31522.679657491928</v>
      </c>
      <c r="BM31" s="42">
        <f>AA31-Savings_Cumulative!U31</f>
        <v>31532.464991426797</v>
      </c>
      <c r="BN31" s="42">
        <f>AB31-Savings_Cumulative!V31</f>
        <v>31577.521255013511</v>
      </c>
      <c r="BO31" s="42">
        <f>AC31-Savings_Cumulative!W31</f>
        <v>31646.293047588217</v>
      </c>
      <c r="BP31" s="42">
        <f>AD31-Savings_Cumulative!X31</f>
        <v>31735.877971018308</v>
      </c>
      <c r="BQ31" s="42">
        <f>AE31-Savings_Cumulative!Y31</f>
        <v>31852.126142868638</v>
      </c>
      <c r="BR31" s="42">
        <f>AF31-Savings_Cumulative!Z31</f>
        <v>31989.74024089372</v>
      </c>
      <c r="BS31" s="42">
        <f>AG31-Savings_Cumulative!AA31</f>
        <v>32146.537087996545</v>
      </c>
      <c r="BT31" s="42">
        <f>AH31-Savings_Cumulative!AB31</f>
        <v>32322.485809556612</v>
      </c>
      <c r="BU31" s="42">
        <f>AI31-Savings_Cumulative!AC31</f>
        <v>32517.473242788154</v>
      </c>
      <c r="BV31" s="42">
        <f>AJ31-Savings_Cumulative!AD31</f>
        <v>32719.305385298347</v>
      </c>
      <c r="BW31" s="42">
        <f>AK31-Savings_Cumulative!AE31</f>
        <v>32921.254241186914</v>
      </c>
      <c r="BX31" s="42">
        <f>AL31-Savings_Cumulative!AF31</f>
        <v>33053.442253261353</v>
      </c>
      <c r="BY31" s="42">
        <f>AM31-Savings_Cumulative!AG31</f>
        <v>33186.468015854727</v>
      </c>
      <c r="BZ31" s="42">
        <f>AN31-Savings_Cumulative!AH31</f>
        <v>33320.594341915647</v>
      </c>
      <c r="CA31" s="42">
        <f>AO31-Savings_Cumulative!AI31</f>
        <v>33456.041394063395</v>
      </c>
      <c r="CB31" s="42">
        <f>AP31-Savings_Cumulative!AJ31</f>
        <v>33593.056660460694</v>
      </c>
      <c r="CC31" s="42">
        <f>AQ31-Savings_Cumulative!AK31</f>
        <v>33731.032692219713</v>
      </c>
      <c r="CD31" s="42">
        <f>AR31-Savings_Cumulative!AL31</f>
        <v>33869.717499004415</v>
      </c>
      <c r="CE31" s="42">
        <f>AS31-Savings_Cumulative!AM31</f>
        <v>34009.064987038182</v>
      </c>
      <c r="CF31" s="42">
        <f>AT31-Savings_Cumulative!AN31</f>
        <v>34149.082749728281</v>
      </c>
      <c r="CG31" s="42">
        <f>AU31-Savings_Cumulative!AO31</f>
        <v>34289.858118541539</v>
      </c>
    </row>
    <row r="32" spans="2:85" x14ac:dyDescent="0.35">
      <c r="B32" s="27" t="s">
        <v>2096</v>
      </c>
      <c r="C32" s="27" t="s">
        <v>221</v>
      </c>
      <c r="D32" s="97" t="s">
        <v>2122</v>
      </c>
      <c r="E32" s="97"/>
      <c r="F32" s="98">
        <f>INDEX(RefTables!C$6:C$28,MATCH($D32,RefTables!$B$6:$B$28,0))</f>
        <v>8.0784249789547236E-3</v>
      </c>
      <c r="G32" s="98">
        <f>INDEX(RefTables!D$6:D$28,MATCH($D32,RefTables!$B$6:$B$28,0))</f>
        <v>7.0905992199721268E-3</v>
      </c>
      <c r="H32" s="249" t="s">
        <v>2778</v>
      </c>
      <c r="I32" s="36">
        <f>SUMIFS(F861_2013_Sales!$W$4:$W$3061,F861_2013_Sales!$G$4:$G$3061,$C32,F861_2013_Sales!$E$4:$E$3061,"&lt;&gt;Energy")/1000
-SUMIFS(F861_2013_Sales!$W$4:$W$3061,F861_2013_Sales!$G$4:$G$3061,$C32,F861_2013_Sales!$C$4:$C$3061,$E57)/1000</f>
        <v>35186.653999999995</v>
      </c>
      <c r="J32" s="39">
        <f>I32+Savings_FirstYear!D32</f>
        <v>35354.31</v>
      </c>
      <c r="K32" s="39">
        <f t="shared" si="1"/>
        <v>35470.90674459943</v>
      </c>
      <c r="L32" s="39">
        <f t="shared" ref="L32:AU32" si="63">IF(L$5&lt;=2040,K32*(1+$F32),K32*(1+$G32))</f>
        <v>35757.455803671175</v>
      </c>
      <c r="M32" s="39">
        <f t="shared" si="63"/>
        <v>36046.31972781942</v>
      </c>
      <c r="N32" s="39">
        <f t="shared" si="63"/>
        <v>36337.517217508022</v>
      </c>
      <c r="O32" s="39">
        <f t="shared" si="63"/>
        <v>36631.06712427114</v>
      </c>
      <c r="P32" s="39">
        <f t="shared" si="63"/>
        <v>36926.988451933619</v>
      </c>
      <c r="Q32" s="39">
        <f t="shared" si="63"/>
        <v>37225.30035784129</v>
      </c>
      <c r="R32" s="39">
        <f t="shared" si="63"/>
        <v>37526.022154101171</v>
      </c>
      <c r="S32" s="39">
        <f t="shared" si="63"/>
        <v>37829.173308831669</v>
      </c>
      <c r="T32" s="39">
        <f t="shared" si="63"/>
        <v>38134.773447422944</v>
      </c>
      <c r="U32" s="39">
        <f t="shared" si="63"/>
        <v>38442.842353807384</v>
      </c>
      <c r="V32" s="39">
        <f t="shared" si="63"/>
        <v>38753.3999717404</v>
      </c>
      <c r="W32" s="39">
        <f t="shared" si="63"/>
        <v>39066.466406091531</v>
      </c>
      <c r="X32" s="39">
        <f t="shared" si="63"/>
        <v>39382.061924145994</v>
      </c>
      <c r="Y32" s="39">
        <f t="shared" si="63"/>
        <v>39700.206956916758</v>
      </c>
      <c r="Z32" s="39">
        <f t="shared" si="63"/>
        <v>40020.922100467185</v>
      </c>
      <c r="AA32" s="39">
        <f t="shared" si="63"/>
        <v>40344.228117244398</v>
      </c>
      <c r="AB32" s="39">
        <f t="shared" si="63"/>
        <v>40670.145937423396</v>
      </c>
      <c r="AC32" s="39">
        <f t="shared" si="63"/>
        <v>40998.696660262009</v>
      </c>
      <c r="AD32" s="39">
        <f t="shared" si="63"/>
        <v>41329.901555466859</v>
      </c>
      <c r="AE32" s="39">
        <f t="shared" si="63"/>
        <v>41663.782064570281</v>
      </c>
      <c r="AF32" s="39">
        <f t="shared" si="63"/>
        <v>42000.359802318431</v>
      </c>
      <c r="AG32" s="39">
        <f t="shared" si="63"/>
        <v>42339.656558070565</v>
      </c>
      <c r="AH32" s="39">
        <f t="shared" si="63"/>
        <v>42681.694297209644</v>
      </c>
      <c r="AI32" s="39">
        <f t="shared" si="63"/>
        <v>43026.49516256433</v>
      </c>
      <c r="AJ32" s="39">
        <f t="shared" si="63"/>
        <v>43374.081475842468</v>
      </c>
      <c r="AK32" s="39">
        <f t="shared" si="63"/>
        <v>43724.47573907613</v>
      </c>
      <c r="AL32" s="39">
        <f t="shared" si="63"/>
        <v>44034.508472645313</v>
      </c>
      <c r="AM32" s="39">
        <f t="shared" si="63"/>
        <v>44346.739524073309</v>
      </c>
      <c r="AN32" s="39">
        <f t="shared" si="63"/>
        <v>44661.184480751013</v>
      </c>
      <c r="AO32" s="39">
        <f t="shared" si="63"/>
        <v>44977.859040593255</v>
      </c>
      <c r="AP32" s="39">
        <f t="shared" si="63"/>
        <v>45296.779012822502</v>
      </c>
      <c r="AQ32" s="39">
        <f t="shared" si="63"/>
        <v>45617.960318758072</v>
      </c>
      <c r="AR32" s="39">
        <f t="shared" si="63"/>
        <v>45941.418992610976</v>
      </c>
      <c r="AS32" s="39">
        <f t="shared" si="63"/>
        <v>46267.171182284394</v>
      </c>
      <c r="AT32" s="39">
        <f t="shared" si="63"/>
        <v>46595.233150179818</v>
      </c>
      <c r="AU32" s="39">
        <f t="shared" si="63"/>
        <v>46925.621274008903</v>
      </c>
      <c r="AV32" s="42">
        <f t="shared" si="3"/>
        <v>35354.31</v>
      </c>
      <c r="AW32" s="42">
        <f>K32-Savings_Cumulative!E32</f>
        <v>35470.90674459943</v>
      </c>
      <c r="AX32" s="42">
        <f>L32-Savings_Cumulative!F32</f>
        <v>35757.455803671175</v>
      </c>
      <c r="AY32" s="42">
        <f>M32-Savings_Cumulative!G32</f>
        <v>36046.31972781942</v>
      </c>
      <c r="AZ32" s="42">
        <f>N32-Savings_Cumulative!H32</f>
        <v>36337.517217508022</v>
      </c>
      <c r="BA32" s="42">
        <f>O32-Savings_Cumulative!I32</f>
        <v>36631.06712427114</v>
      </c>
      <c r="BB32" s="42">
        <f>P32-Savings_Cumulative!J32</f>
        <v>36926.988451933619</v>
      </c>
      <c r="BC32" s="42">
        <f>Q32-Savings_Cumulative!K32</f>
        <v>37049.352079954529</v>
      </c>
      <c r="BD32" s="42">
        <f>R32-Savings_Cumulative!L32</f>
        <v>37099.443860713647</v>
      </c>
      <c r="BE32" s="42">
        <f>S32-Savings_Cumulative!M32</f>
        <v>37077.427253292357</v>
      </c>
      <c r="BF32" s="42">
        <f>T32-Savings_Cumulative!N32</f>
        <v>37012.253119350709</v>
      </c>
      <c r="BG32" s="42">
        <f>U32-Savings_Cumulative!O32</f>
        <v>36950.199494541645</v>
      </c>
      <c r="BH32" s="42">
        <f>V32-Savings_Cumulative!P32</f>
        <v>36891.255117529239</v>
      </c>
      <c r="BI32" s="42">
        <f>W32-Savings_Cumulative!Q32</f>
        <v>36867.04532660322</v>
      </c>
      <c r="BJ32" s="42">
        <f>X32-Savings_Cumulative!R32</f>
        <v>36889.127934601529</v>
      </c>
      <c r="BK32" s="42">
        <f>Y32-Savings_Cumulative!S32</f>
        <v>36939.714564055168</v>
      </c>
      <c r="BL32" s="42">
        <f>Z32-Savings_Cumulative!T32</f>
        <v>37033.87760376498</v>
      </c>
      <c r="BM32" s="42">
        <f>AA32-Savings_Cumulative!U32</f>
        <v>37182.201909499512</v>
      </c>
      <c r="BN32" s="42">
        <f>AB32-Savings_Cumulative!V32</f>
        <v>37355.466172926506</v>
      </c>
      <c r="BO32" s="42">
        <f>AC32-Savings_Cumulative!W32</f>
        <v>37550.042225323545</v>
      </c>
      <c r="BP32" s="42">
        <f>AD32-Savings_Cumulative!X32</f>
        <v>37754.463635967164</v>
      </c>
      <c r="BQ32" s="42">
        <f>AE32-Savings_Cumulative!Y32</f>
        <v>38002.353854160756</v>
      </c>
      <c r="BR32" s="42">
        <f>AF32-Savings_Cumulative!Z32</f>
        <v>38279.758571880026</v>
      </c>
      <c r="BS32" s="42">
        <f>AG32-Savings_Cumulative!AA32</f>
        <v>38580.158776545439</v>
      </c>
      <c r="BT32" s="42">
        <f>AH32-Savings_Cumulative!AB32</f>
        <v>38896.556723336318</v>
      </c>
      <c r="BU32" s="42">
        <f>AI32-Savings_Cumulative!AC32</f>
        <v>39215.939356171373</v>
      </c>
      <c r="BV32" s="42">
        <f>AJ32-Savings_Cumulative!AD32</f>
        <v>39535.58074792727</v>
      </c>
      <c r="BW32" s="42">
        <f>AK32-Savings_Cumulative!AE32</f>
        <v>39855.717248556779</v>
      </c>
      <c r="BX32" s="42">
        <f>AL32-Savings_Cumulative!AF32</f>
        <v>40136.384850753682</v>
      </c>
      <c r="BY32" s="42">
        <f>AM32-Savings_Cumulative!AG32</f>
        <v>40419.74260738858</v>
      </c>
      <c r="BZ32" s="42">
        <f>AN32-Savings_Cumulative!AH32</f>
        <v>40705.718832556668</v>
      </c>
      <c r="CA32" s="42">
        <f>AO32-Savings_Cumulative!AI32</f>
        <v>40994.091375056094</v>
      </c>
      <c r="CB32" s="42">
        <f>AP32-Savings_Cumulative!AJ32</f>
        <v>41284.322286858987</v>
      </c>
      <c r="CC32" s="42">
        <f>AQ32-Savings_Cumulative!AK32</f>
        <v>41576.458721278475</v>
      </c>
      <c r="CD32" s="42">
        <f>AR32-Savings_Cumulative!AL32</f>
        <v>41870.633335373772</v>
      </c>
      <c r="CE32" s="42">
        <f>AS32-Savings_Cumulative!AM32</f>
        <v>42166.851405130299</v>
      </c>
      <c r="CF32" s="42">
        <f>AT32-Savings_Cumulative!AN32</f>
        <v>42465.173710903793</v>
      </c>
      <c r="CG32" s="42">
        <f>AU32-Savings_Cumulative!AO32</f>
        <v>42765.711687575385</v>
      </c>
    </row>
    <row r="33" spans="2:85" x14ac:dyDescent="0.35">
      <c r="B33" s="27" t="s">
        <v>2097</v>
      </c>
      <c r="C33" s="27" t="s">
        <v>414</v>
      </c>
      <c r="D33" s="97" t="s">
        <v>2136</v>
      </c>
      <c r="E33" s="97"/>
      <c r="F33" s="98">
        <f>INDEX(RefTables!C$6:C$28,MATCH($D33,RefTables!$B$6:$B$28,0))</f>
        <v>3.9353950206333366E-3</v>
      </c>
      <c r="G33" s="98">
        <f>INDEX(RefTables!D$6:D$28,MATCH($D33,RefTables!$B$6:$B$28,0))</f>
        <v>9.6517979639743068E-4</v>
      </c>
      <c r="H33" s="249"/>
      <c r="I33" s="35">
        <f>SUMIFS(F861_2013_Sales!$W$4:$W$3061,F861_2013_Sales!$G$4:$G$3061,$C33,F861_2013_Sales!$E$4:$E$3061,"&lt;&gt;Energy")/1000</f>
        <v>11043.276</v>
      </c>
      <c r="J33" s="39">
        <f>I33+Savings_FirstYear!D33</f>
        <v>11060.175999999999</v>
      </c>
      <c r="K33" s="39">
        <f t="shared" si="1"/>
        <v>11086.73565338188</v>
      </c>
      <c r="L33" s="39">
        <f t="shared" ref="L33:AU33" si="64">IF(L$5&lt;=2040,K33*(1+$F33),K33*(1+$G33))</f>
        <v>11130.366337667278</v>
      </c>
      <c r="M33" s="39">
        <f t="shared" si="64"/>
        <v>11174.168725930358</v>
      </c>
      <c r="N33" s="39">
        <f t="shared" si="64"/>
        <v>11218.143493894102</v>
      </c>
      <c r="O33" s="39">
        <f t="shared" si="64"/>
        <v>11262.291319940723</v>
      </c>
      <c r="P33" s="39">
        <f t="shared" si="64"/>
        <v>11306.61288512214</v>
      </c>
      <c r="Q33" s="39">
        <f t="shared" si="64"/>
        <v>11351.108873170479</v>
      </c>
      <c r="R33" s="39">
        <f t="shared" si="64"/>
        <v>11395.77997050862</v>
      </c>
      <c r="S33" s="39">
        <f t="shared" si="64"/>
        <v>11440.626866260793</v>
      </c>
      <c r="T33" s="39">
        <f t="shared" si="64"/>
        <v>11485.6502522632</v>
      </c>
      <c r="U33" s="39">
        <f t="shared" si="64"/>
        <v>11530.850823074692</v>
      </c>
      <c r="V33" s="39">
        <f t="shared" si="64"/>
        <v>11576.229275987485</v>
      </c>
      <c r="W33" s="39">
        <f t="shared" si="64"/>
        <v>11621.786311037917</v>
      </c>
      <c r="X33" s="39">
        <f t="shared" si="64"/>
        <v>11667.52263101724</v>
      </c>
      <c r="Y33" s="39">
        <f t="shared" si="64"/>
        <v>11713.438941482473</v>
      </c>
      <c r="Z33" s="39">
        <f t="shared" si="64"/>
        <v>11759.535950767275</v>
      </c>
      <c r="AA33" s="39">
        <f t="shared" si="64"/>
        <v>11805.814369992882</v>
      </c>
      <c r="AB33" s="39">
        <f t="shared" si="64"/>
        <v>11852.274913079074</v>
      </c>
      <c r="AC33" s="39">
        <f t="shared" si="64"/>
        <v>11898.918296755182</v>
      </c>
      <c r="AD33" s="39">
        <f t="shared" si="64"/>
        <v>11945.745240571156</v>
      </c>
      <c r="AE33" s="39">
        <f t="shared" si="64"/>
        <v>11992.756466908653</v>
      </c>
      <c r="AF33" s="39">
        <f t="shared" si="64"/>
        <v>12039.952700992193</v>
      </c>
      <c r="AG33" s="39">
        <f t="shared" si="64"/>
        <v>12087.334670900338</v>
      </c>
      <c r="AH33" s="39">
        <f t="shared" si="64"/>
        <v>12134.903107576927</v>
      </c>
      <c r="AI33" s="39">
        <f t="shared" si="64"/>
        <v>12182.658744842354</v>
      </c>
      <c r="AJ33" s="39">
        <f t="shared" si="64"/>
        <v>12230.602319404881</v>
      </c>
      <c r="AK33" s="39">
        <f t="shared" si="64"/>
        <v>12278.734570872013</v>
      </c>
      <c r="AL33" s="39">
        <f t="shared" si="64"/>
        <v>12290.585757405146</v>
      </c>
      <c r="AM33" s="39">
        <f t="shared" si="64"/>
        <v>12302.448382464083</v>
      </c>
      <c r="AN33" s="39">
        <f t="shared" si="64"/>
        <v>12314.32245708906</v>
      </c>
      <c r="AO33" s="39">
        <f t="shared" si="64"/>
        <v>12326.207992330965</v>
      </c>
      <c r="AP33" s="39">
        <f t="shared" si="64"/>
        <v>12338.104999251354</v>
      </c>
      <c r="AQ33" s="39">
        <f t="shared" si="64"/>
        <v>12350.013488922463</v>
      </c>
      <c r="AR33" s="39">
        <f t="shared" si="64"/>
        <v>12361.933472427207</v>
      </c>
      <c r="AS33" s="39">
        <f t="shared" si="64"/>
        <v>12373.864960859202</v>
      </c>
      <c r="AT33" s="39">
        <f t="shared" si="64"/>
        <v>12385.807965322774</v>
      </c>
      <c r="AU33" s="39">
        <f t="shared" si="64"/>
        <v>12397.762496932963</v>
      </c>
      <c r="AV33" s="42">
        <f t="shared" si="3"/>
        <v>11060.175999999999</v>
      </c>
      <c r="AW33" s="42">
        <f>K33-Savings_Cumulative!E33</f>
        <v>11086.73565338188</v>
      </c>
      <c r="AX33" s="42">
        <f>L33-Savings_Cumulative!F33</f>
        <v>11130.366337667278</v>
      </c>
      <c r="AY33" s="42">
        <f>M33-Savings_Cumulative!G33</f>
        <v>11174.168725930358</v>
      </c>
      <c r="AZ33" s="42">
        <f>N33-Savings_Cumulative!H33</f>
        <v>11218.143493894102</v>
      </c>
      <c r="BA33" s="42">
        <f>O33-Savings_Cumulative!I33</f>
        <v>11262.291319940723</v>
      </c>
      <c r="BB33" s="42">
        <f>P33-Savings_Cumulative!J33</f>
        <v>11306.61288512214</v>
      </c>
      <c r="BC33" s="42">
        <f>Q33-Savings_Cumulative!K33</f>
        <v>11333.805877414639</v>
      </c>
      <c r="BD33" s="42">
        <f>R33-Savings_Cumulative!L33</f>
        <v>11338.464752637012</v>
      </c>
      <c r="BE33" s="42">
        <f>S33-Savings_Cumulative!M33</f>
        <v>11320.606049340666</v>
      </c>
      <c r="BF33" s="42">
        <f>T33-Savings_Cumulative!N33</f>
        <v>11280.381388950436</v>
      </c>
      <c r="BG33" s="42">
        <f>U33-Savings_Cumulative!O33</f>
        <v>11218.076056080738</v>
      </c>
      <c r="BH33" s="42">
        <f>V33-Savings_Cumulative!P33</f>
        <v>11151.273748432724</v>
      </c>
      <c r="BI33" s="42">
        <f>W33-Savings_Cumulative!Q33</f>
        <v>11088.429205819888</v>
      </c>
      <c r="BJ33" s="42">
        <f>X33-Savings_Cumulative!R33</f>
        <v>11033.435014938663</v>
      </c>
      <c r="BK33" s="42">
        <f>Y33-Savings_Cumulative!S33</f>
        <v>10987.13517582004</v>
      </c>
      <c r="BL33" s="42">
        <f>Z33-Savings_Cumulative!T33</f>
        <v>10951.435840872095</v>
      </c>
      <c r="BM33" s="42">
        <f>AA33-Savings_Cumulative!U33</f>
        <v>10930.336766213444</v>
      </c>
      <c r="BN33" s="42">
        <f>AB33-Savings_Cumulative!V33</f>
        <v>10921.589871016005</v>
      </c>
      <c r="BO33" s="42">
        <f>AC33-Savings_Cumulative!W33</f>
        <v>10921.083497757809</v>
      </c>
      <c r="BP33" s="42">
        <f>AD33-Savings_Cumulative!X33</f>
        <v>10927.765036242603</v>
      </c>
      <c r="BQ33" s="42">
        <f>AE33-Savings_Cumulative!Y33</f>
        <v>10943.704001029431</v>
      </c>
      <c r="BR33" s="42">
        <f>AF33-Savings_Cumulative!Z33</f>
        <v>10967.019037929082</v>
      </c>
      <c r="BS33" s="42">
        <f>AG33-Savings_Cumulative!AA33</f>
        <v>10996.91639457376</v>
      </c>
      <c r="BT33" s="42">
        <f>AH33-Savings_Cumulative!AB33</f>
        <v>11033.35473259643</v>
      </c>
      <c r="BU33" s="42">
        <f>AI33-Savings_Cumulative!AC33</f>
        <v>11076.263685729276</v>
      </c>
      <c r="BV33" s="42">
        <f>AJ33-Savings_Cumulative!AD33</f>
        <v>11121.32587126667</v>
      </c>
      <c r="BW33" s="42">
        <f>AK33-Savings_Cumulative!AE33</f>
        <v>11166.170656675631</v>
      </c>
      <c r="BX33" s="42">
        <f>AL33-Savings_Cumulative!AF33</f>
        <v>11174.360669103258</v>
      </c>
      <c r="BY33" s="42">
        <f>AM33-Savings_Cumulative!AG33</f>
        <v>11182.781416617097</v>
      </c>
      <c r="BZ33" s="42">
        <f>AN33-Savings_Cumulative!AH33</f>
        <v>11191.522550741593</v>
      </c>
      <c r="CA33" s="42">
        <f>AO33-Savings_Cumulative!AI33</f>
        <v>11200.658355293142</v>
      </c>
      <c r="CB33" s="42">
        <f>AP33-Savings_Cumulative!AJ33</f>
        <v>11210.272608984602</v>
      </c>
      <c r="CC33" s="42">
        <f>AQ33-Savings_Cumulative!AK33</f>
        <v>11220.148246775168</v>
      </c>
      <c r="CD33" s="42">
        <f>AR33-Savings_Cumulative!AL33</f>
        <v>11230.194569838721</v>
      </c>
      <c r="CE33" s="42">
        <f>AS33-Savings_Cumulative!AM33</f>
        <v>11240.37197808479</v>
      </c>
      <c r="CF33" s="42">
        <f>AT33-Savings_Cumulative!AN33</f>
        <v>11250.661274702463</v>
      </c>
      <c r="CG33" s="42">
        <f>AU33-Savings_Cumulative!AO33</f>
        <v>11261.092031244158</v>
      </c>
    </row>
    <row r="34" spans="2:85" x14ac:dyDescent="0.35">
      <c r="B34" s="27" t="s">
        <v>2098</v>
      </c>
      <c r="C34" s="27" t="s">
        <v>131</v>
      </c>
      <c r="D34" s="97" t="s">
        <v>2132</v>
      </c>
      <c r="E34" s="97"/>
      <c r="F34" s="98">
        <f>INDEX(RefTables!C$6:C$28,MATCH($D34,RefTables!$B$6:$B$28,0))</f>
        <v>3.4135158695176582E-3</v>
      </c>
      <c r="G34" s="98">
        <f>INDEX(RefTables!D$6:D$28,MATCH($D34,RefTables!$B$6:$B$28,0))</f>
        <v>3.6477833185752928E-3</v>
      </c>
      <c r="H34" s="249"/>
      <c r="I34" s="35">
        <f>SUMIFS(F861_2013_Sales!$W$4:$W$3061,F861_2013_Sales!$G$4:$G$3061,$C34,F861_2013_Sales!$E$4:$E$3061,"&lt;&gt;Energy")/1000</f>
        <v>74642.399000000005</v>
      </c>
      <c r="J34" s="39">
        <f>I34+Savings_FirstYear!D34</f>
        <v>75162.666000000012</v>
      </c>
      <c r="K34" s="39">
        <f t="shared" si="1"/>
        <v>74897.192013525375</v>
      </c>
      <c r="L34" s="39">
        <f t="shared" ref="L34:AU34" si="65">IF(L$5&lt;=2040,K34*(1+$F34),K34*(1+$G34))</f>
        <v>75152.85476704585</v>
      </c>
      <c r="M34" s="39">
        <f t="shared" si="65"/>
        <v>75409.390229432713</v>
      </c>
      <c r="N34" s="39">
        <f t="shared" si="65"/>
        <v>75666.801379691533</v>
      </c>
      <c r="O34" s="39">
        <f t="shared" si="65"/>
        <v>75925.091206996745</v>
      </c>
      <c r="P34" s="39">
        <f t="shared" si="65"/>
        <v>76184.262710726398</v>
      </c>
      <c r="Q34" s="39">
        <f t="shared" si="65"/>
        <v>76444.318900496961</v>
      </c>
      <c r="R34" s="39">
        <f t="shared" si="65"/>
        <v>76705.26279619828</v>
      </c>
      <c r="S34" s="39">
        <f t="shared" si="65"/>
        <v>76967.097428028632</v>
      </c>
      <c r="T34" s="39">
        <f t="shared" si="65"/>
        <v>77229.825836529926</v>
      </c>
      <c r="U34" s="39">
        <f t="shared" si="65"/>
        <v>77493.451072623007</v>
      </c>
      <c r="V34" s="39">
        <f t="shared" si="65"/>
        <v>77757.976197643089</v>
      </c>
      <c r="W34" s="39">
        <f t="shared" si="65"/>
        <v>78023.404283375319</v>
      </c>
      <c r="X34" s="39">
        <f t="shared" si="65"/>
        <v>78289.738412090417</v>
      </c>
      <c r="Y34" s="39">
        <f t="shared" si="65"/>
        <v>78556.981676580472</v>
      </c>
      <c r="Z34" s="39">
        <f t="shared" si="65"/>
        <v>78825.137180194884</v>
      </c>
      <c r="AA34" s="39">
        <f t="shared" si="65"/>
        <v>79094.208036876385</v>
      </c>
      <c r="AB34" s="39">
        <f t="shared" si="65"/>
        <v>79364.197371197195</v>
      </c>
      <c r="AC34" s="39">
        <f t="shared" si="65"/>
        <v>79635.108318395301</v>
      </c>
      <c r="AD34" s="39">
        <f t="shared" si="65"/>
        <v>79906.944024410899</v>
      </c>
      <c r="AE34" s="39">
        <f t="shared" si="65"/>
        <v>80179.707645922885</v>
      </c>
      <c r="AF34" s="39">
        <f t="shared" si="65"/>
        <v>80453.402350385528</v>
      </c>
      <c r="AG34" s="39">
        <f t="shared" si="65"/>
        <v>80728.031316065259</v>
      </c>
      <c r="AH34" s="39">
        <f t="shared" si="65"/>
        <v>81003.597732077571</v>
      </c>
      <c r="AI34" s="39">
        <f t="shared" si="65"/>
        <v>81280.104798424043</v>
      </c>
      <c r="AJ34" s="39">
        <f t="shared" si="65"/>
        <v>81557.555726029517</v>
      </c>
      <c r="AK34" s="39">
        <f t="shared" si="65"/>
        <v>81835.953736779396</v>
      </c>
      <c r="AL34" s="39">
        <f t="shared" si="65"/>
        <v>82134.47356368012</v>
      </c>
      <c r="AM34" s="39">
        <f t="shared" si="65"/>
        <v>82434.082326225674</v>
      </c>
      <c r="AN34" s="39">
        <f t="shared" si="65"/>
        <v>82734.783996617349</v>
      </c>
      <c r="AO34" s="39">
        <f t="shared" si="65"/>
        <v>83036.582561546136</v>
      </c>
      <c r="AP34" s="39">
        <f t="shared" si="65"/>
        <v>83339.482022245647</v>
      </c>
      <c r="AQ34" s="39">
        <f t="shared" si="65"/>
        <v>83643.486394545107</v>
      </c>
      <c r="AR34" s="39">
        <f t="shared" si="65"/>
        <v>83948.599708922615</v>
      </c>
      <c r="AS34" s="39">
        <f t="shared" si="65"/>
        <v>84254.82601055858</v>
      </c>
      <c r="AT34" s="39">
        <f t="shared" si="65"/>
        <v>84562.169359389358</v>
      </c>
      <c r="AU34" s="39">
        <f t="shared" si="65"/>
        <v>84870.633830161081</v>
      </c>
      <c r="AV34" s="42">
        <f t="shared" si="3"/>
        <v>75162.666000000012</v>
      </c>
      <c r="AW34" s="42">
        <f>K34-Savings_Cumulative!E34</f>
        <v>74897.192013525375</v>
      </c>
      <c r="AX34" s="42">
        <f>L34-Savings_Cumulative!F34</f>
        <v>75152.85476704585</v>
      </c>
      <c r="AY34" s="42">
        <f>M34-Savings_Cumulative!G34</f>
        <v>75409.390229432713</v>
      </c>
      <c r="AZ34" s="42">
        <f>N34-Savings_Cumulative!H34</f>
        <v>75666.801379691533</v>
      </c>
      <c r="BA34" s="42">
        <f>O34-Savings_Cumulative!I34</f>
        <v>75925.091206996745</v>
      </c>
      <c r="BB34" s="42">
        <f>P34-Savings_Cumulative!J34</f>
        <v>76184.262710726398</v>
      </c>
      <c r="BC34" s="42">
        <f>Q34-Savings_Cumulative!K34</f>
        <v>75913.304914629203</v>
      </c>
      <c r="BD34" s="42">
        <f>R34-Savings_Cumulative!L34</f>
        <v>75493.29682488172</v>
      </c>
      <c r="BE34" s="42">
        <f>S34-Savings_Cumulative!M34</f>
        <v>75000.198488463255</v>
      </c>
      <c r="BF34" s="42">
        <f>T34-Savings_Cumulative!N34</f>
        <v>74512.924912079907</v>
      </c>
      <c r="BG34" s="42">
        <f>U34-Savings_Cumulative!O34</f>
        <v>74031.420899052187</v>
      </c>
      <c r="BH34" s="42">
        <f>V34-Savings_Cumulative!P34</f>
        <v>73555.631815081753</v>
      </c>
      <c r="BI34" s="42">
        <f>W34-Savings_Cumulative!Q34</f>
        <v>73180.982388793884</v>
      </c>
      <c r="BJ34" s="42">
        <f>X34-Savings_Cumulative!R34</f>
        <v>72928.766358965207</v>
      </c>
      <c r="BK34" s="42">
        <f>Y34-Savings_Cumulative!S34</f>
        <v>72718.928208566445</v>
      </c>
      <c r="BL34" s="42">
        <f>Z34-Savings_Cumulative!T34</f>
        <v>72585.927990500568</v>
      </c>
      <c r="BM34" s="42">
        <f>AA34-Savings_Cumulative!U34</f>
        <v>72579.929676108091</v>
      </c>
      <c r="BN34" s="42">
        <f>AB34-Savings_Cumulative!V34</f>
        <v>72612.620970415242</v>
      </c>
      <c r="BO34" s="42">
        <f>AC34-Savings_Cumulative!W34</f>
        <v>72658.830930354146</v>
      </c>
      <c r="BP34" s="42">
        <f>AD34-Savings_Cumulative!X34</f>
        <v>72702.434935618294</v>
      </c>
      <c r="BQ34" s="42">
        <f>AE34-Savings_Cumulative!Y34</f>
        <v>72873.785413196441</v>
      </c>
      <c r="BR34" s="42">
        <f>AF34-Savings_Cumulative!Z34</f>
        <v>73112.161400645506</v>
      </c>
      <c r="BS34" s="42">
        <f>AG34-Savings_Cumulative!AA34</f>
        <v>73374.628139113833</v>
      </c>
      <c r="BT34" s="42">
        <f>AH34-Savings_Cumulative!AB34</f>
        <v>73637.563824381461</v>
      </c>
      <c r="BU34" s="42">
        <f>AI34-Savings_Cumulative!AC34</f>
        <v>73896.593604460155</v>
      </c>
      <c r="BV34" s="42">
        <f>AJ34-Savings_Cumulative!AD34</f>
        <v>74152.044768445616</v>
      </c>
      <c r="BW34" s="42">
        <f>AK34-Savings_Cumulative!AE34</f>
        <v>74404.298463583531</v>
      </c>
      <c r="BX34" s="42">
        <f>AL34-Savings_Cumulative!AF34</f>
        <v>74682.060132081664</v>
      </c>
      <c r="BY34" s="42">
        <f>AM34-Savings_Cumulative!AG34</f>
        <v>74962.177919558017</v>
      </c>
      <c r="BZ34" s="42">
        <f>AN34-Savings_Cumulative!AH34</f>
        <v>75242.604964565631</v>
      </c>
      <c r="CA34" s="42">
        <f>AO34-Savings_Cumulative!AI34</f>
        <v>75522.219498225255</v>
      </c>
      <c r="CB34" s="42">
        <f>AP34-Savings_Cumulative!AJ34</f>
        <v>75801.49109187095</v>
      </c>
      <c r="CC34" s="42">
        <f>AQ34-Savings_Cumulative!AK34</f>
        <v>76080.755598432384</v>
      </c>
      <c r="CD34" s="42">
        <f>AR34-Savings_Cumulative!AL34</f>
        <v>76360.113803351516</v>
      </c>
      <c r="CE34" s="42">
        <f>AS34-Savings_Cumulative!AM34</f>
        <v>76639.624529274573</v>
      </c>
      <c r="CF34" s="42">
        <f>AT34-Savings_Cumulative!AN34</f>
        <v>76919.659997727649</v>
      </c>
      <c r="CG34" s="42">
        <f>AU34-Savings_Cumulative!AO34</f>
        <v>77200.467690226447</v>
      </c>
    </row>
    <row r="35" spans="2:85" x14ac:dyDescent="0.35">
      <c r="B35" s="27" t="s">
        <v>2099</v>
      </c>
      <c r="C35" s="27" t="s">
        <v>312</v>
      </c>
      <c r="D35" s="97" t="s">
        <v>2124</v>
      </c>
      <c r="E35" s="97"/>
      <c r="F35" s="98">
        <f>INDEX(RefTables!C$6:C$28,MATCH($D35,RefTables!$B$6:$B$28,0))</f>
        <v>1.0003172444376096E-2</v>
      </c>
      <c r="G35" s="98">
        <f>INDEX(RefTables!D$6:D$28,MATCH($D35,RefTables!$B$6:$B$28,0))</f>
        <v>9.5377446288051893E-3</v>
      </c>
      <c r="H35" s="249" t="s">
        <v>2195</v>
      </c>
      <c r="I35" s="36">
        <f>SUMIFS(F861_2013_Sales!$W$4:$W$3061,F861_2013_Sales!$G$4:$G$3061,$C35,F861_2013_Sales!$E$4:$E$3061,"&lt;&gt;Energy")/1000
-SUMIFS(F861_2013_Sales!$W$4:$W$3061,F861_2013_Sales!$G$4:$G$3061,$C35,F861_2013_Sales!$C$4:$C$3061,$E55)/1000</f>
        <v>22950.792000000001</v>
      </c>
      <c r="J35" s="39">
        <f>I35+Savings_FirstYear!D35</f>
        <v>23080.991000000002</v>
      </c>
      <c r="K35" s="39">
        <f t="shared" si="1"/>
        <v>23180.372730111008</v>
      </c>
      <c r="L35" s="39">
        <f t="shared" ref="L35:AU35" si="66">IF(L$5&lt;=2040,K35*(1+$F35),K35*(1+$G35))</f>
        <v>23412.249995855222</v>
      </c>
      <c r="M35" s="39">
        <f t="shared" si="66"/>
        <v>23646.446769874605</v>
      </c>
      <c r="N35" s="39">
        <f t="shared" si="66"/>
        <v>23882.98625461042</v>
      </c>
      <c r="O35" s="39">
        <f t="shared" si="66"/>
        <v>24121.891884601951</v>
      </c>
      <c r="P35" s="39">
        <f t="shared" si="66"/>
        <v>24363.187328808221</v>
      </c>
      <c r="Q35" s="39">
        <f t="shared" si="66"/>
        <v>24606.896492952928</v>
      </c>
      <c r="R35" s="39">
        <f t="shared" si="66"/>
        <v>24853.043521892851</v>
      </c>
      <c r="S35" s="39">
        <f t="shared" si="66"/>
        <v>25101.652802009929</v>
      </c>
      <c r="T35" s="39">
        <f t="shared" si="66"/>
        <v>25352.748963627291</v>
      </c>
      <c r="U35" s="39">
        <f t="shared" si="66"/>
        <v>25606.356883449433</v>
      </c>
      <c r="V35" s="39">
        <f t="shared" si="66"/>
        <v>25862.501687026815</v>
      </c>
      <c r="W35" s="39">
        <f t="shared" si="66"/>
        <v>26121.208751245111</v>
      </c>
      <c r="X35" s="39">
        <f t="shared" si="66"/>
        <v>26382.503706839361</v>
      </c>
      <c r="Y35" s="39">
        <f t="shared" si="66"/>
        <v>26646.412440933265</v>
      </c>
      <c r="Z35" s="39">
        <f t="shared" si="66"/>
        <v>26912.96109960389</v>
      </c>
      <c r="AA35" s="39">
        <f t="shared" si="66"/>
        <v>27182.176090472014</v>
      </c>
      <c r="AB35" s="39">
        <f t="shared" si="66"/>
        <v>27454.084085318402</v>
      </c>
      <c r="AC35" s="39">
        <f t="shared" si="66"/>
        <v>27728.712022726242</v>
      </c>
      <c r="AD35" s="39">
        <f t="shared" si="66"/>
        <v>28006.087110750017</v>
      </c>
      <c r="AE35" s="39">
        <f t="shared" si="66"/>
        <v>28286.236829611069</v>
      </c>
      <c r="AF35" s="39">
        <f t="shared" si="66"/>
        <v>28569.18893442013</v>
      </c>
      <c r="AG35" s="39">
        <f t="shared" si="66"/>
        <v>28854.971457927095</v>
      </c>
      <c r="AH35" s="39">
        <f t="shared" si="66"/>
        <v>29143.612713298291</v>
      </c>
      <c r="AI35" s="39">
        <f t="shared" si="66"/>
        <v>29435.141296921527</v>
      </c>
      <c r="AJ35" s="39">
        <f t="shared" si="66"/>
        <v>29729.586091239209</v>
      </c>
      <c r="AK35" s="39">
        <f t="shared" si="66"/>
        <v>30026.9762676098</v>
      </c>
      <c r="AL35" s="39">
        <f t="shared" si="66"/>
        <v>30313.365899225457</v>
      </c>
      <c r="AM35" s="39">
        <f t="shared" si="66"/>
        <v>30602.487042011802</v>
      </c>
      <c r="AN35" s="39">
        <f t="shared" si="66"/>
        <v>30894.365748424832</v>
      </c>
      <c r="AO35" s="39">
        <f t="shared" si="66"/>
        <v>31189.028319402216</v>
      </c>
      <c r="AP35" s="39">
        <f t="shared" si="66"/>
        <v>31486.501306733247</v>
      </c>
      <c r="AQ35" s="39">
        <f t="shared" si="66"/>
        <v>31786.811515451409</v>
      </c>
      <c r="AR35" s="39">
        <f t="shared" si="66"/>
        <v>32089.98600624975</v>
      </c>
      <c r="AS35" s="39">
        <f t="shared" si="66"/>
        <v>32396.052097919292</v>
      </c>
      <c r="AT35" s="39">
        <f t="shared" si="66"/>
        <v>32705.037369810714</v>
      </c>
      <c r="AU35" s="39">
        <f t="shared" si="66"/>
        <v>33016.969664319498</v>
      </c>
      <c r="AV35" s="42">
        <f t="shared" si="3"/>
        <v>23080.991000000002</v>
      </c>
      <c r="AW35" s="42">
        <f>K35-Savings_Cumulative!E35</f>
        <v>23180.372730111008</v>
      </c>
      <c r="AX35" s="42">
        <f>L35-Savings_Cumulative!F35</f>
        <v>23412.249995855222</v>
      </c>
      <c r="AY35" s="42">
        <f>M35-Savings_Cumulative!G35</f>
        <v>23646.446769874605</v>
      </c>
      <c r="AZ35" s="42">
        <f>N35-Savings_Cumulative!H35</f>
        <v>23882.98625461042</v>
      </c>
      <c r="BA35" s="42">
        <f>O35-Savings_Cumulative!I35</f>
        <v>24121.891884601951</v>
      </c>
      <c r="BB35" s="42">
        <f>P35-Savings_Cumulative!J35</f>
        <v>24363.187328808221</v>
      </c>
      <c r="BC35" s="42">
        <f>Q35-Savings_Cumulative!K35</f>
        <v>24468.685026131934</v>
      </c>
      <c r="BD35" s="42">
        <f>R35-Savings_Cumulative!L35</f>
        <v>24527.08473363677</v>
      </c>
      <c r="BE35" s="42">
        <f>S35-Savings_Cumulative!M35</f>
        <v>24538.444424040903</v>
      </c>
      <c r="BF35" s="42">
        <f>T35-Savings_Cumulative!N35</f>
        <v>24544.156141417858</v>
      </c>
      <c r="BG35" s="42">
        <f>U35-Savings_Cumulative!O35</f>
        <v>24552.322499825819</v>
      </c>
      <c r="BH35" s="42">
        <f>V35-Savings_Cumulative!P35</f>
        <v>24562.944078404944</v>
      </c>
      <c r="BI35" s="42">
        <f>W35-Savings_Cumulative!Q35</f>
        <v>24600.872772049857</v>
      </c>
      <c r="BJ35" s="42">
        <f>X35-Savings_Cumulative!R35</f>
        <v>24673.555672095146</v>
      </c>
      <c r="BK35" s="42">
        <f>Y35-Savings_Cumulative!S35</f>
        <v>24765.498563785746</v>
      </c>
      <c r="BL35" s="42">
        <f>Z35-Savings_Cumulative!T35</f>
        <v>24885.244248400642</v>
      </c>
      <c r="BM35" s="42">
        <f>AA35-Savings_Cumulative!U35</f>
        <v>25042.00774907296</v>
      </c>
      <c r="BN35" s="42">
        <f>AB35-Savings_Cumulative!V35</f>
        <v>25215.87017935744</v>
      </c>
      <c r="BO35" s="42">
        <f>AC35-Savings_Cumulative!W35</f>
        <v>25401.854516630476</v>
      </c>
      <c r="BP35" s="42">
        <f>AD35-Savings_Cumulative!X35</f>
        <v>25590.488295433173</v>
      </c>
      <c r="BQ35" s="42">
        <f>AE35-Savings_Cumulative!Y35</f>
        <v>25814.040317301358</v>
      </c>
      <c r="BR35" s="42">
        <f>AF35-Savings_Cumulative!Z35</f>
        <v>26059.310600216704</v>
      </c>
      <c r="BS35" s="42">
        <f>AG35-Savings_Cumulative!AA35</f>
        <v>26320.630967814264</v>
      </c>
      <c r="BT35" s="42">
        <f>AH35-Savings_Cumulative!AB35</f>
        <v>26587.957427097623</v>
      </c>
      <c r="BU35" s="42">
        <f>AI35-Savings_Cumulative!AC35</f>
        <v>26856.862114591862</v>
      </c>
      <c r="BV35" s="42">
        <f>AJ35-Savings_Cumulative!AD35</f>
        <v>27126.977913713294</v>
      </c>
      <c r="BW35" s="42">
        <f>AK35-Savings_Cumulative!AE35</f>
        <v>27398.455244026532</v>
      </c>
      <c r="BX35" s="42">
        <f>AL35-Savings_Cumulative!AF35</f>
        <v>27659.834928512129</v>
      </c>
      <c r="BY35" s="42">
        <f>AM35-Savings_Cumulative!AG35</f>
        <v>27924.159535156083</v>
      </c>
      <c r="BZ35" s="42">
        <f>AN35-Savings_Cumulative!AH35</f>
        <v>28191.321926283799</v>
      </c>
      <c r="CA35" s="42">
        <f>AO35-Savings_Cumulative!AI35</f>
        <v>28460.805530614416</v>
      </c>
      <c r="CB35" s="42">
        <f>AP35-Savings_Cumulative!AJ35</f>
        <v>28732.575140607129</v>
      </c>
      <c r="CC35" s="42">
        <f>AQ35-Savings_Cumulative!AK35</f>
        <v>29006.744222630139</v>
      </c>
      <c r="CD35" s="42">
        <f>AR35-Savings_Cumulative!AL35</f>
        <v>29283.401225857087</v>
      </c>
      <c r="CE35" s="42">
        <f>AS35-Savings_Cumulative!AM35</f>
        <v>29562.565610648184</v>
      </c>
      <c r="CF35" s="42">
        <f>AT35-Savings_Cumulative!AN35</f>
        <v>29844.326182655386</v>
      </c>
      <c r="CG35" s="42">
        <f>AU35-Savings_Cumulative!AO35</f>
        <v>30128.778390693853</v>
      </c>
    </row>
    <row r="36" spans="2:85" x14ac:dyDescent="0.35">
      <c r="B36" s="27" t="s">
        <v>2100</v>
      </c>
      <c r="C36" s="27" t="s">
        <v>41</v>
      </c>
      <c r="D36" s="97" t="s">
        <v>2134</v>
      </c>
      <c r="E36" s="97"/>
      <c r="F36" s="98">
        <f>INDEX(RefTables!C$6:C$28,MATCH($D36,RefTables!$B$6:$B$28,0))</f>
        <v>-2.4617090354561721E-4</v>
      </c>
      <c r="G36" s="98">
        <f>INDEX(RefTables!D$6:D$28,MATCH($D36,RefTables!$B$6:$B$28,0))</f>
        <v>2.2678330236436395E-4</v>
      </c>
      <c r="H36" s="249"/>
      <c r="I36" s="35">
        <f>SUMIFS(F861_2013_Sales!$W$4:$W$3061,F861_2013_Sales!$G$4:$G$3061,$C36,F861_2013_Sales!$E$4:$E$3061,"&lt;&gt;Energy")/1000</f>
        <v>147895.12700000001</v>
      </c>
      <c r="J36" s="39">
        <f>I36+Savings_FirstYear!D36</f>
        <v>149671.11000000002</v>
      </c>
      <c r="K36" s="39">
        <f t="shared" si="1"/>
        <v>147858.71952295641</v>
      </c>
      <c r="L36" s="39">
        <f t="shared" ref="L36:AU36" si="67">IF(L$5&lt;=2040,K36*(1+$F36),K36*(1+$G36))</f>
        <v>147822.32100837433</v>
      </c>
      <c r="M36" s="39">
        <f t="shared" si="67"/>
        <v>147785.9314540475</v>
      </c>
      <c r="N36" s="39">
        <f t="shared" si="67"/>
        <v>147749.55085777014</v>
      </c>
      <c r="O36" s="39">
        <f t="shared" si="67"/>
        <v>147713.17921733702</v>
      </c>
      <c r="P36" s="39">
        <f t="shared" si="67"/>
        <v>147676.8165305435</v>
      </c>
      <c r="Q36" s="39">
        <f t="shared" si="67"/>
        <v>147640.46279518542</v>
      </c>
      <c r="R36" s="39">
        <f t="shared" si="67"/>
        <v>147604.11800905922</v>
      </c>
      <c r="S36" s="39">
        <f t="shared" si="67"/>
        <v>147567.78216996189</v>
      </c>
      <c r="T36" s="39">
        <f t="shared" si="67"/>
        <v>147531.45527569088</v>
      </c>
      <c r="U36" s="39">
        <f t="shared" si="67"/>
        <v>147495.13732404428</v>
      </c>
      <c r="V36" s="39">
        <f t="shared" si="67"/>
        <v>147458.82831282064</v>
      </c>
      <c r="W36" s="39">
        <f t="shared" si="67"/>
        <v>147422.5282398191</v>
      </c>
      <c r="X36" s="39">
        <f t="shared" si="67"/>
        <v>147386.23710283934</v>
      </c>
      <c r="Y36" s="39">
        <f t="shared" si="67"/>
        <v>147349.95489968156</v>
      </c>
      <c r="Z36" s="39">
        <f t="shared" si="67"/>
        <v>147313.6816281465</v>
      </c>
      <c r="AA36" s="39">
        <f t="shared" si="67"/>
        <v>147277.41728603546</v>
      </c>
      <c r="AB36" s="39">
        <f t="shared" si="67"/>
        <v>147241.16187115028</v>
      </c>
      <c r="AC36" s="39">
        <f t="shared" si="67"/>
        <v>147204.91538129337</v>
      </c>
      <c r="AD36" s="39">
        <f t="shared" si="67"/>
        <v>147168.6778142676</v>
      </c>
      <c r="AE36" s="39">
        <f t="shared" si="67"/>
        <v>147132.44916787645</v>
      </c>
      <c r="AF36" s="39">
        <f t="shared" si="67"/>
        <v>147096.22943992392</v>
      </c>
      <c r="AG36" s="39">
        <f t="shared" si="67"/>
        <v>147060.01862821454</v>
      </c>
      <c r="AH36" s="39">
        <f t="shared" si="67"/>
        <v>147023.8167305534</v>
      </c>
      <c r="AI36" s="39">
        <f t="shared" si="67"/>
        <v>146987.62374474612</v>
      </c>
      <c r="AJ36" s="39">
        <f t="shared" si="67"/>
        <v>146951.43966859885</v>
      </c>
      <c r="AK36" s="39">
        <f t="shared" si="67"/>
        <v>146915.2644999183</v>
      </c>
      <c r="AL36" s="39">
        <f t="shared" si="67"/>
        <v>146948.58242876932</v>
      </c>
      <c r="AM36" s="39">
        <f t="shared" si="67"/>
        <v>146981.90791357029</v>
      </c>
      <c r="AN36" s="39">
        <f t="shared" si="67"/>
        <v>147015.24095603474</v>
      </c>
      <c r="AO36" s="39">
        <f t="shared" si="67"/>
        <v>147048.58155787663</v>
      </c>
      <c r="AP36" s="39">
        <f t="shared" si="67"/>
        <v>147081.92972081032</v>
      </c>
      <c r="AQ36" s="39">
        <f t="shared" si="67"/>
        <v>147115.28544655052</v>
      </c>
      <c r="AR36" s="39">
        <f t="shared" si="67"/>
        <v>147148.64873681238</v>
      </c>
      <c r="AS36" s="39">
        <f t="shared" si="67"/>
        <v>147182.01959331136</v>
      </c>
      <c r="AT36" s="39">
        <f t="shared" si="67"/>
        <v>147215.39801776339</v>
      </c>
      <c r="AU36" s="39">
        <f t="shared" si="67"/>
        <v>147248.78401188474</v>
      </c>
      <c r="AV36" s="42">
        <f t="shared" si="3"/>
        <v>149671.11000000002</v>
      </c>
      <c r="AW36" s="42">
        <f>K36-Savings_Cumulative!E36</f>
        <v>147858.71952295641</v>
      </c>
      <c r="AX36" s="42">
        <f>L36-Savings_Cumulative!F36</f>
        <v>147822.32100837433</v>
      </c>
      <c r="AY36" s="42">
        <f>M36-Savings_Cumulative!G36</f>
        <v>147785.9314540475</v>
      </c>
      <c r="AZ36" s="42">
        <f>N36-Savings_Cumulative!H36</f>
        <v>147749.55085777014</v>
      </c>
      <c r="BA36" s="42">
        <f>O36-Savings_Cumulative!I36</f>
        <v>147713.17921733702</v>
      </c>
      <c r="BB36" s="42">
        <f>P36-Savings_Cumulative!J36</f>
        <v>147676.8165305435</v>
      </c>
      <c r="BC36" s="42">
        <f>Q36-Savings_Cumulative!K36</f>
        <v>146163.69462987999</v>
      </c>
      <c r="BD36" s="42">
        <f>R36-Savings_Cumulative!L36</f>
        <v>144665.712897455</v>
      </c>
      <c r="BE36" s="42">
        <f>S36-Savings_Cumulative!M36</f>
        <v>143182.71992938311</v>
      </c>
      <c r="BF36" s="42">
        <f>T36-Savings_Cumulative!N36</f>
        <v>141714.56583581827</v>
      </c>
      <c r="BG36" s="42">
        <f>U36-Savings_Cumulative!O36</f>
        <v>140261.10222581349</v>
      </c>
      <c r="BH36" s="42">
        <f>V36-Savings_Cumulative!P36</f>
        <v>138822.1821923317</v>
      </c>
      <c r="BI36" s="42">
        <f>W36-Savings_Cumulative!Q36</f>
        <v>137663.1901423973</v>
      </c>
      <c r="BJ36" s="42">
        <f>X36-Savings_Cumulative!R36</f>
        <v>136765.65345443727</v>
      </c>
      <c r="BK36" s="42">
        <f>Y36-Savings_Cumulative!S36</f>
        <v>135871.81967689362</v>
      </c>
      <c r="BL36" s="42">
        <f>Z36-Savings_Cumulative!T36</f>
        <v>135154.29751603905</v>
      </c>
      <c r="BM36" s="42">
        <f>AA36-Savings_Cumulative!U36</f>
        <v>134740.01550018199</v>
      </c>
      <c r="BN36" s="42">
        <f>AB36-Savings_Cumulative!V36</f>
        <v>134319.90547924142</v>
      </c>
      <c r="BO36" s="42">
        <f>AC36-Savings_Cumulative!W36</f>
        <v>133894.12558878385</v>
      </c>
      <c r="BP36" s="42">
        <f>AD36-Savings_Cumulative!X36</f>
        <v>133463.30881954846</v>
      </c>
      <c r="BQ36" s="42">
        <f>AE36-Savings_Cumulative!Y36</f>
        <v>133389.79008656798</v>
      </c>
      <c r="BR36" s="42">
        <f>AF36-Savings_Cumulative!Z36</f>
        <v>133398.61268084351</v>
      </c>
      <c r="BS36" s="42">
        <f>AG36-Savings_Cumulative!AA36</f>
        <v>133395.61143129956</v>
      </c>
      <c r="BT36" s="42">
        <f>AH36-Savings_Cumulative!AB36</f>
        <v>133382.67750095465</v>
      </c>
      <c r="BU36" s="42">
        <f>AI36-Savings_Cumulative!AC36</f>
        <v>133361.00490828985</v>
      </c>
      <c r="BV36" s="42">
        <f>AJ36-Savings_Cumulative!AD36</f>
        <v>133330.91982706162</v>
      </c>
      <c r="BW36" s="42">
        <f>AK36-Savings_Cumulative!AE36</f>
        <v>133293.24862432989</v>
      </c>
      <c r="BX36" s="42">
        <f>AL36-Savings_Cumulative!AF36</f>
        <v>133343.73588724944</v>
      </c>
      <c r="BY36" s="42">
        <f>AM36-Savings_Cumulative!AG36</f>
        <v>133393.51453562669</v>
      </c>
      <c r="BZ36" s="42">
        <f>AN36-Savings_Cumulative!AH36</f>
        <v>133438.39160848811</v>
      </c>
      <c r="CA36" s="42">
        <f>AO36-Savings_Cumulative!AI36</f>
        <v>133479.2218799296</v>
      </c>
      <c r="CB36" s="42">
        <f>AP36-Savings_Cumulative!AJ36</f>
        <v>133517.69836506725</v>
      </c>
      <c r="CC36" s="42">
        <f>AQ36-Savings_Cumulative!AK36</f>
        <v>133554.14944039716</v>
      </c>
      <c r="CD36" s="42">
        <f>AR36-Savings_Cumulative!AL36</f>
        <v>133588.51674762886</v>
      </c>
      <c r="CE36" s="42">
        <f>AS36-Savings_Cumulative!AM36</f>
        <v>133620.96656147798</v>
      </c>
      <c r="CF36" s="42">
        <f>AT36-Savings_Cumulative!AN36</f>
        <v>133652.56207093227</v>
      </c>
      <c r="CG36" s="42">
        <f>AU36-Savings_Cumulative!AO36</f>
        <v>133683.71083564742</v>
      </c>
    </row>
    <row r="37" spans="2:85" x14ac:dyDescent="0.35">
      <c r="B37" s="27" t="s">
        <v>2101</v>
      </c>
      <c r="C37" s="27" t="s">
        <v>67</v>
      </c>
      <c r="D37" s="97" t="s">
        <v>2125</v>
      </c>
      <c r="E37" s="97"/>
      <c r="F37" s="98">
        <f>INDEX(RefTables!C$6:C$28,MATCH($D37,RefTables!$B$6:$B$28,0))</f>
        <v>8.8471448646172401E-3</v>
      </c>
      <c r="G37" s="98">
        <f>INDEX(RefTables!D$6:D$28,MATCH($D37,RefTables!$B$6:$B$28,0))</f>
        <v>7.5867789134664854E-3</v>
      </c>
      <c r="H37" s="249"/>
      <c r="I37" s="35">
        <f>SUMIFS(F861_2013_Sales!$W$4:$W$3061,F861_2013_Sales!$G$4:$G$3061,$C37,F861_2013_Sales!$E$4:$E$3061,"&lt;&gt;Energy")/1000</f>
        <v>129779.905</v>
      </c>
      <c r="J37" s="39">
        <f>I37+Savings_FirstYear!D37</f>
        <v>130552.19499999999</v>
      </c>
      <c r="K37" s="39">
        <f t="shared" si="1"/>
        <v>130928.08662005127</v>
      </c>
      <c r="L37" s="39">
        <f t="shared" ref="L37:AU37" si="68">IF(L$5&lt;=2040,K37*(1+$F37),K37*(1+$G37))</f>
        <v>132086.42636922601</v>
      </c>
      <c r="M37" s="39">
        <f t="shared" si="68"/>
        <v>133255.01411796417</v>
      </c>
      <c r="N37" s="39">
        <f t="shared" si="68"/>
        <v>134433.94053180242</v>
      </c>
      <c r="O37" s="39">
        <f t="shared" si="68"/>
        <v>135623.29707840862</v>
      </c>
      <c r="P37" s="39">
        <f t="shared" si="68"/>
        <v>136823.17603467833</v>
      </c>
      <c r="Q37" s="39">
        <f t="shared" si="68"/>
        <v>138033.67049389414</v>
      </c>
      <c r="R37" s="39">
        <f t="shared" si="68"/>
        <v>139254.87437294846</v>
      </c>
      <c r="S37" s="39">
        <f t="shared" si="68"/>
        <v>140486.88241963001</v>
      </c>
      <c r="T37" s="39">
        <f t="shared" si="68"/>
        <v>141729.79021997494</v>
      </c>
      <c r="U37" s="39">
        <f t="shared" si="68"/>
        <v>142983.69420568287</v>
      </c>
      <c r="V37" s="39">
        <f t="shared" si="68"/>
        <v>144248.69166159868</v>
      </c>
      <c r="W37" s="39">
        <f t="shared" si="68"/>
        <v>145524.88073326036</v>
      </c>
      <c r="X37" s="39">
        <f t="shared" si="68"/>
        <v>146812.36043451366</v>
      </c>
      <c r="Y37" s="39">
        <f t="shared" si="68"/>
        <v>148111.2306551942</v>
      </c>
      <c r="Z37" s="39">
        <f t="shared" si="68"/>
        <v>149421.59216887745</v>
      </c>
      <c r="AA37" s="39">
        <f t="shared" si="68"/>
        <v>150743.54664069726</v>
      </c>
      <c r="AB37" s="39">
        <f t="shared" si="68"/>
        <v>152077.1966352337</v>
      </c>
      <c r="AC37" s="39">
        <f t="shared" si="68"/>
        <v>153422.64562447049</v>
      </c>
      <c r="AD37" s="39">
        <f t="shared" si="68"/>
        <v>154779.99799582301</v>
      </c>
      <c r="AE37" s="39">
        <f t="shared" si="68"/>
        <v>156149.35906023721</v>
      </c>
      <c r="AF37" s="39">
        <f t="shared" si="68"/>
        <v>157530.83506036026</v>
      </c>
      <c r="AG37" s="39">
        <f t="shared" si="68"/>
        <v>158924.5331787834</v>
      </c>
      <c r="AH37" s="39">
        <f t="shared" si="68"/>
        <v>160330.56154635776</v>
      </c>
      <c r="AI37" s="39">
        <f t="shared" si="68"/>
        <v>161749.02925058382</v>
      </c>
      <c r="AJ37" s="39">
        <f t="shared" si="68"/>
        <v>163180.04634407494</v>
      </c>
      <c r="AK37" s="39">
        <f t="shared" si="68"/>
        <v>164623.72385309593</v>
      </c>
      <c r="AL37" s="39">
        <f t="shared" si="68"/>
        <v>165872.68764988091</v>
      </c>
      <c r="AM37" s="39">
        <f t="shared" si="68"/>
        <v>167131.12705886306</v>
      </c>
      <c r="AN37" s="39">
        <f t="shared" si="68"/>
        <v>168399.11396941711</v>
      </c>
      <c r="AO37" s="39">
        <f t="shared" si="68"/>
        <v>169676.72081632674</v>
      </c>
      <c r="AP37" s="39">
        <f t="shared" si="68"/>
        <v>170964.02058392219</v>
      </c>
      <c r="AQ37" s="39">
        <f t="shared" si="68"/>
        <v>172261.08681024975</v>
      </c>
      <c r="AR37" s="39">
        <f t="shared" si="68"/>
        <v>173567.99359127256</v>
      </c>
      <c r="AS37" s="39">
        <f t="shared" si="68"/>
        <v>174884.81558510353</v>
      </c>
      <c r="AT37" s="39">
        <f t="shared" si="68"/>
        <v>176211.62801627006</v>
      </c>
      <c r="AU37" s="39">
        <f t="shared" si="68"/>
        <v>177548.50668001149</v>
      </c>
      <c r="AV37" s="42">
        <f t="shared" si="3"/>
        <v>130552.19499999999</v>
      </c>
      <c r="AW37" s="42">
        <f>K37-Savings_Cumulative!E37</f>
        <v>130928.08662005127</v>
      </c>
      <c r="AX37" s="42">
        <f>L37-Savings_Cumulative!F37</f>
        <v>132086.42636922601</v>
      </c>
      <c r="AY37" s="42">
        <f>M37-Savings_Cumulative!G37</f>
        <v>133255.01411796417</v>
      </c>
      <c r="AZ37" s="42">
        <f>N37-Savings_Cumulative!H37</f>
        <v>134433.94053180242</v>
      </c>
      <c r="BA37" s="42">
        <f>O37-Savings_Cumulative!I37</f>
        <v>135623.29707840862</v>
      </c>
      <c r="BB37" s="42">
        <f>P37-Savings_Cumulative!J37</f>
        <v>136823.17603467833</v>
      </c>
      <c r="BC37" s="42">
        <f>Q37-Savings_Cumulative!K37</f>
        <v>137219.467627743</v>
      </c>
      <c r="BD37" s="42">
        <f>R37-Savings_Cumulative!L37</f>
        <v>137349.67146638283</v>
      </c>
      <c r="BE37" s="42">
        <f>S37-Savings_Cumulative!M37</f>
        <v>137214.94490930947</v>
      </c>
      <c r="BF37" s="42">
        <f>T37-Savings_Cumulative!N37</f>
        <v>137085.70326056131</v>
      </c>
      <c r="BG37" s="42">
        <f>U37-Savings_Cumulative!O37</f>
        <v>136968.75021366362</v>
      </c>
      <c r="BH37" s="42">
        <f>V37-Savings_Cumulative!P37</f>
        <v>136864.0601674428</v>
      </c>
      <c r="BI37" s="42">
        <f>W37-Savings_Cumulative!Q37</f>
        <v>136918.00613293346</v>
      </c>
      <c r="BJ37" s="42">
        <f>X37-Savings_Cumulative!R37</f>
        <v>137171.72885326113</v>
      </c>
      <c r="BK37" s="42">
        <f>Y37-Savings_Cumulative!S37</f>
        <v>137531.22488756062</v>
      </c>
      <c r="BL37" s="42">
        <f>Z37-Savings_Cumulative!T37</f>
        <v>138041.90832156924</v>
      </c>
      <c r="BM37" s="42">
        <f>AA37-Savings_Cumulative!U37</f>
        <v>138759.17814643425</v>
      </c>
      <c r="BN37" s="42">
        <f>AB37-Savings_Cumulative!V37</f>
        <v>139569.55786666003</v>
      </c>
      <c r="BO37" s="42">
        <f>AC37-Savings_Cumulative!W37</f>
        <v>140440.45208378011</v>
      </c>
      <c r="BP37" s="42">
        <f>AD37-Savings_Cumulative!X37</f>
        <v>141315.41864382775</v>
      </c>
      <c r="BQ37" s="42">
        <f>AE37-Savings_Cumulative!Y37</f>
        <v>142392.98376492789</v>
      </c>
      <c r="BR37" s="42">
        <f>AF37-Savings_Cumulative!Z37</f>
        <v>143591.65671163061</v>
      </c>
      <c r="BS37" s="42">
        <f>AG37-Savings_Cumulative!AA37</f>
        <v>144876.85534797018</v>
      </c>
      <c r="BT37" s="42">
        <f>AH37-Savings_Cumulative!AB37</f>
        <v>146182.81143821284</v>
      </c>
      <c r="BU37" s="42">
        <f>AI37-Savings_Cumulative!AC37</f>
        <v>147491.79711295484</v>
      </c>
      <c r="BV37" s="42">
        <f>AJ37-Savings_Cumulative!AD37</f>
        <v>148804.1610996846</v>
      </c>
      <c r="BW37" s="42">
        <f>AK37-Savings_Cumulative!AE37</f>
        <v>150120.68085801107</v>
      </c>
      <c r="BX37" s="42">
        <f>AL37-Savings_Cumulative!AF37</f>
        <v>151248.60571150269</v>
      </c>
      <c r="BY37" s="42">
        <f>AM37-Savings_Cumulative!AG37</f>
        <v>152389.04827989705</v>
      </c>
      <c r="BZ37" s="42">
        <f>AN37-Savings_Cumulative!AH37</f>
        <v>153541.20097108642</v>
      </c>
      <c r="CA37" s="42">
        <f>AO37-Savings_Cumulative!AI37</f>
        <v>154701.44560755708</v>
      </c>
      <c r="CB37" s="42">
        <f>AP37-Savings_Cumulative!AJ37</f>
        <v>155870.05159616057</v>
      </c>
      <c r="CC37" s="42">
        <f>AQ37-Savings_Cumulative!AK37</f>
        <v>157047.70964839938</v>
      </c>
      <c r="CD37" s="42">
        <f>AR37-Savings_Cumulative!AL37</f>
        <v>158234.8275132839</v>
      </c>
      <c r="CE37" s="42">
        <f>AS37-Savings_Cumulative!AM37</f>
        <v>159431.17391022327</v>
      </c>
      <c r="CF37" s="42">
        <f>AT37-Savings_Cumulative!AN37</f>
        <v>160636.97766530895</v>
      </c>
      <c r="CG37" s="42">
        <f>AU37-Savings_Cumulative!AO37</f>
        <v>161852.72163246816</v>
      </c>
    </row>
    <row r="38" spans="2:85" x14ac:dyDescent="0.35">
      <c r="B38" s="27" t="s">
        <v>2102</v>
      </c>
      <c r="C38" s="27" t="s">
        <v>163</v>
      </c>
      <c r="D38" s="97" t="s">
        <v>2137</v>
      </c>
      <c r="E38" s="97"/>
      <c r="F38" s="98">
        <f>INDEX(RefTables!C$6:C$28,MATCH($D38,RefTables!$B$6:$B$28,0))</f>
        <v>6.0786391214706637E-3</v>
      </c>
      <c r="G38" s="98">
        <f>INDEX(RefTables!D$6:D$28,MATCH($D38,RefTables!$B$6:$B$28,0))</f>
        <v>4.1437578915652917E-3</v>
      </c>
      <c r="H38" s="249"/>
      <c r="I38" s="35">
        <f>SUMIFS(F861_2013_Sales!$W$4:$W$3061,F861_2013_Sales!$G$4:$G$3061,$C38,F861_2013_Sales!$E$4:$E$3061,"&lt;&gt;Energy")/1000</f>
        <v>16032.967000000001</v>
      </c>
      <c r="J38" s="39">
        <f>I38+Savings_FirstYear!D38</f>
        <v>16035.534</v>
      </c>
      <c r="K38" s="39">
        <f t="shared" si="1"/>
        <v>16130.425620439448</v>
      </c>
      <c r="L38" s="39">
        <f t="shared" ref="L38:AU38" si="69">IF(L$5&lt;=2040,K38*(1+$F38),K38*(1+$G38))</f>
        <v>16228.476656661824</v>
      </c>
      <c r="M38" s="39">
        <f t="shared" si="69"/>
        <v>16327.123709748881</v>
      </c>
      <c r="N38" s="39">
        <f t="shared" si="69"/>
        <v>16426.370402672052</v>
      </c>
      <c r="O38" s="39">
        <f t="shared" si="69"/>
        <v>16526.2203804255</v>
      </c>
      <c r="P38" s="39">
        <f t="shared" si="69"/>
        <v>16626.677310160001</v>
      </c>
      <c r="Q38" s="39">
        <f t="shared" si="69"/>
        <v>16727.744881317609</v>
      </c>
      <c r="R38" s="39">
        <f t="shared" si="69"/>
        <v>16829.426805767165</v>
      </c>
      <c r="S38" s="39">
        <f t="shared" si="69"/>
        <v>16931.726817940627</v>
      </c>
      <c r="T38" s="39">
        <f t="shared" si="69"/>
        <v>17034.648674970216</v>
      </c>
      <c r="U38" s="39">
        <f t="shared" si="69"/>
        <v>17138.196156826398</v>
      </c>
      <c r="V38" s="39">
        <f t="shared" si="69"/>
        <v>17242.373066456719</v>
      </c>
      <c r="W38" s="39">
        <f t="shared" si="69"/>
        <v>17347.183229925475</v>
      </c>
      <c r="X38" s="39">
        <f t="shared" si="69"/>
        <v>17452.630496554219</v>
      </c>
      <c r="Y38" s="39">
        <f t="shared" si="69"/>
        <v>17558.718739063144</v>
      </c>
      <c r="Z38" s="39">
        <f t="shared" si="69"/>
        <v>17665.451853713315</v>
      </c>
      <c r="AA38" s="39">
        <f t="shared" si="69"/>
        <v>17772.833760449754</v>
      </c>
      <c r="AB38" s="39">
        <f t="shared" si="69"/>
        <v>17880.868403045417</v>
      </c>
      <c r="AC38" s="39">
        <f t="shared" si="69"/>
        <v>17989.559749246037</v>
      </c>
      <c r="AD38" s="39">
        <f t="shared" si="69"/>
        <v>18098.911790915838</v>
      </c>
      <c r="AE38" s="39">
        <f t="shared" si="69"/>
        <v>18208.928544184146</v>
      </c>
      <c r="AF38" s="39">
        <f t="shared" si="69"/>
        <v>18319.614049592888</v>
      </c>
      <c r="AG38" s="39">
        <f t="shared" si="69"/>
        <v>18430.972372244989</v>
      </c>
      <c r="AH38" s="39">
        <f t="shared" si="69"/>
        <v>18543.007601953661</v>
      </c>
      <c r="AI38" s="39">
        <f t="shared" si="69"/>
        <v>18655.723853392625</v>
      </c>
      <c r="AJ38" s="39">
        <f t="shared" si="69"/>
        <v>18769.125266247211</v>
      </c>
      <c r="AK38" s="39">
        <f t="shared" si="69"/>
        <v>18883.216005366405</v>
      </c>
      <c r="AL38" s="39">
        <f t="shared" si="69"/>
        <v>18961.463480706774</v>
      </c>
      <c r="AM38" s="39">
        <f t="shared" si="69"/>
        <v>19040.035194640579</v>
      </c>
      <c r="AN38" s="39">
        <f t="shared" si="69"/>
        <v>19118.932490734052</v>
      </c>
      <c r="AO38" s="39">
        <f t="shared" si="69"/>
        <v>19198.156718120837</v>
      </c>
      <c r="AP38" s="39">
        <f t="shared" si="69"/>
        <v>19277.709231525059</v>
      </c>
      <c r="AQ38" s="39">
        <f t="shared" si="69"/>
        <v>19357.591391284492</v>
      </c>
      <c r="AR38" s="39">
        <f t="shared" si="69"/>
        <v>19437.804563373822</v>
      </c>
      <c r="AS38" s="39">
        <f t="shared" si="69"/>
        <v>19518.350119428007</v>
      </c>
      <c r="AT38" s="39">
        <f t="shared" si="69"/>
        <v>19599.22943676572</v>
      </c>
      <c r="AU38" s="39">
        <f t="shared" si="69"/>
        <v>19680.443898412916</v>
      </c>
      <c r="AV38" s="42">
        <f t="shared" si="3"/>
        <v>16035.534</v>
      </c>
      <c r="AW38" s="42">
        <f>K38-Savings_Cumulative!E38</f>
        <v>16130.425620439448</v>
      </c>
      <c r="AX38" s="42">
        <f>L38-Savings_Cumulative!F38</f>
        <v>16228.476656661824</v>
      </c>
      <c r="AY38" s="42">
        <f>M38-Savings_Cumulative!G38</f>
        <v>16327.123709748881</v>
      </c>
      <c r="AZ38" s="42">
        <f>N38-Savings_Cumulative!H38</f>
        <v>16426.370402672052</v>
      </c>
      <c r="BA38" s="42">
        <f>O38-Savings_Cumulative!I38</f>
        <v>16526.2203804255</v>
      </c>
      <c r="BB38" s="42">
        <f>P38-Savings_Cumulative!J38</f>
        <v>16626.677310160001</v>
      </c>
      <c r="BC38" s="42">
        <f>Q38-Savings_Cumulative!K38</f>
        <v>16725.082823779838</v>
      </c>
      <c r="BD38" s="42">
        <f>R38-Savings_Cumulative!L38</f>
        <v>16790.636769572637</v>
      </c>
      <c r="BE38" s="42">
        <f>S38-Savings_Cumulative!M38</f>
        <v>16823.085925973137</v>
      </c>
      <c r="BF38" s="42">
        <f>T38-Savings_Cumulative!N38</f>
        <v>16822.37576339539</v>
      </c>
      <c r="BG38" s="42">
        <f>U38-Savings_Cumulative!O38</f>
        <v>16788.650848795347</v>
      </c>
      <c r="BH38" s="42">
        <f>V38-Savings_Cumulative!P38</f>
        <v>16724.941249937714</v>
      </c>
      <c r="BI38" s="42">
        <f>W38-Savings_Cumulative!Q38</f>
        <v>16662.980651342528</v>
      </c>
      <c r="BJ38" s="42">
        <f>X38-Savings_Cumulative!R38</f>
        <v>16608.749393163391</v>
      </c>
      <c r="BK38" s="42">
        <f>Y38-Savings_Cumulative!S38</f>
        <v>16567.488756337996</v>
      </c>
      <c r="BL38" s="42">
        <f>Z38-Savings_Cumulative!T38</f>
        <v>16539.438479348813</v>
      </c>
      <c r="BM38" s="42">
        <f>AA38-Savings_Cumulative!U38</f>
        <v>16528.601339605611</v>
      </c>
      <c r="BN38" s="42">
        <f>AB38-Savings_Cumulative!V38</f>
        <v>16540.591245915904</v>
      </c>
      <c r="BO38" s="42">
        <f>AC38-Savings_Cumulative!W38</f>
        <v>16569.106722227982</v>
      </c>
      <c r="BP38" s="42">
        <f>AD38-Savings_Cumulative!X38</f>
        <v>16608.64014387763</v>
      </c>
      <c r="BQ38" s="42">
        <f>AE38-Savings_Cumulative!Y38</f>
        <v>16659.370930973248</v>
      </c>
      <c r="BR38" s="42">
        <f>AF38-Savings_Cumulative!Z38</f>
        <v>16724.658306730784</v>
      </c>
      <c r="BS38" s="42">
        <f>AG38-Savings_Cumulative!AA38</f>
        <v>16800.001626484333</v>
      </c>
      <c r="BT38" s="42">
        <f>AH38-Savings_Cumulative!AB38</f>
        <v>16885.401046722385</v>
      </c>
      <c r="BU38" s="42">
        <f>AI38-Savings_Cumulative!AC38</f>
        <v>16980.830854989115</v>
      </c>
      <c r="BV38" s="42">
        <f>AJ38-Savings_Cumulative!AD38</f>
        <v>17085.556449786229</v>
      </c>
      <c r="BW38" s="42">
        <f>AK38-Savings_Cumulative!AE38</f>
        <v>17191.748001016524</v>
      </c>
      <c r="BX38" s="42">
        <f>AL38-Savings_Cumulative!AF38</f>
        <v>17261.036928234884</v>
      </c>
      <c r="BY38" s="42">
        <f>AM38-Savings_Cumulative!AG38</f>
        <v>17330.60488740039</v>
      </c>
      <c r="BZ38" s="42">
        <f>AN38-Savings_Cumulative!AH38</f>
        <v>17400.67348574509</v>
      </c>
      <c r="CA38" s="42">
        <f>AO38-Savings_Cumulative!AI38</f>
        <v>17471.352263933793</v>
      </c>
      <c r="CB38" s="42">
        <f>AP38-Savings_Cumulative!AJ38</f>
        <v>17542.760000628412</v>
      </c>
      <c r="CC38" s="42">
        <f>AQ38-Savings_Cumulative!AK38</f>
        <v>17614.982854737638</v>
      </c>
      <c r="CD38" s="42">
        <f>AR38-Savings_Cumulative!AL38</f>
        <v>17687.597705409618</v>
      </c>
      <c r="CE38" s="42">
        <f>AS38-Savings_Cumulative!AM38</f>
        <v>17760.51436368547</v>
      </c>
      <c r="CF38" s="42">
        <f>AT38-Savings_Cumulative!AN38</f>
        <v>17833.735680756257</v>
      </c>
      <c r="CG38" s="42">
        <f>AU38-Savings_Cumulative!AO38</f>
        <v>17907.327189786607</v>
      </c>
    </row>
    <row r="39" spans="2:85" x14ac:dyDescent="0.35">
      <c r="B39" s="27" t="s">
        <v>2103</v>
      </c>
      <c r="C39" s="27" t="s">
        <v>44</v>
      </c>
      <c r="D39" s="97" t="s">
        <v>2130</v>
      </c>
      <c r="E39" s="97"/>
      <c r="F39" s="98">
        <f>INDEX(RefTables!C$6:C$28,MATCH($D39,RefTables!$B$6:$B$28,0))</f>
        <v>4.6358574749501003E-3</v>
      </c>
      <c r="G39" s="98">
        <f>INDEX(RefTables!D$6:D$28,MATCH($D39,RefTables!$B$6:$B$28,0))</f>
        <v>2.9877318690711974E-3</v>
      </c>
      <c r="H39" s="249"/>
      <c r="I39" s="35">
        <f>SUMIFS(F861_2013_Sales!$W$4:$W$3061,F861_2013_Sales!$G$4:$G$3061,$C39,F861_2013_Sales!$E$4:$E$3061,"&lt;&gt;Energy")/1000</f>
        <v>150307.01800000001</v>
      </c>
      <c r="J39" s="39">
        <f>I39+Savings_FirstYear!D39</f>
        <v>151872.06700000001</v>
      </c>
      <c r="K39" s="39">
        <f t="shared" si="1"/>
        <v>151003.81991293278</v>
      </c>
      <c r="L39" s="39">
        <f t="shared" ref="L39:AU39" si="70">IF(L$5&lt;=2040,K39*(1+$F39),K39*(1+$G39))</f>
        <v>151703.85210022217</v>
      </c>
      <c r="M39" s="39">
        <f t="shared" si="70"/>
        <v>152407.12953695972</v>
      </c>
      <c r="N39" s="39">
        <f t="shared" si="70"/>
        <v>153113.66726765933</v>
      </c>
      <c r="O39" s="39">
        <f t="shared" si="70"/>
        <v>153823.48040657912</v>
      </c>
      <c r="P39" s="39">
        <f t="shared" si="70"/>
        <v>154536.5841380448</v>
      </c>
      <c r="Q39" s="39">
        <f t="shared" si="70"/>
        <v>155252.99371677439</v>
      </c>
      <c r="R39" s="39">
        <f t="shared" si="70"/>
        <v>155972.72446820469</v>
      </c>
      <c r="S39" s="39">
        <f t="shared" si="70"/>
        <v>156695.79178881895</v>
      </c>
      <c r="T39" s="39">
        <f t="shared" si="70"/>
        <v>157422.21114647639</v>
      </c>
      <c r="U39" s="39">
        <f t="shared" si="70"/>
        <v>158151.99808074295</v>
      </c>
      <c r="V39" s="39">
        <f t="shared" si="70"/>
        <v>158885.16820322385</v>
      </c>
      <c r="W39" s="39">
        <f t="shared" si="70"/>
        <v>159621.73719789746</v>
      </c>
      <c r="X39" s="39">
        <f t="shared" si="70"/>
        <v>160361.72082145084</v>
      </c>
      <c r="Y39" s="39">
        <f t="shared" si="70"/>
        <v>161105.13490361682</v>
      </c>
      <c r="Z39" s="39">
        <f t="shared" si="70"/>
        <v>161851.99534751259</v>
      </c>
      <c r="AA39" s="39">
        <f t="shared" si="70"/>
        <v>162602.31812997995</v>
      </c>
      <c r="AB39" s="39">
        <f t="shared" si="70"/>
        <v>163356.11930192704</v>
      </c>
      <c r="AC39" s="39">
        <f t="shared" si="70"/>
        <v>164113.41498867172</v>
      </c>
      <c r="AD39" s="39">
        <f t="shared" si="70"/>
        <v>164874.22139028655</v>
      </c>
      <c r="AE39" s="39">
        <f t="shared" si="70"/>
        <v>165638.55478194528</v>
      </c>
      <c r="AF39" s="39">
        <f t="shared" si="70"/>
        <v>166406.4315142711</v>
      </c>
      <c r="AG39" s="39">
        <f t="shared" si="70"/>
        <v>167177.8680136863</v>
      </c>
      <c r="AH39" s="39">
        <f t="shared" si="70"/>
        <v>167952.88078276376</v>
      </c>
      <c r="AI39" s="39">
        <f t="shared" si="70"/>
        <v>168731.48640057995</v>
      </c>
      <c r="AJ39" s="39">
        <f t="shared" si="70"/>
        <v>169513.70152306953</v>
      </c>
      <c r="AK39" s="39">
        <f t="shared" si="70"/>
        <v>170299.54288338171</v>
      </c>
      <c r="AL39" s="39">
        <f t="shared" si="70"/>
        <v>170808.35225494264</v>
      </c>
      <c r="AM39" s="39">
        <f t="shared" si="70"/>
        <v>171318.68181247826</v>
      </c>
      <c r="AN39" s="39">
        <f t="shared" si="70"/>
        <v>171830.53609789666</v>
      </c>
      <c r="AO39" s="39">
        <f t="shared" si="70"/>
        <v>172343.91966667594</v>
      </c>
      <c r="AP39" s="39">
        <f t="shared" si="70"/>
        <v>172858.83708790471</v>
      </c>
      <c r="AQ39" s="39">
        <f t="shared" si="70"/>
        <v>173375.29294432283</v>
      </c>
      <c r="AR39" s="39">
        <f t="shared" si="70"/>
        <v>173893.29183236216</v>
      </c>
      <c r="AS39" s="39">
        <f t="shared" si="70"/>
        <v>174412.83836218741</v>
      </c>
      <c r="AT39" s="39">
        <f t="shared" si="70"/>
        <v>174933.93715773727</v>
      </c>
      <c r="AU39" s="39">
        <f t="shared" si="70"/>
        <v>175456.59285676555</v>
      </c>
      <c r="AV39" s="42">
        <f t="shared" si="3"/>
        <v>151872.06700000001</v>
      </c>
      <c r="AW39" s="42">
        <f>K39-Savings_Cumulative!E39</f>
        <v>151003.81991293278</v>
      </c>
      <c r="AX39" s="42">
        <f>L39-Savings_Cumulative!F39</f>
        <v>151703.85210022217</v>
      </c>
      <c r="AY39" s="42">
        <f>M39-Savings_Cumulative!G39</f>
        <v>152407.12953695972</v>
      </c>
      <c r="AZ39" s="42">
        <f>N39-Savings_Cumulative!H39</f>
        <v>153113.66726765933</v>
      </c>
      <c r="BA39" s="42">
        <f>O39-Savings_Cumulative!I39</f>
        <v>153823.48040657912</v>
      </c>
      <c r="BB39" s="42">
        <f>P39-Savings_Cumulative!J39</f>
        <v>154536.5841380448</v>
      </c>
      <c r="BC39" s="42">
        <f>Q39-Savings_Cumulative!K39</f>
        <v>153707.62787539396</v>
      </c>
      <c r="BD39" s="42">
        <f>R39-Savings_Cumulative!L39</f>
        <v>152890.28234807029</v>
      </c>
      <c r="BE39" s="42">
        <f>S39-Savings_Cumulative!M39</f>
        <v>152084.44684520387</v>
      </c>
      <c r="BF39" s="42">
        <f>T39-Savings_Cumulative!N39</f>
        <v>151290.02173440927</v>
      </c>
      <c r="BG39" s="42">
        <f>U39-Savings_Cumulative!O39</f>
        <v>150506.90845133172</v>
      </c>
      <c r="BH39" s="42">
        <f>V39-Savings_Cumulative!P39</f>
        <v>149735.00948929929</v>
      </c>
      <c r="BI39" s="42">
        <f>W39-Savings_Cumulative!Q39</f>
        <v>149252.09241808302</v>
      </c>
      <c r="BJ39" s="42">
        <f>X39-Savings_Cumulative!R39</f>
        <v>149040.23833032939</v>
      </c>
      <c r="BK39" s="42">
        <f>Y39-Savings_Cumulative!S39</f>
        <v>148831.0458216315</v>
      </c>
      <c r="BL39" s="42">
        <f>Z39-Savings_Cumulative!T39</f>
        <v>148805.15477504168</v>
      </c>
      <c r="BM39" s="42">
        <f>AA39-Savings_Cumulative!U39</f>
        <v>149096.28488162707</v>
      </c>
      <c r="BN39" s="42">
        <f>AB39-Savings_Cumulative!V39</f>
        <v>149382.5591814233</v>
      </c>
      <c r="BO39" s="42">
        <f>AC39-Savings_Cumulative!W39</f>
        <v>149664.11914342982</v>
      </c>
      <c r="BP39" s="42">
        <f>AD39-Savings_Cumulative!X39</f>
        <v>149941.6038459854</v>
      </c>
      <c r="BQ39" s="42">
        <f>AE39-Savings_Cumulative!Y39</f>
        <v>150594.15891143988</v>
      </c>
      <c r="BR39" s="42">
        <f>AF39-Savings_Cumulative!Z39</f>
        <v>151335.88637229826</v>
      </c>
      <c r="BS39" s="42">
        <f>AG39-Savings_Cumulative!AA39</f>
        <v>152068.68157296721</v>
      </c>
      <c r="BT39" s="42">
        <f>AH39-Savings_Cumulative!AB39</f>
        <v>152794.47906870951</v>
      </c>
      <c r="BU39" s="42">
        <f>AI39-Savings_Cumulative!AC39</f>
        <v>153514.4933425365</v>
      </c>
      <c r="BV39" s="42">
        <f>AJ39-Savings_Cumulative!AD39</f>
        <v>154229.03665804907</v>
      </c>
      <c r="BW39" s="42">
        <f>AK39-Savings_Cumulative!AE39</f>
        <v>154938.94623837221</v>
      </c>
      <c r="BX39" s="42">
        <f>AL39-Savings_Cumulative!AF39</f>
        <v>155391.00383280104</v>
      </c>
      <c r="BY39" s="42">
        <f>AM39-Savings_Cumulative!AG39</f>
        <v>155847.10737404038</v>
      </c>
      <c r="BZ39" s="42">
        <f>AN39-Savings_Cumulative!AH39</f>
        <v>156302.85840970636</v>
      </c>
      <c r="CA39" s="42">
        <f>AO39-Savings_Cumulative!AI39</f>
        <v>156759.11951066891</v>
      </c>
      <c r="CB39" s="42">
        <f>AP39-Savings_Cumulative!AJ39</f>
        <v>157217.63492769055</v>
      </c>
      <c r="CC39" s="42">
        <f>AQ39-Savings_Cumulative!AK39</f>
        <v>157678.72968577952</v>
      </c>
      <c r="CD39" s="42">
        <f>AR39-Savings_Cumulative!AL39</f>
        <v>158142.32597915721</v>
      </c>
      <c r="CE39" s="42">
        <f>AS39-Savings_Cumulative!AM39</f>
        <v>158607.9455617994</v>
      </c>
      <c r="CF39" s="42">
        <f>AT39-Savings_Cumulative!AN39</f>
        <v>159076.08902793383</v>
      </c>
      <c r="CG39" s="42">
        <f>AU39-Savings_Cumulative!AO39</f>
        <v>159547.18862298422</v>
      </c>
    </row>
    <row r="40" spans="2:85" x14ac:dyDescent="0.35">
      <c r="B40" s="27" t="s">
        <v>2104</v>
      </c>
      <c r="C40" s="27" t="s">
        <v>76</v>
      </c>
      <c r="D40" s="97" t="s">
        <v>2119</v>
      </c>
      <c r="E40" s="97"/>
      <c r="F40" s="98">
        <f>INDEX(RefTables!C$6:C$28,MATCH($D40,RefTables!$B$6:$B$28,0))</f>
        <v>9.8839552285836518E-3</v>
      </c>
      <c r="G40" s="98">
        <f>INDEX(RefTables!D$6:D$28,MATCH($D40,RefTables!$B$6:$B$28,0))</f>
        <v>8.2382738342692274E-3</v>
      </c>
      <c r="H40" s="249"/>
      <c r="I40" s="35">
        <f>SUMIFS(F861_2013_Sales!$W$4:$W$3061,F861_2013_Sales!$G$4:$G$3061,$C40,F861_2013_Sales!$E$4:$E$3061,"&lt;&gt;Energy")/1000</f>
        <v>59929.171999999999</v>
      </c>
      <c r="J40" s="39">
        <f>I40+Savings_FirstYear!D40</f>
        <v>60087.489000000001</v>
      </c>
      <c r="K40" s="39">
        <f t="shared" si="1"/>
        <v>60521.509252934091</v>
      </c>
      <c r="L40" s="39">
        <f t="shared" ref="L40:AU40" si="71">IF(L$5&lt;=2040,K40*(1+$F40),K40*(1+$G40))</f>
        <v>61119.701140756406</v>
      </c>
      <c r="M40" s="39">
        <f t="shared" si="71"/>
        <v>61723.805530416059</v>
      </c>
      <c r="N40" s="39">
        <f t="shared" si="71"/>
        <v>62333.880860816498</v>
      </c>
      <c r="O40" s="39">
        <f t="shared" si="71"/>
        <v>62949.986148468677</v>
      </c>
      <c r="P40" s="39">
        <f t="shared" si="71"/>
        <v>63572.180993200105</v>
      </c>
      <c r="Q40" s="39">
        <f t="shared" si="71"/>
        <v>64200.525583920309</v>
      </c>
      <c r="R40" s="39">
        <f t="shared" si="71"/>
        <v>64835.080704443317</v>
      </c>
      <c r="S40" s="39">
        <f t="shared" si="71"/>
        <v>65475.907739367642</v>
      </c>
      <c r="T40" s="39">
        <f t="shared" si="71"/>
        <v>66123.068680014432</v>
      </c>
      <c r="U40" s="39">
        <f t="shared" si="71"/>
        <v>66776.626130424251</v>
      </c>
      <c r="V40" s="39">
        <f t="shared" si="71"/>
        <v>67436.643313413239</v>
      </c>
      <c r="W40" s="39">
        <f t="shared" si="71"/>
        <v>68103.18407668898</v>
      </c>
      <c r="X40" s="39">
        <f t="shared" si="71"/>
        <v>68776.312899026962</v>
      </c>
      <c r="Y40" s="39">
        <f t="shared" si="71"/>
        <v>69456.094896508002</v>
      </c>
      <c r="Z40" s="39">
        <f t="shared" si="71"/>
        <v>70142.595828817342</v>
      </c>
      <c r="AA40" s="39">
        <f t="shared" si="71"/>
        <v>70835.882105606011</v>
      </c>
      <c r="AB40" s="39">
        <f t="shared" si="71"/>
        <v>71536.020792915049</v>
      </c>
      <c r="AC40" s="39">
        <f t="shared" si="71"/>
        <v>72243.079619663244</v>
      </c>
      <c r="AD40" s="39">
        <f t="shared" si="71"/>
        <v>72957.126984199</v>
      </c>
      <c r="AE40" s="39">
        <f t="shared" si="71"/>
        <v>73678.231960916921</v>
      </c>
      <c r="AF40" s="39">
        <f t="shared" si="71"/>
        <v>74406.46430693983</v>
      </c>
      <c r="AG40" s="39">
        <f t="shared" si="71"/>
        <v>75141.894468866827</v>
      </c>
      <c r="AH40" s="39">
        <f t="shared" si="71"/>
        <v>75884.593589588068</v>
      </c>
      <c r="AI40" s="39">
        <f t="shared" si="71"/>
        <v>76634.633515166817</v>
      </c>
      <c r="AJ40" s="39">
        <f t="shared" si="71"/>
        <v>77392.086801789643</v>
      </c>
      <c r="AK40" s="39">
        <f t="shared" si="71"/>
        <v>78157.026722785187</v>
      </c>
      <c r="AL40" s="39">
        <f t="shared" si="71"/>
        <v>78800.905710999796</v>
      </c>
      <c r="AM40" s="39">
        <f t="shared" si="71"/>
        <v>79450.089150635438</v>
      </c>
      <c r="AN40" s="39">
        <f t="shared" si="71"/>
        <v>80104.620741215476</v>
      </c>
      <c r="AO40" s="39">
        <f t="shared" si="71"/>
        <v>80764.544542271891</v>
      </c>
      <c r="AP40" s="39">
        <f t="shared" si="71"/>
        <v>81429.904976311154</v>
      </c>
      <c r="AQ40" s="39">
        <f t="shared" si="71"/>
        <v>82100.746831804528</v>
      </c>
      <c r="AR40" s="39">
        <f t="shared" si="71"/>
        <v>82777.115266202949</v>
      </c>
      <c r="AS40" s="39">
        <f t="shared" si="71"/>
        <v>83459.055808976802</v>
      </c>
      <c r="AT40" s="39">
        <f t="shared" si="71"/>
        <v>84146.614364680718</v>
      </c>
      <c r="AU40" s="39">
        <f t="shared" si="71"/>
        <v>84839.837216043612</v>
      </c>
      <c r="AV40" s="42">
        <f t="shared" si="3"/>
        <v>60087.489000000001</v>
      </c>
      <c r="AW40" s="42">
        <f>K40-Savings_Cumulative!E40</f>
        <v>60521.509252934091</v>
      </c>
      <c r="AX40" s="42">
        <f>L40-Savings_Cumulative!F40</f>
        <v>61119.701140756406</v>
      </c>
      <c r="AY40" s="42">
        <f>M40-Savings_Cumulative!G40</f>
        <v>61723.805530416059</v>
      </c>
      <c r="AZ40" s="42">
        <f>N40-Savings_Cumulative!H40</f>
        <v>62333.880860816498</v>
      </c>
      <c r="BA40" s="42">
        <f>O40-Savings_Cumulative!I40</f>
        <v>62949.986148468677</v>
      </c>
      <c r="BB40" s="42">
        <f>P40-Savings_Cumulative!J40</f>
        <v>63572.180993200105</v>
      </c>
      <c r="BC40" s="42">
        <f>Q40-Savings_Cumulative!K40</f>
        <v>64032.584719022321</v>
      </c>
      <c r="BD40" s="42">
        <f>R40-Savings_Cumulative!L40</f>
        <v>64369.917540504997</v>
      </c>
      <c r="BE40" s="42">
        <f>S40-Savings_Cumulative!M40</f>
        <v>64583.216631694289</v>
      </c>
      <c r="BF40" s="42">
        <f>T40-Savings_Cumulative!N40</f>
        <v>64672.2665192719</v>
      </c>
      <c r="BG40" s="42">
        <f>U40-Savings_Cumulative!O40</f>
        <v>64679.101304488999</v>
      </c>
      <c r="BH40" s="42">
        <f>V40-Savings_Cumulative!P40</f>
        <v>64692.327474433092</v>
      </c>
      <c r="BI40" s="42">
        <f>W40-Savings_Cumulative!Q40</f>
        <v>64742.14151843718</v>
      </c>
      <c r="BJ40" s="42">
        <f>X40-Savings_Cumulative!R40</f>
        <v>64850.014442266249</v>
      </c>
      <c r="BK40" s="42">
        <f>Y40-Savings_Cumulative!S40</f>
        <v>65009.002864372378</v>
      </c>
      <c r="BL40" s="42">
        <f>Z40-Savings_Cumulative!T40</f>
        <v>65238.514043136951</v>
      </c>
      <c r="BM40" s="42">
        <f>AA40-Savings_Cumulative!U40</f>
        <v>65560.3495430763</v>
      </c>
      <c r="BN40" s="42">
        <f>AB40-Savings_Cumulative!V40</f>
        <v>65942.741779923497</v>
      </c>
      <c r="BO40" s="42">
        <f>AC40-Savings_Cumulative!W40</f>
        <v>66370.26309590126</v>
      </c>
      <c r="BP40" s="42">
        <f>AD40-Savings_Cumulative!X40</f>
        <v>66837.758952349235</v>
      </c>
      <c r="BQ40" s="42">
        <f>AE40-Savings_Cumulative!Y40</f>
        <v>67367.192140842002</v>
      </c>
      <c r="BR40" s="42">
        <f>AF40-Savings_Cumulative!Z40</f>
        <v>67941.174727478094</v>
      </c>
      <c r="BS40" s="42">
        <f>AG40-Savings_Cumulative!AA40</f>
        <v>68557.414993783314</v>
      </c>
      <c r="BT40" s="42">
        <f>AH40-Savings_Cumulative!AB40</f>
        <v>69216.123506021337</v>
      </c>
      <c r="BU40" s="42">
        <f>AI40-Savings_Cumulative!AC40</f>
        <v>69907.14234085432</v>
      </c>
      <c r="BV40" s="42">
        <f>AJ40-Savings_Cumulative!AD40</f>
        <v>70606.284895049466</v>
      </c>
      <c r="BW40" s="42">
        <f>AK40-Savings_Cumulative!AE40</f>
        <v>71308.378152439705</v>
      </c>
      <c r="BX40" s="42">
        <f>AL40-Savings_Cumulative!AF40</f>
        <v>71888.135289522339</v>
      </c>
      <c r="BY40" s="42">
        <f>AM40-Savings_Cumulative!AG40</f>
        <v>72473.542723742779</v>
      </c>
      <c r="BZ40" s="42">
        <f>AN40-Savings_Cumulative!AH40</f>
        <v>73064.941560674983</v>
      </c>
      <c r="CA40" s="42">
        <f>AO40-Savings_Cumulative!AI40</f>
        <v>73662.831375158305</v>
      </c>
      <c r="CB40" s="42">
        <f>AP40-Savings_Cumulative!AJ40</f>
        <v>74267.083755244123</v>
      </c>
      <c r="CC40" s="42">
        <f>AQ40-Savings_Cumulative!AK40</f>
        <v>74876.517441634642</v>
      </c>
      <c r="CD40" s="42">
        <f>AR40-Savings_Cumulative!AL40</f>
        <v>75491.165155863913</v>
      </c>
      <c r="CE40" s="42">
        <f>AS40-Savings_Cumulative!AM40</f>
        <v>76111.062712020575</v>
      </c>
      <c r="CF40" s="42">
        <f>AT40-Savings_Cumulative!AN40</f>
        <v>76736.2675874454</v>
      </c>
      <c r="CG40" s="42">
        <f>AU40-Savings_Cumulative!AO40</f>
        <v>77366.971717061781</v>
      </c>
    </row>
    <row r="41" spans="2:85" x14ac:dyDescent="0.35">
      <c r="B41" s="27" t="s">
        <v>2105</v>
      </c>
      <c r="C41" s="27" t="s">
        <v>123</v>
      </c>
      <c r="D41" s="97" t="s">
        <v>2122</v>
      </c>
      <c r="E41" s="97"/>
      <c r="F41" s="98">
        <f>INDEX(RefTables!C$6:C$28,MATCH($D41,RefTables!$B$6:$B$28,0))</f>
        <v>8.0784249789547236E-3</v>
      </c>
      <c r="G41" s="98">
        <f>INDEX(RefTables!D$6:D$28,MATCH($D41,RefTables!$B$6:$B$28,0))</f>
        <v>7.0905992199721268E-3</v>
      </c>
      <c r="H41" s="249"/>
      <c r="I41" s="35">
        <f>SUMIFS(F861_2013_Sales!$W$4:$W$3061,F861_2013_Sales!$G$4:$G$3061,$C41,F861_2013_Sales!$E$4:$E$3061,"&lt;&gt;Energy")/1000</f>
        <v>47640.978000000003</v>
      </c>
      <c r="J41" s="39">
        <f>I41+Savings_FirstYear!D41</f>
        <v>48212.956000000006</v>
      </c>
      <c r="K41" s="39">
        <f t="shared" si="1"/>
        <v>48025.842066697034</v>
      </c>
      <c r="L41" s="39">
        <f t="shared" ref="L41:AU41" si="72">IF(L$5&lt;=2040,K41*(1+$F41),K41*(1+$G41))</f>
        <v>48413.815228883977</v>
      </c>
      <c r="M41" s="39">
        <f t="shared" si="72"/>
        <v>48804.922603155494</v>
      </c>
      <c r="N41" s="39">
        <f t="shared" si="72"/>
        <v>49199.189509008778</v>
      </c>
      <c r="O41" s="39">
        <f t="shared" si="72"/>
        <v>49596.641470482682</v>
      </c>
      <c r="P41" s="39">
        <f t="shared" si="72"/>
        <v>49997.304217810088</v>
      </c>
      <c r="Q41" s="39">
        <f t="shared" si="72"/>
        <v>50401.203689083646</v>
      </c>
      <c r="R41" s="39">
        <f t="shared" si="72"/>
        <v>50808.366031934922</v>
      </c>
      <c r="S41" s="39">
        <f t="shared" si="72"/>
        <v>51218.817605227181</v>
      </c>
      <c r="T41" s="39">
        <f t="shared" si="72"/>
        <v>51632.584980761778</v>
      </c>
      <c r="U41" s="39">
        <f t="shared" si="72"/>
        <v>52049.694944998366</v>
      </c>
      <c r="V41" s="39">
        <f t="shared" si="72"/>
        <v>52470.174500789013</v>
      </c>
      <c r="W41" s="39">
        <f t="shared" si="72"/>
        <v>52894.050869126302</v>
      </c>
      <c r="X41" s="39">
        <f t="shared" si="72"/>
        <v>53321.351490905552</v>
      </c>
      <c r="Y41" s="39">
        <f t="shared" si="72"/>
        <v>53752.104028701309</v>
      </c>
      <c r="Z41" s="39">
        <f t="shared" si="72"/>
        <v>54186.336368558143</v>
      </c>
      <c r="AA41" s="39">
        <f t="shared" si="72"/>
        <v>54624.076621795946</v>
      </c>
      <c r="AB41" s="39">
        <f t="shared" si="72"/>
        <v>55065.353126829803</v>
      </c>
      <c r="AC41" s="39">
        <f t="shared" si="72"/>
        <v>55510.194451004551</v>
      </c>
      <c r="AD41" s="39">
        <f t="shared" si="72"/>
        <v>55958.629392444178</v>
      </c>
      <c r="AE41" s="39">
        <f t="shared" si="72"/>
        <v>56410.686981916166</v>
      </c>
      <c r="AF41" s="39">
        <f t="shared" si="72"/>
        <v>56866.396484710873</v>
      </c>
      <c r="AG41" s="39">
        <f t="shared" si="72"/>
        <v>57325.787402536102</v>
      </c>
      <c r="AH41" s="39">
        <f t="shared" si="72"/>
        <v>57788.889475427</v>
      </c>
      <c r="AI41" s="39">
        <f t="shared" si="72"/>
        <v>58255.73268367134</v>
      </c>
      <c r="AJ41" s="39">
        <f t="shared" si="72"/>
        <v>58726.347249750419</v>
      </c>
      <c r="AK41" s="39">
        <f t="shared" si="72"/>
        <v>59200.763640295569</v>
      </c>
      <c r="AL41" s="39">
        <f t="shared" si="72"/>
        <v>59620.532528785203</v>
      </c>
      <c r="AM41" s="39">
        <f t="shared" si="72"/>
        <v>60043.277830228129</v>
      </c>
      <c r="AN41" s="39">
        <f t="shared" si="72"/>
        <v>60469.020649175713</v>
      </c>
      <c r="AO41" s="39">
        <f t="shared" si="72"/>
        <v>60897.782239823238</v>
      </c>
      <c r="AP41" s="39">
        <f t="shared" si="72"/>
        <v>61329.58400707096</v>
      </c>
      <c r="AQ41" s="39">
        <f t="shared" si="72"/>
        <v>61764.447507592711</v>
      </c>
      <c r="AR41" s="39">
        <f t="shared" si="72"/>
        <v>62202.394450912056</v>
      </c>
      <c r="AS41" s="39">
        <f t="shared" si="72"/>
        <v>62643.446700486093</v>
      </c>
      <c r="AT41" s="39">
        <f t="shared" si="72"/>
        <v>63087.626274796923</v>
      </c>
      <c r="AU41" s="39">
        <f t="shared" si="72"/>
        <v>63534.955348450894</v>
      </c>
      <c r="AV41" s="42">
        <f t="shared" si="3"/>
        <v>48212.956000000006</v>
      </c>
      <c r="AW41" s="42">
        <f>K41-Savings_Cumulative!E41</f>
        <v>48025.842066697034</v>
      </c>
      <c r="AX41" s="42">
        <f>L41-Savings_Cumulative!F41</f>
        <v>48413.815228883977</v>
      </c>
      <c r="AY41" s="42">
        <f>M41-Savings_Cumulative!G41</f>
        <v>48804.922603155494</v>
      </c>
      <c r="AZ41" s="42">
        <f>N41-Savings_Cumulative!H41</f>
        <v>49199.189509008778</v>
      </c>
      <c r="BA41" s="42">
        <f>O41-Savings_Cumulative!I41</f>
        <v>49596.641470482682</v>
      </c>
      <c r="BB41" s="42">
        <f>P41-Savings_Cumulative!J41</f>
        <v>49997.304217810088</v>
      </c>
      <c r="BC41" s="42">
        <f>Q41-Savings_Cumulative!K41</f>
        <v>49901.230646905547</v>
      </c>
      <c r="BD41" s="42">
        <f>R41-Savings_Cumulative!L41</f>
        <v>49809.380683287767</v>
      </c>
      <c r="BE41" s="42">
        <f>S41-Savings_Cumulative!M41</f>
        <v>49721.73844974715</v>
      </c>
      <c r="BF41" s="42">
        <f>T41-Savings_Cumulative!N41</f>
        <v>49638.288440784272</v>
      </c>
      <c r="BG41" s="42">
        <f>U41-Savings_Cumulative!O41</f>
        <v>49559.015520613015</v>
      </c>
      <c r="BH41" s="42">
        <f>V41-Savings_Cumulative!P41</f>
        <v>49483.904921197536</v>
      </c>
      <c r="BI41" s="42">
        <f>W41-Savings_Cumulative!Q41</f>
        <v>49502.839739136747</v>
      </c>
      <c r="BJ41" s="42">
        <f>X41-Savings_Cumulative!R41</f>
        <v>49610.34897251967</v>
      </c>
      <c r="BK41" s="42">
        <f>Y41-Savings_Cumulative!S41</f>
        <v>49719.905560828025</v>
      </c>
      <c r="BL41" s="42">
        <f>Z41-Savings_Cumulative!T41</f>
        <v>49889.964570079326</v>
      </c>
      <c r="BM41" s="42">
        <f>AA41-Savings_Cumulative!U41</f>
        <v>50164.002245010677</v>
      </c>
      <c r="BN41" s="42">
        <f>AB41-Savings_Cumulative!V41</f>
        <v>50438.246061952028</v>
      </c>
      <c r="BO41" s="42">
        <f>AC41-Savings_Cumulative!W41</f>
        <v>50712.750738688032</v>
      </c>
      <c r="BP41" s="42">
        <f>AD41-Savings_Cumulative!X41</f>
        <v>50987.732214673044</v>
      </c>
      <c r="BQ41" s="42">
        <f>AE41-Savings_Cumulative!Y41</f>
        <v>51385.865641143188</v>
      </c>
      <c r="BR41" s="42">
        <f>AF41-Savings_Cumulative!Z41</f>
        <v>51815.086622552531</v>
      </c>
      <c r="BS41" s="42">
        <f>AG41-Savings_Cumulative!AA41</f>
        <v>52243.772700914051</v>
      </c>
      <c r="BT41" s="42">
        <f>AH41-Savings_Cumulative!AB41</f>
        <v>52672.558839732883</v>
      </c>
      <c r="BU41" s="42">
        <f>AI41-Savings_Cumulative!AC41</f>
        <v>53101.849265130077</v>
      </c>
      <c r="BV41" s="42">
        <f>AJ41-Savings_Cumulative!AD41</f>
        <v>53531.757751673751</v>
      </c>
      <c r="BW41" s="42">
        <f>AK41-Savings_Cumulative!AE41</f>
        <v>53962.568365142739</v>
      </c>
      <c r="BX41" s="42">
        <f>AL41-Savings_Cumulative!AF41</f>
        <v>54344.698412833983</v>
      </c>
      <c r="BY41" s="42">
        <f>AM41-Savings_Cumulative!AG41</f>
        <v>54730.079821291896</v>
      </c>
      <c r="BZ41" s="42">
        <f>AN41-Savings_Cumulative!AH41</f>
        <v>55117.312291067705</v>
      </c>
      <c r="CA41" s="42">
        <f>AO41-Savings_Cumulative!AI41</f>
        <v>55506.692865371959</v>
      </c>
      <c r="CB41" s="42">
        <f>AP41-Savings_Cumulative!AJ41</f>
        <v>55898.804900212293</v>
      </c>
      <c r="CC41" s="42">
        <f>AQ41-Savings_Cumulative!AK41</f>
        <v>56293.774642021228</v>
      </c>
      <c r="CD41" s="42">
        <f>AR41-Savings_Cumulative!AL41</f>
        <v>56691.598498644402</v>
      </c>
      <c r="CE41" s="42">
        <f>AS41-Savings_Cumulative!AM41</f>
        <v>57092.20149362494</v>
      </c>
      <c r="CF41" s="42">
        <f>AT41-Savings_Cumulative!AN41</f>
        <v>57495.821148836665</v>
      </c>
      <c r="CG41" s="42">
        <f>AU41-Savings_Cumulative!AO41</f>
        <v>57902.617377022267</v>
      </c>
    </row>
    <row r="42" spans="2:85" x14ac:dyDescent="0.35">
      <c r="B42" s="27" t="s">
        <v>2106</v>
      </c>
      <c r="C42" s="27" t="s">
        <v>187</v>
      </c>
      <c r="D42" s="97" t="s">
        <v>2132</v>
      </c>
      <c r="E42" s="97"/>
      <c r="F42" s="98">
        <f>INDEX(RefTables!C$6:C$28,MATCH($D42,RefTables!$B$6:$B$28,0))</f>
        <v>3.4135158695176582E-3</v>
      </c>
      <c r="G42" s="98">
        <f>INDEX(RefTables!D$6:D$28,MATCH($D42,RefTables!$B$6:$B$28,0))</f>
        <v>3.6477833185752928E-3</v>
      </c>
      <c r="H42" s="249"/>
      <c r="I42" s="35">
        <f>SUMIFS(F861_2013_Sales!$W$4:$W$3061,F861_2013_Sales!$G$4:$G$3061,$C42,F861_2013_Sales!$E$4:$E$3061,"&lt;&gt;Energy")/1000</f>
        <v>146253.76300000001</v>
      </c>
      <c r="J42" s="39">
        <f>I42+Savings_FirstYear!D42</f>
        <v>147577.79200000002</v>
      </c>
      <c r="K42" s="39">
        <f t="shared" si="1"/>
        <v>146753.00254097718</v>
      </c>
      <c r="L42" s="39">
        <f t="shared" ref="L42:AU42" si="73">IF(L$5&lt;=2040,K42*(1+$F42),K42*(1+$G42))</f>
        <v>147253.94624405017</v>
      </c>
      <c r="M42" s="39">
        <f t="shared" si="73"/>
        <v>147756.59992640335</v>
      </c>
      <c r="N42" s="39">
        <f t="shared" si="73"/>
        <v>148260.9694250781</v>
      </c>
      <c r="O42" s="39">
        <f t="shared" si="73"/>
        <v>148767.06059704069</v>
      </c>
      <c r="P42" s="39">
        <f t="shared" si="73"/>
        <v>149274.87931925018</v>
      </c>
      <c r="Q42" s="39">
        <f t="shared" si="73"/>
        <v>149784.43148872678</v>
      </c>
      <c r="R42" s="39">
        <f t="shared" si="73"/>
        <v>150295.72302262022</v>
      </c>
      <c r="S42" s="39">
        <f t="shared" si="73"/>
        <v>150808.75985827856</v>
      </c>
      <c r="T42" s="39">
        <f t="shared" si="73"/>
        <v>151323.54795331706</v>
      </c>
      <c r="U42" s="39">
        <f t="shared" si="73"/>
        <v>151840.09328568741</v>
      </c>
      <c r="V42" s="39">
        <f t="shared" si="73"/>
        <v>152358.40185374714</v>
      </c>
      <c r="W42" s="39">
        <f t="shared" si="73"/>
        <v>152878.47967632927</v>
      </c>
      <c r="X42" s="39">
        <f t="shared" si="73"/>
        <v>153400.33279281214</v>
      </c>
      <c r="Y42" s="39">
        <f t="shared" si="73"/>
        <v>153923.9672631897</v>
      </c>
      <c r="Z42" s="39">
        <f t="shared" si="73"/>
        <v>154449.3891681417</v>
      </c>
      <c r="AA42" s="39">
        <f t="shared" si="73"/>
        <v>154976.60460910446</v>
      </c>
      <c r="AB42" s="39">
        <f t="shared" si="73"/>
        <v>155505.6197083416</v>
      </c>
      <c r="AC42" s="39">
        <f t="shared" si="73"/>
        <v>156036.4406090152</v>
      </c>
      <c r="AD42" s="39">
        <f t="shared" si="73"/>
        <v>156569.07347525712</v>
      </c>
      <c r="AE42" s="39">
        <f t="shared" si="73"/>
        <v>157103.52449224057</v>
      </c>
      <c r="AF42" s="39">
        <f t="shared" si="73"/>
        <v>157639.799866252</v>
      </c>
      <c r="AG42" s="39">
        <f t="shared" si="73"/>
        <v>158177.90582476303</v>
      </c>
      <c r="AH42" s="39">
        <f t="shared" si="73"/>
        <v>158717.84861650292</v>
      </c>
      <c r="AI42" s="39">
        <f t="shared" si="73"/>
        <v>159259.63451153104</v>
      </c>
      <c r="AJ42" s="39">
        <f t="shared" si="73"/>
        <v>159803.26980130974</v>
      </c>
      <c r="AK42" s="39">
        <f t="shared" si="73"/>
        <v>160348.76079877731</v>
      </c>
      <c r="AL42" s="39">
        <f t="shared" si="73"/>
        <v>160933.67833357331</v>
      </c>
      <c r="AM42" s="39">
        <f t="shared" si="73"/>
        <v>161520.72952079549</v>
      </c>
      <c r="AN42" s="39">
        <f t="shared" si="73"/>
        <v>162109.92214354555</v>
      </c>
      <c r="AO42" s="39">
        <f t="shared" si="73"/>
        <v>162701.26401331631</v>
      </c>
      <c r="AP42" s="39">
        <f t="shared" si="73"/>
        <v>163294.76297009521</v>
      </c>
      <c r="AQ42" s="39">
        <f t="shared" si="73"/>
        <v>163890.42688246822</v>
      </c>
      <c r="AR42" s="39">
        <f t="shared" si="73"/>
        <v>164488.26364772426</v>
      </c>
      <c r="AS42" s="39">
        <f t="shared" si="73"/>
        <v>165088.28119195986</v>
      </c>
      <c r="AT42" s="39">
        <f t="shared" si="73"/>
        <v>165690.48747018416</v>
      </c>
      <c r="AU42" s="39">
        <f t="shared" si="73"/>
        <v>166294.89046642452</v>
      </c>
      <c r="AV42" s="42">
        <f t="shared" si="3"/>
        <v>147577.79200000002</v>
      </c>
      <c r="AW42" s="42">
        <f>K42-Savings_Cumulative!E42</f>
        <v>146753.00254097718</v>
      </c>
      <c r="AX42" s="42">
        <f>L42-Savings_Cumulative!F42</f>
        <v>147253.94624405017</v>
      </c>
      <c r="AY42" s="42">
        <f>M42-Savings_Cumulative!G42</f>
        <v>147756.59992640335</v>
      </c>
      <c r="AZ42" s="42">
        <f>N42-Savings_Cumulative!H42</f>
        <v>148260.9694250781</v>
      </c>
      <c r="BA42" s="42">
        <f>O42-Savings_Cumulative!I42</f>
        <v>148767.06059704069</v>
      </c>
      <c r="BB42" s="42">
        <f>P42-Savings_Cumulative!J42</f>
        <v>149274.87931925018</v>
      </c>
      <c r="BC42" s="42">
        <f>Q42-Savings_Cumulative!K42</f>
        <v>148433.05245316523</v>
      </c>
      <c r="BD42" s="42">
        <f>R42-Savings_Cumulative!L42</f>
        <v>147460.01346252701</v>
      </c>
      <c r="BE42" s="42">
        <f>S42-Savings_Cumulative!M42</f>
        <v>146498.45016356008</v>
      </c>
      <c r="BF42" s="42">
        <f>T42-Savings_Cumulative!N42</f>
        <v>145548.25375696298</v>
      </c>
      <c r="BG42" s="42">
        <f>U42-Savings_Cumulative!O42</f>
        <v>144609.31655176371</v>
      </c>
      <c r="BH42" s="42">
        <f>V42-Savings_Cumulative!P42</f>
        <v>143681.5319543058</v>
      </c>
      <c r="BI42" s="42">
        <f>W42-Savings_Cumulative!Q42</f>
        <v>143007.77874849242</v>
      </c>
      <c r="BJ42" s="42">
        <f>X42-Savings_Cumulative!R42</f>
        <v>142597.57506904803</v>
      </c>
      <c r="BK42" s="42">
        <f>Y42-Savings_Cumulative!S42</f>
        <v>142214.24439977822</v>
      </c>
      <c r="BL42" s="42">
        <f>Z42-Savings_Cumulative!T42</f>
        <v>141991.0797211903</v>
      </c>
      <c r="BM42" s="42">
        <f>AA42-Savings_Cumulative!U42</f>
        <v>142061.39896247629</v>
      </c>
      <c r="BN42" s="42">
        <f>AB42-Savings_Cumulative!V42</f>
        <v>142155.64279728304</v>
      </c>
      <c r="BO42" s="42">
        <f>AC42-Savings_Cumulative!W42</f>
        <v>142244.35563314834</v>
      </c>
      <c r="BP42" s="42">
        <f>AD42-Savings_Cumulative!X42</f>
        <v>142328.1116096114</v>
      </c>
      <c r="BQ42" s="42">
        <f>AE42-Savings_Cumulative!Y42</f>
        <v>142738.52319621397</v>
      </c>
      <c r="BR42" s="42">
        <f>AF42-Savings_Cumulative!Z42</f>
        <v>143259.97947905512</v>
      </c>
      <c r="BS42" s="42">
        <f>AG42-Savings_Cumulative!AA42</f>
        <v>143780.30547489852</v>
      </c>
      <c r="BT42" s="42">
        <f>AH42-Savings_Cumulative!AB42</f>
        <v>144292.18207534723</v>
      </c>
      <c r="BU42" s="42">
        <f>AI42-Savings_Cumulative!AC42</f>
        <v>144796.85221554991</v>
      </c>
      <c r="BV42" s="42">
        <f>AJ42-Savings_Cumulative!AD42</f>
        <v>145294.70226432601</v>
      </c>
      <c r="BW42" s="42">
        <f>AK42-Savings_Cumulative!AE42</f>
        <v>145786.4943724506</v>
      </c>
      <c r="BX42" s="42">
        <f>AL42-Savings_Cumulative!AF42</f>
        <v>146333.88050845696</v>
      </c>
      <c r="BY42" s="42">
        <f>AM42-Savings_Cumulative!AG42</f>
        <v>146884.67377176625</v>
      </c>
      <c r="BZ42" s="42">
        <f>AN42-Savings_Cumulative!AH42</f>
        <v>147433.25082915305</v>
      </c>
      <c r="CA42" s="42">
        <f>AO42-Savings_Cumulative!AI42</f>
        <v>147979.97848402109</v>
      </c>
      <c r="CB42" s="42">
        <f>AP42-Savings_Cumulative!AJ42</f>
        <v>148526.47685925057</v>
      </c>
      <c r="CC42" s="42">
        <f>AQ42-Savings_Cumulative!AK42</f>
        <v>149073.20379839579</v>
      </c>
      <c r="CD42" s="42">
        <f>AR42-Savings_Cumulative!AL42</f>
        <v>149620.1338827766</v>
      </c>
      <c r="CE42" s="42">
        <f>AS42-Savings_Cumulative!AM42</f>
        <v>150167.36326833663</v>
      </c>
      <c r="CF42" s="42">
        <f>AT42-Savings_Cumulative!AN42</f>
        <v>150715.82228915938</v>
      </c>
      <c r="CG42" s="42">
        <f>AU42-Savings_Cumulative!AO42</f>
        <v>151265.97733823059</v>
      </c>
    </row>
    <row r="43" spans="2:85" x14ac:dyDescent="0.35">
      <c r="B43" s="27" t="s">
        <v>2107</v>
      </c>
      <c r="C43" s="27" t="s">
        <v>208</v>
      </c>
      <c r="D43" s="97" t="s">
        <v>2136</v>
      </c>
      <c r="E43" s="97"/>
      <c r="F43" s="98">
        <f>INDEX(RefTables!C$6:C$28,MATCH($D43,RefTables!$B$6:$B$28,0))</f>
        <v>3.9353950206333366E-3</v>
      </c>
      <c r="G43" s="98">
        <f>INDEX(RefTables!D$6:D$28,MATCH($D43,RefTables!$B$6:$B$28,0))</f>
        <v>9.6517979639743068E-4</v>
      </c>
      <c r="H43" s="249"/>
      <c r="I43" s="35">
        <f>SUMIFS(F861_2013_Sales!$W$4:$W$3061,F861_2013_Sales!$G$4:$G$3061,$C43,F861_2013_Sales!$E$4:$E$3061,"&lt;&gt;Energy")/1000</f>
        <v>7781.1220000000003</v>
      </c>
      <c r="J43" s="39">
        <f>I43+Savings_FirstYear!D43</f>
        <v>7936.8440000000001</v>
      </c>
      <c r="K43" s="39">
        <f t="shared" si="1"/>
        <v>7811.7437887737406</v>
      </c>
      <c r="L43" s="39">
        <f t="shared" ref="L43:AU43" si="74">IF(L$5&lt;=2040,K43*(1+$F43),K43*(1+$G43))</f>
        <v>7842.4860863825443</v>
      </c>
      <c r="M43" s="39">
        <f t="shared" si="74"/>
        <v>7873.34936707628</v>
      </c>
      <c r="N43" s="39">
        <f t="shared" si="74"/>
        <v>7904.3341069711787</v>
      </c>
      <c r="O43" s="39">
        <f t="shared" si="74"/>
        <v>7935.4407840571757</v>
      </c>
      <c r="P43" s="39">
        <f t="shared" si="74"/>
        <v>7966.6698782052854</v>
      </c>
      <c r="Q43" s="39">
        <f t="shared" si="74"/>
        <v>7998.021871175004</v>
      </c>
      <c r="R43" s="39">
        <f t="shared" si="74"/>
        <v>8029.4972466217423</v>
      </c>
      <c r="S43" s="39">
        <f t="shared" si="74"/>
        <v>8061.0964901042862</v>
      </c>
      <c r="T43" s="39">
        <f t="shared" si="74"/>
        <v>8092.8200890922872</v>
      </c>
      <c r="U43" s="39">
        <f t="shared" si="74"/>
        <v>8124.668532973782</v>
      </c>
      <c r="V43" s="39">
        <f t="shared" si="74"/>
        <v>8156.6423130627436</v>
      </c>
      <c r="W43" s="39">
        <f t="shared" si="74"/>
        <v>8188.7419226066577</v>
      </c>
      <c r="X43" s="39">
        <f t="shared" si="74"/>
        <v>8220.9678567941355</v>
      </c>
      <c r="Y43" s="39">
        <f t="shared" si="74"/>
        <v>8253.320612762549</v>
      </c>
      <c r="Z43" s="39">
        <f t="shared" si="74"/>
        <v>8285.800689605705</v>
      </c>
      <c r="AA43" s="39">
        <f t="shared" si="74"/>
        <v>8318.4085883815387</v>
      </c>
      <c r="AB43" s="39">
        <f t="shared" si="74"/>
        <v>8351.1448121198482</v>
      </c>
      <c r="AC43" s="39">
        <f t="shared" si="74"/>
        <v>8384.0098658300521</v>
      </c>
      <c r="AD43" s="39">
        <f t="shared" si="74"/>
        <v>8417.0042565089807</v>
      </c>
      <c r="AE43" s="39">
        <f t="shared" si="74"/>
        <v>8450.1284931486953</v>
      </c>
      <c r="AF43" s="39">
        <f t="shared" si="74"/>
        <v>8483.3830867443448</v>
      </c>
      <c r="AG43" s="39">
        <f t="shared" si="74"/>
        <v>8516.7685503020439</v>
      </c>
      <c r="AH43" s="39">
        <f t="shared" si="74"/>
        <v>8550.2853988467887</v>
      </c>
      <c r="AI43" s="39">
        <f t="shared" si="74"/>
        <v>8583.9341494304044</v>
      </c>
      <c r="AJ43" s="39">
        <f t="shared" si="74"/>
        <v>8617.715321139518</v>
      </c>
      <c r="AK43" s="39">
        <f t="shared" si="74"/>
        <v>8651.6294351035667</v>
      </c>
      <c r="AL43" s="39">
        <f t="shared" si="74"/>
        <v>8659.9798130402469</v>
      </c>
      <c r="AM43" s="39">
        <f t="shared" si="74"/>
        <v>8668.3382505930022</v>
      </c>
      <c r="AN43" s="39">
        <f t="shared" si="74"/>
        <v>8676.7047555408135</v>
      </c>
      <c r="AO43" s="39">
        <f t="shared" si="74"/>
        <v>8685.079335670167</v>
      </c>
      <c r="AP43" s="39">
        <f t="shared" si="74"/>
        <v>8693.4619987750648</v>
      </c>
      <c r="AQ43" s="39">
        <f t="shared" si="74"/>
        <v>8701.8527526570306</v>
      </c>
      <c r="AR43" s="39">
        <f t="shared" si="74"/>
        <v>8710.2516051251205</v>
      </c>
      <c r="AS43" s="39">
        <f t="shared" si="74"/>
        <v>8718.6585639959249</v>
      </c>
      <c r="AT43" s="39">
        <f t="shared" si="74"/>
        <v>8727.0736370935811</v>
      </c>
      <c r="AU43" s="39">
        <f t="shared" si="74"/>
        <v>8735.4968322497771</v>
      </c>
      <c r="AV43" s="42">
        <f t="shared" si="3"/>
        <v>7936.8440000000001</v>
      </c>
      <c r="AW43" s="42">
        <f>K43-Savings_Cumulative!E43</f>
        <v>7811.7437887737406</v>
      </c>
      <c r="AX43" s="42">
        <f>L43-Savings_Cumulative!F43</f>
        <v>7842.4860863825443</v>
      </c>
      <c r="AY43" s="42">
        <f>M43-Savings_Cumulative!G43</f>
        <v>7873.34936707628</v>
      </c>
      <c r="AZ43" s="42">
        <f>N43-Savings_Cumulative!H43</f>
        <v>7904.3341069711787</v>
      </c>
      <c r="BA43" s="42">
        <f>O43-Savings_Cumulative!I43</f>
        <v>7935.4407840571757</v>
      </c>
      <c r="BB43" s="42">
        <f>P43-Savings_Cumulative!J43</f>
        <v>7966.6698782052854</v>
      </c>
      <c r="BC43" s="42">
        <f>Q43-Savings_Cumulative!K43</f>
        <v>7918.3551723929513</v>
      </c>
      <c r="BD43" s="42">
        <f>R43-Savings_Cumulative!L43</f>
        <v>7870.64699611576</v>
      </c>
      <c r="BE43" s="42">
        <f>S43-Savings_Cumulative!M43</f>
        <v>7823.5397696371465</v>
      </c>
      <c r="BF43" s="42">
        <f>T43-Savings_Cumulative!N43</f>
        <v>7777.0279709287761</v>
      </c>
      <c r="BG43" s="42">
        <f>U43-Savings_Cumulative!O43</f>
        <v>7731.106135100983</v>
      </c>
      <c r="BH43" s="42">
        <f>V43-Savings_Cumulative!P43</f>
        <v>7685.7688538389348</v>
      </c>
      <c r="BI43" s="42">
        <f>W43-Savings_Cumulative!Q43</f>
        <v>7655.3352210747335</v>
      </c>
      <c r="BJ43" s="42">
        <f>X43-Savings_Cumulative!R43</f>
        <v>7638.8710699294297</v>
      </c>
      <c r="BK43" s="42">
        <f>Y43-Savings_Cumulative!S43</f>
        <v>7622.5299660930095</v>
      </c>
      <c r="BL43" s="42">
        <f>Z43-Savings_Cumulative!T43</f>
        <v>7615.6241048462407</v>
      </c>
      <c r="BM43" s="42">
        <f>AA43-Savings_Cumulative!U43</f>
        <v>7625.0403282181469</v>
      </c>
      <c r="BN43" s="42">
        <f>AB43-Savings_Cumulative!V43</f>
        <v>7634.1737050796173</v>
      </c>
      <c r="BO43" s="42">
        <f>AC43-Savings_Cumulative!W43</f>
        <v>7643.0315758058641</v>
      </c>
      <c r="BP43" s="42">
        <f>AD43-Savings_Cumulative!X43</f>
        <v>7651.6469286063357</v>
      </c>
      <c r="BQ43" s="42">
        <f>AE43-Savings_Cumulative!Y43</f>
        <v>7679.5654978743441</v>
      </c>
      <c r="BR43" s="42">
        <f>AF43-Savings_Cumulative!Z43</f>
        <v>7712.0350003586555</v>
      </c>
      <c r="BS43" s="42">
        <f>AG43-Savings_Cumulative!AA43</f>
        <v>7743.9945435345626</v>
      </c>
      <c r="BT43" s="42">
        <f>AH43-Savings_Cumulative!AB43</f>
        <v>7775.5439854028127</v>
      </c>
      <c r="BU43" s="42">
        <f>AI43-Savings_Cumulative!AC43</f>
        <v>7806.7459934456792</v>
      </c>
      <c r="BV43" s="42">
        <f>AJ43-Savings_Cumulative!AD43</f>
        <v>7837.6166803057768</v>
      </c>
      <c r="BW43" s="42">
        <f>AK43-Savings_Cumulative!AE43</f>
        <v>7868.1992101211927</v>
      </c>
      <c r="BX43" s="42">
        <f>AL43-Savings_Cumulative!AF43</f>
        <v>7874.2118070666129</v>
      </c>
      <c r="BY43" s="42">
        <f>AM43-Savings_Cumulative!AG43</f>
        <v>7880.4793129565378</v>
      </c>
      <c r="BZ43" s="42">
        <f>AN43-Savings_Cumulative!AH43</f>
        <v>7886.7738131693768</v>
      </c>
      <c r="CA43" s="42">
        <f>AO43-Savings_Cumulative!AI43</f>
        <v>7893.1387759739428</v>
      </c>
      <c r="CB43" s="42">
        <f>AP43-Savings_Cumulative!AJ43</f>
        <v>7899.663099179761</v>
      </c>
      <c r="CC43" s="42">
        <f>AQ43-Savings_Cumulative!AK43</f>
        <v>7906.3624618018321</v>
      </c>
      <c r="CD43" s="42">
        <f>AR43-Savings_Cumulative!AL43</f>
        <v>7913.2317721657046</v>
      </c>
      <c r="CE43" s="42">
        <f>AS43-Savings_Cumulative!AM43</f>
        <v>7920.2251173694103</v>
      </c>
      <c r="CF43" s="42">
        <f>AT43-Savings_Cumulative!AN43</f>
        <v>7927.3484127605125</v>
      </c>
      <c r="CG43" s="42">
        <f>AU43-Savings_Cumulative!AO43</f>
        <v>7934.6235779294593</v>
      </c>
    </row>
    <row r="44" spans="2:85" x14ac:dyDescent="0.35">
      <c r="B44" s="27" t="s">
        <v>2108</v>
      </c>
      <c r="C44" s="27" t="s">
        <v>51</v>
      </c>
      <c r="D44" s="97" t="s">
        <v>2125</v>
      </c>
      <c r="E44" s="97"/>
      <c r="F44" s="98">
        <f>INDEX(RefTables!C$6:C$28,MATCH($D44,RefTables!$B$6:$B$28,0))</f>
        <v>8.8471448646172401E-3</v>
      </c>
      <c r="G44" s="98">
        <f>INDEX(RefTables!D$6:D$28,MATCH($D44,RefTables!$B$6:$B$28,0))</f>
        <v>7.5867789134664854E-3</v>
      </c>
      <c r="H44" s="249"/>
      <c r="I44" s="35">
        <f>SUMIFS(F861_2013_Sales!$W$4:$W$3061,F861_2013_Sales!$G$4:$G$3061,$C44,F861_2013_Sales!$E$4:$E$3061,"&lt;&gt;Energy")/1000</f>
        <v>78602.093999999997</v>
      </c>
      <c r="J44" s="39">
        <f>I44+Savings_FirstYear!D44</f>
        <v>78967.218999999997</v>
      </c>
      <c r="K44" s="39">
        <f t="shared" si="1"/>
        <v>79297.498112280256</v>
      </c>
      <c r="L44" s="39">
        <f t="shared" ref="L44:AU44" si="75">IF(L$5&lt;=2040,K44*(1+$F44),K44*(1+$G44))</f>
        <v>79999.054565481318</v>
      </c>
      <c r="M44" s="39">
        <f t="shared" si="75"/>
        <v>80706.817790254543</v>
      </c>
      <c r="N44" s="39">
        <f t="shared" si="75"/>
        <v>81420.842698807188</v>
      </c>
      <c r="O44" s="39">
        <f t="shared" si="75"/>
        <v>82141.18468916275</v>
      </c>
      <c r="P44" s="39">
        <f t="shared" si="75"/>
        <v>82867.899649459054</v>
      </c>
      <c r="Q44" s="39">
        <f t="shared" si="75"/>
        <v>83601.043962284384</v>
      </c>
      <c r="R44" s="39">
        <f t="shared" si="75"/>
        <v>84340.674509051954</v>
      </c>
      <c r="S44" s="39">
        <f t="shared" si="75"/>
        <v>85086.848674413064</v>
      </c>
      <c r="T44" s="39">
        <f t="shared" si="75"/>
        <v>85839.62435070936</v>
      </c>
      <c r="U44" s="39">
        <f t="shared" si="75"/>
        <v>86599.059942464417</v>
      </c>
      <c r="V44" s="39">
        <f t="shared" si="75"/>
        <v>87365.21437091507</v>
      </c>
      <c r="W44" s="39">
        <f t="shared" si="75"/>
        <v>88138.147078582901</v>
      </c>
      <c r="X44" s="39">
        <f t="shared" si="75"/>
        <v>88917.918033886061</v>
      </c>
      <c r="Y44" s="39">
        <f t="shared" si="75"/>
        <v>89704.587735792011</v>
      </c>
      <c r="Z44" s="39">
        <f t="shared" si="75"/>
        <v>90498.21721851133</v>
      </c>
      <c r="AA44" s="39">
        <f t="shared" si="75"/>
        <v>91298.868056233099</v>
      </c>
      <c r="AB44" s="39">
        <f t="shared" si="75"/>
        <v>92106.602367902175</v>
      </c>
      <c r="AC44" s="39">
        <f t="shared" si="75"/>
        <v>92921.482822038699</v>
      </c>
      <c r="AD44" s="39">
        <f t="shared" si="75"/>
        <v>93743.572641600316</v>
      </c>
      <c r="AE44" s="39">
        <f t="shared" si="75"/>
        <v>94572.935608887317</v>
      </c>
      <c r="AF44" s="39">
        <f t="shared" si="75"/>
        <v>95409.636070491266</v>
      </c>
      <c r="AG44" s="39">
        <f t="shared" si="75"/>
        <v>96253.738942287309</v>
      </c>
      <c r="AH44" s="39">
        <f t="shared" si="75"/>
        <v>97105.309714470772</v>
      </c>
      <c r="AI44" s="39">
        <f t="shared" si="75"/>
        <v>97964.414456638217</v>
      </c>
      <c r="AJ44" s="39">
        <f t="shared" si="75"/>
        <v>98831.119822913504</v>
      </c>
      <c r="AK44" s="39">
        <f t="shared" si="75"/>
        <v>99705.493057119165</v>
      </c>
      <c r="AL44" s="39">
        <f t="shared" si="75"/>
        <v>100461.9365894017</v>
      </c>
      <c r="AM44" s="39">
        <f t="shared" si="75"/>
        <v>101224.11909152418</v>
      </c>
      <c r="AN44" s="39">
        <f t="shared" si="75"/>
        <v>101992.08410378198</v>
      </c>
      <c r="AO44" s="39">
        <f t="shared" si="75"/>
        <v>102765.87549680105</v>
      </c>
      <c r="AP44" s="39">
        <f t="shared" si="75"/>
        <v>103545.5374740441</v>
      </c>
      <c r="AQ44" s="39">
        <f t="shared" si="75"/>
        <v>104331.11457433573</v>
      </c>
      <c r="AR44" s="39">
        <f t="shared" si="75"/>
        <v>105122.65167440676</v>
      </c>
      <c r="AS44" s="39">
        <f t="shared" si="75"/>
        <v>105920.19399145784</v>
      </c>
      <c r="AT44" s="39">
        <f t="shared" si="75"/>
        <v>106723.78708574252</v>
      </c>
      <c r="AU44" s="39">
        <f t="shared" si="75"/>
        <v>107533.47686316991</v>
      </c>
      <c r="AV44" s="42">
        <f t="shared" si="3"/>
        <v>78967.218999999997</v>
      </c>
      <c r="AW44" s="42">
        <f>K44-Savings_Cumulative!E44</f>
        <v>79297.498112280256</v>
      </c>
      <c r="AX44" s="42">
        <f>L44-Savings_Cumulative!F44</f>
        <v>79999.054565481318</v>
      </c>
      <c r="AY44" s="42">
        <f>M44-Savings_Cumulative!G44</f>
        <v>80706.817790254543</v>
      </c>
      <c r="AZ44" s="42">
        <f>N44-Savings_Cumulative!H44</f>
        <v>81420.842698807188</v>
      </c>
      <c r="BA44" s="42">
        <f>O44-Savings_Cumulative!I44</f>
        <v>82141.18468916275</v>
      </c>
      <c r="BB44" s="42">
        <f>P44-Savings_Cumulative!J44</f>
        <v>82867.899649459054</v>
      </c>
      <c r="BC44" s="42">
        <f>Q44-Savings_Cumulative!K44</f>
        <v>83216.103303330587</v>
      </c>
      <c r="BD44" s="42">
        <f>R44-Savings_Cumulative!L44</f>
        <v>83402.743497615273</v>
      </c>
      <c r="BE44" s="42">
        <f>S44-Savings_Cumulative!M44</f>
        <v>83427.881556017237</v>
      </c>
      <c r="BF44" s="42">
        <f>T44-Savings_Cumulative!N44</f>
        <v>83346.378416753359</v>
      </c>
      <c r="BG44" s="42">
        <f>U44-Savings_Cumulative!O44</f>
        <v>83272.350224340888</v>
      </c>
      <c r="BH44" s="42">
        <f>V44-Savings_Cumulative!P44</f>
        <v>83205.781150548122</v>
      </c>
      <c r="BI44" s="42">
        <f>W44-Savings_Cumulative!Q44</f>
        <v>83215.870183298655</v>
      </c>
      <c r="BJ44" s="42">
        <f>X44-Savings_Cumulative!R44</f>
        <v>83328.750533970568</v>
      </c>
      <c r="BK44" s="42">
        <f>Y44-Savings_Cumulative!S44</f>
        <v>83506.358408983069</v>
      </c>
      <c r="BL44" s="42">
        <f>Z44-Savings_Cumulative!T44</f>
        <v>83783.241844783639</v>
      </c>
      <c r="BM44" s="42">
        <f>AA44-Savings_Cumulative!U44</f>
        <v>84182.221319125558</v>
      </c>
      <c r="BN44" s="42">
        <f>AB44-Savings_Cumulative!V44</f>
        <v>84638.141951119382</v>
      </c>
      <c r="BO44" s="42">
        <f>AC44-Savings_Cumulative!W44</f>
        <v>85144.117442843664</v>
      </c>
      <c r="BP44" s="42">
        <f>AD44-Savings_Cumulative!X44</f>
        <v>85675.286511138838</v>
      </c>
      <c r="BQ44" s="42">
        <f>AE44-Savings_Cumulative!Y44</f>
        <v>86302.558388941907</v>
      </c>
      <c r="BR44" s="42">
        <f>AF44-Savings_Cumulative!Z44</f>
        <v>86996.559936435471</v>
      </c>
      <c r="BS44" s="42">
        <f>AG44-Savings_Cumulative!AA44</f>
        <v>87743.407681448181</v>
      </c>
      <c r="BT44" s="42">
        <f>AH44-Savings_Cumulative!AB44</f>
        <v>88529.897709481971</v>
      </c>
      <c r="BU44" s="42">
        <f>AI44-Savings_Cumulative!AC44</f>
        <v>89324.938312250757</v>
      </c>
      <c r="BV44" s="42">
        <f>AJ44-Savings_Cumulative!AD44</f>
        <v>90121.77419751382</v>
      </c>
      <c r="BW44" s="42">
        <f>AK44-Savings_Cumulative!AE44</f>
        <v>90920.954915391296</v>
      </c>
      <c r="BX44" s="42">
        <f>AL44-Savings_Cumulative!AF44</f>
        <v>91603.903491373159</v>
      </c>
      <c r="BY44" s="42">
        <f>AM44-Savings_Cumulative!AG44</f>
        <v>92293.805656257537</v>
      </c>
      <c r="BZ44" s="42">
        <f>AN44-Savings_Cumulative!AH44</f>
        <v>92990.548728921305</v>
      </c>
      <c r="CA44" s="42">
        <f>AO44-Savings_Cumulative!AI44</f>
        <v>93693.817916728818</v>
      </c>
      <c r="CB44" s="42">
        <f>AP44-Savings_Cumulative!AJ44</f>
        <v>94402.275019931622</v>
      </c>
      <c r="CC44" s="42">
        <f>AQ44-Savings_Cumulative!AK44</f>
        <v>95116.004351240234</v>
      </c>
      <c r="CD44" s="42">
        <f>AR44-Savings_Cumulative!AL44</f>
        <v>95835.3199177442</v>
      </c>
      <c r="CE44" s="42">
        <f>AS44-Savings_Cumulative!AM44</f>
        <v>96560.203425292493</v>
      </c>
      <c r="CF44" s="42">
        <f>AT44-Savings_Cumulative!AN44</f>
        <v>97290.748275110644</v>
      </c>
      <c r="CG44" s="42">
        <f>AU44-Savings_Cumulative!AO44</f>
        <v>98027.211929868354</v>
      </c>
    </row>
    <row r="45" spans="2:85" x14ac:dyDescent="0.35">
      <c r="B45" s="27" t="s">
        <v>2109</v>
      </c>
      <c r="C45" s="27" t="s">
        <v>164</v>
      </c>
      <c r="D45" s="97" t="s">
        <v>2137</v>
      </c>
      <c r="E45" s="97"/>
      <c r="F45" s="98">
        <f>INDEX(RefTables!C$6:C$28,MATCH($D45,RefTables!$B$6:$B$28,0))</f>
        <v>6.0786391214706637E-3</v>
      </c>
      <c r="G45" s="98">
        <f>INDEX(RefTables!D$6:D$28,MATCH($D45,RefTables!$B$6:$B$28,0))</f>
        <v>4.1437578915652917E-3</v>
      </c>
      <c r="H45" s="249"/>
      <c r="I45" s="35">
        <f>SUMIFS(F861_2013_Sales!$W$4:$W$3061,F861_2013_Sales!$G$4:$G$3061,$C45,F861_2013_Sales!$E$4:$E$3061,"&lt;&gt;Energy")/1000</f>
        <v>12209.799000000001</v>
      </c>
      <c r="J45" s="39">
        <f>I45+Savings_FirstYear!D45</f>
        <v>12225.532000000001</v>
      </c>
      <c r="K45" s="39">
        <f t="shared" si="1"/>
        <v>12284.017961866693</v>
      </c>
      <c r="L45" s="39">
        <f t="shared" ref="L45:AU45" si="76">IF(L$5&lt;=2040,K45*(1+$F45),K45*(1+$G45))</f>
        <v>12358.688074018544</v>
      </c>
      <c r="M45" s="39">
        <f t="shared" si="76"/>
        <v>12433.812078835326</v>
      </c>
      <c r="N45" s="39">
        <f t="shared" si="76"/>
        <v>12509.39273536675</v>
      </c>
      <c r="O45" s="39">
        <f t="shared" si="76"/>
        <v>12585.43281943379</v>
      </c>
      <c r="P45" s="39">
        <f t="shared" si="76"/>
        <v>12661.935123730642</v>
      </c>
      <c r="Q45" s="39">
        <f t="shared" si="76"/>
        <v>12738.902457927274</v>
      </c>
      <c r="R45" s="39">
        <f t="shared" si="76"/>
        <v>12816.337648772629</v>
      </c>
      <c r="S45" s="39">
        <f t="shared" si="76"/>
        <v>12894.243540198435</v>
      </c>
      <c r="T45" s="39">
        <f t="shared" si="76"/>
        <v>12972.622993423656</v>
      </c>
      <c r="U45" s="39">
        <f t="shared" si="76"/>
        <v>13051.478887059571</v>
      </c>
      <c r="V45" s="39">
        <f t="shared" si="76"/>
        <v>13130.814117215499</v>
      </c>
      <c r="W45" s="39">
        <f t="shared" si="76"/>
        <v>13210.631597605165</v>
      </c>
      <c r="X45" s="39">
        <f t="shared" si="76"/>
        <v>13290.934259653704</v>
      </c>
      <c r="Y45" s="39">
        <f t="shared" si="76"/>
        <v>13371.72505260533</v>
      </c>
      <c r="Z45" s="39">
        <f t="shared" si="76"/>
        <v>13453.006943631646</v>
      </c>
      <c r="AA45" s="39">
        <f t="shared" si="76"/>
        <v>13534.782917940622</v>
      </c>
      <c r="AB45" s="39">
        <f t="shared" si="76"/>
        <v>13617.055978886228</v>
      </c>
      <c r="AC45" s="39">
        <f t="shared" si="76"/>
        <v>13699.829148078743</v>
      </c>
      <c r="AD45" s="39">
        <f t="shared" si="76"/>
        <v>13783.105465495719</v>
      </c>
      <c r="AE45" s="39">
        <f t="shared" si="76"/>
        <v>13866.887989593637</v>
      </c>
      <c r="AF45" s="39">
        <f t="shared" si="76"/>
        <v>13951.179797420233</v>
      </c>
      <c r="AG45" s="39">
        <f t="shared" si="76"/>
        <v>14035.983984727503</v>
      </c>
      <c r="AH45" s="39">
        <f t="shared" si="76"/>
        <v>14121.303666085403</v>
      </c>
      <c r="AI45" s="39">
        <f t="shared" si="76"/>
        <v>14207.141974996237</v>
      </c>
      <c r="AJ45" s="39">
        <f t="shared" si="76"/>
        <v>14293.502064009737</v>
      </c>
      <c r="AK45" s="39">
        <f t="shared" si="76"/>
        <v>14380.387104838848</v>
      </c>
      <c r="AL45" s="39">
        <f t="shared" si="76"/>
        <v>14439.975947388288</v>
      </c>
      <c r="AM45" s="39">
        <f t="shared" si="76"/>
        <v>14499.811711674291</v>
      </c>
      <c r="AN45" s="39">
        <f t="shared" si="76"/>
        <v>14559.895420880752</v>
      </c>
      <c r="AO45" s="39">
        <f t="shared" si="76"/>
        <v>14620.228102431392</v>
      </c>
      <c r="AP45" s="39">
        <f t="shared" si="76"/>
        <v>14680.810788007328</v>
      </c>
      <c r="AQ45" s="39">
        <f t="shared" si="76"/>
        <v>14741.64451356471</v>
      </c>
      <c r="AR45" s="39">
        <f t="shared" si="76"/>
        <v>14802.730319352444</v>
      </c>
      <c r="AS45" s="39">
        <f t="shared" si="76"/>
        <v>14864.069249929973</v>
      </c>
      <c r="AT45" s="39">
        <f t="shared" si="76"/>
        <v>14925.662354185144</v>
      </c>
      <c r="AU45" s="39">
        <f t="shared" si="76"/>
        <v>14987.510685352137</v>
      </c>
      <c r="AV45" s="42">
        <f t="shared" si="3"/>
        <v>12225.532000000001</v>
      </c>
      <c r="AW45" s="42">
        <f>K45-Savings_Cumulative!E45</f>
        <v>12284.017961866693</v>
      </c>
      <c r="AX45" s="42">
        <f>L45-Savings_Cumulative!F45</f>
        <v>12358.688074018544</v>
      </c>
      <c r="AY45" s="42">
        <f>M45-Savings_Cumulative!G45</f>
        <v>12433.812078835326</v>
      </c>
      <c r="AZ45" s="42">
        <f>N45-Savings_Cumulative!H45</f>
        <v>12509.39273536675</v>
      </c>
      <c r="BA45" s="42">
        <f>O45-Savings_Cumulative!I45</f>
        <v>12585.43281943379</v>
      </c>
      <c r="BB45" s="42">
        <f>P45-Savings_Cumulative!J45</f>
        <v>12661.935123730642</v>
      </c>
      <c r="BC45" s="42">
        <f>Q45-Savings_Cumulative!K45</f>
        <v>12722.586855573651</v>
      </c>
      <c r="BD45" s="42">
        <f>R45-Savings_Cumulative!L45</f>
        <v>12758.183117249744</v>
      </c>
      <c r="BE45" s="42">
        <f>S45-Savings_Cumulative!M45</f>
        <v>12768.61665300033</v>
      </c>
      <c r="BF45" s="42">
        <f>T45-Savings_Cumulative!N45</f>
        <v>12753.931338914577</v>
      </c>
      <c r="BG45" s="42">
        <f>U45-Savings_Cumulative!O45</f>
        <v>12714.32163728404</v>
      </c>
      <c r="BH45" s="42">
        <f>V45-Savings_Cumulative!P45</f>
        <v>12666.513651067127</v>
      </c>
      <c r="BI45" s="42">
        <f>W45-Savings_Cumulative!Q45</f>
        <v>12622.599616800699</v>
      </c>
      <c r="BJ45" s="42">
        <f>X45-Savings_Cumulative!R45</f>
        <v>12586.989636799977</v>
      </c>
      <c r="BK45" s="42">
        <f>Y45-Savings_Cumulative!S45</f>
        <v>12561.198247679236</v>
      </c>
      <c r="BL45" s="42">
        <f>Z45-Savings_Cumulative!T45</f>
        <v>12547.048524352294</v>
      </c>
      <c r="BM45" s="42">
        <f>AA45-Savings_Cumulative!U45</f>
        <v>12548.809304212975</v>
      </c>
      <c r="BN45" s="42">
        <f>AB45-Savings_Cumulative!V45</f>
        <v>12565.186899189337</v>
      </c>
      <c r="BO45" s="42">
        <f>AC45-Savings_Cumulative!W45</f>
        <v>12591.549488846849</v>
      </c>
      <c r="BP45" s="42">
        <f>AD45-Savings_Cumulative!X45</f>
        <v>12626.21052489409</v>
      </c>
      <c r="BQ45" s="42">
        <f>AE45-Savings_Cumulative!Y45</f>
        <v>12671.1094643504</v>
      </c>
      <c r="BR45" s="42">
        <f>AF45-Savings_Cumulative!Z45</f>
        <v>12724.958871528521</v>
      </c>
      <c r="BS45" s="42">
        <f>AG45-Savings_Cumulative!AA45</f>
        <v>12786.443514651741</v>
      </c>
      <c r="BT45" s="42">
        <f>AH45-Savings_Cumulative!AB45</f>
        <v>12855.553276805784</v>
      </c>
      <c r="BU45" s="42">
        <f>AI45-Savings_Cumulative!AC45</f>
        <v>12932.247591276</v>
      </c>
      <c r="BV45" s="42">
        <f>AJ45-Savings_Cumulative!AD45</f>
        <v>13012.427095599947</v>
      </c>
      <c r="BW45" s="42">
        <f>AK45-Savings_Cumulative!AE45</f>
        <v>13092.840326591748</v>
      </c>
      <c r="BX45" s="42">
        <f>AL45-Savings_Cumulative!AF45</f>
        <v>13145.446239663968</v>
      </c>
      <c r="BY45" s="42">
        <f>AM45-Savings_Cumulative!AG45</f>
        <v>13198.364185727065</v>
      </c>
      <c r="BZ45" s="42">
        <f>AN45-Savings_Cumulative!AH45</f>
        <v>13251.709994111701</v>
      </c>
      <c r="CA45" s="42">
        <f>AO45-Savings_Cumulative!AI45</f>
        <v>13305.570503220099</v>
      </c>
      <c r="CB45" s="42">
        <f>AP45-Savings_Cumulative!AJ45</f>
        <v>13360.042739545057</v>
      </c>
      <c r="CC45" s="42">
        <f>AQ45-Savings_Cumulative!AK45</f>
        <v>13414.938850415916</v>
      </c>
      <c r="CD45" s="42">
        <f>AR45-Savings_Cumulative!AL45</f>
        <v>13470.119746561862</v>
      </c>
      <c r="CE45" s="42">
        <f>AS45-Savings_Cumulative!AM45</f>
        <v>13525.558287044048</v>
      </c>
      <c r="CF45" s="42">
        <f>AT45-Savings_Cumulative!AN45</f>
        <v>13581.257339225323</v>
      </c>
      <c r="CG45" s="42">
        <f>AU45-Savings_Cumulative!AO45</f>
        <v>13637.254291010489</v>
      </c>
    </row>
    <row r="46" spans="2:85" x14ac:dyDescent="0.35">
      <c r="B46" s="27" t="s">
        <v>2110</v>
      </c>
      <c r="C46" s="27" t="s">
        <v>100</v>
      </c>
      <c r="D46" s="97" t="s">
        <v>2129</v>
      </c>
      <c r="E46" s="97"/>
      <c r="F46" s="98">
        <f>INDEX(RefTables!C$6:C$28,MATCH($D46,RefTables!$B$6:$B$28,0))</f>
        <v>8.6756906866147787E-3</v>
      </c>
      <c r="G46" s="98">
        <f>INDEX(RefTables!D$6:D$28,MATCH($D46,RefTables!$B$6:$B$28,0))</f>
        <v>5.6648246731141327E-3</v>
      </c>
      <c r="H46" s="249"/>
      <c r="I46" s="35">
        <f>SUMIFS(F861_2013_Sales!$W$4:$W$3061,F861_2013_Sales!$G$4:$G$3061,$C46,F861_2013_Sales!$E$4:$E$3061,"&lt;&gt;Energy")/1000</f>
        <v>96944.013000000006</v>
      </c>
      <c r="J46" s="39">
        <f>I46+Savings_FirstYear!D46</f>
        <v>97247.553</v>
      </c>
      <c r="K46" s="39">
        <f t="shared" si="1"/>
        <v>97785.069270707172</v>
      </c>
      <c r="L46" s="39">
        <f t="shared" ref="L46:AU46" si="77">IF(L$5&lt;=2040,K46*(1+$F46),K46*(1+$G46))</f>
        <v>98633.422285469031</v>
      </c>
      <c r="M46" s="39">
        <f t="shared" si="77"/>
        <v>99489.135348580021</v>
      </c>
      <c r="N46" s="39">
        <f t="shared" si="77"/>
        <v>100352.27231354306</v>
      </c>
      <c r="O46" s="39">
        <f t="shared" si="77"/>
        <v>101222.89758783429</v>
      </c>
      <c r="P46" s="39">
        <f t="shared" si="77"/>
        <v>102101.07613770923</v>
      </c>
      <c r="Q46" s="39">
        <f t="shared" si="77"/>
        <v>102986.8734930505</v>
      </c>
      <c r="R46" s="39">
        <f t="shared" si="77"/>
        <v>103880.35575225773</v>
      </c>
      <c r="S46" s="39">
        <f t="shared" si="77"/>
        <v>104781.58958717983</v>
      </c>
      <c r="T46" s="39">
        <f t="shared" si="77"/>
        <v>105690.64224809002</v>
      </c>
      <c r="U46" s="39">
        <f t="shared" si="77"/>
        <v>106607.58156870412</v>
      </c>
      <c r="V46" s="39">
        <f t="shared" si="77"/>
        <v>107532.47597124225</v>
      </c>
      <c r="W46" s="39">
        <f t="shared" si="77"/>
        <v>108465.39447153459</v>
      </c>
      <c r="X46" s="39">
        <f t="shared" si="77"/>
        <v>109406.40668417128</v>
      </c>
      <c r="Y46" s="39">
        <f t="shared" si="77"/>
        <v>110355.58282769713</v>
      </c>
      <c r="Z46" s="39">
        <f t="shared" si="77"/>
        <v>111312.99372985133</v>
      </c>
      <c r="AA46" s="39">
        <f t="shared" si="77"/>
        <v>112278.71083285261</v>
      </c>
      <c r="AB46" s="39">
        <f t="shared" si="77"/>
        <v>113252.80619873031</v>
      </c>
      <c r="AC46" s="39">
        <f t="shared" si="77"/>
        <v>114235.35251470162</v>
      </c>
      <c r="AD46" s="39">
        <f t="shared" si="77"/>
        <v>115226.42309859557</v>
      </c>
      <c r="AE46" s="39">
        <f t="shared" si="77"/>
        <v>116226.09190432398</v>
      </c>
      <c r="AF46" s="39">
        <f t="shared" si="77"/>
        <v>117234.43352739996</v>
      </c>
      <c r="AG46" s="39">
        <f t="shared" si="77"/>
        <v>118251.52321050418</v>
      </c>
      <c r="AH46" s="39">
        <f t="shared" si="77"/>
        <v>119277.43684909955</v>
      </c>
      <c r="AI46" s="39">
        <f t="shared" si="77"/>
        <v>120312.25099709457</v>
      </c>
      <c r="AJ46" s="39">
        <f t="shared" si="77"/>
        <v>121356.04287255573</v>
      </c>
      <c r="AK46" s="39">
        <f t="shared" si="77"/>
        <v>122408.89036346959</v>
      </c>
      <c r="AL46" s="39">
        <f t="shared" si="77"/>
        <v>123102.3152658091</v>
      </c>
      <c r="AM46" s="39">
        <f t="shared" si="77"/>
        <v>123799.66829864433</v>
      </c>
      <c r="AN46" s="39">
        <f t="shared" si="77"/>
        <v>124500.97171414584</v>
      </c>
      <c r="AO46" s="39">
        <f t="shared" si="77"/>
        <v>125206.24789053881</v>
      </c>
      <c r="AP46" s="39">
        <f t="shared" si="77"/>
        <v>125915.51933281719</v>
      </c>
      <c r="AQ46" s="39">
        <f t="shared" si="77"/>
        <v>126628.80867346171</v>
      </c>
      <c r="AR46" s="39">
        <f t="shared" si="77"/>
        <v>127346.13867316219</v>
      </c>
      <c r="AS46" s="39">
        <f t="shared" si="77"/>
        <v>128067.53222154373</v>
      </c>
      <c r="AT46" s="39">
        <f t="shared" si="77"/>
        <v>128793.01233789718</v>
      </c>
      <c r="AU46" s="39">
        <f t="shared" si="77"/>
        <v>129522.60217191359</v>
      </c>
      <c r="AV46" s="42">
        <f t="shared" si="3"/>
        <v>97247.553</v>
      </c>
      <c r="AW46" s="42">
        <f>K46-Savings_Cumulative!E46</f>
        <v>97785.069270707172</v>
      </c>
      <c r="AX46" s="42">
        <f>L46-Savings_Cumulative!F46</f>
        <v>98633.422285469031</v>
      </c>
      <c r="AY46" s="42">
        <f>M46-Savings_Cumulative!G46</f>
        <v>99489.135348580021</v>
      </c>
      <c r="AZ46" s="42">
        <f>N46-Savings_Cumulative!H46</f>
        <v>100352.27231354306</v>
      </c>
      <c r="BA46" s="42">
        <f>O46-Savings_Cumulative!I46</f>
        <v>101222.89758783429</v>
      </c>
      <c r="BB46" s="42">
        <f>P46-Savings_Cumulative!J46</f>
        <v>102101.07613770923</v>
      </c>
      <c r="BC46" s="42">
        <f>Q46-Savings_Cumulative!K46</f>
        <v>102667.1862870872</v>
      </c>
      <c r="BD46" s="42">
        <f>R46-Savings_Cumulative!L46</f>
        <v>103033.87442843839</v>
      </c>
      <c r="BE46" s="42">
        <f>S46-Savings_Cumulative!M46</f>
        <v>103200.36488841753</v>
      </c>
      <c r="BF46" s="42">
        <f>T46-Savings_Cumulative!N46</f>
        <v>103167.08618689161</v>
      </c>
      <c r="BG46" s="42">
        <f>U46-Savings_Cumulative!O46</f>
        <v>103052.35464563679</v>
      </c>
      <c r="BH46" s="42">
        <f>V46-Savings_Cumulative!P46</f>
        <v>102946.72550171855</v>
      </c>
      <c r="BI46" s="42">
        <f>W46-Savings_Cumulative!Q46</f>
        <v>102907.65800657064</v>
      </c>
      <c r="BJ46" s="42">
        <f>X46-Savings_Cumulative!R46</f>
        <v>102968.99098889971</v>
      </c>
      <c r="BK46" s="42">
        <f>Y46-Savings_Cumulative!S46</f>
        <v>103110.68709232454</v>
      </c>
      <c r="BL46" s="42">
        <f>Z46-Savings_Cumulative!T46</f>
        <v>103369.45511734809</v>
      </c>
      <c r="BM46" s="42">
        <f>AA46-Savings_Cumulative!U46</f>
        <v>103775.307723733</v>
      </c>
      <c r="BN46" s="42">
        <f>AB46-Savings_Cumulative!V46</f>
        <v>104267.35111785488</v>
      </c>
      <c r="BO46" s="42">
        <f>AC46-Savings_Cumulative!W46</f>
        <v>104829.46675657434</v>
      </c>
      <c r="BP46" s="42">
        <f>AD46-Savings_Cumulative!X46</f>
        <v>105447.26841900485</v>
      </c>
      <c r="BQ46" s="42">
        <f>AE46-Savings_Cumulative!Y46</f>
        <v>106163.9409416767</v>
      </c>
      <c r="BR46" s="42">
        <f>AF46-Savings_Cumulative!Z46</f>
        <v>106952.94380666692</v>
      </c>
      <c r="BS46" s="42">
        <f>AG46-Savings_Cumulative!AA46</f>
        <v>107807.18164633872</v>
      </c>
      <c r="BT46" s="42">
        <f>AH46-Savings_Cumulative!AB46</f>
        <v>108726.76133710635</v>
      </c>
      <c r="BU46" s="42">
        <f>AI46-Savings_Cumulative!AC46</f>
        <v>109682.86046872009</v>
      </c>
      <c r="BV46" s="42">
        <f>AJ46-Savings_Cumulative!AD46</f>
        <v>110646.17362500606</v>
      </c>
      <c r="BW46" s="42">
        <f>AK46-Savings_Cumulative!AE46</f>
        <v>111611.65601900945</v>
      </c>
      <c r="BX46" s="42">
        <f>AL46-Savings_Cumulative!AF46</f>
        <v>112216.89957482366</v>
      </c>
      <c r="BY46" s="42">
        <f>AM46-Savings_Cumulative!AG46</f>
        <v>112828.81452658087</v>
      </c>
      <c r="BZ46" s="42">
        <f>AN46-Savings_Cumulative!AH46</f>
        <v>113447.74205347065</v>
      </c>
      <c r="CA46" s="42">
        <f>AO46-Savings_Cumulative!AI46</f>
        <v>114074.42695582913</v>
      </c>
      <c r="CB46" s="42">
        <f>AP46-Savings_Cumulative!AJ46</f>
        <v>114707.770481382</v>
      </c>
      <c r="CC46" s="42">
        <f>AQ46-Savings_Cumulative!AK46</f>
        <v>115346.49203267827</v>
      </c>
      <c r="CD46" s="42">
        <f>AR46-Savings_Cumulative!AL46</f>
        <v>115990.74267857459</v>
      </c>
      <c r="CE46" s="42">
        <f>AS46-Savings_Cumulative!AM46</f>
        <v>116640.21436198162</v>
      </c>
      <c r="CF46" s="42">
        <f>AT46-Savings_Cumulative!AN46</f>
        <v>117294.65259093069</v>
      </c>
      <c r="CG46" s="42">
        <f>AU46-Savings_Cumulative!AO46</f>
        <v>117954.32770063328</v>
      </c>
    </row>
    <row r="47" spans="2:85" x14ac:dyDescent="0.35">
      <c r="B47" s="27" t="s">
        <v>2111</v>
      </c>
      <c r="C47" s="27" t="s">
        <v>94</v>
      </c>
      <c r="D47" s="97" t="s">
        <v>2118</v>
      </c>
      <c r="E47" s="97"/>
      <c r="F47" s="98">
        <f>INDEX(RefTables!C$6:C$28,MATCH($D47,RefTables!$B$6:$B$28,0))</f>
        <v>1.017390146743069E-2</v>
      </c>
      <c r="G47" s="98">
        <f>INDEX(RefTables!D$6:D$28,MATCH($D47,RefTables!$B$6:$B$28,0))</f>
        <v>8.8396742885665791E-3</v>
      </c>
      <c r="H47" s="249"/>
      <c r="I47" s="35">
        <f>SUMIFS(F861_2013_Sales!$W$4:$W$3061,F861_2013_Sales!$G$4:$G$3061,$C47,F861_2013_Sales!$E$4:$E$3061,"&lt;&gt;Energy")/1000</f>
        <v>378817.25400000002</v>
      </c>
      <c r="J47" s="39">
        <f>I47+Savings_FirstYear!D47</f>
        <v>379570.81300000002</v>
      </c>
      <c r="K47" s="39">
        <f t="shared" si="1"/>
        <v>382671.30341635866</v>
      </c>
      <c r="L47" s="39">
        <f t="shared" ref="L47:AU47" si="78">IF(L$5&lt;=2040,K47*(1+$F47),K47*(1+$G47))</f>
        <v>386564.56355172995</v>
      </c>
      <c r="M47" s="39">
        <f t="shared" si="78"/>
        <v>390497.43333210557</v>
      </c>
      <c r="N47" s="39">
        <f t="shared" si="78"/>
        <v>394470.31574211101</v>
      </c>
      <c r="O47" s="39">
        <f t="shared" si="78"/>
        <v>398483.61786629754</v>
      </c>
      <c r="P47" s="39">
        <f t="shared" si="78"/>
        <v>402537.75093085459</v>
      </c>
      <c r="Q47" s="39">
        <f t="shared" si="78"/>
        <v>406633.13034574623</v>
      </c>
      <c r="R47" s="39">
        <f t="shared" si="78"/>
        <v>410770.17574727675</v>
      </c>
      <c r="S47" s="39">
        <f t="shared" si="78"/>
        <v>414949.31104108872</v>
      </c>
      <c r="T47" s="39">
        <f t="shared" si="78"/>
        <v>419170.96444559901</v>
      </c>
      <c r="U47" s="39">
        <f t="shared" si="78"/>
        <v>423435.5685358764</v>
      </c>
      <c r="V47" s="39">
        <f t="shared" si="78"/>
        <v>427743.56028796593</v>
      </c>
      <c r="W47" s="39">
        <f t="shared" si="78"/>
        <v>432095.38112366368</v>
      </c>
      <c r="X47" s="39">
        <f t="shared" si="78"/>
        <v>436491.47695574776</v>
      </c>
      <c r="Y47" s="39">
        <f t="shared" si="78"/>
        <v>440932.29823366884</v>
      </c>
      <c r="Z47" s="39">
        <f t="shared" si="78"/>
        <v>445418.29998970596</v>
      </c>
      <c r="AA47" s="39">
        <f t="shared" si="78"/>
        <v>449949.94188559172</v>
      </c>
      <c r="AB47" s="39">
        <f t="shared" si="78"/>
        <v>454527.6882596119</v>
      </c>
      <c r="AC47" s="39">
        <f t="shared" si="78"/>
        <v>459152.00817418424</v>
      </c>
      <c r="AD47" s="39">
        <f t="shared" si="78"/>
        <v>463823.37546392134</v>
      </c>
      <c r="AE47" s="39">
        <f t="shared" si="78"/>
        <v>468542.26878418238</v>
      </c>
      <c r="AF47" s="39">
        <f t="shared" si="78"/>
        <v>473309.17166011909</v>
      </c>
      <c r="AG47" s="39">
        <f t="shared" si="78"/>
        <v>478124.57253622037</v>
      </c>
      <c r="AH47" s="39">
        <f t="shared" si="78"/>
        <v>482988.96482636128</v>
      </c>
      <c r="AI47" s="39">
        <f t="shared" si="78"/>
        <v>487902.84696436103</v>
      </c>
      <c r="AJ47" s="39">
        <f t="shared" si="78"/>
        <v>492866.72245505534</v>
      </c>
      <c r="AK47" s="39">
        <f t="shared" si="78"/>
        <v>497881.09992588859</v>
      </c>
      <c r="AL47" s="39">
        <f t="shared" si="78"/>
        <v>502282.20668366674</v>
      </c>
      <c r="AM47" s="39">
        <f t="shared" si="78"/>
        <v>506722.21779169282</v>
      </c>
      <c r="AN47" s="39">
        <f t="shared" si="78"/>
        <v>511201.47715175146</v>
      </c>
      <c r="AO47" s="39">
        <f t="shared" si="78"/>
        <v>515720.33170560707</v>
      </c>
      <c r="AP47" s="39">
        <f t="shared" si="78"/>
        <v>520279.13146187615</v>
      </c>
      <c r="AQ47" s="39">
        <f t="shared" si="78"/>
        <v>524878.22952313744</v>
      </c>
      <c r="AR47" s="39">
        <f t="shared" si="78"/>
        <v>529517.9821132815</v>
      </c>
      <c r="AS47" s="39">
        <f t="shared" si="78"/>
        <v>534198.74860510195</v>
      </c>
      <c r="AT47" s="39">
        <f t="shared" si="78"/>
        <v>538920.89154813089</v>
      </c>
      <c r="AU47" s="39">
        <f t="shared" si="78"/>
        <v>543684.77669672028</v>
      </c>
      <c r="AV47" s="42">
        <f t="shared" si="3"/>
        <v>379570.81300000002</v>
      </c>
      <c r="AW47" s="42">
        <f>K47-Savings_Cumulative!E47</f>
        <v>382671.30341635866</v>
      </c>
      <c r="AX47" s="42">
        <f>L47-Savings_Cumulative!F47</f>
        <v>386564.56355172995</v>
      </c>
      <c r="AY47" s="42">
        <f>M47-Savings_Cumulative!G47</f>
        <v>390497.43333210557</v>
      </c>
      <c r="AZ47" s="42">
        <f>N47-Savings_Cumulative!H47</f>
        <v>394470.31574211101</v>
      </c>
      <c r="BA47" s="42">
        <f>O47-Savings_Cumulative!I47</f>
        <v>398483.61786629754</v>
      </c>
      <c r="BB47" s="42">
        <f>P47-Savings_Cumulative!J47</f>
        <v>402537.75093085459</v>
      </c>
      <c r="BC47" s="42">
        <f>Q47-Savings_Cumulative!K47</f>
        <v>405832.38554901187</v>
      </c>
      <c r="BD47" s="42">
        <f>R47-Savings_Cumulative!L47</f>
        <v>408350.46755882259</v>
      </c>
      <c r="BE47" s="42">
        <f>S47-Savings_Cumulative!M47</f>
        <v>410083.89328856027</v>
      </c>
      <c r="BF47" s="42">
        <f>T47-Savings_Cumulative!N47</f>
        <v>411029.28743711323</v>
      </c>
      <c r="BG47" s="42">
        <f>U47-Savings_Cumulative!O47</f>
        <v>411188.02071439999</v>
      </c>
      <c r="BH47" s="42">
        <f>V47-Savings_Cumulative!P47</f>
        <v>411384.1322593455</v>
      </c>
      <c r="BI47" s="42">
        <f>W47-Savings_Cumulative!Q47</f>
        <v>411766.08944392798</v>
      </c>
      <c r="BJ47" s="42">
        <f>X47-Savings_Cumulative!R47</f>
        <v>412472.5759658707</v>
      </c>
      <c r="BK47" s="42">
        <f>Y47-Savings_Cumulative!S47</f>
        <v>413505.31888858776</v>
      </c>
      <c r="BL47" s="42">
        <f>Z47-Savings_Cumulative!T47</f>
        <v>414957.23774372716</v>
      </c>
      <c r="BM47" s="42">
        <f>AA47-Savings_Cumulative!U47</f>
        <v>416991.41985949513</v>
      </c>
      <c r="BN47" s="42">
        <f>AB47-Savings_Cumulative!V47</f>
        <v>419458.840833508</v>
      </c>
      <c r="BO47" s="42">
        <f>AC47-Savings_Cumulative!W47</f>
        <v>422216.23988709139</v>
      </c>
      <c r="BP47" s="42">
        <f>AD47-Savings_Cumulative!X47</f>
        <v>425261.50359860802</v>
      </c>
      <c r="BQ47" s="42">
        <f>AE47-Savings_Cumulative!Y47</f>
        <v>428692.58525033959</v>
      </c>
      <c r="BR47" s="42">
        <f>AF47-Savings_Cumulative!Z47</f>
        <v>432392.55266580329</v>
      </c>
      <c r="BS47" s="42">
        <f>AG47-Savings_Cumulative!AA47</f>
        <v>436363.09163732658</v>
      </c>
      <c r="BT47" s="42">
        <f>AH47-Savings_Cumulative!AB47</f>
        <v>440605.98248802603</v>
      </c>
      <c r="BU47" s="42">
        <f>AI47-Savings_Cumulative!AC47</f>
        <v>445121.83243550593</v>
      </c>
      <c r="BV47" s="42">
        <f>AJ47-Savings_Cumulative!AD47</f>
        <v>449709.2854920571</v>
      </c>
      <c r="BW47" s="42">
        <f>AK47-Savings_Cumulative!AE47</f>
        <v>454317.77267288638</v>
      </c>
      <c r="BX47" s="42">
        <f>AL47-Savings_Cumulative!AF47</f>
        <v>458299.54178326559</v>
      </c>
      <c r="BY47" s="42">
        <f>AM47-Savings_Cumulative!AG47</f>
        <v>462319.00791723985</v>
      </c>
      <c r="BZ47" s="42">
        <f>AN47-Savings_Cumulative!AH47</f>
        <v>466379.21101607586</v>
      </c>
      <c r="CA47" s="42">
        <f>AO47-Savings_Cumulative!AI47</f>
        <v>470483.40390275535</v>
      </c>
      <c r="CB47" s="42">
        <f>AP47-Savings_Cumulative!AJ47</f>
        <v>474635.24394968414</v>
      </c>
      <c r="CC47" s="42">
        <f>AQ47-Savings_Cumulative!AK47</f>
        <v>478823.97596095561</v>
      </c>
      <c r="CD47" s="42">
        <f>AR47-Savings_Cumulative!AL47</f>
        <v>483049.0647537433</v>
      </c>
      <c r="CE47" s="42">
        <f>AS47-Savings_Cumulative!AM47</f>
        <v>487311.1984896402</v>
      </c>
      <c r="CF47" s="42">
        <f>AT47-Savings_Cumulative!AN47</f>
        <v>491611.1931216009</v>
      </c>
      <c r="CG47" s="42">
        <f>AU47-Savings_Cumulative!AO47</f>
        <v>495950.30937897158</v>
      </c>
    </row>
    <row r="48" spans="2:85" x14ac:dyDescent="0.35">
      <c r="B48" s="27" t="s">
        <v>2112</v>
      </c>
      <c r="C48" s="27" t="s">
        <v>223</v>
      </c>
      <c r="D48" s="97" t="s">
        <v>2122</v>
      </c>
      <c r="E48" s="97"/>
      <c r="F48" s="98">
        <f>INDEX(RefTables!C$6:C$28,MATCH($D48,RefTables!$B$6:$B$28,0))</f>
        <v>8.0784249789547236E-3</v>
      </c>
      <c r="G48" s="98">
        <f>INDEX(RefTables!D$6:D$28,MATCH($D48,RefTables!$B$6:$B$28,0))</f>
        <v>7.0905992199721268E-3</v>
      </c>
      <c r="H48" s="249" t="s">
        <v>2197</v>
      </c>
      <c r="I48" s="36">
        <f>SUMIFS(F861_2013_Sales!$W$4:$W$3061,F861_2013_Sales!$G$4:$G$3061,$C48,F861_2013_Sales!$E$4:$E$3061,"&lt;&gt;Energy")/1000
-SUMIFS(F861_2013_Sales!$W$4:$W$3061,F861_2013_Sales!$G$4:$G$3061,$C48,F861_2013_Sales!$C$4:$C$3061,$E55)/1000
-SUMIFS(F861_2013_Sales!$W$4:$W$3061,F861_2013_Sales!$G$4:$G$3061,$C48,F861_2013_Sales!$C$4:$C$3061,$E56)/1000</f>
        <v>29948.371999999999</v>
      </c>
      <c r="J48" s="39">
        <f>I48+Savings_FirstYear!D48</f>
        <v>30193.606</v>
      </c>
      <c r="K48" s="39">
        <f t="shared" si="1"/>
        <v>30190.307676443826</v>
      </c>
      <c r="L48" s="39">
        <f t="shared" ref="L48:AU49" si="79">IF(L$5&lt;=2040,K48*(1+$F48),K48*(1+$G48))</f>
        <v>30434.197812099537</v>
      </c>
      <c r="M48" s="39">
        <f t="shared" si="79"/>
        <v>30680.05819591925</v>
      </c>
      <c r="N48" s="39">
        <f t="shared" si="79"/>
        <v>30927.904744404947</v>
      </c>
      <c r="O48" s="39">
        <f t="shared" si="79"/>
        <v>31177.75350263888</v>
      </c>
      <c r="P48" s="39">
        <f t="shared" si="79"/>
        <v>31429.620645322291</v>
      </c>
      <c r="Q48" s="39">
        <f t="shared" si="79"/>
        <v>31683.522477822535</v>
      </c>
      <c r="R48" s="39">
        <f t="shared" si="79"/>
        <v>31939.475437228648</v>
      </c>
      <c r="S48" s="39">
        <f t="shared" si="79"/>
        <v>32197.496093415466</v>
      </c>
      <c r="T48" s="39">
        <f t="shared" si="79"/>
        <v>32457.601150116312</v>
      </c>
      <c r="U48" s="39">
        <f t="shared" si="79"/>
        <v>32719.807446004361</v>
      </c>
      <c r="V48" s="39">
        <f t="shared" si="79"/>
        <v>32984.131955782752</v>
      </c>
      <c r="W48" s="39">
        <f t="shared" si="79"/>
        <v>33250.591791283485</v>
      </c>
      <c r="X48" s="39">
        <f t="shared" si="79"/>
        <v>33519.204202575216</v>
      </c>
      <c r="Y48" s="39">
        <f t="shared" si="79"/>
        <v>33789.986579079981</v>
      </c>
      <c r="Z48" s="39">
        <f t="shared" si="79"/>
        <v>34062.956450698963</v>
      </c>
      <c r="AA48" s="39">
        <f t="shared" si="79"/>
        <v>34338.131488947336</v>
      </c>
      <c r="AB48" s="39">
        <f t="shared" si="79"/>
        <v>34615.529508098283</v>
      </c>
      <c r="AC48" s="39">
        <f t="shared" si="79"/>
        <v>34895.168466336247</v>
      </c>
      <c r="AD48" s="39">
        <f t="shared" si="79"/>
        <v>35177.066466919532</v>
      </c>
      <c r="AE48" s="39">
        <f t="shared" si="79"/>
        <v>35461.241759352248</v>
      </c>
      <c r="AF48" s="39">
        <f t="shared" si="79"/>
        <v>35747.712740565752</v>
      </c>
      <c r="AG48" s="39">
        <f t="shared" si="79"/>
        <v>36036.497956109633</v>
      </c>
      <c r="AH48" s="39">
        <f t="shared" si="79"/>
        <v>36327.616101352323</v>
      </c>
      <c r="AI48" s="39">
        <f t="shared" si="79"/>
        <v>36621.086022691365</v>
      </c>
      <c r="AJ48" s="39">
        <f t="shared" si="79"/>
        <v>36916.926718773524</v>
      </c>
      <c r="AK48" s="39">
        <f t="shared" si="79"/>
        <v>37215.157341724705</v>
      </c>
      <c r="AL48" s="39">
        <f t="shared" si="79"/>
        <v>37479.035107343079</v>
      </c>
      <c r="AM48" s="39">
        <f t="shared" si="79"/>
        <v>37744.783924440511</v>
      </c>
      <c r="AN48" s="39">
        <f t="shared" si="79"/>
        <v>38012.417059893167</v>
      </c>
      <c r="AO48" s="39">
        <f t="shared" si="79"/>
        <v>38281.947874647303</v>
      </c>
      <c r="AP48" s="39">
        <f t="shared" si="79"/>
        <v>38553.389824386293</v>
      </c>
      <c r="AQ48" s="39">
        <f t="shared" si="79"/>
        <v>38826.75646020237</v>
      </c>
      <c r="AR48" s="39">
        <f t="shared" si="79"/>
        <v>39102.061429273126</v>
      </c>
      <c r="AS48" s="39">
        <f t="shared" si="79"/>
        <v>39379.31847554283</v>
      </c>
      <c r="AT48" s="39">
        <f t="shared" si="79"/>
        <v>39658.541440408546</v>
      </c>
      <c r="AU48" s="39">
        <f t="shared" si="79"/>
        <v>39939.744263411136</v>
      </c>
      <c r="AV48" s="42">
        <f t="shared" si="3"/>
        <v>30193.606</v>
      </c>
      <c r="AW48" s="42">
        <f>K48-Savings_Cumulative!E48</f>
        <v>30190.307676443826</v>
      </c>
      <c r="AX48" s="42">
        <f>L48-Savings_Cumulative!F48</f>
        <v>30434.197812099537</v>
      </c>
      <c r="AY48" s="42">
        <f>M48-Savings_Cumulative!G48</f>
        <v>30680.05819591925</v>
      </c>
      <c r="AZ48" s="42">
        <f>N48-Savings_Cumulative!H48</f>
        <v>30927.904744404947</v>
      </c>
      <c r="BA48" s="42">
        <f>O48-Savings_Cumulative!I48</f>
        <v>31177.75350263888</v>
      </c>
      <c r="BB48" s="42">
        <f>P48-Savings_Cumulative!J48</f>
        <v>31429.620645322291</v>
      </c>
      <c r="BC48" s="42">
        <f>Q48-Savings_Cumulative!K48</f>
        <v>31426.15918644446</v>
      </c>
      <c r="BD48" s="42">
        <f>R48-Savings_Cumulative!L48</f>
        <v>31367.850553986129</v>
      </c>
      <c r="BE48" s="42">
        <f>S48-Savings_Cumulative!M48</f>
        <v>31312.192704633086</v>
      </c>
      <c r="BF48" s="42">
        <f>T48-Savings_Cumulative!N48</f>
        <v>31259.175834287602</v>
      </c>
      <c r="BG48" s="42">
        <f>U48-Savings_Cumulative!O48</f>
        <v>31208.790371832773</v>
      </c>
      <c r="BH48" s="42">
        <f>V48-Savings_Cumulative!P48</f>
        <v>31161.026977892838</v>
      </c>
      <c r="BI48" s="42">
        <f>W48-Savings_Cumulative!Q48</f>
        <v>31162.151670930725</v>
      </c>
      <c r="BJ48" s="42">
        <f>X48-Savings_Cumulative!R48</f>
        <v>31219.666078250961</v>
      </c>
      <c r="BK48" s="42">
        <f>Y48-Savings_Cumulative!S48</f>
        <v>31288.401993692729</v>
      </c>
      <c r="BL48" s="42">
        <f>Z48-Savings_Cumulative!T48</f>
        <v>31388.516812369777</v>
      </c>
      <c r="BM48" s="42">
        <f>AA48-Savings_Cumulative!U48</f>
        <v>31549.100286454312</v>
      </c>
      <c r="BN48" s="42">
        <f>AB48-Savings_Cumulative!V48</f>
        <v>31721.725779108394</v>
      </c>
      <c r="BO48" s="42">
        <f>AC48-Savings_Cumulative!W48</f>
        <v>31894.509213900874</v>
      </c>
      <c r="BP48" s="42">
        <f>AD48-Savings_Cumulative!X48</f>
        <v>32067.568027759371</v>
      </c>
      <c r="BQ48" s="42">
        <f>AE48-Savings_Cumulative!Y48</f>
        <v>32304.074574805447</v>
      </c>
      <c r="BR48" s="42">
        <f>AF48-Savings_Cumulative!Z48</f>
        <v>32570.720418958172</v>
      </c>
      <c r="BS48" s="42">
        <f>AG48-Savings_Cumulative!AA48</f>
        <v>32840.659518192995</v>
      </c>
      <c r="BT48" s="42">
        <f>AH48-Savings_Cumulative!AB48</f>
        <v>33110.588721457869</v>
      </c>
      <c r="BU48" s="42">
        <f>AI48-Savings_Cumulative!AC48</f>
        <v>33380.788994553157</v>
      </c>
      <c r="BV48" s="42">
        <f>AJ48-Savings_Cumulative!AD48</f>
        <v>33651.365305305815</v>
      </c>
      <c r="BW48" s="42">
        <f>AK48-Savings_Cumulative!AE48</f>
        <v>33922.476938203334</v>
      </c>
      <c r="BX48" s="42">
        <f>AL48-Savings_Cumulative!AF48</f>
        <v>34161.974358370113</v>
      </c>
      <c r="BY48" s="42">
        <f>AM48-Savings_Cumulative!AG48</f>
        <v>34404.235908775721</v>
      </c>
      <c r="BZ48" s="42">
        <f>AN48-Savings_Cumulative!AH48</f>
        <v>34647.82300227465</v>
      </c>
      <c r="CA48" s="42">
        <f>AO48-Savings_Cumulative!AI48</f>
        <v>34892.727803058646</v>
      </c>
      <c r="CB48" s="42">
        <f>AP48-Savings_Cumulative!AJ48</f>
        <v>35139.284697174997</v>
      </c>
      <c r="CC48" s="42">
        <f>AQ48-Savings_Cumulative!AK48</f>
        <v>35387.62563787261</v>
      </c>
      <c r="CD48" s="42">
        <f>AR48-Savings_Cumulative!AL48</f>
        <v>35637.763270913914</v>
      </c>
      <c r="CE48" s="42">
        <f>AS48-Savings_Cumulative!AM48</f>
        <v>35889.64661860124</v>
      </c>
      <c r="CF48" s="42">
        <f>AT48-Savings_Cumulative!AN48</f>
        <v>36143.390080997393</v>
      </c>
      <c r="CG48" s="42">
        <f>AU48-Savings_Cumulative!AO48</f>
        <v>36399.114776180388</v>
      </c>
    </row>
    <row r="49" spans="2:85" s="132" customFormat="1" x14ac:dyDescent="0.35">
      <c r="B49" s="27" t="s">
        <v>2781</v>
      </c>
      <c r="C49" s="27" t="s">
        <v>256</v>
      </c>
      <c r="D49" s="97" t="s">
        <v>2136</v>
      </c>
      <c r="E49" s="97"/>
      <c r="F49" s="98">
        <f>INDEX(RefTables!C$6:C$28,MATCH($D49,RefTables!$B$6:$B$28,0))</f>
        <v>3.9353950206333366E-3</v>
      </c>
      <c r="G49" s="98">
        <f>INDEX(RefTables!D$6:D$28,MATCH($D49,RefTables!$B$6:$B$28,0))</f>
        <v>9.6517979639743068E-4</v>
      </c>
      <c r="H49" s="249"/>
      <c r="I49" s="35">
        <f>SUMIFS(F861_2013_Sales!$W$4:$W$3061,F861_2013_Sales!$G$4:$G$3061,$C49,F861_2013_Sales!$E$4:$E$3061,"&lt;&gt;Energy")/1000</f>
        <v>5587.7120000000004</v>
      </c>
      <c r="J49" s="39">
        <f>I49+Savings_FirstYear!D49</f>
        <v>5686.7840000000006</v>
      </c>
      <c r="K49" s="39">
        <f t="shared" si="1"/>
        <v>5609.7018539815335</v>
      </c>
      <c r="L49" s="39">
        <f t="shared" si="79"/>
        <v>5631.7782467249299</v>
      </c>
      <c r="M49" s="39">
        <f t="shared" si="79"/>
        <v>5653.9415187944023</v>
      </c>
      <c r="N49" s="39">
        <f t="shared" si="79"/>
        <v>5676.1920120944178</v>
      </c>
      <c r="O49" s="39">
        <f t="shared" si="79"/>
        <v>5698.5300698749725</v>
      </c>
      <c r="P49" s="39">
        <f t="shared" si="79"/>
        <v>5720.9560367368877</v>
      </c>
      <c r="Q49" s="39">
        <f t="shared" si="79"/>
        <v>5743.4702586371241</v>
      </c>
      <c r="R49" s="39">
        <f t="shared" si="79"/>
        <v>5766.0730828941205</v>
      </c>
      <c r="S49" s="39">
        <f t="shared" si="79"/>
        <v>5788.7648581931498</v>
      </c>
      <c r="T49" s="39">
        <f t="shared" si="79"/>
        <v>5811.5459345917006</v>
      </c>
      <c r="U49" s="39">
        <f t="shared" si="79"/>
        <v>5834.4166635248748</v>
      </c>
      <c r="V49" s="39">
        <f t="shared" si="79"/>
        <v>5857.3773978108111</v>
      </c>
      <c r="W49" s="39">
        <f t="shared" si="79"/>
        <v>5880.4284916561264</v>
      </c>
      <c r="X49" s="39">
        <f t="shared" si="79"/>
        <v>5903.5703006613803</v>
      </c>
      <c r="Y49" s="39">
        <f t="shared" si="79"/>
        <v>5926.8031818265617</v>
      </c>
      <c r="Z49" s="39">
        <f t="shared" si="79"/>
        <v>5950.1274935565962</v>
      </c>
      <c r="AA49" s="39">
        <f t="shared" si="79"/>
        <v>5973.5435956668725</v>
      </c>
      <c r="AB49" s="39">
        <f t="shared" si="79"/>
        <v>5997.0518493887957</v>
      </c>
      <c r="AC49" s="39">
        <f t="shared" si="79"/>
        <v>6020.65261737536</v>
      </c>
      <c r="AD49" s="39">
        <f t="shared" si="79"/>
        <v>6044.3462637067423</v>
      </c>
      <c r="AE49" s="39">
        <f t="shared" si="79"/>
        <v>6068.1331538959175</v>
      </c>
      <c r="AF49" s="39">
        <f t="shared" si="79"/>
        <v>6092.0136548942992</v>
      </c>
      <c r="AG49" s="39">
        <f t="shared" si="79"/>
        <v>6115.9881350974001</v>
      </c>
      <c r="AH49" s="39">
        <f t="shared" si="79"/>
        <v>6140.056964350515</v>
      </c>
      <c r="AI49" s="39">
        <f t="shared" si="79"/>
        <v>6164.2205139544249</v>
      </c>
      <c r="AJ49" s="39">
        <f t="shared" si="79"/>
        <v>6188.4791566711274</v>
      </c>
      <c r="AK49" s="39">
        <f t="shared" si="79"/>
        <v>6212.8332667295845</v>
      </c>
      <c r="AL49" s="39">
        <f t="shared" si="79"/>
        <v>6218.8297678770177</v>
      </c>
      <c r="AM49" s="39">
        <f t="shared" si="79"/>
        <v>6224.8320567262072</v>
      </c>
      <c r="AN49" s="39">
        <f t="shared" si="79"/>
        <v>6230.8401388633265</v>
      </c>
      <c r="AO49" s="39">
        <f t="shared" si="79"/>
        <v>6236.8540198799392</v>
      </c>
      <c r="AP49" s="39">
        <f t="shared" si="79"/>
        <v>6242.8737053730074</v>
      </c>
      <c r="AQ49" s="39">
        <f t="shared" si="79"/>
        <v>6248.8992009448939</v>
      </c>
      <c r="AR49" s="39">
        <f t="shared" si="79"/>
        <v>6254.9305122033702</v>
      </c>
      <c r="AS49" s="39">
        <f t="shared" si="79"/>
        <v>6260.9676447616184</v>
      </c>
      <c r="AT49" s="39">
        <f t="shared" si="79"/>
        <v>6267.0106042382404</v>
      </c>
      <c r="AU49" s="39">
        <f t="shared" si="79"/>
        <v>6273.0593962572593</v>
      </c>
      <c r="AV49" s="42">
        <f t="shared" si="3"/>
        <v>5686.7840000000006</v>
      </c>
      <c r="AW49" s="42">
        <f>K49-Savings_Cumulative!E49</f>
        <v>5609.7018539815335</v>
      </c>
      <c r="AX49" s="42">
        <f>L49-Savings_Cumulative!F49</f>
        <v>5631.7782467249299</v>
      </c>
      <c r="AY49" s="42">
        <f>M49-Savings_Cumulative!G49</f>
        <v>5653.9415187944023</v>
      </c>
      <c r="AZ49" s="42">
        <f>N49-Savings_Cumulative!H49</f>
        <v>5676.1920120944178</v>
      </c>
      <c r="BA49" s="42">
        <f>O49-Savings_Cumulative!I49</f>
        <v>5698.5300698749725</v>
      </c>
      <c r="BB49" s="42">
        <f>P49-Savings_Cumulative!J49</f>
        <v>5720.9560367368877</v>
      </c>
      <c r="BC49" s="42">
        <f>Q49-Savings_Cumulative!K49</f>
        <v>5686.2606982697553</v>
      </c>
      <c r="BD49" s="42">
        <f>R49-Savings_Cumulative!L49</f>
        <v>5652.0009155440539</v>
      </c>
      <c r="BE49" s="42">
        <f>S49-Savings_Cumulative!M49</f>
        <v>5618.1726816876426</v>
      </c>
      <c r="BF49" s="42">
        <f>T49-Savings_Cumulative!N49</f>
        <v>5584.7720312693173</v>
      </c>
      <c r="BG49" s="42">
        <f>U49-Savings_Cumulative!O49</f>
        <v>5551.7950398897983</v>
      </c>
      <c r="BH49" s="42">
        <f>V49-Savings_Cumulative!P49</f>
        <v>5519.2378237768362</v>
      </c>
      <c r="BI49" s="42">
        <f>W49-Savings_Cumulative!Q49</f>
        <v>5497.3830867607458</v>
      </c>
      <c r="BJ49" s="42">
        <f>X49-Savings_Cumulative!R49</f>
        <v>5485.5599930058315</v>
      </c>
      <c r="BK49" s="42">
        <f>Y49-Savings_Cumulative!S49</f>
        <v>5473.8252609196352</v>
      </c>
      <c r="BL49" s="42">
        <f>Z49-Savings_Cumulative!T49</f>
        <v>5468.8660835980481</v>
      </c>
      <c r="BM49" s="42">
        <f>AA49-Savings_Cumulative!U49</f>
        <v>5475.6279804465858</v>
      </c>
      <c r="BN49" s="42">
        <f>AB49-Savings_Cumulative!V49</f>
        <v>5482.1867620065414</v>
      </c>
      <c r="BO49" s="42">
        <f>AC49-Savings_Cumulative!W49</f>
        <v>5488.5476994846449</v>
      </c>
      <c r="BP49" s="42">
        <f>AD49-Savings_Cumulative!X49</f>
        <v>5494.7344820884173</v>
      </c>
      <c r="BQ49" s="42">
        <f>AE49-Savings_Cumulative!Y49</f>
        <v>5514.7831234696578</v>
      </c>
      <c r="BR49" s="42">
        <f>AF49-Savings_Cumulative!Z49</f>
        <v>5538.0998416326183</v>
      </c>
      <c r="BS49" s="42">
        <f>AG49-Savings_Cumulative!AA49</f>
        <v>5561.050352229744</v>
      </c>
      <c r="BT49" s="42">
        <f>AH49-Savings_Cumulative!AB49</f>
        <v>5583.7063644244545</v>
      </c>
      <c r="BU49" s="42">
        <f>AI49-Savings_Cumulative!AC49</f>
        <v>5606.1128804468508</v>
      </c>
      <c r="BV49" s="42">
        <f>AJ49-Savings_Cumulative!AD49</f>
        <v>5628.2814709684244</v>
      </c>
      <c r="BW49" s="42">
        <f>AK49-Savings_Cumulative!AE49</f>
        <v>5650.2431326465157</v>
      </c>
      <c r="BX49" s="42">
        <f>AL49-Savings_Cumulative!AF49</f>
        <v>5654.5608467375023</v>
      </c>
      <c r="BY49" s="42">
        <f>AM49-Savings_Cumulative!AG49</f>
        <v>5659.0616138339701</v>
      </c>
      <c r="BZ49" s="42">
        <f>AN49-Savings_Cumulative!AH49</f>
        <v>5663.5817658600263</v>
      </c>
      <c r="CA49" s="42">
        <f>AO49-Savings_Cumulative!AI49</f>
        <v>5668.1525178727334</v>
      </c>
      <c r="CB49" s="42">
        <f>AP49-Savings_Cumulative!AJ49</f>
        <v>5672.8377083978312</v>
      </c>
      <c r="CC49" s="42">
        <f>AQ49-Savings_Cumulative!AK49</f>
        <v>5677.6485967138997</v>
      </c>
      <c r="CD49" s="42">
        <f>AR49-Savings_Cumulative!AL49</f>
        <v>5682.5815264317389</v>
      </c>
      <c r="CE49" s="42">
        <f>AS49-Savings_Cumulative!AM49</f>
        <v>5687.6035269754766</v>
      </c>
      <c r="CF49" s="42">
        <f>AT49-Savings_Cumulative!AN49</f>
        <v>5692.7188462233189</v>
      </c>
      <c r="CG49" s="42">
        <f>AU49-Savings_Cumulative!AO49</f>
        <v>5697.9432248818848</v>
      </c>
    </row>
    <row r="50" spans="2:85" x14ac:dyDescent="0.35">
      <c r="B50" s="27" t="s">
        <v>2113</v>
      </c>
      <c r="C50" s="27" t="s">
        <v>32</v>
      </c>
      <c r="D50" s="97" t="s">
        <v>2125</v>
      </c>
      <c r="E50" s="97"/>
      <c r="F50" s="98">
        <f>INDEX(RefTables!C$6:C$28,MATCH($D50,RefTables!$B$6:$B$28,0))</f>
        <v>8.8471448646172401E-3</v>
      </c>
      <c r="G50" s="98">
        <f>INDEX(RefTables!D$6:D$28,MATCH($D50,RefTables!$B$6:$B$28,0))</f>
        <v>7.5867789134664854E-3</v>
      </c>
      <c r="H50" s="249"/>
      <c r="I50" s="35">
        <f>SUMIFS(F861_2013_Sales!$W$4:$W$3061,F861_2013_Sales!$G$4:$G$3061,$C50,F861_2013_Sales!$E$4:$E$3061,"&lt;&gt;Energy")/1000</f>
        <v>110511.827</v>
      </c>
      <c r="J50" s="39">
        <f>I50+Savings_FirstYear!D50</f>
        <v>110538.05</v>
      </c>
      <c r="K50" s="39">
        <f t="shared" si="1"/>
        <v>111489.54114272252</v>
      </c>
      <c r="L50" s="39">
        <f t="shared" ref="L50:AU50" si="80">IF(L$5&lt;=2040,K50*(1+$F50),K50*(1+$G50))</f>
        <v>112475.90526410189</v>
      </c>
      <c r="M50" s="39">
        <f t="shared" si="80"/>
        <v>113470.99589175236</v>
      </c>
      <c r="N50" s="39">
        <f t="shared" si="80"/>
        <v>114474.89023033908</v>
      </c>
      <c r="O50" s="39">
        <f t="shared" si="80"/>
        <v>115487.66616756805</v>
      </c>
      <c r="P50" s="39">
        <f t="shared" si="80"/>
        <v>116509.40228022909</v>
      </c>
      <c r="Q50" s="39">
        <f t="shared" si="80"/>
        <v>117540.17784029224</v>
      </c>
      <c r="R50" s="39">
        <f t="shared" si="80"/>
        <v>118580.07282105817</v>
      </c>
      <c r="S50" s="39">
        <f t="shared" si="80"/>
        <v>119629.16790336293</v>
      </c>
      <c r="T50" s="39">
        <f t="shared" si="80"/>
        <v>120687.5444818376</v>
      </c>
      <c r="U50" s="39">
        <f t="shared" si="80"/>
        <v>121755.28467122336</v>
      </c>
      <c r="V50" s="39">
        <f t="shared" si="80"/>
        <v>122832.47131274239</v>
      </c>
      <c r="W50" s="39">
        <f t="shared" si="80"/>
        <v>123919.18798052517</v>
      </c>
      <c r="X50" s="39">
        <f t="shared" si="80"/>
        <v>125015.51898809461</v>
      </c>
      <c r="Y50" s="39">
        <f t="shared" si="80"/>
        <v>126121.54939490759</v>
      </c>
      <c r="Z50" s="39">
        <f t="shared" si="80"/>
        <v>127237.36501295431</v>
      </c>
      <c r="AA50" s="39">
        <f t="shared" si="80"/>
        <v>128363.0524134161</v>
      </c>
      <c r="AB50" s="39">
        <f t="shared" si="80"/>
        <v>129498.69893338204</v>
      </c>
      <c r="AC50" s="39">
        <f t="shared" si="80"/>
        <v>130644.39268262513</v>
      </c>
      <c r="AD50" s="39">
        <f t="shared" si="80"/>
        <v>131800.22255043825</v>
      </c>
      <c r="AE50" s="39">
        <f t="shared" si="80"/>
        <v>132966.27821253077</v>
      </c>
      <c r="AF50" s="39">
        <f t="shared" si="80"/>
        <v>134142.65013798603</v>
      </c>
      <c r="AG50" s="39">
        <f t="shared" si="80"/>
        <v>135329.42959628045</v>
      </c>
      <c r="AH50" s="39">
        <f t="shared" si="80"/>
        <v>136526.70866436476</v>
      </c>
      <c r="AI50" s="39">
        <f t="shared" si="80"/>
        <v>137734.58023380779</v>
      </c>
      <c r="AJ50" s="39">
        <f t="shared" si="80"/>
        <v>138953.13801800355</v>
      </c>
      <c r="AK50" s="39">
        <f t="shared" si="80"/>
        <v>140182.47655944197</v>
      </c>
      <c r="AL50" s="39">
        <f t="shared" si="80"/>
        <v>141246.01001664065</v>
      </c>
      <c r="AM50" s="39">
        <f t="shared" si="80"/>
        <v>142317.61226704618</v>
      </c>
      <c r="AN50" s="39">
        <f t="shared" si="80"/>
        <v>143397.34452680871</v>
      </c>
      <c r="AO50" s="39">
        <f t="shared" si="80"/>
        <v>144485.26847651179</v>
      </c>
      <c r="AP50" s="39">
        <f t="shared" si="80"/>
        <v>145581.44626469593</v>
      </c>
      <c r="AQ50" s="39">
        <f t="shared" si="80"/>
        <v>146685.94051140887</v>
      </c>
      <c r="AR50" s="39">
        <f t="shared" si="80"/>
        <v>147798.81431178283</v>
      </c>
      <c r="AS50" s="39">
        <f t="shared" si="80"/>
        <v>148920.13123963881</v>
      </c>
      <c r="AT50" s="39">
        <f t="shared" si="80"/>
        <v>150049.95535111838</v>
      </c>
      <c r="AU50" s="39">
        <f t="shared" si="80"/>
        <v>151188.35118834284</v>
      </c>
      <c r="AV50" s="42">
        <f t="shared" si="3"/>
        <v>110538.05</v>
      </c>
      <c r="AW50" s="42">
        <f>K50-Savings_Cumulative!E50</f>
        <v>111489.54114272252</v>
      </c>
      <c r="AX50" s="42">
        <f>L50-Savings_Cumulative!F50</f>
        <v>112475.90526410189</v>
      </c>
      <c r="AY50" s="42">
        <f>M50-Savings_Cumulative!G50</f>
        <v>113470.99589175236</v>
      </c>
      <c r="AZ50" s="42">
        <f>N50-Savings_Cumulative!H50</f>
        <v>114474.89023033908</v>
      </c>
      <c r="BA50" s="42">
        <f>O50-Savings_Cumulative!I50</f>
        <v>115487.66616756805</v>
      </c>
      <c r="BB50" s="42">
        <f>P50-Savings_Cumulative!J50</f>
        <v>116509.40228022909</v>
      </c>
      <c r="BC50" s="42">
        <f>Q50-Savings_Cumulative!K50</f>
        <v>117512.53169472635</v>
      </c>
      <c r="BD50" s="42">
        <f>R50-Savings_Cumulative!L50</f>
        <v>118289.51743714814</v>
      </c>
      <c r="BE50" s="42">
        <f>S50-Savings_Cumulative!M50</f>
        <v>118837.38590627362</v>
      </c>
      <c r="BF50" s="42">
        <f>T50-Savings_Cumulative!N50</f>
        <v>119154.53962391314</v>
      </c>
      <c r="BG50" s="42">
        <f>U50-Savings_Cumulative!O50</f>
        <v>119240.76969451299</v>
      </c>
      <c r="BH50" s="42">
        <f>V50-Savings_Cumulative!P50</f>
        <v>119125.54863908689</v>
      </c>
      <c r="BI50" s="42">
        <f>W50-Savings_Cumulative!Q50</f>
        <v>119025.98072716486</v>
      </c>
      <c r="BJ50" s="42">
        <f>X50-Savings_Cumulative!R50</f>
        <v>118984.05266549744</v>
      </c>
      <c r="BK50" s="42">
        <f>Y50-Savings_Cumulative!S50</f>
        <v>119035.33179045275</v>
      </c>
      <c r="BL50" s="42">
        <f>Z50-Savings_Cumulative!T50</f>
        <v>119183.02715775633</v>
      </c>
      <c r="BM50" s="42">
        <f>AA50-Savings_Cumulative!U50</f>
        <v>119456.53764546925</v>
      </c>
      <c r="BN50" s="42">
        <f>AB50-Savings_Cumulative!V50</f>
        <v>119892.41324201398</v>
      </c>
      <c r="BO50" s="42">
        <f>AC50-Savings_Cumulative!W50</f>
        <v>120446.78711792518</v>
      </c>
      <c r="BP50" s="42">
        <f>AD50-Savings_Cumulative!X50</f>
        <v>121082.70213726873</v>
      </c>
      <c r="BQ50" s="42">
        <f>AE50-Savings_Cumulative!Y50</f>
        <v>121802.95142121534</v>
      </c>
      <c r="BR50" s="42">
        <f>AF50-Savings_Cumulative!Z50</f>
        <v>122628.77147979887</v>
      </c>
      <c r="BS50" s="42">
        <f>AG50-Savings_Cumulative!AA50</f>
        <v>123529.87771127478</v>
      </c>
      <c r="BT50" s="42">
        <f>AH50-Savings_Cumulative!AB50</f>
        <v>124506.7032328771</v>
      </c>
      <c r="BU50" s="42">
        <f>AI50-Savings_Cumulative!AC50</f>
        <v>125559.4951093917</v>
      </c>
      <c r="BV50" s="42">
        <f>AJ50-Savings_Cumulative!AD50</f>
        <v>126681.21030697424</v>
      </c>
      <c r="BW50" s="42">
        <f>AK50-Savings_Cumulative!AE50</f>
        <v>127818.21786092306</v>
      </c>
      <c r="BX50" s="42">
        <f>AL50-Savings_Cumulative!AF50</f>
        <v>128781.64110816136</v>
      </c>
      <c r="BY50" s="42">
        <f>AM50-Savings_Cumulative!AG50</f>
        <v>129751.53739114881</v>
      </c>
      <c r="BZ50" s="42">
        <f>AN50-Savings_Cumulative!AH50</f>
        <v>130729.49530094549</v>
      </c>
      <c r="CA50" s="42">
        <f>AO50-Savings_Cumulative!AI50</f>
        <v>131716.35805286144</v>
      </c>
      <c r="CB50" s="42">
        <f>AP50-Savings_Cumulative!AJ50</f>
        <v>132713.0396696073</v>
      </c>
      <c r="CC50" s="42">
        <f>AQ50-Savings_Cumulative!AK50</f>
        <v>133720.05801780196</v>
      </c>
      <c r="CD50" s="42">
        <f>AR50-Savings_Cumulative!AL50</f>
        <v>134734.58439063508</v>
      </c>
      <c r="CE50" s="42">
        <f>AS50-Savings_Cumulative!AM50</f>
        <v>135756.20568887657</v>
      </c>
      <c r="CF50" s="42">
        <f>AT50-Savings_Cumulative!AN50</f>
        <v>136785.13385134732</v>
      </c>
      <c r="CG50" s="42">
        <f>AU50-Savings_Cumulative!AO50</f>
        <v>137821.87368267056</v>
      </c>
    </row>
    <row r="51" spans="2:85" x14ac:dyDescent="0.35">
      <c r="B51" s="27" t="s">
        <v>2114</v>
      </c>
      <c r="C51" s="27" t="s">
        <v>92</v>
      </c>
      <c r="D51" s="97" t="s">
        <v>2122</v>
      </c>
      <c r="E51" s="97"/>
      <c r="F51" s="98">
        <f>INDEX(RefTables!C$6:C$28,MATCH($D51,RefTables!$B$6:$B$28,0))</f>
        <v>8.0784249789547236E-3</v>
      </c>
      <c r="G51" s="98">
        <f>INDEX(RefTables!D$6:D$28,MATCH($D51,RefTables!$B$6:$B$28,0))</f>
        <v>7.0905992199721268E-3</v>
      </c>
      <c r="H51" s="249"/>
      <c r="I51" s="35">
        <f>SUMIFS(F861_2013_Sales!$W$4:$W$3061,F861_2013_Sales!$G$4:$G$3061,$C51,F861_2013_Sales!$E$4:$E$3061,"&lt;&gt;Energy")/1000</f>
        <v>92882.722999999998</v>
      </c>
      <c r="J51" s="39">
        <f>I51+Savings_FirstYear!D51</f>
        <v>93813.45</v>
      </c>
      <c r="K51" s="39">
        <f t="shared" si="1"/>
        <v>93633.06910959653</v>
      </c>
      <c r="L51" s="39">
        <f t="shared" ref="L51:AU51" si="81">IF(L$5&lt;=2040,K51*(1+$F51),K51*(1+$G51))</f>
        <v>94389.476833947687</v>
      </c>
      <c r="M51" s="39">
        <f t="shared" si="81"/>
        <v>95151.995141353516</v>
      </c>
      <c r="N51" s="39">
        <f t="shared" si="81"/>
        <v>95920.673395700811</v>
      </c>
      <c r="O51" s="39">
        <f t="shared" si="81"/>
        <v>96695.561359658794</v>
      </c>
      <c r="P51" s="39">
        <f t="shared" si="81"/>
        <v>97476.709197900709</v>
      </c>
      <c r="Q51" s="39">
        <f t="shared" si="81"/>
        <v>98264.167480351331</v>
      </c>
      <c r="R51" s="39">
        <f t="shared" si="81"/>
        <v>99057.987185460792</v>
      </c>
      <c r="S51" s="39">
        <f t="shared" si="81"/>
        <v>99858.219703504801</v>
      </c>
      <c r="T51" s="39">
        <f t="shared" si="81"/>
        <v>100664.91683991154</v>
      </c>
      <c r="U51" s="39">
        <f t="shared" si="81"/>
        <v>101478.13081861549</v>
      </c>
      <c r="V51" s="39">
        <f t="shared" si="81"/>
        <v>102297.91428543824</v>
      </c>
      <c r="W51" s="39">
        <f t="shared" si="81"/>
        <v>103124.32031149669</v>
      </c>
      <c r="X51" s="39">
        <f t="shared" si="81"/>
        <v>103957.4023966388</v>
      </c>
      <c r="Y51" s="39">
        <f t="shared" si="81"/>
        <v>104797.21447290706</v>
      </c>
      <c r="Z51" s="39">
        <f t="shared" si="81"/>
        <v>105643.81090802986</v>
      </c>
      <c r="AA51" s="39">
        <f t="shared" si="81"/>
        <v>106497.24650894126</v>
      </c>
      <c r="AB51" s="39">
        <f t="shared" si="81"/>
        <v>107357.57652532899</v>
      </c>
      <c r="AC51" s="39">
        <f t="shared" si="81"/>
        <v>108224.85665321125</v>
      </c>
      <c r="AD51" s="39">
        <f t="shared" si="81"/>
        <v>109099.14303854234</v>
      </c>
      <c r="AE51" s="39">
        <f t="shared" si="81"/>
        <v>109980.49228084747</v>
      </c>
      <c r="AF51" s="39">
        <f t="shared" si="81"/>
        <v>110868.96143688681</v>
      </c>
      <c r="AG51" s="39">
        <f t="shared" si="81"/>
        <v>111764.60802434932</v>
      </c>
      <c r="AH51" s="39">
        <f t="shared" si="81"/>
        <v>112667.49002557631</v>
      </c>
      <c r="AI51" s="39">
        <f t="shared" si="81"/>
        <v>113577.66589131506</v>
      </c>
      <c r="AJ51" s="39">
        <f t="shared" si="81"/>
        <v>114495.19454450284</v>
      </c>
      <c r="AK51" s="39">
        <f t="shared" si="81"/>
        <v>115420.13538408143</v>
      </c>
      <c r="AL51" s="39">
        <f t="shared" si="81"/>
        <v>116238.53330600487</v>
      </c>
      <c r="AM51" s="39">
        <f t="shared" si="81"/>
        <v>117062.73415959513</v>
      </c>
      <c r="AN51" s="39">
        <f t="shared" si="81"/>
        <v>117892.77909111496</v>
      </c>
      <c r="AO51" s="39">
        <f t="shared" si="81"/>
        <v>118728.70953857877</v>
      </c>
      <c r="AP51" s="39">
        <f t="shared" si="81"/>
        <v>119570.56723382132</v>
      </c>
      <c r="AQ51" s="39">
        <f t="shared" si="81"/>
        <v>120418.39420458108</v>
      </c>
      <c r="AR51" s="39">
        <f t="shared" si="81"/>
        <v>121272.23277659838</v>
      </c>
      <c r="AS51" s="39">
        <f t="shared" si="81"/>
        <v>122132.12557572841</v>
      </c>
      <c r="AT51" s="39">
        <f t="shared" si="81"/>
        <v>122998.1155300692</v>
      </c>
      <c r="AU51" s="39">
        <f t="shared" si="81"/>
        <v>123870.24587210476</v>
      </c>
      <c r="AV51" s="42">
        <f t="shared" si="3"/>
        <v>93813.45</v>
      </c>
      <c r="AW51" s="42">
        <f>K51-Savings_Cumulative!E51</f>
        <v>93633.06910959653</v>
      </c>
      <c r="AX51" s="42">
        <f>L51-Savings_Cumulative!F51</f>
        <v>94389.476833947687</v>
      </c>
      <c r="AY51" s="42">
        <f>M51-Savings_Cumulative!G51</f>
        <v>95151.995141353516</v>
      </c>
      <c r="AZ51" s="42">
        <f>N51-Savings_Cumulative!H51</f>
        <v>95920.673395700811</v>
      </c>
      <c r="BA51" s="42">
        <f>O51-Savings_Cumulative!I51</f>
        <v>96695.561359658794</v>
      </c>
      <c r="BB51" s="42">
        <f>P51-Savings_Cumulative!J51</f>
        <v>97476.709197900709</v>
      </c>
      <c r="BC51" s="42">
        <f>Q51-Savings_Cumulative!K51</f>
        <v>97289.40038837232</v>
      </c>
      <c r="BD51" s="42">
        <f>R51-Savings_Cumulative!L51</f>
        <v>97110.326089598064</v>
      </c>
      <c r="BE51" s="42">
        <f>S51-Savings_Cumulative!M51</f>
        <v>96939.455346746094</v>
      </c>
      <c r="BF51" s="42">
        <f>T51-Savings_Cumulative!N51</f>
        <v>96776.757929685366</v>
      </c>
      <c r="BG51" s="42">
        <f>U51-Savings_Cumulative!O51</f>
        <v>96622.204329092463</v>
      </c>
      <c r="BH51" s="42">
        <f>V51-Savings_Cumulative!P51</f>
        <v>96475.765752624284</v>
      </c>
      <c r="BI51" s="42">
        <f>W51-Savings_Cumulative!Q51</f>
        <v>96512.681817817225</v>
      </c>
      <c r="BJ51" s="42">
        <f>X51-Savings_Cumulative!R51</f>
        <v>96722.286044335167</v>
      </c>
      <c r="BK51" s="42">
        <f>Y51-Savings_Cumulative!S51</f>
        <v>96935.881874476807</v>
      </c>
      <c r="BL51" s="42">
        <f>Z51-Savings_Cumulative!T51</f>
        <v>97267.435602234924</v>
      </c>
      <c r="BM51" s="42">
        <f>AA51-Savings_Cumulative!U51</f>
        <v>97801.71022296611</v>
      </c>
      <c r="BN51" s="42">
        <f>AB51-Savings_Cumulative!V51</f>
        <v>98336.386746261371</v>
      </c>
      <c r="BO51" s="42">
        <f>AC51-Savings_Cumulative!W51</f>
        <v>98871.571852064066</v>
      </c>
      <c r="BP51" s="42">
        <f>AD51-Savings_Cumulative!X51</f>
        <v>99407.686544420867</v>
      </c>
      <c r="BQ51" s="42">
        <f>AE51-Savings_Cumulative!Y51</f>
        <v>100183.90311931714</v>
      </c>
      <c r="BR51" s="42">
        <f>AF51-Savings_Cumulative!Z51</f>
        <v>101020.72921306425</v>
      </c>
      <c r="BS51" s="42">
        <f>AG51-Savings_Cumulative!AA51</f>
        <v>101856.51243880764</v>
      </c>
      <c r="BT51" s="42">
        <f>AH51-Savings_Cumulative!AB51</f>
        <v>102692.49074635097</v>
      </c>
      <c r="BU51" s="42">
        <f>AI51-Savings_Cumulative!AC51</f>
        <v>103529.45223082596</v>
      </c>
      <c r="BV51" s="42">
        <f>AJ51-Savings_Cumulative!AD51</f>
        <v>104367.61871160191</v>
      </c>
      <c r="BW51" s="42">
        <f>AK51-Savings_Cumulative!AE51</f>
        <v>105207.54401448509</v>
      </c>
      <c r="BX51" s="42">
        <f>AL51-Savings_Cumulative!AF51</f>
        <v>105952.55977318094</v>
      </c>
      <c r="BY51" s="42">
        <f>AM51-Savings_Cumulative!AG51</f>
        <v>106703.91451260602</v>
      </c>
      <c r="BZ51" s="42">
        <f>AN51-Savings_Cumulative!AH51</f>
        <v>107458.87815392323</v>
      </c>
      <c r="CA51" s="42">
        <f>AO51-Savings_Cumulative!AI51</f>
        <v>108218.02982424962</v>
      </c>
      <c r="CB51" s="42">
        <f>AP51-Savings_Cumulative!AJ51</f>
        <v>108982.5068573836</v>
      </c>
      <c r="CC51" s="42">
        <f>AQ51-Savings_Cumulative!AK51</f>
        <v>109752.5553883315</v>
      </c>
      <c r="CD51" s="42">
        <f>AR51-Savings_Cumulative!AL51</f>
        <v>110528.16841368799</v>
      </c>
      <c r="CE51" s="42">
        <f>AS51-Savings_Cumulative!AM51</f>
        <v>111309.19975640619</v>
      </c>
      <c r="CF51" s="42">
        <f>AT51-Savings_Cumulative!AN51</f>
        <v>112096.1124984659</v>
      </c>
      <c r="CG51" s="42">
        <f>AU51-Savings_Cumulative!AO51</f>
        <v>112889.21841203482</v>
      </c>
    </row>
    <row r="52" spans="2:85" x14ac:dyDescent="0.35">
      <c r="B52" s="27" t="s">
        <v>2115</v>
      </c>
      <c r="C52" s="27" t="s">
        <v>112</v>
      </c>
      <c r="D52" s="97" t="s">
        <v>2130</v>
      </c>
      <c r="E52" s="97"/>
      <c r="F52" s="98">
        <f>INDEX(RefTables!C$6:C$28,MATCH($D52,RefTables!$B$6:$B$28,0))</f>
        <v>4.6358574749501003E-3</v>
      </c>
      <c r="G52" s="98">
        <f>INDEX(RefTables!D$6:D$28,MATCH($D52,RefTables!$B$6:$B$28,0))</f>
        <v>2.9877318690711974E-3</v>
      </c>
      <c r="H52" s="249"/>
      <c r="I52" s="35">
        <f>SUMIFS(F861_2013_Sales!$W$4:$W$3061,F861_2013_Sales!$G$4:$G$3061,$C52,F861_2013_Sales!$E$4:$E$3061,"&lt;&gt;Energy")/1000</f>
        <v>31399.85</v>
      </c>
      <c r="J52" s="39">
        <f>I52+Savings_FirstYear!D52</f>
        <v>31476.965</v>
      </c>
      <c r="K52" s="39">
        <f t="shared" si="1"/>
        <v>31545.415229334809</v>
      </c>
      <c r="L52" s="39">
        <f t="shared" ref="L52:AU52" si="82">IF(L$5&lt;=2040,K52*(1+$F52),K52*(1+$G52))</f>
        <v>31691.655278326125</v>
      </c>
      <c r="M52" s="39">
        <f t="shared" si="82"/>
        <v>31838.573275341696</v>
      </c>
      <c r="N52" s="39">
        <f t="shared" si="82"/>
        <v>31986.172363251935</v>
      </c>
      <c r="O52" s="39">
        <f t="shared" si="82"/>
        <v>32134.455699497157</v>
      </c>
      <c r="P52" s="39">
        <f t="shared" si="82"/>
        <v>32283.426456155124</v>
      </c>
      <c r="Q52" s="39">
        <f t="shared" si="82"/>
        <v>32433.087820008892</v>
      </c>
      <c r="R52" s="39">
        <f t="shared" si="82"/>
        <v>32583.442992614993</v>
      </c>
      <c r="S52" s="39">
        <f t="shared" si="82"/>
        <v>32734.495190371919</v>
      </c>
      <c r="T52" s="39">
        <f t="shared" si="82"/>
        <v>32886.247644588926</v>
      </c>
      <c r="U52" s="39">
        <f t="shared" si="82"/>
        <v>33038.703601555157</v>
      </c>
      <c r="V52" s="39">
        <f t="shared" si="82"/>
        <v>33191.866322609087</v>
      </c>
      <c r="W52" s="39">
        <f t="shared" si="82"/>
        <v>33345.739084208297</v>
      </c>
      <c r="X52" s="39">
        <f t="shared" si="82"/>
        <v>33500.325177999563</v>
      </c>
      <c r="Y52" s="39">
        <f t="shared" si="82"/>
        <v>33655.627910889249</v>
      </c>
      <c r="Z52" s="39">
        <f t="shared" si="82"/>
        <v>33811.650605114082</v>
      </c>
      <c r="AA52" s="39">
        <f t="shared" si="82"/>
        <v>33968.396598312203</v>
      </c>
      <c r="AB52" s="39">
        <f t="shared" si="82"/>
        <v>34125.869243594556</v>
      </c>
      <c r="AC52" s="39">
        <f t="shared" si="82"/>
        <v>34284.071909616643</v>
      </c>
      <c r="AD52" s="39">
        <f t="shared" si="82"/>
        <v>34443.007980650567</v>
      </c>
      <c r="AE52" s="39">
        <f t="shared" si="82"/>
        <v>34602.680856657433</v>
      </c>
      <c r="AF52" s="39">
        <f t="shared" si="82"/>
        <v>34763.093953360083</v>
      </c>
      <c r="AG52" s="39">
        <f t="shared" si="82"/>
        <v>34924.25070231616</v>
      </c>
      <c r="AH52" s="39">
        <f t="shared" si="82"/>
        <v>35086.154550991523</v>
      </c>
      <c r="AI52" s="39">
        <f t="shared" si="82"/>
        <v>35248.808962833995</v>
      </c>
      <c r="AJ52" s="39">
        <f t="shared" si="82"/>
        <v>35412.217417347434</v>
      </c>
      <c r="AK52" s="39">
        <f t="shared" si="82"/>
        <v>35576.3834101662</v>
      </c>
      <c r="AL52" s="39">
        <f t="shared" si="82"/>
        <v>35682.676104667051</v>
      </c>
      <c r="AM52" s="39">
        <f t="shared" si="82"/>
        <v>35789.286373238712</v>
      </c>
      <c r="AN52" s="39">
        <f t="shared" si="82"/>
        <v>35896.215164707355</v>
      </c>
      <c r="AO52" s="39">
        <f t="shared" si="82"/>
        <v>36003.463430733987</v>
      </c>
      <c r="AP52" s="39">
        <f t="shared" si="82"/>
        <v>36111.032125822931</v>
      </c>
      <c r="AQ52" s="39">
        <f t="shared" si="82"/>
        <v>36218.922207330303</v>
      </c>
      <c r="AR52" s="39">
        <f t="shared" si="82"/>
        <v>36327.134635472554</v>
      </c>
      <c r="AS52" s="39">
        <f t="shared" si="82"/>
        <v>36435.670373334993</v>
      </c>
      <c r="AT52" s="39">
        <f t="shared" si="82"/>
        <v>36544.530386880382</v>
      </c>
      <c r="AU52" s="39">
        <f t="shared" si="82"/>
        <v>36653.715644957505</v>
      </c>
      <c r="AV52" s="42">
        <f t="shared" si="3"/>
        <v>31476.965</v>
      </c>
      <c r="AW52" s="42">
        <f>K52-Savings_Cumulative!E52</f>
        <v>31545.415229334809</v>
      </c>
      <c r="AX52" s="42">
        <f>L52-Savings_Cumulative!F52</f>
        <v>31691.655278326125</v>
      </c>
      <c r="AY52" s="42">
        <f>M52-Savings_Cumulative!G52</f>
        <v>31838.573275341696</v>
      </c>
      <c r="AZ52" s="42">
        <f>N52-Savings_Cumulative!H52</f>
        <v>31986.172363251935</v>
      </c>
      <c r="BA52" s="42">
        <f>O52-Savings_Cumulative!I52</f>
        <v>32134.455699497157</v>
      </c>
      <c r="BB52" s="42">
        <f>P52-Savings_Cumulative!J52</f>
        <v>32283.426456155124</v>
      </c>
      <c r="BC52" s="42">
        <f>Q52-Savings_Cumulative!K52</f>
        <v>32353.802841540321</v>
      </c>
      <c r="BD52" s="42">
        <f>R52-Savings_Cumulative!L52</f>
        <v>32359.992592386978</v>
      </c>
      <c r="BE52" s="42">
        <f>S52-Savings_Cumulative!M52</f>
        <v>32302.131802267522</v>
      </c>
      <c r="BF52" s="42">
        <f>T52-Savings_Cumulative!N52</f>
        <v>32180.740548678266</v>
      </c>
      <c r="BG52" s="42">
        <f>U52-Savings_Cumulative!O52</f>
        <v>32011.389100157718</v>
      </c>
      <c r="BH52" s="42">
        <f>V52-Savings_Cumulative!P52</f>
        <v>31844.437930210068</v>
      </c>
      <c r="BI52" s="42">
        <f>W52-Savings_Cumulative!Q52</f>
        <v>31694.12212363409</v>
      </c>
      <c r="BJ52" s="42">
        <f>X52-Savings_Cumulative!R52</f>
        <v>31571.249021139141</v>
      </c>
      <c r="BK52" s="42">
        <f>Y52-Savings_Cumulative!S52</f>
        <v>31473.059949251903</v>
      </c>
      <c r="BL52" s="42">
        <f>Z52-Savings_Cumulative!T52</f>
        <v>31408.461928381093</v>
      </c>
      <c r="BM52" s="42">
        <f>AA52-Savings_Cumulative!U52</f>
        <v>31388.819026032179</v>
      </c>
      <c r="BN52" s="42">
        <f>AB52-Savings_Cumulative!V52</f>
        <v>31398.997068943136</v>
      </c>
      <c r="BO52" s="42">
        <f>AC52-Savings_Cumulative!W52</f>
        <v>31430.005081871685</v>
      </c>
      <c r="BP52" s="42">
        <f>AD52-Savings_Cumulative!X52</f>
        <v>31479.746770787344</v>
      </c>
      <c r="BQ52" s="42">
        <f>AE52-Savings_Cumulative!Y52</f>
        <v>31558.43352497269</v>
      </c>
      <c r="BR52" s="42">
        <f>AF52-Savings_Cumulative!Z52</f>
        <v>31657.015840399974</v>
      </c>
      <c r="BS52" s="42">
        <f>AG52-Savings_Cumulative!AA52</f>
        <v>31774.484511571718</v>
      </c>
      <c r="BT52" s="42">
        <f>AH52-Savings_Cumulative!AB52</f>
        <v>31910.723788098825</v>
      </c>
      <c r="BU52" s="42">
        <f>AI52-Savings_Cumulative!AC52</f>
        <v>32061.924067612952</v>
      </c>
      <c r="BV52" s="42">
        <f>AJ52-Savings_Cumulative!AD52</f>
        <v>32214.816353963321</v>
      </c>
      <c r="BW52" s="42">
        <f>AK52-Savings_Cumulative!AE52</f>
        <v>32366.409017075508</v>
      </c>
      <c r="BX52" s="42">
        <f>AL52-Savings_Cumulative!AF52</f>
        <v>32459.639076658157</v>
      </c>
      <c r="BY52" s="42">
        <f>AM52-Savings_Cumulative!AG52</f>
        <v>32553.531017305544</v>
      </c>
      <c r="BZ52" s="42">
        <f>AN52-Savings_Cumulative!AH52</f>
        <v>32648.244057617267</v>
      </c>
      <c r="CA52" s="42">
        <f>AO52-Savings_Cumulative!AI52</f>
        <v>32743.998116052258</v>
      </c>
      <c r="CB52" s="42">
        <f>AP52-Savings_Cumulative!AJ52</f>
        <v>32840.799456485205</v>
      </c>
      <c r="CC52" s="42">
        <f>AQ52-Savings_Cumulative!AK52</f>
        <v>32937.958037231838</v>
      </c>
      <c r="CD52" s="42">
        <f>AR52-Savings_Cumulative!AL52</f>
        <v>33035.451480999109</v>
      </c>
      <c r="CE52" s="42">
        <f>AS52-Savings_Cumulative!AM52</f>
        <v>33133.28800604053</v>
      </c>
      <c r="CF52" s="42">
        <f>AT52-Savings_Cumulative!AN52</f>
        <v>33231.486820586448</v>
      </c>
      <c r="CG52" s="42">
        <f>AU52-Savings_Cumulative!AO52</f>
        <v>33330.121630367816</v>
      </c>
    </row>
    <row r="53" spans="2:85" x14ac:dyDescent="0.35">
      <c r="B53" s="27" t="s">
        <v>2116</v>
      </c>
      <c r="C53" s="27" t="s">
        <v>37</v>
      </c>
      <c r="D53" s="97" t="s">
        <v>2138</v>
      </c>
      <c r="E53" s="97"/>
      <c r="F53" s="98">
        <f>INDEX(RefTables!C$6:C$28,MATCH($D53,RefTables!$B$6:$B$28,0))</f>
        <v>4.4385143750385048E-3</v>
      </c>
      <c r="G53" s="98">
        <f>INDEX(RefTables!D$6:D$28,MATCH($D53,RefTables!$B$6:$B$28,0))</f>
        <v>2.8905720298086912E-3</v>
      </c>
      <c r="H53" s="249"/>
      <c r="I53" s="35">
        <f>SUMIFS(F861_2013_Sales!$W$4:$W$3061,F861_2013_Sales!$G$4:$G$3061,$C53,F861_2013_Sales!$E$4:$E$3061,"&lt;&gt;Energy")/1000</f>
        <v>69124.043000000005</v>
      </c>
      <c r="J53" s="39">
        <f>I53+Savings_FirstYear!D53</f>
        <v>70036.379000000001</v>
      </c>
      <c r="K53" s="39">
        <f t="shared" si="1"/>
        <v>69430.851058516288</v>
      </c>
      <c r="L53" s="39">
        <f t="shared" ref="L53:AU53" si="83">IF(L$5&lt;=2040,K53*(1+$F53),K53*(1+$G53))</f>
        <v>69739.020889010673</v>
      </c>
      <c r="M53" s="39">
        <f t="shared" si="83"/>
        <v>70048.558535727658</v>
      </c>
      <c r="N53" s="39">
        <f t="shared" si="83"/>
        <v>70359.470069739211</v>
      </c>
      <c r="O53" s="39">
        <f t="shared" si="83"/>
        <v>70671.761589063841</v>
      </c>
      <c r="P53" s="39">
        <f t="shared" si="83"/>
        <v>70985.439218786196</v>
      </c>
      <c r="Q53" s="39">
        <f t="shared" si="83"/>
        <v>71300.509111177205</v>
      </c>
      <c r="R53" s="39">
        <f t="shared" si="83"/>
        <v>71616.977445814729</v>
      </c>
      <c r="S53" s="39">
        <f t="shared" si="83"/>
        <v>71934.850429704791</v>
      </c>
      <c r="T53" s="39">
        <f t="shared" si="83"/>
        <v>72254.134297403274</v>
      </c>
      <c r="U53" s="39">
        <f t="shared" si="83"/>
        <v>72574.83531113826</v>
      </c>
      <c r="V53" s="39">
        <f t="shared" si="83"/>
        <v>72896.959760932805</v>
      </c>
      <c r="W53" s="39">
        <f t="shared" si="83"/>
        <v>73220.513964728307</v>
      </c>
      <c r="X53" s="39">
        <f t="shared" si="83"/>
        <v>73545.504268508463</v>
      </c>
      <c r="Y53" s="39">
        <f t="shared" si="83"/>
        <v>73871.9370464237</v>
      </c>
      <c r="Z53" s="39">
        <f t="shared" si="83"/>
        <v>74199.818700916192</v>
      </c>
      <c r="AA53" s="39">
        <f t="shared" si="83"/>
        <v>74529.155662845456</v>
      </c>
      <c r="AB53" s="39">
        <f t="shared" si="83"/>
        <v>74859.954391614476</v>
      </c>
      <c r="AC53" s="39">
        <f t="shared" si="83"/>
        <v>75192.221375296387</v>
      </c>
      <c r="AD53" s="39">
        <f t="shared" si="83"/>
        <v>75525.963130761724</v>
      </c>
      <c r="AE53" s="39">
        <f t="shared" si="83"/>
        <v>75861.186203806239</v>
      </c>
      <c r="AF53" s="39">
        <f t="shared" si="83"/>
        <v>76197.897169279313</v>
      </c>
      <c r="AG53" s="39">
        <f t="shared" si="83"/>
        <v>76536.102631212867</v>
      </c>
      <c r="AH53" s="39">
        <f t="shared" si="83"/>
        <v>76875.809222950935</v>
      </c>
      <c r="AI53" s="39">
        <f t="shared" si="83"/>
        <v>77217.023607279727</v>
      </c>
      <c r="AJ53" s="39">
        <f t="shared" si="83"/>
        <v>77559.752476558322</v>
      </c>
      <c r="AK53" s="39">
        <f t="shared" si="83"/>
        <v>77904.002552849954</v>
      </c>
      <c r="AL53" s="39">
        <f t="shared" si="83"/>
        <v>78129.189683639372</v>
      </c>
      <c r="AM53" s="39">
        <f t="shared" si="83"/>
        <v>78355.027734050513</v>
      </c>
      <c r="AN53" s="39">
        <f t="shared" si="83"/>
        <v>78581.518585613449</v>
      </c>
      <c r="AO53" s="39">
        <f t="shared" si="83"/>
        <v>78808.664125296913</v>
      </c>
      <c r="AP53" s="39">
        <f t="shared" si="83"/>
        <v>79036.46624552409</v>
      </c>
      <c r="AQ53" s="39">
        <f t="shared" si="83"/>
        <v>79264.926844188318</v>
      </c>
      <c r="AR53" s="39">
        <f t="shared" si="83"/>
        <v>79494.04782466896</v>
      </c>
      <c r="AS53" s="39">
        <f t="shared" si="83"/>
        <v>79723.831095847228</v>
      </c>
      <c r="AT53" s="39">
        <f t="shared" si="83"/>
        <v>79954.278572122072</v>
      </c>
      <c r="AU53" s="39">
        <f t="shared" si="83"/>
        <v>80185.392173426182</v>
      </c>
      <c r="AV53" s="42">
        <f t="shared" si="3"/>
        <v>70036.379000000001</v>
      </c>
      <c r="AW53" s="42">
        <f>K53-Savings_Cumulative!E53</f>
        <v>69430.851058516288</v>
      </c>
      <c r="AX53" s="42">
        <f>L53-Savings_Cumulative!F53</f>
        <v>69739.020889010673</v>
      </c>
      <c r="AY53" s="42">
        <f>M53-Savings_Cumulative!G53</f>
        <v>70048.558535727658</v>
      </c>
      <c r="AZ53" s="42">
        <f>N53-Savings_Cumulative!H53</f>
        <v>70359.470069739211</v>
      </c>
      <c r="BA53" s="42">
        <f>O53-Savings_Cumulative!I53</f>
        <v>70671.761589063841</v>
      </c>
      <c r="BB53" s="42">
        <f>P53-Savings_Cumulative!J53</f>
        <v>70985.439218786196</v>
      </c>
      <c r="BC53" s="42">
        <f>Q53-Savings_Cumulative!K53</f>
        <v>70590.654718989346</v>
      </c>
      <c r="BD53" s="42">
        <f>R53-Savings_Cumulative!L53</f>
        <v>70201.216506436976</v>
      </c>
      <c r="BE53" s="42">
        <f>S53-Savings_Cumulative!M53</f>
        <v>69817.077325262668</v>
      </c>
      <c r="BF53" s="42">
        <f>T53-Savings_Cumulative!N53</f>
        <v>69438.190419708524</v>
      </c>
      <c r="BG53" s="42">
        <f>U53-Savings_Cumulative!O53</f>
        <v>69064.509529246425</v>
      </c>
      <c r="BH53" s="42">
        <f>V53-Savings_Cumulative!P53</f>
        <v>68695.988883748505</v>
      </c>
      <c r="BI53" s="42">
        <f>W53-Savings_Cumulative!Q53</f>
        <v>68460.218348997325</v>
      </c>
      <c r="BJ53" s="42">
        <f>X53-Savings_Cumulative!R53</f>
        <v>68348.940823923273</v>
      </c>
      <c r="BK53" s="42">
        <f>Y53-Savings_Cumulative!S53</f>
        <v>68238.843105396067</v>
      </c>
      <c r="BL53" s="42">
        <f>Z53-Savings_Cumulative!T53</f>
        <v>68212.900592974096</v>
      </c>
      <c r="BM53" s="42">
        <f>AA53-Savings_Cumulative!U53</f>
        <v>68332.519805021861</v>
      </c>
      <c r="BN53" s="42">
        <f>AB53-Savings_Cumulative!V53</f>
        <v>68449.819515518728</v>
      </c>
      <c r="BO53" s="42">
        <f>AC53-Savings_Cumulative!W53</f>
        <v>68564.864752459398</v>
      </c>
      <c r="BP53" s="42">
        <f>AD53-Savings_Cumulative!X53</f>
        <v>68677.949105035543</v>
      </c>
      <c r="BQ53" s="42">
        <f>AE53-Savings_Cumulative!Y53</f>
        <v>68963.230781573657</v>
      </c>
      <c r="BR53" s="42">
        <f>AF53-Savings_Cumulative!Z53</f>
        <v>69289.349896662869</v>
      </c>
      <c r="BS53" s="42">
        <f>AG53-Savings_Cumulative!AA53</f>
        <v>69611.234043086384</v>
      </c>
      <c r="BT53" s="42">
        <f>AH53-Savings_Cumulative!AB53</f>
        <v>69929.772070886174</v>
      </c>
      <c r="BU53" s="42">
        <f>AI53-Savings_Cumulative!AC53</f>
        <v>70245.521894928126</v>
      </c>
      <c r="BV53" s="42">
        <f>AJ53-Savings_Cumulative!AD53</f>
        <v>70558.626891212771</v>
      </c>
      <c r="BW53" s="42">
        <f>AK53-Savings_Cumulative!AE53</f>
        <v>70869.471544128275</v>
      </c>
      <c r="BX53" s="42">
        <f>AL53-Savings_Cumulative!AF53</f>
        <v>71070.076891798264</v>
      </c>
      <c r="BY53" s="42">
        <f>AM53-Savings_Cumulative!AG53</f>
        <v>71272.421740939986</v>
      </c>
      <c r="BZ53" s="42">
        <f>AN53-Savings_Cumulative!AH53</f>
        <v>71474.485404994397</v>
      </c>
      <c r="CA53" s="42">
        <f>AO53-Savings_Cumulative!AI53</f>
        <v>71676.664208279442</v>
      </c>
      <c r="CB53" s="42">
        <f>AP53-Savings_Cumulative!AJ53</f>
        <v>71879.759386169346</v>
      </c>
      <c r="CC53" s="42">
        <f>AQ53-Savings_Cumulative!AK53</f>
        <v>72083.920097856651</v>
      </c>
      <c r="CD53" s="42">
        <f>AR53-Savings_Cumulative!AL53</f>
        <v>72289.110429174951</v>
      </c>
      <c r="CE53" s="42">
        <f>AS53-Savings_Cumulative!AM53</f>
        <v>72495.125514651707</v>
      </c>
      <c r="CF53" s="42">
        <f>AT53-Savings_Cumulative!AN53</f>
        <v>72702.209251926412</v>
      </c>
      <c r="CG53" s="42">
        <f>AU53-Savings_Cumulative!AO53</f>
        <v>72910.559678824124</v>
      </c>
    </row>
    <row r="54" spans="2:85" x14ac:dyDescent="0.35">
      <c r="B54" s="27" t="s">
        <v>2117</v>
      </c>
      <c r="C54" s="27" t="s">
        <v>165</v>
      </c>
      <c r="D54" s="97" t="s">
        <v>2122</v>
      </c>
      <c r="E54" s="97"/>
      <c r="F54" s="98">
        <f>INDEX(RefTables!C$6:C$28,MATCH($D54,RefTables!$B$6:$B$28,0))</f>
        <v>8.0784249789547236E-3</v>
      </c>
      <c r="G54" s="98">
        <f>INDEX(RefTables!D$6:D$28,MATCH($D54,RefTables!$B$6:$B$28,0))</f>
        <v>7.0905992199721268E-3</v>
      </c>
      <c r="H54" s="249"/>
      <c r="I54" s="35">
        <f>SUMIFS(F861_2013_Sales!$W$4:$W$3061,F861_2013_Sales!$G$4:$G$3061,$C54,F861_2013_Sales!$E$4:$E$3061,"&lt;&gt;Energy")/1000</f>
        <v>17053.513999999999</v>
      </c>
      <c r="J54" s="39">
        <f>I54+Savings_FirstYear!D54</f>
        <v>17083.084999999999</v>
      </c>
      <c r="K54" s="39">
        <f t="shared" si="1"/>
        <v>17191.279533476554</v>
      </c>
      <c r="L54" s="39">
        <f t="shared" ref="L54:AU54" si="84">IF(L$5&lt;=2040,K54*(1+$F54),K54*(1+$G54))</f>
        <v>17330.157995479985</v>
      </c>
      <c r="M54" s="39">
        <f t="shared" si="84"/>
        <v>17470.158376719904</v>
      </c>
      <c r="N54" s="39">
        <f t="shared" si="84"/>
        <v>17611.289740536693</v>
      </c>
      <c r="O54" s="39">
        <f t="shared" si="84"/>
        <v>17753.561223488254</v>
      </c>
      <c r="P54" s="39">
        <f t="shared" si="84"/>
        <v>17896.982035941484</v>
      </c>
      <c r="Q54" s="39">
        <f t="shared" si="84"/>
        <v>18041.561462668538</v>
      </c>
      <c r="R54" s="39">
        <f t="shared" si="84"/>
        <v>18187.308863447906</v>
      </c>
      <c r="S54" s="39">
        <f t="shared" si="84"/>
        <v>18334.233673670347</v>
      </c>
      <c r="T54" s="39">
        <f t="shared" si="84"/>
        <v>18482.34540494972</v>
      </c>
      <c r="U54" s="39">
        <f t="shared" si="84"/>
        <v>18631.653645738734</v>
      </c>
      <c r="V54" s="39">
        <f t="shared" si="84"/>
        <v>18782.168061949702</v>
      </c>
      <c r="W54" s="39">
        <f t="shared" si="84"/>
        <v>18933.89839758028</v>
      </c>
      <c r="X54" s="39">
        <f t="shared" si="84"/>
        <v>19086.854475344284</v>
      </c>
      <c r="Y54" s="39">
        <f t="shared" si="84"/>
        <v>19241.04619730758</v>
      </c>
      <c r="Z54" s="39">
        <f t="shared" si="84"/>
        <v>19396.483545529132</v>
      </c>
      <c r="AA54" s="39">
        <f t="shared" si="84"/>
        <v>19553.176582707219</v>
      </c>
      <c r="AB54" s="39">
        <f t="shared" si="84"/>
        <v>19711.135452830873</v>
      </c>
      <c r="AC54" s="39">
        <f t="shared" si="84"/>
        <v>19870.370381836583</v>
      </c>
      <c r="AD54" s="39">
        <f t="shared" si="84"/>
        <v>20030.891678270295</v>
      </c>
      <c r="AE54" s="39">
        <f t="shared" si="84"/>
        <v>20192.709733954769</v>
      </c>
      <c r="AF54" s="39">
        <f t="shared" si="84"/>
        <v>20355.83502466233</v>
      </c>
      <c r="AG54" s="39">
        <f t="shared" si="84"/>
        <v>20520.278110793042</v>
      </c>
      <c r="AH54" s="39">
        <f t="shared" si="84"/>
        <v>20686.049638058372</v>
      </c>
      <c r="AI54" s="39">
        <f t="shared" si="84"/>
        <v>20853.160338170361</v>
      </c>
      <c r="AJ54" s="39">
        <f t="shared" si="84"/>
        <v>21021.621029536385</v>
      </c>
      <c r="AK54" s="39">
        <f t="shared" si="84"/>
        <v>21191.44261795951</v>
      </c>
      <c r="AL54" s="39">
        <f t="shared" si="84"/>
        <v>21341.702644456498</v>
      </c>
      <c r="AM54" s="39">
        <f t="shared" si="84"/>
        <v>21493.028104580157</v>
      </c>
      <c r="AN54" s="39">
        <f t="shared" si="84"/>
        <v>21645.426552893332</v>
      </c>
      <c r="AO54" s="39">
        <f t="shared" si="84"/>
        <v>21798.905597525241</v>
      </c>
      <c r="AP54" s="39">
        <f t="shared" si="84"/>
        <v>21953.4729005513</v>
      </c>
      <c r="AQ54" s="39">
        <f t="shared" si="84"/>
        <v>22109.136178375629</v>
      </c>
      <c r="AR54" s="39">
        <f t="shared" si="84"/>
        <v>22265.903202116278</v>
      </c>
      <c r="AS54" s="39">
        <f t="shared" si="84"/>
        <v>22423.781797993179</v>
      </c>
      <c r="AT54" s="39">
        <f t="shared" si="84"/>
        <v>22582.779847718855</v>
      </c>
      <c r="AU54" s="39">
        <f t="shared" si="84"/>
        <v>22742.905288891892</v>
      </c>
      <c r="AV54" s="42">
        <f t="shared" si="3"/>
        <v>17083.084999999999</v>
      </c>
      <c r="AW54" s="42">
        <f>K54-Savings_Cumulative!E54</f>
        <v>17191.279533476554</v>
      </c>
      <c r="AX54" s="42">
        <f>L54-Savings_Cumulative!F54</f>
        <v>17330.157995479985</v>
      </c>
      <c r="AY54" s="42">
        <f>M54-Savings_Cumulative!G54</f>
        <v>17470.158376719904</v>
      </c>
      <c r="AZ54" s="42">
        <f>N54-Savings_Cumulative!H54</f>
        <v>17611.289740536693</v>
      </c>
      <c r="BA54" s="42">
        <f>O54-Savings_Cumulative!I54</f>
        <v>17753.561223488254</v>
      </c>
      <c r="BB54" s="42">
        <f>P54-Savings_Cumulative!J54</f>
        <v>17896.982035941484</v>
      </c>
      <c r="BC54" s="42">
        <f>Q54-Savings_Cumulative!K54</f>
        <v>18010.527878869631</v>
      </c>
      <c r="BD54" s="42">
        <f>R54-Savings_Cumulative!L54</f>
        <v>18089.023750224304</v>
      </c>
      <c r="BE54" s="42">
        <f>S54-Savings_Cumulative!M54</f>
        <v>18132.225878986432</v>
      </c>
      <c r="BF54" s="42">
        <f>T54-Savings_Cumulative!N54</f>
        <v>18140.102755517495</v>
      </c>
      <c r="BG54" s="42">
        <f>U54-Savings_Cumulative!O54</f>
        <v>18112.83501618859</v>
      </c>
      <c r="BH54" s="42">
        <f>V54-Savings_Cumulative!P54</f>
        <v>18082.221082237673</v>
      </c>
      <c r="BI54" s="42">
        <f>W54-Savings_Cumulative!Q54</f>
        <v>18058.709191019807</v>
      </c>
      <c r="BJ54" s="42">
        <f>X54-Savings_Cumulative!R54</f>
        <v>18048.478107036277</v>
      </c>
      <c r="BK54" s="42">
        <f>Y54-Savings_Cumulative!S54</f>
        <v>18052.337152728942</v>
      </c>
      <c r="BL54" s="42">
        <f>Z54-Savings_Cumulative!T54</f>
        <v>18073.833049425644</v>
      </c>
      <c r="BM54" s="42">
        <f>AA54-Savings_Cumulative!U54</f>
        <v>18119.749073957708</v>
      </c>
      <c r="BN54" s="42">
        <f>AB54-Savings_Cumulative!V54</f>
        <v>18185.199457504692</v>
      </c>
      <c r="BO54" s="42">
        <f>AC54-Savings_Cumulative!W54</f>
        <v>18263.745296865491</v>
      </c>
      <c r="BP54" s="42">
        <f>AD54-Savings_Cumulative!X54</f>
        <v>18354.436172794907</v>
      </c>
      <c r="BQ54" s="42">
        <f>AE54-Savings_Cumulative!Y54</f>
        <v>18461.039038881368</v>
      </c>
      <c r="BR54" s="42">
        <f>AF54-Savings_Cumulative!Z54</f>
        <v>18579.588020539068</v>
      </c>
      <c r="BS54" s="42">
        <f>AG54-Savings_Cumulative!AA54</f>
        <v>18709.430270481142</v>
      </c>
      <c r="BT54" s="42">
        <f>AH54-Savings_Cumulative!AB54</f>
        <v>18850.593668183465</v>
      </c>
      <c r="BU54" s="42">
        <f>AI54-Savings_Cumulative!AC54</f>
        <v>19003.057080728355</v>
      </c>
      <c r="BV54" s="42">
        <f>AJ54-Savings_Cumulative!AD54</f>
        <v>19159.036972983591</v>
      </c>
      <c r="BW54" s="42">
        <f>AK54-Savings_Cumulative!AE54</f>
        <v>19315.425252607463</v>
      </c>
      <c r="BX54" s="42">
        <f>AL54-Savings_Cumulative!AF54</f>
        <v>19451.638177114983</v>
      </c>
      <c r="BY54" s="42">
        <f>AM54-Savings_Cumulative!AG54</f>
        <v>19588.823804758802</v>
      </c>
      <c r="BZ54" s="42">
        <f>AN54-Savings_Cumulative!AH54</f>
        <v>19727.124327417852</v>
      </c>
      <c r="CA54" s="42">
        <f>AO54-Savings_Cumulative!AI54</f>
        <v>19866.672856126977</v>
      </c>
      <c r="CB54" s="42">
        <f>AP54-Savings_Cumulative!AJ54</f>
        <v>20007.619041540675</v>
      </c>
      <c r="CC54" s="42">
        <f>AQ54-Savings_Cumulative!AK54</f>
        <v>20149.560839204369</v>
      </c>
      <c r="CD54" s="42">
        <f>AR54-Savings_Cumulative!AL54</f>
        <v>20292.408390194138</v>
      </c>
      <c r="CE54" s="42">
        <f>AS54-Savings_Cumulative!AM54</f>
        <v>20436.185870534835</v>
      </c>
      <c r="CF54" s="42">
        <f>AT54-Savings_Cumulative!AN54</f>
        <v>20580.935378512215</v>
      </c>
      <c r="CG54" s="42">
        <f>AU54-Savings_Cumulative!AO54</f>
        <v>20726.708461528524</v>
      </c>
    </row>
    <row r="55" spans="2:85" x14ac:dyDescent="0.35">
      <c r="B55" s="27" t="s">
        <v>2166</v>
      </c>
      <c r="C55" s="27" t="s">
        <v>2181</v>
      </c>
      <c r="D55" s="97" t="s">
        <v>2124</v>
      </c>
      <c r="E55" s="99" t="s">
        <v>1097</v>
      </c>
      <c r="F55" s="98">
        <f>INDEX(RefTables!C$6:C$28,MATCH($D55,RefTables!$B$6:$B$28,0))</f>
        <v>1.0003172444376096E-2</v>
      </c>
      <c r="G55" s="98">
        <f>INDEX(RefTables!D$6:D$28,MATCH($D55,RefTables!$B$6:$B$28,0))</f>
        <v>9.5377446288051893E-3</v>
      </c>
      <c r="H55" s="249"/>
      <c r="I55" s="36">
        <f>SUMIFS(F861_2013_Sales!$W$4:$W$3061,F861_2013_Sales!$C$4:$C$3061,$E55)/1000</f>
        <v>657.11599999999999</v>
      </c>
      <c r="J55" s="39">
        <f>I55+Savings_FirstYear!D55</f>
        <v>657.11599999999999</v>
      </c>
      <c r="K55" s="39">
        <f t="shared" si="1"/>
        <v>663.68924466395868</v>
      </c>
      <c r="L55" s="39">
        <f t="shared" ref="L55:AU55" si="85">IF(L$5&lt;=2040,K55*(1+$F55),K55*(1+$G55))</f>
        <v>670.32824262781003</v>
      </c>
      <c r="M55" s="39">
        <f t="shared" si="85"/>
        <v>677.03365163315163</v>
      </c>
      <c r="N55" s="39">
        <f t="shared" si="85"/>
        <v>683.8061360010837</v>
      </c>
      <c r="O55" s="39">
        <f t="shared" si="85"/>
        <v>690.64636669802508</v>
      </c>
      <c r="P55" s="39">
        <f t="shared" si="85"/>
        <v>697.55502140218721</v>
      </c>
      <c r="Q55" s="39">
        <f t="shared" si="85"/>
        <v>704.53278457071372</v>
      </c>
      <c r="R55" s="39">
        <f t="shared" si="85"/>
        <v>711.58034750749107</v>
      </c>
      <c r="S55" s="39">
        <f t="shared" si="85"/>
        <v>718.69840843163752</v>
      </c>
      <c r="T55" s="39">
        <f t="shared" si="85"/>
        <v>725.88767254667778</v>
      </c>
      <c r="U55" s="39">
        <f t="shared" si="85"/>
        <v>733.14885211040905</v>
      </c>
      <c r="V55" s="39">
        <f t="shared" si="85"/>
        <v>740.48266650546589</v>
      </c>
      <c r="W55" s="39">
        <f t="shared" si="85"/>
        <v>747.88984231059146</v>
      </c>
      <c r="X55" s="39">
        <f t="shared" si="85"/>
        <v>755.37111337262161</v>
      </c>
      <c r="Y55" s="39">
        <f t="shared" si="85"/>
        <v>762.92722087918833</v>
      </c>
      <c r="Z55" s="39">
        <f t="shared" si="85"/>
        <v>770.55891343215148</v>
      </c>
      <c r="AA55" s="39">
        <f t="shared" si="85"/>
        <v>778.26694712176436</v>
      </c>
      <c r="AB55" s="39">
        <f t="shared" si="85"/>
        <v>786.05208560158155</v>
      </c>
      <c r="AC55" s="39">
        <f t="shared" si="85"/>
        <v>793.91510016411564</v>
      </c>
      <c r="AD55" s="39">
        <f t="shared" si="85"/>
        <v>801.85676981725146</v>
      </c>
      <c r="AE55" s="39">
        <f t="shared" si="85"/>
        <v>809.87788136142376</v>
      </c>
      <c r="AF55" s="39">
        <f t="shared" si="85"/>
        <v>817.97922946756808</v>
      </c>
      <c r="AG55" s="39">
        <f t="shared" si="85"/>
        <v>826.16161675584999</v>
      </c>
      <c r="AH55" s="39">
        <f t="shared" si="85"/>
        <v>834.42585387518329</v>
      </c>
      <c r="AI55" s="39">
        <f t="shared" si="85"/>
        <v>842.77275958354255</v>
      </c>
      <c r="AJ55" s="39">
        <f t="shared" si="85"/>
        <v>851.20316082907948</v>
      </c>
      <c r="AK55" s="39">
        <f t="shared" si="85"/>
        <v>859.71789283205078</v>
      </c>
      <c r="AL55" s="39">
        <f t="shared" si="85"/>
        <v>867.91766254669744</v>
      </c>
      <c r="AM55" s="39">
        <f t="shared" si="85"/>
        <v>876.19563957089736</v>
      </c>
      <c r="AN55" s="39">
        <f t="shared" si="85"/>
        <v>884.55256982599724</v>
      </c>
      <c r="AO55" s="39">
        <f t="shared" si="85"/>
        <v>892.98920634775095</v>
      </c>
      <c r="AP55" s="39">
        <f t="shared" si="85"/>
        <v>901.50630935417519</v>
      </c>
      <c r="AQ55" s="39">
        <f t="shared" si="85"/>
        <v>910.10464631405193</v>
      </c>
      <c r="AR55" s="39">
        <f t="shared" si="85"/>
        <v>918.7849920160844</v>
      </c>
      <c r="AS55" s="39">
        <f t="shared" si="85"/>
        <v>927.54812863871268</v>
      </c>
      <c r="AT55" s="39">
        <f t="shared" si="85"/>
        <v>936.39484582059492</v>
      </c>
      <c r="AU55" s="39">
        <f t="shared" si="85"/>
        <v>945.32594073176119</v>
      </c>
      <c r="AV55" s="42">
        <f t="shared" si="3"/>
        <v>657.11599999999999</v>
      </c>
      <c r="AW55" s="42">
        <f>K55-Savings_Cumulative!E55</f>
        <v>663.68924466395868</v>
      </c>
      <c r="AX55" s="42">
        <f>L55-Savings_Cumulative!F55</f>
        <v>670.32824262781003</v>
      </c>
      <c r="AY55" s="42">
        <f>M55-Savings_Cumulative!G55</f>
        <v>677.03365163315163</v>
      </c>
      <c r="AZ55" s="42">
        <f>N55-Savings_Cumulative!H55</f>
        <v>683.8061360010837</v>
      </c>
      <c r="BA55" s="42">
        <f>O55-Savings_Cumulative!I55</f>
        <v>690.64636669802508</v>
      </c>
      <c r="BB55" s="42">
        <f>P55-Savings_Cumulative!J55</f>
        <v>697.55502140218721</v>
      </c>
      <c r="BC55" s="42">
        <f>Q55-Savings_Cumulative!K55</f>
        <v>704.53278457071372</v>
      </c>
      <c r="BD55" s="42">
        <f>R55-Savings_Cumulative!L55</f>
        <v>710.17128193834969</v>
      </c>
      <c r="BE55" s="42">
        <f>S55-Savings_Cumulative!M55</f>
        <v>714.44865773474271</v>
      </c>
      <c r="BF55" s="42">
        <f>T55-Savings_Cumulative!N55</f>
        <v>717.35122990337447</v>
      </c>
      <c r="BG55" s="42">
        <f>U55-Savings_Cumulative!O55</f>
        <v>718.87359962787878</v>
      </c>
      <c r="BH55" s="42">
        <f>V55-Savings_Cumulative!P55</f>
        <v>719.01867802665686</v>
      </c>
      <c r="BI55" s="42">
        <f>W55-Savings_Cumulative!Q55</f>
        <v>719.23566705151586</v>
      </c>
      <c r="BJ55" s="42">
        <f>X55-Savings_Cumulative!R55</f>
        <v>719.77793804357623</v>
      </c>
      <c r="BK55" s="42">
        <f>Y55-Savings_Cumulative!S55</f>
        <v>720.88803242590848</v>
      </c>
      <c r="BL55" s="42">
        <f>Z55-Savings_Cumulative!T55</f>
        <v>722.56746495630466</v>
      </c>
      <c r="BM55" s="42">
        <f>AA55-Savings_Cumulative!U55</f>
        <v>724.97953820259124</v>
      </c>
      <c r="BN55" s="42">
        <f>AB55-Savings_Cumulative!V55</f>
        <v>728.41008599849511</v>
      </c>
      <c r="BO55" s="42">
        <f>AC55-Savings_Cumulative!W55</f>
        <v>732.59518641739521</v>
      </c>
      <c r="BP55" s="42">
        <f>AD55-Savings_Cumulative!X55</f>
        <v>737.28413025762836</v>
      </c>
      <c r="BQ55" s="42">
        <f>AE55-Savings_Cumulative!Y55</f>
        <v>742.4743714556904</v>
      </c>
      <c r="BR55" s="42">
        <f>AF55-Savings_Cumulative!Z55</f>
        <v>748.33825783439556</v>
      </c>
      <c r="BS55" s="42">
        <f>AG55-Savings_Cumulative!AA55</f>
        <v>754.66909343615407</v>
      </c>
      <c r="BT55" s="42">
        <f>AH55-Savings_Cumulative!AB55</f>
        <v>761.47077997184408</v>
      </c>
      <c r="BU55" s="42">
        <f>AI55-Savings_Cumulative!AC55</f>
        <v>768.7462451804596</v>
      </c>
      <c r="BV55" s="42">
        <f>AJ55-Savings_Cumulative!AD55</f>
        <v>776.49635640533597</v>
      </c>
      <c r="BW55" s="42">
        <f>AK55-Savings_Cumulative!AE55</f>
        <v>784.36691882446019</v>
      </c>
      <c r="BX55" s="42">
        <f>AL55-Savings_Cumulative!AF55</f>
        <v>791.87074602903112</v>
      </c>
      <c r="BY55" s="42">
        <f>AM55-Savings_Cumulative!AG55</f>
        <v>799.43368627056623</v>
      </c>
      <c r="BZ55" s="42">
        <f>AN55-Savings_Cumulative!AH55</f>
        <v>807.06621742702237</v>
      </c>
      <c r="CA55" s="42">
        <f>AO55-Savings_Cumulative!AI55</f>
        <v>814.77371627009893</v>
      </c>
      <c r="CB55" s="42">
        <f>AP55-Savings_Cumulative!AJ55</f>
        <v>822.56196122697565</v>
      </c>
      <c r="CC55" s="42">
        <f>AQ55-Savings_Cumulative!AK55</f>
        <v>830.43743991580675</v>
      </c>
      <c r="CD55" s="42">
        <f>AR55-Savings_Cumulative!AL55</f>
        <v>838.38129616688241</v>
      </c>
      <c r="CE55" s="42">
        <f>AS55-Savings_Cumulative!AM55</f>
        <v>846.39206682151655</v>
      </c>
      <c r="CF55" s="42">
        <f>AT55-Savings_Cumulative!AN55</f>
        <v>854.47247786339085</v>
      </c>
      <c r="CG55" s="42">
        <f>AU55-Savings_Cumulative!AO55</f>
        <v>862.6260380157803</v>
      </c>
    </row>
    <row r="56" spans="2:85" x14ac:dyDescent="0.35">
      <c r="B56" s="27" t="s">
        <v>2167</v>
      </c>
      <c r="C56" s="27" t="s">
        <v>223</v>
      </c>
      <c r="D56" s="97" t="s">
        <v>2122</v>
      </c>
      <c r="E56" s="99" t="s">
        <v>1058</v>
      </c>
      <c r="F56" s="98">
        <f>INDEX(RefTables!C$6:C$28,MATCH($D56,RefTables!$B$6:$B$28,0))</f>
        <v>8.0784249789547236E-3</v>
      </c>
      <c r="G56" s="98">
        <f>INDEX(RefTables!D$6:D$28,MATCH($D56,RefTables!$B$6:$B$28,0))</f>
        <v>7.0905992199721268E-3</v>
      </c>
      <c r="H56" s="249"/>
      <c r="I56" s="36">
        <f>SUMIFS(F861_2013_Sales!$W$4:$W$3061,F861_2013_Sales!$C$4:$C$3061,$E56,F861_2013_Sales!$G$4:$G$3061,$C56)/1000</f>
        <v>514.91</v>
      </c>
      <c r="J56" s="39">
        <f>I56+Savings_FirstYear!D56</f>
        <v>514.91</v>
      </c>
      <c r="K56" s="39">
        <f t="shared" si="1"/>
        <v>519.0696618059136</v>
      </c>
      <c r="L56" s="39">
        <f t="shared" ref="L56:AU56" si="86">IF(L$5&lt;=2040,K56*(1+$F56),K56*(1+$G56))</f>
        <v>523.26292712766406</v>
      </c>
      <c r="M56" s="39">
        <f t="shared" si="86"/>
        <v>527.49006742873314</v>
      </c>
      <c r="N56" s="39">
        <f t="shared" si="86"/>
        <v>531.75135636559992</v>
      </c>
      <c r="O56" s="39">
        <f t="shared" si="86"/>
        <v>536.04706980545689</v>
      </c>
      <c r="P56" s="39">
        <f t="shared" si="86"/>
        <v>540.37748584406881</v>
      </c>
      <c r="Q56" s="39">
        <f t="shared" si="86"/>
        <v>544.74288482377631</v>
      </c>
      <c r="R56" s="39">
        <f t="shared" si="86"/>
        <v>549.14354935164454</v>
      </c>
      <c r="S56" s="39">
        <f t="shared" si="86"/>
        <v>553.57976431775876</v>
      </c>
      <c r="T56" s="39">
        <f t="shared" si="86"/>
        <v>558.05181691366715</v>
      </c>
      <c r="U56" s="39">
        <f t="shared" si="86"/>
        <v>562.55999665097363</v>
      </c>
      <c r="V56" s="39">
        <f t="shared" si="86"/>
        <v>567.10459538007956</v>
      </c>
      <c r="W56" s="39">
        <f t="shared" si="86"/>
        <v>571.68590730907806</v>
      </c>
      <c r="X56" s="39">
        <f t="shared" si="86"/>
        <v>576.30422902280009</v>
      </c>
      <c r="Y56" s="39">
        <f t="shared" si="86"/>
        <v>580.95985950201509</v>
      </c>
      <c r="Z56" s="39">
        <f t="shared" si="86"/>
        <v>585.65310014278623</v>
      </c>
      <c r="AA56" s="39">
        <f t="shared" si="86"/>
        <v>590.38425477598196</v>
      </c>
      <c r="AB56" s="39">
        <f t="shared" si="86"/>
        <v>595.15362968694581</v>
      </c>
      <c r="AC56" s="39">
        <f t="shared" si="86"/>
        <v>599.96153363532437</v>
      </c>
      <c r="AD56" s="39">
        <f t="shared" si="86"/>
        <v>604.80827787505598</v>
      </c>
      <c r="AE56" s="39">
        <f t="shared" si="86"/>
        <v>609.69417617452041</v>
      </c>
      <c r="AF56" s="39">
        <f t="shared" si="86"/>
        <v>614.6195448368519</v>
      </c>
      <c r="AG56" s="39">
        <f t="shared" si="86"/>
        <v>619.58470272041575</v>
      </c>
      <c r="AH56" s="39">
        <f t="shared" si="86"/>
        <v>624.58997125945064</v>
      </c>
      <c r="AI56" s="39">
        <f t="shared" si="86"/>
        <v>629.63567448487754</v>
      </c>
      <c r="AJ56" s="39">
        <f t="shared" si="86"/>
        <v>634.72213904527723</v>
      </c>
      <c r="AK56" s="39">
        <f t="shared" si="86"/>
        <v>639.84969422803613</v>
      </c>
      <c r="AL56" s="39">
        <f t="shared" si="86"/>
        <v>644.38661197082888</v>
      </c>
      <c r="AM56" s="39">
        <f t="shared" si="86"/>
        <v>648.95569917902969</v>
      </c>
      <c r="AN56" s="39">
        <f t="shared" si="86"/>
        <v>653.55718395342501</v>
      </c>
      <c r="AO56" s="39">
        <f t="shared" si="86"/>
        <v>658.1912960121723</v>
      </c>
      <c r="AP56" s="39">
        <f t="shared" si="86"/>
        <v>662.85826670226868</v>
      </c>
      <c r="AQ56" s="39">
        <f t="shared" si="86"/>
        <v>667.55832901109989</v>
      </c>
      <c r="AR56" s="39">
        <f t="shared" si="86"/>
        <v>672.29171757807194</v>
      </c>
      <c r="AS56" s="39">
        <f t="shared" si="86"/>
        <v>677.05866870632474</v>
      </c>
      <c r="AT56" s="39">
        <f t="shared" si="86"/>
        <v>681.85942037452912</v>
      </c>
      <c r="AU56" s="39">
        <f t="shared" si="86"/>
        <v>686.69421224876737</v>
      </c>
      <c r="AV56" s="42">
        <f t="shared" si="3"/>
        <v>514.91</v>
      </c>
      <c r="AW56" s="42">
        <f>K56-Savings_Cumulative!E56</f>
        <v>519.0696618059136</v>
      </c>
      <c r="AX56" s="42">
        <f>L56-Savings_Cumulative!F56</f>
        <v>523.26292712766406</v>
      </c>
      <c r="AY56" s="42">
        <f>M56-Savings_Cumulative!G56</f>
        <v>527.49006742873314</v>
      </c>
      <c r="AZ56" s="42">
        <f>N56-Savings_Cumulative!H56</f>
        <v>531.75135636559992</v>
      </c>
      <c r="BA56" s="42">
        <f>O56-Savings_Cumulative!I56</f>
        <v>536.04706980545689</v>
      </c>
      <c r="BB56" s="42">
        <f>P56-Savings_Cumulative!J56</f>
        <v>540.37748584406881</v>
      </c>
      <c r="BC56" s="42">
        <f>Q56-Savings_Cumulative!K56</f>
        <v>544.74288482377631</v>
      </c>
      <c r="BD56" s="42">
        <f>R56-Savings_Cumulative!L56</f>
        <v>548.05406358199696</v>
      </c>
      <c r="BE56" s="42">
        <f>S56-Savings_Cumulative!M56</f>
        <v>550.29806229378323</v>
      </c>
      <c r="BF56" s="42">
        <f>T56-Savings_Cumulative!N56</f>
        <v>551.46832651592888</v>
      </c>
      <c r="BG56" s="42">
        <f>U56-Savings_Cumulative!O56</f>
        <v>551.56475964110791</v>
      </c>
      <c r="BH56" s="42">
        <f>V56-Savings_Cumulative!P56</f>
        <v>550.59371077380285</v>
      </c>
      <c r="BI56" s="42">
        <f>W56-Savings_Cumulative!Q56</f>
        <v>549.66908559506328</v>
      </c>
      <c r="BJ56" s="42">
        <f>X56-Savings_Cumulative!R56</f>
        <v>548.98661110599028</v>
      </c>
      <c r="BK56" s="42">
        <f>Y56-Savings_Cumulative!S56</f>
        <v>548.73288505877906</v>
      </c>
      <c r="BL56" s="42">
        <f>Z56-Savings_Cumulative!T56</f>
        <v>548.90741681613554</v>
      </c>
      <c r="BM56" s="42">
        <f>AA56-Savings_Cumulative!U56</f>
        <v>549.63479761998701</v>
      </c>
      <c r="BN56" s="42">
        <f>AB56-Savings_Cumulative!V56</f>
        <v>551.13386885099158</v>
      </c>
      <c r="BO56" s="42">
        <f>AC56-Savings_Cumulative!W56</f>
        <v>553.19947092451798</v>
      </c>
      <c r="BP56" s="42">
        <f>AD56-Savings_Cumulative!X56</f>
        <v>555.63731701340225</v>
      </c>
      <c r="BQ56" s="42">
        <f>AE56-Savings_Cumulative!Y56</f>
        <v>558.44388454395084</v>
      </c>
      <c r="BR56" s="42">
        <f>AF56-Savings_Cumulative!Z56</f>
        <v>561.75213509954995</v>
      </c>
      <c r="BS56" s="42">
        <f>AG56-Savings_Cumulative!AA56</f>
        <v>565.40236812994533</v>
      </c>
      <c r="BT56" s="42">
        <f>AH56-Savings_Cumulative!AB56</f>
        <v>569.39609884081483</v>
      </c>
      <c r="BU56" s="42">
        <f>AI56-Savings_Cumulative!AC56</f>
        <v>573.73407311242397</v>
      </c>
      <c r="BV56" s="42">
        <f>AJ56-Savings_Cumulative!AD56</f>
        <v>578.41543631936133</v>
      </c>
      <c r="BW56" s="42">
        <f>AK56-Savings_Cumulative!AE56</f>
        <v>583.16742248471621</v>
      </c>
      <c r="BX56" s="42">
        <f>AL56-Savings_Cumulative!AF56</f>
        <v>587.29083736151028</v>
      </c>
      <c r="BY56" s="42">
        <f>AM56-Savings_Cumulative!AG56</f>
        <v>591.43705744206568</v>
      </c>
      <c r="BZ56" s="42">
        <f>AN56-Savings_Cumulative!AH56</f>
        <v>595.61384266600771</v>
      </c>
      <c r="CA56" s="42">
        <f>AO56-Savings_Cumulative!AI56</f>
        <v>599.82498442577628</v>
      </c>
      <c r="CB56" s="42">
        <f>AP56-Savings_Cumulative!AJ56</f>
        <v>604.07456923979851</v>
      </c>
      <c r="CC56" s="42">
        <f>AQ56-Savings_Cumulative!AK56</f>
        <v>608.36721909738503</v>
      </c>
      <c r="CD56" s="42">
        <f>AR56-Savings_Cumulative!AL56</f>
        <v>612.68812968307668</v>
      </c>
      <c r="CE56" s="42">
        <f>AS56-Savings_Cumulative!AM56</f>
        <v>617.03528496000104</v>
      </c>
      <c r="CF56" s="42">
        <f>AT56-Savings_Cumulative!AN56</f>
        <v>621.40991193301375</v>
      </c>
      <c r="CG56" s="42">
        <f>AU56-Savings_Cumulative!AO56</f>
        <v>625.81439408236884</v>
      </c>
    </row>
    <row r="57" spans="2:85" ht="18" thickBot="1" x14ac:dyDescent="0.4">
      <c r="B57" s="27" t="s">
        <v>2168</v>
      </c>
      <c r="C57" s="27" t="s">
        <v>53</v>
      </c>
      <c r="D57" s="97" t="s">
        <v>2124</v>
      </c>
      <c r="E57" s="99" t="s">
        <v>2015</v>
      </c>
      <c r="F57" s="98">
        <f>INDEX(RefTables!C$6:C$28,MATCH($D57,RefTables!$B$6:$B$28,0))</f>
        <v>1.0003172444376096E-2</v>
      </c>
      <c r="G57" s="98">
        <f>INDEX(RefTables!D$6:D$28,MATCH($D57,RefTables!$B$6:$B$28,0))</f>
        <v>9.5377446288051893E-3</v>
      </c>
      <c r="H57" s="249"/>
      <c r="I57" s="36">
        <f>SUMIFS(F861_2013_Sales!$W$4:$W$3061,F861_2013_Sales!$C$4:$C$3061,$E57)/1000</f>
        <v>46.929000000000002</v>
      </c>
      <c r="J57" s="39">
        <f>I57+Savings_FirstYear!D57</f>
        <v>46.929000000000002</v>
      </c>
      <c r="K57" s="39">
        <f t="shared" si="1"/>
        <v>47.398438879642129</v>
      </c>
      <c r="L57" s="39">
        <f t="shared" ref="L57:AU57" si="87">IF(L$5&lt;=2040,K57*(1+$F57),K57*(1+$G57))</f>
        <v>47.872573637349412</v>
      </c>
      <c r="M57" s="39">
        <f t="shared" si="87"/>
        <v>48.351451246799911</v>
      </c>
      <c r="N57" s="39">
        <f t="shared" si="87"/>
        <v>48.835119151557493</v>
      </c>
      <c r="O57" s="39">
        <f t="shared" si="87"/>
        <v>49.323625269772172</v>
      </c>
      <c r="P57" s="39">
        <f t="shared" si="87"/>
        <v>49.81701799892749</v>
      </c>
      <c r="Q57" s="39">
        <f t="shared" si="87"/>
        <v>50.315346220635348</v>
      </c>
      <c r="R57" s="39">
        <f t="shared" si="87"/>
        <v>50.818659305478853</v>
      </c>
      <c r="S57" s="39">
        <f t="shared" si="87"/>
        <v>51.327007117903555</v>
      </c>
      <c r="T57" s="39">
        <f t="shared" si="87"/>
        <v>51.840440021157661</v>
      </c>
      <c r="U57" s="39">
        <f t="shared" si="87"/>
        <v>52.359008882281636</v>
      </c>
      <c r="V57" s="39">
        <f t="shared" si="87"/>
        <v>52.882765077147717</v>
      </c>
      <c r="W57" s="39">
        <f t="shared" si="87"/>
        <v>53.411760495549856</v>
      </c>
      <c r="X57" s="39">
        <f t="shared" si="87"/>
        <v>53.946047546344559</v>
      </c>
      <c r="Y57" s="39">
        <f t="shared" si="87"/>
        <v>54.485679162643159</v>
      </c>
      <c r="Z57" s="39">
        <f t="shared" si="87"/>
        <v>55.03070880705603</v>
      </c>
      <c r="AA57" s="39">
        <f t="shared" si="87"/>
        <v>55.581190476989256</v>
      </c>
      <c r="AB57" s="39">
        <f t="shared" si="87"/>
        <v>56.137178709994295</v>
      </c>
      <c r="AC57" s="39">
        <f t="shared" si="87"/>
        <v>56.698728589171125</v>
      </c>
      <c r="AD57" s="39">
        <f t="shared" si="87"/>
        <v>57.265895748625482</v>
      </c>
      <c r="AE57" s="39">
        <f t="shared" si="87"/>
        <v>57.838736378980649</v>
      </c>
      <c r="AF57" s="39">
        <f t="shared" si="87"/>
        <v>58.417307232944403</v>
      </c>
      <c r="AG57" s="39">
        <f t="shared" si="87"/>
        <v>59.001665630931647</v>
      </c>
      <c r="AH57" s="39">
        <f t="shared" si="87"/>
        <v>59.591869466743276</v>
      </c>
      <c r="AI57" s="39">
        <f t="shared" si="87"/>
        <v>60.187977213301856</v>
      </c>
      <c r="AJ57" s="39">
        <f t="shared" si="87"/>
        <v>60.790047928444693</v>
      </c>
      <c r="AK57" s="39">
        <f t="shared" si="87"/>
        <v>61.398141260774814</v>
      </c>
      <c r="AL57" s="39">
        <f t="shared" si="87"/>
        <v>61.983741052803389</v>
      </c>
      <c r="AM57" s="39">
        <f t="shared" si="87"/>
        <v>62.574926146103017</v>
      </c>
      <c r="AN57" s="39">
        <f t="shared" si="87"/>
        <v>63.171749811850894</v>
      </c>
      <c r="AO57" s="39">
        <f t="shared" si="87"/>
        <v>63.774265829311098</v>
      </c>
      <c r="AP57" s="39">
        <f t="shared" si="87"/>
        <v>64.382528490680599</v>
      </c>
      <c r="AQ57" s="39">
        <f t="shared" si="87"/>
        <v>64.99659260598149</v>
      </c>
      <c r="AR57" s="39">
        <f t="shared" si="87"/>
        <v>65.616513507999827</v>
      </c>
      <c r="AS57" s="39">
        <f t="shared" si="87"/>
        <v>66.242347057271672</v>
      </c>
      <c r="AT57" s="39">
        <f t="shared" si="87"/>
        <v>66.87414964711661</v>
      </c>
      <c r="AU57" s="39">
        <f t="shared" si="87"/>
        <v>67.511978208719313</v>
      </c>
      <c r="AV57" s="42">
        <f t="shared" si="3"/>
        <v>46.929000000000002</v>
      </c>
      <c r="AW57" s="42">
        <f>K57-Savings_Cumulative!E57</f>
        <v>47.398438879642129</v>
      </c>
      <c r="AX57" s="42">
        <f>L57-Savings_Cumulative!F57</f>
        <v>47.872573637349412</v>
      </c>
      <c r="AY57" s="42">
        <f>M57-Savings_Cumulative!G57</f>
        <v>48.351451246799911</v>
      </c>
      <c r="AZ57" s="42">
        <f>N57-Savings_Cumulative!H57</f>
        <v>48.835119151557493</v>
      </c>
      <c r="BA57" s="42">
        <f>O57-Savings_Cumulative!I57</f>
        <v>49.323625269772172</v>
      </c>
      <c r="BB57" s="42">
        <f>P57-Savings_Cumulative!J57</f>
        <v>49.81701799892749</v>
      </c>
      <c r="BC57" s="42">
        <f>Q57-Savings_Cumulative!K57</f>
        <v>50.315346220635348</v>
      </c>
      <c r="BD57" s="42">
        <f>R57-Savings_Cumulative!L57</f>
        <v>50.718028613037582</v>
      </c>
      <c r="BE57" s="42">
        <f>S57-Savings_Cumulative!M57</f>
        <v>51.023504311010136</v>
      </c>
      <c r="BF57" s="42">
        <f>T57-Savings_Cumulative!N57</f>
        <v>51.23079618839818</v>
      </c>
      <c r="BG57" s="42">
        <f>U57-Savings_Cumulative!O57</f>
        <v>51.339518680014969</v>
      </c>
      <c r="BH57" s="42">
        <f>V57-Savings_Cumulative!P57</f>
        <v>51.349879688080897</v>
      </c>
      <c r="BI57" s="42">
        <f>W57-Savings_Cumulative!Q57</f>
        <v>51.365376309602233</v>
      </c>
      <c r="BJ57" s="42">
        <f>X57-Savings_Cumulative!R57</f>
        <v>51.404103467952361</v>
      </c>
      <c r="BK57" s="42">
        <f>Y57-Savings_Cumulative!S57</f>
        <v>51.483382650423138</v>
      </c>
      <c r="BL57" s="42">
        <f>Z57-Savings_Cumulative!T57</f>
        <v>51.60332203588775</v>
      </c>
      <c r="BM57" s="42">
        <f>AA57-Savings_Cumulative!U57</f>
        <v>51.775584140866144</v>
      </c>
      <c r="BN57" s="42">
        <f>AB57-Savings_Cumulative!V57</f>
        <v>52.020582250049252</v>
      </c>
      <c r="BO57" s="42">
        <f>AC57-Savings_Cumulative!W57</f>
        <v>52.319467952967102</v>
      </c>
      <c r="BP57" s="42">
        <f>AD57-Savings_Cumulative!X57</f>
        <v>52.654336447233412</v>
      </c>
      <c r="BQ57" s="42">
        <f>AE57-Savings_Cumulative!Y57</f>
        <v>53.02500590161263</v>
      </c>
      <c r="BR57" s="42">
        <f>AF57-Savings_Cumulative!Z57</f>
        <v>53.443784814112483</v>
      </c>
      <c r="BS57" s="42">
        <f>AG57-Savings_Cumulative!AA57</f>
        <v>53.895911659228005</v>
      </c>
      <c r="BT57" s="42">
        <f>AH57-Savings_Cumulative!AB57</f>
        <v>54.381665083940533</v>
      </c>
      <c r="BU57" s="42">
        <f>AI57-Savings_Cumulative!AC57</f>
        <v>54.90125417745692</v>
      </c>
      <c r="BV57" s="42">
        <f>AJ57-Savings_Cumulative!AD57</f>
        <v>55.454740882501724</v>
      </c>
      <c r="BW57" s="42">
        <f>AK57-Savings_Cumulative!AE57</f>
        <v>56.016829804042338</v>
      </c>
      <c r="BX57" s="42">
        <f>AL57-Savings_Cumulative!AF57</f>
        <v>56.552727738171626</v>
      </c>
      <c r="BY57" s="42">
        <f>AM57-Savings_Cumulative!AG57</f>
        <v>57.092847325268892</v>
      </c>
      <c r="BZ57" s="42">
        <f>AN57-Savings_Cumulative!AH57</f>
        <v>57.637936859904066</v>
      </c>
      <c r="CA57" s="42">
        <f>AO57-Savings_Cumulative!AI57</f>
        <v>58.188380332908437</v>
      </c>
      <c r="CB57" s="42">
        <f>AP57-Savings_Cumulative!AJ57</f>
        <v>58.74459041998783</v>
      </c>
      <c r="CC57" s="42">
        <f>AQ57-Savings_Cumulative!AK57</f>
        <v>59.307030444866484</v>
      </c>
      <c r="CD57" s="42">
        <f>AR57-Savings_Cumulative!AL57</f>
        <v>59.874353763742796</v>
      </c>
      <c r="CE57" s="42">
        <f>AS57-Savings_Cumulative!AM57</f>
        <v>60.446455882777059</v>
      </c>
      <c r="CF57" s="42">
        <f>AT57-Savings_Cumulative!AN57</f>
        <v>61.023531482494789</v>
      </c>
      <c r="CG57" s="42">
        <f>AU57-Savings_Cumulative!AO57</f>
        <v>61.605831144033218</v>
      </c>
    </row>
    <row r="58" spans="2:85" ht="18" thickBot="1" x14ac:dyDescent="0.4">
      <c r="B58" s="28" t="s">
        <v>2145</v>
      </c>
      <c r="C58" s="28"/>
      <c r="D58" s="100"/>
      <c r="E58" s="101"/>
      <c r="F58" s="102"/>
      <c r="G58" s="102"/>
      <c r="H58" s="57"/>
      <c r="I58" s="37">
        <f t="shared" ref="I58:AN58" si="88">SUM(I6:I57)</f>
        <v>3709277.1089999997</v>
      </c>
      <c r="J58" s="40">
        <f t="shared" si="88"/>
        <v>3733791.6520000002</v>
      </c>
      <c r="K58" s="40">
        <f t="shared" si="88"/>
        <v>3735105.9768916131</v>
      </c>
      <c r="L58" s="40">
        <f t="shared" si="88"/>
        <v>3761141.8613471799</v>
      </c>
      <c r="M58" s="40">
        <f t="shared" si="88"/>
        <v>3787386.5263296016</v>
      </c>
      <c r="N58" s="40">
        <f t="shared" si="88"/>
        <v>3813841.7514297697</v>
      </c>
      <c r="O58" s="40">
        <f t="shared" si="88"/>
        <v>3840509.3320084992</v>
      </c>
      <c r="P58" s="40">
        <f t="shared" si="88"/>
        <v>3867391.0793397706</v>
      </c>
      <c r="Q58" s="40">
        <f t="shared" si="88"/>
        <v>3894488.8207553276</v>
      </c>
      <c r="R58" s="40">
        <f t="shared" si="88"/>
        <v>3921804.3997905515</v>
      </c>
      <c r="S58" s="40">
        <f t="shared" si="88"/>
        <v>3949339.6763317492</v>
      </c>
      <c r="T58" s="40">
        <f t="shared" si="88"/>
        <v>3977096.5267647477</v>
      </c>
      <c r="U58" s="40">
        <f t="shared" si="88"/>
        <v>4005076.8441249039</v>
      </c>
      <c r="V58" s="40">
        <f t="shared" si="88"/>
        <v>4033282.5382484668</v>
      </c>
      <c r="W58" s="40">
        <f t="shared" si="88"/>
        <v>4061715.5359253646</v>
      </c>
      <c r="X58" s="40">
        <f t="shared" si="88"/>
        <v>4090377.7810533931</v>
      </c>
      <c r="Y58" s="40">
        <f t="shared" si="88"/>
        <v>4119271.2347938283</v>
      </c>
      <c r="Z58" s="40">
        <f t="shared" si="88"/>
        <v>4148397.8757284805</v>
      </c>
      <c r="AA58" s="40">
        <f t="shared" si="88"/>
        <v>4177759.7000182113</v>
      </c>
      <c r="AB58" s="40">
        <f t="shared" si="88"/>
        <v>4207358.7215628941</v>
      </c>
      <c r="AC58" s="40">
        <f t="shared" si="88"/>
        <v>4237196.9721628772</v>
      </c>
      <c r="AD58" s="40">
        <f t="shared" si="88"/>
        <v>4267276.5016819229</v>
      </c>
      <c r="AE58" s="40">
        <f t="shared" si="88"/>
        <v>4297599.3782116733</v>
      </c>
      <c r="AF58" s="40">
        <f t="shared" si="88"/>
        <v>4328167.6882376159</v>
      </c>
      <c r="AG58" s="40">
        <f t="shared" si="88"/>
        <v>4358983.5368066058</v>
      </c>
      <c r="AH58" s="40">
        <f t="shared" si="88"/>
        <v>4390049.0476959236</v>
      </c>
      <c r="AI58" s="40">
        <f t="shared" si="88"/>
        <v>4421366.3635839056</v>
      </c>
      <c r="AJ58" s="40">
        <f t="shared" si="88"/>
        <v>4452937.6462221546</v>
      </c>
      <c r="AK58" s="40">
        <f t="shared" si="88"/>
        <v>4484765.0766093452</v>
      </c>
      <c r="AL58" s="40">
        <f t="shared" si="88"/>
        <v>4511926.7885584543</v>
      </c>
      <c r="AM58" s="40">
        <f t="shared" si="88"/>
        <v>4539282.8470962932</v>
      </c>
      <c r="AN58" s="40">
        <f t="shared" si="88"/>
        <v>4566834.7464353805</v>
      </c>
      <c r="AO58" s="40">
        <f t="shared" ref="AO58:BT58" si="89">SUM(AO6:AO57)</f>
        <v>4594583.9927318767</v>
      </c>
      <c r="AP58" s="40">
        <f t="shared" si="89"/>
        <v>4622532.1041832566</v>
      </c>
      <c r="AQ58" s="40">
        <f t="shared" si="89"/>
        <v>4650680.6111268569</v>
      </c>
      <c r="AR58" s="40">
        <f t="shared" si="89"/>
        <v>4679031.056139186</v>
      </c>
      <c r="AS58" s="40">
        <f t="shared" si="89"/>
        <v>4707584.9941361006</v>
      </c>
      <c r="AT58" s="40">
        <f t="shared" si="89"/>
        <v>4736343.9924737997</v>
      </c>
      <c r="AU58" s="40">
        <f t="shared" si="89"/>
        <v>4765309.6310506389</v>
      </c>
      <c r="AV58" s="43">
        <f t="shared" si="89"/>
        <v>3733791.6520000002</v>
      </c>
      <c r="AW58" s="43">
        <f t="shared" si="89"/>
        <v>3735105.9768916131</v>
      </c>
      <c r="AX58" s="43">
        <f t="shared" si="89"/>
        <v>3761141.8613471799</v>
      </c>
      <c r="AY58" s="43">
        <f t="shared" si="89"/>
        <v>3787386.5263296016</v>
      </c>
      <c r="AZ58" s="43">
        <f t="shared" si="89"/>
        <v>3813841.7514297697</v>
      </c>
      <c r="BA58" s="43">
        <f t="shared" si="89"/>
        <v>3840509.3320084992</v>
      </c>
      <c r="BB58" s="43">
        <f t="shared" si="89"/>
        <v>3867391.0793397706</v>
      </c>
      <c r="BC58" s="43">
        <f t="shared" si="89"/>
        <v>3871338.3451305404</v>
      </c>
      <c r="BD58" s="43">
        <f t="shared" si="89"/>
        <v>3871013.8790649567</v>
      </c>
      <c r="BE58" s="43">
        <f t="shared" si="89"/>
        <v>3866795.3292400138</v>
      </c>
      <c r="BF58" s="43">
        <f t="shared" si="89"/>
        <v>3859335.388872243</v>
      </c>
      <c r="BG58" s="43">
        <f t="shared" si="89"/>
        <v>3849445.6504726424</v>
      </c>
      <c r="BH58" s="43">
        <f t="shared" si="89"/>
        <v>3839156.888091479</v>
      </c>
      <c r="BI58" s="43">
        <f t="shared" si="89"/>
        <v>3833360.8810248277</v>
      </c>
      <c r="BJ58" s="43">
        <f t="shared" si="89"/>
        <v>3832618.8393646604</v>
      </c>
      <c r="BK58" s="43">
        <f t="shared" si="89"/>
        <v>3833622.9717260743</v>
      </c>
      <c r="BL58" s="43">
        <f t="shared" si="89"/>
        <v>3838882.1456365152</v>
      </c>
      <c r="BM58" s="43">
        <f t="shared" si="89"/>
        <v>3850667.9424625458</v>
      </c>
      <c r="BN58" s="43">
        <f t="shared" si="89"/>
        <v>3864541.0943268454</v>
      </c>
      <c r="BO58" s="43">
        <f t="shared" si="89"/>
        <v>3879851.819567929</v>
      </c>
      <c r="BP58" s="43">
        <f t="shared" si="89"/>
        <v>3896243.3150085416</v>
      </c>
      <c r="BQ58" s="43">
        <f t="shared" si="89"/>
        <v>3918984.0747345309</v>
      </c>
      <c r="BR58" s="43">
        <f t="shared" si="89"/>
        <v>3944417.4067854602</v>
      </c>
      <c r="BS58" s="43">
        <f t="shared" si="89"/>
        <v>3971116.7129189302</v>
      </c>
      <c r="BT58" s="43">
        <f t="shared" si="89"/>
        <v>3998922.681676989</v>
      </c>
      <c r="BU58" s="43">
        <f t="shared" ref="BU58:CG58" si="90">SUM(BU6:BU57)</f>
        <v>4027614.5924753645</v>
      </c>
      <c r="BV58" s="43">
        <f t="shared" si="90"/>
        <v>4056653.0523702139</v>
      </c>
      <c r="BW58" s="43">
        <f t="shared" si="90"/>
        <v>4085751.694674375</v>
      </c>
      <c r="BX58" s="43">
        <f t="shared" si="90"/>
        <v>4110362.3032099279</v>
      </c>
      <c r="BY58" s="43">
        <f t="shared" si="90"/>
        <v>4135189.8575004367</v>
      </c>
      <c r="BZ58" s="43">
        <f t="shared" si="90"/>
        <v>4160190.0486544129</v>
      </c>
      <c r="CA58" s="43">
        <f t="shared" si="90"/>
        <v>4185376.1490141149</v>
      </c>
      <c r="CB58" s="43">
        <f t="shared" si="90"/>
        <v>4210770.8824994164</v>
      </c>
      <c r="CC58" s="43">
        <f t="shared" si="90"/>
        <v>4236356.322439136</v>
      </c>
      <c r="CD58" s="43">
        <f t="shared" si="90"/>
        <v>4262123.5002412396</v>
      </c>
      <c r="CE58" s="43">
        <f t="shared" si="90"/>
        <v>4288069.5974183492</v>
      </c>
      <c r="CF58" s="43">
        <f t="shared" si="90"/>
        <v>4314206.5081428029</v>
      </c>
      <c r="CG58" s="43">
        <f t="shared" si="90"/>
        <v>4340546.3956786115</v>
      </c>
    </row>
    <row r="59" spans="2:85" x14ac:dyDescent="0.35">
      <c r="B59" s="27" t="s">
        <v>2069</v>
      </c>
      <c r="C59" s="27" t="s">
        <v>62</v>
      </c>
      <c r="D59" s="97" t="s">
        <v>2142</v>
      </c>
      <c r="E59" s="97"/>
      <c r="F59" s="98">
        <f>INDEX(RefTables!C$6:C$28,MATCH($D59,RefTables!$B$6:$B$28,0))</f>
        <v>7.1141692850753557E-3</v>
      </c>
      <c r="G59" s="98">
        <f>INDEX(RefTables!D$6:D$28,MATCH($D59,RefTables!$B$6:$B$28,0))</f>
        <v>6.1328304209851137E-3</v>
      </c>
      <c r="H59" s="250" t="s">
        <v>2268</v>
      </c>
      <c r="I59" s="36">
        <f>SUMIFS(RefTables!$F$34:$F$42,RefTables!$B$34:$B$42,$C59)</f>
        <v>4726.473</v>
      </c>
      <c r="J59" s="39">
        <f>I59+Savings_FirstYear!D59</f>
        <v>4728.6109999999999</v>
      </c>
      <c r="K59" s="39">
        <f t="shared" ref="K59:K62" si="91">IF(K$5&lt;=2040,I59*(1+$F59),I59*(1+$G59))</f>
        <v>4760.0979290433379</v>
      </c>
      <c r="L59" s="39">
        <f t="shared" ref="L59:AU59" si="92">IF(L$5&lt;=2040,K59*(1+$F59),K59*(1+$G59))</f>
        <v>4793.962071524089</v>
      </c>
      <c r="M59" s="39">
        <f t="shared" si="92"/>
        <v>4828.0671292471416</v>
      </c>
      <c r="N59" s="39">
        <f t="shared" si="92"/>
        <v>4862.4148161243138</v>
      </c>
      <c r="O59" s="39">
        <f t="shared" si="92"/>
        <v>4897.0068582604808</v>
      </c>
      <c r="P59" s="39">
        <f t="shared" si="92"/>
        <v>4931.8449940403207</v>
      </c>
      <c r="Q59" s="39">
        <f t="shared" si="92"/>
        <v>4966.9309742156747</v>
      </c>
      <c r="R59" s="39">
        <f t="shared" si="92"/>
        <v>5002.2665619935296</v>
      </c>
      <c r="S59" s="39">
        <f t="shared" si="92"/>
        <v>5037.8535331246239</v>
      </c>
      <c r="T59" s="39">
        <f t="shared" si="92"/>
        <v>5073.6936759926875</v>
      </c>
      <c r="U59" s="39">
        <f t="shared" si="92"/>
        <v>5109.7887917043154</v>
      </c>
      <c r="V59" s="39">
        <f t="shared" si="92"/>
        <v>5146.1406941794803</v>
      </c>
      <c r="W59" s="39">
        <f t="shared" si="92"/>
        <v>5182.7512102426881</v>
      </c>
      <c r="X59" s="39">
        <f t="shared" si="92"/>
        <v>5219.6221797147837</v>
      </c>
      <c r="Y59" s="39">
        <f t="shared" si="92"/>
        <v>5256.7554555054085</v>
      </c>
      <c r="Z59" s="39">
        <f t="shared" si="92"/>
        <v>5294.1529037061173</v>
      </c>
      <c r="AA59" s="39">
        <f t="shared" si="92"/>
        <v>5331.8164036841563</v>
      </c>
      <c r="AB59" s="39">
        <f t="shared" si="92"/>
        <v>5369.7478481769067</v>
      </c>
      <c r="AC59" s="39">
        <f t="shared" si="92"/>
        <v>5407.9491433870062</v>
      </c>
      <c r="AD59" s="39">
        <f t="shared" si="92"/>
        <v>5446.4222090781395</v>
      </c>
      <c r="AE59" s="39">
        <f t="shared" si="92"/>
        <v>5485.1689786715151</v>
      </c>
      <c r="AF59" s="39">
        <f t="shared" si="92"/>
        <v>5524.191399343028</v>
      </c>
      <c r="AG59" s="39">
        <f t="shared" si="92"/>
        <v>5563.4914321211118</v>
      </c>
      <c r="AH59" s="39">
        <f t="shared" si="92"/>
        <v>5603.0710519852873</v>
      </c>
      <c r="AI59" s="39">
        <f t="shared" si="92"/>
        <v>5642.9322479654156</v>
      </c>
      <c r="AJ59" s="39">
        <f t="shared" si="92"/>
        <v>5683.0770232416526</v>
      </c>
      <c r="AK59" s="39">
        <f t="shared" si="92"/>
        <v>5723.5073952451157</v>
      </c>
      <c r="AL59" s="39">
        <f t="shared" si="92"/>
        <v>5758.6086955134078</v>
      </c>
      <c r="AM59" s="39">
        <f t="shared" si="92"/>
        <v>5793.9252661038017</v>
      </c>
      <c r="AN59" s="39">
        <f t="shared" si="92"/>
        <v>5829.4584272326774</v>
      </c>
      <c r="AO59" s="39">
        <f t="shared" si="92"/>
        <v>5865.2095072130778</v>
      </c>
      <c r="AP59" s="39">
        <f t="shared" si="92"/>
        <v>5901.1798425043653</v>
      </c>
      <c r="AQ59" s="39">
        <f t="shared" si="92"/>
        <v>5937.3707777621803</v>
      </c>
      <c r="AR59" s="39">
        <f t="shared" si="92"/>
        <v>5973.7836658887081</v>
      </c>
      <c r="AS59" s="39">
        <f t="shared" si="92"/>
        <v>6010.4198680832542</v>
      </c>
      <c r="AT59" s="39">
        <f t="shared" si="92"/>
        <v>6047.2807538931283</v>
      </c>
      <c r="AU59" s="39">
        <f t="shared" si="92"/>
        <v>6084.3677012648423</v>
      </c>
      <c r="AV59" s="42">
        <f t="shared" si="3"/>
        <v>4728.6109999999999</v>
      </c>
      <c r="AW59" s="42">
        <f>K59-Savings_Cumulative!E59</f>
        <v>4760.0979290433379</v>
      </c>
      <c r="AX59" s="42">
        <f>L59-Savings_Cumulative!F59</f>
        <v>4793.962071524089</v>
      </c>
      <c r="AY59" s="42">
        <f>M59-Savings_Cumulative!G59</f>
        <v>4828.0671292471416</v>
      </c>
      <c r="AZ59" s="42">
        <f>N59-Savings_Cumulative!H59</f>
        <v>4862.4148161243138</v>
      </c>
      <c r="BA59" s="42">
        <f>O59-Savings_Cumulative!I59</f>
        <v>4897.0068582604808</v>
      </c>
      <c r="BB59" s="42">
        <f>P59-Savings_Cumulative!J59</f>
        <v>4931.8449940403207</v>
      </c>
      <c r="BC59" s="42">
        <f>Q59-Savings_Cumulative!K59</f>
        <v>4964.7000750658735</v>
      </c>
      <c r="BD59" s="42">
        <f>R59-Savings_Cumulative!L59</f>
        <v>4987.8605016873471</v>
      </c>
      <c r="BE59" s="42">
        <f>S59-Savings_Cumulative!M59</f>
        <v>5001.2397932847653</v>
      </c>
      <c r="BF59" s="42">
        <f>T59-Savings_Cumulative!N59</f>
        <v>5004.8102078004276</v>
      </c>
      <c r="BG59" s="42">
        <f>U59-Savings_Cumulative!O59</f>
        <v>4998.6029371951081</v>
      </c>
      <c r="BH59" s="42">
        <f>V59-Savings_Cumulative!P59</f>
        <v>4984.9688102983218</v>
      </c>
      <c r="BI59" s="42">
        <f>W59-Savings_Cumulative!Q59</f>
        <v>4972.1307643928667</v>
      </c>
      <c r="BJ59" s="42">
        <f>X59-Savings_Cumulative!R59</f>
        <v>4961.8511363275702</v>
      </c>
      <c r="BK59" s="42">
        <f>Y59-Savings_Cumulative!S59</f>
        <v>4955.4413089737354</v>
      </c>
      <c r="BL59" s="42">
        <f>Z59-Savings_Cumulative!T59</f>
        <v>4953.1455846549152</v>
      </c>
      <c r="BM59" s="42">
        <f>AA59-Savings_Cumulative!U59</f>
        <v>4956.2836760444898</v>
      </c>
      <c r="BN59" s="42">
        <f>AB59-Savings_Cumulative!V59</f>
        <v>4965.9686756242936</v>
      </c>
      <c r="BO59" s="42">
        <f>AC59-Savings_Cumulative!W59</f>
        <v>4980.3507494241485</v>
      </c>
      <c r="BP59" s="42">
        <f>AD59-Savings_Cumulative!X59</f>
        <v>4998.051420792759</v>
      </c>
      <c r="BQ59" s="42">
        <f>AE59-Savings_Cumulative!Y59</f>
        <v>5019.3106189200207</v>
      </c>
      <c r="BR59" s="42">
        <f>AF59-Savings_Cumulative!Z59</f>
        <v>5044.7378431037287</v>
      </c>
      <c r="BS59" s="42">
        <f>AG59-Savings_Cumulative!AA59</f>
        <v>5073.2117230101439</v>
      </c>
      <c r="BT59" s="42">
        <f>AH59-Savings_Cumulative!AB59</f>
        <v>5104.7379860992451</v>
      </c>
      <c r="BU59" s="42">
        <f>AI59-Savings_Cumulative!AC59</f>
        <v>5139.3136062912045</v>
      </c>
      <c r="BV59" s="42">
        <f>AJ59-Savings_Cumulative!AD59</f>
        <v>5176.3659501245857</v>
      </c>
      <c r="BW59" s="42">
        <f>AK59-Savings_Cumulative!AE59</f>
        <v>5213.8398210801215</v>
      </c>
      <c r="BX59" s="42">
        <f>AL59-Savings_Cumulative!AF59</f>
        <v>5245.6927551244489</v>
      </c>
      <c r="BY59" s="42">
        <f>AM59-Savings_Cumulative!AG59</f>
        <v>5277.6978803569045</v>
      </c>
      <c r="BZ59" s="42">
        <f>AN59-Savings_Cumulative!AH59</f>
        <v>5309.9168013317167</v>
      </c>
      <c r="CA59" s="42">
        <f>AO59-Savings_Cumulative!AI59</f>
        <v>5342.3836300211624</v>
      </c>
      <c r="CB59" s="42">
        <f>AP59-Savings_Cumulative!AJ59</f>
        <v>5375.1355935797155</v>
      </c>
      <c r="CC59" s="42">
        <f>AQ59-Savings_Cumulative!AK59</f>
        <v>5408.1737616778728</v>
      </c>
      <c r="CD59" s="42">
        <f>AR59-Savings_Cumulative!AL59</f>
        <v>5441.3916390263221</v>
      </c>
      <c r="CE59" s="42">
        <f>AS59-Savings_Cumulative!AM59</f>
        <v>5474.7769669925792</v>
      </c>
      <c r="CF59" s="42">
        <f>AT59-Savings_Cumulative!AN59</f>
        <v>5508.3404937633441</v>
      </c>
      <c r="CG59" s="42">
        <f>AU59-Savings_Cumulative!AO59</f>
        <v>5542.1011868997812</v>
      </c>
    </row>
    <row r="60" spans="2:85" x14ac:dyDescent="0.35">
      <c r="B60" s="27" t="s">
        <v>2079</v>
      </c>
      <c r="C60" s="27" t="s">
        <v>710</v>
      </c>
      <c r="D60" s="97" t="s">
        <v>2142</v>
      </c>
      <c r="E60" s="97"/>
      <c r="F60" s="98">
        <f>INDEX(RefTables!C$6:C$28,MATCH($D60,RefTables!$B$6:$B$28,0))</f>
        <v>7.1141692850753557E-3</v>
      </c>
      <c r="G60" s="98">
        <f>INDEX(RefTables!D$6:D$28,MATCH($D60,RefTables!$B$6:$B$28,0))</f>
        <v>6.1328304209851137E-3</v>
      </c>
      <c r="H60" s="250" t="s">
        <v>2244</v>
      </c>
      <c r="I60" s="36">
        <f>SUMIFS(RefTables!$F$34:$F$42,RefTables!$B$34:$B$42,$C60)</f>
        <v>8424.8869999999988</v>
      </c>
      <c r="J60" s="39">
        <f>I60+Savings_FirstYear!D60</f>
        <v>8428.0849999999991</v>
      </c>
      <c r="K60" s="39">
        <f t="shared" si="91"/>
        <v>8484.8230723256293</v>
      </c>
      <c r="L60" s="39">
        <f t="shared" ref="L60:AU60" si="93">IF(L$5&lt;=2040,K60*(1+$F60),K60*(1+$G60))</f>
        <v>8545.1855400160675</v>
      </c>
      <c r="M60" s="39">
        <f t="shared" si="93"/>
        <v>8605.9774365201192</v>
      </c>
      <c r="N60" s="39">
        <f t="shared" si="93"/>
        <v>8667.201816867062</v>
      </c>
      <c r="O60" s="39">
        <f t="shared" si="93"/>
        <v>8728.8617578201665</v>
      </c>
      <c r="P60" s="39">
        <f t="shared" si="93"/>
        <v>8790.9603580313196</v>
      </c>
      <c r="Q60" s="39">
        <f t="shared" si="93"/>
        <v>8853.5007381967407</v>
      </c>
      <c r="R60" s="39">
        <f t="shared" si="93"/>
        <v>8916.4860412138114</v>
      </c>
      <c r="S60" s="39">
        <f t="shared" si="93"/>
        <v>8979.9194323390184</v>
      </c>
      <c r="T60" s="39">
        <f t="shared" si="93"/>
        <v>9043.8040993470167</v>
      </c>
      <c r="U60" s="39">
        <f t="shared" si="93"/>
        <v>9108.1432526908302</v>
      </c>
      <c r="V60" s="39">
        <f t="shared" si="93"/>
        <v>9172.94012566319</v>
      </c>
      <c r="W60" s="39">
        <f t="shared" si="93"/>
        <v>9238.1979745590179</v>
      </c>
      <c r="X60" s="39">
        <f t="shared" si="93"/>
        <v>9303.9200788390717</v>
      </c>
      <c r="Y60" s="39">
        <f t="shared" si="93"/>
        <v>9370.1097412947438</v>
      </c>
      <c r="Z60" s="39">
        <f t="shared" si="93"/>
        <v>9436.7702882140475</v>
      </c>
      <c r="AA60" s="39">
        <f t="shared" si="93"/>
        <v>9503.9050695487713</v>
      </c>
      <c r="AB60" s="39">
        <f t="shared" si="93"/>
        <v>9571.5174590828265</v>
      </c>
      <c r="AC60" s="39">
        <f t="shared" si="93"/>
        <v>9639.6108546017967</v>
      </c>
      <c r="AD60" s="39">
        <f t="shared" si="93"/>
        <v>9708.1886780636833</v>
      </c>
      <c r="AE60" s="39">
        <f t="shared" si="93"/>
        <v>9777.2543757708809</v>
      </c>
      <c r="AF60" s="39">
        <f t="shared" si="93"/>
        <v>9846.8114185433587</v>
      </c>
      <c r="AG60" s="39">
        <f t="shared" si="93"/>
        <v>9916.8633018930886</v>
      </c>
      <c r="AH60" s="39">
        <f t="shared" si="93"/>
        <v>9987.4135461997066</v>
      </c>
      <c r="AI60" s="39">
        <f t="shared" si="93"/>
        <v>10058.465696887426</v>
      </c>
      <c r="AJ60" s="39">
        <f t="shared" si="93"/>
        <v>10130.023324603206</v>
      </c>
      <c r="AK60" s="39">
        <f t="shared" si="93"/>
        <v>10202.090025396195</v>
      </c>
      <c r="AL60" s="39">
        <f t="shared" si="93"/>
        <v>10264.657713461575</v>
      </c>
      <c r="AM60" s="39">
        <f t="shared" si="93"/>
        <v>10327.609118547691</v>
      </c>
      <c r="AN60" s="39">
        <f t="shared" si="93"/>
        <v>10390.946593925963</v>
      </c>
      <c r="AO60" s="39">
        <f t="shared" si="93"/>
        <v>10454.672507300023</v>
      </c>
      <c r="AP60" s="39">
        <f t="shared" si="93"/>
        <v>10518.78924089423</v>
      </c>
      <c r="AQ60" s="39">
        <f t="shared" si="93"/>
        <v>10583.299191542717</v>
      </c>
      <c r="AR60" s="39">
        <f t="shared" si="93"/>
        <v>10648.204770778997</v>
      </c>
      <c r="AS60" s="39">
        <f t="shared" si="93"/>
        <v>10713.50840492611</v>
      </c>
      <c r="AT60" s="39">
        <f t="shared" si="93"/>
        <v>10779.21253518732</v>
      </c>
      <c r="AU60" s="39">
        <f t="shared" si="93"/>
        <v>10845.319617737381</v>
      </c>
      <c r="AV60" s="42">
        <f t="shared" si="3"/>
        <v>8428.0849999999991</v>
      </c>
      <c r="AW60" s="42">
        <f>K60-Savings_Cumulative!E60</f>
        <v>8484.8230723256293</v>
      </c>
      <c r="AX60" s="42">
        <f>L60-Savings_Cumulative!F60</f>
        <v>8545.1855400160675</v>
      </c>
      <c r="AY60" s="42">
        <f>M60-Savings_Cumulative!G60</f>
        <v>8605.9774365201192</v>
      </c>
      <c r="AZ60" s="42">
        <f>N60-Savings_Cumulative!H60</f>
        <v>8667.201816867062</v>
      </c>
      <c r="BA60" s="42">
        <f>O60-Savings_Cumulative!I60</f>
        <v>8728.8617578201665</v>
      </c>
      <c r="BB60" s="42">
        <f>P60-Savings_Cumulative!J60</f>
        <v>8790.9603580313196</v>
      </c>
      <c r="BC60" s="42">
        <f>Q60-Savings_Cumulative!K60</f>
        <v>8850.1637805348764</v>
      </c>
      <c r="BD60" s="42">
        <f>R60-Savings_Cumulative!L60</f>
        <v>8892.0893253219383</v>
      </c>
      <c r="BE60" s="42">
        <f>S60-Savings_Cumulative!M60</f>
        <v>8916.5790139735873</v>
      </c>
      <c r="BF60" s="42">
        <f>T60-Savings_Cumulative!N60</f>
        <v>8923.5795656928603</v>
      </c>
      <c r="BG60" s="42">
        <f>U60-Savings_Cumulative!O60</f>
        <v>8913.1427839691933</v>
      </c>
      <c r="BH60" s="42">
        <f>V60-Savings_Cumulative!P60</f>
        <v>8888.8082291018618</v>
      </c>
      <c r="BI60" s="42">
        <f>W60-Savings_Cumulative!Q60</f>
        <v>8865.7779963509911</v>
      </c>
      <c r="BJ60" s="42">
        <f>X60-Savings_Cumulative!R60</f>
        <v>8847.1996963280617</v>
      </c>
      <c r="BK60" s="42">
        <f>Y60-Savings_Cumulative!S60</f>
        <v>8835.521551276719</v>
      </c>
      <c r="BL60" s="42">
        <f>Z60-Savings_Cumulative!T60</f>
        <v>8831.1055972670874</v>
      </c>
      <c r="BM60" s="42">
        <f>AA60-Savings_Cumulative!U60</f>
        <v>8836.2494567452159</v>
      </c>
      <c r="BN60" s="42">
        <f>AB60-Savings_Cumulative!V60</f>
        <v>8853.1872407082392</v>
      </c>
      <c r="BO60" s="42">
        <f>AC60-Savings_Cumulative!W60</f>
        <v>8878.6142996334711</v>
      </c>
      <c r="BP60" s="42">
        <f>AD60-Savings_Cumulative!X60</f>
        <v>8909.9605211237867</v>
      </c>
      <c r="BQ60" s="42">
        <f>AE60-Savings_Cumulative!Y60</f>
        <v>8947.5735068085796</v>
      </c>
      <c r="BR60" s="42">
        <f>AF60-Savings_Cumulative!Z60</f>
        <v>8992.7121561668919</v>
      </c>
      <c r="BS60" s="42">
        <f>AG60-Savings_Cumulative!AA60</f>
        <v>9043.28212993747</v>
      </c>
      <c r="BT60" s="42">
        <f>AH60-Savings_Cumulative!AB60</f>
        <v>9099.2940987612801</v>
      </c>
      <c r="BU60" s="42">
        <f>AI60-Savings_Cumulative!AC60</f>
        <v>9160.7436153654562</v>
      </c>
      <c r="BV60" s="42">
        <f>AJ60-Savings_Cumulative!AD60</f>
        <v>9226.7697375316893</v>
      </c>
      <c r="BW60" s="42">
        <f>AK60-Savings_Cumulative!AE60</f>
        <v>9293.5870042088463</v>
      </c>
      <c r="BX60" s="42">
        <f>AL60-Savings_Cumulative!AF60</f>
        <v>9350.3717691478341</v>
      </c>
      <c r="BY60" s="42">
        <f>AM60-Savings_Cumulative!AG60</f>
        <v>9407.4233334368346</v>
      </c>
      <c r="BZ60" s="42">
        <f>AN60-Savings_Cumulative!AH60</f>
        <v>9464.8538729870706</v>
      </c>
      <c r="CA60" s="42">
        <f>AO60-Savings_Cumulative!AI60</f>
        <v>9522.7240368055809</v>
      </c>
      <c r="CB60" s="42">
        <f>AP60-Savings_Cumulative!AJ60</f>
        <v>9581.0998872016826</v>
      </c>
      <c r="CC60" s="42">
        <f>AQ60-Savings_Cumulative!AK60</f>
        <v>9639.9947674467057</v>
      </c>
      <c r="CD60" s="42">
        <f>AR60-Savings_Cumulative!AL60</f>
        <v>9699.2106000448912</v>
      </c>
      <c r="CE60" s="42">
        <f>AS60-Savings_Cumulative!AM60</f>
        <v>9758.7236604038444</v>
      </c>
      <c r="CF60" s="42">
        <f>AT60-Savings_Cumulative!AN60</f>
        <v>9818.5530769124598</v>
      </c>
      <c r="CG60" s="42">
        <f>AU60-Savings_Cumulative!AO60</f>
        <v>9878.7332233991674</v>
      </c>
    </row>
    <row r="61" spans="2:85" x14ac:dyDescent="0.35">
      <c r="B61" s="27" t="s">
        <v>2169</v>
      </c>
      <c r="C61" s="27" t="s">
        <v>2171</v>
      </c>
      <c r="D61" s="97" t="s">
        <v>2142</v>
      </c>
      <c r="E61" s="99" t="s">
        <v>2174</v>
      </c>
      <c r="F61" s="103">
        <v>0</v>
      </c>
      <c r="G61" s="103">
        <v>0</v>
      </c>
      <c r="H61" s="250" t="s">
        <v>2215</v>
      </c>
      <c r="I61" s="35">
        <f>SUMIFS(F861_2013_Sales!$W$4:$W$3061,F861_2013_Sales!$G$4:$G$3061,$C61,F861_2013_Sales!$E$4:$E$3061,"&lt;&gt;Energy")/1000</f>
        <v>17792.5</v>
      </c>
      <c r="J61" s="39">
        <f>I61+Savings_FirstYear!D61</f>
        <v>17792.5</v>
      </c>
      <c r="K61" s="39">
        <f t="shared" si="91"/>
        <v>17792.5</v>
      </c>
      <c r="L61" s="39">
        <f t="shared" ref="L61:AU61" si="94">IF(L$5&lt;=2040,K61*(1+$F61),K61*(1+$G61))</f>
        <v>17792.5</v>
      </c>
      <c r="M61" s="39">
        <f t="shared" si="94"/>
        <v>17792.5</v>
      </c>
      <c r="N61" s="39">
        <f t="shared" si="94"/>
        <v>17792.5</v>
      </c>
      <c r="O61" s="39">
        <f t="shared" si="94"/>
        <v>17792.5</v>
      </c>
      <c r="P61" s="39">
        <f t="shared" si="94"/>
        <v>17792.5</v>
      </c>
      <c r="Q61" s="39">
        <f t="shared" si="94"/>
        <v>17792.5</v>
      </c>
      <c r="R61" s="39">
        <f t="shared" si="94"/>
        <v>17792.5</v>
      </c>
      <c r="S61" s="39">
        <f t="shared" si="94"/>
        <v>17792.5</v>
      </c>
      <c r="T61" s="39">
        <f t="shared" si="94"/>
        <v>17792.5</v>
      </c>
      <c r="U61" s="39">
        <f t="shared" si="94"/>
        <v>17792.5</v>
      </c>
      <c r="V61" s="39">
        <f t="shared" si="94"/>
        <v>17792.5</v>
      </c>
      <c r="W61" s="39">
        <f t="shared" si="94"/>
        <v>17792.5</v>
      </c>
      <c r="X61" s="39">
        <f t="shared" si="94"/>
        <v>17792.5</v>
      </c>
      <c r="Y61" s="39">
        <f t="shared" si="94"/>
        <v>17792.5</v>
      </c>
      <c r="Z61" s="39">
        <f t="shared" si="94"/>
        <v>17792.5</v>
      </c>
      <c r="AA61" s="39">
        <f t="shared" si="94"/>
        <v>17792.5</v>
      </c>
      <c r="AB61" s="39">
        <f t="shared" si="94"/>
        <v>17792.5</v>
      </c>
      <c r="AC61" s="39">
        <f t="shared" si="94"/>
        <v>17792.5</v>
      </c>
      <c r="AD61" s="39">
        <f t="shared" si="94"/>
        <v>17792.5</v>
      </c>
      <c r="AE61" s="39">
        <f t="shared" si="94"/>
        <v>17792.5</v>
      </c>
      <c r="AF61" s="39">
        <f t="shared" si="94"/>
        <v>17792.5</v>
      </c>
      <c r="AG61" s="39">
        <f t="shared" si="94"/>
        <v>17792.5</v>
      </c>
      <c r="AH61" s="39">
        <f t="shared" si="94"/>
        <v>17792.5</v>
      </c>
      <c r="AI61" s="39">
        <f t="shared" si="94"/>
        <v>17792.5</v>
      </c>
      <c r="AJ61" s="39">
        <f t="shared" si="94"/>
        <v>17792.5</v>
      </c>
      <c r="AK61" s="39">
        <f t="shared" si="94"/>
        <v>17792.5</v>
      </c>
      <c r="AL61" s="39">
        <f t="shared" si="94"/>
        <v>17792.5</v>
      </c>
      <c r="AM61" s="39">
        <f t="shared" si="94"/>
        <v>17792.5</v>
      </c>
      <c r="AN61" s="39">
        <f t="shared" si="94"/>
        <v>17792.5</v>
      </c>
      <c r="AO61" s="39">
        <f t="shared" si="94"/>
        <v>17792.5</v>
      </c>
      <c r="AP61" s="39">
        <f t="shared" si="94"/>
        <v>17792.5</v>
      </c>
      <c r="AQ61" s="39">
        <f t="shared" si="94"/>
        <v>17792.5</v>
      </c>
      <c r="AR61" s="39">
        <f t="shared" si="94"/>
        <v>17792.5</v>
      </c>
      <c r="AS61" s="39">
        <f t="shared" si="94"/>
        <v>17792.5</v>
      </c>
      <c r="AT61" s="39">
        <f t="shared" si="94"/>
        <v>17792.5</v>
      </c>
      <c r="AU61" s="39">
        <f t="shared" si="94"/>
        <v>17792.5</v>
      </c>
      <c r="AV61" s="42">
        <f t="shared" si="3"/>
        <v>17792.5</v>
      </c>
      <c r="AW61" s="42">
        <f>K61-Savings_Cumulative!E61</f>
        <v>17792.5</v>
      </c>
      <c r="AX61" s="42">
        <f>L61-Savings_Cumulative!F61</f>
        <v>17792.5</v>
      </c>
      <c r="AY61" s="42">
        <f>M61-Savings_Cumulative!G61</f>
        <v>17792.5</v>
      </c>
      <c r="AZ61" s="42">
        <f>N61-Savings_Cumulative!H61</f>
        <v>17792.5</v>
      </c>
      <c r="BA61" s="42">
        <f>O61-Savings_Cumulative!I61</f>
        <v>17792.5</v>
      </c>
      <c r="BB61" s="42">
        <f>P61-Savings_Cumulative!J61</f>
        <v>17792.5</v>
      </c>
      <c r="BC61" s="42">
        <f>Q61-Savings_Cumulative!K61</f>
        <v>17792.5</v>
      </c>
      <c r="BD61" s="42">
        <f>R61-Savings_Cumulative!L61</f>
        <v>17756.915000000001</v>
      </c>
      <c r="BE61" s="42">
        <f>S61-Savings_Cumulative!M61</f>
        <v>17685.887340000001</v>
      </c>
      <c r="BF61" s="42">
        <f>T61-Savings_Cumulative!N61</f>
        <v>17579.772015959999</v>
      </c>
      <c r="BG61" s="42">
        <f>U61-Savings_Cumulative!O61</f>
        <v>17439.133839832321</v>
      </c>
      <c r="BH61" s="42">
        <f>V61-Savings_Cumulative!P61</f>
        <v>17264.742501433997</v>
      </c>
      <c r="BI61" s="42">
        <f>W61-Savings_Cumulative!Q61</f>
        <v>17092.095076419657</v>
      </c>
      <c r="BJ61" s="42">
        <f>X61-Savings_Cumulative!R61</f>
        <v>16927.572475617202</v>
      </c>
      <c r="BK61" s="42">
        <f>Y61-Savings_Cumulative!S61</f>
        <v>16777.154092714132</v>
      </c>
      <c r="BL61" s="42">
        <f>Z61-Savings_Cumulative!T61</f>
        <v>16640.610710650912</v>
      </c>
      <c r="BM61" s="42">
        <f>AA61-Savings_Cumulative!U61</f>
        <v>16521.800198458946</v>
      </c>
      <c r="BN61" s="42">
        <f>AB61-Savings_Cumulative!V61</f>
        <v>16427.594862492122</v>
      </c>
      <c r="BO61" s="42">
        <f>AC61-Savings_Cumulative!W61</f>
        <v>16351.163773151249</v>
      </c>
      <c r="BP61" s="42">
        <f>AD61-Savings_Cumulative!X61</f>
        <v>16286.122278155379</v>
      </c>
      <c r="BQ61" s="42">
        <f>AE61-Savings_Cumulative!Y61</f>
        <v>16232.168230744086</v>
      </c>
      <c r="BR61" s="42">
        <f>AF61-Savings_Cumulative!Z61</f>
        <v>16193.62926508272</v>
      </c>
      <c r="BS61" s="42">
        <f>AG61-Savings_Cumulative!AA61</f>
        <v>16165.327802309668</v>
      </c>
      <c r="BT61" s="42">
        <f>AH61-Savings_Cumulative!AB61</f>
        <v>16147.134333614176</v>
      </c>
      <c r="BU61" s="42">
        <f>AI61-Savings_Cumulative!AC61</f>
        <v>16138.894942490968</v>
      </c>
      <c r="BV61" s="42">
        <f>AJ61-Savings_Cumulative!AD61</f>
        <v>16140.405372657784</v>
      </c>
      <c r="BW61" s="42">
        <f>AK61-Savings_Cumulative!AE61</f>
        <v>16142.935391071967</v>
      </c>
      <c r="BX61" s="42">
        <f>AL61-Savings_Cumulative!AF61</f>
        <v>16144.345655681296</v>
      </c>
      <c r="BY61" s="42">
        <f>AM61-Savings_Cumulative!AG61</f>
        <v>16145.370410817972</v>
      </c>
      <c r="BZ61" s="42">
        <f>AN61-Savings_Cumulative!AH61</f>
        <v>16146.252177191582</v>
      </c>
      <c r="CA61" s="42">
        <f>AO61-Savings_Cumulative!AI61</f>
        <v>16147.100978529321</v>
      </c>
      <c r="CB61" s="42">
        <f>AP61-Savings_Cumulative!AJ61</f>
        <v>16148.034889079676</v>
      </c>
      <c r="CC61" s="42">
        <f>AQ61-Savings_Cumulative!AK61</f>
        <v>16149.188252321357</v>
      </c>
      <c r="CD61" s="42">
        <f>AR61-Savings_Cumulative!AL61</f>
        <v>16150.0841986054</v>
      </c>
      <c r="CE61" s="42">
        <f>AS61-Savings_Cumulative!AM61</f>
        <v>16150.690204715513</v>
      </c>
      <c r="CF61" s="42">
        <f>AT61-Savings_Cumulative!AN61</f>
        <v>16151.074072137333</v>
      </c>
      <c r="CG61" s="42">
        <f>AU61-Savings_Cumulative!AO61</f>
        <v>16151.305563959961</v>
      </c>
    </row>
    <row r="62" spans="2:85" ht="18" thickBot="1" x14ac:dyDescent="0.4">
      <c r="B62" s="27" t="s">
        <v>2170</v>
      </c>
      <c r="C62" s="27" t="s">
        <v>2173</v>
      </c>
      <c r="D62" s="97" t="s">
        <v>2142</v>
      </c>
      <c r="E62" s="99" t="s">
        <v>2176</v>
      </c>
      <c r="F62" s="103">
        <v>0</v>
      </c>
      <c r="G62" s="103">
        <v>0</v>
      </c>
      <c r="H62" s="250" t="s">
        <v>2215</v>
      </c>
      <c r="I62" s="35">
        <f>SUMIFS(F861_2013_Sales!$W$4:$W$3061,F861_2013_Sales!$G$4:$G$3061,$C62,F861_2013_Sales!$E$4:$E$3061,"&lt;&gt;Energy")/1000</f>
        <v>1566.41</v>
      </c>
      <c r="J62" s="39">
        <f>I62+Savings_FirstYear!D62</f>
        <v>1566.41</v>
      </c>
      <c r="K62" s="39">
        <f t="shared" si="91"/>
        <v>1566.41</v>
      </c>
      <c r="L62" s="39">
        <f t="shared" ref="L62:AU62" si="95">IF(L$5&lt;=2040,K62*(1+$F62),K62*(1+$G62))</f>
        <v>1566.41</v>
      </c>
      <c r="M62" s="39">
        <f t="shared" si="95"/>
        <v>1566.41</v>
      </c>
      <c r="N62" s="39">
        <f t="shared" si="95"/>
        <v>1566.41</v>
      </c>
      <c r="O62" s="39">
        <f t="shared" si="95"/>
        <v>1566.41</v>
      </c>
      <c r="P62" s="39">
        <f t="shared" si="95"/>
        <v>1566.41</v>
      </c>
      <c r="Q62" s="39">
        <f t="shared" si="95"/>
        <v>1566.41</v>
      </c>
      <c r="R62" s="39">
        <f t="shared" si="95"/>
        <v>1566.41</v>
      </c>
      <c r="S62" s="39">
        <f t="shared" si="95"/>
        <v>1566.41</v>
      </c>
      <c r="T62" s="39">
        <f t="shared" si="95"/>
        <v>1566.41</v>
      </c>
      <c r="U62" s="39">
        <f t="shared" si="95"/>
        <v>1566.41</v>
      </c>
      <c r="V62" s="39">
        <f t="shared" si="95"/>
        <v>1566.41</v>
      </c>
      <c r="W62" s="39">
        <f t="shared" si="95"/>
        <v>1566.41</v>
      </c>
      <c r="X62" s="39">
        <f t="shared" si="95"/>
        <v>1566.41</v>
      </c>
      <c r="Y62" s="39">
        <f t="shared" si="95"/>
        <v>1566.41</v>
      </c>
      <c r="Z62" s="39">
        <f t="shared" si="95"/>
        <v>1566.41</v>
      </c>
      <c r="AA62" s="39">
        <f t="shared" si="95"/>
        <v>1566.41</v>
      </c>
      <c r="AB62" s="39">
        <f t="shared" si="95"/>
        <v>1566.41</v>
      </c>
      <c r="AC62" s="39">
        <f t="shared" si="95"/>
        <v>1566.41</v>
      </c>
      <c r="AD62" s="39">
        <f t="shared" si="95"/>
        <v>1566.41</v>
      </c>
      <c r="AE62" s="39">
        <f t="shared" si="95"/>
        <v>1566.41</v>
      </c>
      <c r="AF62" s="39">
        <f t="shared" si="95"/>
        <v>1566.41</v>
      </c>
      <c r="AG62" s="39">
        <f t="shared" si="95"/>
        <v>1566.41</v>
      </c>
      <c r="AH62" s="39">
        <f t="shared" si="95"/>
        <v>1566.41</v>
      </c>
      <c r="AI62" s="39">
        <f t="shared" si="95"/>
        <v>1566.41</v>
      </c>
      <c r="AJ62" s="39">
        <f t="shared" si="95"/>
        <v>1566.41</v>
      </c>
      <c r="AK62" s="39">
        <f t="shared" si="95"/>
        <v>1566.41</v>
      </c>
      <c r="AL62" s="39">
        <f t="shared" si="95"/>
        <v>1566.41</v>
      </c>
      <c r="AM62" s="39">
        <f t="shared" si="95"/>
        <v>1566.41</v>
      </c>
      <c r="AN62" s="39">
        <f t="shared" si="95"/>
        <v>1566.41</v>
      </c>
      <c r="AO62" s="39">
        <f t="shared" si="95"/>
        <v>1566.41</v>
      </c>
      <c r="AP62" s="39">
        <f t="shared" si="95"/>
        <v>1566.41</v>
      </c>
      <c r="AQ62" s="39">
        <f t="shared" si="95"/>
        <v>1566.41</v>
      </c>
      <c r="AR62" s="39">
        <f t="shared" si="95"/>
        <v>1566.41</v>
      </c>
      <c r="AS62" s="39">
        <f t="shared" si="95"/>
        <v>1566.41</v>
      </c>
      <c r="AT62" s="39">
        <f t="shared" si="95"/>
        <v>1566.41</v>
      </c>
      <c r="AU62" s="39">
        <f t="shared" si="95"/>
        <v>1566.41</v>
      </c>
      <c r="AV62" s="42">
        <f t="shared" si="3"/>
        <v>1566.41</v>
      </c>
      <c r="AW62" s="42">
        <f>K62-Savings_Cumulative!E62</f>
        <v>1566.41</v>
      </c>
      <c r="AX62" s="42">
        <f>L62-Savings_Cumulative!F62</f>
        <v>1566.41</v>
      </c>
      <c r="AY62" s="42">
        <f>M62-Savings_Cumulative!G62</f>
        <v>1566.41</v>
      </c>
      <c r="AZ62" s="42">
        <f>N62-Savings_Cumulative!H62</f>
        <v>1566.41</v>
      </c>
      <c r="BA62" s="42">
        <f>O62-Savings_Cumulative!I62</f>
        <v>1566.41</v>
      </c>
      <c r="BB62" s="42">
        <f>P62-Savings_Cumulative!J62</f>
        <v>1566.41</v>
      </c>
      <c r="BC62" s="42">
        <f>Q62-Savings_Cumulative!K62</f>
        <v>1566.41</v>
      </c>
      <c r="BD62" s="42">
        <f>R62-Savings_Cumulative!L62</f>
        <v>1563.27718</v>
      </c>
      <c r="BE62" s="42">
        <f>S62-Savings_Cumulative!M62</f>
        <v>1557.02407128</v>
      </c>
      <c r="BF62" s="42">
        <f>T62-Savings_Cumulative!N62</f>
        <v>1547.68192685232</v>
      </c>
      <c r="BG62" s="42">
        <f>U62-Savings_Cumulative!O62</f>
        <v>1535.3004714375015</v>
      </c>
      <c r="BH62" s="42">
        <f>V62-Savings_Cumulative!P62</f>
        <v>1519.9474667231266</v>
      </c>
      <c r="BI62" s="42">
        <f>W62-Savings_Cumulative!Q62</f>
        <v>1504.7479920558953</v>
      </c>
      <c r="BJ62" s="42">
        <f>X62-Savings_Cumulative!R62</f>
        <v>1490.2638078702569</v>
      </c>
      <c r="BK62" s="42">
        <f>Y62-Savings_Cumulative!S62</f>
        <v>1477.0213259726484</v>
      </c>
      <c r="BL62" s="42">
        <f>Z62-Savings_Cumulative!T62</f>
        <v>1465.000366630361</v>
      </c>
      <c r="BM62" s="42">
        <f>AA62-Savings_Cumulative!U62</f>
        <v>1454.540567591293</v>
      </c>
      <c r="BN62" s="42">
        <f>AB62-Savings_Cumulative!V62</f>
        <v>1446.2469506003251</v>
      </c>
      <c r="BO62" s="42">
        <f>AC62-Savings_Cumulative!W62</f>
        <v>1439.5181366250863</v>
      </c>
      <c r="BP62" s="42">
        <f>AD62-Savings_Cumulative!X62</f>
        <v>1433.7920358423701</v>
      </c>
      <c r="BQ62" s="42">
        <f>AE62-Savings_Cumulative!Y62</f>
        <v>1429.0420479595248</v>
      </c>
      <c r="BR62" s="42">
        <f>AF62-Savings_Cumulative!Z62</f>
        <v>1425.6491677458607</v>
      </c>
      <c r="BS62" s="42">
        <f>AG62-Savings_Cumulative!AA62</f>
        <v>1423.1575732930105</v>
      </c>
      <c r="BT62" s="42">
        <f>AH62-Savings_Cumulative!AB62</f>
        <v>1421.5558629488035</v>
      </c>
      <c r="BU62" s="42">
        <f>AI62-Savings_Cumulative!AC62</f>
        <v>1420.8304862648465</v>
      </c>
      <c r="BV62" s="42">
        <f>AJ62-Savings_Cumulative!AD62</f>
        <v>1420.9634609967616</v>
      </c>
      <c r="BW62" s="42">
        <f>AK62-Savings_Cumulative!AE62</f>
        <v>1421.1861978883821</v>
      </c>
      <c r="BX62" s="42">
        <f>AL62-Savings_Cumulative!AF62</f>
        <v>1421.3103542793729</v>
      </c>
      <c r="BY62" s="42">
        <f>AM62-Savings_Cumulative!AG62</f>
        <v>1421.4005713199035</v>
      </c>
      <c r="BZ62" s="42">
        <f>AN62-Savings_Cumulative!AH62</f>
        <v>1421.4781999648542</v>
      </c>
      <c r="CA62" s="42">
        <f>AO62-Savings_Cumulative!AI62</f>
        <v>1421.5529264453066</v>
      </c>
      <c r="CB62" s="42">
        <f>AP62-Savings_Cumulative!AJ62</f>
        <v>1421.6351457413684</v>
      </c>
      <c r="CC62" s="42">
        <f>AQ62-Savings_Cumulative!AK62</f>
        <v>1421.7366851380468</v>
      </c>
      <c r="CD62" s="42">
        <f>AR62-Savings_Cumulative!AL62</f>
        <v>1421.8155621490791</v>
      </c>
      <c r="CE62" s="42">
        <f>AS62-Savings_Cumulative!AM62</f>
        <v>1421.8689135067266</v>
      </c>
      <c r="CF62" s="42">
        <f>AT62-Savings_Cumulative!AN62</f>
        <v>1421.9027082948794</v>
      </c>
      <c r="CG62" s="42">
        <f>AU62-Savings_Cumulative!AO62</f>
        <v>1421.9230882924001</v>
      </c>
    </row>
    <row r="63" spans="2:85" ht="18" thickBot="1" x14ac:dyDescent="0.4">
      <c r="B63" s="28" t="s">
        <v>2182</v>
      </c>
      <c r="C63" s="29"/>
      <c r="D63" s="104"/>
      <c r="E63" s="104"/>
      <c r="F63" s="104"/>
      <c r="G63" s="104"/>
      <c r="H63" s="57"/>
      <c r="I63" s="38">
        <f t="shared" ref="I63:AN63" si="96">SUM(I58:I62)</f>
        <v>3741787.3790000002</v>
      </c>
      <c r="J63" s="41">
        <f t="shared" si="96"/>
        <v>3766307.2580000004</v>
      </c>
      <c r="K63" s="41">
        <f t="shared" si="96"/>
        <v>3767709.8078929819</v>
      </c>
      <c r="L63" s="41">
        <f t="shared" si="96"/>
        <v>3793839.9189587203</v>
      </c>
      <c r="M63" s="41">
        <f t="shared" si="96"/>
        <v>3820179.4808953693</v>
      </c>
      <c r="N63" s="41">
        <f t="shared" si="96"/>
        <v>3846730.2780627613</v>
      </c>
      <c r="O63" s="41">
        <f t="shared" si="96"/>
        <v>3873494.1106245797</v>
      </c>
      <c r="P63" s="41">
        <f t="shared" si="96"/>
        <v>3900472.794691842</v>
      </c>
      <c r="Q63" s="41">
        <f t="shared" si="96"/>
        <v>3927668.16246774</v>
      </c>
      <c r="R63" s="41">
        <f t="shared" si="96"/>
        <v>3955082.0623937589</v>
      </c>
      <c r="S63" s="41">
        <f t="shared" si="96"/>
        <v>3982716.3592972127</v>
      </c>
      <c r="T63" s="41">
        <f t="shared" si="96"/>
        <v>4010572.9345400874</v>
      </c>
      <c r="U63" s="41">
        <f t="shared" si="96"/>
        <v>4038653.6861692993</v>
      </c>
      <c r="V63" s="41">
        <f t="shared" si="96"/>
        <v>4066960.5290683098</v>
      </c>
      <c r="W63" s="41">
        <f t="shared" si="96"/>
        <v>4095495.3951101662</v>
      </c>
      <c r="X63" s="41">
        <f t="shared" si="96"/>
        <v>4124260.2333119474</v>
      </c>
      <c r="Y63" s="41">
        <f t="shared" si="96"/>
        <v>4153257.0099906288</v>
      </c>
      <c r="Z63" s="41">
        <f t="shared" si="96"/>
        <v>4182487.7089204011</v>
      </c>
      <c r="AA63" s="41">
        <f t="shared" si="96"/>
        <v>4211954.3314914443</v>
      </c>
      <c r="AB63" s="41">
        <f t="shared" si="96"/>
        <v>4241658.896870154</v>
      </c>
      <c r="AC63" s="41">
        <f t="shared" si="96"/>
        <v>4271603.4421608662</v>
      </c>
      <c r="AD63" s="41">
        <f t="shared" si="96"/>
        <v>4301790.022569065</v>
      </c>
      <c r="AE63" s="41">
        <f t="shared" si="96"/>
        <v>4332220.7115661157</v>
      </c>
      <c r="AF63" s="41">
        <f t="shared" si="96"/>
        <v>4362897.6010555029</v>
      </c>
      <c r="AG63" s="41">
        <f t="shared" si="96"/>
        <v>4393822.8015406197</v>
      </c>
      <c r="AH63" s="41">
        <f t="shared" si="96"/>
        <v>4424998.4422941087</v>
      </c>
      <c r="AI63" s="41">
        <f t="shared" si="96"/>
        <v>4456426.6715287585</v>
      </c>
      <c r="AJ63" s="41">
        <f t="shared" si="96"/>
        <v>4488109.6565699996</v>
      </c>
      <c r="AK63" s="41">
        <f t="shared" si="96"/>
        <v>4520049.5840299865</v>
      </c>
      <c r="AL63" s="41">
        <f t="shared" si="96"/>
        <v>4547308.9649674296</v>
      </c>
      <c r="AM63" s="41">
        <f t="shared" si="96"/>
        <v>4574763.2914809445</v>
      </c>
      <c r="AN63" s="41">
        <f t="shared" si="96"/>
        <v>4602414.0614565397</v>
      </c>
      <c r="AO63" s="41">
        <f t="shared" ref="AO63:BT63" si="97">SUM(AO58:AO62)</f>
        <v>4630262.7847463898</v>
      </c>
      <c r="AP63" s="41">
        <f t="shared" si="97"/>
        <v>4658310.9832666554</v>
      </c>
      <c r="AQ63" s="41">
        <f t="shared" si="97"/>
        <v>4686560.1910961624</v>
      </c>
      <c r="AR63" s="41">
        <f t="shared" si="97"/>
        <v>4715011.9545758544</v>
      </c>
      <c r="AS63" s="41">
        <f t="shared" si="97"/>
        <v>4743667.8324091109</v>
      </c>
      <c r="AT63" s="41">
        <f t="shared" si="97"/>
        <v>4772529.3957628803</v>
      </c>
      <c r="AU63" s="41">
        <f t="shared" si="97"/>
        <v>4801598.2283696411</v>
      </c>
      <c r="AV63" s="44">
        <f t="shared" si="97"/>
        <v>3766307.2580000004</v>
      </c>
      <c r="AW63" s="44">
        <f t="shared" si="97"/>
        <v>3767709.8078929819</v>
      </c>
      <c r="AX63" s="44">
        <f t="shared" si="97"/>
        <v>3793839.9189587203</v>
      </c>
      <c r="AY63" s="44">
        <f t="shared" si="97"/>
        <v>3820179.4808953693</v>
      </c>
      <c r="AZ63" s="44">
        <f t="shared" si="97"/>
        <v>3846730.2780627613</v>
      </c>
      <c r="BA63" s="44">
        <f t="shared" si="97"/>
        <v>3873494.1106245797</v>
      </c>
      <c r="BB63" s="44">
        <f t="shared" si="97"/>
        <v>3900472.794691842</v>
      </c>
      <c r="BC63" s="44">
        <f t="shared" si="97"/>
        <v>3904512.1189861414</v>
      </c>
      <c r="BD63" s="44">
        <f t="shared" si="97"/>
        <v>3904214.0210719663</v>
      </c>
      <c r="BE63" s="44">
        <f t="shared" si="97"/>
        <v>3899956.0594585519</v>
      </c>
      <c r="BF63" s="44">
        <f t="shared" si="97"/>
        <v>3892391.2325885482</v>
      </c>
      <c r="BG63" s="44">
        <f t="shared" si="97"/>
        <v>3882331.8305050763</v>
      </c>
      <c r="BH63" s="44">
        <f t="shared" si="97"/>
        <v>3871815.3550990364</v>
      </c>
      <c r="BI63" s="44">
        <f t="shared" si="97"/>
        <v>3865795.6328540472</v>
      </c>
      <c r="BJ63" s="44">
        <f t="shared" si="97"/>
        <v>3864845.7264808039</v>
      </c>
      <c r="BK63" s="44">
        <f t="shared" si="97"/>
        <v>3865668.1100050118</v>
      </c>
      <c r="BL63" s="44">
        <f t="shared" si="97"/>
        <v>3870772.0078957183</v>
      </c>
      <c r="BM63" s="44">
        <f t="shared" si="97"/>
        <v>3882436.8163613859</v>
      </c>
      <c r="BN63" s="44">
        <f t="shared" si="97"/>
        <v>3896234.0920562702</v>
      </c>
      <c r="BO63" s="44">
        <f t="shared" si="97"/>
        <v>3911501.466526763</v>
      </c>
      <c r="BP63" s="44">
        <f t="shared" si="97"/>
        <v>3927871.241264456</v>
      </c>
      <c r="BQ63" s="44">
        <f t="shared" si="97"/>
        <v>3950612.1691389633</v>
      </c>
      <c r="BR63" s="44">
        <f t="shared" si="97"/>
        <v>3976074.1352175591</v>
      </c>
      <c r="BS63" s="44">
        <f t="shared" si="97"/>
        <v>4002821.6921474803</v>
      </c>
      <c r="BT63" s="44">
        <f t="shared" si="97"/>
        <v>4030695.4039584128</v>
      </c>
      <c r="BU63" s="44">
        <f t="shared" ref="BU63:CG63" si="98">SUM(BU58:BU62)</f>
        <v>4059474.375125777</v>
      </c>
      <c r="BV63" s="44">
        <f t="shared" si="98"/>
        <v>4088617.5568915252</v>
      </c>
      <c r="BW63" s="44">
        <f t="shared" si="98"/>
        <v>4117823.2430886249</v>
      </c>
      <c r="BX63" s="44">
        <f t="shared" si="98"/>
        <v>4142524.0237441608</v>
      </c>
      <c r="BY63" s="44">
        <f t="shared" si="98"/>
        <v>4167441.7496963684</v>
      </c>
      <c r="BZ63" s="44">
        <f t="shared" si="98"/>
        <v>4192532.5497058877</v>
      </c>
      <c r="CA63" s="44">
        <f t="shared" si="98"/>
        <v>4217809.9105859157</v>
      </c>
      <c r="CB63" s="44">
        <f t="shared" si="98"/>
        <v>4243296.7880150191</v>
      </c>
      <c r="CC63" s="44">
        <f t="shared" si="98"/>
        <v>4268975.4159057206</v>
      </c>
      <c r="CD63" s="44">
        <f t="shared" si="98"/>
        <v>4294836.0022410648</v>
      </c>
      <c r="CE63" s="44">
        <f t="shared" si="98"/>
        <v>4320875.6571639683</v>
      </c>
      <c r="CF63" s="44">
        <f t="shared" si="98"/>
        <v>4347106.3784939116</v>
      </c>
      <c r="CG63" s="44">
        <f t="shared" si="98"/>
        <v>4373540.4587411629</v>
      </c>
    </row>
    <row r="64" spans="2:85" x14ac:dyDescent="0.35">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row>
    <row r="65" spans="10:81" x14ac:dyDescent="0.35">
      <c r="J65" s="21"/>
    </row>
    <row r="66" spans="10:81" x14ac:dyDescent="0.35">
      <c r="BQ66" s="21"/>
      <c r="BR66" s="21"/>
      <c r="BS66" s="21"/>
      <c r="BT66" s="21"/>
      <c r="BU66" s="21"/>
      <c r="BV66" s="21"/>
      <c r="BW66" s="21"/>
      <c r="BX66" s="21"/>
      <c r="BY66" s="21"/>
      <c r="BZ66" s="21"/>
      <c r="CA66" s="21"/>
      <c r="CB66" s="21"/>
      <c r="CC66" s="21"/>
    </row>
    <row r="67" spans="10:81" x14ac:dyDescent="0.35">
      <c r="BQ67" s="21"/>
      <c r="BR67" s="21"/>
      <c r="BS67" s="21"/>
      <c r="BT67" s="21"/>
      <c r="BU67" s="21"/>
      <c r="BV67" s="21"/>
      <c r="BW67" s="21"/>
      <c r="BX67" s="21"/>
      <c r="BY67" s="21"/>
      <c r="BZ67" s="21"/>
      <c r="CA67" s="21"/>
      <c r="CB67" s="21"/>
      <c r="CC67" s="21"/>
    </row>
  </sheetData>
  <mergeCells count="8">
    <mergeCell ref="AV4:CG4"/>
    <mergeCell ref="H4:H5"/>
    <mergeCell ref="B4:B5"/>
    <mergeCell ref="C4:C5"/>
    <mergeCell ref="E4:E5"/>
    <mergeCell ref="J4:AU4"/>
    <mergeCell ref="F4:G4"/>
    <mergeCell ref="D4:D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B2:DO69"/>
  <sheetViews>
    <sheetView showGridLines="0" zoomScale="85" zoomScaleNormal="85" workbookViewId="0">
      <pane xSplit="3" ySplit="5" topLeftCell="D6" activePane="bottomRight" state="frozen"/>
      <selection activeCell="E79" sqref="E79"/>
      <selection pane="topRight" activeCell="E79" sqref="E79"/>
      <selection pane="bottomLeft" activeCell="E79" sqref="E79"/>
      <selection pane="bottomRight" activeCell="F20" sqref="F20"/>
    </sheetView>
  </sheetViews>
  <sheetFormatPr defaultRowHeight="17.25" x14ac:dyDescent="0.35"/>
  <cols>
    <col min="1" max="1" width="2.625" customWidth="1"/>
    <col min="2" max="2" width="20.5" bestFit="1" customWidth="1"/>
    <col min="4" max="4" width="22.25" customWidth="1"/>
    <col min="5" max="5" width="25.875" customWidth="1"/>
    <col min="6" max="11" width="9" customWidth="1"/>
    <col min="23" max="43" width="9" customWidth="1"/>
    <col min="61" max="81" width="9" customWidth="1"/>
    <col min="99" max="119" width="9" customWidth="1"/>
  </cols>
  <sheetData>
    <row r="2" spans="2:119" ht="27.75" x14ac:dyDescent="0.55000000000000004">
      <c r="B2" s="95" t="s">
        <v>2242</v>
      </c>
    </row>
    <row r="4" spans="2:119" ht="17.25" customHeight="1" x14ac:dyDescent="0.35">
      <c r="B4" s="327" t="s">
        <v>16</v>
      </c>
      <c r="C4" s="327" t="s">
        <v>2186</v>
      </c>
      <c r="D4" s="58" t="s">
        <v>2187</v>
      </c>
      <c r="E4" s="337" t="s">
        <v>2772</v>
      </c>
      <c r="F4" s="336" t="s">
        <v>2245</v>
      </c>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9" t="s">
        <v>2189</v>
      </c>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5" t="s">
        <v>2190</v>
      </c>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5"/>
      <c r="DJ4" s="335"/>
      <c r="DK4" s="335"/>
      <c r="DL4" s="335"/>
      <c r="DM4" s="335"/>
      <c r="DN4" s="335"/>
      <c r="DO4" s="335"/>
    </row>
    <row r="5" spans="2:119" ht="18" thickBot="1" x14ac:dyDescent="0.4">
      <c r="B5" s="328"/>
      <c r="C5" s="328"/>
      <c r="D5" s="62">
        <v>2013</v>
      </c>
      <c r="E5" s="338"/>
      <c r="F5" s="70">
        <v>2013</v>
      </c>
      <c r="G5" s="70">
        <v>2014</v>
      </c>
      <c r="H5" s="70">
        <v>2015</v>
      </c>
      <c r="I5" s="70">
        <v>2016</v>
      </c>
      <c r="J5" s="70">
        <v>2017</v>
      </c>
      <c r="K5" s="70">
        <v>2018</v>
      </c>
      <c r="L5" s="63">
        <v>2019</v>
      </c>
      <c r="M5" s="63">
        <v>2020</v>
      </c>
      <c r="N5" s="63">
        <v>2021</v>
      </c>
      <c r="O5" s="63">
        <v>2022</v>
      </c>
      <c r="P5" s="63">
        <v>2023</v>
      </c>
      <c r="Q5" s="63">
        <v>2024</v>
      </c>
      <c r="R5" s="63">
        <v>2025</v>
      </c>
      <c r="S5" s="63">
        <v>2026</v>
      </c>
      <c r="T5" s="63">
        <v>2027</v>
      </c>
      <c r="U5" s="63">
        <v>2028</v>
      </c>
      <c r="V5" s="63">
        <v>2029</v>
      </c>
      <c r="W5" s="63">
        <v>2030</v>
      </c>
      <c r="X5" s="63">
        <v>2031</v>
      </c>
      <c r="Y5" s="63">
        <v>2032</v>
      </c>
      <c r="Z5" s="63">
        <v>2033</v>
      </c>
      <c r="AA5" s="63">
        <v>2034</v>
      </c>
      <c r="AB5" s="63">
        <v>2035</v>
      </c>
      <c r="AC5" s="63">
        <v>2036</v>
      </c>
      <c r="AD5" s="63">
        <v>2037</v>
      </c>
      <c r="AE5" s="63">
        <v>2038</v>
      </c>
      <c r="AF5" s="63">
        <v>2039</v>
      </c>
      <c r="AG5" s="63">
        <v>2040</v>
      </c>
      <c r="AH5" s="63">
        <v>2041</v>
      </c>
      <c r="AI5" s="63">
        <v>2042</v>
      </c>
      <c r="AJ5" s="63">
        <v>2043</v>
      </c>
      <c r="AK5" s="63">
        <v>2044</v>
      </c>
      <c r="AL5" s="63">
        <v>2045</v>
      </c>
      <c r="AM5" s="63">
        <v>2046</v>
      </c>
      <c r="AN5" s="63">
        <v>2047</v>
      </c>
      <c r="AO5" s="63">
        <v>2048</v>
      </c>
      <c r="AP5" s="63">
        <v>2049</v>
      </c>
      <c r="AQ5" s="63">
        <v>2050</v>
      </c>
      <c r="AR5" s="64">
        <v>2013</v>
      </c>
      <c r="AS5" s="64">
        <v>2014</v>
      </c>
      <c r="AT5" s="64">
        <v>2015</v>
      </c>
      <c r="AU5" s="64">
        <v>2016</v>
      </c>
      <c r="AV5" s="64">
        <v>2017</v>
      </c>
      <c r="AW5" s="64">
        <v>2018</v>
      </c>
      <c r="AX5" s="64">
        <v>2019</v>
      </c>
      <c r="AY5" s="64">
        <v>2020</v>
      </c>
      <c r="AZ5" s="64">
        <v>2021</v>
      </c>
      <c r="BA5" s="64">
        <v>2022</v>
      </c>
      <c r="BB5" s="64">
        <v>2023</v>
      </c>
      <c r="BC5" s="64">
        <v>2024</v>
      </c>
      <c r="BD5" s="64">
        <v>2025</v>
      </c>
      <c r="BE5" s="64">
        <v>2026</v>
      </c>
      <c r="BF5" s="64">
        <v>2027</v>
      </c>
      <c r="BG5" s="64">
        <v>2028</v>
      </c>
      <c r="BH5" s="64">
        <v>2029</v>
      </c>
      <c r="BI5" s="64">
        <v>2030</v>
      </c>
      <c r="BJ5" s="64">
        <v>2031</v>
      </c>
      <c r="BK5" s="64">
        <v>2032</v>
      </c>
      <c r="BL5" s="64">
        <v>2033</v>
      </c>
      <c r="BM5" s="64">
        <v>2034</v>
      </c>
      <c r="BN5" s="64">
        <v>2035</v>
      </c>
      <c r="BO5" s="64">
        <v>2036</v>
      </c>
      <c r="BP5" s="64">
        <v>2037</v>
      </c>
      <c r="BQ5" s="64">
        <v>2038</v>
      </c>
      <c r="BR5" s="64">
        <v>2039</v>
      </c>
      <c r="BS5" s="64">
        <v>2040</v>
      </c>
      <c r="BT5" s="64">
        <v>2041</v>
      </c>
      <c r="BU5" s="64">
        <v>2042</v>
      </c>
      <c r="BV5" s="64">
        <v>2043</v>
      </c>
      <c r="BW5" s="64">
        <v>2044</v>
      </c>
      <c r="BX5" s="64">
        <v>2045</v>
      </c>
      <c r="BY5" s="64">
        <v>2046</v>
      </c>
      <c r="BZ5" s="64">
        <v>2047</v>
      </c>
      <c r="CA5" s="64">
        <v>2048</v>
      </c>
      <c r="CB5" s="64">
        <v>2049</v>
      </c>
      <c r="CC5" s="64">
        <v>2050</v>
      </c>
      <c r="CD5" s="65">
        <v>2013</v>
      </c>
      <c r="CE5" s="65">
        <v>2014</v>
      </c>
      <c r="CF5" s="65">
        <v>2015</v>
      </c>
      <c r="CG5" s="65">
        <v>2016</v>
      </c>
      <c r="CH5" s="65">
        <v>2017</v>
      </c>
      <c r="CI5" s="65">
        <v>2018</v>
      </c>
      <c r="CJ5" s="65">
        <v>2019</v>
      </c>
      <c r="CK5" s="65">
        <v>2020</v>
      </c>
      <c r="CL5" s="65">
        <v>2021</v>
      </c>
      <c r="CM5" s="65">
        <v>2022</v>
      </c>
      <c r="CN5" s="65">
        <v>2023</v>
      </c>
      <c r="CO5" s="65">
        <v>2024</v>
      </c>
      <c r="CP5" s="65">
        <v>2025</v>
      </c>
      <c r="CQ5" s="65">
        <v>2026</v>
      </c>
      <c r="CR5" s="65">
        <v>2027</v>
      </c>
      <c r="CS5" s="65">
        <v>2028</v>
      </c>
      <c r="CT5" s="65">
        <v>2029</v>
      </c>
      <c r="CU5" s="65">
        <v>2030</v>
      </c>
      <c r="CV5" s="65">
        <v>2031</v>
      </c>
      <c r="CW5" s="65">
        <v>2032</v>
      </c>
      <c r="CX5" s="65">
        <v>2033</v>
      </c>
      <c r="CY5" s="65">
        <v>2034</v>
      </c>
      <c r="CZ5" s="65">
        <v>2035</v>
      </c>
      <c r="DA5" s="65">
        <v>2036</v>
      </c>
      <c r="DB5" s="65">
        <v>2037</v>
      </c>
      <c r="DC5" s="65">
        <v>2038</v>
      </c>
      <c r="DD5" s="65">
        <v>2039</v>
      </c>
      <c r="DE5" s="65">
        <v>2040</v>
      </c>
      <c r="DF5" s="65">
        <v>2041</v>
      </c>
      <c r="DG5" s="65">
        <v>2042</v>
      </c>
      <c r="DH5" s="65">
        <v>2043</v>
      </c>
      <c r="DI5" s="65">
        <v>2044</v>
      </c>
      <c r="DJ5" s="65">
        <v>2045</v>
      </c>
      <c r="DK5" s="65">
        <v>2046</v>
      </c>
      <c r="DL5" s="65">
        <v>2047</v>
      </c>
      <c r="DM5" s="65">
        <v>2048</v>
      </c>
      <c r="DN5" s="65">
        <v>2049</v>
      </c>
      <c r="DO5" s="65">
        <v>2050</v>
      </c>
    </row>
    <row r="6" spans="2:119" x14ac:dyDescent="0.35">
      <c r="B6" s="27" t="s">
        <v>2070</v>
      </c>
      <c r="C6" s="27" t="s">
        <v>56</v>
      </c>
      <c r="D6" s="30">
        <f>SUMIFS(F861_2013_EE!$I$4:$I$568,F861_2013_EE!$D$4:$D$568,C6)/1000</f>
        <v>86.677000000000007</v>
      </c>
      <c r="E6" s="25">
        <f>D6/Sales!I6</f>
        <v>9.8662403168087946E-4</v>
      </c>
      <c r="F6" s="45"/>
      <c r="G6" s="45"/>
      <c r="H6" s="45"/>
      <c r="I6" s="45"/>
      <c r="J6" s="45"/>
      <c r="K6" s="45"/>
      <c r="L6" s="45"/>
      <c r="M6" s="45">
        <f t="shared" ref="M6:AQ6" si="0">IF(M$5&lt;=2020,MIN(objective_savings_pcnt,$E6),MIN(objective_savings_pcnt,L6+EE_ramp_rate))</f>
        <v>9.8662403168087946E-4</v>
      </c>
      <c r="N6" s="45">
        <f t="shared" si="0"/>
        <v>2.9866240316808795E-3</v>
      </c>
      <c r="O6" s="45">
        <f t="shared" si="0"/>
        <v>4.9866240316808795E-3</v>
      </c>
      <c r="P6" s="45">
        <f t="shared" si="0"/>
        <v>6.9866240316808796E-3</v>
      </c>
      <c r="Q6" s="45">
        <f t="shared" si="0"/>
        <v>8.9866240316808788E-3</v>
      </c>
      <c r="R6" s="45">
        <f t="shared" si="0"/>
        <v>0.01</v>
      </c>
      <c r="S6" s="45">
        <f t="shared" si="0"/>
        <v>0.01</v>
      </c>
      <c r="T6" s="45">
        <f t="shared" si="0"/>
        <v>0.01</v>
      </c>
      <c r="U6" s="45">
        <f t="shared" si="0"/>
        <v>0.01</v>
      </c>
      <c r="V6" s="45">
        <f t="shared" si="0"/>
        <v>0.01</v>
      </c>
      <c r="W6" s="45">
        <f t="shared" si="0"/>
        <v>0.01</v>
      </c>
      <c r="X6" s="45">
        <f t="shared" si="0"/>
        <v>0.01</v>
      </c>
      <c r="Y6" s="45">
        <f t="shared" si="0"/>
        <v>0.01</v>
      </c>
      <c r="Z6" s="45">
        <f t="shared" si="0"/>
        <v>0.01</v>
      </c>
      <c r="AA6" s="45">
        <f t="shared" si="0"/>
        <v>0.01</v>
      </c>
      <c r="AB6" s="45">
        <f t="shared" si="0"/>
        <v>0.01</v>
      </c>
      <c r="AC6" s="45">
        <f t="shared" si="0"/>
        <v>0.01</v>
      </c>
      <c r="AD6" s="45">
        <f t="shared" si="0"/>
        <v>0.01</v>
      </c>
      <c r="AE6" s="45">
        <f t="shared" si="0"/>
        <v>0.01</v>
      </c>
      <c r="AF6" s="45">
        <f t="shared" si="0"/>
        <v>0.01</v>
      </c>
      <c r="AG6" s="45">
        <f t="shared" si="0"/>
        <v>0.01</v>
      </c>
      <c r="AH6" s="45">
        <f t="shared" si="0"/>
        <v>0.01</v>
      </c>
      <c r="AI6" s="45">
        <f t="shared" si="0"/>
        <v>0.01</v>
      </c>
      <c r="AJ6" s="45">
        <f t="shared" si="0"/>
        <v>0.01</v>
      </c>
      <c r="AK6" s="45">
        <f t="shared" si="0"/>
        <v>0.01</v>
      </c>
      <c r="AL6" s="45">
        <f t="shared" si="0"/>
        <v>0.01</v>
      </c>
      <c r="AM6" s="45">
        <f t="shared" si="0"/>
        <v>0.01</v>
      </c>
      <c r="AN6" s="45">
        <f t="shared" si="0"/>
        <v>0.01</v>
      </c>
      <c r="AO6" s="45">
        <f t="shared" si="0"/>
        <v>0.01</v>
      </c>
      <c r="AP6" s="45">
        <f t="shared" si="0"/>
        <v>0.01</v>
      </c>
      <c r="AQ6" s="45">
        <f t="shared" si="0"/>
        <v>0.01</v>
      </c>
      <c r="AR6" s="50">
        <f>F6*Sales!I6</f>
        <v>0</v>
      </c>
      <c r="AS6" s="50">
        <f>G6*Sales!AV6</f>
        <v>0</v>
      </c>
      <c r="AT6" s="50">
        <f>H6*Sales!AW6</f>
        <v>0</v>
      </c>
      <c r="AU6" s="50">
        <f>I6*Sales!AX6</f>
        <v>0</v>
      </c>
      <c r="AV6" s="50">
        <f>J6*Sales!AY6</f>
        <v>0</v>
      </c>
      <c r="AW6" s="50">
        <f>K6*Sales!AZ6</f>
        <v>0</v>
      </c>
      <c r="AX6" s="50">
        <f>L6*Sales!BA6</f>
        <v>0</v>
      </c>
      <c r="AY6" s="50">
        <f>M6*Sales!BB6</f>
        <v>91.318315627145893</v>
      </c>
      <c r="AZ6" s="50">
        <f>N6*Sales!BC6</f>
        <v>278.57198828549735</v>
      </c>
      <c r="BA6" s="50">
        <f>O6*Sales!BD6</f>
        <v>467.79451130006606</v>
      </c>
      <c r="BB6" s="50">
        <f>P6*Sales!BE6</f>
        <v>657.8913779511372</v>
      </c>
      <c r="BC6" s="50">
        <f>Q6*Sales!BF6</f>
        <v>847.76266441035705</v>
      </c>
      <c r="BD6" s="50">
        <f>R6*Sales!BG6</f>
        <v>943.25066259409914</v>
      </c>
      <c r="BE6" s="50">
        <f>S6*Sales!BH6</f>
        <v>942.25895365094254</v>
      </c>
      <c r="BF6" s="50">
        <f>T6*Sales!BI6</f>
        <v>941.51505894871207</v>
      </c>
      <c r="BG6" s="50">
        <f>U6*Sales!BJ6</f>
        <v>941.3458252893746</v>
      </c>
      <c r="BH6" s="50">
        <f>V6*Sales!BK6</f>
        <v>941.91377713651423</v>
      </c>
      <c r="BI6" s="50">
        <f>W6*Sales!BL6</f>
        <v>943.32386254900939</v>
      </c>
      <c r="BJ6" s="50">
        <f>X6*Sales!BM6</f>
        <v>945.8688974416375</v>
      </c>
      <c r="BK6" s="50">
        <f>Y6*Sales!BN6</f>
        <v>949.56724671946631</v>
      </c>
      <c r="BL6" s="50">
        <f>Z6*Sales!BO6</f>
        <v>954.07820859368587</v>
      </c>
      <c r="BM6" s="50">
        <f>AA6*Sales!BP6</f>
        <v>959.23129800818697</v>
      </c>
      <c r="BN6" s="50">
        <f>AB6*Sales!BQ6</f>
        <v>965.13487245613248</v>
      </c>
      <c r="BO6" s="50">
        <f>AC6*Sales!BR6</f>
        <v>971.77029040952414</v>
      </c>
      <c r="BP6" s="50">
        <f>AD6*Sales!BS6</f>
        <v>979.00133938944248</v>
      </c>
      <c r="BQ6" s="50">
        <f>AE6*Sales!BT6</f>
        <v>986.83080654583875</v>
      </c>
      <c r="BR6" s="50">
        <f>AF6*Sales!BU6</f>
        <v>995.25947069761128</v>
      </c>
      <c r="BS6" s="50">
        <f>AG6*Sales!BV6</f>
        <v>1004.0569357841038</v>
      </c>
      <c r="BT6" s="50">
        <f>AH6*Sales!BW6</f>
        <v>1012.9302921875668</v>
      </c>
      <c r="BU6" s="50">
        <f>AI6*Sales!BX6</f>
        <v>1019.7503068488746</v>
      </c>
      <c r="BV6" s="50">
        <f>AJ6*Sales!BY6</f>
        <v>1026.6217396142658</v>
      </c>
      <c r="BW6" s="50">
        <f>AK6*Sales!BZ6</f>
        <v>1033.5545427346278</v>
      </c>
      <c r="BX6" s="50">
        <f>AL6*Sales!CA6</f>
        <v>1040.5554790734789</v>
      </c>
      <c r="BY6" s="50">
        <f>AM6*Sales!CB6</f>
        <v>1047.6320221597923</v>
      </c>
      <c r="BZ6" s="50">
        <f>AN6*Sales!CC6</f>
        <v>1054.7757033100102</v>
      </c>
      <c r="CA6" s="50">
        <f>AO6*Sales!CD6</f>
        <v>1061.9729515236131</v>
      </c>
      <c r="CB6" s="50">
        <f>AP6*Sales!CE6</f>
        <v>1069.2211943409613</v>
      </c>
      <c r="CC6" s="50">
        <f>AQ6*Sales!CF6</f>
        <v>1076.5208775310923</v>
      </c>
      <c r="CD6" s="47">
        <f>$AR6*CD$65</f>
        <v>0</v>
      </c>
      <c r="CE6" s="47">
        <f t="shared" ref="CE6:CE37" si="1">$AR6*CE$65+$AS6*CD$65</f>
        <v>0</v>
      </c>
      <c r="CF6" s="47">
        <f t="shared" ref="CF6:CF37" si="2">$AR6*CF$65+$AS6*CE$65+$AT6*CD$65</f>
        <v>0</v>
      </c>
      <c r="CG6" s="47">
        <f t="shared" ref="CG6:CG37" si="3">$AR6*CG$65+$AS6*CF$65+$AT6*CE$65+$AU6*CD$65</f>
        <v>0</v>
      </c>
      <c r="CH6" s="47">
        <f t="shared" ref="CH6:CH37" si="4">$AR6*CH$65+$AS6*CG$65+$AT6*CF$65+$AU6*CE$65+$AV6*CD$65</f>
        <v>0</v>
      </c>
      <c r="CI6" s="47">
        <f t="shared" ref="CI6:CI37" si="5">$AR6*CI$65+$AS6*CH$65+$AT6*CG$65+$AU6*CF$65+$AV6*CE$65+$AW6*CD$65</f>
        <v>0</v>
      </c>
      <c r="CJ6" s="47">
        <f t="shared" ref="CJ6:CJ37" si="6">$AR6*CJ$65+$AS6*CI$65+$AT6*CH$65+$AU6*CG$65+$AV6*CF$65+$AW6*CE$65+$AX6*CD$65</f>
        <v>0</v>
      </c>
      <c r="CK6" s="47">
        <f t="shared" ref="CK6:CK37" si="7">$AR6*CK$65+$AS6*CJ$65+$AT6*CI$65+$AU6*CH$65+$AV6*CG$65+$AW6*CF$65+$AX6*CE$65+$AY6*CD$65</f>
        <v>0</v>
      </c>
      <c r="CL6" s="47">
        <f t="shared" ref="CL6:CL37" si="8">$AR6*CL$65+$AS6*CK$65+$AT6*CJ$65+$AU6*CI$65+$AV6*CH$65+$AW6*CG$65+$AX6*CF$65+$AY6*CE$65+$AZ6*CD$65</f>
        <v>0</v>
      </c>
      <c r="CM6" s="47">
        <f t="shared" ref="CM6:CM37" si="9">$AR6*CM$65+$AS6*CL$65+$AT6*CK$65+$AU6*CJ$65+$AV6*CI$65+$AW6*CH$65+$AX6*CG$65+$AY6*CF$65+$AZ6*CE$65+$BA6*CD$65</f>
        <v>0</v>
      </c>
      <c r="CN6" s="47">
        <f t="shared" ref="CN6:CN37" si="10">$AR6*CN$65+$AS6*CM$65+$AT6*CL$65+$AU6*CK$65+$AV6*CJ$65+$AW6*CI$65+$AX6*CH$65+$AY6*CG$65+$AZ6*CF$65+$BA6*CE$65+$BB6*CD$65</f>
        <v>0</v>
      </c>
      <c r="CO6" s="47">
        <f t="shared" ref="CO6:CO37" si="11">$AR6*CO$65+$AS6*CN$65+$AT6*CM$65+$AU6*CL$65+$AV6*CK$65+$AW6*CJ$65+$AX6*CI$65+$AY6*CH$65+$AZ6*CG$65+$BA6*CF$65+$BB6*CE$65+$BC6*CD$65</f>
        <v>0</v>
      </c>
      <c r="CP6" s="47">
        <f t="shared" ref="CP6:CP37" si="12">$AR6*CP$65+$AS6*CO$65+$AT6*CN$65+$AU6*CM$65+$AV6*CL$65+$AW6*CK$65+$AX6*CJ$65+$AY6*CI$65+$AZ6*CH$65+$BA6*CG$65+$BB6*CF$65+$BC6*CE$65+$BD6*CD$65</f>
        <v>0</v>
      </c>
      <c r="CQ6" s="47">
        <f t="shared" ref="CQ6:CQ37" si="13">$AR6*CQ$65+$AS6*CP$65+$AT6*CO$65+$AU6*CN$65+$AV6*CM$65+$AW6*CL$65+$AX6*CK$65+$AY6*CJ$65+$AZ6*CI$65+$BA6*CH$65+$BB6*CG$65+$BC6*CF$65+$BD6*CE$65+$BE6*CD$65</f>
        <v>16.419461607400471</v>
      </c>
      <c r="CR6" s="47">
        <f t="shared" ref="CR6:CR37" si="14">$AR6*CR$65+$AS6*CQ$65+$AT6*CP$65+$AU6*CO$65+$AV6*CN$65+$AW6*CM$65+$AX6*CL$65+$AY6*CK$65+$AZ6*CJ$65+$BA6*CI$65+$BB6*CH$65+$BC6*CG$65+$BD6*CF$65+$BE6*CE$65+$BF6*CD$65</f>
        <v>65.707062790108324</v>
      </c>
      <c r="CS6" s="47">
        <f t="shared" ref="CS6:CS37" si="15">$AR6*CS$65+$AS6*CR$65+$AT6*CQ$65+$AU6*CP$65+$AV6*CO$65+$AW6*CN$65+$AX6*CM$65+$AY6*CL$65+$AZ6*CK$65+$BA6*CJ$65+$BB6*CI$65+$BC6*CH$65+$BD6*CG$65+$BE6*CF$65+$BF6*CE$65+$BG6*CD$65</f>
        <v>131.75685458429001</v>
      </c>
      <c r="CT6" s="47">
        <f t="shared" ref="CT6:CT37" si="16">$AR6*CT$65+$AS6*CS$65+$AT6*CR$65+$AU6*CQ$65+$AV6*CP$65+$AW6*CO$65+$AX6*CN$65+$AY6*CM$65+$AZ6*CL$65+$BA6*CK$65+$BB6*CJ$65+$BC6*CI$65+$BD6*CH$65+$BE6*CG$65+$BF6*CF$65+$BG6*CE$65+$BH6*CD$65</f>
        <v>208.97315414881302</v>
      </c>
      <c r="CU6" s="47">
        <f t="shared" ref="CU6:CU12" si="17">$AR6*CU$65+$AS6*CT$65+$AT6*CS$65+$AU6*CR$65+$AV6*CQ$65+$AW6*CP$65+$AX6*CO$65+$AY6*CN$65+$AZ6*CM$65+$BA6*CL$65+$BB6*CK$65+$BC6*CJ$65+$BD6*CI$65+$BE6*CH$65+$BF6*CG$65+$BG6*CF$65+$BH6*CE$65+$BI6*CD$65</f>
        <v>316.24712334899357</v>
      </c>
      <c r="CV6" s="47">
        <f t="shared" ref="CV6:CV12" si="18">$AR6*CV$65+$AS6*CU$65+$AT6*CT$65+$AU6*CS$65+$AV6*CR$65+$AW6*CQ$65+$AX6*CP$65+$AY6*CO$65+$AZ6*CN$65+$BA6*CM$65+$BB6*CL$65+$BC6*CK$65+$BD6*CJ$65+$BE6*CI$65+$BF6*CH$65+$BG6*CG$65+$BH6*CF$65+$BI6*CE$65+$BJ6*CD$65</f>
        <v>426.42590035241926</v>
      </c>
      <c r="CW6" s="47">
        <f t="shared" ref="CW6:CW12" si="19">$AR6*CW$65+$AS6*CV$65+$AT6*CU$65+$AU6*CT$65+$AV6*CS$65+$AW6*CR$65+$AX6*CQ$65+$AY6*CP$65+$AZ6*CO$65+$BA6*CN$65+$BB6*CM$65+$BC6*CL$65+$BD6*CK$65+$BE6*CJ$65+$BF6*CI$65+$BG6*CH$65+$BH6*CG$65+$BI6*CF$65+$BJ6*CE$65+$BK6*CD$65</f>
        <v>503.62059886395707</v>
      </c>
      <c r="CX6" s="47">
        <f t="shared" ref="CX6:CX12" si="20">$AR6*CX$65+$AS6*CW$65+$AT6*CV$65+$AU6*CU$65+$AV6*CT$65+$AW6*CS$65+$AX6*CR$65+$AY6*CQ$65+$AZ6*CP$65+$BA6*CO$65+$BB6*CN$65+$BC6*CM$65+$BD6*CL$65+$BE6*CK$65+$BF6*CJ$65+$BG6*CI$65+$BH6*CH$65+$BI6*CG$65+$BJ6*CF$65+$BK6*CE$65+$BL6*CD$65</f>
        <v>564.51160347231053</v>
      </c>
      <c r="CY6" s="47">
        <f t="shared" ref="CY6:CY12" si="21">$AR6*CY$65+$AS6*CX$65+$AT6*CW$65+$AU6*CV$65+$AV6*CU$65+$AW6*CT$65+$AX6*CS$65+$AY6*CR$65+$AZ6*CQ$65+$BA6*CP$65+$BB6*CO$65+$BC6*CN$65+$BD6*CM$65+$BE6*CL$65+$BF6*CK$65+$BG6*CJ$65+$BH6*CI$65+$BI6*CH$65+$BJ6*CG$65+$BK6*CF$65+$BL6*CE$65+$BM6*CD$65</f>
        <v>636.81209203128969</v>
      </c>
      <c r="CZ6" s="47">
        <f t="shared" ref="CZ6:CZ12" si="22">$AR6*CZ$65+$AS6*CY$65+$AT6*CX$65+$AU6*CW$65+$AV6*CV$65+$AW6*CU$65+$AX6*CT$65+$AY6*CS$65+$AZ6*CR$65+$BA6*CQ$65+$BB6*CP$65+$BC6*CO$65+$BD6*CN$65+$BE6*CM$65+$BF6*CL$65+$BG6*CK$65+$BH6*CJ$65+$BI6*CI$65+$BJ6*CH$65+$BK6*CG$65+$BL6*CF$65+$BM6*CE$65+$BN6*CD$65</f>
        <v>707.92992273153254</v>
      </c>
      <c r="DA6" s="47">
        <f t="shared" ref="DA6:DA12" si="23">$AR6*DA$65+$AS6*CZ$65+$AT6*CY$65+$AU6*CX$65+$AV6*CW$65+$AW6*CV$65+$AX6*CU$65+$AY6*CT$65+$AZ6*CS$65+$BA6*CR$65+$BB6*CQ$65+$BC6*CP$65+$BD6*CO$65+$BE6*CN$65+$BF6*CM$65+$BG6*CL$65+$BH6*CK$65+$BI6*CJ$65+$BJ6*CI$65+$BK6*CH$65+$BL6*CG$65+$BM6*CF$65+$BN6*CE$65+$BO6*CD$65</f>
        <v>766.08875655183067</v>
      </c>
      <c r="DB6" s="47">
        <f t="shared" ref="DB6:DB12" si="24">$AR6*DB$65+$AS6*DA$65+$AT6*CZ$65+$AU6*CY$65+$AV6*CX$65+$AW6*CW$65+$AX6*CV$65+$AY6*CU$65+$AZ6*CT$65+$BA6*CS$65+$BB6*CR$65+$BC6*CQ$65+$BD6*CP$65+$BE6*CO$65+$BF6*CN$65+$BG6*CM$65+$BH6*CL$65+$BI6*CK$65+$BJ6*CJ$65+$BK6*CI$65+$BL6*CH$65+$BM6*CG$65+$BN6*CF$65+$BO6*CE$65+$BP6*CD$65</f>
        <v>825.05173623949224</v>
      </c>
      <c r="DC6" s="47">
        <f t="shared" ref="DC6:DC12" si="25">$AR6*DC$65+$AS6*DB$65+$AT6*DA$65+$AU6*CZ$65+$AV6*CY$65+$AW6*CX$65+$AX6*CW$65+$AY6*CV$65+$AZ6*CU$65+$BA6*CT$65+$BB6*CS$65+$BC6*CR$65+$BD6*CQ$65+$BE6*CP$65+$BF6*CO$65+$BG6*CN$65+$BH6*CM$65+$BI6*CL$65+$BJ6*CK$65+$BK6*CJ$65+$BL6*CI$65+$BM6*CH$65+$BN6*CG$65+$BO6*CF$65+$BP6*CE$65+$BQ6*CD$65</f>
        <v>884.62020287222401</v>
      </c>
      <c r="DD6" s="47">
        <f t="shared" ref="DD6:DD12" si="26">$AR6*DD$65+$AS6*DC$65+$AT6*DB$65+$AU6*DA$65+$AV6*CZ$65+$AW6*CY$65+$AX6*CX$65+$AY6*CW$65+$AZ6*CV$65+$BA6*CU$65+$BB6*CT$65+$BC6*CS$65+$BD6*CR$65+$BE6*CQ$65+$BF6*CP$65+$BG6*CO$65+$BH6*CN$65+$BI6*CM$65+$BJ6*CL$65+$BK6*CK$65+$BL6*CJ$65+$BM6*CI$65+$BN6*CH$65+$BO6*CG$65+$BP6*CF$65+$BQ6*CE$65+$BR6*CD$65</f>
        <v>921.67682899438103</v>
      </c>
      <c r="DE6" s="47">
        <f t="shared" ref="DE6:DE12" si="27">$AR6*DE$65+$AS6*DD$65+$AT6*DC$65+$AU6*DB$65+$AV6*DA$65+$AW6*CZ$65+$AX6*CY$65+$AY6*CX$65+$AZ6*CW$65+$BA6*CV$65+$BB6*CU$65+$BC6*CT$65+$BD6*CS$65+$BE6*CR$65+$BF6*CQ$65+$BG6*CP$65+$BH6*CO$65+$BI6*CN$65+$BJ6*CM$65+$BK6*CL$65+$BL6*CK$65+$BM6*CJ$65+$BN6*CI$65+$BO6*CH$65+$BP6*CG$65+$BQ6*CF$65+$BR6*CE$65+$BS6*CD$65</f>
        <v>929.73923911788472</v>
      </c>
      <c r="DF6" s="47">
        <f t="shared" ref="DF6:DF12" si="28">$AR6*DF$65+$AS6*DE$65+$AT6*DD$65+$AU6*DC$65+$AV6*DB$65+$AW6*DA$65+$AX6*CZ$65+$AY6*CY$65+$AZ6*CX$65+$BA6*CW$65+$BB6*CV$65+$BC6*CU$65+$BD6*CT$65+$BE6*CS$65+$BF6*CR$65+$BG6*CQ$65+$BH6*CP$65+$BI6*CO$65+$BJ6*CN$65+$BK6*CM$65+$BL6*CL$65+$BM6*CK$65+$BN6*CJ$65+$BO6*CI$65+$BP6*CH$65+$BQ6*CG$65+$BR6*CF$65+$BS6*CE$65+$BT6*CD$65</f>
        <v>933.89098639870804</v>
      </c>
      <c r="DG6" s="47">
        <f t="shared" ref="DG6:DG12" si="29">$AR6*DG$65+$AS6*DF$65+$AT6*DE$65+$AU6*DD$65+$AV6*DC$65+$AW6*DB$65+$AX6*DA$65+$AY6*CZ$65+$AZ6*CY$65+$BA6*CX$65+$BB6*CW$65+$BC6*CV$65+$BD6*CU$65+$BE6*CT$65+$BF6*CS$65+$BG6*CR$65+$BH6*CQ$65+$BI6*CP$65+$BJ6*CO$65+$BK6*CN$65+$BL6*CM$65+$BM6*CL$65+$BN6*CK$65+$BO6*CJ$65+$BP6*CI$65+$BQ6*CH$65+$BR6*CG$65+$BS6*CF$65+$BT6*CE$65+$BU6*CD$65</f>
        <v>940.63941716908937</v>
      </c>
      <c r="DH6" s="47">
        <f t="shared" ref="DH6:DH12" si="30">$AR6*DH$65+$AS6*DG$65+$AT6*DF$65+$AU6*DE$65+$AV6*DD$65+$AW6*DC$65+$AX6*DB$65+$AY6*DA$65+$AZ6*CZ$65+$BA6*CY$65+$BB6*CX$65+$BC6*CW$65+$BD6*CV$65+$BE6*CU$65+$BF6*CT$65+$BG6*CS$65+$BH6*CR$65+$BI6*CQ$65+$BJ6*CP$65+$BK6*CO$65+$BL6*CN$65+$BM6*CM$65+$BN6*CL$65+$BO6*CK$65+$BP6*CJ$65+$BQ6*CI$65+$BR6*CH$65+$BS6*CG$65+$BT6*CF$65+$BU6*CE$65+$BV6*CD$65</f>
        <v>948.3987775659217</v>
      </c>
      <c r="DI6" s="47">
        <f t="shared" ref="DI6:DI12" si="31">$AR6*DI$65+$AS6*DH$65+$AT6*DG$65+$AU6*DF$65+$AV6*DE$65+$AW6*DD$65+$AX6*DC$65+$AY6*DB$65+$AZ6*DA$65+$BA6*CZ$65+$BB6*CY$65+$BC6*CX$65+$BD6*CW$65+$BE6*CV$65+$BF6*CU$65+$BG6*CT$65+$BH6*CS$65+$BI6*CR$65+$BJ6*CQ$65+$BK6*CP$65+$BL6*CO$65+$BM6*CN$65+$BN6*CM$65+$BO6*CL$65+$BP6*CK$65+$BQ6*CJ$65+$BR6*CI$65+$BS6*CH$65+$BT6*CG$65+$BU6*CF$65+$BV6*CE$65+$BW6*CD$65</f>
        <v>956.85983645275155</v>
      </c>
      <c r="DJ6" s="47">
        <f t="shared" ref="DJ6:DJ12" si="32">$AR6*DJ$65+$AS6*DI$65+$AT6*DH$65+$AU6*DG$65+$AV6*DF$65+$AW6*DE$65+$AX6*DD$65+$AY6*DC$65+$AZ6*DB$65+$BA6*DA$65+$BB6*CZ$65+$BC6*CY$65+$BD6*CX$65+$BE6*CW$65+$BF6*CV$65+$BG6*CU$65+$BH6*CT$65+$BI6*CS$65+$BJ6*CR$65+$BK6*CQ$65+$BL6*CP$65+$BM6*CO$65+$BN6*CN$65+$BO6*CM$65+$BP6*CL$65+$BQ6*CK$65+$BR6*CJ$65+$BS6*CI$65+$BT6*CH$65+$BU6*CG$65+$BV6*CF$65+$BW6*CE$65+$BX6*CD$65</f>
        <v>966.10017691244377</v>
      </c>
      <c r="DK6" s="47">
        <f t="shared" ref="DK6:DK12" si="33">$AR6*DK$65+$AS6*DJ$65+$AT6*DI$65+$AU6*DH$65+$AV6*DG$65+$AW6*DF$65+$AX6*DE$65+$AY6*DD$65+$AZ6*DC$65+$BA6*DB$65+$BB6*DA$65+$BC6*CZ$65+$BD6*CY$65+$BE6*CX$65+$BF6*CW$65+$BG6*CV$65+$BH6*CU$65+$BI6*CT$65+$BJ6*CS$65+$BK6*CR$65+$BL6*CQ$65+$BM6*CP$65+$BN6*CO$65+$BO6*CN$65+$BP6*CM$65+$BQ6*CL$65+$BR6*CK$65+$BS6*CJ$65+$BT6*CI$65+$BU6*CH$65+$BV6*CG$65+$BW6*CF$65+$BX6*CE$65+$BY6*CD$65</f>
        <v>974.53280320700026</v>
      </c>
      <c r="DL6" s="47">
        <f t="shared" ref="DL6:DL12" si="34">$AR6*DL$65+$AS6*DK$65+$AT6*DJ$65+$AU6*DI$65+$AV6*DH$65+$AW6*DG$65+$AX6*DF$65+$AY6*DE$65+$AZ6*DD$65+$BA6*DC$65+$BB6*DB$65+$BC6*DA$65+$BD6*CZ$65+$BE6*CY$65+$BF6*CX$65+$BG6*CW$65+$BH6*CV$65+$BI6*CU$65+$BJ6*CT$65+$BK6*CS$65+$BL6*CR$65+$BM6*CQ$65+$BN6*CP$65+$BO6*CO$65+$BP6*CN$65+$BQ6*CM$65+$BR6*CL$65+$BS6*CK$65+$BT6*CJ$65+$BU6*CI$65+$BV6*CH$65+$BW6*CG$65+$BX6*CF$65+$BY6*CE$65+$BZ6*CD$65</f>
        <v>981.63876524405021</v>
      </c>
      <c r="DM6" s="47">
        <f t="shared" ref="DM6:DM12" si="35">$AR6*DM$65+$AS6*DL$65+$AT6*DK$65+$AU6*DJ$65+$AV6*DI$65+$AW6*DH$65+$AX6*DG$65+$AY6*DF$65+$AZ6*DE$65+$BA6*DD$65+$BB6*DC$65+$BC6*DB$65+$BD6*DA$65+$BE6*CZ$65+$BF6*CY$65+$BG6*CX$65+$BH6*CW$65+$BI6*CV$65+$BJ6*CU$65+$BK6*CT$65+$BL6*CS$65+$BM6*CR$65+$BN6*CQ$65+$BO6*CP$65+$BP6*CO$65+$BQ6*CN$65+$BR6*CM$65+$BS6*CL$65+$BT6*CK$65+$BU6*CJ$65+$BV6*CI$65+$BW6*CH$65+$BX6*CG$65+$BY6*CF$65+$BZ6*CE$65+$CA6*CD$65</f>
        <v>988.50409468768669</v>
      </c>
      <c r="DN6" s="47">
        <f t="shared" ref="DN6:DN12" si="36">$AR6*DN$65+$AS6*DM$65+$AT6*DL$65+$AU6*DK$65+$AV6*DJ$65+$AW6*DI$65+$AX6*DH$65+$AY6*DG$65+$AZ6*DF$65+$BA6*DE$65+$BB6*DD$65+$BC6*DC$65+$BD6*DB$65+$BE6*DA$65+$BF6*CZ$65+$BG6*CY$65+$BH6*CX$65+$BI6*CW$65+$BJ6*CV$65+$BK6*CU$65+$BL6*CT$65+$BM6*CS$65+$BN6*CR$65+$BO6*CQ$65+$BP6*CP$65+$BQ6*CO$65+$BR6*CN$65+$BS6*CM$65+$BT6*CL$65+$BU6*CK$65+$BV6*CJ$65+$BW6*CI$65+$BX6*CH$65+$BY6*CG$65+$BZ6*CF$65+$CA6*CE$65+$CB6*CD$65</f>
        <v>995.42778880034075</v>
      </c>
      <c r="DO6" s="47">
        <f t="shared" ref="DO6:DO12" si="37">$AR6*DO$65+$AS6*DN$65+$AT6*DM$65+$AU6*DL$65+$AV6*DK$65+$AW6*DJ$65+$AX6*DI$65+$AY6*DH$65+$AZ6*DG$65+$BA6*DF$65+$BB6*DE$65+$BC6*DD$65+$BD6*DC$65+$BE6*DB$65+$BF6*DA$65+$BG6*CZ$65+$BH6*CY$65+$BI6*CX$65+$BJ6*CW$65+$BK6*CV$65+$BL6*CU$65+$BM6*CT$65+$BN6*CS$65+$BO6*CR$65+$BP6*CQ$65+$BQ6*CP$65+$BR6*CO$65+$BS6*CN$65+$BT6*CM$65+$BU6*CL$65+$BV6*CK$65+$BW6*CJ$65+$BX6*CI$65+$BY6*CH$65+$BZ6*CG$65+$CA6*CF$65+$CB6*CE$65*$CC6*CD$65</f>
        <v>1002.6960367524669</v>
      </c>
    </row>
    <row r="7" spans="2:119" x14ac:dyDescent="0.35">
      <c r="B7" s="27" t="s">
        <v>2072</v>
      </c>
      <c r="C7" s="27" t="s">
        <v>53</v>
      </c>
      <c r="D7" s="30">
        <f>SUMIFS(F861_2013_EE!$I$4:$I$568,F861_2013_EE!$D$4:$D$568,C7)/1000</f>
        <v>1190.586</v>
      </c>
      <c r="E7" s="25">
        <f>D7/Sales!I7</f>
        <v>1.5850997275902331E-2</v>
      </c>
      <c r="F7" s="45"/>
      <c r="G7" s="45"/>
      <c r="H7" s="45"/>
      <c r="I7" s="45"/>
      <c r="J7" s="45"/>
      <c r="K7" s="45"/>
      <c r="L7" s="45"/>
      <c r="M7" s="45">
        <f t="shared" ref="M7:AQ7" si="38">IF(M$5&lt;=2020,MIN(objective_savings_pcnt,$E7),MIN(objective_savings_pcnt,L7+EE_ramp_rate))</f>
        <v>0.01</v>
      </c>
      <c r="N7" s="45">
        <f t="shared" si="38"/>
        <v>0.01</v>
      </c>
      <c r="O7" s="45">
        <f t="shared" si="38"/>
        <v>0.01</v>
      </c>
      <c r="P7" s="45">
        <f t="shared" si="38"/>
        <v>0.01</v>
      </c>
      <c r="Q7" s="45">
        <f t="shared" si="38"/>
        <v>0.01</v>
      </c>
      <c r="R7" s="45">
        <f t="shared" si="38"/>
        <v>0.01</v>
      </c>
      <c r="S7" s="45">
        <f t="shared" si="38"/>
        <v>0.01</v>
      </c>
      <c r="T7" s="45">
        <f t="shared" si="38"/>
        <v>0.01</v>
      </c>
      <c r="U7" s="45">
        <f t="shared" si="38"/>
        <v>0.01</v>
      </c>
      <c r="V7" s="45">
        <f t="shared" si="38"/>
        <v>0.01</v>
      </c>
      <c r="W7" s="45">
        <f t="shared" si="38"/>
        <v>0.01</v>
      </c>
      <c r="X7" s="45">
        <f t="shared" si="38"/>
        <v>0.01</v>
      </c>
      <c r="Y7" s="45">
        <f t="shared" si="38"/>
        <v>0.01</v>
      </c>
      <c r="Z7" s="45">
        <f t="shared" si="38"/>
        <v>0.01</v>
      </c>
      <c r="AA7" s="45">
        <f t="shared" si="38"/>
        <v>0.01</v>
      </c>
      <c r="AB7" s="45">
        <f t="shared" si="38"/>
        <v>0.01</v>
      </c>
      <c r="AC7" s="45">
        <f t="shared" si="38"/>
        <v>0.01</v>
      </c>
      <c r="AD7" s="45">
        <f t="shared" si="38"/>
        <v>0.01</v>
      </c>
      <c r="AE7" s="45">
        <f t="shared" si="38"/>
        <v>0.01</v>
      </c>
      <c r="AF7" s="45">
        <f t="shared" si="38"/>
        <v>0.01</v>
      </c>
      <c r="AG7" s="45">
        <f t="shared" si="38"/>
        <v>0.01</v>
      </c>
      <c r="AH7" s="45">
        <f t="shared" si="38"/>
        <v>0.01</v>
      </c>
      <c r="AI7" s="45">
        <f t="shared" si="38"/>
        <v>0.01</v>
      </c>
      <c r="AJ7" s="45">
        <f t="shared" si="38"/>
        <v>0.01</v>
      </c>
      <c r="AK7" s="45">
        <f t="shared" si="38"/>
        <v>0.01</v>
      </c>
      <c r="AL7" s="45">
        <f t="shared" si="38"/>
        <v>0.01</v>
      </c>
      <c r="AM7" s="45">
        <f t="shared" si="38"/>
        <v>0.01</v>
      </c>
      <c r="AN7" s="45">
        <f t="shared" si="38"/>
        <v>0.01</v>
      </c>
      <c r="AO7" s="45">
        <f t="shared" si="38"/>
        <v>0.01</v>
      </c>
      <c r="AP7" s="45">
        <f t="shared" si="38"/>
        <v>0.01</v>
      </c>
      <c r="AQ7" s="45">
        <f t="shared" si="38"/>
        <v>0.01</v>
      </c>
      <c r="AR7" s="50">
        <f>F7*Sales!I7</f>
        <v>0</v>
      </c>
      <c r="AS7" s="50">
        <f>G7*Sales!AV7</f>
        <v>0</v>
      </c>
      <c r="AT7" s="50">
        <f>H7*Sales!AW7</f>
        <v>0</v>
      </c>
      <c r="AU7" s="50">
        <f>I7*Sales!AX7</f>
        <v>0</v>
      </c>
      <c r="AV7" s="50">
        <f>J7*Sales!AY7</f>
        <v>0</v>
      </c>
      <c r="AW7" s="50">
        <f>K7*Sales!AZ7</f>
        <v>0</v>
      </c>
      <c r="AX7" s="50">
        <f>L7*Sales!BA7</f>
        <v>0</v>
      </c>
      <c r="AY7" s="50">
        <f>M7*Sales!BB7</f>
        <v>797.334594555482</v>
      </c>
      <c r="AZ7" s="50">
        <f>N7*Sales!BC7</f>
        <v>797.33712405513245</v>
      </c>
      <c r="BA7" s="50">
        <f>O7*Sales!BD7</f>
        <v>797.41941231725957</v>
      </c>
      <c r="BB7" s="50">
        <f>P7*Sales!BE7</f>
        <v>797.58145984792384</v>
      </c>
      <c r="BC7" s="50">
        <f>Q7*Sales!BF7</f>
        <v>797.82327513159396</v>
      </c>
      <c r="BD7" s="50">
        <f>R7*Sales!BG7</f>
        <v>798.14487463122259</v>
      </c>
      <c r="BE7" s="50">
        <f>S7*Sales!BH7</f>
        <v>798.5462827891206</v>
      </c>
      <c r="BF7" s="50">
        <f>T7*Sales!BI7</f>
        <v>800.46117703988932</v>
      </c>
      <c r="BG7" s="50">
        <f>U7*Sales!BJ7</f>
        <v>803.80533198542855</v>
      </c>
      <c r="BH7" s="50">
        <f>V7*Sales!BK7</f>
        <v>807.20173885530858</v>
      </c>
      <c r="BI7" s="50">
        <f>W7*Sales!BL7</f>
        <v>811.58287175979001</v>
      </c>
      <c r="BJ7" s="50">
        <f>X7*Sales!BM7</f>
        <v>817.64412615101651</v>
      </c>
      <c r="BK7" s="50">
        <f>Y7*Sales!BN7</f>
        <v>823.73399520037788</v>
      </c>
      <c r="BL7" s="50">
        <f>Z7*Sales!BO7</f>
        <v>829.85361120243215</v>
      </c>
      <c r="BM7" s="50">
        <f>AA7*Sales!BP7</f>
        <v>836.0066818198377</v>
      </c>
      <c r="BN7" s="50">
        <f>AB7*Sales!BQ7</f>
        <v>844.14984859662479</v>
      </c>
      <c r="BO7" s="50">
        <f>AC7*Sales!BR7</f>
        <v>852.81895129764087</v>
      </c>
      <c r="BP7" s="50">
        <f>AD7*Sales!BS7</f>
        <v>861.51094512266832</v>
      </c>
      <c r="BQ7" s="50">
        <f>AE7*Sales!BT7</f>
        <v>870.23625408105056</v>
      </c>
      <c r="BR7" s="50">
        <f>AF7*Sales!BU7</f>
        <v>879.00164495588206</v>
      </c>
      <c r="BS7" s="50">
        <f>AG7*Sales!BV7</f>
        <v>887.80926815149917</v>
      </c>
      <c r="BT7" s="50">
        <f>AH7*Sales!BW7</f>
        <v>896.66399665328993</v>
      </c>
      <c r="BU7" s="50">
        <f>AI7*Sales!BX7</f>
        <v>905.25070342583467</v>
      </c>
      <c r="BV7" s="50">
        <f>AJ7*Sales!BY7</f>
        <v>913.92342359327301</v>
      </c>
      <c r="BW7" s="50">
        <f>AK7*Sales!BZ7</f>
        <v>922.6602976394704</v>
      </c>
      <c r="BX7" s="50">
        <f>AL7*Sales!CA7</f>
        <v>931.46649587835964</v>
      </c>
      <c r="BY7" s="50">
        <f>AM7*Sales!CB7</f>
        <v>940.35176769801808</v>
      </c>
      <c r="BZ7" s="50">
        <f>AN7*Sales!CC7</f>
        <v>949.31859471542293</v>
      </c>
      <c r="CA7" s="50">
        <f>AO7*Sales!CD7</f>
        <v>958.36739613878467</v>
      </c>
      <c r="CB7" s="50">
        <f>AP7*Sales!CE7</f>
        <v>967.49831157379731</v>
      </c>
      <c r="CC7" s="50">
        <f>AQ7*Sales!CF7</f>
        <v>976.71642018189777</v>
      </c>
      <c r="CD7" s="47">
        <f t="shared" ref="CD7:CD37" si="39">$AR7*CD$65</f>
        <v>0</v>
      </c>
      <c r="CE7" s="47">
        <f t="shared" si="1"/>
        <v>0</v>
      </c>
      <c r="CF7" s="47">
        <f t="shared" si="2"/>
        <v>0</v>
      </c>
      <c r="CG7" s="47">
        <f t="shared" si="3"/>
        <v>0</v>
      </c>
      <c r="CH7" s="47">
        <f t="shared" si="4"/>
        <v>0</v>
      </c>
      <c r="CI7" s="47">
        <f t="shared" si="5"/>
        <v>0</v>
      </c>
      <c r="CJ7" s="47">
        <f t="shared" si="6"/>
        <v>0</v>
      </c>
      <c r="CK7" s="47">
        <f t="shared" si="7"/>
        <v>0</v>
      </c>
      <c r="CL7" s="47">
        <f t="shared" si="8"/>
        <v>0</v>
      </c>
      <c r="CM7" s="47">
        <f t="shared" si="9"/>
        <v>0</v>
      </c>
      <c r="CN7" s="47">
        <f t="shared" si="10"/>
        <v>0</v>
      </c>
      <c r="CO7" s="47">
        <f t="shared" si="11"/>
        <v>0</v>
      </c>
      <c r="CP7" s="47">
        <f t="shared" si="12"/>
        <v>0</v>
      </c>
      <c r="CQ7" s="47">
        <f t="shared" si="13"/>
        <v>143.36450112603916</v>
      </c>
      <c r="CR7" s="47">
        <f t="shared" si="14"/>
        <v>279.73606676915239</v>
      </c>
      <c r="CS7" s="47">
        <f t="shared" si="15"/>
        <v>279.75129521453584</v>
      </c>
      <c r="CT7" s="47">
        <f t="shared" si="16"/>
        <v>372.98061828348227</v>
      </c>
      <c r="CU7" s="47">
        <f t="shared" si="17"/>
        <v>536.64778831988122</v>
      </c>
      <c r="CV7" s="47">
        <f t="shared" si="18"/>
        <v>536.75710818346568</v>
      </c>
      <c r="CW7" s="47">
        <f t="shared" si="19"/>
        <v>536.9201101975458</v>
      </c>
      <c r="CX7" s="47">
        <f t="shared" si="20"/>
        <v>537.39458156744274</v>
      </c>
      <c r="CY7" s="47">
        <f t="shared" si="21"/>
        <v>733.47672737179755</v>
      </c>
      <c r="CZ7" s="47">
        <f t="shared" si="22"/>
        <v>785.04211160528928</v>
      </c>
      <c r="DA7" s="47">
        <f t="shared" si="23"/>
        <v>786.73720889588776</v>
      </c>
      <c r="DB7" s="47">
        <f t="shared" si="24"/>
        <v>789.40493768000044</v>
      </c>
      <c r="DC7" s="47">
        <f t="shared" si="25"/>
        <v>792.6890724424718</v>
      </c>
      <c r="DD7" s="47">
        <f t="shared" si="26"/>
        <v>796.13380591901455</v>
      </c>
      <c r="DE7" s="47">
        <f t="shared" si="27"/>
        <v>800.01260108295696</v>
      </c>
      <c r="DF7" s="47">
        <f t="shared" si="28"/>
        <v>818.06666489338693</v>
      </c>
      <c r="DG7" s="47">
        <f t="shared" si="29"/>
        <v>826.31528823656788</v>
      </c>
      <c r="DH7" s="47">
        <f t="shared" si="30"/>
        <v>832.37871142825827</v>
      </c>
      <c r="DI7" s="47">
        <f t="shared" si="31"/>
        <v>838.93724475249064</v>
      </c>
      <c r="DJ7" s="47">
        <f t="shared" si="32"/>
        <v>846.45314497502625</v>
      </c>
      <c r="DK7" s="47">
        <f t="shared" si="33"/>
        <v>854.20855558102244</v>
      </c>
      <c r="DL7" s="47">
        <f t="shared" si="34"/>
        <v>861.99888061317074</v>
      </c>
      <c r="DM7" s="47">
        <f t="shared" si="35"/>
        <v>869.79573435018972</v>
      </c>
      <c r="DN7" s="47">
        <f t="shared" si="36"/>
        <v>878.09235923783729</v>
      </c>
      <c r="DO7" s="47">
        <f t="shared" si="37"/>
        <v>886.68868690116267</v>
      </c>
    </row>
    <row r="8" spans="2:119" x14ac:dyDescent="0.35">
      <c r="B8" s="27" t="s">
        <v>2071</v>
      </c>
      <c r="C8" s="27" t="s">
        <v>118</v>
      </c>
      <c r="D8" s="30">
        <f>SUMIFS(F861_2013_EE!$I$4:$I$568,F861_2013_EE!$D$4:$D$568,C8)/1000</f>
        <v>227.57400000000001</v>
      </c>
      <c r="E8" s="25">
        <f>D8/Sales!I8</f>
        <v>4.8748759560057735E-3</v>
      </c>
      <c r="F8" s="45"/>
      <c r="G8" s="45"/>
      <c r="H8" s="45"/>
      <c r="I8" s="45"/>
      <c r="J8" s="45"/>
      <c r="K8" s="45"/>
      <c r="L8" s="45"/>
      <c r="M8" s="45">
        <f t="shared" ref="M8:AQ8" si="40">IF(M$5&lt;=2020,MIN(objective_savings_pcnt,$E8),MIN(objective_savings_pcnt,L8+EE_ramp_rate))</f>
        <v>4.8748759560057735E-3</v>
      </c>
      <c r="N8" s="45">
        <f t="shared" si="40"/>
        <v>6.8748759560057736E-3</v>
      </c>
      <c r="O8" s="45">
        <f t="shared" si="40"/>
        <v>8.8748759560057736E-3</v>
      </c>
      <c r="P8" s="45">
        <f t="shared" si="40"/>
        <v>0.01</v>
      </c>
      <c r="Q8" s="45">
        <f t="shared" si="40"/>
        <v>0.01</v>
      </c>
      <c r="R8" s="45">
        <f t="shared" si="40"/>
        <v>0.01</v>
      </c>
      <c r="S8" s="45">
        <f t="shared" si="40"/>
        <v>0.01</v>
      </c>
      <c r="T8" s="45">
        <f t="shared" si="40"/>
        <v>0.01</v>
      </c>
      <c r="U8" s="45">
        <f t="shared" si="40"/>
        <v>0.01</v>
      </c>
      <c r="V8" s="45">
        <f t="shared" si="40"/>
        <v>0.01</v>
      </c>
      <c r="W8" s="45">
        <f t="shared" si="40"/>
        <v>0.01</v>
      </c>
      <c r="X8" s="45">
        <f t="shared" si="40"/>
        <v>0.01</v>
      </c>
      <c r="Y8" s="45">
        <f t="shared" si="40"/>
        <v>0.01</v>
      </c>
      <c r="Z8" s="45">
        <f t="shared" si="40"/>
        <v>0.01</v>
      </c>
      <c r="AA8" s="45">
        <f t="shared" si="40"/>
        <v>0.01</v>
      </c>
      <c r="AB8" s="45">
        <f t="shared" si="40"/>
        <v>0.01</v>
      </c>
      <c r="AC8" s="45">
        <f t="shared" si="40"/>
        <v>0.01</v>
      </c>
      <c r="AD8" s="45">
        <f t="shared" si="40"/>
        <v>0.01</v>
      </c>
      <c r="AE8" s="45">
        <f t="shared" si="40"/>
        <v>0.01</v>
      </c>
      <c r="AF8" s="45">
        <f t="shared" si="40"/>
        <v>0.01</v>
      </c>
      <c r="AG8" s="45">
        <f t="shared" si="40"/>
        <v>0.01</v>
      </c>
      <c r="AH8" s="45">
        <f t="shared" si="40"/>
        <v>0.01</v>
      </c>
      <c r="AI8" s="45">
        <f t="shared" si="40"/>
        <v>0.01</v>
      </c>
      <c r="AJ8" s="45">
        <f t="shared" si="40"/>
        <v>0.01</v>
      </c>
      <c r="AK8" s="45">
        <f t="shared" si="40"/>
        <v>0.01</v>
      </c>
      <c r="AL8" s="45">
        <f t="shared" si="40"/>
        <v>0.01</v>
      </c>
      <c r="AM8" s="45">
        <f t="shared" si="40"/>
        <v>0.01</v>
      </c>
      <c r="AN8" s="45">
        <f t="shared" si="40"/>
        <v>0.01</v>
      </c>
      <c r="AO8" s="45">
        <f t="shared" si="40"/>
        <v>0.01</v>
      </c>
      <c r="AP8" s="45">
        <f t="shared" si="40"/>
        <v>0.01</v>
      </c>
      <c r="AQ8" s="45">
        <f t="shared" si="40"/>
        <v>0.01</v>
      </c>
      <c r="AR8" s="50">
        <f>F8*Sales!I8</f>
        <v>0</v>
      </c>
      <c r="AS8" s="50">
        <f>G8*Sales!AV8</f>
        <v>0</v>
      </c>
      <c r="AT8" s="50">
        <f>H8*Sales!AW8</f>
        <v>0</v>
      </c>
      <c r="AU8" s="50">
        <f>I8*Sales!AX8</f>
        <v>0</v>
      </c>
      <c r="AV8" s="50">
        <f>J8*Sales!AY8</f>
        <v>0</v>
      </c>
      <c r="AW8" s="50">
        <f>K8*Sales!AZ8</f>
        <v>0</v>
      </c>
      <c r="AX8" s="50">
        <f>L8*Sales!BA8</f>
        <v>0</v>
      </c>
      <c r="AY8" s="50">
        <f>M8*Sales!BB8</f>
        <v>240.96088695454392</v>
      </c>
      <c r="AZ8" s="50">
        <f>N8*Sales!BC8</f>
        <v>341.41534036503731</v>
      </c>
      <c r="BA8" s="50">
        <f>O8*Sales!BD8</f>
        <v>441.94717521320854</v>
      </c>
      <c r="BB8" s="50">
        <f>P8*Sales!BE8</f>
        <v>498.3785289136639</v>
      </c>
      <c r="BC8" s="50">
        <f>Q8*Sales!BF8</f>
        <v>498.26329624164327</v>
      </c>
      <c r="BD8" s="50">
        <f>R8*Sales!BG8</f>
        <v>498.19581792227399</v>
      </c>
      <c r="BE8" s="50">
        <f>S8*Sales!BH8</f>
        <v>498.17606248892173</v>
      </c>
      <c r="BF8" s="50">
        <f>T8*Sales!BI8</f>
        <v>498.63726203990933</v>
      </c>
      <c r="BG8" s="50">
        <f>U8*Sales!BJ8</f>
        <v>499.73454891895432</v>
      </c>
      <c r="BH8" s="50">
        <f>V8*Sales!BK8</f>
        <v>501.22184700168697</v>
      </c>
      <c r="BI8" s="50">
        <f>W8*Sales!BL8</f>
        <v>503.29817307173494</v>
      </c>
      <c r="BJ8" s="50">
        <f>X8*Sales!BM8</f>
        <v>506.11119107184101</v>
      </c>
      <c r="BK8" s="50">
        <f>Y8*Sales!BN8</f>
        <v>509.26918038954778</v>
      </c>
      <c r="BL8" s="50">
        <f>Z8*Sales!BO8</f>
        <v>512.71795327642144</v>
      </c>
      <c r="BM8" s="50">
        <f>AA8*Sales!BP8</f>
        <v>516.29945798333551</v>
      </c>
      <c r="BN8" s="50">
        <f>AB8*Sales!BQ8</f>
        <v>520.48835951452475</v>
      </c>
      <c r="BO8" s="50">
        <f>AC8*Sales!BR8</f>
        <v>525.08918921385532</v>
      </c>
      <c r="BP8" s="50">
        <f>AD8*Sales!BS8</f>
        <v>530.012314149286</v>
      </c>
      <c r="BQ8" s="50">
        <f>AE8*Sales!BT8</f>
        <v>535.15123167374054</v>
      </c>
      <c r="BR8" s="50">
        <f>AF8*Sales!BU8</f>
        <v>540.34178613187646</v>
      </c>
      <c r="BS8" s="50">
        <f>AG8*Sales!BV8</f>
        <v>545.55103850689534</v>
      </c>
      <c r="BT8" s="50">
        <f>AH8*Sales!BW8</f>
        <v>550.78226881963622</v>
      </c>
      <c r="BU8" s="50">
        <f>AI8*Sales!BX8</f>
        <v>554.93691934472508</v>
      </c>
      <c r="BV8" s="50">
        <f>AJ8*Sales!BY8</f>
        <v>559.13827246219307</v>
      </c>
      <c r="BW8" s="50">
        <f>AK8*Sales!BZ8</f>
        <v>563.38532041290352</v>
      </c>
      <c r="BX8" s="50">
        <f>AL8*Sales!CA8</f>
        <v>567.67425331375682</v>
      </c>
      <c r="BY8" s="50">
        <f>AM8*Sales!CB8</f>
        <v>571.99868716752337</v>
      </c>
      <c r="BZ8" s="50">
        <f>AN8*Sales!CC8</f>
        <v>576.35950932395292</v>
      </c>
      <c r="CA8" s="50">
        <f>AO8*Sales!CD8</f>
        <v>580.75856093542029</v>
      </c>
      <c r="CB8" s="50">
        <f>AP8*Sales!CE8</f>
        <v>585.19493716792738</v>
      </c>
      <c r="CC8" s="50">
        <f>AQ8*Sales!CF8</f>
        <v>589.66861000064864</v>
      </c>
      <c r="CD8" s="47">
        <f t="shared" si="39"/>
        <v>0</v>
      </c>
      <c r="CE8" s="47">
        <f t="shared" si="1"/>
        <v>0</v>
      </c>
      <c r="CF8" s="47">
        <f t="shared" si="2"/>
        <v>0</v>
      </c>
      <c r="CG8" s="47">
        <f t="shared" si="3"/>
        <v>0</v>
      </c>
      <c r="CH8" s="47">
        <f t="shared" si="4"/>
        <v>0</v>
      </c>
      <c r="CI8" s="47">
        <f t="shared" si="5"/>
        <v>0</v>
      </c>
      <c r="CJ8" s="47">
        <f t="shared" si="6"/>
        <v>0</v>
      </c>
      <c r="CK8" s="47">
        <f t="shared" si="7"/>
        <v>0</v>
      </c>
      <c r="CL8" s="47">
        <f t="shared" si="8"/>
        <v>0</v>
      </c>
      <c r="CM8" s="47">
        <f t="shared" si="9"/>
        <v>0</v>
      </c>
      <c r="CN8" s="47">
        <f t="shared" si="10"/>
        <v>0</v>
      </c>
      <c r="CO8" s="47">
        <f t="shared" si="11"/>
        <v>0</v>
      </c>
      <c r="CP8" s="47">
        <f t="shared" si="12"/>
        <v>0</v>
      </c>
      <c r="CQ8" s="47">
        <f t="shared" si="13"/>
        <v>43.325898042070087</v>
      </c>
      <c r="CR8" s="47">
        <f t="shared" si="14"/>
        <v>102.6005196898783</v>
      </c>
      <c r="CS8" s="47">
        <f t="shared" si="15"/>
        <v>137.85771527800509</v>
      </c>
      <c r="CT8" s="47">
        <f t="shared" si="16"/>
        <v>193.36026011564377</v>
      </c>
      <c r="CU8" s="47">
        <f t="shared" si="17"/>
        <v>264.17144332613077</v>
      </c>
      <c r="CV8" s="47">
        <f t="shared" si="18"/>
        <v>296.50002551451331</v>
      </c>
      <c r="CW8" s="47">
        <f t="shared" si="19"/>
        <v>323.70712036647086</v>
      </c>
      <c r="CX8" s="47">
        <f t="shared" si="20"/>
        <v>335.35168363246936</v>
      </c>
      <c r="CY8" s="47">
        <f t="shared" si="21"/>
        <v>394.54687809879454</v>
      </c>
      <c r="CZ8" s="47">
        <f t="shared" si="22"/>
        <v>434.7535375212089</v>
      </c>
      <c r="DA8" s="47">
        <f t="shared" si="23"/>
        <v>466.3592959881961</v>
      </c>
      <c r="DB8" s="47">
        <f t="shared" si="24"/>
        <v>487.58707490399701</v>
      </c>
      <c r="DC8" s="47">
        <f t="shared" si="25"/>
        <v>492.56459209593413</v>
      </c>
      <c r="DD8" s="47">
        <f t="shared" si="26"/>
        <v>494.24887248199315</v>
      </c>
      <c r="DE8" s="47">
        <f t="shared" si="27"/>
        <v>496.22839290207145</v>
      </c>
      <c r="DF8" s="47">
        <f t="shared" si="28"/>
        <v>502.60737474051973</v>
      </c>
      <c r="DG8" s="47">
        <f t="shared" si="29"/>
        <v>507.87191538740058</v>
      </c>
      <c r="DH8" s="47">
        <f t="shared" si="30"/>
        <v>513.05504203985538</v>
      </c>
      <c r="DI8" s="47">
        <f t="shared" si="31"/>
        <v>517.87532458880719</v>
      </c>
      <c r="DJ8" s="47">
        <f t="shared" si="32"/>
        <v>522.07133017223805</v>
      </c>
      <c r="DK8" s="47">
        <f t="shared" si="33"/>
        <v>526.36359630035668</v>
      </c>
      <c r="DL8" s="47">
        <f t="shared" si="34"/>
        <v>530.84817575771183</v>
      </c>
      <c r="DM8" s="47">
        <f t="shared" si="35"/>
        <v>535.25209458201869</v>
      </c>
      <c r="DN8" s="47">
        <f t="shared" si="36"/>
        <v>539.6619111168128</v>
      </c>
      <c r="DO8" s="47">
        <f t="shared" si="37"/>
        <v>544.24171965886262</v>
      </c>
    </row>
    <row r="9" spans="2:119" x14ac:dyDescent="0.35">
      <c r="B9" s="27" t="s">
        <v>2073</v>
      </c>
      <c r="C9" s="27" t="s">
        <v>60</v>
      </c>
      <c r="D9" s="30">
        <f>SUMIFS(F861_2013_EE!$I$4:$I$568,F861_2013_EE!$D$4:$D$568,C9)/1000</f>
        <v>3042.5230000000001</v>
      </c>
      <c r="E9" s="25">
        <f>D9/Sales!I9</f>
        <v>1.1633727197694255E-2</v>
      </c>
      <c r="F9" s="45"/>
      <c r="G9" s="45"/>
      <c r="H9" s="45"/>
      <c r="I9" s="45"/>
      <c r="J9" s="45"/>
      <c r="K9" s="45"/>
      <c r="L9" s="45"/>
      <c r="M9" s="45">
        <f t="shared" ref="M9:AQ9" si="41">IF(M$5&lt;=2020,MIN(objective_savings_pcnt,$E9),MIN(objective_savings_pcnt,L9+EE_ramp_rate))</f>
        <v>0.01</v>
      </c>
      <c r="N9" s="45">
        <f t="shared" si="41"/>
        <v>0.01</v>
      </c>
      <c r="O9" s="45">
        <f t="shared" si="41"/>
        <v>0.01</v>
      </c>
      <c r="P9" s="45">
        <f t="shared" si="41"/>
        <v>0.01</v>
      </c>
      <c r="Q9" s="45">
        <f t="shared" si="41"/>
        <v>0.01</v>
      </c>
      <c r="R9" s="45">
        <f t="shared" si="41"/>
        <v>0.01</v>
      </c>
      <c r="S9" s="45">
        <f t="shared" si="41"/>
        <v>0.01</v>
      </c>
      <c r="T9" s="45">
        <f t="shared" si="41"/>
        <v>0.01</v>
      </c>
      <c r="U9" s="45">
        <f t="shared" si="41"/>
        <v>0.01</v>
      </c>
      <c r="V9" s="45">
        <f t="shared" si="41"/>
        <v>0.01</v>
      </c>
      <c r="W9" s="45">
        <f t="shared" si="41"/>
        <v>0.01</v>
      </c>
      <c r="X9" s="45">
        <f t="shared" si="41"/>
        <v>0.01</v>
      </c>
      <c r="Y9" s="45">
        <f t="shared" si="41"/>
        <v>0.01</v>
      </c>
      <c r="Z9" s="45">
        <f t="shared" si="41"/>
        <v>0.01</v>
      </c>
      <c r="AA9" s="45">
        <f t="shared" si="41"/>
        <v>0.01</v>
      </c>
      <c r="AB9" s="45">
        <f t="shared" si="41"/>
        <v>0.01</v>
      </c>
      <c r="AC9" s="45">
        <f t="shared" si="41"/>
        <v>0.01</v>
      </c>
      <c r="AD9" s="45">
        <f t="shared" si="41"/>
        <v>0.01</v>
      </c>
      <c r="AE9" s="45">
        <f t="shared" si="41"/>
        <v>0.01</v>
      </c>
      <c r="AF9" s="45">
        <f t="shared" si="41"/>
        <v>0.01</v>
      </c>
      <c r="AG9" s="45">
        <f t="shared" si="41"/>
        <v>0.01</v>
      </c>
      <c r="AH9" s="45">
        <f t="shared" si="41"/>
        <v>0.01</v>
      </c>
      <c r="AI9" s="45">
        <f t="shared" si="41"/>
        <v>0.01</v>
      </c>
      <c r="AJ9" s="45">
        <f t="shared" si="41"/>
        <v>0.01</v>
      </c>
      <c r="AK9" s="45">
        <f t="shared" si="41"/>
        <v>0.01</v>
      </c>
      <c r="AL9" s="45">
        <f t="shared" si="41"/>
        <v>0.01</v>
      </c>
      <c r="AM9" s="45">
        <f t="shared" si="41"/>
        <v>0.01</v>
      </c>
      <c r="AN9" s="45">
        <f t="shared" si="41"/>
        <v>0.01</v>
      </c>
      <c r="AO9" s="45">
        <f t="shared" si="41"/>
        <v>0.01</v>
      </c>
      <c r="AP9" s="45">
        <f t="shared" si="41"/>
        <v>0.01</v>
      </c>
      <c r="AQ9" s="45">
        <f t="shared" si="41"/>
        <v>0.01</v>
      </c>
      <c r="AR9" s="50">
        <f>F9*Sales!I9</f>
        <v>0</v>
      </c>
      <c r="AS9" s="50">
        <f>G9*Sales!AV9</f>
        <v>0</v>
      </c>
      <c r="AT9" s="50">
        <f>H9*Sales!AW9</f>
        <v>0</v>
      </c>
      <c r="AU9" s="50">
        <f>I9*Sales!AX9</f>
        <v>0</v>
      </c>
      <c r="AV9" s="50">
        <f>J9*Sales!AY9</f>
        <v>0</v>
      </c>
      <c r="AW9" s="50">
        <f>K9*Sales!AZ9</f>
        <v>0</v>
      </c>
      <c r="AX9" s="50">
        <f>L9*Sales!BA9</f>
        <v>0</v>
      </c>
      <c r="AY9" s="50">
        <f>M9*Sales!BB9</f>
        <v>2734.8439315948472</v>
      </c>
      <c r="AZ9" s="50">
        <f>N9*Sales!BC9</f>
        <v>2727.9510171546858</v>
      </c>
      <c r="BA9" s="50">
        <f>O9*Sales!BD9</f>
        <v>2721.2800308996061</v>
      </c>
      <c r="BB9" s="50">
        <f>P9*Sales!BE9</f>
        <v>2714.8298979186097</v>
      </c>
      <c r="BC9" s="50">
        <f>Q9*Sales!BF9</f>
        <v>2708.5995626092404</v>
      </c>
      <c r="BD9" s="50">
        <f>R9*Sales!BG9</f>
        <v>2702.5879885485156</v>
      </c>
      <c r="BE9" s="50">
        <f>S9*Sales!BH9</f>
        <v>2696.7941583656361</v>
      </c>
      <c r="BF9" s="50">
        <f>T9*Sales!BI9</f>
        <v>2696.1344513219638</v>
      </c>
      <c r="BG9" s="50">
        <f>U9*Sales!BJ9</f>
        <v>2700.3064481323581</v>
      </c>
      <c r="BH9" s="50">
        <f>V9*Sales!BK9</f>
        <v>2704.5741326618631</v>
      </c>
      <c r="BI9" s="50">
        <f>W9*Sales!BL9</f>
        <v>2712.1347979590387</v>
      </c>
      <c r="BJ9" s="50">
        <f>X9*Sales!BM9</f>
        <v>2725.3644819657616</v>
      </c>
      <c r="BK9" s="50">
        <f>Y9*Sales!BN9</f>
        <v>2738.5833004978276</v>
      </c>
      <c r="BL9" s="50">
        <f>Z9*Sales!BO9</f>
        <v>2751.7940742475107</v>
      </c>
      <c r="BM9" s="50">
        <f>AA9*Sales!BP9</f>
        <v>2765.0084396231368</v>
      </c>
      <c r="BN9" s="50">
        <f>AB9*Sales!BQ9</f>
        <v>2784.9365224455059</v>
      </c>
      <c r="BO9" s="50">
        <f>AC9*Sales!BR9</f>
        <v>2806.5382125929568</v>
      </c>
      <c r="BP9" s="50">
        <f>AD9*Sales!BS9</f>
        <v>2828.0825477320013</v>
      </c>
      <c r="BQ9" s="50">
        <f>AE9*Sales!BT9</f>
        <v>2849.6040676322832</v>
      </c>
      <c r="BR9" s="50">
        <f>AF9*Sales!BU9</f>
        <v>2871.1246685287142</v>
      </c>
      <c r="BS9" s="50">
        <f>AG9*Sales!BV9</f>
        <v>2892.6503441583859</v>
      </c>
      <c r="BT9" s="50">
        <f>AH9*Sales!BW9</f>
        <v>2914.1963977133505</v>
      </c>
      <c r="BU9" s="50">
        <f>AI9*Sales!BX9</f>
        <v>2938.569889692058</v>
      </c>
      <c r="BV9" s="50">
        <f>AJ9*Sales!BY9</f>
        <v>2963.1212037903201</v>
      </c>
      <c r="BW9" s="50">
        <f>AK9*Sales!BZ9</f>
        <v>2987.774088950046</v>
      </c>
      <c r="BX9" s="50">
        <f>AL9*Sales!CA9</f>
        <v>3012.5451848179778</v>
      </c>
      <c r="BY9" s="50">
        <f>AM9*Sales!CB9</f>
        <v>3037.4667834434699</v>
      </c>
      <c r="BZ9" s="50">
        <f>AN9*Sales!CC9</f>
        <v>3062.5461547973637</v>
      </c>
      <c r="CA9" s="50">
        <f>AO9*Sales!CD9</f>
        <v>3087.7834633141802</v>
      </c>
      <c r="CB9" s="50">
        <f>AP9*Sales!CE9</f>
        <v>3113.1848938665412</v>
      </c>
      <c r="CC9" s="50">
        <f>AQ9*Sales!CF9</f>
        <v>3138.7731948471514</v>
      </c>
      <c r="CD9" s="47">
        <f t="shared" si="39"/>
        <v>0</v>
      </c>
      <c r="CE9" s="47">
        <f t="shared" si="1"/>
        <v>0</v>
      </c>
      <c r="CF9" s="47">
        <f t="shared" si="2"/>
        <v>0</v>
      </c>
      <c r="CG9" s="47">
        <f t="shared" si="3"/>
        <v>0</v>
      </c>
      <c r="CH9" s="47">
        <f t="shared" si="4"/>
        <v>0</v>
      </c>
      <c r="CI9" s="47">
        <f t="shared" si="5"/>
        <v>0</v>
      </c>
      <c r="CJ9" s="47">
        <f t="shared" si="6"/>
        <v>0</v>
      </c>
      <c r="CK9" s="47">
        <f t="shared" si="7"/>
        <v>0</v>
      </c>
      <c r="CL9" s="47">
        <f t="shared" si="8"/>
        <v>0</v>
      </c>
      <c r="CM9" s="47">
        <f t="shared" si="9"/>
        <v>0</v>
      </c>
      <c r="CN9" s="47">
        <f t="shared" si="10"/>
        <v>0</v>
      </c>
      <c r="CO9" s="47">
        <f t="shared" si="11"/>
        <v>0</v>
      </c>
      <c r="CP9" s="47">
        <f t="shared" si="12"/>
        <v>0</v>
      </c>
      <c r="CQ9" s="47">
        <f t="shared" si="13"/>
        <v>491.73777055196899</v>
      </c>
      <c r="CR9" s="47">
        <f t="shared" si="14"/>
        <v>958.24895442702996</v>
      </c>
      <c r="CS9" s="47">
        <f t="shared" si="15"/>
        <v>955.87055892222043</v>
      </c>
      <c r="CT9" s="47">
        <f t="shared" si="16"/>
        <v>1273.1965911729571</v>
      </c>
      <c r="CU9" s="47">
        <f t="shared" si="17"/>
        <v>1831.297931783731</v>
      </c>
      <c r="CV9" s="47">
        <f t="shared" si="18"/>
        <v>1826.9574975671803</v>
      </c>
      <c r="CW9" s="47">
        <f t="shared" si="19"/>
        <v>1822.7649766706547</v>
      </c>
      <c r="CX9" s="47">
        <f t="shared" si="20"/>
        <v>1819.6038392291418</v>
      </c>
      <c r="CY9" s="47">
        <f t="shared" si="21"/>
        <v>2487.3337338385127</v>
      </c>
      <c r="CZ9" s="47">
        <f t="shared" si="22"/>
        <v>2657.6402560646166</v>
      </c>
      <c r="DA9" s="47">
        <f t="shared" si="23"/>
        <v>2656.3971315929339</v>
      </c>
      <c r="DB9" s="47">
        <f t="shared" si="24"/>
        <v>2658.4226583403511</v>
      </c>
      <c r="DC9" s="47">
        <f t="shared" si="25"/>
        <v>2662.486065433809</v>
      </c>
      <c r="DD9" s="47">
        <f t="shared" si="26"/>
        <v>2667.0180349976963</v>
      </c>
      <c r="DE9" s="47">
        <f t="shared" si="27"/>
        <v>2672.9545347240137</v>
      </c>
      <c r="DF9" s="47">
        <f t="shared" si="28"/>
        <v>2727.4232802520769</v>
      </c>
      <c r="DG9" s="47">
        <f t="shared" si="29"/>
        <v>2748.0474902179526</v>
      </c>
      <c r="DH9" s="47">
        <f t="shared" si="30"/>
        <v>2761.047745906375</v>
      </c>
      <c r="DI9" s="47">
        <f t="shared" si="31"/>
        <v>2775.6354171217181</v>
      </c>
      <c r="DJ9" s="47">
        <f t="shared" si="32"/>
        <v>2793.3909222572147</v>
      </c>
      <c r="DK9" s="47">
        <f t="shared" si="33"/>
        <v>2811.8428720036172</v>
      </c>
      <c r="DL9" s="47">
        <f t="shared" si="34"/>
        <v>2830.2864971023587</v>
      </c>
      <c r="DM9" s="47">
        <f t="shared" si="35"/>
        <v>2849.3225080106736</v>
      </c>
      <c r="DN9" s="47">
        <f t="shared" si="36"/>
        <v>2870.6119315328251</v>
      </c>
      <c r="DO9" s="47">
        <f t="shared" si="37"/>
        <v>2892.8022504735918</v>
      </c>
    </row>
    <row r="10" spans="2:119" x14ac:dyDescent="0.35">
      <c r="B10" s="27" t="s">
        <v>2074</v>
      </c>
      <c r="C10" s="27" t="s">
        <v>125</v>
      </c>
      <c r="D10" s="30">
        <f>SUMIFS(F861_2013_EE!$I$4:$I$568,F861_2013_EE!$D$4:$D$568,C10)/1000</f>
        <v>492.76400000000001</v>
      </c>
      <c r="E10" s="25">
        <f>D10/Sales!I10</f>
        <v>9.2205987131871621E-3</v>
      </c>
      <c r="F10" s="45"/>
      <c r="G10" s="45"/>
      <c r="H10" s="45"/>
      <c r="I10" s="45"/>
      <c r="J10" s="45"/>
      <c r="K10" s="45"/>
      <c r="L10" s="45"/>
      <c r="M10" s="45">
        <f t="shared" ref="M10:AQ10" si="42">IF(M$5&lt;=2020,MIN(objective_savings_pcnt,$E10),MIN(objective_savings_pcnt,L10+EE_ramp_rate))</f>
        <v>9.2205987131871621E-3</v>
      </c>
      <c r="N10" s="45">
        <f t="shared" si="42"/>
        <v>0.01</v>
      </c>
      <c r="O10" s="45">
        <f t="shared" si="42"/>
        <v>0.01</v>
      </c>
      <c r="P10" s="45">
        <f t="shared" si="42"/>
        <v>0.01</v>
      </c>
      <c r="Q10" s="45">
        <f t="shared" si="42"/>
        <v>0.01</v>
      </c>
      <c r="R10" s="45">
        <f t="shared" si="42"/>
        <v>0.01</v>
      </c>
      <c r="S10" s="45">
        <f t="shared" si="42"/>
        <v>0.01</v>
      </c>
      <c r="T10" s="45">
        <f t="shared" si="42"/>
        <v>0.01</v>
      </c>
      <c r="U10" s="45">
        <f t="shared" si="42"/>
        <v>0.01</v>
      </c>
      <c r="V10" s="45">
        <f t="shared" si="42"/>
        <v>0.01</v>
      </c>
      <c r="W10" s="45">
        <f t="shared" si="42"/>
        <v>0.01</v>
      </c>
      <c r="X10" s="45">
        <f t="shared" si="42"/>
        <v>0.01</v>
      </c>
      <c r="Y10" s="45">
        <f t="shared" si="42"/>
        <v>0.01</v>
      </c>
      <c r="Z10" s="45">
        <f t="shared" si="42"/>
        <v>0.01</v>
      </c>
      <c r="AA10" s="45">
        <f t="shared" si="42"/>
        <v>0.01</v>
      </c>
      <c r="AB10" s="45">
        <f t="shared" si="42"/>
        <v>0.01</v>
      </c>
      <c r="AC10" s="45">
        <f t="shared" si="42"/>
        <v>0.01</v>
      </c>
      <c r="AD10" s="45">
        <f t="shared" si="42"/>
        <v>0.01</v>
      </c>
      <c r="AE10" s="45">
        <f t="shared" si="42"/>
        <v>0.01</v>
      </c>
      <c r="AF10" s="45">
        <f t="shared" si="42"/>
        <v>0.01</v>
      </c>
      <c r="AG10" s="45">
        <f t="shared" si="42"/>
        <v>0.01</v>
      </c>
      <c r="AH10" s="45">
        <f t="shared" si="42"/>
        <v>0.01</v>
      </c>
      <c r="AI10" s="45">
        <f t="shared" si="42"/>
        <v>0.01</v>
      </c>
      <c r="AJ10" s="45">
        <f t="shared" si="42"/>
        <v>0.01</v>
      </c>
      <c r="AK10" s="45">
        <f t="shared" si="42"/>
        <v>0.01</v>
      </c>
      <c r="AL10" s="45">
        <f t="shared" si="42"/>
        <v>0.01</v>
      </c>
      <c r="AM10" s="45">
        <f t="shared" si="42"/>
        <v>0.01</v>
      </c>
      <c r="AN10" s="45">
        <f t="shared" si="42"/>
        <v>0.01</v>
      </c>
      <c r="AO10" s="45">
        <f t="shared" si="42"/>
        <v>0.01</v>
      </c>
      <c r="AP10" s="45">
        <f t="shared" si="42"/>
        <v>0.01</v>
      </c>
      <c r="AQ10" s="45">
        <f t="shared" si="42"/>
        <v>0.01</v>
      </c>
      <c r="AR10" s="50">
        <f>F10*Sales!I10</f>
        <v>0</v>
      </c>
      <c r="AS10" s="50">
        <f>G10*Sales!AV10</f>
        <v>0</v>
      </c>
      <c r="AT10" s="50">
        <f>H10*Sales!AW10</f>
        <v>0</v>
      </c>
      <c r="AU10" s="50">
        <f>I10*Sales!AX10</f>
        <v>0</v>
      </c>
      <c r="AV10" s="50">
        <f>J10*Sales!AY10</f>
        <v>0</v>
      </c>
      <c r="AW10" s="50">
        <f>K10*Sales!AZ10</f>
        <v>0</v>
      </c>
      <c r="AX10" s="50">
        <f>L10*Sales!BA10</f>
        <v>0</v>
      </c>
      <c r="AY10" s="50">
        <f>M10*Sales!BB10</f>
        <v>523.51998500657373</v>
      </c>
      <c r="AZ10" s="50">
        <f>N10*Sales!BC10</f>
        <v>568.29530995712162</v>
      </c>
      <c r="BA10" s="50">
        <f>O10*Sales!BD10</f>
        <v>568.42904125449923</v>
      </c>
      <c r="BB10" s="50">
        <f>P10*Sales!BE10</f>
        <v>568.62042742291965</v>
      </c>
      <c r="BC10" s="50">
        <f>Q10*Sales!BF10</f>
        <v>568.86949020602219</v>
      </c>
      <c r="BD10" s="50">
        <f>R10*Sales!BG10</f>
        <v>569.17625719782598</v>
      </c>
      <c r="BE10" s="50">
        <f>S10*Sales!BH10</f>
        <v>569.54076184576536</v>
      </c>
      <c r="BF10" s="50">
        <f>T10*Sales!BI10</f>
        <v>570.90435695046574</v>
      </c>
      <c r="BG10" s="50">
        <f>U10*Sales!BJ10</f>
        <v>573.29226494627346</v>
      </c>
      <c r="BH10" s="50">
        <f>V10*Sales!BK10</f>
        <v>575.79578942179126</v>
      </c>
      <c r="BI10" s="50">
        <f>W10*Sales!BL10</f>
        <v>578.95000976019662</v>
      </c>
      <c r="BJ10" s="50">
        <f>X10*Sales!BM10</f>
        <v>583.26389369702088</v>
      </c>
      <c r="BK10" s="50">
        <f>Y10*Sales!BN10</f>
        <v>587.69224236417028</v>
      </c>
      <c r="BL10" s="50">
        <f>Z10*Sales!BO10</f>
        <v>592.14324135712911</v>
      </c>
      <c r="BM10" s="50">
        <f>AA10*Sales!BP10</f>
        <v>596.61940685409729</v>
      </c>
      <c r="BN10" s="50">
        <f>AB10*Sales!BQ10</f>
        <v>602.40567206261233</v>
      </c>
      <c r="BO10" s="50">
        <f>AC10*Sales!BR10</f>
        <v>608.65058020078652</v>
      </c>
      <c r="BP10" s="50">
        <f>AD10*Sales!BS10</f>
        <v>614.94183407499906</v>
      </c>
      <c r="BQ10" s="50">
        <f>AE10*Sales!BT10</f>
        <v>621.25810044994898</v>
      </c>
      <c r="BR10" s="50">
        <f>AF10*Sales!BU10</f>
        <v>627.60442873761042</v>
      </c>
      <c r="BS10" s="50">
        <f>AG10*Sales!BV10</f>
        <v>633.98263317839508</v>
      </c>
      <c r="BT10" s="50">
        <f>AH10*Sales!BW10</f>
        <v>640.39605729832624</v>
      </c>
      <c r="BU10" s="50">
        <f>AI10*Sales!BX10</f>
        <v>645.91567638904564</v>
      </c>
      <c r="BV10" s="50">
        <f>AJ10*Sales!BY10</f>
        <v>651.49820933909996</v>
      </c>
      <c r="BW10" s="50">
        <f>AK10*Sales!BZ10</f>
        <v>657.12365973325552</v>
      </c>
      <c r="BX10" s="50">
        <f>AL10*Sales!CA10</f>
        <v>662.79410326897312</v>
      </c>
      <c r="BY10" s="50">
        <f>AM10*Sales!CB10</f>
        <v>668.5161371365956</v>
      </c>
      <c r="BZ10" s="50">
        <f>AN10*Sales!CC10</f>
        <v>674.29184348682418</v>
      </c>
      <c r="CA10" s="50">
        <f>AO10*Sales!CD10</f>
        <v>680.12154240642417</v>
      </c>
      <c r="CB10" s="50">
        <f>AP10*Sales!CE10</f>
        <v>686.00395512779744</v>
      </c>
      <c r="CC10" s="50">
        <f>AQ10*Sales!CF10</f>
        <v>691.94114114533079</v>
      </c>
      <c r="CD10" s="47">
        <f t="shared" si="39"/>
        <v>0</v>
      </c>
      <c r="CE10" s="47">
        <f t="shared" si="1"/>
        <v>0</v>
      </c>
      <c r="CF10" s="47">
        <f t="shared" si="2"/>
        <v>0</v>
      </c>
      <c r="CG10" s="47">
        <f t="shared" si="3"/>
        <v>0</v>
      </c>
      <c r="CH10" s="47">
        <f t="shared" si="4"/>
        <v>0</v>
      </c>
      <c r="CI10" s="47">
        <f t="shared" si="5"/>
        <v>0</v>
      </c>
      <c r="CJ10" s="47">
        <f t="shared" si="6"/>
        <v>0</v>
      </c>
      <c r="CK10" s="47">
        <f t="shared" si="7"/>
        <v>0</v>
      </c>
      <c r="CL10" s="47">
        <f t="shared" si="8"/>
        <v>0</v>
      </c>
      <c r="CM10" s="47">
        <f t="shared" si="9"/>
        <v>0</v>
      </c>
      <c r="CN10" s="47">
        <f t="shared" si="10"/>
        <v>0</v>
      </c>
      <c r="CO10" s="47">
        <f t="shared" si="11"/>
        <v>0</v>
      </c>
      <c r="CP10" s="47">
        <f t="shared" si="12"/>
        <v>0</v>
      </c>
      <c r="CQ10" s="47">
        <f t="shared" si="13"/>
        <v>94.131349614677163</v>
      </c>
      <c r="CR10" s="47">
        <f t="shared" si="14"/>
        <v>191.72173958547975</v>
      </c>
      <c r="CS10" s="47">
        <f t="shared" si="15"/>
        <v>199.40387599811558</v>
      </c>
      <c r="CT10" s="47">
        <f t="shared" si="16"/>
        <v>260.64600371701005</v>
      </c>
      <c r="CU10" s="47">
        <f t="shared" si="17"/>
        <v>373.37139270661754</v>
      </c>
      <c r="CV10" s="47">
        <f t="shared" si="18"/>
        <v>382.67169914792657</v>
      </c>
      <c r="CW10" s="47">
        <f t="shared" si="19"/>
        <v>382.83951273427016</v>
      </c>
      <c r="CX10" s="47">
        <f t="shared" si="20"/>
        <v>383.21541286498768</v>
      </c>
      <c r="CY10" s="47">
        <f t="shared" si="21"/>
        <v>512.04294744540505</v>
      </c>
      <c r="CZ10" s="47">
        <f t="shared" si="22"/>
        <v>556.96737272660744</v>
      </c>
      <c r="DA10" s="47">
        <f t="shared" si="23"/>
        <v>561.05250586307477</v>
      </c>
      <c r="DB10" s="47">
        <f t="shared" si="24"/>
        <v>562.98175365681698</v>
      </c>
      <c r="DC10" s="47">
        <f t="shared" si="25"/>
        <v>565.37134874711637</v>
      </c>
      <c r="DD10" s="47">
        <f t="shared" si="26"/>
        <v>567.90211744913199</v>
      </c>
      <c r="DE10" s="47">
        <f t="shared" si="27"/>
        <v>570.7280894642596</v>
      </c>
      <c r="DF10" s="47">
        <f t="shared" si="28"/>
        <v>582.88695463258784</v>
      </c>
      <c r="DG10" s="47">
        <f t="shared" si="29"/>
        <v>589.40495911855032</v>
      </c>
      <c r="DH10" s="47">
        <f t="shared" si="30"/>
        <v>593.9402684471039</v>
      </c>
      <c r="DI10" s="47">
        <f t="shared" si="31"/>
        <v>598.67969826402066</v>
      </c>
      <c r="DJ10" s="47">
        <f t="shared" si="32"/>
        <v>604.07707087959579</v>
      </c>
      <c r="DK10" s="47">
        <f t="shared" si="33"/>
        <v>609.68707334751844</v>
      </c>
      <c r="DL10" s="47">
        <f t="shared" si="34"/>
        <v>615.33517172503639</v>
      </c>
      <c r="DM10" s="47">
        <f t="shared" si="35"/>
        <v>620.86138740457625</v>
      </c>
      <c r="DN10" s="47">
        <f t="shared" si="36"/>
        <v>626.59785097011115</v>
      </c>
      <c r="DO10" s="47">
        <f t="shared" si="37"/>
        <v>632.56322415410466</v>
      </c>
    </row>
    <row r="11" spans="2:119" x14ac:dyDescent="0.35">
      <c r="B11" s="27" t="s">
        <v>2075</v>
      </c>
      <c r="C11" s="27" t="s">
        <v>228</v>
      </c>
      <c r="D11" s="30">
        <f>SUMIFS(F861_2013_EE!$I$4:$I$568,F861_2013_EE!$D$4:$D$568,C11)/1000</f>
        <v>299.54500000000002</v>
      </c>
      <c r="E11" s="25">
        <f>D11/Sales!I11</f>
        <v>1.0043582936936848E-2</v>
      </c>
      <c r="F11" s="45"/>
      <c r="G11" s="45"/>
      <c r="H11" s="45"/>
      <c r="I11" s="45"/>
      <c r="J11" s="45"/>
      <c r="K11" s="45"/>
      <c r="L11" s="45"/>
      <c r="M11" s="45">
        <f t="shared" ref="M11:AQ11" si="43">IF(M$5&lt;=2020,MIN(objective_savings_pcnt,$E11),MIN(objective_savings_pcnt,L11+EE_ramp_rate))</f>
        <v>0.01</v>
      </c>
      <c r="N11" s="45">
        <f t="shared" si="43"/>
        <v>0.01</v>
      </c>
      <c r="O11" s="45">
        <f t="shared" si="43"/>
        <v>0.01</v>
      </c>
      <c r="P11" s="45">
        <f t="shared" si="43"/>
        <v>0.01</v>
      </c>
      <c r="Q11" s="45">
        <f t="shared" si="43"/>
        <v>0.01</v>
      </c>
      <c r="R11" s="45">
        <f t="shared" si="43"/>
        <v>0.01</v>
      </c>
      <c r="S11" s="45">
        <f t="shared" si="43"/>
        <v>0.01</v>
      </c>
      <c r="T11" s="45">
        <f t="shared" si="43"/>
        <v>0.01</v>
      </c>
      <c r="U11" s="45">
        <f t="shared" si="43"/>
        <v>0.01</v>
      </c>
      <c r="V11" s="45">
        <f t="shared" si="43"/>
        <v>0.01</v>
      </c>
      <c r="W11" s="45">
        <f t="shared" si="43"/>
        <v>0.01</v>
      </c>
      <c r="X11" s="45">
        <f t="shared" si="43"/>
        <v>0.01</v>
      </c>
      <c r="Y11" s="45">
        <f t="shared" si="43"/>
        <v>0.01</v>
      </c>
      <c r="Z11" s="45">
        <f t="shared" si="43"/>
        <v>0.01</v>
      </c>
      <c r="AA11" s="45">
        <f t="shared" si="43"/>
        <v>0.01</v>
      </c>
      <c r="AB11" s="45">
        <f t="shared" si="43"/>
        <v>0.01</v>
      </c>
      <c r="AC11" s="45">
        <f t="shared" si="43"/>
        <v>0.01</v>
      </c>
      <c r="AD11" s="45">
        <f t="shared" si="43"/>
        <v>0.01</v>
      </c>
      <c r="AE11" s="45">
        <f t="shared" si="43"/>
        <v>0.01</v>
      </c>
      <c r="AF11" s="45">
        <f t="shared" si="43"/>
        <v>0.01</v>
      </c>
      <c r="AG11" s="45">
        <f t="shared" si="43"/>
        <v>0.01</v>
      </c>
      <c r="AH11" s="45">
        <f t="shared" si="43"/>
        <v>0.01</v>
      </c>
      <c r="AI11" s="45">
        <f t="shared" si="43"/>
        <v>0.01</v>
      </c>
      <c r="AJ11" s="45">
        <f t="shared" si="43"/>
        <v>0.01</v>
      </c>
      <c r="AK11" s="45">
        <f t="shared" si="43"/>
        <v>0.01</v>
      </c>
      <c r="AL11" s="45">
        <f t="shared" si="43"/>
        <v>0.01</v>
      </c>
      <c r="AM11" s="45">
        <f t="shared" si="43"/>
        <v>0.01</v>
      </c>
      <c r="AN11" s="45">
        <f t="shared" si="43"/>
        <v>0.01</v>
      </c>
      <c r="AO11" s="45">
        <f t="shared" si="43"/>
        <v>0.01</v>
      </c>
      <c r="AP11" s="45">
        <f t="shared" si="43"/>
        <v>0.01</v>
      </c>
      <c r="AQ11" s="45">
        <f t="shared" si="43"/>
        <v>0.01</v>
      </c>
      <c r="AR11" s="50">
        <f>F11*Sales!I11</f>
        <v>0</v>
      </c>
      <c r="AS11" s="50">
        <f>G11*Sales!AV11</f>
        <v>0</v>
      </c>
      <c r="AT11" s="50">
        <f>H11*Sales!AW11</f>
        <v>0</v>
      </c>
      <c r="AU11" s="50">
        <f>I11*Sales!AX11</f>
        <v>0</v>
      </c>
      <c r="AV11" s="50">
        <f>J11*Sales!AY11</f>
        <v>0</v>
      </c>
      <c r="AW11" s="50">
        <f>K11*Sales!AZ11</f>
        <v>0</v>
      </c>
      <c r="AX11" s="50">
        <f>L11*Sales!BA11</f>
        <v>0</v>
      </c>
      <c r="AY11" s="50">
        <f>M11*Sales!BB11</f>
        <v>305.35708506980302</v>
      </c>
      <c r="AZ11" s="50">
        <f>N11*Sales!BC11</f>
        <v>303.50521497120377</v>
      </c>
      <c r="BA11" s="50">
        <f>O11*Sales!BD11</f>
        <v>301.67659274074663</v>
      </c>
      <c r="BB11" s="50">
        <f>P11*Sales!BE11</f>
        <v>299.87100451089105</v>
      </c>
      <c r="BC11" s="50">
        <f>Q11*Sales!BF11</f>
        <v>298.08823862601412</v>
      </c>
      <c r="BD11" s="50">
        <f>R11*Sales!BG11</f>
        <v>296.32808562057943</v>
      </c>
      <c r="BE11" s="50">
        <f>S11*Sales!BH11</f>
        <v>294.59033819752602</v>
      </c>
      <c r="BF11" s="50">
        <f>T11*Sales!BI11</f>
        <v>293.42383757291941</v>
      </c>
      <c r="BG11" s="50">
        <f>U11*Sales!BJ11</f>
        <v>292.79277776013208</v>
      </c>
      <c r="BH11" s="50">
        <f>V11*Sales!BK11</f>
        <v>292.1664342677322</v>
      </c>
      <c r="BI11" s="50">
        <f>W11*Sales!BL11</f>
        <v>291.90173726227715</v>
      </c>
      <c r="BJ11" s="50">
        <f>X11*Sales!BM11</f>
        <v>292.2626547554292</v>
      </c>
      <c r="BK11" s="50">
        <f>Y11*Sales!BN11</f>
        <v>292.61273093253959</v>
      </c>
      <c r="BL11" s="50">
        <f>Z11*Sales!BO11</f>
        <v>292.95224714524119</v>
      </c>
      <c r="BM11" s="50">
        <f>AA11*Sales!BP11</f>
        <v>293.28246780936047</v>
      </c>
      <c r="BN11" s="50">
        <f>AB11*Sales!BQ11</f>
        <v>294.35256774588737</v>
      </c>
      <c r="BO11" s="50">
        <f>AC11*Sales!BR11</f>
        <v>295.59710188422292</v>
      </c>
      <c r="BP11" s="50">
        <f>AD11*Sales!BS11</f>
        <v>296.82208962609678</v>
      </c>
      <c r="BQ11" s="50">
        <f>AE11*Sales!BT11</f>
        <v>298.03135846135052</v>
      </c>
      <c r="BR11" s="50">
        <f>AF11*Sales!BU11</f>
        <v>299.2273103923273</v>
      </c>
      <c r="BS11" s="50">
        <f>AG11*Sales!BV11</f>
        <v>300.41056300575497</v>
      </c>
      <c r="BT11" s="50">
        <f>AH11*Sales!BW11</f>
        <v>301.58277075394386</v>
      </c>
      <c r="BU11" s="50">
        <f>AI11*Sales!BX11</f>
        <v>301.81322954099312</v>
      </c>
      <c r="BV11" s="50">
        <f>AJ11*Sales!BY11</f>
        <v>302.05345881601812</v>
      </c>
      <c r="BW11" s="50">
        <f>AK11*Sales!BZ11</f>
        <v>302.29472276524018</v>
      </c>
      <c r="BX11" s="50">
        <f>AL11*Sales!CA11</f>
        <v>302.5386874980951</v>
      </c>
      <c r="BY11" s="50">
        <f>AM11*Sales!CB11</f>
        <v>302.78876040768461</v>
      </c>
      <c r="BZ11" s="50">
        <f>AN11*Sales!CC11</f>
        <v>303.04554246008246</v>
      </c>
      <c r="CA11" s="50">
        <f>AO11*Sales!CD11</f>
        <v>303.30883849483973</v>
      </c>
      <c r="CB11" s="50">
        <f>AP11*Sales!CE11</f>
        <v>303.57688870137997</v>
      </c>
      <c r="CC11" s="50">
        <f>AQ11*Sales!CF11</f>
        <v>303.84991981098688</v>
      </c>
      <c r="CD11" s="47">
        <f t="shared" si="39"/>
        <v>0</v>
      </c>
      <c r="CE11" s="47">
        <f t="shared" si="1"/>
        <v>0</v>
      </c>
      <c r="CF11" s="47">
        <f t="shared" si="2"/>
        <v>0</v>
      </c>
      <c r="CG11" s="47">
        <f t="shared" si="3"/>
        <v>0</v>
      </c>
      <c r="CH11" s="47">
        <f t="shared" si="4"/>
        <v>0</v>
      </c>
      <c r="CI11" s="47">
        <f t="shared" si="5"/>
        <v>0</v>
      </c>
      <c r="CJ11" s="47">
        <f t="shared" si="6"/>
        <v>0</v>
      </c>
      <c r="CK11" s="47">
        <f t="shared" si="7"/>
        <v>0</v>
      </c>
      <c r="CL11" s="47">
        <f t="shared" si="8"/>
        <v>0</v>
      </c>
      <c r="CM11" s="47">
        <f t="shared" si="9"/>
        <v>0</v>
      </c>
      <c r="CN11" s="47">
        <f t="shared" si="10"/>
        <v>0</v>
      </c>
      <c r="CO11" s="47">
        <f t="shared" si="11"/>
        <v>0</v>
      </c>
      <c r="CP11" s="47">
        <f t="shared" si="12"/>
        <v>0</v>
      </c>
      <c r="CQ11" s="47">
        <f t="shared" si="13"/>
        <v>54.904636604586194</v>
      </c>
      <c r="CR11" s="47">
        <f t="shared" si="14"/>
        <v>106.79802332030857</v>
      </c>
      <c r="CS11" s="47">
        <f t="shared" si="15"/>
        <v>106.15249621062874</v>
      </c>
      <c r="CT11" s="47">
        <f t="shared" si="16"/>
        <v>141.20278908417552</v>
      </c>
      <c r="CU11" s="47">
        <f t="shared" si="17"/>
        <v>203.00960908959991</v>
      </c>
      <c r="CV11" s="47">
        <f t="shared" si="18"/>
        <v>201.79453404946355</v>
      </c>
      <c r="CW11" s="47">
        <f t="shared" si="19"/>
        <v>200.59481718951338</v>
      </c>
      <c r="CX11" s="47">
        <f t="shared" si="20"/>
        <v>199.50903866314394</v>
      </c>
      <c r="CY11" s="47">
        <f t="shared" si="21"/>
        <v>273.32949575492592</v>
      </c>
      <c r="CZ11" s="47">
        <f t="shared" si="22"/>
        <v>291.34336644926611</v>
      </c>
      <c r="DA11" s="47">
        <f t="shared" si="23"/>
        <v>290.13164520053692</v>
      </c>
      <c r="DB11" s="47">
        <f t="shared" si="24"/>
        <v>289.28115248340663</v>
      </c>
      <c r="DC11" s="47">
        <f t="shared" si="25"/>
        <v>288.65315926919544</v>
      </c>
      <c r="DD11" s="47">
        <f t="shared" si="26"/>
        <v>288.07161819944764</v>
      </c>
      <c r="DE11" s="47">
        <f t="shared" si="27"/>
        <v>287.64082558919029</v>
      </c>
      <c r="DF11" s="47">
        <f t="shared" si="28"/>
        <v>292.62221383447792</v>
      </c>
      <c r="DG11" s="47">
        <f t="shared" si="29"/>
        <v>293.79882945408912</v>
      </c>
      <c r="DH11" s="47">
        <f t="shared" si="30"/>
        <v>294.1116043674902</v>
      </c>
      <c r="DI11" s="47">
        <f t="shared" si="31"/>
        <v>294.5919950536063</v>
      </c>
      <c r="DJ11" s="47">
        <f t="shared" si="32"/>
        <v>295.41579595963299</v>
      </c>
      <c r="DK11" s="47">
        <f t="shared" si="33"/>
        <v>296.3057717470536</v>
      </c>
      <c r="DL11" s="47">
        <f t="shared" si="34"/>
        <v>297.18291070081858</v>
      </c>
      <c r="DM11" s="47">
        <f t="shared" si="35"/>
        <v>297.8905526188168</v>
      </c>
      <c r="DN11" s="47">
        <f t="shared" si="36"/>
        <v>298.62559184759067</v>
      </c>
      <c r="DO11" s="47">
        <f t="shared" si="37"/>
        <v>299.44959827339858</v>
      </c>
    </row>
    <row r="12" spans="2:119" x14ac:dyDescent="0.35">
      <c r="B12" s="27" t="s">
        <v>2076</v>
      </c>
      <c r="C12" s="27" t="s">
        <v>186</v>
      </c>
      <c r="D12" s="30">
        <f>SUMIFS(F861_2013_EE!$I$4:$I$568,F861_2013_EE!$D$4:$D$568,C12)/1000</f>
        <v>0.84499999999999997</v>
      </c>
      <c r="E12" s="25">
        <f>D12/Sales!I12</f>
        <v>7.4463405245889615E-5</v>
      </c>
      <c r="F12" s="45"/>
      <c r="G12" s="45"/>
      <c r="H12" s="45"/>
      <c r="I12" s="45"/>
      <c r="J12" s="45"/>
      <c r="K12" s="45"/>
      <c r="L12" s="45"/>
      <c r="M12" s="45">
        <f t="shared" ref="M12:AQ12" si="44">IF(M$5&lt;=2020,MIN(objective_savings_pcnt,$E12),MIN(objective_savings_pcnt,L12+EE_ramp_rate))</f>
        <v>7.4463405245889615E-5</v>
      </c>
      <c r="N12" s="45">
        <f t="shared" si="44"/>
        <v>2.0744634052458897E-3</v>
      </c>
      <c r="O12" s="45">
        <f t="shared" si="44"/>
        <v>4.0744634052458893E-3</v>
      </c>
      <c r="P12" s="45">
        <f t="shared" si="44"/>
        <v>6.0744634052458894E-3</v>
      </c>
      <c r="Q12" s="45">
        <f t="shared" si="44"/>
        <v>8.0744634052458894E-3</v>
      </c>
      <c r="R12" s="45">
        <f t="shared" si="44"/>
        <v>0.01</v>
      </c>
      <c r="S12" s="45">
        <f t="shared" si="44"/>
        <v>0.01</v>
      </c>
      <c r="T12" s="45">
        <f t="shared" si="44"/>
        <v>0.01</v>
      </c>
      <c r="U12" s="45">
        <f t="shared" si="44"/>
        <v>0.01</v>
      </c>
      <c r="V12" s="45">
        <f t="shared" si="44"/>
        <v>0.01</v>
      </c>
      <c r="W12" s="45">
        <f t="shared" si="44"/>
        <v>0.01</v>
      </c>
      <c r="X12" s="45">
        <f t="shared" si="44"/>
        <v>0.01</v>
      </c>
      <c r="Y12" s="45">
        <f t="shared" si="44"/>
        <v>0.01</v>
      </c>
      <c r="Z12" s="45">
        <f t="shared" si="44"/>
        <v>0.01</v>
      </c>
      <c r="AA12" s="45">
        <f t="shared" si="44"/>
        <v>0.01</v>
      </c>
      <c r="AB12" s="45">
        <f t="shared" si="44"/>
        <v>0.01</v>
      </c>
      <c r="AC12" s="45">
        <f t="shared" si="44"/>
        <v>0.01</v>
      </c>
      <c r="AD12" s="45">
        <f t="shared" si="44"/>
        <v>0.01</v>
      </c>
      <c r="AE12" s="45">
        <f t="shared" si="44"/>
        <v>0.01</v>
      </c>
      <c r="AF12" s="45">
        <f t="shared" si="44"/>
        <v>0.01</v>
      </c>
      <c r="AG12" s="45">
        <f t="shared" si="44"/>
        <v>0.01</v>
      </c>
      <c r="AH12" s="45">
        <f t="shared" si="44"/>
        <v>0.01</v>
      </c>
      <c r="AI12" s="45">
        <f t="shared" si="44"/>
        <v>0.01</v>
      </c>
      <c r="AJ12" s="45">
        <f t="shared" si="44"/>
        <v>0.01</v>
      </c>
      <c r="AK12" s="45">
        <f t="shared" si="44"/>
        <v>0.01</v>
      </c>
      <c r="AL12" s="45">
        <f t="shared" si="44"/>
        <v>0.01</v>
      </c>
      <c r="AM12" s="45">
        <f t="shared" si="44"/>
        <v>0.01</v>
      </c>
      <c r="AN12" s="45">
        <f t="shared" si="44"/>
        <v>0.01</v>
      </c>
      <c r="AO12" s="45">
        <f t="shared" si="44"/>
        <v>0.01</v>
      </c>
      <c r="AP12" s="45">
        <f t="shared" si="44"/>
        <v>0.01</v>
      </c>
      <c r="AQ12" s="45">
        <f t="shared" si="44"/>
        <v>0.01</v>
      </c>
      <c r="AR12" s="50">
        <f>F12*Sales!I12</f>
        <v>0</v>
      </c>
      <c r="AS12" s="50">
        <f>G12*Sales!AV12</f>
        <v>0</v>
      </c>
      <c r="AT12" s="50">
        <f>H12*Sales!AW12</f>
        <v>0</v>
      </c>
      <c r="AU12" s="50">
        <f>I12*Sales!AX12</f>
        <v>0</v>
      </c>
      <c r="AV12" s="50">
        <f>J12*Sales!AY12</f>
        <v>0</v>
      </c>
      <c r="AW12" s="50">
        <f>K12*Sales!AZ12</f>
        <v>0</v>
      </c>
      <c r="AX12" s="50">
        <f>L12*Sales!BA12</f>
        <v>0</v>
      </c>
      <c r="AY12" s="50">
        <f>M12*Sales!BB12</f>
        <v>0.86245488962062711</v>
      </c>
      <c r="AZ12" s="50">
        <f>N12*Sales!BC12</f>
        <v>24.107212178895665</v>
      </c>
      <c r="BA12" s="50">
        <f>O12*Sales!BD12</f>
        <v>47.412504596505642</v>
      </c>
      <c r="BB12" s="50">
        <f>P12*Sales!BE12</f>
        <v>70.639308424280017</v>
      </c>
      <c r="BC12" s="50">
        <f>Q12*Sales!BF12</f>
        <v>93.649241903083066</v>
      </c>
      <c r="BD12" s="50">
        <f>R12*Sales!BG12</f>
        <v>115.44629658173203</v>
      </c>
      <c r="BE12" s="50">
        <f>S12*Sales!BH12</f>
        <v>114.69399017402719</v>
      </c>
      <c r="BF12" s="50">
        <f>T12*Sales!BI12</f>
        <v>113.95213033254973</v>
      </c>
      <c r="BG12" s="50">
        <f>U12*Sales!BJ12</f>
        <v>113.26233679625363</v>
      </c>
      <c r="BH12" s="50">
        <f>V12*Sales!BK12</f>
        <v>112.66248373600061</v>
      </c>
      <c r="BI12" s="50">
        <f>W12*Sales!BL12</f>
        <v>112.15264684289356</v>
      </c>
      <c r="BJ12" s="50">
        <f>X12*Sales!BM12</f>
        <v>111.75933472481171</v>
      </c>
      <c r="BK12" s="50">
        <f>Y12*Sales!BN12</f>
        <v>111.52482950432459</v>
      </c>
      <c r="BL12" s="50">
        <f>Z12*Sales!BO12</f>
        <v>111.40496111152942</v>
      </c>
      <c r="BM12" s="50">
        <f>AA12*Sales!BP12</f>
        <v>111.35962522841301</v>
      </c>
      <c r="BN12" s="50">
        <f>AB12*Sales!BQ12</f>
        <v>111.38844030376529</v>
      </c>
      <c r="BO12" s="50">
        <f>AC12*Sales!BR12</f>
        <v>111.51737950693372</v>
      </c>
      <c r="BP12" s="50">
        <f>AD12*Sales!BS12</f>
        <v>111.7137673180812</v>
      </c>
      <c r="BQ12" s="50">
        <f>AE12*Sales!BT12</f>
        <v>111.97722600430615</v>
      </c>
      <c r="BR12" s="50">
        <f>AF12*Sales!BU12</f>
        <v>112.30720645184083</v>
      </c>
      <c r="BS12" s="50">
        <f>AG12*Sales!BV12</f>
        <v>112.70071179198125</v>
      </c>
      <c r="BT12" s="50">
        <f>AH12*Sales!BW12</f>
        <v>113.10183144325966</v>
      </c>
      <c r="BU12" s="50">
        <f>AI12*Sales!BX12</f>
        <v>113.52627655532058</v>
      </c>
      <c r="BV12" s="50">
        <f>AJ12*Sales!BY12</f>
        <v>113.94947886096438</v>
      </c>
      <c r="BW12" s="50">
        <f>AK12*Sales!BZ12</f>
        <v>114.37300635366051</v>
      </c>
      <c r="BX12" s="50">
        <f>AL12*Sales!CA12</f>
        <v>114.79760324526119</v>
      </c>
      <c r="BY12" s="50">
        <f>AM12*Sales!CB12</f>
        <v>115.22407227833206</v>
      </c>
      <c r="BZ12" s="50">
        <f>AN12*Sales!CC12</f>
        <v>115.65316947023742</v>
      </c>
      <c r="CA12" s="50">
        <f>AO12*Sales!CD12</f>
        <v>116.08185644770457</v>
      </c>
      <c r="CB12" s="50">
        <f>AP12*Sales!CE12</f>
        <v>116.50999321593748</v>
      </c>
      <c r="CC12" s="50">
        <f>AQ12*Sales!CF12</f>
        <v>116.93807709930947</v>
      </c>
      <c r="CD12" s="47">
        <f t="shared" si="39"/>
        <v>0</v>
      </c>
      <c r="CE12" s="47">
        <f t="shared" si="1"/>
        <v>0</v>
      </c>
      <c r="CF12" s="47">
        <f t="shared" si="2"/>
        <v>0</v>
      </c>
      <c r="CG12" s="47">
        <f t="shared" si="3"/>
        <v>0</v>
      </c>
      <c r="CH12" s="47">
        <f t="shared" si="4"/>
        <v>0</v>
      </c>
      <c r="CI12" s="47">
        <f t="shared" si="5"/>
        <v>0</v>
      </c>
      <c r="CJ12" s="47">
        <f t="shared" si="6"/>
        <v>0</v>
      </c>
      <c r="CK12" s="47">
        <f t="shared" si="7"/>
        <v>0</v>
      </c>
      <c r="CL12" s="47">
        <f t="shared" si="8"/>
        <v>0</v>
      </c>
      <c r="CM12" s="47">
        <f t="shared" si="9"/>
        <v>0</v>
      </c>
      <c r="CN12" s="47">
        <f t="shared" si="10"/>
        <v>0</v>
      </c>
      <c r="CO12" s="47">
        <f t="shared" si="11"/>
        <v>0</v>
      </c>
      <c r="CP12" s="47">
        <f t="shared" si="12"/>
        <v>0</v>
      </c>
      <c r="CQ12" s="47">
        <f t="shared" si="13"/>
        <v>0.15507343571754503</v>
      </c>
      <c r="CR12" s="47">
        <f t="shared" si="14"/>
        <v>4.4820987365978375</v>
      </c>
      <c r="CS12" s="47">
        <f t="shared" si="15"/>
        <v>12.648137232800732</v>
      </c>
      <c r="CT12" s="47">
        <f t="shared" si="16"/>
        <v>20.911213514292079</v>
      </c>
      <c r="CU12" s="47">
        <f t="shared" si="17"/>
        <v>31.91469333930511</v>
      </c>
      <c r="CV12" s="47">
        <f t="shared" si="18"/>
        <v>47.262435168748517</v>
      </c>
      <c r="CW12" s="47">
        <f t="shared" si="19"/>
        <v>58.351500256447885</v>
      </c>
      <c r="CX12" s="47">
        <f t="shared" si="20"/>
        <v>65.544292094413038</v>
      </c>
      <c r="CY12" s="47">
        <f t="shared" si="21"/>
        <v>72.772981412336861</v>
      </c>
      <c r="CZ12" s="47">
        <f t="shared" si="22"/>
        <v>82.672657076586063</v>
      </c>
      <c r="DA12" s="47">
        <f t="shared" si="23"/>
        <v>89.40442169428529</v>
      </c>
      <c r="DB12" s="47">
        <f t="shared" si="24"/>
        <v>96.165376789770662</v>
      </c>
      <c r="DC12" s="47">
        <f t="shared" si="25"/>
        <v>102.93800488851792</v>
      </c>
      <c r="DD12" s="47">
        <f t="shared" si="26"/>
        <v>109.4769797224702</v>
      </c>
      <c r="DE12" s="47">
        <f t="shared" si="27"/>
        <v>110.48793148022366</v>
      </c>
      <c r="DF12" s="47">
        <f t="shared" si="28"/>
        <v>110.16248502689798</v>
      </c>
      <c r="DG12" s="47">
        <f t="shared" si="29"/>
        <v>110.29709901847988</v>
      </c>
      <c r="DH12" s="47">
        <f t="shared" si="30"/>
        <v>110.58666565831409</v>
      </c>
      <c r="DI12" s="47">
        <f t="shared" si="31"/>
        <v>110.95037257527979</v>
      </c>
      <c r="DJ12" s="47">
        <f t="shared" si="32"/>
        <v>111.39481484166828</v>
      </c>
      <c r="DK12" s="47">
        <f t="shared" si="33"/>
        <v>111.91612046093722</v>
      </c>
      <c r="DL12" s="47">
        <f t="shared" si="34"/>
        <v>112.13560415969637</v>
      </c>
      <c r="DM12" s="47">
        <f t="shared" si="35"/>
        <v>112.34006317715077</v>
      </c>
      <c r="DN12" s="47">
        <f t="shared" si="36"/>
        <v>112.59308719209304</v>
      </c>
      <c r="DO12" s="47">
        <f t="shared" si="37"/>
        <v>112.8906837283246</v>
      </c>
    </row>
    <row r="13" spans="2:119" s="132" customFormat="1" x14ac:dyDescent="0.35">
      <c r="B13" s="27" t="s">
        <v>2780</v>
      </c>
      <c r="C13" s="27" t="s">
        <v>413</v>
      </c>
      <c r="D13" s="30">
        <f>SUMIFS(F861_2013_EE!$I$4:$I$568,F861_2013_EE!$D$4:$D$568,C13)/1000</f>
        <v>50.371000000000002</v>
      </c>
      <c r="E13" s="25">
        <f>D13/Sales!I13</f>
        <v>4.5438558176662727E-3</v>
      </c>
      <c r="F13" s="45"/>
      <c r="G13" s="45"/>
      <c r="H13" s="45"/>
      <c r="I13" s="45"/>
      <c r="J13" s="45"/>
      <c r="K13" s="45"/>
      <c r="L13" s="45"/>
      <c r="M13" s="45">
        <f t="shared" ref="M13:AQ13" si="45">IF(M$5&lt;=2020,MIN(objective_savings_pcnt,$E13),MIN(objective_savings_pcnt,L13+EE_ramp_rate))</f>
        <v>4.5438558176662727E-3</v>
      </c>
      <c r="N13" s="45">
        <f t="shared" si="45"/>
        <v>6.5438558176662727E-3</v>
      </c>
      <c r="O13" s="45">
        <f t="shared" si="45"/>
        <v>8.5438558176662727E-3</v>
      </c>
      <c r="P13" s="45">
        <f t="shared" si="45"/>
        <v>0.01</v>
      </c>
      <c r="Q13" s="45">
        <f t="shared" si="45"/>
        <v>0.01</v>
      </c>
      <c r="R13" s="45">
        <f t="shared" si="45"/>
        <v>0.01</v>
      </c>
      <c r="S13" s="45">
        <f t="shared" si="45"/>
        <v>0.01</v>
      </c>
      <c r="T13" s="45">
        <f t="shared" si="45"/>
        <v>0.01</v>
      </c>
      <c r="U13" s="45">
        <f t="shared" si="45"/>
        <v>0.01</v>
      </c>
      <c r="V13" s="45">
        <f t="shared" si="45"/>
        <v>0.01</v>
      </c>
      <c r="W13" s="45">
        <f t="shared" si="45"/>
        <v>0.01</v>
      </c>
      <c r="X13" s="45">
        <f t="shared" si="45"/>
        <v>0.01</v>
      </c>
      <c r="Y13" s="45">
        <f t="shared" si="45"/>
        <v>0.01</v>
      </c>
      <c r="Z13" s="45">
        <f t="shared" si="45"/>
        <v>0.01</v>
      </c>
      <c r="AA13" s="45">
        <f t="shared" si="45"/>
        <v>0.01</v>
      </c>
      <c r="AB13" s="45">
        <f t="shared" si="45"/>
        <v>0.01</v>
      </c>
      <c r="AC13" s="45">
        <f t="shared" si="45"/>
        <v>0.01</v>
      </c>
      <c r="AD13" s="45">
        <f t="shared" si="45"/>
        <v>0.01</v>
      </c>
      <c r="AE13" s="45">
        <f t="shared" si="45"/>
        <v>0.01</v>
      </c>
      <c r="AF13" s="45">
        <f t="shared" si="45"/>
        <v>0.01</v>
      </c>
      <c r="AG13" s="45">
        <f t="shared" si="45"/>
        <v>0.01</v>
      </c>
      <c r="AH13" s="45">
        <f t="shared" si="45"/>
        <v>0.01</v>
      </c>
      <c r="AI13" s="45">
        <f t="shared" si="45"/>
        <v>0.01</v>
      </c>
      <c r="AJ13" s="45">
        <f t="shared" si="45"/>
        <v>0.01</v>
      </c>
      <c r="AK13" s="45">
        <f t="shared" si="45"/>
        <v>0.01</v>
      </c>
      <c r="AL13" s="45">
        <f t="shared" si="45"/>
        <v>0.01</v>
      </c>
      <c r="AM13" s="45">
        <f t="shared" si="45"/>
        <v>0.01</v>
      </c>
      <c r="AN13" s="45">
        <f t="shared" si="45"/>
        <v>0.01</v>
      </c>
      <c r="AO13" s="45">
        <f t="shared" si="45"/>
        <v>0.01</v>
      </c>
      <c r="AP13" s="45">
        <f t="shared" si="45"/>
        <v>0.01</v>
      </c>
      <c r="AQ13" s="45">
        <f t="shared" si="45"/>
        <v>0.01</v>
      </c>
      <c r="AR13" s="50">
        <f>F13*Sales!I13</f>
        <v>0</v>
      </c>
      <c r="AS13" s="50">
        <f>G13*Sales!AV13</f>
        <v>0</v>
      </c>
      <c r="AT13" s="50">
        <f>H13*Sales!AW13</f>
        <v>0</v>
      </c>
      <c r="AU13" s="50">
        <f>I13*Sales!AX13</f>
        <v>0</v>
      </c>
      <c r="AV13" s="50">
        <f>J13*Sales!AY13</f>
        <v>0</v>
      </c>
      <c r="AW13" s="50">
        <f>K13*Sales!AZ13</f>
        <v>0</v>
      </c>
      <c r="AX13" s="50">
        <f>L13*Sales!BA13</f>
        <v>0</v>
      </c>
      <c r="AY13" s="50">
        <f>M13*Sales!BB13</f>
        <v>51.41149733145636</v>
      </c>
      <c r="AZ13" s="50">
        <f>N13*Sales!BC13</f>
        <v>73.956824285886768</v>
      </c>
      <c r="BA13" s="50">
        <f>O13*Sales!BD13</f>
        <v>96.259496653759669</v>
      </c>
      <c r="BB13" s="50">
        <f>P13*Sales!BE13</f>
        <v>112.09143865705222</v>
      </c>
      <c r="BC13" s="50">
        <f>Q13*Sales!BF13</f>
        <v>111.36071547592258</v>
      </c>
      <c r="BD13" s="50">
        <f>R13*Sales!BG13</f>
        <v>110.63863145047611</v>
      </c>
      <c r="BE13" s="50">
        <f>S13*Sales!BH13</f>
        <v>109.92510473569934</v>
      </c>
      <c r="BF13" s="50">
        <f>T13*Sales!BI13</f>
        <v>109.31249460493342</v>
      </c>
      <c r="BG13" s="50">
        <f>U13*Sales!BJ13</f>
        <v>108.83582474348013</v>
      </c>
      <c r="BH13" s="50">
        <f>V13*Sales!BK13</f>
        <v>108.44393314928745</v>
      </c>
      <c r="BI13" s="50">
        <f>W13*Sales!BL13</f>
        <v>108.18401261085623</v>
      </c>
      <c r="BJ13" s="50">
        <f>X13*Sales!BM13</f>
        <v>108.08564916886249</v>
      </c>
      <c r="BK13" s="50">
        <f>Y13*Sales!BN13</f>
        <v>108.05940899714493</v>
      </c>
      <c r="BL13" s="50">
        <f>Z13*Sales!BO13</f>
        <v>108.09654533340961</v>
      </c>
      <c r="BM13" s="50">
        <f>AA13*Sales!BP13</f>
        <v>108.16399152222283</v>
      </c>
      <c r="BN13" s="50">
        <f>AB13*Sales!BQ13</f>
        <v>108.35367038634303</v>
      </c>
      <c r="BO13" s="50">
        <f>AC13*Sales!BR13</f>
        <v>108.62656971112658</v>
      </c>
      <c r="BP13" s="50">
        <f>AD13*Sales!BS13</f>
        <v>108.96358702255155</v>
      </c>
      <c r="BQ13" s="50">
        <f>AE13*Sales!BT13</f>
        <v>109.34898453073707</v>
      </c>
      <c r="BR13" s="50">
        <f>AF13*Sales!BU13</f>
        <v>109.73846741984897</v>
      </c>
      <c r="BS13" s="50">
        <f>AG13*Sales!BV13</f>
        <v>110.12214404034435</v>
      </c>
      <c r="BT13" s="50">
        <f>AH13*Sales!BW13</f>
        <v>110.5007261064971</v>
      </c>
      <c r="BU13" s="50">
        <f>AI13*Sales!BX13</f>
        <v>110.91212086535211</v>
      </c>
      <c r="BV13" s="50">
        <f>AJ13*Sales!BY13</f>
        <v>111.32551532972937</v>
      </c>
      <c r="BW13" s="50">
        <f>AK13*Sales!BZ13</f>
        <v>111.7407052403715</v>
      </c>
      <c r="BX13" s="50">
        <f>AL13*Sales!CA13</f>
        <v>112.15738711333343</v>
      </c>
      <c r="BY13" s="50">
        <f>AM13*Sales!CB13</f>
        <v>112.57355554402997</v>
      </c>
      <c r="BZ13" s="50">
        <f>AN13*Sales!CC13</f>
        <v>112.98924639781954</v>
      </c>
      <c r="CA13" s="50">
        <f>AO13*Sales!CD13</f>
        <v>113.40484162896141</v>
      </c>
      <c r="CB13" s="50">
        <f>AP13*Sales!CE13</f>
        <v>113.82063345858391</v>
      </c>
      <c r="CC13" s="50">
        <f>AQ13*Sales!CF13</f>
        <v>114.23703075605877</v>
      </c>
      <c r="CD13" s="47">
        <f t="shared" si="39"/>
        <v>0</v>
      </c>
      <c r="CE13" s="47">
        <f t="shared" si="1"/>
        <v>0</v>
      </c>
      <c r="CF13" s="47">
        <f t="shared" si="2"/>
        <v>0</v>
      </c>
      <c r="CG13" s="47">
        <f t="shared" si="3"/>
        <v>0</v>
      </c>
      <c r="CH13" s="47">
        <f t="shared" si="4"/>
        <v>0</v>
      </c>
      <c r="CI13" s="47">
        <f t="shared" si="5"/>
        <v>0</v>
      </c>
      <c r="CJ13" s="47">
        <f t="shared" si="6"/>
        <v>0</v>
      </c>
      <c r="CK13" s="47">
        <f t="shared" si="7"/>
        <v>0</v>
      </c>
      <c r="CL13" s="47">
        <f t="shared" si="8"/>
        <v>0</v>
      </c>
      <c r="CM13" s="47">
        <f t="shared" si="9"/>
        <v>0</v>
      </c>
      <c r="CN13" s="47">
        <f t="shared" si="10"/>
        <v>0</v>
      </c>
      <c r="CO13" s="47">
        <f t="shared" si="11"/>
        <v>0</v>
      </c>
      <c r="CP13" s="47">
        <f t="shared" si="12"/>
        <v>0</v>
      </c>
      <c r="CQ13" s="47">
        <f t="shared" si="13"/>
        <v>9.2440284384952243</v>
      </c>
      <c r="CR13" s="47">
        <f t="shared" si="14"/>
        <v>22.090884227609401</v>
      </c>
      <c r="CS13" s="47">
        <f t="shared" si="15"/>
        <v>29.95702075468747</v>
      </c>
      <c r="CT13" s="47">
        <f t="shared" si="16"/>
        <v>42.62675350504837</v>
      </c>
      <c r="CU13" s="47">
        <f t="shared" ref="CU13" si="46">$AR13*CU$65+$AS13*CT$65+$AT13*CS$65+$AU13*CR$65+$AV13*CQ$65+$AW13*CP$65+$AX13*CO$65+$AY13*CN$65+$AZ13*CM$65+$BA13*CL$65+$BB13*CK$65+$BC13*CJ$65+$BD13*CI$65+$BE13*CH$65+$BF13*CG$65+$BG13*CF$65+$BH13*CE$65+$BI13*CD$65</f>
        <v>58.386598911438988</v>
      </c>
      <c r="CV13" s="47">
        <f t="shared" ref="CV13" si="47">$AR13*CV$65+$AS13*CU$65+$AT13*CT$65+$AU13*CS$65+$AV13*CR$65+$AW13*CQ$65+$AX13*CP$65+$AY13*CO$65+$AZ13*CN$65+$BA13*CM$65+$BB13*CL$65+$BC13*CK$65+$BD13*CJ$65+$BE13*CI$65+$BF13*CH$65+$BG13*CG$65+$BH13*CF$65+$BI13*CE$65+$BJ13*CD$65</f>
        <v>65.364154752159692</v>
      </c>
      <c r="CW13" s="47">
        <f t="shared" ref="CW13" si="48">$AR13*CW$65+$AS13*CV$65+$AT13*CU$65+$AU13*CT$65+$AV13*CS$65+$AW13*CR$65+$AX13*CQ$65+$AY13*CP$65+$AZ13*CO$65+$BA13*CN$65+$BB13*CM$65+$BC13*CL$65+$BD13*CK$65+$BE13*CJ$65+$BF13*CI$65+$BG13*CH$65+$BH13*CG$65+$BI13*CF$65+$BJ13*CE$65+$BK13*CD$65</f>
        <v>71.538692003764183</v>
      </c>
      <c r="CX13" s="47">
        <f t="shared" ref="CX13" si="49">$AR13*CX$65+$AS13*CW$65+$AT13*CV$65+$AU13*CU$65+$AV13*CT$65+$AW13*CS$65+$AX13*CR$65+$AY13*CQ$65+$AZ13*CP$65+$BA13*CO$65+$BB13*CN$65+$BC13*CM$65+$BD13*CL$65+$BE13*CK$65+$BF13*CJ$65+$BG13*CI$65+$BH13*CH$65+$BI13*CG$65+$BJ13*CF$65+$BK13*CE$65+$BL13*CD$65</f>
        <v>74.469473000541626</v>
      </c>
      <c r="CY13" s="47">
        <f t="shared" ref="CY13" si="50">$AR13*CY$65+$AS13*CX$65+$AT13*CW$65+$AU13*CV$65+$AV13*CU$65+$AW13*CT$65+$AX13*CS$65+$AY13*CR$65+$AZ13*CQ$65+$BA13*CP$65+$BB13*CO$65+$BC13*CN$65+$BD13*CM$65+$BE13*CL$65+$BF13*CK$65+$BG13*CJ$65+$BH13*CI$65+$BI13*CH$65+$BJ13*CG$65+$BK13*CF$65+$BL13*CE$65+$BM13*CD$65</f>
        <v>86.62237731141262</v>
      </c>
      <c r="CZ13" s="47">
        <f t="shared" ref="CZ13" si="51">$AR13*CZ$65+$AS13*CY$65+$AT13*CX$65+$AU13*CW$65+$AV13*CV$65+$AW13*CU$65+$AX13*CT$65+$AY13*CS$65+$AZ13*CR$65+$BA13*CQ$65+$BB13*CP$65+$BC13*CO$65+$BD13*CN$65+$BE13*CM$65+$BF13*CL$65+$BG13*CK$65+$BH13*CJ$65+$BI13*CI$65+$BJ13*CH$65+$BK13*CG$65+$BL13*CF$65+$BM13*CE$65+$BN13*CD$65</f>
        <v>94.995822418629032</v>
      </c>
      <c r="DA13" s="47">
        <f t="shared" ref="DA13" si="52">$AR13*DA$65+$AS13*CZ$65+$AT13*CY$65+$AU13*CX$65+$AV13*CW$65+$AW13*CV$65+$AX13*CU$65+$AY13*CT$65+$AZ13*CS$65+$BA13*CR$65+$BB13*CQ$65+$BC13*CP$65+$BD13*CO$65+$BE13*CN$65+$BF13*CM$65+$BG13*CL$65+$BH13*CK$65+$BI13*CJ$65+$BJ13*CI$65+$BK13*CH$65+$BL13*CG$65+$BM13*CF$65+$BN13*CE$65+$BO13*CD$65</f>
        <v>101.54176856393781</v>
      </c>
      <c r="DB13" s="47">
        <f t="shared" ref="DB13" si="53">$AR13*DB$65+$AS13*DA$65+$AT13*CZ$65+$AU13*CY$65+$AV13*CX$65+$AW13*CW$65+$AX13*CV$65+$AY13*CU$65+$AZ13*CT$65+$BA13*CS$65+$BB13*CR$65+$BC13*CQ$65+$BD13*CP$65+$BE13*CO$65+$BF13*CN$65+$BG13*CM$65+$BH13*CL$65+$BI13*CK$65+$BJ13*CJ$65+$BK13*CI$65+$BL13*CH$65+$BM13*CG$65+$BN13*CF$65+$BO13*CE$65+$BP13*CD$65</f>
        <v>106.57758007618685</v>
      </c>
      <c r="DC13" s="47">
        <f t="shared" ref="DC13" si="54">$AR13*DC$65+$AS13*DB$65+$AT13*DA$65+$AU13*CZ$65+$AV13*CY$65+$AW13*CX$65+$AX13*CW$65+$AY13*CV$65+$AZ13*CU$65+$BA13*CT$65+$BB13*CS$65+$BC13*CR$65+$BD13*CQ$65+$BE13*CP$65+$BF13*CO$65+$BG13*CN$65+$BH13*CM$65+$BI13*CL$65+$BJ13*CK$65+$BK13*CJ$65+$BL13*CI$65+$BM13*CH$65+$BN13*CG$65+$BO13*CF$65+$BP13*CE$65+$BQ13*CD$65</f>
        <v>107.23181495340768</v>
      </c>
      <c r="DD13" s="47">
        <f t="shared" ref="DD13" si="55">$AR13*DD$65+$AS13*DC$65+$AT13*DB$65+$AU13*DA$65+$AV13*CZ$65+$AW13*CY$65+$AX13*CX$65+$AY13*CW$65+$AZ13*CV$65+$BA13*CU$65+$BB13*CT$65+$BC13*CS$65+$BD13*CR$65+$BE13*CQ$65+$BF13*CP$65+$BG13*CO$65+$BH13*CN$65+$BI13*CM$65+$BJ13*CL$65+$BK13*CK$65+$BL13*CJ$65+$BM13*CI$65+$BN13*CH$65+$BO13*CG$65+$BP13*CF$65+$BQ13*CE$65+$BR13*CD$65</f>
        <v>106.90049338662806</v>
      </c>
      <c r="DE13" s="47">
        <f t="shared" ref="DE13" si="56">$AR13*DE$65+$AS13*DD$65+$AT13*DC$65+$AU13*DB$65+$AV13*DA$65+$AW13*CZ$65+$AX13*CY$65+$AY13*CX$65+$AZ13*CW$65+$BA13*CV$65+$BB13*CU$65+$BC13*CT$65+$BD13*CS$65+$BE13*CR$65+$BF13*CQ$65+$BG13*CP$65+$BH13*CO$65+$BI13*CN$65+$BJ13*CM$65+$BK13*CL$65+$BL13*CK$65+$BM13*CJ$65+$BN13*CI$65+$BO13*CH$65+$BP13*CG$65+$BQ13*CF$65+$BR13*CE$65+$BS13*CD$65</f>
        <v>106.6340584801774</v>
      </c>
      <c r="DF13" s="47">
        <f t="shared" ref="DF13" si="57">$AR13*DF$65+$AS13*DE$65+$AT13*DD$65+$AU13*DC$65+$AV13*DB$65+$AW13*DA$65+$AX13*CZ$65+$AY13*CY$65+$AZ13*CX$65+$BA13*CW$65+$BB13*CV$65+$BC13*CU$65+$BD13*CT$65+$BE13*CS$65+$BF13*CR$65+$BG13*CQ$65+$BH13*CP$65+$BI13*CO$65+$BJ13*CN$65+$BK13*CM$65+$BL13*CL$65+$BM13*CK$65+$BN13*CJ$65+$BO13*CI$65+$BP13*CH$65+$BQ13*CG$65+$BR13*CF$65+$BS13*CE$65+$BT13*CD$65</f>
        <v>107.30551745185204</v>
      </c>
      <c r="DG13" s="47">
        <f t="shared" ref="DG13" si="58">$AR13*DG$65+$AS13*DF$65+$AT13*DE$65+$AU13*DD$65+$AV13*DC$65+$AW13*DB$65+$AX13*DA$65+$AY13*CZ$65+$AZ13*CY$65+$BA13*CX$65+$BB13*CW$65+$BC13*CV$65+$BD13*CU$65+$BE13*CT$65+$BF13*CS$65+$BG13*CR$65+$BH13*CQ$65+$BI13*CP$65+$BJ13*CO$65+$BK13*CN$65+$BL13*CM$65+$BM13*CL$65+$BN13*CK$65+$BO13*CJ$65+$BP13*CI$65+$BQ13*CH$65+$BR13*CG$65+$BS13*CF$65+$BT13*CE$65+$BU13*CD$65</f>
        <v>107.75515944023411</v>
      </c>
      <c r="DH13" s="47">
        <f t="shared" ref="DH13" si="59">$AR13*DH$65+$AS13*DG$65+$AT13*DF$65+$AU13*DE$65+$AV13*DD$65+$AW13*DC$65+$AX13*DB$65+$AY13*DA$65+$AZ13*CZ$65+$BA13*CY$65+$BB13*CX$65+$BC13*CW$65+$BD13*CV$65+$BE13*CU$65+$BF13*CT$65+$BG13*CS$65+$BH13*CR$65+$BI13*CQ$65+$BJ13*CP$65+$BK13*CO$65+$BL13*CN$65+$BM13*CM$65+$BN13*CL$65+$BO13*CK$65+$BP13*CJ$65+$BQ13*CI$65+$BR13*CH$65+$BS13*CG$65+$BT13*CF$65+$BU13*CE$65+$BV13*CD$65</f>
        <v>108.18578527675805</v>
      </c>
      <c r="DI13" s="47">
        <f t="shared" ref="DI13" si="60">$AR13*DI$65+$AS13*DH$65+$AT13*DG$65+$AU13*DF$65+$AV13*DE$65+$AW13*DD$65+$AX13*DC$65+$AY13*DB$65+$AZ13*DA$65+$BA13*CZ$65+$BB13*CY$65+$BC13*CX$65+$BD13*CW$65+$BE13*CV$65+$BF13*CU$65+$BG13*CT$65+$BH13*CS$65+$BI13*CR$65+$BJ13*CQ$65+$BK13*CP$65+$BL13*CO$65+$BM13*CN$65+$BN13*CM$65+$BO13*CL$65+$BP13*CK$65+$BQ13*CJ$65+$BR13*CI$65+$BS13*CH$65+$BT13*CG$65+$BU13*CF$65+$BV13*CE$65+$BW13*CD$65</f>
        <v>108.58726608146017</v>
      </c>
      <c r="DJ13" s="47">
        <f t="shared" ref="DJ13" si="61">$AR13*DJ$65+$AS13*DI$65+$AT13*DH$65+$AU13*DG$65+$AV13*DF$65+$AW13*DE$65+$AX13*DD$65+$AY13*DC$65+$AZ13*DB$65+$BA13*DA$65+$BB13*CZ$65+$BC13*CY$65+$BD13*CX$65+$BE13*CW$65+$BF13*CV$65+$BG13*CU$65+$BH13*CT$65+$BI13*CS$65+$BJ13*CR$65+$BK13*CQ$65+$BL13*CP$65+$BM13*CO$65+$BN13*CN$65+$BO13*CM$65+$BP13*CL$65+$BQ13*CK$65+$BR13*CJ$65+$BS13*CI$65+$BT13*CH$65+$BU13*CG$65+$BV13*CF$65+$BW13*CE$65+$BX13*CD$65</f>
        <v>108.78910414658729</v>
      </c>
      <c r="DK13" s="47">
        <f t="shared" ref="DK13" si="62">$AR13*DK$65+$AS13*DJ$65+$AT13*DI$65+$AU13*DH$65+$AV13*DG$65+$AW13*DF$65+$AX13*DE$65+$AY13*DD$65+$AZ13*DC$65+$BA13*DB$65+$BB13*DA$65+$BC13*CZ$65+$BD13*CY$65+$BE13*CX$65+$BF13*CW$65+$BG13*CV$65+$BH13*CU$65+$BI13*CT$65+$BJ13*CS$65+$BK13*CR$65+$BL13*CQ$65+$BM13*CP$65+$BN13*CO$65+$BO13*CN$65+$BP13*CM$65+$BQ13*CL$65+$BR13*CK$65+$BS13*CJ$65+$BT13*CI$65+$BU13*CH$65+$BV13*CG$65+$BW13*CF$65+$BX13*CE$65+$BY13*CD$65</f>
        <v>108.99341889424807</v>
      </c>
      <c r="DL13" s="47">
        <f t="shared" ref="DL13" si="63">$AR13*DL$65+$AS13*DK$65+$AT13*DJ$65+$AU13*DI$65+$AV13*DH$65+$AW13*DG$65+$AX13*DF$65+$AY13*DE$65+$AZ13*DD$65+$BA13*DC$65+$BB13*DB$65+$BC13*DA$65+$BD13*CZ$65+$BE13*CY$65+$BF13*CX$65+$BG13*CW$65+$BH13*CV$65+$BI13*CU$65+$BJ13*CT$65+$BK13*CS$65+$BL13*CR$65+$BM13*CQ$65+$BN13*CP$65+$BO13*CO$65+$BP13*CN$65+$BQ13*CM$65+$BR13*CL$65+$BS13*CK$65+$BT13*CJ$65+$BU13*CI$65+$BV13*CH$65+$BW13*CG$65+$BX13*CF$65+$BY13*CE$65+$BZ13*CD$65</f>
        <v>109.23485290430418</v>
      </c>
      <c r="DM13" s="47">
        <f t="shared" ref="DM13" si="64">$AR13*DM$65+$AS13*DL$65+$AT13*DK$65+$AU13*DJ$65+$AV13*DI$65+$AW13*DH$65+$AX13*DG$65+$AY13*DF$65+$AZ13*DE$65+$BA13*DD$65+$BB13*DC$65+$BC13*DB$65+$BD13*DA$65+$BE13*CZ$65+$BF13*CY$65+$BG13*CX$65+$BH13*CW$65+$BI13*CV$65+$BJ13*CU$65+$BK13*CT$65+$BL13*CS$65+$BM13*CR$65+$BN13*CQ$65+$BO13*CP$65+$BP13*CO$65+$BQ13*CN$65+$BR13*CM$65+$BS13*CL$65+$BT13*CK$65+$BU13*CJ$65+$BV13*CI$65+$BW13*CH$65+$BX13*CG$65+$BY13*CF$65+$BZ13*CE$65+$CA13*CD$65</f>
        <v>109.5048126344098</v>
      </c>
      <c r="DN13" s="47">
        <f t="shared" ref="DN13" si="65">$AR13*DN$65+$AS13*DM$65+$AT13*DL$65+$AU13*DK$65+$AV13*DJ$65+$AW13*DI$65+$AX13*DH$65+$AY13*DG$65+$AZ13*DF$65+$BA13*DE$65+$BB13*DD$65+$BC13*DC$65+$BD13*DB$65+$BE13*DA$65+$BF13*CZ$65+$BG13*CY$65+$BH13*CX$65+$BI13*CW$65+$BJ13*CV$65+$BK13*CU$65+$BL13*CT$65+$BM13*CS$65+$BN13*CR$65+$BO13*CQ$65+$BP13*CP$65+$BQ13*CO$65+$BR13*CN$65+$BS13*CM$65+$BT13*CL$65+$BU13*CK$65+$BV13*CJ$65+$BW13*CI$65+$BX13*CH$65+$BY13*CG$65+$BZ13*CF$65+$CA13*CE$65+$CB13*CD$65</f>
        <v>109.81525293855182</v>
      </c>
      <c r="DO13" s="47">
        <f t="shared" ref="DO13" si="66">$AR13*DO$65+$AS13*DN$65+$AT13*DM$65+$AU13*DL$65+$AV13*DK$65+$AW13*DJ$65+$AX13*DI$65+$AY13*DH$65+$AZ13*DG$65+$BA13*DF$65+$BB13*DE$65+$BC13*DD$65+$BD13*DC$65+$BE13*DB$65+$BF13*DA$65+$BG13*CZ$65+$BH13*CY$65+$BI13*CX$65+$BJ13*CW$65+$BK13*CV$65+$BL13*CU$65+$BM13*CT$65+$BN13*CS$65+$BO13*CR$65+$BP13*CQ$65+$BQ13*CP$65+$BR13*CO$65+$BS13*CN$65+$BT13*CM$65+$BU13*CL$65+$BV13*CK$65+$BW13*CJ$65+$BX13*CI$65+$BY13*CH$65+$BZ13*CG$65+$CA13*CF$65+$CB13*CE$65*$CC13*CD$65</f>
        <v>110.15443713143608</v>
      </c>
    </row>
    <row r="14" spans="2:119" x14ac:dyDescent="0.35">
      <c r="B14" s="27" t="s">
        <v>2077</v>
      </c>
      <c r="C14" s="27" t="s">
        <v>58</v>
      </c>
      <c r="D14" s="30">
        <f>SUMIFS(F861_2013_EE!$I$4:$I$568,F861_2013_EE!$D$4:$D$568,C14)/1000</f>
        <v>369.93299999999999</v>
      </c>
      <c r="E14" s="25">
        <f>D14/Sales!I14</f>
        <v>1.6669692238060686E-3</v>
      </c>
      <c r="F14" s="45"/>
      <c r="G14" s="45"/>
      <c r="H14" s="45"/>
      <c r="I14" s="45"/>
      <c r="J14" s="45"/>
      <c r="K14" s="45"/>
      <c r="L14" s="45"/>
      <c r="M14" s="45">
        <f t="shared" ref="M14:AQ14" si="67">IF(M$5&lt;=2020,MIN(objective_savings_pcnt,$E14),MIN(objective_savings_pcnt,L14+EE_ramp_rate))</f>
        <v>1.6669692238060686E-3</v>
      </c>
      <c r="N14" s="45">
        <f t="shared" si="67"/>
        <v>3.6669692238060687E-3</v>
      </c>
      <c r="O14" s="45">
        <f t="shared" si="67"/>
        <v>5.6669692238060683E-3</v>
      </c>
      <c r="P14" s="45">
        <f t="shared" si="67"/>
        <v>7.6669692238060683E-3</v>
      </c>
      <c r="Q14" s="45">
        <f t="shared" si="67"/>
        <v>9.6669692238060684E-3</v>
      </c>
      <c r="R14" s="45">
        <f t="shared" si="67"/>
        <v>0.01</v>
      </c>
      <c r="S14" s="45">
        <f t="shared" si="67"/>
        <v>0.01</v>
      </c>
      <c r="T14" s="45">
        <f t="shared" si="67"/>
        <v>0.01</v>
      </c>
      <c r="U14" s="45">
        <f t="shared" si="67"/>
        <v>0.01</v>
      </c>
      <c r="V14" s="45">
        <f t="shared" si="67"/>
        <v>0.01</v>
      </c>
      <c r="W14" s="45">
        <f t="shared" si="67"/>
        <v>0.01</v>
      </c>
      <c r="X14" s="45">
        <f t="shared" si="67"/>
        <v>0.01</v>
      </c>
      <c r="Y14" s="45">
        <f t="shared" si="67"/>
        <v>0.01</v>
      </c>
      <c r="Z14" s="45">
        <f t="shared" si="67"/>
        <v>0.01</v>
      </c>
      <c r="AA14" s="45">
        <f t="shared" si="67"/>
        <v>0.01</v>
      </c>
      <c r="AB14" s="45">
        <f t="shared" si="67"/>
        <v>0.01</v>
      </c>
      <c r="AC14" s="45">
        <f t="shared" si="67"/>
        <v>0.01</v>
      </c>
      <c r="AD14" s="45">
        <f t="shared" si="67"/>
        <v>0.01</v>
      </c>
      <c r="AE14" s="45">
        <f t="shared" si="67"/>
        <v>0.01</v>
      </c>
      <c r="AF14" s="45">
        <f t="shared" si="67"/>
        <v>0.01</v>
      </c>
      <c r="AG14" s="45">
        <f t="shared" si="67"/>
        <v>0.01</v>
      </c>
      <c r="AH14" s="45">
        <f t="shared" si="67"/>
        <v>0.01</v>
      </c>
      <c r="AI14" s="45">
        <f t="shared" si="67"/>
        <v>0.01</v>
      </c>
      <c r="AJ14" s="45">
        <f t="shared" si="67"/>
        <v>0.01</v>
      </c>
      <c r="AK14" s="45">
        <f t="shared" si="67"/>
        <v>0.01</v>
      </c>
      <c r="AL14" s="45">
        <f t="shared" si="67"/>
        <v>0.01</v>
      </c>
      <c r="AM14" s="45">
        <f t="shared" si="67"/>
        <v>0.01</v>
      </c>
      <c r="AN14" s="45">
        <f t="shared" si="67"/>
        <v>0.01</v>
      </c>
      <c r="AO14" s="45">
        <f t="shared" si="67"/>
        <v>0.01</v>
      </c>
      <c r="AP14" s="45">
        <f t="shared" si="67"/>
        <v>0.01</v>
      </c>
      <c r="AQ14" s="45">
        <f t="shared" si="67"/>
        <v>0.01</v>
      </c>
      <c r="AR14" s="50">
        <f>F14*Sales!I14</f>
        <v>0</v>
      </c>
      <c r="AS14" s="50">
        <f>G14*Sales!AV14</f>
        <v>0</v>
      </c>
      <c r="AT14" s="50">
        <f>H14*Sales!AW14</f>
        <v>0</v>
      </c>
      <c r="AU14" s="50">
        <f>I14*Sales!AX14</f>
        <v>0</v>
      </c>
      <c r="AV14" s="50">
        <f>J14*Sales!AY14</f>
        <v>0</v>
      </c>
      <c r="AW14" s="50">
        <f>K14*Sales!AZ14</f>
        <v>0</v>
      </c>
      <c r="AX14" s="50">
        <f>L14*Sales!BA14</f>
        <v>0</v>
      </c>
      <c r="AY14" s="50">
        <f>M14*Sales!BB14</f>
        <v>388.84429347716048</v>
      </c>
      <c r="AZ14" s="50">
        <f>N14*Sales!BC14</f>
        <v>861.08421906738772</v>
      </c>
      <c r="BA14" s="50">
        <f>O14*Sales!BD14</f>
        <v>1336.9701865977638</v>
      </c>
      <c r="BB14" s="50">
        <f>P14*Sales!BE14</f>
        <v>1813.7392869434384</v>
      </c>
      <c r="BC14" s="50">
        <f>Q14*Sales!BF14</f>
        <v>2288.6272466638325</v>
      </c>
      <c r="BD14" s="50">
        <f>R14*Sales!BG14</f>
        <v>2364.7067473184302</v>
      </c>
      <c r="BE14" s="50">
        <f>S14*Sales!BH14</f>
        <v>2361.3492696465228</v>
      </c>
      <c r="BF14" s="50">
        <f>T14*Sales!BI14</f>
        <v>2358.8938260794725</v>
      </c>
      <c r="BG14" s="50">
        <f>U14*Sales!BJ14</f>
        <v>2358.1478130936389</v>
      </c>
      <c r="BH14" s="50">
        <f>V14*Sales!BK14</f>
        <v>2359.2447512402427</v>
      </c>
      <c r="BI14" s="50">
        <f>W14*Sales!BL14</f>
        <v>2362.6299214272758</v>
      </c>
      <c r="BJ14" s="50">
        <f>X14*Sales!BM14</f>
        <v>2369.1753076234277</v>
      </c>
      <c r="BK14" s="50">
        <f>Y14*Sales!BN14</f>
        <v>2378.3058452217233</v>
      </c>
      <c r="BL14" s="50">
        <f>Z14*Sales!BO14</f>
        <v>2389.1807399066292</v>
      </c>
      <c r="BM14" s="50">
        <f>AA14*Sales!BP14</f>
        <v>2401.6494043175408</v>
      </c>
      <c r="BN14" s="50">
        <f>AB14*Sales!BQ14</f>
        <v>2416.1833581373344</v>
      </c>
      <c r="BO14" s="50">
        <f>AC14*Sales!BR14</f>
        <v>2432.3077665656065</v>
      </c>
      <c r="BP14" s="50">
        <f>AD14*Sales!BS14</f>
        <v>2449.9150787332433</v>
      </c>
      <c r="BQ14" s="50">
        <f>AE14*Sales!BT14</f>
        <v>2469.009904414499</v>
      </c>
      <c r="BR14" s="50">
        <f>AF14*Sales!BU14</f>
        <v>2489.5905854847947</v>
      </c>
      <c r="BS14" s="50">
        <f>AG14*Sales!BV14</f>
        <v>2510.6809756864373</v>
      </c>
      <c r="BT14" s="50">
        <f>AH14*Sales!BW14</f>
        <v>2531.8460133333128</v>
      </c>
      <c r="BU14" s="50">
        <f>AI14*Sales!BX14</f>
        <v>2554.0435511554938</v>
      </c>
      <c r="BV14" s="50">
        <f>AJ14*Sales!BY14</f>
        <v>2576.3993450577027</v>
      </c>
      <c r="BW14" s="50">
        <f>AK14*Sales!BZ14</f>
        <v>2598.9331437146334</v>
      </c>
      <c r="BX14" s="50">
        <f>AL14*Sales!CA14</f>
        <v>2621.6629065406451</v>
      </c>
      <c r="BY14" s="50">
        <f>AM14*Sales!CB14</f>
        <v>2644.6087239734625</v>
      </c>
      <c r="BZ14" s="50">
        <f>AN14*Sales!CC14</f>
        <v>2667.7215473977494</v>
      </c>
      <c r="CA14" s="50">
        <f>AO14*Sales!CD14</f>
        <v>2690.9882582133873</v>
      </c>
      <c r="CB14" s="50">
        <f>AP14*Sales!CE14</f>
        <v>2714.4187473431002</v>
      </c>
      <c r="CC14" s="50">
        <f>AQ14*Sales!CF14</f>
        <v>2738.0253481439122</v>
      </c>
      <c r="CD14" s="47">
        <f t="shared" si="39"/>
        <v>0</v>
      </c>
      <c r="CE14" s="47">
        <f t="shared" si="1"/>
        <v>0</v>
      </c>
      <c r="CF14" s="47">
        <f t="shared" si="2"/>
        <v>0</v>
      </c>
      <c r="CG14" s="47">
        <f t="shared" si="3"/>
        <v>0</v>
      </c>
      <c r="CH14" s="47">
        <f t="shared" si="4"/>
        <v>0</v>
      </c>
      <c r="CI14" s="47">
        <f t="shared" si="5"/>
        <v>0</v>
      </c>
      <c r="CJ14" s="47">
        <f t="shared" si="6"/>
        <v>0</v>
      </c>
      <c r="CK14" s="47">
        <f t="shared" si="7"/>
        <v>0</v>
      </c>
      <c r="CL14" s="47">
        <f t="shared" si="8"/>
        <v>0</v>
      </c>
      <c r="CM14" s="47">
        <f t="shared" si="9"/>
        <v>0</v>
      </c>
      <c r="CN14" s="47">
        <f t="shared" si="10"/>
        <v>0</v>
      </c>
      <c r="CO14" s="47">
        <f t="shared" si="11"/>
        <v>0</v>
      </c>
      <c r="CP14" s="47">
        <f t="shared" si="12"/>
        <v>0</v>
      </c>
      <c r="CQ14" s="47">
        <f t="shared" si="13"/>
        <v>69.916028390990874</v>
      </c>
      <c r="CR14" s="47">
        <f t="shared" si="14"/>
        <v>221.33247314170347</v>
      </c>
      <c r="CS14" s="47">
        <f t="shared" si="15"/>
        <v>387.66795947728792</v>
      </c>
      <c r="CT14" s="47">
        <f t="shared" si="16"/>
        <v>600.23085505335325</v>
      </c>
      <c r="CU14" s="47">
        <f t="shared" ref="CU14:CU48" si="68">$AR14*CU$65+$AS14*CT$65+$AT14*CS$65+$AU14*CR$65+$AV14*CQ$65+$AW14*CP$65+$AX14*CO$65+$AY14*CN$65+$AZ14*CM$65+$BA14*CL$65+$BB14*CK$65+$BC14*CJ$65+$BD14*CI$65+$BE14*CH$65+$BF14*CG$65+$BG14*CF$65+$BH14*CE$65+$BI14*CD$65</f>
        <v>902.13554835739308</v>
      </c>
      <c r="CV14" s="47">
        <f t="shared" ref="CV14:CV48" si="69">$AR14*CV$65+$AS14*CU$65+$AT14*CT$65+$AU14*CS$65+$AV14*CR$65+$AW14*CQ$65+$AX14*CP$65+$AY14*CO$65+$AZ14*CN$65+$BA14*CM$65+$BB14*CL$65+$BC14*CK$65+$BD14*CJ$65+$BE14*CI$65+$BF14*CH$65+$BG14*CG$65+$BH14*CF$65+$BI14*CE$65+$BJ14*CD$65</f>
        <v>1149.5479573008761</v>
      </c>
      <c r="CW14" s="47">
        <f t="shared" ref="CW14:CW48" si="70">$AR14*CW$65+$AS14*CV$65+$AT14*CU$65+$AU14*CT$65+$AV14*CS$65+$AW14*CR$65+$AX14*CQ$65+$AY14*CP$65+$AZ14*CO$65+$BA14*CN$65+$BB14*CM$65+$BC14*CL$65+$BD14*CK$65+$BE14*CJ$65+$BF14*CI$65+$BG14*CH$65+$BH14*CG$65+$BI14*CF$65+$BJ14*CE$65+$BK14*CD$65</f>
        <v>1315.3188278464506</v>
      </c>
      <c r="CX14" s="47">
        <f t="shared" ref="CX14:CX48" si="71">$AR14*CX$65+$AS14*CW$65+$AT14*CV$65+$AU14*CU$65+$AV14*CT$65+$AW14*CS$65+$AX14*CR$65+$AY14*CQ$65+$AZ14*CP$65+$BA14*CO$65+$BB14*CN$65+$BC14*CM$65+$BD14*CL$65+$BE14*CK$65+$BF14*CJ$65+$BG14*CI$65+$BH14*CH$65+$BI14*CG$65+$BJ14*CF$65+$BK14*CE$65+$BL14*CD$65</f>
        <v>1467.6268324291686</v>
      </c>
      <c r="CY14" s="47">
        <f t="shared" ref="CY14:CY48" si="72">$AR14*CY$65+$AS14*CX$65+$AT14*CW$65+$AU14*CV$65+$AV14*CU$65+$AW14*CT$65+$AX14*CS$65+$AY14*CR$65+$AZ14*CQ$65+$BA14*CP$65+$BB14*CO$65+$BC14*CN$65+$BD14*CM$65+$BE14*CL$65+$BF14*CK$65+$BG14*CJ$65+$BH14*CI$65+$BI14*CH$65+$BJ14*CG$65+$BK14*CF$65+$BL14*CE$65+$BM14*CD$65</f>
        <v>1668.53084904105</v>
      </c>
      <c r="CZ14" s="47">
        <f t="shared" ref="CZ14:CZ48" si="73">$AR14*CZ$65+$AS14*CY$65+$AT14*CX$65+$AU14*CW$65+$AV14*CV$65+$AW14*CU$65+$AX14*CT$65+$AY14*CS$65+$AZ14*CR$65+$BA14*CQ$65+$BB14*CP$65+$BC14*CO$65+$BD14*CN$65+$BE14*CM$65+$BF14*CL$65+$BG14*CK$65+$BH14*CJ$65+$BI14*CI$65+$BJ14*CH$65+$BK14*CG$65+$BL14*CF$65+$BM14*CE$65+$BN14*CD$65</f>
        <v>1823.8656997036207</v>
      </c>
      <c r="DA14" s="47">
        <f t="shared" ref="DA14:DA48" si="74">$AR14*DA$65+$AS14*CZ$65+$AT14*CY$65+$AU14*CX$65+$AV14*CW$65+$AW14*CV$65+$AX14*CU$65+$AY14*CT$65+$AZ14*CS$65+$BA14*CR$65+$BB14*CQ$65+$BC14*CP$65+$BD14*CO$65+$BE14*CN$65+$BF14*CM$65+$BG14*CL$65+$BH14*CK$65+$BI14*CJ$65+$BJ14*CI$65+$BK14*CH$65+$BL14*CG$65+$BM14*CF$65+$BN14*CE$65+$BO14*CD$65</f>
        <v>1969.8836829870017</v>
      </c>
      <c r="DB14" s="47">
        <f t="shared" ref="DB14:DB48" si="75">$AR14*DB$65+$AS14*DA$65+$AT14*CZ$65+$AU14*CY$65+$AV14*CX$65+$AW14*CW$65+$AX14*CV$65+$AY14*CU$65+$AZ14*CT$65+$BA14*CS$65+$BB14*CR$65+$BC14*CQ$65+$BD14*CP$65+$BE14*CO$65+$BF14*CN$65+$BG14*CM$65+$BH14*CL$65+$BI14*CK$65+$BJ14*CJ$65+$BK14*CI$65+$BL14*CH$65+$BM14*CG$65+$BN14*CF$65+$BO14*CE$65+$BP14*CD$65</f>
        <v>2117.6920420893543</v>
      </c>
      <c r="DC14" s="47">
        <f t="shared" ref="DC14:DC48" si="76">$AR14*DC$65+$AS14*DB$65+$AT14*DA$65+$AU14*CZ$65+$AV14*CY$65+$AW14*CX$65+$AX14*CW$65+$AY14*CV$65+$AZ14*CU$65+$BA14*CT$65+$BB14*CS$65+$BC14*CR$65+$BD14*CQ$65+$BE14*CP$65+$BF14*CO$65+$BG14*CN$65+$BH14*CM$65+$BI14*CL$65+$BJ14*CK$65+$BK14*CJ$65+$BL14*CI$65+$BM14*CH$65+$BN14*CG$65+$BO14*CF$65+$BP14*CE$65+$BQ14*CD$65</f>
        <v>2266.6673160323862</v>
      </c>
      <c r="DD14" s="47">
        <f t="shared" ref="DD14:DD48" si="77">$AR14*DD$65+$AS14*DC$65+$AT14*DB$65+$AU14*DA$65+$AV14*CZ$65+$AW14*CY$65+$AX14*CX$65+$AY14*CW$65+$AZ14*CV$65+$BA14*CU$65+$BB14*CT$65+$BC14*CS$65+$BD14*CR$65+$BE14*CQ$65+$BF14*CP$65+$BG14*CO$65+$BH14*CN$65+$BI14*CM$65+$BJ14*CL$65+$BK14*CK$65+$BL14*CJ$65+$BM14*CI$65+$BN14*CH$65+$BO14*CG$65+$BP14*CF$65+$BQ14*CE$65+$BR14*CD$65</f>
        <v>2319.3577418232298</v>
      </c>
      <c r="DE14" s="47">
        <f t="shared" ref="DE14:DE48" si="78">$AR14*DE$65+$AS14*DD$65+$AT14*DC$65+$AU14*DB$65+$AV14*DA$65+$AW14*CZ$65+$AX14*CY$65+$AY14*CX$65+$AZ14*CW$65+$BA14*CV$65+$BB14*CU$65+$BC14*CT$65+$BD14*CS$65+$BE14*CR$65+$BF14*CQ$65+$BG14*CP$65+$BH14*CO$65+$BI14*CN$65+$BJ14*CM$65+$BK14*CL$65+$BL14*CK$65+$BM14*CJ$65+$BN14*CI$65+$BO14*CH$65+$BP14*CG$65+$BQ14*CF$65+$BR14*CE$65+$BS14*CD$65</f>
        <v>2328.8943280284716</v>
      </c>
      <c r="DF14" s="47">
        <f t="shared" ref="DF14:DF48" si="79">$AR14*DF$65+$AS14*DE$65+$AT14*DD$65+$AU14*DC$65+$AV14*DB$65+$AW14*DA$65+$AX14*CZ$65+$AY14*CY$65+$AZ14*CX$65+$BA14*CW$65+$BB14*CV$65+$BC14*CU$65+$BD14*CT$65+$BE14*CS$65+$BF14*CR$65+$BG14*CQ$65+$BH14*CP$65+$BI14*CO$65+$BJ14*CN$65+$BK14*CM$65+$BL14*CL$65+$BM14*CK$65+$BN14*CJ$65+$BO14*CI$65+$BP14*CH$65+$BQ14*CG$65+$BR14*CF$65+$BS14*CE$65+$BT14*CD$65</f>
        <v>2341.6207696981796</v>
      </c>
      <c r="DG14" s="47">
        <f t="shared" ref="DG14:DG48" si="80">$AR14*DG$65+$AS14*DF$65+$AT14*DE$65+$AU14*DD$65+$AV14*DC$65+$AW14*DB$65+$AX14*DA$65+$AY14*CZ$65+$AZ14*CY$65+$BA14*CX$65+$BB14*CW$65+$BC14*CV$65+$BD14*CU$65+$BE14*CT$65+$BF14*CS$65+$BG14*CR$65+$BH14*CQ$65+$BI14*CP$65+$BJ14*CO$65+$BK14*CN$65+$BL14*CM$65+$BM14*CL$65+$BN14*CK$65+$BO14*CJ$65+$BP14*CI$65+$BQ14*CH$65+$BR14*CG$65+$BS14*CF$65+$BT14*CE$65+$BU14*CD$65</f>
        <v>2358.7319870878619</v>
      </c>
      <c r="DH14" s="47">
        <f t="shared" ref="DH14:DH48" si="81">$AR14*DH$65+$AS14*DG$65+$AT14*DF$65+$AU14*DE$65+$AV14*DD$65+$AW14*DC$65+$AX14*DB$65+$AY14*DA$65+$AZ14*CZ$65+$BA14*CY$65+$BB14*CX$65+$BC14*CW$65+$BD14*CV$65+$BE14*CU$65+$BF14*CT$65+$BG14*CS$65+$BH14*CR$65+$BI14*CQ$65+$BJ14*CP$65+$BK14*CO$65+$BL14*CN$65+$BM14*CM$65+$BN14*CL$65+$BO14*CK$65+$BP14*CJ$65+$BQ14*CI$65+$BR14*CH$65+$BS14*CG$65+$BT14*CF$65+$BU14*CE$65+$BV14*CD$65</f>
        <v>2377.7948705345411</v>
      </c>
      <c r="DI14" s="47">
        <f t="shared" ref="DI14:DI48" si="82">$AR14*DI$65+$AS14*DH$65+$AT14*DG$65+$AU14*DF$65+$AV14*DE$65+$AW14*DD$65+$AX14*DC$65+$AY14*DB$65+$AZ14*DA$65+$BA14*CZ$65+$BB14*CY$65+$BC14*CX$65+$BD14*CW$65+$BE14*CV$65+$BF14*CU$65+$BG14*CT$65+$BH14*CS$65+$BI14*CR$65+$BJ14*CQ$65+$BK14*CP$65+$BL14*CO$65+$BM14*CN$65+$BN14*CM$65+$BO14*CL$65+$BP14*CK$65+$BQ14*CJ$65+$BR14*CI$65+$BS14*CH$65+$BT14*CG$65+$BU14*CF$65+$BV14*CE$65+$BW14*CD$65</f>
        <v>2398.6486681320803</v>
      </c>
      <c r="DJ14" s="47">
        <f t="shared" ref="DJ14:DJ48" si="83">$AR14*DJ$65+$AS14*DI$65+$AT14*DH$65+$AU14*DG$65+$AV14*DF$65+$AW14*DE$65+$AX14*DD$65+$AY14*DC$65+$AZ14*DB$65+$BA14*DA$65+$BB14*CZ$65+$BC14*CY$65+$BD14*CX$65+$BE14*CW$65+$BF14*CV$65+$BG14*CU$65+$BH14*CT$65+$BI14*CS$65+$BJ14*CR$65+$BK14*CQ$65+$BL14*CP$65+$BM14*CO$65+$BN14*CN$65+$BO14*CM$65+$BP14*CL$65+$BQ14*CK$65+$BR14*CJ$65+$BS14*CI$65+$BT14*CH$65+$BU14*CG$65+$BV14*CF$65+$BW14*CE$65+$BX14*CD$65</f>
        <v>2421.5228534213138</v>
      </c>
      <c r="DK14" s="47">
        <f t="shared" ref="DK14:DK48" si="84">$AR14*DK$65+$AS14*DJ$65+$AT14*DI$65+$AU14*DH$65+$AV14*DG$65+$AW14*DF$65+$AX14*DE$65+$AY14*DD$65+$AZ14*DC$65+$BA14*DB$65+$BB14*DA$65+$BC14*CZ$65+$BD14*CY$65+$BE14*CX$65+$BF14*CW$65+$BG14*CV$65+$BH14*CU$65+$BI14*CT$65+$BJ14*CS$65+$BK14*CR$65+$BL14*CQ$65+$BM14*CP$65+$BN14*CO$65+$BO14*CN$65+$BP14*CM$65+$BQ14*CL$65+$BR14*CK$65+$BS14*CJ$65+$BT14*CI$65+$BU14*CH$65+$BV14*CG$65+$BW14*CF$65+$BX14*CE$65+$BY14*CD$65</f>
        <v>2439.5220095425052</v>
      </c>
      <c r="DL14" s="47">
        <f t="shared" ref="DL14:DL48" si="85">$AR14*DL$65+$AS14*DK$65+$AT14*DJ$65+$AU14*DI$65+$AV14*DH$65+$AW14*DG$65+$AX14*DF$65+$AY14*DE$65+$AZ14*DD$65+$BA14*DC$65+$BB14*DB$65+$BC14*DA$65+$BD14*CZ$65+$BE14*CY$65+$BF14*CX$65+$BG14*CW$65+$BH14*CV$65+$BI14*CU$65+$BJ14*CT$65+$BK14*CS$65+$BL14*CR$65+$BM14*CQ$65+$BN14*CP$65+$BO14*CO$65+$BP14*CN$65+$BQ14*CM$65+$BR14*CL$65+$BS14*CK$65+$BT14*CJ$65+$BU14*CI$65+$BV14*CH$65+$BW14*CG$65+$BX14*CF$65+$BY14*CE$65+$BZ14*CD$65</f>
        <v>2456.1884735101421</v>
      </c>
      <c r="DM14" s="47">
        <f t="shared" ref="DM14:DM48" si="86">$AR14*DM$65+$AS14*DL$65+$AT14*DK$65+$AU14*DJ$65+$AV14*DI$65+$AW14*DH$65+$AX14*DG$65+$AY14*DF$65+$AZ14*DE$65+$BA14*DD$65+$BB14*DC$65+$BC14*DB$65+$BD14*DA$65+$BE14*CZ$65+$BF14*CY$65+$BG14*CX$65+$BH14*CW$65+$BI14*CV$65+$BJ14*CU$65+$BK14*CT$65+$BL14*CS$65+$BM14*CR$65+$BN14*CQ$65+$BO14*CP$65+$BP14*CO$65+$BQ14*CN$65+$BR14*CM$65+$BS14*CL$65+$BT14*CK$65+$BU14*CJ$65+$BV14*CI$65+$BW14*CH$65+$BX14*CG$65+$BY14*CF$65+$BZ14*CE$65+$CA14*CD$65</f>
        <v>2473.8084490944548</v>
      </c>
      <c r="DN14" s="47">
        <f t="shared" ref="DN14:DN48" si="87">$AR14*DN$65+$AS14*DM$65+$AT14*DL$65+$AU14*DK$65+$AV14*DJ$65+$AW14*DI$65+$AX14*DH$65+$AY14*DG$65+$AZ14*DF$65+$BA14*DE$65+$BB14*DD$65+$BC14*DC$65+$BD14*DB$65+$BE14*DA$65+$BF14*CZ$65+$BG14*CY$65+$BH14*CX$65+$BI14*CW$65+$BJ14*CV$65+$BK14*CU$65+$BL14*CT$65+$BM14*CS$65+$BN14*CR$65+$BO14*CQ$65+$BP14*CP$65+$BQ14*CO$65+$BR14*CN$65+$BS14*CM$65+$BT14*CL$65+$BU14*CK$65+$BV14*CJ$65+$BW14*CI$65+$BX14*CH$65+$BY14*CG$65+$BZ14*CF$65+$CA14*CE$65+$CB14*CD$65</f>
        <v>2492.6344265917201</v>
      </c>
      <c r="DO14" s="47">
        <f t="shared" ref="DO14:DO48" si="88">$AR14*DO$65+$AS14*DN$65+$AT14*DM$65+$AU14*DL$65+$AV14*DK$65+$AW14*DJ$65+$AX14*DI$65+$AY14*DH$65+$AZ14*DG$65+$BA14*DF$65+$BB14*DE$65+$BC14*DD$65+$BD14*DC$65+$BE14*DB$65+$BF14*DA$65+$BG14*CZ$65+$BH14*CY$65+$BI14*CX$65+$BJ14*CW$65+$BK14*CV$65+$BL14*CU$65+$BM14*CT$65+$BN14*CS$65+$BO14*CR$65+$BP14*CQ$65+$BQ14*CP$65+$BR14*CO$65+$BS14*CN$65+$BT14*CM$65+$BU14*CL$65+$BV14*CK$65+$BW14*CJ$65+$BX14*CI$65+$BY14*CH$65+$BZ14*CG$65+$CA14*CF$65+$CB14*CE$65*$CC14*CD$65</f>
        <v>2512.1874770731038</v>
      </c>
    </row>
    <row r="15" spans="2:119" x14ac:dyDescent="0.35">
      <c r="B15" s="27" t="s">
        <v>2078</v>
      </c>
      <c r="C15" s="27" t="s">
        <v>46</v>
      </c>
      <c r="D15" s="30">
        <f>SUMIFS(F861_2013_EE!$I$4:$I$568,F861_2013_EE!$D$4:$D$568,C15)/1000</f>
        <v>338.88400000000001</v>
      </c>
      <c r="E15" s="25">
        <f>D15/Sales!I15</f>
        <v>2.5968626058420902E-3</v>
      </c>
      <c r="F15" s="45"/>
      <c r="G15" s="45"/>
      <c r="H15" s="45"/>
      <c r="I15" s="45"/>
      <c r="J15" s="45"/>
      <c r="K15" s="45"/>
      <c r="L15" s="45"/>
      <c r="M15" s="45">
        <f t="shared" ref="M15:AQ15" si="89">IF(M$5&lt;=2020,MIN(objective_savings_pcnt,$E15),MIN(objective_savings_pcnt,L15+EE_ramp_rate))</f>
        <v>2.5968626058420902E-3</v>
      </c>
      <c r="N15" s="45">
        <f t="shared" si="89"/>
        <v>4.5968626058420902E-3</v>
      </c>
      <c r="O15" s="45">
        <f t="shared" si="89"/>
        <v>6.5968626058420902E-3</v>
      </c>
      <c r="P15" s="45">
        <f t="shared" si="89"/>
        <v>8.5968626058420903E-3</v>
      </c>
      <c r="Q15" s="45">
        <f t="shared" si="89"/>
        <v>0.01</v>
      </c>
      <c r="R15" s="45">
        <f t="shared" si="89"/>
        <v>0.01</v>
      </c>
      <c r="S15" s="45">
        <f t="shared" si="89"/>
        <v>0.01</v>
      </c>
      <c r="T15" s="45">
        <f t="shared" si="89"/>
        <v>0.01</v>
      </c>
      <c r="U15" s="45">
        <f t="shared" si="89"/>
        <v>0.01</v>
      </c>
      <c r="V15" s="45">
        <f t="shared" si="89"/>
        <v>0.01</v>
      </c>
      <c r="W15" s="45">
        <f t="shared" si="89"/>
        <v>0.01</v>
      </c>
      <c r="X15" s="45">
        <f t="shared" si="89"/>
        <v>0.01</v>
      </c>
      <c r="Y15" s="45">
        <f t="shared" si="89"/>
        <v>0.01</v>
      </c>
      <c r="Z15" s="45">
        <f t="shared" si="89"/>
        <v>0.01</v>
      </c>
      <c r="AA15" s="45">
        <f t="shared" si="89"/>
        <v>0.01</v>
      </c>
      <c r="AB15" s="45">
        <f t="shared" si="89"/>
        <v>0.01</v>
      </c>
      <c r="AC15" s="45">
        <f t="shared" si="89"/>
        <v>0.01</v>
      </c>
      <c r="AD15" s="45">
        <f t="shared" si="89"/>
        <v>0.01</v>
      </c>
      <c r="AE15" s="45">
        <f t="shared" si="89"/>
        <v>0.01</v>
      </c>
      <c r="AF15" s="45">
        <f t="shared" si="89"/>
        <v>0.01</v>
      </c>
      <c r="AG15" s="45">
        <f t="shared" si="89"/>
        <v>0.01</v>
      </c>
      <c r="AH15" s="45">
        <f t="shared" si="89"/>
        <v>0.01</v>
      </c>
      <c r="AI15" s="45">
        <f t="shared" si="89"/>
        <v>0.01</v>
      </c>
      <c r="AJ15" s="45">
        <f t="shared" si="89"/>
        <v>0.01</v>
      </c>
      <c r="AK15" s="45">
        <f t="shared" si="89"/>
        <v>0.01</v>
      </c>
      <c r="AL15" s="45">
        <f t="shared" si="89"/>
        <v>0.01</v>
      </c>
      <c r="AM15" s="45">
        <f t="shared" si="89"/>
        <v>0.01</v>
      </c>
      <c r="AN15" s="45">
        <f t="shared" si="89"/>
        <v>0.01</v>
      </c>
      <c r="AO15" s="45">
        <f t="shared" si="89"/>
        <v>0.01</v>
      </c>
      <c r="AP15" s="45">
        <f t="shared" si="89"/>
        <v>0.01</v>
      </c>
      <c r="AQ15" s="45">
        <f t="shared" si="89"/>
        <v>0.01</v>
      </c>
      <c r="AR15" s="50">
        <f>F15*Sales!I15</f>
        <v>0</v>
      </c>
      <c r="AS15" s="50">
        <f>G15*Sales!AV15</f>
        <v>0</v>
      </c>
      <c r="AT15" s="50">
        <f>H15*Sales!AW15</f>
        <v>0</v>
      </c>
      <c r="AU15" s="50">
        <f>I15*Sales!AX15</f>
        <v>0</v>
      </c>
      <c r="AV15" s="50">
        <f>J15*Sales!AY15</f>
        <v>0</v>
      </c>
      <c r="AW15" s="50">
        <f>K15*Sales!AZ15</f>
        <v>0</v>
      </c>
      <c r="AX15" s="50">
        <f>L15*Sales!BA15</f>
        <v>0</v>
      </c>
      <c r="AY15" s="50">
        <f>M15*Sales!BB15</f>
        <v>357.03030876691264</v>
      </c>
      <c r="AZ15" s="50">
        <f>N15*Sales!BC15</f>
        <v>635.87803587539145</v>
      </c>
      <c r="BA15" s="50">
        <f>O15*Sales!BD15</f>
        <v>916.32919282294927</v>
      </c>
      <c r="BB15" s="50">
        <f>P15*Sales!BE15</f>
        <v>1196.7605890565044</v>
      </c>
      <c r="BC15" s="50">
        <f>Q15*Sales!BF15</f>
        <v>1392.4443515849996</v>
      </c>
      <c r="BD15" s="50">
        <f>R15*Sales!BG15</f>
        <v>1390.9495246120264</v>
      </c>
      <c r="BE15" s="50">
        <f>S15*Sales!BH15</f>
        <v>1389.5781776243791</v>
      </c>
      <c r="BF15" s="50">
        <f>T15*Sales!BI15</f>
        <v>1388.9719807355887</v>
      </c>
      <c r="BG15" s="50">
        <f>U15*Sales!BJ15</f>
        <v>1389.5943046950683</v>
      </c>
      <c r="BH15" s="50">
        <f>V15*Sales!BK15</f>
        <v>1391.3029930381622</v>
      </c>
      <c r="BI15" s="50">
        <f>W15*Sales!BL15</f>
        <v>1394.5081302715737</v>
      </c>
      <c r="BJ15" s="50">
        <f>X15*Sales!BM15</f>
        <v>1399.6844938908271</v>
      </c>
      <c r="BK15" s="50">
        <f>Y15*Sales!BN15</f>
        <v>1406.1553383506914</v>
      </c>
      <c r="BL15" s="50">
        <f>Z15*Sales!BO15</f>
        <v>1413.5749641719563</v>
      </c>
      <c r="BM15" s="50">
        <f>AA15*Sales!BP15</f>
        <v>1421.8373908146939</v>
      </c>
      <c r="BN15" s="50">
        <f>AB15*Sales!BQ15</f>
        <v>1431.4078602298814</v>
      </c>
      <c r="BO15" s="50">
        <f>AC15*Sales!BR15</f>
        <v>1441.9077715536018</v>
      </c>
      <c r="BP15" s="50">
        <f>AD15*Sales!BS15</f>
        <v>1453.289191761625</v>
      </c>
      <c r="BQ15" s="50">
        <f>AE15*Sales!BT15</f>
        <v>1465.5544206055722</v>
      </c>
      <c r="BR15" s="50">
        <f>AF15*Sales!BU15</f>
        <v>1478.4978155225697</v>
      </c>
      <c r="BS15" s="50">
        <f>AG15*Sales!BV15</f>
        <v>1491.5857302556126</v>
      </c>
      <c r="BT15" s="50">
        <f>AH15*Sales!BW15</f>
        <v>1504.7022900086024</v>
      </c>
      <c r="BU15" s="50">
        <f>AI15*Sales!BX15</f>
        <v>1514.8135229905765</v>
      </c>
      <c r="BV15" s="50">
        <f>AJ15*Sales!BY15</f>
        <v>1525.0159119454891</v>
      </c>
      <c r="BW15" s="50">
        <f>AK15*Sales!BZ15</f>
        <v>1535.3165307299187</v>
      </c>
      <c r="BX15" s="50">
        <f>AL15*Sales!CA15</f>
        <v>1545.7256767971319</v>
      </c>
      <c r="BY15" s="50">
        <f>AM15*Sales!CB15</f>
        <v>1556.2411577244588</v>
      </c>
      <c r="BZ15" s="50">
        <f>AN15*Sales!CC15</f>
        <v>1566.8363072198299</v>
      </c>
      <c r="CA15" s="50">
        <f>AO15*Sales!CD15</f>
        <v>1577.5112525819895</v>
      </c>
      <c r="CB15" s="50">
        <f>AP15*Sales!CE15</f>
        <v>1588.2657853885391</v>
      </c>
      <c r="CC15" s="50">
        <f>AQ15*Sales!CF15</f>
        <v>1599.100202662732</v>
      </c>
      <c r="CD15" s="47">
        <f t="shared" si="39"/>
        <v>0</v>
      </c>
      <c r="CE15" s="47">
        <f t="shared" si="1"/>
        <v>0</v>
      </c>
      <c r="CF15" s="47">
        <f t="shared" si="2"/>
        <v>0</v>
      </c>
      <c r="CG15" s="47">
        <f t="shared" si="3"/>
        <v>0</v>
      </c>
      <c r="CH15" s="47">
        <f t="shared" si="4"/>
        <v>0</v>
      </c>
      <c r="CI15" s="47">
        <f t="shared" si="5"/>
        <v>0</v>
      </c>
      <c r="CJ15" s="47">
        <f t="shared" si="6"/>
        <v>0</v>
      </c>
      <c r="CK15" s="47">
        <f t="shared" si="7"/>
        <v>0</v>
      </c>
      <c r="CL15" s="47">
        <f t="shared" si="8"/>
        <v>0</v>
      </c>
      <c r="CM15" s="47">
        <f t="shared" si="9"/>
        <v>0</v>
      </c>
      <c r="CN15" s="47">
        <f t="shared" si="10"/>
        <v>0</v>
      </c>
      <c r="CO15" s="47">
        <f t="shared" si="11"/>
        <v>0</v>
      </c>
      <c r="CP15" s="47">
        <f t="shared" si="12"/>
        <v>0</v>
      </c>
      <c r="CQ15" s="47">
        <f t="shared" si="13"/>
        <v>64.195724671623353</v>
      </c>
      <c r="CR15" s="47">
        <f t="shared" si="14"/>
        <v>175.39808024230231</v>
      </c>
      <c r="CS15" s="47">
        <f t="shared" si="15"/>
        <v>273.51688135496204</v>
      </c>
      <c r="CT15" s="47">
        <f t="shared" si="16"/>
        <v>413.63322669282672</v>
      </c>
      <c r="CU15" s="47">
        <f t="shared" si="68"/>
        <v>602.6256503048071</v>
      </c>
      <c r="CV15" s="47">
        <f t="shared" si="69"/>
        <v>725.81576885474055</v>
      </c>
      <c r="CW15" s="47">
        <f t="shared" si="70"/>
        <v>815.63057916235903</v>
      </c>
      <c r="CX15" s="47">
        <f t="shared" si="71"/>
        <v>895.69540389341853</v>
      </c>
      <c r="CY15" s="47">
        <f t="shared" si="72"/>
        <v>1023.0256322029169</v>
      </c>
      <c r="CZ15" s="47">
        <f t="shared" si="73"/>
        <v>1113.7013374784387</v>
      </c>
      <c r="DA15" s="47">
        <f t="shared" si="74"/>
        <v>1200.4098080048768</v>
      </c>
      <c r="DB15" s="47">
        <f t="shared" si="75"/>
        <v>1288.12548571002</v>
      </c>
      <c r="DC15" s="47">
        <f t="shared" si="76"/>
        <v>1356.0555283815006</v>
      </c>
      <c r="DD15" s="47">
        <f t="shared" si="77"/>
        <v>1371.1930055783962</v>
      </c>
      <c r="DE15" s="47">
        <f t="shared" si="78"/>
        <v>1374.7804906495292</v>
      </c>
      <c r="DF15" s="47">
        <f t="shared" si="79"/>
        <v>1385.3587309642182</v>
      </c>
      <c r="DG15" s="47">
        <f t="shared" si="80"/>
        <v>1396.8414696137793</v>
      </c>
      <c r="DH15" s="47">
        <f t="shared" si="81"/>
        <v>1409.0697001698372</v>
      </c>
      <c r="DI15" s="47">
        <f t="shared" si="82"/>
        <v>1422.3724927486492</v>
      </c>
      <c r="DJ15" s="47">
        <f t="shared" si="83"/>
        <v>1435.5107913113425</v>
      </c>
      <c r="DK15" s="47">
        <f t="shared" si="84"/>
        <v>1446.0346480900807</v>
      </c>
      <c r="DL15" s="47">
        <f t="shared" si="85"/>
        <v>1456.5963849454818</v>
      </c>
      <c r="DM15" s="47">
        <f t="shared" si="86"/>
        <v>1467.1621835921574</v>
      </c>
      <c r="DN15" s="47">
        <f t="shared" si="87"/>
        <v>1477.7820041447933</v>
      </c>
      <c r="DO15" s="47">
        <f t="shared" si="88"/>
        <v>1488.7994519220679</v>
      </c>
    </row>
    <row r="16" spans="2:119" x14ac:dyDescent="0.35">
      <c r="B16" s="27" t="s">
        <v>2080</v>
      </c>
      <c r="C16" s="27" t="s">
        <v>198</v>
      </c>
      <c r="D16" s="30">
        <f>SUMIFS(F861_2013_EE!$I$4:$I$568,F861_2013_EE!$D$4:$D$568,C16)/1000</f>
        <v>130.577</v>
      </c>
      <c r="E16" s="25">
        <f>D16/Sales!I16</f>
        <v>5.3976320807105497E-3</v>
      </c>
      <c r="F16" s="45"/>
      <c r="G16" s="45"/>
      <c r="H16" s="45"/>
      <c r="I16" s="45"/>
      <c r="J16" s="45"/>
      <c r="K16" s="45"/>
      <c r="L16" s="45"/>
      <c r="M16" s="45">
        <f t="shared" ref="M16:AQ16" si="90">IF(M$5&lt;=2020,MIN(objective_savings_pcnt,$E16),MIN(objective_savings_pcnt,L16+EE_ramp_rate))</f>
        <v>5.3976320807105497E-3</v>
      </c>
      <c r="N16" s="45">
        <f t="shared" si="90"/>
        <v>7.3976320807105497E-3</v>
      </c>
      <c r="O16" s="45">
        <f t="shared" si="90"/>
        <v>9.3976320807105489E-3</v>
      </c>
      <c r="P16" s="45">
        <f t="shared" si="90"/>
        <v>0.01</v>
      </c>
      <c r="Q16" s="45">
        <f t="shared" si="90"/>
        <v>0.01</v>
      </c>
      <c r="R16" s="45">
        <f t="shared" si="90"/>
        <v>0.01</v>
      </c>
      <c r="S16" s="45">
        <f t="shared" si="90"/>
        <v>0.01</v>
      </c>
      <c r="T16" s="45">
        <f t="shared" si="90"/>
        <v>0.01</v>
      </c>
      <c r="U16" s="45">
        <f t="shared" si="90"/>
        <v>0.01</v>
      </c>
      <c r="V16" s="45">
        <f t="shared" si="90"/>
        <v>0.01</v>
      </c>
      <c r="W16" s="45">
        <f t="shared" si="90"/>
        <v>0.01</v>
      </c>
      <c r="X16" s="45">
        <f t="shared" si="90"/>
        <v>0.01</v>
      </c>
      <c r="Y16" s="45">
        <f t="shared" si="90"/>
        <v>0.01</v>
      </c>
      <c r="Z16" s="45">
        <f t="shared" si="90"/>
        <v>0.01</v>
      </c>
      <c r="AA16" s="45">
        <f t="shared" si="90"/>
        <v>0.01</v>
      </c>
      <c r="AB16" s="45">
        <f t="shared" si="90"/>
        <v>0.01</v>
      </c>
      <c r="AC16" s="45">
        <f t="shared" si="90"/>
        <v>0.01</v>
      </c>
      <c r="AD16" s="45">
        <f t="shared" si="90"/>
        <v>0.01</v>
      </c>
      <c r="AE16" s="45">
        <f t="shared" si="90"/>
        <v>0.01</v>
      </c>
      <c r="AF16" s="45">
        <f t="shared" si="90"/>
        <v>0.01</v>
      </c>
      <c r="AG16" s="45">
        <f t="shared" si="90"/>
        <v>0.01</v>
      </c>
      <c r="AH16" s="45">
        <f t="shared" si="90"/>
        <v>0.01</v>
      </c>
      <c r="AI16" s="45">
        <f t="shared" si="90"/>
        <v>0.01</v>
      </c>
      <c r="AJ16" s="45">
        <f t="shared" si="90"/>
        <v>0.01</v>
      </c>
      <c r="AK16" s="45">
        <f t="shared" si="90"/>
        <v>0.01</v>
      </c>
      <c r="AL16" s="45">
        <f t="shared" si="90"/>
        <v>0.01</v>
      </c>
      <c r="AM16" s="45">
        <f t="shared" si="90"/>
        <v>0.01</v>
      </c>
      <c r="AN16" s="45">
        <f t="shared" si="90"/>
        <v>0.01</v>
      </c>
      <c r="AO16" s="45">
        <f t="shared" si="90"/>
        <v>0.01</v>
      </c>
      <c r="AP16" s="45">
        <f t="shared" si="90"/>
        <v>0.01</v>
      </c>
      <c r="AQ16" s="45">
        <f t="shared" si="90"/>
        <v>0.01</v>
      </c>
      <c r="AR16" s="50">
        <f>F16*Sales!I16</f>
        <v>0</v>
      </c>
      <c r="AS16" s="50">
        <f>G16*Sales!AV16</f>
        <v>0</v>
      </c>
      <c r="AT16" s="50">
        <f>H16*Sales!AW16</f>
        <v>0</v>
      </c>
      <c r="AU16" s="50">
        <f>I16*Sales!AX16</f>
        <v>0</v>
      </c>
      <c r="AV16" s="50">
        <f>J16*Sales!AY16</f>
        <v>0</v>
      </c>
      <c r="AW16" s="50">
        <f>K16*Sales!AZ16</f>
        <v>0</v>
      </c>
      <c r="AX16" s="50">
        <f>L16*Sales!BA16</f>
        <v>0</v>
      </c>
      <c r="AY16" s="50">
        <f>M16*Sales!BB16</f>
        <v>137.03534786479381</v>
      </c>
      <c r="AZ16" s="50">
        <f>N16*Sales!BC16</f>
        <v>188.3149294980785</v>
      </c>
      <c r="BA16" s="50">
        <f>O16*Sales!BD16</f>
        <v>239.40041534579851</v>
      </c>
      <c r="BB16" s="50">
        <f>P16*Sales!BE16</f>
        <v>254.43568606207737</v>
      </c>
      <c r="BC16" s="50">
        <f>Q16*Sales!BF16</f>
        <v>253.99239176430657</v>
      </c>
      <c r="BD16" s="50">
        <f>R16*Sales!BG16</f>
        <v>253.57050368580352</v>
      </c>
      <c r="BE16" s="50">
        <f>S16*Sales!BH16</f>
        <v>253.16994488171474</v>
      </c>
      <c r="BF16" s="50">
        <f>T16*Sales!BI16</f>
        <v>253.03703626936829</v>
      </c>
      <c r="BG16" s="50">
        <f>U16*Sales!BJ16</f>
        <v>253.24942446594542</v>
      </c>
      <c r="BH16" s="50">
        <f>V16*Sales!BK16</f>
        <v>253.65677669054224</v>
      </c>
      <c r="BI16" s="50">
        <f>W16*Sales!BL16</f>
        <v>254.35228894935412</v>
      </c>
      <c r="BJ16" s="50">
        <f>X16*Sales!BM16</f>
        <v>255.42467533379556</v>
      </c>
      <c r="BK16" s="50">
        <f>Y16*Sales!BN16</f>
        <v>256.66769694007229</v>
      </c>
      <c r="BL16" s="50">
        <f>Z16*Sales!BO16</f>
        <v>258.03733658027414</v>
      </c>
      <c r="BM16" s="50">
        <f>AA16*Sales!BP16</f>
        <v>259.440934738821</v>
      </c>
      <c r="BN16" s="50">
        <f>AB16*Sales!BQ16</f>
        <v>261.18289818982311</v>
      </c>
      <c r="BO16" s="50">
        <f>AC16*Sales!BR16</f>
        <v>263.13759837571968</v>
      </c>
      <c r="BP16" s="50">
        <f>AD16*Sales!BS16</f>
        <v>265.24972496347129</v>
      </c>
      <c r="BQ16" s="50">
        <f>AE16*Sales!BT16</f>
        <v>267.43165948727471</v>
      </c>
      <c r="BR16" s="50">
        <f>AF16*Sales!BU16</f>
        <v>269.62414743759189</v>
      </c>
      <c r="BS16" s="50">
        <f>AG16*Sales!BV16</f>
        <v>271.81878672259057</v>
      </c>
      <c r="BT16" s="50">
        <f>AH16*Sales!BW16</f>
        <v>274.01708553299073</v>
      </c>
      <c r="BU16" s="50">
        <f>AI16*Sales!BX16</f>
        <v>275.94701033470176</v>
      </c>
      <c r="BV16" s="50">
        <f>AJ16*Sales!BY16</f>
        <v>277.89636192445374</v>
      </c>
      <c r="BW16" s="50">
        <f>AK16*Sales!BZ16</f>
        <v>279.86408813098831</v>
      </c>
      <c r="BX16" s="50">
        <f>AL16*Sales!CA16</f>
        <v>281.84587741546619</v>
      </c>
      <c r="BY16" s="50">
        <f>AM16*Sales!CB16</f>
        <v>283.84025977488841</v>
      </c>
      <c r="BZ16" s="50">
        <f>AN16*Sales!CC16</f>
        <v>285.84805506518109</v>
      </c>
      <c r="CA16" s="50">
        <f>AO16*Sales!CD16</f>
        <v>287.87007573727067</v>
      </c>
      <c r="CB16" s="50">
        <f>AP16*Sales!CE16</f>
        <v>289.90617731454643</v>
      </c>
      <c r="CC16" s="50">
        <f>AQ16*Sales!CF16</f>
        <v>291.95684481134276</v>
      </c>
      <c r="CD16" s="47">
        <f t="shared" si="39"/>
        <v>0</v>
      </c>
      <c r="CE16" s="47">
        <f t="shared" si="1"/>
        <v>0</v>
      </c>
      <c r="CF16" s="47">
        <f t="shared" si="2"/>
        <v>0</v>
      </c>
      <c r="CG16" s="47">
        <f t="shared" si="3"/>
        <v>0</v>
      </c>
      <c r="CH16" s="47">
        <f t="shared" si="4"/>
        <v>0</v>
      </c>
      <c r="CI16" s="47">
        <f t="shared" si="5"/>
        <v>0</v>
      </c>
      <c r="CJ16" s="47">
        <f t="shared" si="6"/>
        <v>0</v>
      </c>
      <c r="CK16" s="47">
        <f t="shared" si="7"/>
        <v>0</v>
      </c>
      <c r="CL16" s="47">
        <f t="shared" si="8"/>
        <v>0</v>
      </c>
      <c r="CM16" s="47">
        <f t="shared" si="9"/>
        <v>0</v>
      </c>
      <c r="CN16" s="47">
        <f t="shared" si="10"/>
        <v>0</v>
      </c>
      <c r="CO16" s="47">
        <f t="shared" si="11"/>
        <v>0</v>
      </c>
      <c r="CP16" s="47">
        <f t="shared" si="12"/>
        <v>0</v>
      </c>
      <c r="CQ16" s="47">
        <f t="shared" si="13"/>
        <v>24.639598504091175</v>
      </c>
      <c r="CR16" s="47">
        <f t="shared" si="14"/>
        <v>57.29757475086334</v>
      </c>
      <c r="CS16" s="47">
        <f t="shared" si="15"/>
        <v>75.253522982868716</v>
      </c>
      <c r="CT16" s="47">
        <f t="shared" si="16"/>
        <v>102.70987565363606</v>
      </c>
      <c r="CU16" s="47">
        <f t="shared" si="68"/>
        <v>139.3115228990965</v>
      </c>
      <c r="CV16" s="47">
        <f t="shared" si="69"/>
        <v>155.65176397349006</v>
      </c>
      <c r="CW16" s="47">
        <f t="shared" si="70"/>
        <v>167.74641531357196</v>
      </c>
      <c r="CX16" s="47">
        <f t="shared" si="71"/>
        <v>170.68710977746534</v>
      </c>
      <c r="CY16" s="47">
        <f t="shared" si="72"/>
        <v>204.08769868497961</v>
      </c>
      <c r="CZ16" s="47">
        <f t="shared" si="73"/>
        <v>225.24893655511499</v>
      </c>
      <c r="DA16" s="47">
        <f t="shared" si="74"/>
        <v>241.07689723244698</v>
      </c>
      <c r="DB16" s="47">
        <f t="shared" si="75"/>
        <v>248.28533608769209</v>
      </c>
      <c r="DC16" s="47">
        <f t="shared" si="76"/>
        <v>249.6229082840654</v>
      </c>
      <c r="DD16" s="47">
        <f t="shared" si="77"/>
        <v>250.11547809958205</v>
      </c>
      <c r="DE16" s="47">
        <f t="shared" si="78"/>
        <v>250.74554772106265</v>
      </c>
      <c r="DF16" s="47">
        <f t="shared" si="79"/>
        <v>253.85581100915121</v>
      </c>
      <c r="DG16" s="47">
        <f t="shared" si="80"/>
        <v>256.21702676818063</v>
      </c>
      <c r="DH16" s="47">
        <f t="shared" si="81"/>
        <v>258.48173554392559</v>
      </c>
      <c r="DI16" s="47">
        <f t="shared" si="82"/>
        <v>260.32287241961296</v>
      </c>
      <c r="DJ16" s="47">
        <f t="shared" si="83"/>
        <v>262.02020291417421</v>
      </c>
      <c r="DK16" s="47">
        <f t="shared" si="84"/>
        <v>263.80116584828789</v>
      </c>
      <c r="DL16" s="47">
        <f t="shared" si="85"/>
        <v>265.66576296257642</v>
      </c>
      <c r="DM16" s="47">
        <f t="shared" si="86"/>
        <v>267.51903578862374</v>
      </c>
      <c r="DN16" s="47">
        <f t="shared" si="87"/>
        <v>269.4237102244058</v>
      </c>
      <c r="DO16" s="47">
        <f t="shared" si="88"/>
        <v>271.41349547756528</v>
      </c>
    </row>
    <row r="17" spans="2:119" x14ac:dyDescent="0.35">
      <c r="B17" s="27" t="s">
        <v>2081</v>
      </c>
      <c r="C17" s="27" t="s">
        <v>34</v>
      </c>
      <c r="D17" s="30">
        <f>SUMIFS(F861_2013_EE!$I$4:$I$568,F861_2013_EE!$D$4:$D$568,C17)/1000</f>
        <v>1501.5260000000001</v>
      </c>
      <c r="E17" s="25">
        <f>D17/Sales!I17</f>
        <v>1.0588675899521885E-2</v>
      </c>
      <c r="F17" s="45"/>
      <c r="G17" s="45"/>
      <c r="H17" s="45"/>
      <c r="I17" s="45"/>
      <c r="J17" s="45"/>
      <c r="K17" s="45"/>
      <c r="L17" s="45"/>
      <c r="M17" s="45">
        <f t="shared" ref="M17:AQ17" si="91">IF(M$5&lt;=2020,MIN(objective_savings_pcnt,$E17),MIN(objective_savings_pcnt,L17+EE_ramp_rate))</f>
        <v>0.01</v>
      </c>
      <c r="N17" s="45">
        <f t="shared" si="91"/>
        <v>0.01</v>
      </c>
      <c r="O17" s="45">
        <f t="shared" si="91"/>
        <v>0.01</v>
      </c>
      <c r="P17" s="45">
        <f t="shared" si="91"/>
        <v>0.01</v>
      </c>
      <c r="Q17" s="45">
        <f t="shared" si="91"/>
        <v>0.01</v>
      </c>
      <c r="R17" s="45">
        <f t="shared" si="91"/>
        <v>0.01</v>
      </c>
      <c r="S17" s="45">
        <f t="shared" si="91"/>
        <v>0.01</v>
      </c>
      <c r="T17" s="45">
        <f t="shared" si="91"/>
        <v>0.01</v>
      </c>
      <c r="U17" s="45">
        <f t="shared" si="91"/>
        <v>0.01</v>
      </c>
      <c r="V17" s="45">
        <f t="shared" si="91"/>
        <v>0.01</v>
      </c>
      <c r="W17" s="45">
        <f t="shared" si="91"/>
        <v>0.01</v>
      </c>
      <c r="X17" s="45">
        <f t="shared" si="91"/>
        <v>0.01</v>
      </c>
      <c r="Y17" s="45">
        <f t="shared" si="91"/>
        <v>0.01</v>
      </c>
      <c r="Z17" s="45">
        <f t="shared" si="91"/>
        <v>0.01</v>
      </c>
      <c r="AA17" s="45">
        <f t="shared" si="91"/>
        <v>0.01</v>
      </c>
      <c r="AB17" s="45">
        <f t="shared" si="91"/>
        <v>0.01</v>
      </c>
      <c r="AC17" s="45">
        <f t="shared" si="91"/>
        <v>0.01</v>
      </c>
      <c r="AD17" s="45">
        <f t="shared" si="91"/>
        <v>0.01</v>
      </c>
      <c r="AE17" s="45">
        <f t="shared" si="91"/>
        <v>0.01</v>
      </c>
      <c r="AF17" s="45">
        <f t="shared" si="91"/>
        <v>0.01</v>
      </c>
      <c r="AG17" s="45">
        <f t="shared" si="91"/>
        <v>0.01</v>
      </c>
      <c r="AH17" s="45">
        <f t="shared" si="91"/>
        <v>0.01</v>
      </c>
      <c r="AI17" s="45">
        <f t="shared" si="91"/>
        <v>0.01</v>
      </c>
      <c r="AJ17" s="45">
        <f t="shared" si="91"/>
        <v>0.01</v>
      </c>
      <c r="AK17" s="45">
        <f t="shared" si="91"/>
        <v>0.01</v>
      </c>
      <c r="AL17" s="45">
        <f t="shared" si="91"/>
        <v>0.01</v>
      </c>
      <c r="AM17" s="45">
        <f t="shared" si="91"/>
        <v>0.01</v>
      </c>
      <c r="AN17" s="45">
        <f t="shared" si="91"/>
        <v>0.01</v>
      </c>
      <c r="AO17" s="45">
        <f t="shared" si="91"/>
        <v>0.01</v>
      </c>
      <c r="AP17" s="45">
        <f t="shared" si="91"/>
        <v>0.01</v>
      </c>
      <c r="AQ17" s="45">
        <f t="shared" si="91"/>
        <v>0.01</v>
      </c>
      <c r="AR17" s="50">
        <f>F17*Sales!I17</f>
        <v>0</v>
      </c>
      <c r="AS17" s="50">
        <f>G17*Sales!AV17</f>
        <v>0</v>
      </c>
      <c r="AT17" s="50">
        <f>H17*Sales!AW17</f>
        <v>0</v>
      </c>
      <c r="AU17" s="50">
        <f>I17*Sales!AX17</f>
        <v>0</v>
      </c>
      <c r="AV17" s="50">
        <f>J17*Sales!AY17</f>
        <v>0</v>
      </c>
      <c r="AW17" s="50">
        <f>K17*Sales!AZ17</f>
        <v>0</v>
      </c>
      <c r="AX17" s="50">
        <f>L17*Sales!BA17</f>
        <v>0</v>
      </c>
      <c r="AY17" s="50">
        <f>M17*Sales!BB17</f>
        <v>1457.9520834880789</v>
      </c>
      <c r="AZ17" s="50">
        <f>N17*Sales!BC17</f>
        <v>1450.1314207175551</v>
      </c>
      <c r="BA17" s="50">
        <f>O17*Sales!BD17</f>
        <v>1442.4202976774168</v>
      </c>
      <c r="BB17" s="50">
        <f>P17*Sales!BE17</f>
        <v>1434.8177642261578</v>
      </c>
      <c r="BC17" s="50">
        <f>Q17*Sales!BF17</f>
        <v>1427.3228803970728</v>
      </c>
      <c r="BD17" s="50">
        <f>R17*Sales!BG17</f>
        <v>1419.9347162996305</v>
      </c>
      <c r="BE17" s="50">
        <f>S17*Sales!BH17</f>
        <v>1412.6523520218479</v>
      </c>
      <c r="BF17" s="50">
        <f>T17*Sales!BI17</f>
        <v>1408.0963437856185</v>
      </c>
      <c r="BG17" s="50">
        <f>U17*Sales!BJ17</f>
        <v>1406.0976383634772</v>
      </c>
      <c r="BH17" s="50">
        <f>V17*Sales!BK17</f>
        <v>1404.1240432073057</v>
      </c>
      <c r="BI17" s="50">
        <f>W17*Sales!BL17</f>
        <v>1403.8797780352115</v>
      </c>
      <c r="BJ17" s="50">
        <f>X17*Sales!BM17</f>
        <v>1406.6264010942739</v>
      </c>
      <c r="BK17" s="50">
        <f>Y17*Sales!BN17</f>
        <v>1409.3272127769249</v>
      </c>
      <c r="BL17" s="50">
        <f>Z17*Sales!BO17</f>
        <v>1411.9835477510921</v>
      </c>
      <c r="BM17" s="50">
        <f>AA17*Sales!BP17</f>
        <v>1414.6014353049256</v>
      </c>
      <c r="BN17" s="50">
        <f>AB17*Sales!BQ17</f>
        <v>1420.7578675994318</v>
      </c>
      <c r="BO17" s="50">
        <f>AC17*Sales!BR17</f>
        <v>1427.7555834022658</v>
      </c>
      <c r="BP17" s="50">
        <f>AD17*Sales!BS17</f>
        <v>1434.6690291442205</v>
      </c>
      <c r="BQ17" s="50">
        <f>AE17*Sales!BT17</f>
        <v>1441.5164560949975</v>
      </c>
      <c r="BR17" s="50">
        <f>AF17*Sales!BU17</f>
        <v>1448.3093221113029</v>
      </c>
      <c r="BS17" s="50">
        <f>AG17*Sales!BV17</f>
        <v>1455.0505731969577</v>
      </c>
      <c r="BT17" s="50">
        <f>AH17*Sales!BW17</f>
        <v>1461.7481080071984</v>
      </c>
      <c r="BU17" s="50">
        <f>AI17*Sales!BX17</f>
        <v>1466.0129771663705</v>
      </c>
      <c r="BV17" s="50">
        <f>AJ17*Sales!BY17</f>
        <v>1470.3160172001931</v>
      </c>
      <c r="BW17" s="50">
        <f>AK17*Sales!BZ17</f>
        <v>1474.6157315733767</v>
      </c>
      <c r="BX17" s="50">
        <f>AL17*Sales!CA17</f>
        <v>1478.9202580806323</v>
      </c>
      <c r="BY17" s="50">
        <f>AM17*Sales!CB17</f>
        <v>1483.2460525925708</v>
      </c>
      <c r="BZ17" s="50">
        <f>AN17*Sales!CC17</f>
        <v>1487.5961815085871</v>
      </c>
      <c r="CA17" s="50">
        <f>AO17*Sales!CD17</f>
        <v>1491.9699107818026</v>
      </c>
      <c r="CB17" s="50">
        <f>AP17*Sales!CE17</f>
        <v>1496.36272847227</v>
      </c>
      <c r="CC17" s="50">
        <f>AQ17*Sales!CF17</f>
        <v>1500.7793573606916</v>
      </c>
      <c r="CD17" s="47">
        <f t="shared" si="39"/>
        <v>0</v>
      </c>
      <c r="CE17" s="47">
        <f t="shared" si="1"/>
        <v>0</v>
      </c>
      <c r="CF17" s="47">
        <f t="shared" si="2"/>
        <v>0</v>
      </c>
      <c r="CG17" s="47">
        <f t="shared" si="3"/>
        <v>0</v>
      </c>
      <c r="CH17" s="47">
        <f t="shared" si="4"/>
        <v>0</v>
      </c>
      <c r="CI17" s="47">
        <f t="shared" si="5"/>
        <v>0</v>
      </c>
      <c r="CJ17" s="47">
        <f t="shared" si="6"/>
        <v>0</v>
      </c>
      <c r="CK17" s="47">
        <f t="shared" si="7"/>
        <v>0</v>
      </c>
      <c r="CL17" s="47">
        <f t="shared" si="8"/>
        <v>0</v>
      </c>
      <c r="CM17" s="47">
        <f t="shared" si="9"/>
        <v>0</v>
      </c>
      <c r="CN17" s="47">
        <f t="shared" si="10"/>
        <v>0</v>
      </c>
      <c r="CO17" s="47">
        <f t="shared" si="11"/>
        <v>0</v>
      </c>
      <c r="CP17" s="47">
        <f t="shared" si="12"/>
        <v>0</v>
      </c>
      <c r="CQ17" s="47">
        <f t="shared" si="13"/>
        <v>262.14662519624738</v>
      </c>
      <c r="CR17" s="47">
        <f t="shared" si="14"/>
        <v>510.09941827900559</v>
      </c>
      <c r="CS17" s="47">
        <f t="shared" si="15"/>
        <v>507.37532504133139</v>
      </c>
      <c r="CT17" s="47">
        <f t="shared" si="16"/>
        <v>675.0833103245468</v>
      </c>
      <c r="CU17" s="47">
        <f t="shared" si="68"/>
        <v>970.66137718939785</v>
      </c>
      <c r="CV17" s="47">
        <f t="shared" si="69"/>
        <v>965.54522854155994</v>
      </c>
      <c r="CW17" s="47">
        <f t="shared" si="70"/>
        <v>960.5015221222593</v>
      </c>
      <c r="CX17" s="47">
        <f t="shared" si="71"/>
        <v>956.00098409549355</v>
      </c>
      <c r="CY17" s="47">
        <f t="shared" si="72"/>
        <v>1309.1458601818806</v>
      </c>
      <c r="CZ17" s="47">
        <f t="shared" si="73"/>
        <v>1396.0877320258508</v>
      </c>
      <c r="DA17" s="47">
        <f t="shared" si="74"/>
        <v>1391.30003319711</v>
      </c>
      <c r="DB17" s="47">
        <f t="shared" si="75"/>
        <v>1388.2376221743505</v>
      </c>
      <c r="DC17" s="47">
        <f t="shared" si="76"/>
        <v>1386.2393367514678</v>
      </c>
      <c r="DD17" s="47">
        <f t="shared" si="77"/>
        <v>1384.4653769860431</v>
      </c>
      <c r="DE17" s="47">
        <f t="shared" si="78"/>
        <v>1383.4138811764469</v>
      </c>
      <c r="DF17" s="47">
        <f t="shared" si="79"/>
        <v>1408.2065002559418</v>
      </c>
      <c r="DG17" s="47">
        <f t="shared" si="80"/>
        <v>1414.8542603619464</v>
      </c>
      <c r="DH17" s="47">
        <f t="shared" si="81"/>
        <v>1417.3862528189959</v>
      </c>
      <c r="DI17" s="47">
        <f t="shared" si="82"/>
        <v>1420.7244012894234</v>
      </c>
      <c r="DJ17" s="47">
        <f t="shared" si="83"/>
        <v>1425.7086383173523</v>
      </c>
      <c r="DK17" s="47">
        <f t="shared" si="84"/>
        <v>1431.0164597726186</v>
      </c>
      <c r="DL17" s="47">
        <f t="shared" si="85"/>
        <v>1436.2708745099342</v>
      </c>
      <c r="DM17" s="47">
        <f t="shared" si="86"/>
        <v>1441.0933462192766</v>
      </c>
      <c r="DN17" s="47">
        <f t="shared" si="87"/>
        <v>1446.4028220309465</v>
      </c>
      <c r="DO17" s="47">
        <f t="shared" si="88"/>
        <v>1452.1395290440532</v>
      </c>
    </row>
    <row r="18" spans="2:119" x14ac:dyDescent="0.35">
      <c r="B18" s="27" t="s">
        <v>2082</v>
      </c>
      <c r="C18" s="27" t="s">
        <v>71</v>
      </c>
      <c r="D18" s="30">
        <f>SUMIFS(F861_2013_EE!$I$4:$I$568,F861_2013_EE!$D$4:$D$568,C18)/1000</f>
        <v>978.69899999999996</v>
      </c>
      <c r="E18" s="25">
        <f>D18/Sales!I18</f>
        <v>9.2778768085728242E-3</v>
      </c>
      <c r="F18" s="45"/>
      <c r="G18" s="45"/>
      <c r="H18" s="45"/>
      <c r="I18" s="45"/>
      <c r="J18" s="45"/>
      <c r="K18" s="45"/>
      <c r="L18" s="45"/>
      <c r="M18" s="45">
        <f t="shared" ref="M18:AQ18" si="92">IF(M$5&lt;=2020,MIN(objective_savings_pcnt,$E18),MIN(objective_savings_pcnt,L18+EE_ramp_rate))</f>
        <v>9.2778768085728242E-3</v>
      </c>
      <c r="N18" s="45">
        <f t="shared" si="92"/>
        <v>0.01</v>
      </c>
      <c r="O18" s="45">
        <f t="shared" si="92"/>
        <v>0.01</v>
      </c>
      <c r="P18" s="45">
        <f t="shared" si="92"/>
        <v>0.01</v>
      </c>
      <c r="Q18" s="45">
        <f t="shared" si="92"/>
        <v>0.01</v>
      </c>
      <c r="R18" s="45">
        <f t="shared" si="92"/>
        <v>0.01</v>
      </c>
      <c r="S18" s="45">
        <f t="shared" si="92"/>
        <v>0.01</v>
      </c>
      <c r="T18" s="45">
        <f t="shared" si="92"/>
        <v>0.01</v>
      </c>
      <c r="U18" s="45">
        <f t="shared" si="92"/>
        <v>0.01</v>
      </c>
      <c r="V18" s="45">
        <f t="shared" si="92"/>
        <v>0.01</v>
      </c>
      <c r="W18" s="45">
        <f t="shared" si="92"/>
        <v>0.01</v>
      </c>
      <c r="X18" s="45">
        <f t="shared" si="92"/>
        <v>0.01</v>
      </c>
      <c r="Y18" s="45">
        <f t="shared" si="92"/>
        <v>0.01</v>
      </c>
      <c r="Z18" s="45">
        <f t="shared" si="92"/>
        <v>0.01</v>
      </c>
      <c r="AA18" s="45">
        <f t="shared" si="92"/>
        <v>0.01</v>
      </c>
      <c r="AB18" s="45">
        <f t="shared" si="92"/>
        <v>0.01</v>
      </c>
      <c r="AC18" s="45">
        <f t="shared" si="92"/>
        <v>0.01</v>
      </c>
      <c r="AD18" s="45">
        <f t="shared" si="92"/>
        <v>0.01</v>
      </c>
      <c r="AE18" s="45">
        <f t="shared" si="92"/>
        <v>0.01</v>
      </c>
      <c r="AF18" s="45">
        <f t="shared" si="92"/>
        <v>0.01</v>
      </c>
      <c r="AG18" s="45">
        <f t="shared" si="92"/>
        <v>0.01</v>
      </c>
      <c r="AH18" s="45">
        <f t="shared" si="92"/>
        <v>0.01</v>
      </c>
      <c r="AI18" s="45">
        <f t="shared" si="92"/>
        <v>0.01</v>
      </c>
      <c r="AJ18" s="45">
        <f t="shared" si="92"/>
        <v>0.01</v>
      </c>
      <c r="AK18" s="45">
        <f t="shared" si="92"/>
        <v>0.01</v>
      </c>
      <c r="AL18" s="45">
        <f t="shared" si="92"/>
        <v>0.01</v>
      </c>
      <c r="AM18" s="45">
        <f t="shared" si="92"/>
        <v>0.01</v>
      </c>
      <c r="AN18" s="45">
        <f t="shared" si="92"/>
        <v>0.01</v>
      </c>
      <c r="AO18" s="45">
        <f t="shared" si="92"/>
        <v>0.01</v>
      </c>
      <c r="AP18" s="45">
        <f t="shared" si="92"/>
        <v>0.01</v>
      </c>
      <c r="AQ18" s="45">
        <f t="shared" si="92"/>
        <v>0.01</v>
      </c>
      <c r="AR18" s="50">
        <f>F18*Sales!I18</f>
        <v>0</v>
      </c>
      <c r="AS18" s="50">
        <f>G18*Sales!AV18</f>
        <v>0</v>
      </c>
      <c r="AT18" s="50">
        <f>H18*Sales!AW18</f>
        <v>0</v>
      </c>
      <c r="AU18" s="50">
        <f>I18*Sales!AX18</f>
        <v>0</v>
      </c>
      <c r="AV18" s="50">
        <f>J18*Sales!AY18</f>
        <v>0</v>
      </c>
      <c r="AW18" s="50">
        <f>K18*Sales!AZ18</f>
        <v>0</v>
      </c>
      <c r="AX18" s="50">
        <f>L18*Sales!BA18</f>
        <v>0</v>
      </c>
      <c r="AY18" s="50">
        <f>M18*Sales!BB18</f>
        <v>1006.2391122636752</v>
      </c>
      <c r="AZ18" s="50">
        <f>N18*Sales!BC18</f>
        <v>1079.5229894891941</v>
      </c>
      <c r="BA18" s="50">
        <f>O18*Sales!BD18</f>
        <v>1073.778922125608</v>
      </c>
      <c r="BB18" s="50">
        <f>P18*Sales!BE18</f>
        <v>1068.1157119052355</v>
      </c>
      <c r="BC18" s="50">
        <f>Q18*Sales!BF18</f>
        <v>1062.5326588120602</v>
      </c>
      <c r="BD18" s="50">
        <f>R18*Sales!BG18</f>
        <v>1057.0290703334733</v>
      </c>
      <c r="BE18" s="50">
        <f>S18*Sales!BH18</f>
        <v>1051.604261387572</v>
      </c>
      <c r="BF18" s="50">
        <f>T18*Sales!BI18</f>
        <v>1048.0668193869162</v>
      </c>
      <c r="BG18" s="50">
        <f>U18*Sales!BJ18</f>
        <v>1046.4414922582787</v>
      </c>
      <c r="BH18" s="50">
        <f>V18*Sales!BK18</f>
        <v>1044.9715058455899</v>
      </c>
      <c r="BI18" s="50">
        <f>W18*Sales!BL18</f>
        <v>1044.6964113643924</v>
      </c>
      <c r="BJ18" s="50">
        <f>X18*Sales!BM18</f>
        <v>1046.5788740548578</v>
      </c>
      <c r="BK18" s="50">
        <f>Y18*Sales!BN18</f>
        <v>1048.5911286209284</v>
      </c>
      <c r="BL18" s="50">
        <f>Z18*Sales!BO18</f>
        <v>1050.5702142568011</v>
      </c>
      <c r="BM18" s="50">
        <f>AA18*Sales!BP18</f>
        <v>1052.5203642423503</v>
      </c>
      <c r="BN18" s="50">
        <f>AB18*Sales!BQ18</f>
        <v>1056.9106472464246</v>
      </c>
      <c r="BO18" s="50">
        <f>AC18*Sales!BR18</f>
        <v>1062.072526482074</v>
      </c>
      <c r="BP18" s="50">
        <f>AD18*Sales!BS18</f>
        <v>1067.2216464550313</v>
      </c>
      <c r="BQ18" s="50">
        <f>AE18*Sales!BT18</f>
        <v>1072.3206542299445</v>
      </c>
      <c r="BR18" s="50">
        <f>AF18*Sales!BU18</f>
        <v>1077.3784426783627</v>
      </c>
      <c r="BS18" s="50">
        <f>AG18*Sales!BV18</f>
        <v>1082.3976634001028</v>
      </c>
      <c r="BT18" s="50">
        <f>AH18*Sales!BW18</f>
        <v>1087.3839268208344</v>
      </c>
      <c r="BU18" s="50">
        <f>AI18*Sales!BX18</f>
        <v>1090.5466261453023</v>
      </c>
      <c r="BV18" s="50">
        <f>AJ18*Sales!BY18</f>
        <v>1093.7476282438554</v>
      </c>
      <c r="BW18" s="50">
        <f>AK18*Sales!BZ18</f>
        <v>1096.9483837894966</v>
      </c>
      <c r="BX18" s="50">
        <f>AL18*Sales!CA18</f>
        <v>1100.152269927933</v>
      </c>
      <c r="BY18" s="50">
        <f>AM18*Sales!CB18</f>
        <v>1103.3710833371395</v>
      </c>
      <c r="BZ18" s="50">
        <f>AN18*Sales!CC18</f>
        <v>1106.6078285456244</v>
      </c>
      <c r="CA18" s="50">
        <f>AO18*Sales!CD18</f>
        <v>1109.8621645242367</v>
      </c>
      <c r="CB18" s="50">
        <f>AP18*Sales!CE18</f>
        <v>1113.1306819811211</v>
      </c>
      <c r="CC18" s="50">
        <f>AQ18*Sales!CF18</f>
        <v>1116.416413886004</v>
      </c>
      <c r="CD18" s="47">
        <f t="shared" si="39"/>
        <v>0</v>
      </c>
      <c r="CE18" s="47">
        <f t="shared" si="1"/>
        <v>0</v>
      </c>
      <c r="CF18" s="47">
        <f t="shared" si="2"/>
        <v>0</v>
      </c>
      <c r="CG18" s="47">
        <f t="shared" si="3"/>
        <v>0</v>
      </c>
      <c r="CH18" s="47">
        <f t="shared" si="4"/>
        <v>0</v>
      </c>
      <c r="CI18" s="47">
        <f t="shared" si="5"/>
        <v>0</v>
      </c>
      <c r="CJ18" s="47">
        <f t="shared" si="6"/>
        <v>0</v>
      </c>
      <c r="CK18" s="47">
        <f t="shared" si="7"/>
        <v>0</v>
      </c>
      <c r="CL18" s="47">
        <f t="shared" si="8"/>
        <v>0</v>
      </c>
      <c r="CM18" s="47">
        <f t="shared" si="9"/>
        <v>0</v>
      </c>
      <c r="CN18" s="47">
        <f t="shared" si="10"/>
        <v>0</v>
      </c>
      <c r="CO18" s="47">
        <f t="shared" si="11"/>
        <v>0</v>
      </c>
      <c r="CP18" s="47">
        <f t="shared" si="12"/>
        <v>0</v>
      </c>
      <c r="CQ18" s="47">
        <f t="shared" si="13"/>
        <v>180.92651357190314</v>
      </c>
      <c r="CR18" s="47">
        <f t="shared" si="14"/>
        <v>366.20412852169545</v>
      </c>
      <c r="CS18" s="47">
        <f t="shared" si="15"/>
        <v>377.70533322743927</v>
      </c>
      <c r="CT18" s="47">
        <f t="shared" si="16"/>
        <v>493.3058391921985</v>
      </c>
      <c r="CU18" s="47">
        <f t="shared" si="68"/>
        <v>706.35654835359446</v>
      </c>
      <c r="CV18" s="47">
        <f t="shared" si="69"/>
        <v>718.77702034806543</v>
      </c>
      <c r="CW18" s="47">
        <f t="shared" si="70"/>
        <v>715.01988668334809</v>
      </c>
      <c r="CX18" s="47">
        <f t="shared" si="71"/>
        <v>711.6415426576375</v>
      </c>
      <c r="CY18" s="47">
        <f t="shared" si="72"/>
        <v>955.12970774123119</v>
      </c>
      <c r="CZ18" s="47">
        <f t="shared" si="73"/>
        <v>1034.1928520717292</v>
      </c>
      <c r="DA18" s="47">
        <f t="shared" si="74"/>
        <v>1035.5805149336522</v>
      </c>
      <c r="DB18" s="47">
        <f t="shared" si="75"/>
        <v>1033.2085432808201</v>
      </c>
      <c r="DC18" s="47">
        <f t="shared" si="76"/>
        <v>1031.6641111768595</v>
      </c>
      <c r="DD18" s="47">
        <f t="shared" si="77"/>
        <v>1030.3319303798719</v>
      </c>
      <c r="DE18" s="47">
        <f t="shared" si="78"/>
        <v>1029.510480884923</v>
      </c>
      <c r="DF18" s="47">
        <f t="shared" si="79"/>
        <v>1046.5649300953742</v>
      </c>
      <c r="DG18" s="47">
        <f t="shared" si="80"/>
        <v>1052.4910208545689</v>
      </c>
      <c r="DH18" s="47">
        <f t="shared" si="81"/>
        <v>1054.5972941189375</v>
      </c>
      <c r="DI18" s="47">
        <f t="shared" si="82"/>
        <v>1057.0378383082709</v>
      </c>
      <c r="DJ18" s="47">
        <f t="shared" si="83"/>
        <v>1060.6579742430142</v>
      </c>
      <c r="DK18" s="47">
        <f t="shared" si="84"/>
        <v>1064.5902740738766</v>
      </c>
      <c r="DL18" s="47">
        <f t="shared" si="85"/>
        <v>1068.5031769541874</v>
      </c>
      <c r="DM18" s="47">
        <f t="shared" si="86"/>
        <v>1072.0895059464756</v>
      </c>
      <c r="DN18" s="47">
        <f t="shared" si="87"/>
        <v>1075.9900682503649</v>
      </c>
      <c r="DO18" s="47">
        <f t="shared" si="88"/>
        <v>1080.2362734265296</v>
      </c>
    </row>
    <row r="19" spans="2:119" x14ac:dyDescent="0.35">
      <c r="B19" s="27" t="s">
        <v>2083</v>
      </c>
      <c r="C19" s="27" t="s">
        <v>83</v>
      </c>
      <c r="D19" s="30">
        <f>SUMIFS(F861_2013_EE!$I$4:$I$568,F861_2013_EE!$D$4:$D$568,C19)/1000</f>
        <v>550.03499999999997</v>
      </c>
      <c r="E19" s="25">
        <f>D19/Sales!I19</f>
        <v>1.1776736028798153E-2</v>
      </c>
      <c r="F19" s="45"/>
      <c r="G19" s="45"/>
      <c r="H19" s="45"/>
      <c r="I19" s="45"/>
      <c r="J19" s="45"/>
      <c r="K19" s="45"/>
      <c r="L19" s="45"/>
      <c r="M19" s="45">
        <f t="shared" ref="M19:AQ19" si="93">IF(M$5&lt;=2020,MIN(objective_savings_pcnt,$E19),MIN(objective_savings_pcnt,L19+EE_ramp_rate))</f>
        <v>0.01</v>
      </c>
      <c r="N19" s="45">
        <f t="shared" si="93"/>
        <v>0.01</v>
      </c>
      <c r="O19" s="45">
        <f t="shared" si="93"/>
        <v>0.01</v>
      </c>
      <c r="P19" s="45">
        <f t="shared" si="93"/>
        <v>0.01</v>
      </c>
      <c r="Q19" s="45">
        <f t="shared" si="93"/>
        <v>0.01</v>
      </c>
      <c r="R19" s="45">
        <f t="shared" si="93"/>
        <v>0.01</v>
      </c>
      <c r="S19" s="45">
        <f t="shared" si="93"/>
        <v>0.01</v>
      </c>
      <c r="T19" s="45">
        <f t="shared" si="93"/>
        <v>0.01</v>
      </c>
      <c r="U19" s="45">
        <f t="shared" si="93"/>
        <v>0.01</v>
      </c>
      <c r="V19" s="45">
        <f t="shared" si="93"/>
        <v>0.01</v>
      </c>
      <c r="W19" s="45">
        <f t="shared" si="93"/>
        <v>0.01</v>
      </c>
      <c r="X19" s="45">
        <f t="shared" si="93"/>
        <v>0.01</v>
      </c>
      <c r="Y19" s="45">
        <f t="shared" si="93"/>
        <v>0.01</v>
      </c>
      <c r="Z19" s="45">
        <f t="shared" si="93"/>
        <v>0.01</v>
      </c>
      <c r="AA19" s="45">
        <f t="shared" si="93"/>
        <v>0.01</v>
      </c>
      <c r="AB19" s="45">
        <f t="shared" si="93"/>
        <v>0.01</v>
      </c>
      <c r="AC19" s="45">
        <f t="shared" si="93"/>
        <v>0.01</v>
      </c>
      <c r="AD19" s="45">
        <f t="shared" si="93"/>
        <v>0.01</v>
      </c>
      <c r="AE19" s="45">
        <f t="shared" si="93"/>
        <v>0.01</v>
      </c>
      <c r="AF19" s="45">
        <f t="shared" si="93"/>
        <v>0.01</v>
      </c>
      <c r="AG19" s="45">
        <f t="shared" si="93"/>
        <v>0.01</v>
      </c>
      <c r="AH19" s="45">
        <f t="shared" si="93"/>
        <v>0.01</v>
      </c>
      <c r="AI19" s="45">
        <f t="shared" si="93"/>
        <v>0.01</v>
      </c>
      <c r="AJ19" s="45">
        <f t="shared" si="93"/>
        <v>0.01</v>
      </c>
      <c r="AK19" s="45">
        <f t="shared" si="93"/>
        <v>0.01</v>
      </c>
      <c r="AL19" s="45">
        <f t="shared" si="93"/>
        <v>0.01</v>
      </c>
      <c r="AM19" s="45">
        <f t="shared" si="93"/>
        <v>0.01</v>
      </c>
      <c r="AN19" s="45">
        <f t="shared" si="93"/>
        <v>0.01</v>
      </c>
      <c r="AO19" s="45">
        <f t="shared" si="93"/>
        <v>0.01</v>
      </c>
      <c r="AP19" s="45">
        <f t="shared" si="93"/>
        <v>0.01</v>
      </c>
      <c r="AQ19" s="45">
        <f t="shared" si="93"/>
        <v>0.01</v>
      </c>
      <c r="AR19" s="50">
        <f>F19*Sales!I19</f>
        <v>0</v>
      </c>
      <c r="AS19" s="50">
        <f>G19*Sales!AV19</f>
        <v>0</v>
      </c>
      <c r="AT19" s="50">
        <f>H19*Sales!AW19</f>
        <v>0</v>
      </c>
      <c r="AU19" s="50">
        <f>I19*Sales!AX19</f>
        <v>0</v>
      </c>
      <c r="AV19" s="50">
        <f>J19*Sales!AY19</f>
        <v>0</v>
      </c>
      <c r="AW19" s="50">
        <f>K19*Sales!AZ19</f>
        <v>0</v>
      </c>
      <c r="AX19" s="50">
        <f>L19*Sales!BA19</f>
        <v>0</v>
      </c>
      <c r="AY19" s="50">
        <f>M19*Sales!BB19</f>
        <v>484.34737945467117</v>
      </c>
      <c r="AZ19" s="50">
        <f>N19*Sales!BC19</f>
        <v>482.44807858925941</v>
      </c>
      <c r="BA19" s="50">
        <f>O19*Sales!BD19</f>
        <v>480.58566729724919</v>
      </c>
      <c r="BB19" s="50">
        <f>P19*Sales!BE19</f>
        <v>478.75988546966511</v>
      </c>
      <c r="BC19" s="50">
        <f>Q19*Sales!BF19</f>
        <v>476.97047625989688</v>
      </c>
      <c r="BD19" s="50">
        <f>R19*Sales!BG19</f>
        <v>475.21718605509574</v>
      </c>
      <c r="BE19" s="50">
        <f>S19*Sales!BH19</f>
        <v>473.49976444788018</v>
      </c>
      <c r="BF19" s="50">
        <f>T19*Sales!BI19</f>
        <v>472.6888435217702</v>
      </c>
      <c r="BG19" s="50">
        <f>U19*Sales!BJ19</f>
        <v>472.72957345373493</v>
      </c>
      <c r="BH19" s="50">
        <f>V19*Sales!BK19</f>
        <v>472.78197103874328</v>
      </c>
      <c r="BI19" s="50">
        <f>W19*Sales!BL19</f>
        <v>473.41222866754788</v>
      </c>
      <c r="BJ19" s="50">
        <f>X19*Sales!BM19</f>
        <v>475.04029886572943</v>
      </c>
      <c r="BK19" s="50">
        <f>Y19*Sales!BN19</f>
        <v>476.65881645853801</v>
      </c>
      <c r="BL19" s="50">
        <f>Z19*Sales!BO19</f>
        <v>478.26823732345372</v>
      </c>
      <c r="BM19" s="50">
        <f>AA19*Sales!BP19</f>
        <v>479.87057765695738</v>
      </c>
      <c r="BN19" s="50">
        <f>AB19*Sales!BQ19</f>
        <v>482.65416893948105</v>
      </c>
      <c r="BO19" s="50">
        <f>AC19*Sales!BR19</f>
        <v>485.72468269905869</v>
      </c>
      <c r="BP19" s="50">
        <f>AD19*Sales!BS19</f>
        <v>488.77508852765266</v>
      </c>
      <c r="BQ19" s="50">
        <f>AE19*Sales!BT19</f>
        <v>491.81145724749194</v>
      </c>
      <c r="BR19" s="50">
        <f>AF19*Sales!BU19</f>
        <v>494.83761162975554</v>
      </c>
      <c r="BS19" s="50">
        <f>AG19*Sales!BV19</f>
        <v>497.8545523076599</v>
      </c>
      <c r="BT19" s="50">
        <f>AH19*Sales!BW19</f>
        <v>500.86492678394683</v>
      </c>
      <c r="BU19" s="50">
        <f>AI19*Sales!BX19</f>
        <v>502.89047395284769</v>
      </c>
      <c r="BV19" s="50">
        <f>AJ19*Sales!BY19</f>
        <v>504.9345106537499</v>
      </c>
      <c r="BW19" s="50">
        <f>AK19*Sales!BZ19</f>
        <v>506.98329382847351</v>
      </c>
      <c r="BX19" s="50">
        <f>AL19*Sales!CA19</f>
        <v>509.03954990503331</v>
      </c>
      <c r="BY19" s="50">
        <f>AM19*Sales!CB19</f>
        <v>511.10877276349663</v>
      </c>
      <c r="BZ19" s="50">
        <f>AN19*Sales!CC19</f>
        <v>513.19201626611675</v>
      </c>
      <c r="CA19" s="50">
        <f>AO19*Sales!CD19</f>
        <v>515.28907346546271</v>
      </c>
      <c r="CB19" s="50">
        <f>AP19*Sales!CE19</f>
        <v>517.39815026879694</v>
      </c>
      <c r="CC19" s="50">
        <f>AQ19*Sales!CF19</f>
        <v>519.52053618639115</v>
      </c>
      <c r="CD19" s="47">
        <f t="shared" si="39"/>
        <v>0</v>
      </c>
      <c r="CE19" s="47">
        <f t="shared" si="1"/>
        <v>0</v>
      </c>
      <c r="CF19" s="47">
        <f t="shared" si="2"/>
        <v>0</v>
      </c>
      <c r="CG19" s="47">
        <f t="shared" si="3"/>
        <v>0</v>
      </c>
      <c r="CH19" s="47">
        <f t="shared" si="4"/>
        <v>0</v>
      </c>
      <c r="CI19" s="47">
        <f t="shared" si="5"/>
        <v>0</v>
      </c>
      <c r="CJ19" s="47">
        <f t="shared" si="6"/>
        <v>0</v>
      </c>
      <c r="CK19" s="47">
        <f t="shared" si="7"/>
        <v>0</v>
      </c>
      <c r="CL19" s="47">
        <f t="shared" si="8"/>
        <v>0</v>
      </c>
      <c r="CM19" s="47">
        <f t="shared" si="9"/>
        <v>0</v>
      </c>
      <c r="CN19" s="47">
        <f t="shared" si="10"/>
        <v>0</v>
      </c>
      <c r="CO19" s="47">
        <f t="shared" si="11"/>
        <v>0</v>
      </c>
      <c r="CP19" s="47">
        <f t="shared" si="12"/>
        <v>0</v>
      </c>
      <c r="CQ19" s="47">
        <f t="shared" si="13"/>
        <v>87.087931341967519</v>
      </c>
      <c r="CR19" s="47">
        <f t="shared" si="14"/>
        <v>169.58616770419962</v>
      </c>
      <c r="CS19" s="47">
        <f t="shared" si="15"/>
        <v>168.92645290168929</v>
      </c>
      <c r="CT19" s="47">
        <f t="shared" si="16"/>
        <v>224.88629473150263</v>
      </c>
      <c r="CU19" s="47">
        <f t="shared" si="68"/>
        <v>323.4078300740498</v>
      </c>
      <c r="CV19" s="47">
        <f t="shared" si="69"/>
        <v>322.17917200932959</v>
      </c>
      <c r="CW19" s="47">
        <f t="shared" si="70"/>
        <v>320.97499075115832</v>
      </c>
      <c r="CX19" s="47">
        <f t="shared" si="71"/>
        <v>319.95170381809777</v>
      </c>
      <c r="CY19" s="47">
        <f t="shared" si="72"/>
        <v>437.74278511574363</v>
      </c>
      <c r="CZ19" s="47">
        <f t="shared" si="73"/>
        <v>467.27049976901446</v>
      </c>
      <c r="DA19" s="47">
        <f t="shared" si="74"/>
        <v>466.37025415077323</v>
      </c>
      <c r="DB19" s="47">
        <f t="shared" si="75"/>
        <v>466.04506889675349</v>
      </c>
      <c r="DC19" s="47">
        <f t="shared" si="76"/>
        <v>466.07613730369411</v>
      </c>
      <c r="DD19" s="47">
        <f t="shared" si="77"/>
        <v>466.18499548586419</v>
      </c>
      <c r="DE19" s="47">
        <f t="shared" si="78"/>
        <v>466.5372577254002</v>
      </c>
      <c r="DF19" s="47">
        <f t="shared" si="79"/>
        <v>475.4789738512514</v>
      </c>
      <c r="DG19" s="47">
        <f t="shared" si="80"/>
        <v>478.40894327089433</v>
      </c>
      <c r="DH19" s="47">
        <f t="shared" si="81"/>
        <v>479.97918249696943</v>
      </c>
      <c r="DI19" s="47">
        <f t="shared" si="82"/>
        <v>481.82288087249663</v>
      </c>
      <c r="DJ19" s="47">
        <f t="shared" si="83"/>
        <v>484.21949374523501</v>
      </c>
      <c r="DK19" s="47">
        <f t="shared" si="84"/>
        <v>486.73049686087165</v>
      </c>
      <c r="DL19" s="47">
        <f t="shared" si="85"/>
        <v>489.23084669252364</v>
      </c>
      <c r="DM19" s="47">
        <f t="shared" si="86"/>
        <v>491.56160527331537</v>
      </c>
      <c r="DN19" s="47">
        <f t="shared" si="87"/>
        <v>494.02932225428941</v>
      </c>
      <c r="DO19" s="47">
        <f t="shared" si="88"/>
        <v>496.64581399011462</v>
      </c>
    </row>
    <row r="20" spans="2:119" x14ac:dyDescent="0.35">
      <c r="B20" s="27" t="s">
        <v>2084</v>
      </c>
      <c r="C20" s="27" t="s">
        <v>75</v>
      </c>
      <c r="D20" s="30">
        <f>SUMIFS(F861_2013_EE!$I$4:$I$568,F861_2013_EE!$D$4:$D$568,C20)/1000</f>
        <v>2.2240000000000002</v>
      </c>
      <c r="E20" s="25">
        <f>D20/Sales!I20</f>
        <v>5.5812930515887908E-5</v>
      </c>
      <c r="F20" s="45"/>
      <c r="G20" s="45"/>
      <c r="H20" s="45"/>
      <c r="I20" s="45"/>
      <c r="J20" s="45"/>
      <c r="K20" s="45"/>
      <c r="L20" s="45"/>
      <c r="M20" s="45">
        <f t="shared" ref="M20:AQ20" si="94">IF(M$5&lt;=2020,MIN(objective_savings_pcnt,$E20),MIN(objective_savings_pcnt,L20+EE_ramp_rate))</f>
        <v>5.5812930515887908E-5</v>
      </c>
      <c r="N20" s="45">
        <f t="shared" si="94"/>
        <v>2.055812930515888E-3</v>
      </c>
      <c r="O20" s="45">
        <f t="shared" si="94"/>
        <v>4.0558129305158881E-3</v>
      </c>
      <c r="P20" s="45">
        <f t="shared" si="94"/>
        <v>6.0558129305158881E-3</v>
      </c>
      <c r="Q20" s="45">
        <f t="shared" si="94"/>
        <v>8.055812930515889E-3</v>
      </c>
      <c r="R20" s="45">
        <f t="shared" si="94"/>
        <v>0.01</v>
      </c>
      <c r="S20" s="45">
        <f t="shared" si="94"/>
        <v>0.01</v>
      </c>
      <c r="T20" s="45">
        <f t="shared" si="94"/>
        <v>0.01</v>
      </c>
      <c r="U20" s="45">
        <f t="shared" si="94"/>
        <v>0.01</v>
      </c>
      <c r="V20" s="45">
        <f t="shared" si="94"/>
        <v>0.01</v>
      </c>
      <c r="W20" s="45">
        <f t="shared" si="94"/>
        <v>0.01</v>
      </c>
      <c r="X20" s="45">
        <f t="shared" si="94"/>
        <v>0.01</v>
      </c>
      <c r="Y20" s="45">
        <f t="shared" si="94"/>
        <v>0.01</v>
      </c>
      <c r="Z20" s="45">
        <f t="shared" si="94"/>
        <v>0.01</v>
      </c>
      <c r="AA20" s="45">
        <f t="shared" si="94"/>
        <v>0.01</v>
      </c>
      <c r="AB20" s="45">
        <f t="shared" si="94"/>
        <v>0.01</v>
      </c>
      <c r="AC20" s="45">
        <f t="shared" si="94"/>
        <v>0.01</v>
      </c>
      <c r="AD20" s="45">
        <f t="shared" si="94"/>
        <v>0.01</v>
      </c>
      <c r="AE20" s="45">
        <f t="shared" si="94"/>
        <v>0.01</v>
      </c>
      <c r="AF20" s="45">
        <f t="shared" si="94"/>
        <v>0.01</v>
      </c>
      <c r="AG20" s="45">
        <f t="shared" si="94"/>
        <v>0.01</v>
      </c>
      <c r="AH20" s="45">
        <f t="shared" si="94"/>
        <v>0.01</v>
      </c>
      <c r="AI20" s="45">
        <f t="shared" si="94"/>
        <v>0.01</v>
      </c>
      <c r="AJ20" s="45">
        <f t="shared" si="94"/>
        <v>0.01</v>
      </c>
      <c r="AK20" s="45">
        <f t="shared" si="94"/>
        <v>0.01</v>
      </c>
      <c r="AL20" s="45">
        <f t="shared" si="94"/>
        <v>0.01</v>
      </c>
      <c r="AM20" s="45">
        <f t="shared" si="94"/>
        <v>0.01</v>
      </c>
      <c r="AN20" s="45">
        <f t="shared" si="94"/>
        <v>0.01</v>
      </c>
      <c r="AO20" s="45">
        <f t="shared" si="94"/>
        <v>0.01</v>
      </c>
      <c r="AP20" s="45">
        <f t="shared" si="94"/>
        <v>0.01</v>
      </c>
      <c r="AQ20" s="45">
        <f t="shared" si="94"/>
        <v>0.01</v>
      </c>
      <c r="AR20" s="50">
        <f>F20*Sales!I20</f>
        <v>0</v>
      </c>
      <c r="AS20" s="50">
        <f>G20*Sales!AV20</f>
        <v>0</v>
      </c>
      <c r="AT20" s="50">
        <f>H20*Sales!AW20</f>
        <v>0</v>
      </c>
      <c r="AU20" s="50">
        <f>I20*Sales!AX20</f>
        <v>0</v>
      </c>
      <c r="AV20" s="50">
        <f>J20*Sales!AY20</f>
        <v>0</v>
      </c>
      <c r="AW20" s="50">
        <f>K20*Sales!AZ20</f>
        <v>0</v>
      </c>
      <c r="AX20" s="50">
        <f>L20*Sales!BA20</f>
        <v>0</v>
      </c>
      <c r="AY20" s="50">
        <f>M20*Sales!BB20</f>
        <v>2.3061581684254384</v>
      </c>
      <c r="AZ20" s="50">
        <f>N20*Sales!BC20</f>
        <v>85.45539409854085</v>
      </c>
      <c r="BA20" s="50">
        <f>O20*Sales!BD20</f>
        <v>169.26661625243005</v>
      </c>
      <c r="BB20" s="50">
        <f>P20*Sales!BE20</f>
        <v>253.24609332294503</v>
      </c>
      <c r="BC20" s="50">
        <f>Q20*Sales!BF20</f>
        <v>336.89884968878931</v>
      </c>
      <c r="BD20" s="50">
        <f>R20*Sales!BG20</f>
        <v>417.40396196974871</v>
      </c>
      <c r="BE20" s="50">
        <f>S20*Sales!BH20</f>
        <v>415.81254005246586</v>
      </c>
      <c r="BF20" s="50">
        <f>T20*Sales!BI20</f>
        <v>414.25684058059727</v>
      </c>
      <c r="BG20" s="50">
        <f>U20*Sales!BJ20</f>
        <v>412.88590526113035</v>
      </c>
      <c r="BH20" s="50">
        <f>V20*Sales!BK20</f>
        <v>411.83744121938281</v>
      </c>
      <c r="BI20" s="50">
        <f>W20*Sales!BL20</f>
        <v>411.11244987798602</v>
      </c>
      <c r="BJ20" s="50">
        <f>X20*Sales!BM20</f>
        <v>410.80670821740642</v>
      </c>
      <c r="BK20" s="50">
        <f>Y20*Sales!BN20</f>
        <v>411.07654867845241</v>
      </c>
      <c r="BL20" s="50">
        <f>Z20*Sales!BO20</f>
        <v>411.76487127187698</v>
      </c>
      <c r="BM20" s="50">
        <f>AA20*Sales!BP20</f>
        <v>412.72720450329859</v>
      </c>
      <c r="BN20" s="50">
        <f>AB20*Sales!BQ20</f>
        <v>413.96259354993697</v>
      </c>
      <c r="BO20" s="50">
        <f>AC20*Sales!BR20</f>
        <v>415.56613194749781</v>
      </c>
      <c r="BP20" s="50">
        <f>AD20*Sales!BS20</f>
        <v>417.41955752405528</v>
      </c>
      <c r="BQ20" s="50">
        <f>AE20*Sales!BT20</f>
        <v>419.52289760518715</v>
      </c>
      <c r="BR20" s="50">
        <f>AF20*Sales!BU20</f>
        <v>421.87556927374959</v>
      </c>
      <c r="BS20" s="50">
        <f>AG20*Sales!BV20</f>
        <v>424.4700512891938</v>
      </c>
      <c r="BT20" s="50">
        <f>AH20*Sales!BW20</f>
        <v>427.10355857100649</v>
      </c>
      <c r="BU20" s="50">
        <f>AI20*Sales!BX20</f>
        <v>429.27844015562209</v>
      </c>
      <c r="BV20" s="50">
        <f>AJ20*Sales!BY20</f>
        <v>431.45955157226035</v>
      </c>
      <c r="BW20" s="50">
        <f>AK20*Sales!BZ20</f>
        <v>433.6525917682348</v>
      </c>
      <c r="BX20" s="50">
        <f>AL20*Sales!CA20</f>
        <v>435.86030455507353</v>
      </c>
      <c r="BY20" s="50">
        <f>AM20*Sales!CB20</f>
        <v>438.08565368009317</v>
      </c>
      <c r="BZ20" s="50">
        <f>AN20*Sales!CC20</f>
        <v>440.33158088242953</v>
      </c>
      <c r="CA20" s="50">
        <f>AO20*Sales!CD20</f>
        <v>442.58704869229689</v>
      </c>
      <c r="CB20" s="50">
        <f>AP20*Sales!CE20</f>
        <v>444.85054776409163</v>
      </c>
      <c r="CC20" s="50">
        <f>AQ20*Sales!CF20</f>
        <v>447.12295541425237</v>
      </c>
      <c r="CD20" s="47">
        <f t="shared" si="39"/>
        <v>0</v>
      </c>
      <c r="CE20" s="47">
        <f t="shared" si="1"/>
        <v>0</v>
      </c>
      <c r="CF20" s="47">
        <f t="shared" si="2"/>
        <v>0</v>
      </c>
      <c r="CG20" s="47">
        <f t="shared" si="3"/>
        <v>0</v>
      </c>
      <c r="CH20" s="47">
        <f t="shared" si="4"/>
        <v>0</v>
      </c>
      <c r="CI20" s="47">
        <f t="shared" si="5"/>
        <v>0</v>
      </c>
      <c r="CJ20" s="47">
        <f t="shared" si="6"/>
        <v>0</v>
      </c>
      <c r="CK20" s="47">
        <f t="shared" si="7"/>
        <v>0</v>
      </c>
      <c r="CL20" s="47">
        <f t="shared" si="8"/>
        <v>0</v>
      </c>
      <c r="CM20" s="47">
        <f t="shared" si="9"/>
        <v>0</v>
      </c>
      <c r="CN20" s="47">
        <f t="shared" si="10"/>
        <v>0</v>
      </c>
      <c r="CO20" s="47">
        <f t="shared" si="11"/>
        <v>0</v>
      </c>
      <c r="CP20" s="47">
        <f t="shared" si="12"/>
        <v>0</v>
      </c>
      <c r="CQ20" s="47">
        <f t="shared" si="13"/>
        <v>0.41465805897758162</v>
      </c>
      <c r="CR20" s="47">
        <f t="shared" si="14"/>
        <v>15.759711644824932</v>
      </c>
      <c r="CS20" s="47">
        <f t="shared" si="15"/>
        <v>45.050686701663849</v>
      </c>
      <c r="CT20" s="47">
        <f t="shared" si="16"/>
        <v>74.754662140915116</v>
      </c>
      <c r="CU20" s="47">
        <f t="shared" si="68"/>
        <v>114.35013687212771</v>
      </c>
      <c r="CV20" s="47">
        <f t="shared" si="69"/>
        <v>169.9883752598019</v>
      </c>
      <c r="CW20" s="47">
        <f t="shared" si="70"/>
        <v>210.48240773339222</v>
      </c>
      <c r="CX20" s="47">
        <f t="shared" si="71"/>
        <v>236.937924426563</v>
      </c>
      <c r="CY20" s="47">
        <f t="shared" si="72"/>
        <v>263.56206128142338</v>
      </c>
      <c r="CZ20" s="47">
        <f t="shared" si="73"/>
        <v>299.95863923796071</v>
      </c>
      <c r="DA20" s="47">
        <f t="shared" si="74"/>
        <v>324.88712061856893</v>
      </c>
      <c r="DB20" s="47">
        <f t="shared" si="75"/>
        <v>350.05813218487566</v>
      </c>
      <c r="DC20" s="47">
        <f t="shared" si="76"/>
        <v>375.41061580472712</v>
      </c>
      <c r="DD20" s="47">
        <f t="shared" si="77"/>
        <v>400.25009466384722</v>
      </c>
      <c r="DE20" s="47">
        <f t="shared" si="78"/>
        <v>405.04260159531805</v>
      </c>
      <c r="DF20" s="47">
        <f t="shared" si="79"/>
        <v>404.95505081789338</v>
      </c>
      <c r="DG20" s="47">
        <f t="shared" si="80"/>
        <v>406.52882884951055</v>
      </c>
      <c r="DH20" s="47">
        <f t="shared" si="81"/>
        <v>408.67247869358181</v>
      </c>
      <c r="DI20" s="47">
        <f t="shared" si="82"/>
        <v>411.09615377922631</v>
      </c>
      <c r="DJ20" s="47">
        <f t="shared" si="83"/>
        <v>413.82455939406123</v>
      </c>
      <c r="DK20" s="47">
        <f t="shared" si="84"/>
        <v>416.85842620051289</v>
      </c>
      <c r="DL20" s="47">
        <f t="shared" si="85"/>
        <v>418.80274261398489</v>
      </c>
      <c r="DM20" s="47">
        <f t="shared" si="86"/>
        <v>420.59925098562695</v>
      </c>
      <c r="DN20" s="47">
        <f t="shared" si="87"/>
        <v>422.48507541029454</v>
      </c>
      <c r="DO20" s="47">
        <f t="shared" si="88"/>
        <v>424.5414155697639</v>
      </c>
    </row>
    <row r="21" spans="2:119" x14ac:dyDescent="0.35">
      <c r="B21" s="27" t="s">
        <v>2085</v>
      </c>
      <c r="C21" s="27" t="s">
        <v>106</v>
      </c>
      <c r="D21" s="30">
        <f>SUMIFS(F861_2013_EE!$I$4:$I$568,F861_2013_EE!$D$4:$D$568,C21)/1000</f>
        <v>319.714</v>
      </c>
      <c r="E21" s="25">
        <f>D21/Sales!I21</f>
        <v>3.7718205364027741E-3</v>
      </c>
      <c r="F21" s="45"/>
      <c r="G21" s="45"/>
      <c r="H21" s="45"/>
      <c r="I21" s="45"/>
      <c r="J21" s="45"/>
      <c r="K21" s="45"/>
      <c r="L21" s="45"/>
      <c r="M21" s="45">
        <f t="shared" ref="M21:AQ21" si="95">IF(M$5&lt;=2020,MIN(objective_savings_pcnt,$E21),MIN(objective_savings_pcnt,L21+EE_ramp_rate))</f>
        <v>3.7718205364027741E-3</v>
      </c>
      <c r="N21" s="45">
        <f t="shared" si="95"/>
        <v>5.7718205364027742E-3</v>
      </c>
      <c r="O21" s="45">
        <f t="shared" si="95"/>
        <v>7.7718205364027742E-3</v>
      </c>
      <c r="P21" s="45">
        <f t="shared" si="95"/>
        <v>9.7718205364027734E-3</v>
      </c>
      <c r="Q21" s="45">
        <f t="shared" si="95"/>
        <v>0.01</v>
      </c>
      <c r="R21" s="45">
        <f t="shared" si="95"/>
        <v>0.01</v>
      </c>
      <c r="S21" s="45">
        <f t="shared" si="95"/>
        <v>0.01</v>
      </c>
      <c r="T21" s="45">
        <f t="shared" si="95"/>
        <v>0.01</v>
      </c>
      <c r="U21" s="45">
        <f t="shared" si="95"/>
        <v>0.01</v>
      </c>
      <c r="V21" s="45">
        <f t="shared" si="95"/>
        <v>0.01</v>
      </c>
      <c r="W21" s="45">
        <f t="shared" si="95"/>
        <v>0.01</v>
      </c>
      <c r="X21" s="45">
        <f t="shared" si="95"/>
        <v>0.01</v>
      </c>
      <c r="Y21" s="45">
        <f t="shared" si="95"/>
        <v>0.01</v>
      </c>
      <c r="Z21" s="45">
        <f t="shared" si="95"/>
        <v>0.01</v>
      </c>
      <c r="AA21" s="45">
        <f t="shared" si="95"/>
        <v>0.01</v>
      </c>
      <c r="AB21" s="45">
        <f t="shared" si="95"/>
        <v>0.01</v>
      </c>
      <c r="AC21" s="45">
        <f t="shared" si="95"/>
        <v>0.01</v>
      </c>
      <c r="AD21" s="45">
        <f t="shared" si="95"/>
        <v>0.01</v>
      </c>
      <c r="AE21" s="45">
        <f t="shared" si="95"/>
        <v>0.01</v>
      </c>
      <c r="AF21" s="45">
        <f t="shared" si="95"/>
        <v>0.01</v>
      </c>
      <c r="AG21" s="45">
        <f t="shared" si="95"/>
        <v>0.01</v>
      </c>
      <c r="AH21" s="45">
        <f t="shared" si="95"/>
        <v>0.01</v>
      </c>
      <c r="AI21" s="45">
        <f t="shared" si="95"/>
        <v>0.01</v>
      </c>
      <c r="AJ21" s="45">
        <f t="shared" si="95"/>
        <v>0.01</v>
      </c>
      <c r="AK21" s="45">
        <f t="shared" si="95"/>
        <v>0.01</v>
      </c>
      <c r="AL21" s="45">
        <f t="shared" si="95"/>
        <v>0.01</v>
      </c>
      <c r="AM21" s="45">
        <f t="shared" si="95"/>
        <v>0.01</v>
      </c>
      <c r="AN21" s="45">
        <f t="shared" si="95"/>
        <v>0.01</v>
      </c>
      <c r="AO21" s="45">
        <f t="shared" si="95"/>
        <v>0.01</v>
      </c>
      <c r="AP21" s="45">
        <f t="shared" si="95"/>
        <v>0.01</v>
      </c>
      <c r="AQ21" s="45">
        <f t="shared" si="95"/>
        <v>0.01</v>
      </c>
      <c r="AR21" s="50">
        <f>F21*Sales!I21</f>
        <v>0</v>
      </c>
      <c r="AS21" s="50">
        <f>G21*Sales!AV21</f>
        <v>0</v>
      </c>
      <c r="AT21" s="50">
        <f>H21*Sales!AW21</f>
        <v>0</v>
      </c>
      <c r="AU21" s="50">
        <f>I21*Sales!AX21</f>
        <v>0</v>
      </c>
      <c r="AV21" s="50">
        <f>J21*Sales!AY21</f>
        <v>0</v>
      </c>
      <c r="AW21" s="50">
        <f>K21*Sales!AZ21</f>
        <v>0</v>
      </c>
      <c r="AX21" s="50">
        <f>L21*Sales!BA21</f>
        <v>0</v>
      </c>
      <c r="AY21" s="50">
        <f>M21*Sales!BB21</f>
        <v>336.72160297605552</v>
      </c>
      <c r="AZ21" s="50">
        <f>N21*Sales!BC21</f>
        <v>517.79433818013308</v>
      </c>
      <c r="BA21" s="50">
        <f>O21*Sales!BD21</f>
        <v>699.26316237696608</v>
      </c>
      <c r="BB21" s="50">
        <f>P21*Sales!BE21</f>
        <v>880.07865446985943</v>
      </c>
      <c r="BC21" s="50">
        <f>Q21*Sales!BF21</f>
        <v>899.77675694770664</v>
      </c>
      <c r="BD21" s="50">
        <f>R21*Sales!BG21</f>
        <v>898.79632817934964</v>
      </c>
      <c r="BE21" s="50">
        <f>S21*Sales!BH21</f>
        <v>897.89525965024472</v>
      </c>
      <c r="BF21" s="50">
        <f>T21*Sales!BI21</f>
        <v>897.67880244475759</v>
      </c>
      <c r="BG21" s="50">
        <f>U21*Sales!BJ21</f>
        <v>898.43676268549154</v>
      </c>
      <c r="BH21" s="50">
        <f>V21*Sales!BK21</f>
        <v>899.89451028021188</v>
      </c>
      <c r="BI21" s="50">
        <f>W21*Sales!BL21</f>
        <v>902.43870273836944</v>
      </c>
      <c r="BJ21" s="50">
        <f>X21*Sales!BM21</f>
        <v>906.27725557202064</v>
      </c>
      <c r="BK21" s="50">
        <f>Y21*Sales!BN21</f>
        <v>910.76621457273154</v>
      </c>
      <c r="BL21" s="50">
        <f>Z21*Sales!BO21</f>
        <v>915.86453578149349</v>
      </c>
      <c r="BM21" s="50">
        <f>AA21*Sales!BP21</f>
        <v>921.37849167524507</v>
      </c>
      <c r="BN21" s="50">
        <f>AB21*Sales!BQ21</f>
        <v>927.77653223623838</v>
      </c>
      <c r="BO21" s="50">
        <f>AC21*Sales!BR21</f>
        <v>934.84255852573733</v>
      </c>
      <c r="BP21" s="50">
        <f>AD21*Sales!BS21</f>
        <v>942.47749962380112</v>
      </c>
      <c r="BQ21" s="50">
        <f>AE21*Sales!BT21</f>
        <v>950.68171034151067</v>
      </c>
      <c r="BR21" s="50">
        <f>AF21*Sales!BU21</f>
        <v>959.0617857198705</v>
      </c>
      <c r="BS21" s="50">
        <f>AG21*Sales!BV21</f>
        <v>967.46938735217964</v>
      </c>
      <c r="BT21" s="50">
        <f>AH21*Sales!BW21</f>
        <v>975.8976094829568</v>
      </c>
      <c r="BU21" s="50">
        <f>AI21*Sales!BX21</f>
        <v>981.18713922282086</v>
      </c>
      <c r="BV21" s="50">
        <f>AJ21*Sales!BY21</f>
        <v>986.53848546157269</v>
      </c>
      <c r="BW21" s="50">
        <f>AK21*Sales!BZ21</f>
        <v>991.95284505121469</v>
      </c>
      <c r="BX21" s="50">
        <f>AL21*Sales!CA21</f>
        <v>997.43666997334367</v>
      </c>
      <c r="BY21" s="50">
        <f>AM21*Sales!CB21</f>
        <v>1002.9707311998558</v>
      </c>
      <c r="BZ21" s="50">
        <f>AN21*Sales!CC21</f>
        <v>1008.5512863193044</v>
      </c>
      <c r="CA21" s="50">
        <f>AO21*Sales!CD21</f>
        <v>1014.1812792997765</v>
      </c>
      <c r="CB21" s="50">
        <f>AP21*Sales!CE21</f>
        <v>1019.8576969908002</v>
      </c>
      <c r="CC21" s="50">
        <f>AQ21*Sales!CF21</f>
        <v>1025.578017789036</v>
      </c>
      <c r="CD21" s="47">
        <f t="shared" si="39"/>
        <v>0</v>
      </c>
      <c r="CE21" s="47">
        <f t="shared" si="1"/>
        <v>0</v>
      </c>
      <c r="CF21" s="47">
        <f t="shared" si="2"/>
        <v>0</v>
      </c>
      <c r="CG21" s="47">
        <f t="shared" si="3"/>
        <v>0</v>
      </c>
      <c r="CH21" s="47">
        <f t="shared" si="4"/>
        <v>0</v>
      </c>
      <c r="CI21" s="47">
        <f t="shared" si="5"/>
        <v>0</v>
      </c>
      <c r="CJ21" s="47">
        <f t="shared" si="6"/>
        <v>0</v>
      </c>
      <c r="CK21" s="47">
        <f t="shared" si="7"/>
        <v>0</v>
      </c>
      <c r="CL21" s="47">
        <f t="shared" si="8"/>
        <v>0</v>
      </c>
      <c r="CM21" s="47">
        <f t="shared" si="9"/>
        <v>0</v>
      </c>
      <c r="CN21" s="47">
        <f t="shared" si="10"/>
        <v>0</v>
      </c>
      <c r="CO21" s="47">
        <f t="shared" si="11"/>
        <v>0</v>
      </c>
      <c r="CP21" s="47">
        <f t="shared" si="12"/>
        <v>0</v>
      </c>
      <c r="CQ21" s="47">
        <f t="shared" si="13"/>
        <v>60.54412408373598</v>
      </c>
      <c r="CR21" s="47">
        <f t="shared" si="14"/>
        <v>150.69260362825563</v>
      </c>
      <c r="CS21" s="47">
        <f t="shared" si="15"/>
        <v>214.29109519938766</v>
      </c>
      <c r="CT21" s="47">
        <f t="shared" si="16"/>
        <v>317.19319621904947</v>
      </c>
      <c r="CU21" s="47">
        <f t="shared" si="68"/>
        <v>441.91082718166172</v>
      </c>
      <c r="CV21" s="47">
        <f t="shared" si="69"/>
        <v>503.46438961349713</v>
      </c>
      <c r="CW21" s="47">
        <f t="shared" si="70"/>
        <v>561.50040761015555</v>
      </c>
      <c r="CX21" s="47">
        <f t="shared" si="71"/>
        <v>600.70892942644855</v>
      </c>
      <c r="CY21" s="47">
        <f t="shared" si="72"/>
        <v>687.11342190610594</v>
      </c>
      <c r="CZ21" s="47">
        <f t="shared" si="73"/>
        <v>752.72688194287764</v>
      </c>
      <c r="DA21" s="47">
        <f t="shared" si="74"/>
        <v>809.03544662102604</v>
      </c>
      <c r="DB21" s="47">
        <f t="shared" si="75"/>
        <v>865.88204735687077</v>
      </c>
      <c r="DC21" s="47">
        <f t="shared" si="76"/>
        <v>883.89048623627525</v>
      </c>
      <c r="DD21" s="47">
        <f t="shared" si="77"/>
        <v>887.17343281732451</v>
      </c>
      <c r="DE21" s="47">
        <f t="shared" si="78"/>
        <v>889.72522806484767</v>
      </c>
      <c r="DF21" s="47">
        <f t="shared" si="79"/>
        <v>898.54848144300126</v>
      </c>
      <c r="DG21" s="47">
        <f t="shared" si="80"/>
        <v>906.58506596472796</v>
      </c>
      <c r="DH21" s="47">
        <f t="shared" si="81"/>
        <v>914.78369580645267</v>
      </c>
      <c r="DI21" s="47">
        <f t="shared" si="82"/>
        <v>923.67097056270768</v>
      </c>
      <c r="DJ21" s="47">
        <f t="shared" si="83"/>
        <v>930.6851304036079</v>
      </c>
      <c r="DK21" s="47">
        <f t="shared" si="84"/>
        <v>937.35549649761299</v>
      </c>
      <c r="DL21" s="47">
        <f t="shared" si="85"/>
        <v>944.34685228591479</v>
      </c>
      <c r="DM21" s="47">
        <f t="shared" si="86"/>
        <v>951.06631714497962</v>
      </c>
      <c r="DN21" s="47">
        <f t="shared" si="87"/>
        <v>957.55991926325578</v>
      </c>
      <c r="DO21" s="47">
        <f t="shared" si="88"/>
        <v>964.31705383307553</v>
      </c>
    </row>
    <row r="22" spans="2:119" x14ac:dyDescent="0.35">
      <c r="B22" s="27" t="s">
        <v>2086</v>
      </c>
      <c r="C22" s="27" t="s">
        <v>28</v>
      </c>
      <c r="D22" s="30">
        <f>SUMIFS(F861_2013_EE!$I$4:$I$568,F861_2013_EE!$D$4:$D$568,C22)/1000</f>
        <v>21.614000000000001</v>
      </c>
      <c r="E22" s="25">
        <f>D22/Sales!I22</f>
        <v>2.5188813546980716E-4</v>
      </c>
      <c r="F22" s="45"/>
      <c r="G22" s="45"/>
      <c r="H22" s="45"/>
      <c r="I22" s="45"/>
      <c r="J22" s="45"/>
      <c r="K22" s="45"/>
      <c r="L22" s="45"/>
      <c r="M22" s="45">
        <f t="shared" ref="M22:AQ22" si="96">IF(M$5&lt;=2020,MIN(objective_savings_pcnt,$E22),MIN(objective_savings_pcnt,L22+EE_ramp_rate))</f>
        <v>2.5188813546980716E-4</v>
      </c>
      <c r="N22" s="45">
        <f t="shared" si="96"/>
        <v>2.2518881354698073E-3</v>
      </c>
      <c r="O22" s="45">
        <f t="shared" si="96"/>
        <v>4.2518881354698078E-3</v>
      </c>
      <c r="P22" s="45">
        <f t="shared" si="96"/>
        <v>6.2518881354698078E-3</v>
      </c>
      <c r="Q22" s="45">
        <f t="shared" si="96"/>
        <v>8.2518881354698079E-3</v>
      </c>
      <c r="R22" s="45">
        <f t="shared" si="96"/>
        <v>0.01</v>
      </c>
      <c r="S22" s="45">
        <f t="shared" si="96"/>
        <v>0.01</v>
      </c>
      <c r="T22" s="45">
        <f t="shared" si="96"/>
        <v>0.01</v>
      </c>
      <c r="U22" s="45">
        <f t="shared" si="96"/>
        <v>0.01</v>
      </c>
      <c r="V22" s="45">
        <f t="shared" si="96"/>
        <v>0.01</v>
      </c>
      <c r="W22" s="45">
        <f t="shared" si="96"/>
        <v>0.01</v>
      </c>
      <c r="X22" s="45">
        <f t="shared" si="96"/>
        <v>0.01</v>
      </c>
      <c r="Y22" s="45">
        <f t="shared" si="96"/>
        <v>0.01</v>
      </c>
      <c r="Z22" s="45">
        <f t="shared" si="96"/>
        <v>0.01</v>
      </c>
      <c r="AA22" s="45">
        <f t="shared" si="96"/>
        <v>0.01</v>
      </c>
      <c r="AB22" s="45">
        <f t="shared" si="96"/>
        <v>0.01</v>
      </c>
      <c r="AC22" s="45">
        <f t="shared" si="96"/>
        <v>0.01</v>
      </c>
      <c r="AD22" s="45">
        <f t="shared" si="96"/>
        <v>0.01</v>
      </c>
      <c r="AE22" s="45">
        <f t="shared" si="96"/>
        <v>0.01</v>
      </c>
      <c r="AF22" s="45">
        <f t="shared" si="96"/>
        <v>0.01</v>
      </c>
      <c r="AG22" s="45">
        <f t="shared" si="96"/>
        <v>0.01</v>
      </c>
      <c r="AH22" s="45">
        <f t="shared" si="96"/>
        <v>0.01</v>
      </c>
      <c r="AI22" s="45">
        <f t="shared" si="96"/>
        <v>0.01</v>
      </c>
      <c r="AJ22" s="45">
        <f t="shared" si="96"/>
        <v>0.01</v>
      </c>
      <c r="AK22" s="45">
        <f t="shared" si="96"/>
        <v>0.01</v>
      </c>
      <c r="AL22" s="45">
        <f t="shared" si="96"/>
        <v>0.01</v>
      </c>
      <c r="AM22" s="45">
        <f t="shared" si="96"/>
        <v>0.01</v>
      </c>
      <c r="AN22" s="45">
        <f t="shared" si="96"/>
        <v>0.01</v>
      </c>
      <c r="AO22" s="45">
        <f t="shared" si="96"/>
        <v>0.01</v>
      </c>
      <c r="AP22" s="45">
        <f t="shared" si="96"/>
        <v>0.01</v>
      </c>
      <c r="AQ22" s="45">
        <f t="shared" si="96"/>
        <v>0.01</v>
      </c>
      <c r="AR22" s="50">
        <f>F22*Sales!I22</f>
        <v>0</v>
      </c>
      <c r="AS22" s="50">
        <f>G22*Sales!AV22</f>
        <v>0</v>
      </c>
      <c r="AT22" s="50">
        <f>H22*Sales!AW22</f>
        <v>0</v>
      </c>
      <c r="AU22" s="50">
        <f>I22*Sales!AX22</f>
        <v>0</v>
      </c>
      <c r="AV22" s="50">
        <f>J22*Sales!AY22</f>
        <v>0</v>
      </c>
      <c r="AW22" s="50">
        <f>K22*Sales!AZ22</f>
        <v>0</v>
      </c>
      <c r="AX22" s="50">
        <f>L22*Sales!BA22</f>
        <v>0</v>
      </c>
      <c r="AY22" s="50">
        <f>M22*Sales!BB22</f>
        <v>22.885428962164006</v>
      </c>
      <c r="AZ22" s="50">
        <f>N22*Sales!BC22</f>
        <v>206.50335251542609</v>
      </c>
      <c r="BA22" s="50">
        <f>O22*Sales!BD22</f>
        <v>392.76310087689166</v>
      </c>
      <c r="BB22" s="50">
        <f>P22*Sales!BE22</f>
        <v>580.5968956321326</v>
      </c>
      <c r="BC22" s="50">
        <f>Q22*Sales!BF22</f>
        <v>768.92527871492041</v>
      </c>
      <c r="BD22" s="50">
        <f>R22*Sales!BG22</f>
        <v>933.16265744462908</v>
      </c>
      <c r="BE22" s="50">
        <f>S22*Sales!BH22</f>
        <v>932.95203949588324</v>
      </c>
      <c r="BF22" s="50">
        <f>T22*Sales!BI22</f>
        <v>932.87198354638247</v>
      </c>
      <c r="BG22" s="50">
        <f>U22*Sales!BJ22</f>
        <v>933.25016605039309</v>
      </c>
      <c r="BH22" s="50">
        <f>V22*Sales!BK22</f>
        <v>934.3625052351739</v>
      </c>
      <c r="BI22" s="50">
        <f>W22*Sales!BL22</f>
        <v>936.23660659982124</v>
      </c>
      <c r="BJ22" s="50">
        <f>X22*Sales!BM22</f>
        <v>939.10410113902151</v>
      </c>
      <c r="BK22" s="50">
        <f>Y22*Sales!BN22</f>
        <v>943.24632784048049</v>
      </c>
      <c r="BL22" s="50">
        <f>Z22*Sales!BO22</f>
        <v>948.32178696832273</v>
      </c>
      <c r="BM22" s="50">
        <f>AA22*Sales!BP22</f>
        <v>954.04481190980459</v>
      </c>
      <c r="BN22" s="50">
        <f>AB22*Sales!BQ22</f>
        <v>960.43971541590963</v>
      </c>
      <c r="BO22" s="50">
        <f>AC22*Sales!BR22</f>
        <v>967.66881813414716</v>
      </c>
      <c r="BP22" s="50">
        <f>AD22*Sales!BS22</f>
        <v>975.49785457129792</v>
      </c>
      <c r="BQ22" s="50">
        <f>AE22*Sales!BT22</f>
        <v>983.93115354852944</v>
      </c>
      <c r="BR22" s="50">
        <f>AF22*Sales!BU22</f>
        <v>992.97159214958333</v>
      </c>
      <c r="BS22" s="50">
        <f>AG22*Sales!BV22</f>
        <v>1002.5616644417595</v>
      </c>
      <c r="BT22" s="50">
        <f>AH22*Sales!BW22</f>
        <v>1012.2847975113312</v>
      </c>
      <c r="BU22" s="50">
        <f>AI22*Sales!BX22</f>
        <v>1019.9461839300394</v>
      </c>
      <c r="BV22" s="50">
        <f>AJ22*Sales!BY22</f>
        <v>1027.6664688031806</v>
      </c>
      <c r="BW22" s="50">
        <f>AK22*Sales!BZ22</f>
        <v>1035.4580864141728</v>
      </c>
      <c r="BX22" s="50">
        <f>AL22*Sales!CA22</f>
        <v>1043.3277205068762</v>
      </c>
      <c r="BY22" s="50">
        <f>AM22*Sales!CB22</f>
        <v>1051.2826188820047</v>
      </c>
      <c r="BZ22" s="50">
        <f>AN22*Sales!CC22</f>
        <v>1059.3266877244466</v>
      </c>
      <c r="CA22" s="50">
        <f>AO22*Sales!CD22</f>
        <v>1067.438039232014</v>
      </c>
      <c r="CB22" s="50">
        <f>AP22*Sales!CE22</f>
        <v>1075.6122501218172</v>
      </c>
      <c r="CC22" s="50">
        <f>AQ22*Sales!CF22</f>
        <v>1083.849816801991</v>
      </c>
      <c r="CD22" s="47">
        <f t="shared" si="39"/>
        <v>0</v>
      </c>
      <c r="CE22" s="47">
        <f t="shared" si="1"/>
        <v>0</v>
      </c>
      <c r="CF22" s="47">
        <f t="shared" si="2"/>
        <v>0</v>
      </c>
      <c r="CG22" s="47">
        <f t="shared" si="3"/>
        <v>0</v>
      </c>
      <c r="CH22" s="47">
        <f t="shared" si="4"/>
        <v>0</v>
      </c>
      <c r="CI22" s="47">
        <f t="shared" si="5"/>
        <v>0</v>
      </c>
      <c r="CJ22" s="47">
        <f t="shared" si="6"/>
        <v>0</v>
      </c>
      <c r="CK22" s="47">
        <f t="shared" si="7"/>
        <v>0</v>
      </c>
      <c r="CL22" s="47">
        <f t="shared" si="8"/>
        <v>0</v>
      </c>
      <c r="CM22" s="47">
        <f t="shared" si="9"/>
        <v>0</v>
      </c>
      <c r="CN22" s="47">
        <f t="shared" si="10"/>
        <v>0</v>
      </c>
      <c r="CO22" s="47">
        <f t="shared" si="11"/>
        <v>0</v>
      </c>
      <c r="CP22" s="47">
        <f t="shared" si="12"/>
        <v>0</v>
      </c>
      <c r="CQ22" s="47">
        <f t="shared" si="13"/>
        <v>4.1149075038506275</v>
      </c>
      <c r="CR22" s="47">
        <f t="shared" si="14"/>
        <v>41.044451986685864</v>
      </c>
      <c r="CS22" s="47">
        <f t="shared" si="15"/>
        <v>105.93968726152539</v>
      </c>
      <c r="CT22" s="47">
        <f t="shared" si="16"/>
        <v>174.24445114186068</v>
      </c>
      <c r="CU22" s="47">
        <f t="shared" si="68"/>
        <v>266.3880833579434</v>
      </c>
      <c r="CV22" s="47">
        <f t="shared" si="69"/>
        <v>387.57219107416586</v>
      </c>
      <c r="CW22" s="47">
        <f t="shared" si="70"/>
        <v>475.79340990877961</v>
      </c>
      <c r="CX22" s="47">
        <f t="shared" si="71"/>
        <v>536.29271347339738</v>
      </c>
      <c r="CY22" s="47">
        <f t="shared" si="72"/>
        <v>599.78152453149846</v>
      </c>
      <c r="CZ22" s="47">
        <f t="shared" si="73"/>
        <v>680.08409038280672</v>
      </c>
      <c r="DA22" s="47">
        <f t="shared" si="74"/>
        <v>737.70325431295782</v>
      </c>
      <c r="DB22" s="47">
        <f t="shared" si="75"/>
        <v>796.26331071501215</v>
      </c>
      <c r="DC22" s="47">
        <f t="shared" si="76"/>
        <v>855.62253477255354</v>
      </c>
      <c r="DD22" s="47">
        <f t="shared" si="77"/>
        <v>909.74461360777684</v>
      </c>
      <c r="DE22" s="47">
        <f t="shared" si="78"/>
        <v>922.66444636492633</v>
      </c>
      <c r="DF22" s="47">
        <f t="shared" si="79"/>
        <v>926.20837107044122</v>
      </c>
      <c r="DG22" s="47">
        <f t="shared" si="80"/>
        <v>933.2153001133621</v>
      </c>
      <c r="DH22" s="47">
        <f t="shared" si="81"/>
        <v>941.47430115068994</v>
      </c>
      <c r="DI22" s="47">
        <f t="shared" si="82"/>
        <v>950.42236859494221</v>
      </c>
      <c r="DJ22" s="47">
        <f t="shared" si="83"/>
        <v>960.1222029968003</v>
      </c>
      <c r="DK22" s="47">
        <f t="shared" si="84"/>
        <v>970.24649870957671</v>
      </c>
      <c r="DL22" s="47">
        <f t="shared" si="85"/>
        <v>978.21936833646873</v>
      </c>
      <c r="DM22" s="47">
        <f t="shared" si="86"/>
        <v>985.76497809878151</v>
      </c>
      <c r="DN22" s="47">
        <f t="shared" si="87"/>
        <v>993.37047285419362</v>
      </c>
      <c r="DO22" s="47">
        <f t="shared" si="88"/>
        <v>1001.3870625996041</v>
      </c>
    </row>
    <row r="23" spans="2:119" x14ac:dyDescent="0.35">
      <c r="B23" s="27" t="s">
        <v>2087</v>
      </c>
      <c r="C23" s="27" t="s">
        <v>150</v>
      </c>
      <c r="D23" s="30">
        <f>SUMIFS(F861_2013_EE!$I$4:$I$568,F861_2013_EE!$D$4:$D$568,C23)/1000</f>
        <v>134.55500000000001</v>
      </c>
      <c r="E23" s="25">
        <f>D23/Sales!I23</f>
        <v>1.1350018266481778E-2</v>
      </c>
      <c r="F23" s="45"/>
      <c r="G23" s="45"/>
      <c r="H23" s="45"/>
      <c r="I23" s="45"/>
      <c r="J23" s="45"/>
      <c r="K23" s="45"/>
      <c r="L23" s="45"/>
      <c r="M23" s="45">
        <f t="shared" ref="M23:AQ23" si="97">IF(M$5&lt;=2020,MIN(objective_savings_pcnt,$E23),MIN(objective_savings_pcnt,L23+EE_ramp_rate))</f>
        <v>0.01</v>
      </c>
      <c r="N23" s="45">
        <f t="shared" si="97"/>
        <v>0.01</v>
      </c>
      <c r="O23" s="45">
        <f t="shared" si="97"/>
        <v>0.01</v>
      </c>
      <c r="P23" s="45">
        <f t="shared" si="97"/>
        <v>0.01</v>
      </c>
      <c r="Q23" s="45">
        <f t="shared" si="97"/>
        <v>0.01</v>
      </c>
      <c r="R23" s="45">
        <f t="shared" si="97"/>
        <v>0.01</v>
      </c>
      <c r="S23" s="45">
        <f t="shared" si="97"/>
        <v>0.01</v>
      </c>
      <c r="T23" s="45">
        <f t="shared" si="97"/>
        <v>0.01</v>
      </c>
      <c r="U23" s="45">
        <f t="shared" si="97"/>
        <v>0.01</v>
      </c>
      <c r="V23" s="45">
        <f t="shared" si="97"/>
        <v>0.01</v>
      </c>
      <c r="W23" s="45">
        <f t="shared" si="97"/>
        <v>0.01</v>
      </c>
      <c r="X23" s="45">
        <f t="shared" si="97"/>
        <v>0.01</v>
      </c>
      <c r="Y23" s="45">
        <f t="shared" si="97"/>
        <v>0.01</v>
      </c>
      <c r="Z23" s="45">
        <f t="shared" si="97"/>
        <v>0.01</v>
      </c>
      <c r="AA23" s="45">
        <f t="shared" si="97"/>
        <v>0.01</v>
      </c>
      <c r="AB23" s="45">
        <f t="shared" si="97"/>
        <v>0.01</v>
      </c>
      <c r="AC23" s="45">
        <f t="shared" si="97"/>
        <v>0.01</v>
      </c>
      <c r="AD23" s="45">
        <f t="shared" si="97"/>
        <v>0.01</v>
      </c>
      <c r="AE23" s="45">
        <f t="shared" si="97"/>
        <v>0.01</v>
      </c>
      <c r="AF23" s="45">
        <f t="shared" si="97"/>
        <v>0.01</v>
      </c>
      <c r="AG23" s="45">
        <f t="shared" si="97"/>
        <v>0.01</v>
      </c>
      <c r="AH23" s="45">
        <f t="shared" si="97"/>
        <v>0.01</v>
      </c>
      <c r="AI23" s="45">
        <f t="shared" si="97"/>
        <v>0.01</v>
      </c>
      <c r="AJ23" s="45">
        <f t="shared" si="97"/>
        <v>0.01</v>
      </c>
      <c r="AK23" s="45">
        <f t="shared" si="97"/>
        <v>0.01</v>
      </c>
      <c r="AL23" s="45">
        <f t="shared" si="97"/>
        <v>0.01</v>
      </c>
      <c r="AM23" s="45">
        <f t="shared" si="97"/>
        <v>0.01</v>
      </c>
      <c r="AN23" s="45">
        <f t="shared" si="97"/>
        <v>0.01</v>
      </c>
      <c r="AO23" s="45">
        <f t="shared" si="97"/>
        <v>0.01</v>
      </c>
      <c r="AP23" s="45">
        <f t="shared" si="97"/>
        <v>0.01</v>
      </c>
      <c r="AQ23" s="45">
        <f t="shared" si="97"/>
        <v>0.01</v>
      </c>
      <c r="AR23" s="50">
        <f>F23*Sales!I23</f>
        <v>0</v>
      </c>
      <c r="AS23" s="50">
        <f>G23*Sales!AV23</f>
        <v>0</v>
      </c>
      <c r="AT23" s="50">
        <f>H23*Sales!AW23</f>
        <v>0</v>
      </c>
      <c r="AU23" s="50">
        <f>I23*Sales!AX23</f>
        <v>0</v>
      </c>
      <c r="AV23" s="50">
        <f>J23*Sales!AY23</f>
        <v>0</v>
      </c>
      <c r="AW23" s="50">
        <f>K23*Sales!AZ23</f>
        <v>0</v>
      </c>
      <c r="AX23" s="50">
        <f>L23*Sales!BA23</f>
        <v>0</v>
      </c>
      <c r="AY23" s="50">
        <f>M23*Sales!BB23</f>
        <v>121.37741297412882</v>
      </c>
      <c r="AZ23" s="50">
        <f>N23*Sales!BC23</f>
        <v>120.64130691102328</v>
      </c>
      <c r="BA23" s="50">
        <f>O23*Sales!BD23</f>
        <v>119.91444172107973</v>
      </c>
      <c r="BB23" s="50">
        <f>P23*Sales!BE23</f>
        <v>119.19673239337146</v>
      </c>
      <c r="BC23" s="50">
        <f>Q23*Sales!BF23</f>
        <v>118.48809479619426</v>
      </c>
      <c r="BD23" s="50">
        <f>R23*Sales!BG23</f>
        <v>117.78844566838883</v>
      </c>
      <c r="BE23" s="50">
        <f>S23*Sales!BH23</f>
        <v>117.09770261075035</v>
      </c>
      <c r="BF23" s="50">
        <f>T23*Sales!BI23</f>
        <v>116.63402636097513</v>
      </c>
      <c r="BG23" s="50">
        <f>U23*Sales!BJ23</f>
        <v>116.38318427722079</v>
      </c>
      <c r="BH23" s="50">
        <f>V23*Sales!BK23</f>
        <v>116.13421689949219</v>
      </c>
      <c r="BI23" s="50">
        <f>W23*Sales!BL23</f>
        <v>116.02900159807945</v>
      </c>
      <c r="BJ23" s="50">
        <f>X23*Sales!BM23</f>
        <v>116.17246390420503</v>
      </c>
      <c r="BK23" s="50">
        <f>Y23*Sales!BN23</f>
        <v>116.31161685921776</v>
      </c>
      <c r="BL23" s="50">
        <f>Z23*Sales!BO23</f>
        <v>116.44657229852277</v>
      </c>
      <c r="BM23" s="50">
        <f>AA23*Sales!BP23</f>
        <v>116.5778328190122</v>
      </c>
      <c r="BN23" s="50">
        <f>AB23*Sales!BQ23</f>
        <v>117.0031904356194</v>
      </c>
      <c r="BO23" s="50">
        <f>AC23*Sales!BR23</f>
        <v>117.49788448876257</v>
      </c>
      <c r="BP23" s="50">
        <f>AD23*Sales!BS23</f>
        <v>117.98480897914955</v>
      </c>
      <c r="BQ23" s="50">
        <f>AE23*Sales!BT23</f>
        <v>118.46548530856822</v>
      </c>
      <c r="BR23" s="50">
        <f>AF23*Sales!BU23</f>
        <v>118.94086825699463</v>
      </c>
      <c r="BS23" s="50">
        <f>AG23*Sales!BV23</f>
        <v>119.41120331105074</v>
      </c>
      <c r="BT23" s="50">
        <f>AH23*Sales!BW23</f>
        <v>119.87714810454023</v>
      </c>
      <c r="BU23" s="50">
        <f>AI23*Sales!BX23</f>
        <v>119.9687539415648</v>
      </c>
      <c r="BV23" s="50">
        <f>AJ23*Sales!BY23</f>
        <v>120.06424348265904</v>
      </c>
      <c r="BW23" s="50">
        <f>AK23*Sales!BZ23</f>
        <v>120.16014429987374</v>
      </c>
      <c r="BX23" s="50">
        <f>AL23*Sales!CA23</f>
        <v>120.25711866064252</v>
      </c>
      <c r="BY23" s="50">
        <f>AM23*Sales!CB23</f>
        <v>120.35652098108956</v>
      </c>
      <c r="BZ23" s="50">
        <f>AN23*Sales!CC23</f>
        <v>120.45859014123731</v>
      </c>
      <c r="CA23" s="50">
        <f>AO23*Sales!CD23</f>
        <v>120.56324856610365</v>
      </c>
      <c r="CB23" s="50">
        <f>AP23*Sales!CE23</f>
        <v>120.66979674267402</v>
      </c>
      <c r="CC23" s="50">
        <f>AQ23*Sales!CF23</f>
        <v>120.77832479512767</v>
      </c>
      <c r="CD23" s="47">
        <f t="shared" si="39"/>
        <v>0</v>
      </c>
      <c r="CE23" s="47">
        <f t="shared" si="1"/>
        <v>0</v>
      </c>
      <c r="CF23" s="47">
        <f t="shared" si="2"/>
        <v>0</v>
      </c>
      <c r="CG23" s="47">
        <f t="shared" si="3"/>
        <v>0</v>
      </c>
      <c r="CH23" s="47">
        <f t="shared" si="4"/>
        <v>0</v>
      </c>
      <c r="CI23" s="47">
        <f t="shared" si="5"/>
        <v>0</v>
      </c>
      <c r="CJ23" s="47">
        <f t="shared" si="6"/>
        <v>0</v>
      </c>
      <c r="CK23" s="47">
        <f t="shared" si="7"/>
        <v>0</v>
      </c>
      <c r="CL23" s="47">
        <f t="shared" si="8"/>
        <v>0</v>
      </c>
      <c r="CM23" s="47">
        <f t="shared" si="9"/>
        <v>0</v>
      </c>
      <c r="CN23" s="47">
        <f t="shared" si="10"/>
        <v>0</v>
      </c>
      <c r="CO23" s="47">
        <f t="shared" si="11"/>
        <v>0</v>
      </c>
      <c r="CP23" s="47">
        <f t="shared" si="12"/>
        <v>0</v>
      </c>
      <c r="CQ23" s="47">
        <f t="shared" si="13"/>
        <v>21.824228345073216</v>
      </c>
      <c r="CR23" s="47">
        <f t="shared" si="14"/>
        <v>42.451504861616328</v>
      </c>
      <c r="CS23" s="47">
        <f t="shared" si="15"/>
        <v>42.194912123446549</v>
      </c>
      <c r="CT23" s="47">
        <f t="shared" si="16"/>
        <v>56.127170718344175</v>
      </c>
      <c r="CU23" s="47">
        <f t="shared" si="68"/>
        <v>80.694971117346356</v>
      </c>
      <c r="CV23" s="47">
        <f t="shared" si="69"/>
        <v>80.211986860054679</v>
      </c>
      <c r="CW23" s="47">
        <f t="shared" si="70"/>
        <v>79.735107377369971</v>
      </c>
      <c r="CX23" s="47">
        <f t="shared" si="71"/>
        <v>79.303517625445721</v>
      </c>
      <c r="CY23" s="47">
        <f t="shared" si="72"/>
        <v>108.64665896542786</v>
      </c>
      <c r="CZ23" s="47">
        <f t="shared" si="73"/>
        <v>115.80705290889793</v>
      </c>
      <c r="DA23" s="47">
        <f t="shared" si="74"/>
        <v>115.32540176141296</v>
      </c>
      <c r="DB23" s="47">
        <f t="shared" si="75"/>
        <v>114.98733655577013</v>
      </c>
      <c r="DC23" s="47">
        <f t="shared" si="76"/>
        <v>114.73771342457985</v>
      </c>
      <c r="DD23" s="47">
        <f t="shared" si="77"/>
        <v>114.50655471225437</v>
      </c>
      <c r="DE23" s="47">
        <f t="shared" si="78"/>
        <v>114.33531751122644</v>
      </c>
      <c r="DF23" s="47">
        <f t="shared" si="79"/>
        <v>116.31538624974787</v>
      </c>
      <c r="DG23" s="47">
        <f t="shared" si="80"/>
        <v>116.78308314284831</v>
      </c>
      <c r="DH23" s="47">
        <f t="shared" si="81"/>
        <v>116.90740909331105</v>
      </c>
      <c r="DI23" s="47">
        <f t="shared" si="82"/>
        <v>117.09836120003654</v>
      </c>
      <c r="DJ23" s="47">
        <f t="shared" si="83"/>
        <v>117.42581658806664</v>
      </c>
      <c r="DK23" s="47">
        <f t="shared" si="84"/>
        <v>117.77957605188269</v>
      </c>
      <c r="DL23" s="47">
        <f t="shared" si="85"/>
        <v>118.12823295958955</v>
      </c>
      <c r="DM23" s="47">
        <f t="shared" si="86"/>
        <v>118.40951592146698</v>
      </c>
      <c r="DN23" s="47">
        <f t="shared" si="87"/>
        <v>118.70168913239041</v>
      </c>
      <c r="DO23" s="47">
        <f t="shared" si="88"/>
        <v>119.02922621316836</v>
      </c>
    </row>
    <row r="24" spans="2:119" x14ac:dyDescent="0.35">
      <c r="B24" s="27" t="s">
        <v>2088</v>
      </c>
      <c r="C24" s="27" t="s">
        <v>30</v>
      </c>
      <c r="D24" s="30">
        <f>SUMIFS(F861_2013_EE!$I$4:$I$568,F861_2013_EE!$D$4:$D$568,C24)/1000</f>
        <v>660.33</v>
      </c>
      <c r="E24" s="25">
        <f>D24/Sales!I24</f>
        <v>1.066777978321562E-2</v>
      </c>
      <c r="F24" s="45"/>
      <c r="G24" s="45"/>
      <c r="H24" s="45"/>
      <c r="I24" s="45"/>
      <c r="J24" s="45"/>
      <c r="K24" s="45"/>
      <c r="L24" s="45"/>
      <c r="M24" s="45">
        <f t="shared" ref="M24:AQ24" si="98">IF(M$5&lt;=2020,MIN(objective_savings_pcnt,$E24),MIN(objective_savings_pcnt,L24+EE_ramp_rate))</f>
        <v>0.01</v>
      </c>
      <c r="N24" s="45">
        <f t="shared" si="98"/>
        <v>0.01</v>
      </c>
      <c r="O24" s="45">
        <f t="shared" si="98"/>
        <v>0.01</v>
      </c>
      <c r="P24" s="45">
        <f t="shared" si="98"/>
        <v>0.01</v>
      </c>
      <c r="Q24" s="45">
        <f t="shared" si="98"/>
        <v>0.01</v>
      </c>
      <c r="R24" s="45">
        <f t="shared" si="98"/>
        <v>0.01</v>
      </c>
      <c r="S24" s="45">
        <f t="shared" si="98"/>
        <v>0.01</v>
      </c>
      <c r="T24" s="45">
        <f t="shared" si="98"/>
        <v>0.01</v>
      </c>
      <c r="U24" s="45">
        <f t="shared" si="98"/>
        <v>0.01</v>
      </c>
      <c r="V24" s="45">
        <f t="shared" si="98"/>
        <v>0.01</v>
      </c>
      <c r="W24" s="45">
        <f t="shared" si="98"/>
        <v>0.01</v>
      </c>
      <c r="X24" s="45">
        <f t="shared" si="98"/>
        <v>0.01</v>
      </c>
      <c r="Y24" s="45">
        <f t="shared" si="98"/>
        <v>0.01</v>
      </c>
      <c r="Z24" s="45">
        <f t="shared" si="98"/>
        <v>0.01</v>
      </c>
      <c r="AA24" s="45">
        <f t="shared" si="98"/>
        <v>0.01</v>
      </c>
      <c r="AB24" s="45">
        <f t="shared" si="98"/>
        <v>0.01</v>
      </c>
      <c r="AC24" s="45">
        <f t="shared" si="98"/>
        <v>0.01</v>
      </c>
      <c r="AD24" s="45">
        <f t="shared" si="98"/>
        <v>0.01</v>
      </c>
      <c r="AE24" s="45">
        <f t="shared" si="98"/>
        <v>0.01</v>
      </c>
      <c r="AF24" s="45">
        <f t="shared" si="98"/>
        <v>0.01</v>
      </c>
      <c r="AG24" s="45">
        <f t="shared" si="98"/>
        <v>0.01</v>
      </c>
      <c r="AH24" s="45">
        <f t="shared" si="98"/>
        <v>0.01</v>
      </c>
      <c r="AI24" s="45">
        <f t="shared" si="98"/>
        <v>0.01</v>
      </c>
      <c r="AJ24" s="45">
        <f t="shared" si="98"/>
        <v>0.01</v>
      </c>
      <c r="AK24" s="45">
        <f t="shared" si="98"/>
        <v>0.01</v>
      </c>
      <c r="AL24" s="45">
        <f t="shared" si="98"/>
        <v>0.01</v>
      </c>
      <c r="AM24" s="45">
        <f t="shared" si="98"/>
        <v>0.01</v>
      </c>
      <c r="AN24" s="45">
        <f t="shared" si="98"/>
        <v>0.01</v>
      </c>
      <c r="AO24" s="45">
        <f t="shared" si="98"/>
        <v>0.01</v>
      </c>
      <c r="AP24" s="45">
        <f t="shared" si="98"/>
        <v>0.01</v>
      </c>
      <c r="AQ24" s="45">
        <f t="shared" si="98"/>
        <v>0.01</v>
      </c>
      <c r="AR24" s="50">
        <f>F24*Sales!I24</f>
        <v>0</v>
      </c>
      <c r="AS24" s="50">
        <f>G24*Sales!AV24</f>
        <v>0</v>
      </c>
      <c r="AT24" s="50">
        <f>H24*Sales!AW24</f>
        <v>0</v>
      </c>
      <c r="AU24" s="50">
        <f>I24*Sales!AX24</f>
        <v>0</v>
      </c>
      <c r="AV24" s="50">
        <f>J24*Sales!AY24</f>
        <v>0</v>
      </c>
      <c r="AW24" s="50">
        <f>K24*Sales!AZ24</f>
        <v>0</v>
      </c>
      <c r="AX24" s="50">
        <f>L24*Sales!BA24</f>
        <v>0</v>
      </c>
      <c r="AY24" s="50">
        <f>M24*Sales!BB24</f>
        <v>631.78115344454966</v>
      </c>
      <c r="AZ24" s="50">
        <f>N24*Sales!BC24</f>
        <v>627.61993690344923</v>
      </c>
      <c r="BA24" s="50">
        <f>O24*Sales!BD24</f>
        <v>623.50769409899385</v>
      </c>
      <c r="BB24" s="50">
        <f>P24*Sales!BE24</f>
        <v>619.44396042265714</v>
      </c>
      <c r="BC24" s="50">
        <f>Q24*Sales!BF24</f>
        <v>615.42827599777581</v>
      </c>
      <c r="BD24" s="50">
        <f>R24*Sales!BG24</f>
        <v>611.46018563252369</v>
      </c>
      <c r="BE24" s="50">
        <f>S24*Sales!BH24</f>
        <v>607.5392387733574</v>
      </c>
      <c r="BF24" s="50">
        <f>T24*Sales!BI24</f>
        <v>604.80096161544657</v>
      </c>
      <c r="BG24" s="50">
        <f>U24*Sales!BJ24</f>
        <v>603.17065768393593</v>
      </c>
      <c r="BH24" s="50">
        <f>V24*Sales!BK24</f>
        <v>601.54968498704625</v>
      </c>
      <c r="BI24" s="50">
        <f>W24*Sales!BL24</f>
        <v>600.67652238594133</v>
      </c>
      <c r="BJ24" s="50">
        <f>X24*Sales!BM24</f>
        <v>601.09692542926462</v>
      </c>
      <c r="BK24" s="50">
        <f>Y24*Sales!BN24</f>
        <v>601.49339423863114</v>
      </c>
      <c r="BL24" s="50">
        <f>Z24*Sales!BO24</f>
        <v>601.86651750146166</v>
      </c>
      <c r="BM24" s="50">
        <f>AA24*Sales!BP24</f>
        <v>602.21891757508934</v>
      </c>
      <c r="BN24" s="50">
        <f>AB24*Sales!BQ24</f>
        <v>604.10063559706975</v>
      </c>
      <c r="BO24" s="50">
        <f>AC24*Sales!BR24</f>
        <v>606.34096666728828</v>
      </c>
      <c r="BP24" s="50">
        <f>AD24*Sales!BS24</f>
        <v>608.53837045095929</v>
      </c>
      <c r="BQ24" s="50">
        <f>AE24*Sales!BT24</f>
        <v>610.70077861089101</v>
      </c>
      <c r="BR24" s="50">
        <f>AF24*Sales!BU24</f>
        <v>612.83316939894837</v>
      </c>
      <c r="BS24" s="50">
        <f>AG24*Sales!BV24</f>
        <v>614.93682656212911</v>
      </c>
      <c r="BT24" s="50">
        <f>AH24*Sales!BW24</f>
        <v>617.01517846681975</v>
      </c>
      <c r="BU24" s="50">
        <f>AI24*Sales!BX24</f>
        <v>619.339461713643</v>
      </c>
      <c r="BV24" s="50">
        <f>AJ24*Sales!BY24</f>
        <v>621.67059586337018</v>
      </c>
      <c r="BW24" s="50">
        <f>AK24*Sales!BZ24</f>
        <v>623.99064865529056</v>
      </c>
      <c r="BX24" s="50">
        <f>AL24*Sales!CA24</f>
        <v>626.30321726214947</v>
      </c>
      <c r="BY24" s="50">
        <f>AM24*Sales!CB24</f>
        <v>628.61549831750096</v>
      </c>
      <c r="BZ24" s="50">
        <f>AN24*Sales!CC24</f>
        <v>630.92887687015866</v>
      </c>
      <c r="CA24" s="50">
        <f>AO24*Sales!CD24</f>
        <v>633.24308871065045</v>
      </c>
      <c r="CB24" s="50">
        <f>AP24*Sales!CE24</f>
        <v>635.55858121675089</v>
      </c>
      <c r="CC24" s="50">
        <f>AQ24*Sales!CF24</f>
        <v>637.8796587776867</v>
      </c>
      <c r="CD24" s="47">
        <f t="shared" si="39"/>
        <v>0</v>
      </c>
      <c r="CE24" s="47">
        <f t="shared" si="1"/>
        <v>0</v>
      </c>
      <c r="CF24" s="47">
        <f t="shared" si="2"/>
        <v>0</v>
      </c>
      <c r="CG24" s="47">
        <f t="shared" si="3"/>
        <v>0</v>
      </c>
      <c r="CH24" s="47">
        <f t="shared" si="4"/>
        <v>0</v>
      </c>
      <c r="CI24" s="47">
        <f t="shared" si="5"/>
        <v>0</v>
      </c>
      <c r="CJ24" s="47">
        <f t="shared" si="6"/>
        <v>0</v>
      </c>
      <c r="CK24" s="47">
        <f t="shared" si="7"/>
        <v>0</v>
      </c>
      <c r="CL24" s="47">
        <f t="shared" si="8"/>
        <v>0</v>
      </c>
      <c r="CM24" s="47">
        <f t="shared" si="9"/>
        <v>0</v>
      </c>
      <c r="CN24" s="47">
        <f t="shared" si="10"/>
        <v>0</v>
      </c>
      <c r="CO24" s="47">
        <f t="shared" si="11"/>
        <v>0</v>
      </c>
      <c r="CP24" s="47">
        <f t="shared" si="12"/>
        <v>0</v>
      </c>
      <c r="CQ24" s="47">
        <f t="shared" si="13"/>
        <v>113.59721565186503</v>
      </c>
      <c r="CR24" s="47">
        <f t="shared" si="14"/>
        <v>220.90489745279808</v>
      </c>
      <c r="CS24" s="47">
        <f t="shared" si="15"/>
        <v>219.45378851036298</v>
      </c>
      <c r="CT24" s="47">
        <f t="shared" si="16"/>
        <v>291.85732337210902</v>
      </c>
      <c r="CU24" s="47">
        <f t="shared" si="68"/>
        <v>419.58164086233842</v>
      </c>
      <c r="CV24" s="47">
        <f t="shared" si="69"/>
        <v>416.84694501201824</v>
      </c>
      <c r="CW24" s="47">
        <f t="shared" si="70"/>
        <v>414.14458367841439</v>
      </c>
      <c r="CX24" s="47">
        <f t="shared" si="71"/>
        <v>411.6785036650939</v>
      </c>
      <c r="CY24" s="47">
        <f t="shared" si="72"/>
        <v>564.19319644617394</v>
      </c>
      <c r="CZ24" s="47">
        <f t="shared" si="73"/>
        <v>601.16409045645992</v>
      </c>
      <c r="DA24" s="47">
        <f t="shared" si="74"/>
        <v>598.33692836236378</v>
      </c>
      <c r="DB24" s="47">
        <f t="shared" si="75"/>
        <v>596.25736059160477</v>
      </c>
      <c r="DC24" s="47">
        <f t="shared" si="76"/>
        <v>594.63796868502357</v>
      </c>
      <c r="DD24" s="47">
        <f t="shared" si="77"/>
        <v>593.11427134932774</v>
      </c>
      <c r="DE24" s="47">
        <f t="shared" si="78"/>
        <v>591.90200518101653</v>
      </c>
      <c r="DF24" s="47">
        <f t="shared" si="79"/>
        <v>601.88686368735557</v>
      </c>
      <c r="DG24" s="47">
        <f t="shared" si="80"/>
        <v>603.9932042447665</v>
      </c>
      <c r="DH24" s="47">
        <f t="shared" si="81"/>
        <v>604.30987556532239</v>
      </c>
      <c r="DI24" s="47">
        <f t="shared" si="82"/>
        <v>604.9718767179437</v>
      </c>
      <c r="DJ24" s="47">
        <f t="shared" si="83"/>
        <v>606.34273889634517</v>
      </c>
      <c r="DK24" s="47">
        <f t="shared" si="84"/>
        <v>607.84848815612565</v>
      </c>
      <c r="DL24" s="47">
        <f t="shared" si="85"/>
        <v>609.3255715695642</v>
      </c>
      <c r="DM24" s="47">
        <f t="shared" si="86"/>
        <v>610.84487145947219</v>
      </c>
      <c r="DN24" s="47">
        <f t="shared" si="87"/>
        <v>612.7925241120505</v>
      </c>
      <c r="DO24" s="47">
        <f t="shared" si="88"/>
        <v>614.918134332661</v>
      </c>
    </row>
    <row r="25" spans="2:119" x14ac:dyDescent="0.35">
      <c r="B25" s="27" t="s">
        <v>2089</v>
      </c>
      <c r="C25" s="27" t="s">
        <v>173</v>
      </c>
      <c r="D25" s="30">
        <f>SUMIFS(F861_2013_EE!$I$4:$I$568,F861_2013_EE!$D$4:$D$568,C25)/1000</f>
        <v>586.14200000000005</v>
      </c>
      <c r="E25" s="25">
        <f>D25/Sales!I25</f>
        <v>1.0606011311954456E-2</v>
      </c>
      <c r="F25" s="45"/>
      <c r="G25" s="45"/>
      <c r="H25" s="45"/>
      <c r="I25" s="45"/>
      <c r="J25" s="45"/>
      <c r="K25" s="45"/>
      <c r="L25" s="45"/>
      <c r="M25" s="45">
        <f t="shared" ref="M25:AQ25" si="99">IF(M$5&lt;=2020,MIN(objective_savings_pcnt,$E25),MIN(objective_savings_pcnt,L25+EE_ramp_rate))</f>
        <v>0.01</v>
      </c>
      <c r="N25" s="45">
        <f t="shared" si="99"/>
        <v>0.01</v>
      </c>
      <c r="O25" s="45">
        <f t="shared" si="99"/>
        <v>0.01</v>
      </c>
      <c r="P25" s="45">
        <f t="shared" si="99"/>
        <v>0.01</v>
      </c>
      <c r="Q25" s="45">
        <f t="shared" si="99"/>
        <v>0.01</v>
      </c>
      <c r="R25" s="45">
        <f t="shared" si="99"/>
        <v>0.01</v>
      </c>
      <c r="S25" s="45">
        <f t="shared" si="99"/>
        <v>0.01</v>
      </c>
      <c r="T25" s="45">
        <f t="shared" si="99"/>
        <v>0.01</v>
      </c>
      <c r="U25" s="45">
        <f t="shared" si="99"/>
        <v>0.01</v>
      </c>
      <c r="V25" s="45">
        <f t="shared" si="99"/>
        <v>0.01</v>
      </c>
      <c r="W25" s="45">
        <f t="shared" si="99"/>
        <v>0.01</v>
      </c>
      <c r="X25" s="45">
        <f t="shared" si="99"/>
        <v>0.01</v>
      </c>
      <c r="Y25" s="45">
        <f t="shared" si="99"/>
        <v>0.01</v>
      </c>
      <c r="Z25" s="45">
        <f t="shared" si="99"/>
        <v>0.01</v>
      </c>
      <c r="AA25" s="45">
        <f t="shared" si="99"/>
        <v>0.01</v>
      </c>
      <c r="AB25" s="45">
        <f t="shared" si="99"/>
        <v>0.01</v>
      </c>
      <c r="AC25" s="45">
        <f t="shared" si="99"/>
        <v>0.01</v>
      </c>
      <c r="AD25" s="45">
        <f t="shared" si="99"/>
        <v>0.01</v>
      </c>
      <c r="AE25" s="45">
        <f t="shared" si="99"/>
        <v>0.01</v>
      </c>
      <c r="AF25" s="45">
        <f t="shared" si="99"/>
        <v>0.01</v>
      </c>
      <c r="AG25" s="45">
        <f t="shared" si="99"/>
        <v>0.01</v>
      </c>
      <c r="AH25" s="45">
        <f t="shared" si="99"/>
        <v>0.01</v>
      </c>
      <c r="AI25" s="45">
        <f t="shared" si="99"/>
        <v>0.01</v>
      </c>
      <c r="AJ25" s="45">
        <f t="shared" si="99"/>
        <v>0.01</v>
      </c>
      <c r="AK25" s="45">
        <f t="shared" si="99"/>
        <v>0.01</v>
      </c>
      <c r="AL25" s="45">
        <f t="shared" si="99"/>
        <v>0.01</v>
      </c>
      <c r="AM25" s="45">
        <f t="shared" si="99"/>
        <v>0.01</v>
      </c>
      <c r="AN25" s="45">
        <f t="shared" si="99"/>
        <v>0.01</v>
      </c>
      <c r="AO25" s="45">
        <f t="shared" si="99"/>
        <v>0.01</v>
      </c>
      <c r="AP25" s="45">
        <f t="shared" si="99"/>
        <v>0.01</v>
      </c>
      <c r="AQ25" s="45">
        <f t="shared" si="99"/>
        <v>0.01</v>
      </c>
      <c r="AR25" s="50">
        <f>F25*Sales!I25</f>
        <v>0</v>
      </c>
      <c r="AS25" s="50">
        <f>G25*Sales!AV25</f>
        <v>0</v>
      </c>
      <c r="AT25" s="50">
        <f>H25*Sales!AW25</f>
        <v>0</v>
      </c>
      <c r="AU25" s="50">
        <f>I25*Sales!AX25</f>
        <v>0</v>
      </c>
      <c r="AV25" s="50">
        <f>J25*Sales!AY25</f>
        <v>0</v>
      </c>
      <c r="AW25" s="50">
        <f>K25*Sales!AZ25</f>
        <v>0</v>
      </c>
      <c r="AX25" s="50">
        <f>L25*Sales!BA25</f>
        <v>0</v>
      </c>
      <c r="AY25" s="50">
        <f>M25*Sales!BB25</f>
        <v>565.8291957799737</v>
      </c>
      <c r="AZ25" s="50">
        <f>N25*Sales!BC25</f>
        <v>562.39766522177536</v>
      </c>
      <c r="BA25" s="50">
        <f>O25*Sales!BD25</f>
        <v>559.00921315488324</v>
      </c>
      <c r="BB25" s="50">
        <f>P25*Sales!BE25</f>
        <v>555.66344328098171</v>
      </c>
      <c r="BC25" s="50">
        <f>Q25*Sales!BF25</f>
        <v>552.35996340045654</v>
      </c>
      <c r="BD25" s="50">
        <f>R25*Sales!BG25</f>
        <v>549.0983853719423</v>
      </c>
      <c r="BE25" s="50">
        <f>S25*Sales!BH25</f>
        <v>545.87832507227608</v>
      </c>
      <c r="BF25" s="50">
        <f>T25*Sales!BI25</f>
        <v>543.71678979908245</v>
      </c>
      <c r="BG25" s="50">
        <f>U25*Sales!BJ25</f>
        <v>542.54743076398131</v>
      </c>
      <c r="BH25" s="50">
        <f>V25*Sales!BK25</f>
        <v>541.38681110943605</v>
      </c>
      <c r="BI25" s="50">
        <f>W25*Sales!BL25</f>
        <v>540.89632537635498</v>
      </c>
      <c r="BJ25" s="50">
        <f>X25*Sales!BM25</f>
        <v>541.56510846631159</v>
      </c>
      <c r="BK25" s="50">
        <f>Y25*Sales!BN25</f>
        <v>542.21380250827508</v>
      </c>
      <c r="BL25" s="50">
        <f>Z25*Sales!BO25</f>
        <v>542.84292884914021</v>
      </c>
      <c r="BM25" s="50">
        <f>AA25*Sales!BP25</f>
        <v>543.45483046185643</v>
      </c>
      <c r="BN25" s="50">
        <f>AB25*Sales!BQ25</f>
        <v>545.43773446538012</v>
      </c>
      <c r="BO25" s="50">
        <f>AC25*Sales!BR25</f>
        <v>547.74386648276595</v>
      </c>
      <c r="BP25" s="50">
        <f>AD25*Sales!BS25</f>
        <v>550.01377886638204</v>
      </c>
      <c r="BQ25" s="50">
        <f>AE25*Sales!BT25</f>
        <v>552.25456398645542</v>
      </c>
      <c r="BR25" s="50">
        <f>AF25*Sales!BU25</f>
        <v>554.47067277312863</v>
      </c>
      <c r="BS25" s="50">
        <f>AG25*Sales!BV25</f>
        <v>556.66324961969917</v>
      </c>
      <c r="BT25" s="50">
        <f>AH25*Sales!BW25</f>
        <v>558.83536023993634</v>
      </c>
      <c r="BU25" s="50">
        <f>AI25*Sales!BX25</f>
        <v>559.2624022720762</v>
      </c>
      <c r="BV25" s="50">
        <f>AJ25*Sales!BY25</f>
        <v>559.70754909897619</v>
      </c>
      <c r="BW25" s="50">
        <f>AK25*Sales!BZ25</f>
        <v>560.15461318569226</v>
      </c>
      <c r="BX25" s="50">
        <f>AL25*Sales!CA25</f>
        <v>560.60668184674341</v>
      </c>
      <c r="BY25" s="50">
        <f>AM25*Sales!CB25</f>
        <v>561.07006900963518</v>
      </c>
      <c r="BZ25" s="50">
        <f>AN25*Sales!CC25</f>
        <v>561.5458882694561</v>
      </c>
      <c r="CA25" s="50">
        <f>AO25*Sales!CD25</f>
        <v>562.03377799228565</v>
      </c>
      <c r="CB25" s="50">
        <f>AP25*Sales!CE25</f>
        <v>562.53047723461907</v>
      </c>
      <c r="CC25" s="50">
        <f>AQ25*Sales!CF25</f>
        <v>563.03640613139407</v>
      </c>
      <c r="CD25" s="47">
        <f t="shared" si="39"/>
        <v>0</v>
      </c>
      <c r="CE25" s="47">
        <f t="shared" si="1"/>
        <v>0</v>
      </c>
      <c r="CF25" s="47">
        <f t="shared" si="2"/>
        <v>0</v>
      </c>
      <c r="CG25" s="47">
        <f t="shared" si="3"/>
        <v>0</v>
      </c>
      <c r="CH25" s="47">
        <f t="shared" si="4"/>
        <v>0</v>
      </c>
      <c r="CI25" s="47">
        <f t="shared" si="5"/>
        <v>0</v>
      </c>
      <c r="CJ25" s="47">
        <f t="shared" si="6"/>
        <v>0</v>
      </c>
      <c r="CK25" s="47">
        <f t="shared" si="7"/>
        <v>0</v>
      </c>
      <c r="CL25" s="47">
        <f t="shared" si="8"/>
        <v>0</v>
      </c>
      <c r="CM25" s="47">
        <f t="shared" si="9"/>
        <v>0</v>
      </c>
      <c r="CN25" s="47">
        <f t="shared" si="10"/>
        <v>0</v>
      </c>
      <c r="CO25" s="47">
        <f t="shared" si="11"/>
        <v>0</v>
      </c>
      <c r="CP25" s="47">
        <f t="shared" si="12"/>
        <v>0</v>
      </c>
      <c r="CQ25" s="47">
        <f t="shared" si="13"/>
        <v>101.73874422289249</v>
      </c>
      <c r="CR25" s="47">
        <f t="shared" si="14"/>
        <v>197.89761757912783</v>
      </c>
      <c r="CS25" s="47">
        <f t="shared" si="15"/>
        <v>196.70145052362682</v>
      </c>
      <c r="CT25" s="47">
        <f t="shared" si="16"/>
        <v>261.64993214787972</v>
      </c>
      <c r="CU25" s="47">
        <f t="shared" si="68"/>
        <v>376.17847910919374</v>
      </c>
      <c r="CV25" s="47">
        <f t="shared" si="69"/>
        <v>373.92693504361046</v>
      </c>
      <c r="CW25" s="47">
        <f t="shared" si="70"/>
        <v>371.70384981251425</v>
      </c>
      <c r="CX25" s="47">
        <f t="shared" si="71"/>
        <v>369.69189325276932</v>
      </c>
      <c r="CY25" s="47">
        <f t="shared" si="72"/>
        <v>506.48180876694414</v>
      </c>
      <c r="CZ25" s="47">
        <f t="shared" si="73"/>
        <v>539.86165965703549</v>
      </c>
      <c r="DA25" s="47">
        <f t="shared" si="74"/>
        <v>537.61633019457611</v>
      </c>
      <c r="DB25" s="47">
        <f t="shared" si="75"/>
        <v>536.04036017887938</v>
      </c>
      <c r="DC25" s="47">
        <f t="shared" si="76"/>
        <v>534.87668357621874</v>
      </c>
      <c r="DD25" s="47">
        <f t="shared" si="77"/>
        <v>533.79908318016692</v>
      </c>
      <c r="DE25" s="47">
        <f t="shared" si="78"/>
        <v>533.00082092221362</v>
      </c>
      <c r="DF25" s="47">
        <f t="shared" si="79"/>
        <v>542.23137440373705</v>
      </c>
      <c r="DG25" s="47">
        <f t="shared" si="80"/>
        <v>544.41165284605506</v>
      </c>
      <c r="DH25" s="47">
        <f t="shared" si="81"/>
        <v>544.99122733888021</v>
      </c>
      <c r="DI25" s="47">
        <f t="shared" si="82"/>
        <v>545.88139524025075</v>
      </c>
      <c r="DJ25" s="47">
        <f t="shared" si="83"/>
        <v>547.40790510994441</v>
      </c>
      <c r="DK25" s="47">
        <f t="shared" si="84"/>
        <v>549.05703758035918</v>
      </c>
      <c r="DL25" s="47">
        <f t="shared" si="85"/>
        <v>550.68238329219264</v>
      </c>
      <c r="DM25" s="47">
        <f t="shared" si="86"/>
        <v>551.99364959953778</v>
      </c>
      <c r="DN25" s="47">
        <f t="shared" si="87"/>
        <v>553.35568334959385</v>
      </c>
      <c r="DO25" s="47">
        <f t="shared" si="88"/>
        <v>554.88257404913622</v>
      </c>
    </row>
    <row r="26" spans="2:119" x14ac:dyDescent="0.35">
      <c r="B26" s="27" t="s">
        <v>2090</v>
      </c>
      <c r="C26" s="27" t="s">
        <v>79</v>
      </c>
      <c r="D26" s="30">
        <f>SUMIFS(F861_2013_EE!$I$4:$I$568,F861_2013_EE!$D$4:$D$568,C26)/1000</f>
        <v>1189.29</v>
      </c>
      <c r="E26" s="25">
        <f>D26/Sales!I26</f>
        <v>1.1542212384025533E-2</v>
      </c>
      <c r="F26" s="45"/>
      <c r="G26" s="45"/>
      <c r="H26" s="45"/>
      <c r="I26" s="45"/>
      <c r="J26" s="45"/>
      <c r="K26" s="45"/>
      <c r="L26" s="45"/>
      <c r="M26" s="45">
        <f t="shared" ref="M26:AQ26" si="100">IF(M$5&lt;=2020,MIN(objective_savings_pcnt,$E26),MIN(objective_savings_pcnt,L26+EE_ramp_rate))</f>
        <v>0.01</v>
      </c>
      <c r="N26" s="45">
        <f t="shared" si="100"/>
        <v>0.01</v>
      </c>
      <c r="O26" s="45">
        <f t="shared" si="100"/>
        <v>0.01</v>
      </c>
      <c r="P26" s="45">
        <f t="shared" si="100"/>
        <v>0.01</v>
      </c>
      <c r="Q26" s="45">
        <f t="shared" si="100"/>
        <v>0.01</v>
      </c>
      <c r="R26" s="45">
        <f t="shared" si="100"/>
        <v>0.01</v>
      </c>
      <c r="S26" s="45">
        <f t="shared" si="100"/>
        <v>0.01</v>
      </c>
      <c r="T26" s="45">
        <f t="shared" si="100"/>
        <v>0.01</v>
      </c>
      <c r="U26" s="45">
        <f t="shared" si="100"/>
        <v>0.01</v>
      </c>
      <c r="V26" s="45">
        <f t="shared" si="100"/>
        <v>0.01</v>
      </c>
      <c r="W26" s="45">
        <f t="shared" si="100"/>
        <v>0.01</v>
      </c>
      <c r="X26" s="45">
        <f t="shared" si="100"/>
        <v>0.01</v>
      </c>
      <c r="Y26" s="45">
        <f t="shared" si="100"/>
        <v>0.01</v>
      </c>
      <c r="Z26" s="45">
        <f t="shared" si="100"/>
        <v>0.01</v>
      </c>
      <c r="AA26" s="45">
        <f t="shared" si="100"/>
        <v>0.01</v>
      </c>
      <c r="AB26" s="45">
        <f t="shared" si="100"/>
        <v>0.01</v>
      </c>
      <c r="AC26" s="45">
        <f t="shared" si="100"/>
        <v>0.01</v>
      </c>
      <c r="AD26" s="45">
        <f t="shared" si="100"/>
        <v>0.01</v>
      </c>
      <c r="AE26" s="45">
        <f t="shared" si="100"/>
        <v>0.01</v>
      </c>
      <c r="AF26" s="45">
        <f t="shared" si="100"/>
        <v>0.01</v>
      </c>
      <c r="AG26" s="45">
        <f t="shared" si="100"/>
        <v>0.01</v>
      </c>
      <c r="AH26" s="45">
        <f t="shared" si="100"/>
        <v>0.01</v>
      </c>
      <c r="AI26" s="45">
        <f t="shared" si="100"/>
        <v>0.01</v>
      </c>
      <c r="AJ26" s="45">
        <f t="shared" si="100"/>
        <v>0.01</v>
      </c>
      <c r="AK26" s="45">
        <f t="shared" si="100"/>
        <v>0.01</v>
      </c>
      <c r="AL26" s="45">
        <f t="shared" si="100"/>
        <v>0.01</v>
      </c>
      <c r="AM26" s="45">
        <f t="shared" si="100"/>
        <v>0.01</v>
      </c>
      <c r="AN26" s="45">
        <f t="shared" si="100"/>
        <v>0.01</v>
      </c>
      <c r="AO26" s="45">
        <f t="shared" si="100"/>
        <v>0.01</v>
      </c>
      <c r="AP26" s="45">
        <f t="shared" si="100"/>
        <v>0.01</v>
      </c>
      <c r="AQ26" s="45">
        <f t="shared" si="100"/>
        <v>0.01</v>
      </c>
      <c r="AR26" s="50">
        <f>F26*Sales!I26</f>
        <v>0</v>
      </c>
      <c r="AS26" s="50">
        <f>G26*Sales!AV26</f>
        <v>0</v>
      </c>
      <c r="AT26" s="50">
        <f>H26*Sales!AW26</f>
        <v>0</v>
      </c>
      <c r="AU26" s="50">
        <f>I26*Sales!AX26</f>
        <v>0</v>
      </c>
      <c r="AV26" s="50">
        <f>J26*Sales!AY26</f>
        <v>0</v>
      </c>
      <c r="AW26" s="50">
        <f>K26*Sales!AZ26</f>
        <v>0</v>
      </c>
      <c r="AX26" s="50">
        <f>L26*Sales!BA26</f>
        <v>0</v>
      </c>
      <c r="AY26" s="50">
        <f>M26*Sales!BB26</f>
        <v>1054.6051044845867</v>
      </c>
      <c r="AZ26" s="50">
        <f>N26*Sales!BC26</f>
        <v>1048.1510639430605</v>
      </c>
      <c r="BA26" s="50">
        <f>O26*Sales!BD26</f>
        <v>1041.7774413613893</v>
      </c>
      <c r="BB26" s="50">
        <f>P26*Sales!BE26</f>
        <v>1035.4834941670349</v>
      </c>
      <c r="BC26" s="50">
        <f>Q26*Sales!BF26</f>
        <v>1029.268487452227</v>
      </c>
      <c r="BD26" s="50">
        <f>R26*Sales!BG26</f>
        <v>1023.1316938982447</v>
      </c>
      <c r="BE26" s="50">
        <f>S26*Sales!BH26</f>
        <v>1017.072393700457</v>
      </c>
      <c r="BF26" s="50">
        <f>T26*Sales!BI26</f>
        <v>1012.9861039531386</v>
      </c>
      <c r="BG26" s="50">
        <f>U26*Sales!BJ26</f>
        <v>1010.7490536976613</v>
      </c>
      <c r="BH26" s="50">
        <f>V26*Sales!BK26</f>
        <v>1008.5281891422975</v>
      </c>
      <c r="BI26" s="50">
        <f>W26*Sales!BL26</f>
        <v>1007.5562309186153</v>
      </c>
      <c r="BJ26" s="50">
        <f>X26*Sales!BM26</f>
        <v>1008.7447701665413</v>
      </c>
      <c r="BK26" s="50">
        <f>Y26*Sales!BN26</f>
        <v>1009.8955732489698</v>
      </c>
      <c r="BL26" s="50">
        <f>Z26*Sales!BO26</f>
        <v>1011.0096127931704</v>
      </c>
      <c r="BM26" s="50">
        <f>AA26*Sales!BP26</f>
        <v>1012.0912565636869</v>
      </c>
      <c r="BN26" s="50">
        <f>AB26*Sales!BQ26</f>
        <v>1015.727913940611</v>
      </c>
      <c r="BO26" s="50">
        <f>AC26*Sales!BR26</f>
        <v>1019.9665772809896</v>
      </c>
      <c r="BP26" s="50">
        <f>AD26*Sales!BS26</f>
        <v>1024.1372650503374</v>
      </c>
      <c r="BQ26" s="50">
        <f>AE26*Sales!BT26</f>
        <v>1028.2531980789909</v>
      </c>
      <c r="BR26" s="50">
        <f>AF26*Sales!BU26</f>
        <v>1032.3226732991509</v>
      </c>
      <c r="BS26" s="50">
        <f>AG26*Sales!BV26</f>
        <v>1036.3478243919217</v>
      </c>
      <c r="BT26" s="50">
        <f>AH26*Sales!BW26</f>
        <v>1040.3343659234415</v>
      </c>
      <c r="BU26" s="50">
        <f>AI26*Sales!BX26</f>
        <v>1043.4473616383921</v>
      </c>
      <c r="BV26" s="50">
        <f>AJ26*Sales!BY26</f>
        <v>1046.5794840397418</v>
      </c>
      <c r="BW26" s="50">
        <f>AK26*Sales!BZ26</f>
        <v>1049.700733546412</v>
      </c>
      <c r="BX26" s="50">
        <f>AL26*Sales!CA26</f>
        <v>1052.81703548272</v>
      </c>
      <c r="BY26" s="50">
        <f>AM26*Sales!CB26</f>
        <v>1055.9403270544396</v>
      </c>
      <c r="BZ26" s="50">
        <f>AN26*Sales!CC26</f>
        <v>1059.0728507025749</v>
      </c>
      <c r="CA26" s="50">
        <f>AO26*Sales!CD26</f>
        <v>1062.2140975838397</v>
      </c>
      <c r="CB26" s="50">
        <f>AP26*Sales!CE26</f>
        <v>1065.3624318065395</v>
      </c>
      <c r="CC26" s="50">
        <f>AQ26*Sales!CF26</f>
        <v>1068.5227998689227</v>
      </c>
      <c r="CD26" s="47">
        <f t="shared" si="39"/>
        <v>0</v>
      </c>
      <c r="CE26" s="47">
        <f t="shared" si="1"/>
        <v>0</v>
      </c>
      <c r="CF26" s="47">
        <f t="shared" si="2"/>
        <v>0</v>
      </c>
      <c r="CG26" s="47">
        <f t="shared" si="3"/>
        <v>0</v>
      </c>
      <c r="CH26" s="47">
        <f t="shared" si="4"/>
        <v>0</v>
      </c>
      <c r="CI26" s="47">
        <f t="shared" si="5"/>
        <v>0</v>
      </c>
      <c r="CJ26" s="47">
        <f t="shared" si="6"/>
        <v>0</v>
      </c>
      <c r="CK26" s="47">
        <f t="shared" si="7"/>
        <v>0</v>
      </c>
      <c r="CL26" s="47">
        <f t="shared" si="8"/>
        <v>0</v>
      </c>
      <c r="CM26" s="47">
        <f t="shared" si="9"/>
        <v>0</v>
      </c>
      <c r="CN26" s="47">
        <f t="shared" si="10"/>
        <v>0</v>
      </c>
      <c r="CO26" s="47">
        <f t="shared" si="11"/>
        <v>0</v>
      </c>
      <c r="CP26" s="47">
        <f t="shared" si="12"/>
        <v>0</v>
      </c>
      <c r="CQ26" s="47">
        <f t="shared" si="13"/>
        <v>189.6229459022758</v>
      </c>
      <c r="CR26" s="47">
        <f t="shared" si="14"/>
        <v>368.83552523327398</v>
      </c>
      <c r="CS26" s="47">
        <f t="shared" si="15"/>
        <v>366.58565935261595</v>
      </c>
      <c r="CT26" s="47">
        <f t="shared" si="16"/>
        <v>487.61771233186391</v>
      </c>
      <c r="CU26" s="47">
        <f t="shared" si="68"/>
        <v>701.05143107723654</v>
      </c>
      <c r="CV26" s="47">
        <f t="shared" si="69"/>
        <v>696.81590436881424</v>
      </c>
      <c r="CW26" s="47">
        <f t="shared" si="70"/>
        <v>692.63350025485511</v>
      </c>
      <c r="CX26" s="47">
        <f t="shared" si="71"/>
        <v>688.84468024177841</v>
      </c>
      <c r="CY26" s="47">
        <f t="shared" si="72"/>
        <v>943.75794870418656</v>
      </c>
      <c r="CZ26" s="47">
        <f t="shared" si="73"/>
        <v>1005.9189876763294</v>
      </c>
      <c r="DA26" s="47">
        <f t="shared" si="74"/>
        <v>1001.6773752233411</v>
      </c>
      <c r="DB26" s="47">
        <f t="shared" si="75"/>
        <v>998.68334105676058</v>
      </c>
      <c r="DC26" s="47">
        <f t="shared" si="76"/>
        <v>996.45769085929419</v>
      </c>
      <c r="DD26" s="47">
        <f t="shared" si="77"/>
        <v>994.39237102106529</v>
      </c>
      <c r="DE26" s="47">
        <f t="shared" si="78"/>
        <v>992.84757819553045</v>
      </c>
      <c r="DF26" s="47">
        <f t="shared" si="79"/>
        <v>1009.9945774948003</v>
      </c>
      <c r="DG26" s="47">
        <f t="shared" si="80"/>
        <v>1013.9999442646309</v>
      </c>
      <c r="DH26" s="47">
        <f t="shared" si="81"/>
        <v>1015.0214325192298</v>
      </c>
      <c r="DI26" s="47">
        <f t="shared" si="82"/>
        <v>1016.6215241170461</v>
      </c>
      <c r="DJ26" s="47">
        <f t="shared" si="83"/>
        <v>1019.4073234008081</v>
      </c>
      <c r="DK26" s="47">
        <f t="shared" si="84"/>
        <v>1022.4212819447832</v>
      </c>
      <c r="DL26" s="47">
        <f t="shared" si="85"/>
        <v>1025.3905045791316</v>
      </c>
      <c r="DM26" s="47">
        <f t="shared" si="86"/>
        <v>1028.2017684104956</v>
      </c>
      <c r="DN26" s="47">
        <f t="shared" si="87"/>
        <v>1031.5116673046182</v>
      </c>
      <c r="DO26" s="47">
        <f t="shared" si="88"/>
        <v>1035.1234569222972</v>
      </c>
    </row>
    <row r="27" spans="2:119" x14ac:dyDescent="0.35">
      <c r="B27" s="27" t="s">
        <v>2091</v>
      </c>
      <c r="C27" s="27" t="s">
        <v>48</v>
      </c>
      <c r="D27" s="30">
        <f>SUMIFS(F861_2013_EE!$I$4:$I$568,F861_2013_EE!$D$4:$D$568,C27)/1000</f>
        <v>778.529</v>
      </c>
      <c r="E27" s="25">
        <f>D27/Sales!I27</f>
        <v>1.1341527763863416E-2</v>
      </c>
      <c r="F27" s="45"/>
      <c r="G27" s="45"/>
      <c r="H27" s="45"/>
      <c r="I27" s="45"/>
      <c r="J27" s="45"/>
      <c r="K27" s="45"/>
      <c r="L27" s="45"/>
      <c r="M27" s="45">
        <f t="shared" ref="M27:AQ27" si="101">IF(M$5&lt;=2020,MIN(objective_savings_pcnt,$E27),MIN(objective_savings_pcnt,L27+EE_ramp_rate))</f>
        <v>0.01</v>
      </c>
      <c r="N27" s="45">
        <f t="shared" si="101"/>
        <v>0.01</v>
      </c>
      <c r="O27" s="45">
        <f t="shared" si="101"/>
        <v>0.01</v>
      </c>
      <c r="P27" s="45">
        <f t="shared" si="101"/>
        <v>0.01</v>
      </c>
      <c r="Q27" s="45">
        <f t="shared" si="101"/>
        <v>0.01</v>
      </c>
      <c r="R27" s="45">
        <f t="shared" si="101"/>
        <v>0.01</v>
      </c>
      <c r="S27" s="45">
        <f t="shared" si="101"/>
        <v>0.01</v>
      </c>
      <c r="T27" s="45">
        <f t="shared" si="101"/>
        <v>0.01</v>
      </c>
      <c r="U27" s="45">
        <f t="shared" si="101"/>
        <v>0.01</v>
      </c>
      <c r="V27" s="45">
        <f t="shared" si="101"/>
        <v>0.01</v>
      </c>
      <c r="W27" s="45">
        <f t="shared" si="101"/>
        <v>0.01</v>
      </c>
      <c r="X27" s="45">
        <f t="shared" si="101"/>
        <v>0.01</v>
      </c>
      <c r="Y27" s="45">
        <f t="shared" si="101"/>
        <v>0.01</v>
      </c>
      <c r="Z27" s="45">
        <f t="shared" si="101"/>
        <v>0.01</v>
      </c>
      <c r="AA27" s="45">
        <f t="shared" si="101"/>
        <v>0.01</v>
      </c>
      <c r="AB27" s="45">
        <f t="shared" si="101"/>
        <v>0.01</v>
      </c>
      <c r="AC27" s="45">
        <f t="shared" si="101"/>
        <v>0.01</v>
      </c>
      <c r="AD27" s="45">
        <f t="shared" si="101"/>
        <v>0.01</v>
      </c>
      <c r="AE27" s="45">
        <f t="shared" si="101"/>
        <v>0.01</v>
      </c>
      <c r="AF27" s="45">
        <f t="shared" si="101"/>
        <v>0.01</v>
      </c>
      <c r="AG27" s="45">
        <f t="shared" si="101"/>
        <v>0.01</v>
      </c>
      <c r="AH27" s="45">
        <f t="shared" si="101"/>
        <v>0.01</v>
      </c>
      <c r="AI27" s="45">
        <f t="shared" si="101"/>
        <v>0.01</v>
      </c>
      <c r="AJ27" s="45">
        <f t="shared" si="101"/>
        <v>0.01</v>
      </c>
      <c r="AK27" s="45">
        <f t="shared" si="101"/>
        <v>0.01</v>
      </c>
      <c r="AL27" s="45">
        <f t="shared" si="101"/>
        <v>0.01</v>
      </c>
      <c r="AM27" s="45">
        <f t="shared" si="101"/>
        <v>0.01</v>
      </c>
      <c r="AN27" s="45">
        <f t="shared" si="101"/>
        <v>0.01</v>
      </c>
      <c r="AO27" s="45">
        <f t="shared" si="101"/>
        <v>0.01</v>
      </c>
      <c r="AP27" s="45">
        <f t="shared" si="101"/>
        <v>0.01</v>
      </c>
      <c r="AQ27" s="45">
        <f t="shared" si="101"/>
        <v>0.01</v>
      </c>
      <c r="AR27" s="50">
        <f>F27*Sales!I27</f>
        <v>0</v>
      </c>
      <c r="AS27" s="50">
        <f>G27*Sales!AV27</f>
        <v>0</v>
      </c>
      <c r="AT27" s="50">
        <f>H27*Sales!AW27</f>
        <v>0</v>
      </c>
      <c r="AU27" s="50">
        <f>I27*Sales!AX27</f>
        <v>0</v>
      </c>
      <c r="AV27" s="50">
        <f>J27*Sales!AY27</f>
        <v>0</v>
      </c>
      <c r="AW27" s="50">
        <f>K27*Sales!AZ27</f>
        <v>0</v>
      </c>
      <c r="AX27" s="50">
        <f>L27*Sales!BA27</f>
        <v>0</v>
      </c>
      <c r="AY27" s="50">
        <f>M27*Sales!BB27</f>
        <v>711.86034988183167</v>
      </c>
      <c r="AZ27" s="50">
        <f>N27*Sales!BC27</f>
        <v>709.06888855482885</v>
      </c>
      <c r="BA27" s="50">
        <f>O27*Sales!BD27</f>
        <v>706.33164497678592</v>
      </c>
      <c r="BB27" s="50">
        <f>P27*Sales!BE27</f>
        <v>703.64823685748274</v>
      </c>
      <c r="BC27" s="50">
        <f>Q27*Sales!BF27</f>
        <v>701.0182867014986</v>
      </c>
      <c r="BD27" s="50">
        <f>R27*Sales!BG27</f>
        <v>698.44142176617152</v>
      </c>
      <c r="BE27" s="50">
        <f>S27*Sales!BH27</f>
        <v>695.9172740200155</v>
      </c>
      <c r="BF27" s="50">
        <f>T27*Sales!BI27</f>
        <v>694.72543841054653</v>
      </c>
      <c r="BG27" s="50">
        <f>U27*Sales!BJ27</f>
        <v>694.78530045347054</v>
      </c>
      <c r="BH27" s="50">
        <f>V27*Sales!BK27</f>
        <v>694.86231080756602</v>
      </c>
      <c r="BI27" s="50">
        <f>W27*Sales!BL27</f>
        <v>695.7886199715831</v>
      </c>
      <c r="BJ27" s="50">
        <f>X27*Sales!BM27</f>
        <v>698.18144518355098</v>
      </c>
      <c r="BK27" s="50">
        <f>Y27*Sales!BN27</f>
        <v>700.56023063543842</v>
      </c>
      <c r="BL27" s="50">
        <f>Z27*Sales!BO27</f>
        <v>702.9256463445023</v>
      </c>
      <c r="BM27" s="50">
        <f>AA27*Sales!BP27</f>
        <v>705.28065557717741</v>
      </c>
      <c r="BN27" s="50">
        <f>AB27*Sales!BQ27</f>
        <v>709.3717859277458</v>
      </c>
      <c r="BO27" s="50">
        <f>AC27*Sales!BR27</f>
        <v>713.88461513241884</v>
      </c>
      <c r="BP27" s="50">
        <f>AD27*Sales!BS27</f>
        <v>718.36789108793107</v>
      </c>
      <c r="BQ27" s="50">
        <f>AE27*Sales!BT27</f>
        <v>722.83053626980166</v>
      </c>
      <c r="BR27" s="50">
        <f>AF27*Sales!BU27</f>
        <v>727.27816912327171</v>
      </c>
      <c r="BS27" s="50">
        <f>AG27*Sales!BV27</f>
        <v>731.71226030998105</v>
      </c>
      <c r="BT27" s="50">
        <f>AH27*Sales!BW27</f>
        <v>736.13670094673569</v>
      </c>
      <c r="BU27" s="50">
        <f>AI27*Sales!BX27</f>
        <v>739.11371037740389</v>
      </c>
      <c r="BV27" s="50">
        <f>AJ27*Sales!BY27</f>
        <v>742.11789444610656</v>
      </c>
      <c r="BW27" s="50">
        <f>AK27*Sales!BZ27</f>
        <v>745.12905455444195</v>
      </c>
      <c r="BX27" s="50">
        <f>AL27*Sales!CA27</f>
        <v>748.15119781813542</v>
      </c>
      <c r="BY27" s="50">
        <f>AM27*Sales!CB27</f>
        <v>751.19239876293591</v>
      </c>
      <c r="BZ27" s="50">
        <f>AN27*Sales!CC27</f>
        <v>754.25420628284814</v>
      </c>
      <c r="CA27" s="50">
        <f>AO27*Sales!CD27</f>
        <v>757.33631622082157</v>
      </c>
      <c r="CB27" s="50">
        <f>AP27*Sales!CE27</f>
        <v>760.4360917431743</v>
      </c>
      <c r="CC27" s="50">
        <f>AQ27*Sales!CF27</f>
        <v>763.5554280831044</v>
      </c>
      <c r="CD27" s="47">
        <f t="shared" si="39"/>
        <v>0</v>
      </c>
      <c r="CE27" s="47">
        <f t="shared" si="1"/>
        <v>0</v>
      </c>
      <c r="CF27" s="47">
        <f t="shared" si="2"/>
        <v>0</v>
      </c>
      <c r="CG27" s="47">
        <f t="shared" si="3"/>
        <v>0</v>
      </c>
      <c r="CH27" s="47">
        <f t="shared" si="4"/>
        <v>0</v>
      </c>
      <c r="CI27" s="47">
        <f t="shared" si="5"/>
        <v>0</v>
      </c>
      <c r="CJ27" s="47">
        <f t="shared" si="6"/>
        <v>0</v>
      </c>
      <c r="CK27" s="47">
        <f t="shared" si="7"/>
        <v>0</v>
      </c>
      <c r="CL27" s="47">
        <f t="shared" si="8"/>
        <v>0</v>
      </c>
      <c r="CM27" s="47">
        <f t="shared" si="9"/>
        <v>0</v>
      </c>
      <c r="CN27" s="47">
        <f t="shared" si="10"/>
        <v>0</v>
      </c>
      <c r="CO27" s="47">
        <f t="shared" si="11"/>
        <v>0</v>
      </c>
      <c r="CP27" s="47">
        <f t="shared" si="12"/>
        <v>0</v>
      </c>
      <c r="CQ27" s="47">
        <f t="shared" si="13"/>
        <v>127.99583089595271</v>
      </c>
      <c r="CR27" s="47">
        <f t="shared" si="14"/>
        <v>249.24604487991979</v>
      </c>
      <c r="CS27" s="47">
        <f t="shared" si="15"/>
        <v>248.27644159505024</v>
      </c>
      <c r="CT27" s="47">
        <f t="shared" si="16"/>
        <v>330.52235490865996</v>
      </c>
      <c r="CU27" s="47">
        <f t="shared" si="68"/>
        <v>475.3225078460095</v>
      </c>
      <c r="CV27" s="47">
        <f t="shared" si="69"/>
        <v>473.51671102138005</v>
      </c>
      <c r="CW27" s="47">
        <f t="shared" si="70"/>
        <v>471.74688851768838</v>
      </c>
      <c r="CX27" s="47">
        <f t="shared" si="71"/>
        <v>470.24293200817215</v>
      </c>
      <c r="CY27" s="47">
        <f t="shared" si="72"/>
        <v>643.36413365462147</v>
      </c>
      <c r="CZ27" s="47">
        <f t="shared" si="73"/>
        <v>686.7619307232344</v>
      </c>
      <c r="DA27" s="47">
        <f t="shared" si="74"/>
        <v>685.43881184623683</v>
      </c>
      <c r="DB27" s="47">
        <f t="shared" si="75"/>
        <v>684.96087700334886</v>
      </c>
      <c r="DC27" s="47">
        <f t="shared" si="76"/>
        <v>685.00653920360662</v>
      </c>
      <c r="DD27" s="47">
        <f t="shared" si="77"/>
        <v>685.16653144664167</v>
      </c>
      <c r="DE27" s="47">
        <f t="shared" si="78"/>
        <v>685.6842621740559</v>
      </c>
      <c r="DF27" s="47">
        <f t="shared" si="79"/>
        <v>698.82617940102455</v>
      </c>
      <c r="DG27" s="47">
        <f t="shared" si="80"/>
        <v>703.13244623487901</v>
      </c>
      <c r="DH27" s="47">
        <f t="shared" si="81"/>
        <v>705.44027547539361</v>
      </c>
      <c r="DI27" s="47">
        <f t="shared" si="82"/>
        <v>708.15001610030833</v>
      </c>
      <c r="DJ27" s="47">
        <f t="shared" si="83"/>
        <v>711.6723922924532</v>
      </c>
      <c r="DK27" s="47">
        <f t="shared" si="84"/>
        <v>715.36289136868243</v>
      </c>
      <c r="DL27" s="47">
        <f t="shared" si="85"/>
        <v>719.03773298337364</v>
      </c>
      <c r="DM27" s="47">
        <f t="shared" si="86"/>
        <v>722.46332108231331</v>
      </c>
      <c r="DN27" s="47">
        <f t="shared" si="87"/>
        <v>726.09020118531566</v>
      </c>
      <c r="DO27" s="47">
        <f t="shared" si="88"/>
        <v>729.93574015493823</v>
      </c>
    </row>
    <row r="28" spans="2:119" x14ac:dyDescent="0.35">
      <c r="B28" s="27" t="s">
        <v>2092</v>
      </c>
      <c r="C28" s="27" t="s">
        <v>25</v>
      </c>
      <c r="D28" s="30">
        <f>SUMIFS(F861_2013_EE!$I$4:$I$568,F861_2013_EE!$D$4:$D$568,C28)/1000</f>
        <v>112.253</v>
      </c>
      <c r="E28" s="25">
        <f>D28/Sales!I28</f>
        <v>2.3011156371439542E-3</v>
      </c>
      <c r="F28" s="45"/>
      <c r="G28" s="45"/>
      <c r="H28" s="45"/>
      <c r="I28" s="45"/>
      <c r="J28" s="45"/>
      <c r="K28" s="45"/>
      <c r="L28" s="45"/>
      <c r="M28" s="45">
        <f t="shared" ref="M28:AQ28" si="102">IF(M$5&lt;=2020,MIN(objective_savings_pcnt,$E28),MIN(objective_savings_pcnt,L28+EE_ramp_rate))</f>
        <v>2.3011156371439542E-3</v>
      </c>
      <c r="N28" s="45">
        <f t="shared" si="102"/>
        <v>4.3011156371439542E-3</v>
      </c>
      <c r="O28" s="45">
        <f t="shared" si="102"/>
        <v>6.3011156371439543E-3</v>
      </c>
      <c r="P28" s="45">
        <f t="shared" si="102"/>
        <v>8.3011156371439535E-3</v>
      </c>
      <c r="Q28" s="45">
        <f t="shared" si="102"/>
        <v>0.01</v>
      </c>
      <c r="R28" s="45">
        <f t="shared" si="102"/>
        <v>0.01</v>
      </c>
      <c r="S28" s="45">
        <f t="shared" si="102"/>
        <v>0.01</v>
      </c>
      <c r="T28" s="45">
        <f t="shared" si="102"/>
        <v>0.01</v>
      </c>
      <c r="U28" s="45">
        <f t="shared" si="102"/>
        <v>0.01</v>
      </c>
      <c r="V28" s="45">
        <f t="shared" si="102"/>
        <v>0.01</v>
      </c>
      <c r="W28" s="45">
        <f t="shared" si="102"/>
        <v>0.01</v>
      </c>
      <c r="X28" s="45">
        <f t="shared" si="102"/>
        <v>0.01</v>
      </c>
      <c r="Y28" s="45">
        <f t="shared" si="102"/>
        <v>0.01</v>
      </c>
      <c r="Z28" s="45">
        <f t="shared" si="102"/>
        <v>0.01</v>
      </c>
      <c r="AA28" s="45">
        <f t="shared" si="102"/>
        <v>0.01</v>
      </c>
      <c r="AB28" s="45">
        <f t="shared" si="102"/>
        <v>0.01</v>
      </c>
      <c r="AC28" s="45">
        <f t="shared" si="102"/>
        <v>0.01</v>
      </c>
      <c r="AD28" s="45">
        <f t="shared" si="102"/>
        <v>0.01</v>
      </c>
      <c r="AE28" s="45">
        <f t="shared" si="102"/>
        <v>0.01</v>
      </c>
      <c r="AF28" s="45">
        <f t="shared" si="102"/>
        <v>0.01</v>
      </c>
      <c r="AG28" s="45">
        <f t="shared" si="102"/>
        <v>0.01</v>
      </c>
      <c r="AH28" s="45">
        <f t="shared" si="102"/>
        <v>0.01</v>
      </c>
      <c r="AI28" s="45">
        <f t="shared" si="102"/>
        <v>0.01</v>
      </c>
      <c r="AJ28" s="45">
        <f t="shared" si="102"/>
        <v>0.01</v>
      </c>
      <c r="AK28" s="45">
        <f t="shared" si="102"/>
        <v>0.01</v>
      </c>
      <c r="AL28" s="45">
        <f t="shared" si="102"/>
        <v>0.01</v>
      </c>
      <c r="AM28" s="45">
        <f t="shared" si="102"/>
        <v>0.01</v>
      </c>
      <c r="AN28" s="45">
        <f t="shared" si="102"/>
        <v>0.01</v>
      </c>
      <c r="AO28" s="45">
        <f t="shared" si="102"/>
        <v>0.01</v>
      </c>
      <c r="AP28" s="45">
        <f t="shared" si="102"/>
        <v>0.01</v>
      </c>
      <c r="AQ28" s="45">
        <f t="shared" si="102"/>
        <v>0.01</v>
      </c>
      <c r="AR28" s="50">
        <f>F28*Sales!I28</f>
        <v>0</v>
      </c>
      <c r="AS28" s="50">
        <f>G28*Sales!AV28</f>
        <v>0</v>
      </c>
      <c r="AT28" s="50">
        <f>H28*Sales!AW28</f>
        <v>0</v>
      </c>
      <c r="AU28" s="50">
        <f>I28*Sales!AX28</f>
        <v>0</v>
      </c>
      <c r="AV28" s="50">
        <f>J28*Sales!AY28</f>
        <v>0</v>
      </c>
      <c r="AW28" s="50">
        <f>K28*Sales!AZ28</f>
        <v>0</v>
      </c>
      <c r="AX28" s="50">
        <f>L28*Sales!BA28</f>
        <v>0</v>
      </c>
      <c r="AY28" s="50">
        <f>M28*Sales!BB28</f>
        <v>118.85620696260739</v>
      </c>
      <c r="AZ28" s="50">
        <f>N28*Sales!BC28</f>
        <v>223.77462794416726</v>
      </c>
      <c r="BA28" s="50">
        <f>O28*Sales!BD28</f>
        <v>329.56398624267501</v>
      </c>
      <c r="BB28" s="50">
        <f>P28*Sales!BE28</f>
        <v>435.61631279523243</v>
      </c>
      <c r="BC28" s="50">
        <f>Q28*Sales!BF28</f>
        <v>525.49968346615424</v>
      </c>
      <c r="BD28" s="50">
        <f>R28*Sales!BG28</f>
        <v>525.38083576536394</v>
      </c>
      <c r="BE28" s="50">
        <f>S28*Sales!BH28</f>
        <v>525.3123400145779</v>
      </c>
      <c r="BF28" s="50">
        <f>T28*Sales!BI28</f>
        <v>525.50787232623509</v>
      </c>
      <c r="BG28" s="50">
        <f>U28*Sales!BJ28</f>
        <v>526.14349093200713</v>
      </c>
      <c r="BH28" s="50">
        <f>V28*Sales!BK28</f>
        <v>527.19300228711211</v>
      </c>
      <c r="BI28" s="50">
        <f>W28*Sales!BL28</f>
        <v>528.79362378956625</v>
      </c>
      <c r="BJ28" s="50">
        <f>X28*Sales!BM28</f>
        <v>531.1392880910704</v>
      </c>
      <c r="BK28" s="50">
        <f>Y28*Sales!BN28</f>
        <v>534.00597632023494</v>
      </c>
      <c r="BL28" s="50">
        <f>Z28*Sales!BO28</f>
        <v>537.23722720809417</v>
      </c>
      <c r="BM28" s="50">
        <f>AA28*Sales!BP28</f>
        <v>540.81210159557975</v>
      </c>
      <c r="BN28" s="50">
        <f>AB28*Sales!BQ28</f>
        <v>544.88133046228586</v>
      </c>
      <c r="BO28" s="50">
        <f>AC28*Sales!BR28</f>
        <v>549.29821007587066</v>
      </c>
      <c r="BP28" s="50">
        <f>AD28*Sales!BS28</f>
        <v>554.05523569704098</v>
      </c>
      <c r="BQ28" s="50">
        <f>AE28*Sales!BT28</f>
        <v>559.15405916607972</v>
      </c>
      <c r="BR28" s="50">
        <f>AF28*Sales!BU28</f>
        <v>564.555996679847</v>
      </c>
      <c r="BS28" s="50">
        <f>AG28*Sales!BV28</f>
        <v>570.03120727363682</v>
      </c>
      <c r="BT28" s="50">
        <f>AH28*Sales!BW28</f>
        <v>575.52611870524379</v>
      </c>
      <c r="BU28" s="50">
        <f>AI28*Sales!BX28</f>
        <v>579.87064227046312</v>
      </c>
      <c r="BV28" s="50">
        <f>AJ28*Sales!BY28</f>
        <v>584.25595355615837</v>
      </c>
      <c r="BW28" s="50">
        <f>AK28*Sales!BZ28</f>
        <v>588.68530079653408</v>
      </c>
      <c r="BX28" s="50">
        <f>AL28*Sales!CA28</f>
        <v>593.16268919607478</v>
      </c>
      <c r="BY28" s="50">
        <f>AM28*Sales!CB28</f>
        <v>597.69000259090978</v>
      </c>
      <c r="BZ28" s="50">
        <f>AN28*Sales!CC28</f>
        <v>602.25528012833445</v>
      </c>
      <c r="CA28" s="50">
        <f>AO28*Sales!CD28</f>
        <v>606.85822176082263</v>
      </c>
      <c r="CB28" s="50">
        <f>AP28*Sales!CE28</f>
        <v>611.49888384397752</v>
      </c>
      <c r="CC28" s="50">
        <f>AQ28*Sales!CF28</f>
        <v>616.17750787503917</v>
      </c>
      <c r="CD28" s="47">
        <f t="shared" si="39"/>
        <v>0</v>
      </c>
      <c r="CE28" s="47">
        <f t="shared" si="1"/>
        <v>0</v>
      </c>
      <c r="CF28" s="47">
        <f t="shared" si="2"/>
        <v>0</v>
      </c>
      <c r="CG28" s="47">
        <f t="shared" si="3"/>
        <v>0</v>
      </c>
      <c r="CH28" s="47">
        <f t="shared" si="4"/>
        <v>0</v>
      </c>
      <c r="CI28" s="47">
        <f t="shared" si="5"/>
        <v>0</v>
      </c>
      <c r="CJ28" s="47">
        <f t="shared" si="6"/>
        <v>0</v>
      </c>
      <c r="CK28" s="47">
        <f t="shared" si="7"/>
        <v>0</v>
      </c>
      <c r="CL28" s="47">
        <f t="shared" si="8"/>
        <v>0</v>
      </c>
      <c r="CM28" s="47">
        <f t="shared" si="9"/>
        <v>0</v>
      </c>
      <c r="CN28" s="47">
        <f t="shared" si="10"/>
        <v>0</v>
      </c>
      <c r="CO28" s="47">
        <f t="shared" si="11"/>
        <v>0</v>
      </c>
      <c r="CP28" s="47">
        <f t="shared" si="12"/>
        <v>0</v>
      </c>
      <c r="CQ28" s="47">
        <f t="shared" si="13"/>
        <v>21.370903674921092</v>
      </c>
      <c r="CR28" s="47">
        <f t="shared" si="14"/>
        <v>60.564148604390738</v>
      </c>
      <c r="CS28" s="47">
        <f t="shared" si="15"/>
        <v>97.530160606959612</v>
      </c>
      <c r="CT28" s="47">
        <f t="shared" si="16"/>
        <v>148.58338129672507</v>
      </c>
      <c r="CU28" s="47">
        <f t="shared" si="68"/>
        <v>219.53208992456811</v>
      </c>
      <c r="CV28" s="47">
        <f t="shared" si="69"/>
        <v>268.77459888074611</v>
      </c>
      <c r="CW28" s="47">
        <f t="shared" si="70"/>
        <v>302.84217710457625</v>
      </c>
      <c r="CX28" s="47">
        <f t="shared" si="71"/>
        <v>335.13009736303439</v>
      </c>
      <c r="CY28" s="47">
        <f t="shared" si="72"/>
        <v>382.78395284403257</v>
      </c>
      <c r="CZ28" s="47">
        <f t="shared" si="73"/>
        <v>416.21051720523701</v>
      </c>
      <c r="DA28" s="47">
        <f t="shared" si="74"/>
        <v>449.18249523756486</v>
      </c>
      <c r="DB28" s="47">
        <f t="shared" si="75"/>
        <v>482.60754467989614</v>
      </c>
      <c r="DC28" s="47">
        <f t="shared" si="76"/>
        <v>512.45325280814291</v>
      </c>
      <c r="DD28" s="47">
        <f t="shared" si="77"/>
        <v>519.56471465223115</v>
      </c>
      <c r="DE28" s="47">
        <f t="shared" si="78"/>
        <v>521.33845165324453</v>
      </c>
      <c r="DF28" s="47">
        <f t="shared" si="79"/>
        <v>525.49241465841897</v>
      </c>
      <c r="DG28" s="47">
        <f t="shared" si="80"/>
        <v>530.19526034037199</v>
      </c>
      <c r="DH28" s="47">
        <f t="shared" si="81"/>
        <v>535.23514720257981</v>
      </c>
      <c r="DI28" s="47">
        <f t="shared" si="82"/>
        <v>540.69080111374956</v>
      </c>
      <c r="DJ28" s="47">
        <f t="shared" si="83"/>
        <v>546.3538693645321</v>
      </c>
      <c r="DK28" s="47">
        <f t="shared" si="84"/>
        <v>550.84154413166243</v>
      </c>
      <c r="DL28" s="47">
        <f t="shared" si="85"/>
        <v>555.30772059358731</v>
      </c>
      <c r="DM28" s="47">
        <f t="shared" si="86"/>
        <v>559.78751280511131</v>
      </c>
      <c r="DN28" s="47">
        <f t="shared" si="87"/>
        <v>564.29926333780111</v>
      </c>
      <c r="DO28" s="47">
        <f t="shared" si="88"/>
        <v>568.96757885428235</v>
      </c>
    </row>
    <row r="29" spans="2:119" x14ac:dyDescent="0.35">
      <c r="B29" s="27" t="s">
        <v>2093</v>
      </c>
      <c r="C29" s="27" t="s">
        <v>127</v>
      </c>
      <c r="D29" s="30">
        <f>SUMIFS(F861_2013_EE!$I$4:$I$568,F861_2013_EE!$D$4:$D$568,C29)/1000</f>
        <v>407.56700000000001</v>
      </c>
      <c r="E29" s="25">
        <f>D29/Sales!I29</f>
        <v>4.8864868670367633E-3</v>
      </c>
      <c r="F29" s="45"/>
      <c r="G29" s="45"/>
      <c r="H29" s="45"/>
      <c r="I29" s="45"/>
      <c r="J29" s="45"/>
      <c r="K29" s="45"/>
      <c r="L29" s="45"/>
      <c r="M29" s="45">
        <f t="shared" ref="M29:AQ29" si="103">IF(M$5&lt;=2020,MIN(objective_savings_pcnt,$E29),MIN(objective_savings_pcnt,L29+EE_ramp_rate))</f>
        <v>4.8864868670367633E-3</v>
      </c>
      <c r="N29" s="45">
        <f t="shared" si="103"/>
        <v>6.8864868670367634E-3</v>
      </c>
      <c r="O29" s="45">
        <f t="shared" si="103"/>
        <v>8.8864868670367643E-3</v>
      </c>
      <c r="P29" s="45">
        <f t="shared" si="103"/>
        <v>0.01</v>
      </c>
      <c r="Q29" s="45">
        <f t="shared" si="103"/>
        <v>0.01</v>
      </c>
      <c r="R29" s="45">
        <f t="shared" si="103"/>
        <v>0.01</v>
      </c>
      <c r="S29" s="45">
        <f t="shared" si="103"/>
        <v>0.01</v>
      </c>
      <c r="T29" s="45">
        <f t="shared" si="103"/>
        <v>0.01</v>
      </c>
      <c r="U29" s="45">
        <f t="shared" si="103"/>
        <v>0.01</v>
      </c>
      <c r="V29" s="45">
        <f t="shared" si="103"/>
        <v>0.01</v>
      </c>
      <c r="W29" s="45">
        <f t="shared" si="103"/>
        <v>0.01</v>
      </c>
      <c r="X29" s="45">
        <f t="shared" si="103"/>
        <v>0.01</v>
      </c>
      <c r="Y29" s="45">
        <f t="shared" si="103"/>
        <v>0.01</v>
      </c>
      <c r="Z29" s="45">
        <f t="shared" si="103"/>
        <v>0.01</v>
      </c>
      <c r="AA29" s="45">
        <f t="shared" si="103"/>
        <v>0.01</v>
      </c>
      <c r="AB29" s="45">
        <f t="shared" si="103"/>
        <v>0.01</v>
      </c>
      <c r="AC29" s="45">
        <f t="shared" si="103"/>
        <v>0.01</v>
      </c>
      <c r="AD29" s="45">
        <f t="shared" si="103"/>
        <v>0.01</v>
      </c>
      <c r="AE29" s="45">
        <f t="shared" si="103"/>
        <v>0.01</v>
      </c>
      <c r="AF29" s="45">
        <f t="shared" si="103"/>
        <v>0.01</v>
      </c>
      <c r="AG29" s="45">
        <f t="shared" si="103"/>
        <v>0.01</v>
      </c>
      <c r="AH29" s="45">
        <f t="shared" si="103"/>
        <v>0.01</v>
      </c>
      <c r="AI29" s="45">
        <f t="shared" si="103"/>
        <v>0.01</v>
      </c>
      <c r="AJ29" s="45">
        <f t="shared" si="103"/>
        <v>0.01</v>
      </c>
      <c r="AK29" s="45">
        <f t="shared" si="103"/>
        <v>0.01</v>
      </c>
      <c r="AL29" s="45">
        <f t="shared" si="103"/>
        <v>0.01</v>
      </c>
      <c r="AM29" s="45">
        <f t="shared" si="103"/>
        <v>0.01</v>
      </c>
      <c r="AN29" s="45">
        <f t="shared" si="103"/>
        <v>0.01</v>
      </c>
      <c r="AO29" s="45">
        <f t="shared" si="103"/>
        <v>0.01</v>
      </c>
      <c r="AP29" s="45">
        <f t="shared" si="103"/>
        <v>0.01</v>
      </c>
      <c r="AQ29" s="45">
        <f t="shared" si="103"/>
        <v>0.01</v>
      </c>
      <c r="AR29" s="50">
        <f>F29*Sales!I29</f>
        <v>0</v>
      </c>
      <c r="AS29" s="50">
        <f>G29*Sales!AV29</f>
        <v>0</v>
      </c>
      <c r="AT29" s="50">
        <f>H29*Sales!AW29</f>
        <v>0</v>
      </c>
      <c r="AU29" s="50">
        <f>I29*Sales!AX29</f>
        <v>0</v>
      </c>
      <c r="AV29" s="50">
        <f>J29*Sales!AY29</f>
        <v>0</v>
      </c>
      <c r="AW29" s="50">
        <f>K29*Sales!AZ29</f>
        <v>0</v>
      </c>
      <c r="AX29" s="50">
        <f>L29*Sales!BA29</f>
        <v>0</v>
      </c>
      <c r="AY29" s="50">
        <f>M29*Sales!BB29</f>
        <v>419.83920963511008</v>
      </c>
      <c r="AZ29" s="50">
        <f>N29*Sales!BC29</f>
        <v>591.71755771392486</v>
      </c>
      <c r="BA29" s="50">
        <f>O29*Sales!BD29</f>
        <v>762.11138436454246</v>
      </c>
      <c r="BB29" s="50">
        <f>P29*Sales!BE29</f>
        <v>854.28694423426282</v>
      </c>
      <c r="BC29" s="50">
        <f>Q29*Sales!BF29</f>
        <v>850.06639506618831</v>
      </c>
      <c r="BD29" s="50">
        <f>R29*Sales!BG29</f>
        <v>845.90947564024088</v>
      </c>
      <c r="BE29" s="50">
        <f>S29*Sales!BH29</f>
        <v>841.81565585161798</v>
      </c>
      <c r="BF29" s="50">
        <f>T29*Sales!BI29</f>
        <v>838.53930202034098</v>
      </c>
      <c r="BG29" s="50">
        <f>U29*Sales!BJ29</f>
        <v>836.34456813743236</v>
      </c>
      <c r="BH29" s="50">
        <f>V29*Sales!BK29</f>
        <v>834.79397983000285</v>
      </c>
      <c r="BI29" s="50">
        <f>W29*Sales!BL29</f>
        <v>834.22869941414945</v>
      </c>
      <c r="BJ29" s="50">
        <f>X29*Sales!BM29</f>
        <v>834.90349996947646</v>
      </c>
      <c r="BK29" s="50">
        <f>Y29*Sales!BN29</f>
        <v>836.13083799338426</v>
      </c>
      <c r="BL29" s="50">
        <f>Z29*Sales!BO29</f>
        <v>837.81105913794397</v>
      </c>
      <c r="BM29" s="50">
        <f>AA29*Sales!BP29</f>
        <v>839.66817589005325</v>
      </c>
      <c r="BN29" s="50">
        <f>AB29*Sales!BQ29</f>
        <v>842.53329113075495</v>
      </c>
      <c r="BO29" s="50">
        <f>AC29*Sales!BR29</f>
        <v>846.05771238005968</v>
      </c>
      <c r="BP29" s="50">
        <f>AD29*Sales!BS29</f>
        <v>850.07895422392232</v>
      </c>
      <c r="BQ29" s="50">
        <f>AE29*Sales!BT29</f>
        <v>854.40672225319406</v>
      </c>
      <c r="BR29" s="50">
        <f>AF29*Sales!BU29</f>
        <v>858.75900609083794</v>
      </c>
      <c r="BS29" s="50">
        <f>AG29*Sales!BV29</f>
        <v>863.07928813444119</v>
      </c>
      <c r="BT29" s="50">
        <f>AH29*Sales!BW29</f>
        <v>867.3727608524382</v>
      </c>
      <c r="BU29" s="50">
        <f>AI29*Sales!BX29</f>
        <v>870.81987576773474</v>
      </c>
      <c r="BV29" s="50">
        <f>AJ29*Sales!BY29</f>
        <v>874.29699770398531</v>
      </c>
      <c r="BW29" s="50">
        <f>AK29*Sales!BZ29</f>
        <v>877.80161592343484</v>
      </c>
      <c r="BX29" s="50">
        <f>AL29*Sales!CA29</f>
        <v>881.32639182627668</v>
      </c>
      <c r="BY29" s="50">
        <f>AM29*Sales!CB29</f>
        <v>884.86007665761952</v>
      </c>
      <c r="BZ29" s="50">
        <f>AN29*Sales!CC29</f>
        <v>888.40381198273417</v>
      </c>
      <c r="CA29" s="50">
        <f>AO29*Sales!CD29</f>
        <v>891.96030332005887</v>
      </c>
      <c r="CB29" s="50">
        <f>AP29*Sales!CE29</f>
        <v>895.52943043355799</v>
      </c>
      <c r="CC29" s="50">
        <f>AQ29*Sales!CF29</f>
        <v>899.11252918663092</v>
      </c>
      <c r="CD29" s="47">
        <f t="shared" si="39"/>
        <v>0</v>
      </c>
      <c r="CE29" s="47">
        <f t="shared" si="1"/>
        <v>0</v>
      </c>
      <c r="CF29" s="47">
        <f t="shared" si="2"/>
        <v>0</v>
      </c>
      <c r="CG29" s="47">
        <f t="shared" si="3"/>
        <v>0</v>
      </c>
      <c r="CH29" s="47">
        <f t="shared" si="4"/>
        <v>0</v>
      </c>
      <c r="CI29" s="47">
        <f t="shared" si="5"/>
        <v>0</v>
      </c>
      <c r="CJ29" s="47">
        <f t="shared" si="6"/>
        <v>0</v>
      </c>
      <c r="CK29" s="47">
        <f t="shared" si="7"/>
        <v>0</v>
      </c>
      <c r="CL29" s="47">
        <f t="shared" si="8"/>
        <v>0</v>
      </c>
      <c r="CM29" s="47">
        <f t="shared" si="9"/>
        <v>0</v>
      </c>
      <c r="CN29" s="47">
        <f t="shared" si="10"/>
        <v>0</v>
      </c>
      <c r="CO29" s="47">
        <f t="shared" si="11"/>
        <v>0</v>
      </c>
      <c r="CP29" s="47">
        <f t="shared" si="12"/>
        <v>0</v>
      </c>
      <c r="CQ29" s="47">
        <f t="shared" si="13"/>
        <v>75.489059741656362</v>
      </c>
      <c r="CR29" s="47">
        <f t="shared" si="14"/>
        <v>178.20025974809897</v>
      </c>
      <c r="CS29" s="47">
        <f t="shared" si="15"/>
        <v>238.23486446014275</v>
      </c>
      <c r="CT29" s="47">
        <f t="shared" si="16"/>
        <v>333.0190149808783</v>
      </c>
      <c r="CU29" s="47">
        <f t="shared" si="68"/>
        <v>454.2548962897539</v>
      </c>
      <c r="CV29" s="47">
        <f t="shared" si="69"/>
        <v>507.96556929246162</v>
      </c>
      <c r="CW29" s="47">
        <f t="shared" si="70"/>
        <v>552.2523517325526</v>
      </c>
      <c r="CX29" s="47">
        <f t="shared" si="71"/>
        <v>569.38221825506901</v>
      </c>
      <c r="CY29" s="47">
        <f t="shared" si="72"/>
        <v>669.78816600164134</v>
      </c>
      <c r="CZ29" s="47">
        <f t="shared" si="73"/>
        <v>736.32170671887889</v>
      </c>
      <c r="DA29" s="47">
        <f t="shared" si="74"/>
        <v>787.25479921726003</v>
      </c>
      <c r="DB29" s="47">
        <f t="shared" si="75"/>
        <v>819.64400299427587</v>
      </c>
      <c r="DC29" s="47">
        <f t="shared" si="76"/>
        <v>824.12737099838409</v>
      </c>
      <c r="DD29" s="47">
        <f t="shared" si="77"/>
        <v>822.97211418452366</v>
      </c>
      <c r="DE29" s="47">
        <f t="shared" si="78"/>
        <v>822.2926656263935</v>
      </c>
      <c r="DF29" s="47">
        <f t="shared" si="79"/>
        <v>829.23941129257128</v>
      </c>
      <c r="DG29" s="47">
        <f t="shared" si="80"/>
        <v>834.14955031406407</v>
      </c>
      <c r="DH29" s="47">
        <f t="shared" si="81"/>
        <v>838.83244657096759</v>
      </c>
      <c r="DI29" s="47">
        <f t="shared" si="82"/>
        <v>842.80277831462206</v>
      </c>
      <c r="DJ29" s="47">
        <f t="shared" si="83"/>
        <v>845.66216653156528</v>
      </c>
      <c r="DK29" s="47">
        <f t="shared" si="84"/>
        <v>848.63836947774655</v>
      </c>
      <c r="DL29" s="47">
        <f t="shared" si="85"/>
        <v>851.88889892947782</v>
      </c>
      <c r="DM29" s="47">
        <f t="shared" si="86"/>
        <v>855.13385975119695</v>
      </c>
      <c r="DN29" s="47">
        <f t="shared" si="87"/>
        <v>858.51871634255735</v>
      </c>
      <c r="DO29" s="47">
        <f t="shared" si="88"/>
        <v>862.14261898711015</v>
      </c>
    </row>
    <row r="30" spans="2:119" x14ac:dyDescent="0.35">
      <c r="B30" s="27" t="s">
        <v>2094</v>
      </c>
      <c r="C30" s="27" t="s">
        <v>169</v>
      </c>
      <c r="D30" s="30">
        <f>SUMIFS(F861_2013_EE!$I$4:$I$568,F861_2013_EE!$D$4:$D$568,C30)/1000</f>
        <v>75.641999999999996</v>
      </c>
      <c r="E30" s="25">
        <f>D30/Sales!I30</f>
        <v>5.385622136115935E-3</v>
      </c>
      <c r="F30" s="45"/>
      <c r="G30" s="45"/>
      <c r="H30" s="45"/>
      <c r="I30" s="45"/>
      <c r="J30" s="45"/>
      <c r="K30" s="45"/>
      <c r="L30" s="45"/>
      <c r="M30" s="45">
        <f t="shared" ref="M30:AQ30" si="104">IF(M$5&lt;=2020,MIN(objective_savings_pcnt,$E30),MIN(objective_savings_pcnt,L30+EE_ramp_rate))</f>
        <v>5.385622136115935E-3</v>
      </c>
      <c r="N30" s="45">
        <f t="shared" si="104"/>
        <v>7.385622136115935E-3</v>
      </c>
      <c r="O30" s="45">
        <f t="shared" si="104"/>
        <v>9.3856221361159342E-3</v>
      </c>
      <c r="P30" s="45">
        <f t="shared" si="104"/>
        <v>0.01</v>
      </c>
      <c r="Q30" s="45">
        <f t="shared" si="104"/>
        <v>0.01</v>
      </c>
      <c r="R30" s="45">
        <f t="shared" si="104"/>
        <v>0.01</v>
      </c>
      <c r="S30" s="45">
        <f t="shared" si="104"/>
        <v>0.01</v>
      </c>
      <c r="T30" s="45">
        <f t="shared" si="104"/>
        <v>0.01</v>
      </c>
      <c r="U30" s="45">
        <f t="shared" si="104"/>
        <v>0.01</v>
      </c>
      <c r="V30" s="45">
        <f t="shared" si="104"/>
        <v>0.01</v>
      </c>
      <c r="W30" s="45">
        <f t="shared" si="104"/>
        <v>0.01</v>
      </c>
      <c r="X30" s="45">
        <f t="shared" si="104"/>
        <v>0.01</v>
      </c>
      <c r="Y30" s="45">
        <f t="shared" si="104"/>
        <v>0.01</v>
      </c>
      <c r="Z30" s="45">
        <f t="shared" si="104"/>
        <v>0.01</v>
      </c>
      <c r="AA30" s="45">
        <f t="shared" si="104"/>
        <v>0.01</v>
      </c>
      <c r="AB30" s="45">
        <f t="shared" si="104"/>
        <v>0.01</v>
      </c>
      <c r="AC30" s="45">
        <f t="shared" si="104"/>
        <v>0.01</v>
      </c>
      <c r="AD30" s="45">
        <f t="shared" si="104"/>
        <v>0.01</v>
      </c>
      <c r="AE30" s="45">
        <f t="shared" si="104"/>
        <v>0.01</v>
      </c>
      <c r="AF30" s="45">
        <f t="shared" si="104"/>
        <v>0.01</v>
      </c>
      <c r="AG30" s="45">
        <f t="shared" si="104"/>
        <v>0.01</v>
      </c>
      <c r="AH30" s="45">
        <f t="shared" si="104"/>
        <v>0.01</v>
      </c>
      <c r="AI30" s="45">
        <f t="shared" si="104"/>
        <v>0.01</v>
      </c>
      <c r="AJ30" s="45">
        <f t="shared" si="104"/>
        <v>0.01</v>
      </c>
      <c r="AK30" s="45">
        <f t="shared" si="104"/>
        <v>0.01</v>
      </c>
      <c r="AL30" s="45">
        <f t="shared" si="104"/>
        <v>0.01</v>
      </c>
      <c r="AM30" s="45">
        <f t="shared" si="104"/>
        <v>0.01</v>
      </c>
      <c r="AN30" s="45">
        <f t="shared" si="104"/>
        <v>0.01</v>
      </c>
      <c r="AO30" s="45">
        <f t="shared" si="104"/>
        <v>0.01</v>
      </c>
      <c r="AP30" s="45">
        <f t="shared" si="104"/>
        <v>0.01</v>
      </c>
      <c r="AQ30" s="45">
        <f t="shared" si="104"/>
        <v>0.01</v>
      </c>
      <c r="AR30" s="50">
        <f>F30*Sales!I30</f>
        <v>0</v>
      </c>
      <c r="AS30" s="50">
        <f>G30*Sales!AV30</f>
        <v>0</v>
      </c>
      <c r="AT30" s="50">
        <f>H30*Sales!AW30</f>
        <v>0</v>
      </c>
      <c r="AU30" s="50">
        <f>I30*Sales!AX30</f>
        <v>0</v>
      </c>
      <c r="AV30" s="50">
        <f>J30*Sales!AY30</f>
        <v>0</v>
      </c>
      <c r="AW30" s="50">
        <f>K30*Sales!AZ30</f>
        <v>0</v>
      </c>
      <c r="AX30" s="50">
        <f>L30*Sales!BA30</f>
        <v>0</v>
      </c>
      <c r="AY30" s="50">
        <f>M30*Sales!BB30</f>
        <v>79.383258791278166</v>
      </c>
      <c r="AZ30" s="50">
        <f>N30*Sales!BC30</f>
        <v>109.15610391642858</v>
      </c>
      <c r="BA30" s="50">
        <f>O30*Sales!BD30</f>
        <v>138.81730677312652</v>
      </c>
      <c r="BB30" s="50">
        <f>P30*Sales!BE30</f>
        <v>147.7261053395649</v>
      </c>
      <c r="BC30" s="50">
        <f>Q30*Sales!BF30</f>
        <v>147.46868380854571</v>
      </c>
      <c r="BD30" s="50">
        <f>R30*Sales!BG30</f>
        <v>147.22369087490458</v>
      </c>
      <c r="BE30" s="50">
        <f>S30*Sales!BH30</f>
        <v>146.991081860554</v>
      </c>
      <c r="BF30" s="50">
        <f>T30*Sales!BI30</f>
        <v>146.91354800119421</v>
      </c>
      <c r="BG30" s="50">
        <f>U30*Sales!BJ30</f>
        <v>147.03618974268409</v>
      </c>
      <c r="BH30" s="50">
        <f>V30*Sales!BK30</f>
        <v>147.27203560218874</v>
      </c>
      <c r="BI30" s="50">
        <f>W30*Sales!BL30</f>
        <v>147.67530783311452</v>
      </c>
      <c r="BJ30" s="50">
        <f>X30*Sales!BM30</f>
        <v>148.29733658900258</v>
      </c>
      <c r="BK30" s="50">
        <f>Y30*Sales!BN30</f>
        <v>149.01844263500735</v>
      </c>
      <c r="BL30" s="50">
        <f>Z30*Sales!BO30</f>
        <v>149.81328012077978</v>
      </c>
      <c r="BM30" s="50">
        <f>AA30*Sales!BP30</f>
        <v>150.62820448794778</v>
      </c>
      <c r="BN30" s="50">
        <f>AB30*Sales!BQ30</f>
        <v>151.63914243014599</v>
      </c>
      <c r="BO30" s="50">
        <f>AC30*Sales!BR30</f>
        <v>152.77348362619739</v>
      </c>
      <c r="BP30" s="50">
        <f>AD30*Sales!BS30</f>
        <v>153.99923152874803</v>
      </c>
      <c r="BQ30" s="50">
        <f>AE30*Sales!BT30</f>
        <v>155.26595088497641</v>
      </c>
      <c r="BR30" s="50">
        <f>AF30*Sales!BU30</f>
        <v>156.53890704615566</v>
      </c>
      <c r="BS30" s="50">
        <f>AG30*Sales!BV30</f>
        <v>157.81310813560614</v>
      </c>
      <c r="BT30" s="50">
        <f>AH30*Sales!BW30</f>
        <v>159.08943106678512</v>
      </c>
      <c r="BU30" s="50">
        <f>AI30*Sales!BX30</f>
        <v>160.20990796545456</v>
      </c>
      <c r="BV30" s="50">
        <f>AJ30*Sales!BY30</f>
        <v>161.34165346998006</v>
      </c>
      <c r="BW30" s="50">
        <f>AK30*Sales!BZ30</f>
        <v>162.48406287516326</v>
      </c>
      <c r="BX30" s="50">
        <f>AL30*Sales!CA30</f>
        <v>163.63466359773651</v>
      </c>
      <c r="BY30" s="50">
        <f>AM30*Sales!CB30</f>
        <v>164.7925776525573</v>
      </c>
      <c r="BZ30" s="50">
        <f>AN30*Sales!CC30</f>
        <v>165.95827558040827</v>
      </c>
      <c r="CA30" s="50">
        <f>AO30*Sales!CD30</f>
        <v>167.13223017334843</v>
      </c>
      <c r="CB30" s="50">
        <f>AP30*Sales!CE30</f>
        <v>168.31435953995856</v>
      </c>
      <c r="CC30" s="50">
        <f>AQ30*Sales!CF30</f>
        <v>169.50494453073264</v>
      </c>
      <c r="CD30" s="47">
        <f t="shared" si="39"/>
        <v>0</v>
      </c>
      <c r="CE30" s="47">
        <f t="shared" si="1"/>
        <v>0</v>
      </c>
      <c r="CF30" s="47">
        <f t="shared" si="2"/>
        <v>0</v>
      </c>
      <c r="CG30" s="47">
        <f t="shared" si="3"/>
        <v>0</v>
      </c>
      <c r="CH30" s="47">
        <f t="shared" si="4"/>
        <v>0</v>
      </c>
      <c r="CI30" s="47">
        <f t="shared" si="5"/>
        <v>0</v>
      </c>
      <c r="CJ30" s="47">
        <f t="shared" si="6"/>
        <v>0</v>
      </c>
      <c r="CK30" s="47">
        <f t="shared" si="7"/>
        <v>0</v>
      </c>
      <c r="CL30" s="47">
        <f t="shared" si="8"/>
        <v>0</v>
      </c>
      <c r="CM30" s="47">
        <f t="shared" si="9"/>
        <v>0</v>
      </c>
      <c r="CN30" s="47">
        <f t="shared" si="10"/>
        <v>0</v>
      </c>
      <c r="CO30" s="47">
        <f t="shared" si="11"/>
        <v>0</v>
      </c>
      <c r="CP30" s="47">
        <f t="shared" si="12"/>
        <v>0</v>
      </c>
      <c r="CQ30" s="47">
        <f t="shared" si="13"/>
        <v>14.273482390056932</v>
      </c>
      <c r="CR30" s="47">
        <f t="shared" si="14"/>
        <v>33.203994591569135</v>
      </c>
      <c r="CS30" s="47">
        <f t="shared" si="15"/>
        <v>43.629378827137387</v>
      </c>
      <c r="CT30" s="47">
        <f t="shared" si="16"/>
        <v>59.581971356198984</v>
      </c>
      <c r="CU30" s="47">
        <f t="shared" si="68"/>
        <v>80.826718031582402</v>
      </c>
      <c r="CV30" s="47">
        <f t="shared" si="69"/>
        <v>90.313943217556229</v>
      </c>
      <c r="CW30" s="47">
        <f t="shared" si="70"/>
        <v>97.357238637502149</v>
      </c>
      <c r="CX30" s="47">
        <f t="shared" si="71"/>
        <v>99.101319602083379</v>
      </c>
      <c r="CY30" s="47">
        <f t="shared" si="72"/>
        <v>118.44959816732157</v>
      </c>
      <c r="CZ30" s="47">
        <f t="shared" si="73"/>
        <v>130.72423040530532</v>
      </c>
      <c r="DA30" s="47">
        <f t="shared" si="74"/>
        <v>139.91391367826202</v>
      </c>
      <c r="DB30" s="47">
        <f t="shared" si="75"/>
        <v>144.1427106301162</v>
      </c>
      <c r="DC30" s="47">
        <f t="shared" si="76"/>
        <v>144.93017558792795</v>
      </c>
      <c r="DD30" s="47">
        <f t="shared" si="77"/>
        <v>145.21577970593566</v>
      </c>
      <c r="DE30" s="47">
        <f t="shared" si="78"/>
        <v>145.58133814256976</v>
      </c>
      <c r="DF30" s="47">
        <f t="shared" si="79"/>
        <v>147.38384536865954</v>
      </c>
      <c r="DG30" s="47">
        <f t="shared" si="80"/>
        <v>148.75369797374034</v>
      </c>
      <c r="DH30" s="47">
        <f t="shared" si="81"/>
        <v>150.06812677124549</v>
      </c>
      <c r="DI30" s="47">
        <f t="shared" si="82"/>
        <v>151.13969513208878</v>
      </c>
      <c r="DJ30" s="47">
        <f t="shared" si="83"/>
        <v>152.12534585575611</v>
      </c>
      <c r="DK30" s="47">
        <f t="shared" si="84"/>
        <v>153.15900880479097</v>
      </c>
      <c r="DL30" s="47">
        <f t="shared" si="85"/>
        <v>154.2413345855766</v>
      </c>
      <c r="DM30" s="47">
        <f t="shared" si="86"/>
        <v>155.31728226073426</v>
      </c>
      <c r="DN30" s="47">
        <f t="shared" si="87"/>
        <v>156.42299842680532</v>
      </c>
      <c r="DO30" s="47">
        <f t="shared" si="88"/>
        <v>157.57807021651539</v>
      </c>
    </row>
    <row r="31" spans="2:119" x14ac:dyDescent="0.35">
      <c r="B31" s="27" t="s">
        <v>2095</v>
      </c>
      <c r="C31" s="27" t="s">
        <v>86</v>
      </c>
      <c r="D31" s="30">
        <f>SUMIFS(F861_2013_EE!$I$4:$I$568,F861_2013_EE!$D$4:$D$568,C31)/1000</f>
        <v>46.951999999999998</v>
      </c>
      <c r="E31" s="25">
        <f>D31/Sales!I31</f>
        <v>1.5293509688164126E-3</v>
      </c>
      <c r="F31" s="45"/>
      <c r="G31" s="45"/>
      <c r="H31" s="45"/>
      <c r="I31" s="45"/>
      <c r="J31" s="45"/>
      <c r="K31" s="45"/>
      <c r="L31" s="45"/>
      <c r="M31" s="45">
        <f t="shared" ref="M31:AQ31" si="105">IF(M$5&lt;=2020,MIN(objective_savings_pcnt,$E31),MIN(objective_savings_pcnt,L31+EE_ramp_rate))</f>
        <v>1.5293509688164126E-3</v>
      </c>
      <c r="N31" s="45">
        <f t="shared" si="105"/>
        <v>3.5293509688164126E-3</v>
      </c>
      <c r="O31" s="45">
        <f t="shared" si="105"/>
        <v>5.5293509688164131E-3</v>
      </c>
      <c r="P31" s="45">
        <f t="shared" si="105"/>
        <v>7.5293509688164131E-3</v>
      </c>
      <c r="Q31" s="45">
        <f t="shared" si="105"/>
        <v>9.5293509688164132E-3</v>
      </c>
      <c r="R31" s="45">
        <f t="shared" si="105"/>
        <v>0.01</v>
      </c>
      <c r="S31" s="45">
        <f t="shared" si="105"/>
        <v>0.01</v>
      </c>
      <c r="T31" s="45">
        <f t="shared" si="105"/>
        <v>0.01</v>
      </c>
      <c r="U31" s="45">
        <f t="shared" si="105"/>
        <v>0.01</v>
      </c>
      <c r="V31" s="45">
        <f t="shared" si="105"/>
        <v>0.01</v>
      </c>
      <c r="W31" s="45">
        <f t="shared" si="105"/>
        <v>0.01</v>
      </c>
      <c r="X31" s="45">
        <f t="shared" si="105"/>
        <v>0.01</v>
      </c>
      <c r="Y31" s="45">
        <f t="shared" si="105"/>
        <v>0.01</v>
      </c>
      <c r="Z31" s="45">
        <f t="shared" si="105"/>
        <v>0.01</v>
      </c>
      <c r="AA31" s="45">
        <f t="shared" si="105"/>
        <v>0.01</v>
      </c>
      <c r="AB31" s="45">
        <f t="shared" si="105"/>
        <v>0.01</v>
      </c>
      <c r="AC31" s="45">
        <f t="shared" si="105"/>
        <v>0.01</v>
      </c>
      <c r="AD31" s="45">
        <f t="shared" si="105"/>
        <v>0.01</v>
      </c>
      <c r="AE31" s="45">
        <f t="shared" si="105"/>
        <v>0.01</v>
      </c>
      <c r="AF31" s="45">
        <f t="shared" si="105"/>
        <v>0.01</v>
      </c>
      <c r="AG31" s="45">
        <f t="shared" si="105"/>
        <v>0.01</v>
      </c>
      <c r="AH31" s="45">
        <f t="shared" si="105"/>
        <v>0.01</v>
      </c>
      <c r="AI31" s="45">
        <f t="shared" si="105"/>
        <v>0.01</v>
      </c>
      <c r="AJ31" s="45">
        <f t="shared" si="105"/>
        <v>0.01</v>
      </c>
      <c r="AK31" s="45">
        <f t="shared" si="105"/>
        <v>0.01</v>
      </c>
      <c r="AL31" s="45">
        <f t="shared" si="105"/>
        <v>0.01</v>
      </c>
      <c r="AM31" s="45">
        <f t="shared" si="105"/>
        <v>0.01</v>
      </c>
      <c r="AN31" s="45">
        <f t="shared" si="105"/>
        <v>0.01</v>
      </c>
      <c r="AO31" s="45">
        <f t="shared" si="105"/>
        <v>0.01</v>
      </c>
      <c r="AP31" s="45">
        <f t="shared" si="105"/>
        <v>0.01</v>
      </c>
      <c r="AQ31" s="45">
        <f t="shared" si="105"/>
        <v>0.01</v>
      </c>
      <c r="AR31" s="50">
        <f>F31*Sales!I31</f>
        <v>0</v>
      </c>
      <c r="AS31" s="50">
        <f>G31*Sales!AV31</f>
        <v>0</v>
      </c>
      <c r="AT31" s="50">
        <f>H31*Sales!AW31</f>
        <v>0</v>
      </c>
      <c r="AU31" s="50">
        <f>I31*Sales!AX31</f>
        <v>0</v>
      </c>
      <c r="AV31" s="50">
        <f>J31*Sales!AY31</f>
        <v>0</v>
      </c>
      <c r="AW31" s="50">
        <f>K31*Sales!AZ31</f>
        <v>0</v>
      </c>
      <c r="AX31" s="50">
        <f>L31*Sales!BA31</f>
        <v>0</v>
      </c>
      <c r="AY31" s="50">
        <f>M31*Sales!BB31</f>
        <v>48.69066050386261</v>
      </c>
      <c r="AZ31" s="50">
        <f>N31*Sales!BC31</f>
        <v>112.87677731847351</v>
      </c>
      <c r="BA31" s="50">
        <f>O31*Sales!BD31</f>
        <v>177.29384247741135</v>
      </c>
      <c r="BB31" s="50">
        <f>P31*Sales!BE31</f>
        <v>241.56211256828729</v>
      </c>
      <c r="BC31" s="50">
        <f>Q31*Sales!BF31</f>
        <v>305.30367292121838</v>
      </c>
      <c r="BD31" s="50">
        <f>R31*Sales!BG31</f>
        <v>319.3121758477015</v>
      </c>
      <c r="BE31" s="50">
        <f>S31*Sales!BH31</f>
        <v>318.11387772522477</v>
      </c>
      <c r="BF31" s="50">
        <f>T31*Sales!BI31</f>
        <v>317.02723648907664</v>
      </c>
      <c r="BG31" s="50">
        <f>U31*Sales!BJ31</f>
        <v>316.16234828978537</v>
      </c>
      <c r="BH31" s="50">
        <f>V31*Sales!BK31</f>
        <v>315.54398746654488</v>
      </c>
      <c r="BI31" s="50">
        <f>W31*Sales!BL31</f>
        <v>315.22679657491926</v>
      </c>
      <c r="BJ31" s="50">
        <f>X31*Sales!BM31</f>
        <v>315.32464991426798</v>
      </c>
      <c r="BK31" s="50">
        <f>Y31*Sales!BN31</f>
        <v>315.77521255013511</v>
      </c>
      <c r="BL31" s="50">
        <f>Z31*Sales!BO31</f>
        <v>316.46293047588216</v>
      </c>
      <c r="BM31" s="50">
        <f>AA31*Sales!BP31</f>
        <v>317.35877971018311</v>
      </c>
      <c r="BN31" s="50">
        <f>AB31*Sales!BQ31</f>
        <v>318.52126142868639</v>
      </c>
      <c r="BO31" s="50">
        <f>AC31*Sales!BR31</f>
        <v>319.89740240893718</v>
      </c>
      <c r="BP31" s="50">
        <f>AD31*Sales!BS31</f>
        <v>321.46537087996546</v>
      </c>
      <c r="BQ31" s="50">
        <f>AE31*Sales!BT31</f>
        <v>323.22485809556611</v>
      </c>
      <c r="BR31" s="50">
        <f>AF31*Sales!BU31</f>
        <v>325.17473242788157</v>
      </c>
      <c r="BS31" s="50">
        <f>AG31*Sales!BV31</f>
        <v>327.1930538529835</v>
      </c>
      <c r="BT31" s="50">
        <f>AH31*Sales!BW31</f>
        <v>329.21254241186915</v>
      </c>
      <c r="BU31" s="50">
        <f>AI31*Sales!BX31</f>
        <v>330.53442253261352</v>
      </c>
      <c r="BV31" s="50">
        <f>AJ31*Sales!BY31</f>
        <v>331.86468015854729</v>
      </c>
      <c r="BW31" s="50">
        <f>AK31*Sales!BZ31</f>
        <v>333.20594341915648</v>
      </c>
      <c r="BX31" s="50">
        <f>AL31*Sales!CA31</f>
        <v>334.56041394063396</v>
      </c>
      <c r="BY31" s="50">
        <f>AM31*Sales!CB31</f>
        <v>335.93056660460695</v>
      </c>
      <c r="BZ31" s="50">
        <f>AN31*Sales!CC31</f>
        <v>337.31032692219713</v>
      </c>
      <c r="CA31" s="50">
        <f>AO31*Sales!CD31</f>
        <v>338.69717499004418</v>
      </c>
      <c r="CB31" s="50">
        <f>AP31*Sales!CE31</f>
        <v>340.09064987038181</v>
      </c>
      <c r="CC31" s="50">
        <f>AQ31*Sales!CF31</f>
        <v>341.49082749728279</v>
      </c>
      <c r="CD31" s="47">
        <f t="shared" si="39"/>
        <v>0</v>
      </c>
      <c r="CE31" s="47">
        <f t="shared" si="1"/>
        <v>0</v>
      </c>
      <c r="CF31" s="47">
        <f t="shared" si="2"/>
        <v>0</v>
      </c>
      <c r="CG31" s="47">
        <f t="shared" si="3"/>
        <v>0</v>
      </c>
      <c r="CH31" s="47">
        <f t="shared" si="4"/>
        <v>0</v>
      </c>
      <c r="CI31" s="47">
        <f t="shared" si="5"/>
        <v>0</v>
      </c>
      <c r="CJ31" s="47">
        <f t="shared" si="6"/>
        <v>0</v>
      </c>
      <c r="CK31" s="47">
        <f t="shared" si="7"/>
        <v>0</v>
      </c>
      <c r="CL31" s="47">
        <f t="shared" si="8"/>
        <v>0</v>
      </c>
      <c r="CM31" s="47">
        <f t="shared" si="9"/>
        <v>0</v>
      </c>
      <c r="CN31" s="47">
        <f t="shared" si="10"/>
        <v>0</v>
      </c>
      <c r="CO31" s="47">
        <f t="shared" si="11"/>
        <v>0</v>
      </c>
      <c r="CP31" s="47">
        <f t="shared" si="12"/>
        <v>0</v>
      </c>
      <c r="CQ31" s="47">
        <f t="shared" si="13"/>
        <v>8.7548092109627724</v>
      </c>
      <c r="CR31" s="47">
        <f t="shared" si="14"/>
        <v>28.623519516952399</v>
      </c>
      <c r="CS31" s="47">
        <f t="shared" si="15"/>
        <v>51.184001130366696</v>
      </c>
      <c r="CT31" s="47">
        <f t="shared" si="16"/>
        <v>79.447804950364755</v>
      </c>
      <c r="CU31" s="47">
        <f t="shared" si="68"/>
        <v>119.39270256097704</v>
      </c>
      <c r="CV31" s="47">
        <f t="shared" si="69"/>
        <v>153.51159925330521</v>
      </c>
      <c r="CW31" s="47">
        <f t="shared" si="70"/>
        <v>176.4202069705411</v>
      </c>
      <c r="CX31" s="47">
        <f t="shared" si="71"/>
        <v>196.65592805418819</v>
      </c>
      <c r="CY31" s="47">
        <f t="shared" si="72"/>
        <v>222.94220775652468</v>
      </c>
      <c r="CZ31" s="47">
        <f t="shared" si="73"/>
        <v>244.19006069658249</v>
      </c>
      <c r="DA31" s="47">
        <f t="shared" si="74"/>
        <v>263.46061176993737</v>
      </c>
      <c r="DB31" s="47">
        <f t="shared" si="75"/>
        <v>282.88428436581967</v>
      </c>
      <c r="DC31" s="47">
        <f t="shared" si="76"/>
        <v>302.37843396881476</v>
      </c>
      <c r="DD31" s="47">
        <f t="shared" si="77"/>
        <v>309.86104145069839</v>
      </c>
      <c r="DE31" s="47">
        <f t="shared" si="78"/>
        <v>310.67612509568073</v>
      </c>
      <c r="DF31" s="47">
        <f t="shared" si="79"/>
        <v>311.56897105748783</v>
      </c>
      <c r="DG31" s="47">
        <f t="shared" si="80"/>
        <v>313.10773589093475</v>
      </c>
      <c r="DH31" s="47">
        <f t="shared" si="81"/>
        <v>314.91511846059717</v>
      </c>
      <c r="DI31" s="47">
        <f t="shared" si="82"/>
        <v>316.95108590589768</v>
      </c>
      <c r="DJ31" s="47">
        <f t="shared" si="83"/>
        <v>319.2451546916065</v>
      </c>
      <c r="DK31" s="47">
        <f t="shared" si="84"/>
        <v>320.94485189952962</v>
      </c>
      <c r="DL31" s="47">
        <f t="shared" si="85"/>
        <v>322.39955079878814</v>
      </c>
      <c r="DM31" s="47">
        <f t="shared" si="86"/>
        <v>323.81261720690742</v>
      </c>
      <c r="DN31" s="47">
        <f t="shared" si="87"/>
        <v>325.2372664865951</v>
      </c>
      <c r="DO31" s="47">
        <f t="shared" si="88"/>
        <v>326.75330170293154</v>
      </c>
    </row>
    <row r="32" spans="2:119" x14ac:dyDescent="0.35">
      <c r="B32" s="27" t="s">
        <v>2096</v>
      </c>
      <c r="C32" s="27" t="s">
        <v>221</v>
      </c>
      <c r="D32" s="30">
        <f>SUMIFS(F861_2013_EE!$I$4:$I$568,F861_2013_EE!$D$4:$D$568,C32)/1000</f>
        <v>167.65600000000001</v>
      </c>
      <c r="E32" s="25">
        <f>D32/Sales!I32</f>
        <v>4.7647610937942555E-3</v>
      </c>
      <c r="F32" s="45"/>
      <c r="G32" s="45"/>
      <c r="H32" s="45"/>
      <c r="I32" s="45"/>
      <c r="J32" s="45"/>
      <c r="K32" s="45"/>
      <c r="L32" s="45"/>
      <c r="M32" s="45">
        <f t="shared" ref="M32:AQ32" si="106">IF(M$5&lt;=2020,MIN(objective_savings_pcnt,$E32),MIN(objective_savings_pcnt,L32+EE_ramp_rate))</f>
        <v>4.7647610937942555E-3</v>
      </c>
      <c r="N32" s="45">
        <f t="shared" si="106"/>
        <v>6.7647610937942556E-3</v>
      </c>
      <c r="O32" s="45">
        <f t="shared" si="106"/>
        <v>8.7647610937942565E-3</v>
      </c>
      <c r="P32" s="45">
        <f t="shared" si="106"/>
        <v>0.01</v>
      </c>
      <c r="Q32" s="45">
        <f t="shared" si="106"/>
        <v>0.01</v>
      </c>
      <c r="R32" s="45">
        <f t="shared" si="106"/>
        <v>0.01</v>
      </c>
      <c r="S32" s="45">
        <f t="shared" si="106"/>
        <v>0.01</v>
      </c>
      <c r="T32" s="45">
        <f t="shared" si="106"/>
        <v>0.01</v>
      </c>
      <c r="U32" s="45">
        <f t="shared" si="106"/>
        <v>0.01</v>
      </c>
      <c r="V32" s="45">
        <f t="shared" si="106"/>
        <v>0.01</v>
      </c>
      <c r="W32" s="45">
        <f t="shared" si="106"/>
        <v>0.01</v>
      </c>
      <c r="X32" s="45">
        <f t="shared" si="106"/>
        <v>0.01</v>
      </c>
      <c r="Y32" s="45">
        <f t="shared" si="106"/>
        <v>0.01</v>
      </c>
      <c r="Z32" s="45">
        <f t="shared" si="106"/>
        <v>0.01</v>
      </c>
      <c r="AA32" s="45">
        <f t="shared" si="106"/>
        <v>0.01</v>
      </c>
      <c r="AB32" s="45">
        <f t="shared" si="106"/>
        <v>0.01</v>
      </c>
      <c r="AC32" s="45">
        <f t="shared" si="106"/>
        <v>0.01</v>
      </c>
      <c r="AD32" s="45">
        <f t="shared" si="106"/>
        <v>0.01</v>
      </c>
      <c r="AE32" s="45">
        <f t="shared" si="106"/>
        <v>0.01</v>
      </c>
      <c r="AF32" s="45">
        <f t="shared" si="106"/>
        <v>0.01</v>
      </c>
      <c r="AG32" s="45">
        <f t="shared" si="106"/>
        <v>0.01</v>
      </c>
      <c r="AH32" s="45">
        <f t="shared" si="106"/>
        <v>0.01</v>
      </c>
      <c r="AI32" s="45">
        <f t="shared" si="106"/>
        <v>0.01</v>
      </c>
      <c r="AJ32" s="45">
        <f t="shared" si="106"/>
        <v>0.01</v>
      </c>
      <c r="AK32" s="45">
        <f t="shared" si="106"/>
        <v>0.01</v>
      </c>
      <c r="AL32" s="45">
        <f t="shared" si="106"/>
        <v>0.01</v>
      </c>
      <c r="AM32" s="45">
        <f t="shared" si="106"/>
        <v>0.01</v>
      </c>
      <c r="AN32" s="45">
        <f t="shared" si="106"/>
        <v>0.01</v>
      </c>
      <c r="AO32" s="45">
        <f t="shared" si="106"/>
        <v>0.01</v>
      </c>
      <c r="AP32" s="45">
        <f t="shared" si="106"/>
        <v>0.01</v>
      </c>
      <c r="AQ32" s="45">
        <f t="shared" si="106"/>
        <v>0.01</v>
      </c>
      <c r="AR32" s="50">
        <f>F32*Sales!I32</f>
        <v>0</v>
      </c>
      <c r="AS32" s="50">
        <f>G32*Sales!AV32</f>
        <v>0</v>
      </c>
      <c r="AT32" s="50">
        <f>H32*Sales!AW32</f>
        <v>0</v>
      </c>
      <c r="AU32" s="50">
        <f>I32*Sales!AX32</f>
        <v>0</v>
      </c>
      <c r="AV32" s="50">
        <f>J32*Sales!AY32</f>
        <v>0</v>
      </c>
      <c r="AW32" s="50">
        <f>K32*Sales!AZ32</f>
        <v>0</v>
      </c>
      <c r="AX32" s="50">
        <f>L32*Sales!BA32</f>
        <v>0</v>
      </c>
      <c r="AY32" s="50">
        <f>M32*Sales!BB32</f>
        <v>175.94827788676307</v>
      </c>
      <c r="AZ32" s="50">
        <f>N32*Sales!BC32</f>
        <v>250.63001550076169</v>
      </c>
      <c r="BA32" s="50">
        <f>O32*Sales!BD32</f>
        <v>325.16776215178714</v>
      </c>
      <c r="BB32" s="50">
        <f>P32*Sales!BE32</f>
        <v>370.77427253292359</v>
      </c>
      <c r="BC32" s="50">
        <f>Q32*Sales!BF32</f>
        <v>370.12253119350709</v>
      </c>
      <c r="BD32" s="50">
        <f>R32*Sales!BG32</f>
        <v>369.50199494541647</v>
      </c>
      <c r="BE32" s="50">
        <f>S32*Sales!BH32</f>
        <v>368.91255117529238</v>
      </c>
      <c r="BF32" s="50">
        <f>T32*Sales!BI32</f>
        <v>368.67045326603221</v>
      </c>
      <c r="BG32" s="50">
        <f>U32*Sales!BJ32</f>
        <v>368.89127934601532</v>
      </c>
      <c r="BH32" s="50">
        <f>V32*Sales!BK32</f>
        <v>369.39714564055168</v>
      </c>
      <c r="BI32" s="50">
        <f>W32*Sales!BL32</f>
        <v>370.33877603764984</v>
      </c>
      <c r="BJ32" s="50">
        <f>X32*Sales!BM32</f>
        <v>371.82201909499514</v>
      </c>
      <c r="BK32" s="50">
        <f>Y32*Sales!BN32</f>
        <v>373.55466172926509</v>
      </c>
      <c r="BL32" s="50">
        <f>Z32*Sales!BO32</f>
        <v>375.50042225323546</v>
      </c>
      <c r="BM32" s="50">
        <f>AA32*Sales!BP32</f>
        <v>377.54463635967164</v>
      </c>
      <c r="BN32" s="50">
        <f>AB32*Sales!BQ32</f>
        <v>380.02353854160759</v>
      </c>
      <c r="BO32" s="50">
        <f>AC32*Sales!BR32</f>
        <v>382.79758571880029</v>
      </c>
      <c r="BP32" s="50">
        <f>AD32*Sales!BS32</f>
        <v>385.80158776545437</v>
      </c>
      <c r="BQ32" s="50">
        <f>AE32*Sales!BT32</f>
        <v>388.96556723336317</v>
      </c>
      <c r="BR32" s="50">
        <f>AF32*Sales!BU32</f>
        <v>392.15939356171373</v>
      </c>
      <c r="BS32" s="50">
        <f>AG32*Sales!BV32</f>
        <v>395.3558074792727</v>
      </c>
      <c r="BT32" s="50">
        <f>AH32*Sales!BW32</f>
        <v>398.55717248556778</v>
      </c>
      <c r="BU32" s="50">
        <f>AI32*Sales!BX32</f>
        <v>401.36384850753683</v>
      </c>
      <c r="BV32" s="50">
        <f>AJ32*Sales!BY32</f>
        <v>404.19742607388582</v>
      </c>
      <c r="BW32" s="50">
        <f>AK32*Sales!BZ32</f>
        <v>407.0571883255667</v>
      </c>
      <c r="BX32" s="50">
        <f>AL32*Sales!CA32</f>
        <v>409.94091375056092</v>
      </c>
      <c r="BY32" s="50">
        <f>AM32*Sales!CB32</f>
        <v>412.84322286858986</v>
      </c>
      <c r="BZ32" s="50">
        <f>AN32*Sales!CC32</f>
        <v>415.76458721278476</v>
      </c>
      <c r="CA32" s="50">
        <f>AO32*Sales!CD32</f>
        <v>418.7063333537377</v>
      </c>
      <c r="CB32" s="50">
        <f>AP32*Sales!CE32</f>
        <v>421.66851405130302</v>
      </c>
      <c r="CC32" s="50">
        <f>AQ32*Sales!CF32</f>
        <v>424.65173710903792</v>
      </c>
      <c r="CD32" s="47">
        <f t="shared" si="39"/>
        <v>0</v>
      </c>
      <c r="CE32" s="47">
        <f t="shared" si="1"/>
        <v>0</v>
      </c>
      <c r="CF32" s="47">
        <f t="shared" si="2"/>
        <v>0</v>
      </c>
      <c r="CG32" s="47">
        <f t="shared" si="3"/>
        <v>0</v>
      </c>
      <c r="CH32" s="47">
        <f t="shared" si="4"/>
        <v>0</v>
      </c>
      <c r="CI32" s="47">
        <f t="shared" si="5"/>
        <v>0</v>
      </c>
      <c r="CJ32" s="47">
        <f t="shared" si="6"/>
        <v>0</v>
      </c>
      <c r="CK32" s="47">
        <f t="shared" si="7"/>
        <v>0</v>
      </c>
      <c r="CL32" s="47">
        <f t="shared" si="8"/>
        <v>0</v>
      </c>
      <c r="CM32" s="47">
        <f t="shared" si="9"/>
        <v>0</v>
      </c>
      <c r="CN32" s="47">
        <f t="shared" si="10"/>
        <v>0</v>
      </c>
      <c r="CO32" s="47">
        <f t="shared" si="11"/>
        <v>0</v>
      </c>
      <c r="CP32" s="47">
        <f t="shared" si="12"/>
        <v>0</v>
      </c>
      <c r="CQ32" s="47">
        <f t="shared" si="13"/>
        <v>31.636325898143689</v>
      </c>
      <c r="CR32" s="47">
        <f t="shared" si="14"/>
        <v>75.157543209873111</v>
      </c>
      <c r="CS32" s="47">
        <f t="shared" si="15"/>
        <v>101.33287602889601</v>
      </c>
      <c r="CT32" s="47">
        <f t="shared" si="16"/>
        <v>142.84504179993189</v>
      </c>
      <c r="CU32" s="47">
        <f t="shared" si="68"/>
        <v>195.35706499497104</v>
      </c>
      <c r="CV32" s="47">
        <f t="shared" si="69"/>
        <v>219.16846234299328</v>
      </c>
      <c r="CW32" s="47">
        <f t="shared" si="70"/>
        <v>239.57999128769154</v>
      </c>
      <c r="CX32" s="47">
        <f t="shared" si="71"/>
        <v>248.7169376919976</v>
      </c>
      <c r="CY32" s="47">
        <f t="shared" si="72"/>
        <v>291.55434544984217</v>
      </c>
      <c r="CZ32" s="47">
        <f t="shared" si="73"/>
        <v>320.85051851273147</v>
      </c>
      <c r="DA32" s="47">
        <f t="shared" si="74"/>
        <v>343.90103463207987</v>
      </c>
      <c r="DB32" s="47">
        <f t="shared" si="75"/>
        <v>360.16179541725103</v>
      </c>
      <c r="DC32" s="47">
        <f t="shared" si="76"/>
        <v>363.54733471373584</v>
      </c>
      <c r="DD32" s="47">
        <f t="shared" si="77"/>
        <v>364.21447203947207</v>
      </c>
      <c r="DE32" s="47">
        <f t="shared" si="78"/>
        <v>365.09804487511508</v>
      </c>
      <c r="DF32" s="47">
        <f t="shared" si="79"/>
        <v>369.19204111328804</v>
      </c>
      <c r="DG32" s="47">
        <f t="shared" si="80"/>
        <v>372.49055371444229</v>
      </c>
      <c r="DH32" s="47">
        <f t="shared" si="81"/>
        <v>375.72869456426423</v>
      </c>
      <c r="DI32" s="47">
        <f t="shared" si="82"/>
        <v>378.75517098275378</v>
      </c>
      <c r="DJ32" s="47">
        <f t="shared" si="83"/>
        <v>381.25185332420727</v>
      </c>
      <c r="DK32" s="47">
        <f t="shared" si="84"/>
        <v>383.79835135251074</v>
      </c>
      <c r="DL32" s="47">
        <f t="shared" si="85"/>
        <v>386.48052745517958</v>
      </c>
      <c r="DM32" s="47">
        <f t="shared" si="86"/>
        <v>389.17221343684196</v>
      </c>
      <c r="DN32" s="47">
        <f t="shared" si="87"/>
        <v>391.92885192937018</v>
      </c>
      <c r="DO32" s="47">
        <f t="shared" si="88"/>
        <v>394.80158995154738</v>
      </c>
    </row>
    <row r="33" spans="2:119" x14ac:dyDescent="0.35">
      <c r="B33" s="27" t="s">
        <v>2097</v>
      </c>
      <c r="C33" s="27" t="s">
        <v>414</v>
      </c>
      <c r="D33" s="30">
        <f>SUMIFS(F861_2013_EE!$I$4:$I$568,F861_2013_EE!$D$4:$D$568,C33)/1000</f>
        <v>16.899999999999999</v>
      </c>
      <c r="E33" s="25">
        <f>D33/Sales!I33</f>
        <v>1.5303429888015112E-3</v>
      </c>
      <c r="F33" s="45"/>
      <c r="G33" s="45"/>
      <c r="H33" s="45"/>
      <c r="I33" s="45"/>
      <c r="J33" s="45"/>
      <c r="K33" s="45"/>
      <c r="L33" s="45"/>
      <c r="M33" s="45">
        <f t="shared" ref="M33:AQ33" si="107">IF(M$5&lt;=2020,MIN(objective_savings_pcnt,$E33),MIN(objective_savings_pcnt,L33+EE_ramp_rate))</f>
        <v>1.5303429888015112E-3</v>
      </c>
      <c r="N33" s="45">
        <f t="shared" si="107"/>
        <v>3.5303429888015113E-3</v>
      </c>
      <c r="O33" s="45">
        <f t="shared" si="107"/>
        <v>5.5303429888015117E-3</v>
      </c>
      <c r="P33" s="45">
        <f t="shared" si="107"/>
        <v>7.5303429888015118E-3</v>
      </c>
      <c r="Q33" s="45">
        <f t="shared" si="107"/>
        <v>9.5303429888015118E-3</v>
      </c>
      <c r="R33" s="45">
        <f t="shared" si="107"/>
        <v>0.01</v>
      </c>
      <c r="S33" s="45">
        <f t="shared" si="107"/>
        <v>0.01</v>
      </c>
      <c r="T33" s="45">
        <f t="shared" si="107"/>
        <v>0.01</v>
      </c>
      <c r="U33" s="45">
        <f t="shared" si="107"/>
        <v>0.01</v>
      </c>
      <c r="V33" s="45">
        <f t="shared" si="107"/>
        <v>0.01</v>
      </c>
      <c r="W33" s="45">
        <f t="shared" si="107"/>
        <v>0.01</v>
      </c>
      <c r="X33" s="45">
        <f t="shared" si="107"/>
        <v>0.01</v>
      </c>
      <c r="Y33" s="45">
        <f t="shared" si="107"/>
        <v>0.01</v>
      </c>
      <c r="Z33" s="45">
        <f t="shared" si="107"/>
        <v>0.01</v>
      </c>
      <c r="AA33" s="45">
        <f t="shared" si="107"/>
        <v>0.01</v>
      </c>
      <c r="AB33" s="45">
        <f t="shared" si="107"/>
        <v>0.01</v>
      </c>
      <c r="AC33" s="45">
        <f t="shared" si="107"/>
        <v>0.01</v>
      </c>
      <c r="AD33" s="45">
        <f t="shared" si="107"/>
        <v>0.01</v>
      </c>
      <c r="AE33" s="45">
        <f t="shared" si="107"/>
        <v>0.01</v>
      </c>
      <c r="AF33" s="45">
        <f t="shared" si="107"/>
        <v>0.01</v>
      </c>
      <c r="AG33" s="45">
        <f t="shared" si="107"/>
        <v>0.01</v>
      </c>
      <c r="AH33" s="45">
        <f t="shared" si="107"/>
        <v>0.01</v>
      </c>
      <c r="AI33" s="45">
        <f t="shared" si="107"/>
        <v>0.01</v>
      </c>
      <c r="AJ33" s="45">
        <f t="shared" si="107"/>
        <v>0.01</v>
      </c>
      <c r="AK33" s="45">
        <f t="shared" si="107"/>
        <v>0.01</v>
      </c>
      <c r="AL33" s="45">
        <f t="shared" si="107"/>
        <v>0.01</v>
      </c>
      <c r="AM33" s="45">
        <f t="shared" si="107"/>
        <v>0.01</v>
      </c>
      <c r="AN33" s="45">
        <f t="shared" si="107"/>
        <v>0.01</v>
      </c>
      <c r="AO33" s="45">
        <f t="shared" si="107"/>
        <v>0.01</v>
      </c>
      <c r="AP33" s="45">
        <f t="shared" si="107"/>
        <v>0.01</v>
      </c>
      <c r="AQ33" s="45">
        <f t="shared" si="107"/>
        <v>0.01</v>
      </c>
      <c r="AR33" s="50">
        <f>F33*Sales!I33</f>
        <v>0</v>
      </c>
      <c r="AS33" s="50">
        <f>G33*Sales!AV33</f>
        <v>0</v>
      </c>
      <c r="AT33" s="50">
        <f>H33*Sales!AW33</f>
        <v>0</v>
      </c>
      <c r="AU33" s="50">
        <f>I33*Sales!AX33</f>
        <v>0</v>
      </c>
      <c r="AV33" s="50">
        <f>J33*Sales!AY33</f>
        <v>0</v>
      </c>
      <c r="AW33" s="50">
        <f>K33*Sales!AZ33</f>
        <v>0</v>
      </c>
      <c r="AX33" s="50">
        <f>L33*Sales!BA33</f>
        <v>0</v>
      </c>
      <c r="AY33" s="50">
        <f>M33*Sales!BB33</f>
        <v>17.302995755839493</v>
      </c>
      <c r="AZ33" s="50">
        <f>N33*Sales!BC33</f>
        <v>40.012222115768132</v>
      </c>
      <c r="BA33" s="50">
        <f>O33*Sales!BD33</f>
        <v>62.705599048519169</v>
      </c>
      <c r="BB33" s="50">
        <f>P33*Sales!BE33</f>
        <v>85.248046392636468</v>
      </c>
      <c r="BC33" s="50">
        <f>Q33*Sales!BF33</f>
        <v>107.50590368119084</v>
      </c>
      <c r="BD33" s="50">
        <f>R33*Sales!BG33</f>
        <v>112.18076056080737</v>
      </c>
      <c r="BE33" s="50">
        <f>S33*Sales!BH33</f>
        <v>111.51273748432725</v>
      </c>
      <c r="BF33" s="50">
        <f>T33*Sales!BI33</f>
        <v>110.88429205819888</v>
      </c>
      <c r="BG33" s="50">
        <f>U33*Sales!BJ33</f>
        <v>110.33435014938664</v>
      </c>
      <c r="BH33" s="50">
        <f>V33*Sales!BK33</f>
        <v>109.8713517582004</v>
      </c>
      <c r="BI33" s="50">
        <f>W33*Sales!BL33</f>
        <v>109.51435840872095</v>
      </c>
      <c r="BJ33" s="50">
        <f>X33*Sales!BM33</f>
        <v>109.30336766213445</v>
      </c>
      <c r="BK33" s="50">
        <f>Y33*Sales!BN33</f>
        <v>109.21589871016006</v>
      </c>
      <c r="BL33" s="50">
        <f>Z33*Sales!BO33</f>
        <v>109.21083497757809</v>
      </c>
      <c r="BM33" s="50">
        <f>AA33*Sales!BP33</f>
        <v>109.27765036242603</v>
      </c>
      <c r="BN33" s="50">
        <f>AB33*Sales!BQ33</f>
        <v>109.43704001029431</v>
      </c>
      <c r="BO33" s="50">
        <f>AC33*Sales!BR33</f>
        <v>109.67019037929082</v>
      </c>
      <c r="BP33" s="50">
        <f>AD33*Sales!BS33</f>
        <v>109.96916394573761</v>
      </c>
      <c r="BQ33" s="50">
        <f>AE33*Sales!BT33</f>
        <v>110.3335473259643</v>
      </c>
      <c r="BR33" s="50">
        <f>AF33*Sales!BU33</f>
        <v>110.76263685729276</v>
      </c>
      <c r="BS33" s="50">
        <f>AG33*Sales!BV33</f>
        <v>111.2132587126667</v>
      </c>
      <c r="BT33" s="50">
        <f>AH33*Sales!BW33</f>
        <v>111.66170656675631</v>
      </c>
      <c r="BU33" s="50">
        <f>AI33*Sales!BX33</f>
        <v>111.74360669103258</v>
      </c>
      <c r="BV33" s="50">
        <f>AJ33*Sales!BY33</f>
        <v>111.82781416617098</v>
      </c>
      <c r="BW33" s="50">
        <f>AK33*Sales!BZ33</f>
        <v>111.91522550741593</v>
      </c>
      <c r="BX33" s="50">
        <f>AL33*Sales!CA33</f>
        <v>112.00658355293143</v>
      </c>
      <c r="BY33" s="50">
        <f>AM33*Sales!CB33</f>
        <v>112.10272608984602</v>
      </c>
      <c r="BZ33" s="50">
        <f>AN33*Sales!CC33</f>
        <v>112.20148246775169</v>
      </c>
      <c r="CA33" s="50">
        <f>AO33*Sales!CD33</f>
        <v>112.30194569838721</v>
      </c>
      <c r="CB33" s="50">
        <f>AP33*Sales!CE33</f>
        <v>112.40371978084789</v>
      </c>
      <c r="CC33" s="50">
        <f>AQ33*Sales!CF33</f>
        <v>112.50661274702463</v>
      </c>
      <c r="CD33" s="47">
        <f t="shared" si="39"/>
        <v>0</v>
      </c>
      <c r="CE33" s="47">
        <f t="shared" si="1"/>
        <v>0</v>
      </c>
      <c r="CF33" s="47">
        <f t="shared" si="2"/>
        <v>0</v>
      </c>
      <c r="CG33" s="47">
        <f t="shared" si="3"/>
        <v>0</v>
      </c>
      <c r="CH33" s="47">
        <f t="shared" si="4"/>
        <v>0</v>
      </c>
      <c r="CI33" s="47">
        <f t="shared" si="5"/>
        <v>0</v>
      </c>
      <c r="CJ33" s="47">
        <f t="shared" si="6"/>
        <v>0</v>
      </c>
      <c r="CK33" s="47">
        <f t="shared" si="7"/>
        <v>0</v>
      </c>
      <c r="CL33" s="47">
        <f t="shared" si="8"/>
        <v>0</v>
      </c>
      <c r="CM33" s="47">
        <f t="shared" si="9"/>
        <v>0</v>
      </c>
      <c r="CN33" s="47">
        <f t="shared" si="10"/>
        <v>0</v>
      </c>
      <c r="CO33" s="47">
        <f t="shared" si="11"/>
        <v>0</v>
      </c>
      <c r="CP33" s="47">
        <f t="shared" si="12"/>
        <v>0</v>
      </c>
      <c r="CQ33" s="47">
        <f t="shared" si="13"/>
        <v>3.1111598210596498</v>
      </c>
      <c r="CR33" s="47">
        <f t="shared" si="14"/>
        <v>10.153781197650408</v>
      </c>
      <c r="CS33" s="47">
        <f t="shared" si="15"/>
        <v>18.118200565531119</v>
      </c>
      <c r="CT33" s="47">
        <f t="shared" si="16"/>
        <v>28.075007525453152</v>
      </c>
      <c r="CU33" s="47">
        <f t="shared" si="68"/>
        <v>42.136864524463718</v>
      </c>
      <c r="CV33" s="47">
        <f t="shared" si="69"/>
        <v>54.095929378503222</v>
      </c>
      <c r="CW33" s="47">
        <f t="shared" si="70"/>
        <v>62.066141775855343</v>
      </c>
      <c r="CX33" s="47">
        <f t="shared" si="71"/>
        <v>69.0654296463984</v>
      </c>
      <c r="CY33" s="47">
        <f t="shared" si="72"/>
        <v>78.205388811757388</v>
      </c>
      <c r="CZ33" s="47">
        <f t="shared" si="73"/>
        <v>85.555842826404913</v>
      </c>
      <c r="DA33" s="47">
        <f t="shared" si="74"/>
        <v>92.185577115824486</v>
      </c>
      <c r="DB33" s="47">
        <f t="shared" si="75"/>
        <v>98.839065291817974</v>
      </c>
      <c r="DC33" s="47">
        <f t="shared" si="76"/>
        <v>105.48686319338303</v>
      </c>
      <c r="DD33" s="47">
        <f t="shared" si="77"/>
        <v>107.88124783215986</v>
      </c>
      <c r="DE33" s="47">
        <f t="shared" si="78"/>
        <v>107.9257926544953</v>
      </c>
      <c r="DF33" s="47">
        <f t="shared" si="79"/>
        <v>108.00053246125044</v>
      </c>
      <c r="DG33" s="47">
        <f t="shared" si="80"/>
        <v>108.30172914593672</v>
      </c>
      <c r="DH33" s="47">
        <f t="shared" si="81"/>
        <v>108.69487366568846</v>
      </c>
      <c r="DI33" s="47">
        <f t="shared" si="82"/>
        <v>109.16549481706042</v>
      </c>
      <c r="DJ33" s="47">
        <f t="shared" si="83"/>
        <v>109.72383032400145</v>
      </c>
      <c r="DK33" s="47">
        <f t="shared" si="84"/>
        <v>110.06987420930355</v>
      </c>
      <c r="DL33" s="47">
        <f t="shared" si="85"/>
        <v>110.32782202655969</v>
      </c>
      <c r="DM33" s="47">
        <f t="shared" si="86"/>
        <v>110.54786551245996</v>
      </c>
      <c r="DN33" s="47">
        <f t="shared" si="87"/>
        <v>110.75001193495078</v>
      </c>
      <c r="DO33" s="47">
        <f t="shared" si="88"/>
        <v>110.98283767852963</v>
      </c>
    </row>
    <row r="34" spans="2:119" x14ac:dyDescent="0.35">
      <c r="B34" s="27" t="s">
        <v>2098</v>
      </c>
      <c r="C34" s="27" t="s">
        <v>131</v>
      </c>
      <c r="D34" s="30">
        <f>SUMIFS(F861_2013_EE!$I$4:$I$568,F861_2013_EE!$D$4:$D$568,C34)/1000</f>
        <v>520.26700000000005</v>
      </c>
      <c r="E34" s="25">
        <f>D34/Sales!I34</f>
        <v>6.9701269917650964E-3</v>
      </c>
      <c r="F34" s="45"/>
      <c r="G34" s="45"/>
      <c r="H34" s="45"/>
      <c r="I34" s="45"/>
      <c r="J34" s="45"/>
      <c r="K34" s="45"/>
      <c r="L34" s="45"/>
      <c r="M34" s="45">
        <f t="shared" ref="M34:AQ34" si="108">IF(M$5&lt;=2020,MIN(objective_savings_pcnt,$E34),MIN(objective_savings_pcnt,L34+EE_ramp_rate))</f>
        <v>6.9701269917650964E-3</v>
      </c>
      <c r="N34" s="45">
        <f t="shared" si="108"/>
        <v>8.9701269917650955E-3</v>
      </c>
      <c r="O34" s="45">
        <f t="shared" si="108"/>
        <v>0.01</v>
      </c>
      <c r="P34" s="45">
        <f t="shared" si="108"/>
        <v>0.01</v>
      </c>
      <c r="Q34" s="45">
        <f t="shared" si="108"/>
        <v>0.01</v>
      </c>
      <c r="R34" s="45">
        <f t="shared" si="108"/>
        <v>0.01</v>
      </c>
      <c r="S34" s="45">
        <f t="shared" si="108"/>
        <v>0.01</v>
      </c>
      <c r="T34" s="45">
        <f t="shared" si="108"/>
        <v>0.01</v>
      </c>
      <c r="U34" s="45">
        <f t="shared" si="108"/>
        <v>0.01</v>
      </c>
      <c r="V34" s="45">
        <f t="shared" si="108"/>
        <v>0.01</v>
      </c>
      <c r="W34" s="45">
        <f t="shared" si="108"/>
        <v>0.01</v>
      </c>
      <c r="X34" s="45">
        <f t="shared" si="108"/>
        <v>0.01</v>
      </c>
      <c r="Y34" s="45">
        <f t="shared" si="108"/>
        <v>0.01</v>
      </c>
      <c r="Z34" s="45">
        <f t="shared" si="108"/>
        <v>0.01</v>
      </c>
      <c r="AA34" s="45">
        <f t="shared" si="108"/>
        <v>0.01</v>
      </c>
      <c r="AB34" s="45">
        <f t="shared" si="108"/>
        <v>0.01</v>
      </c>
      <c r="AC34" s="45">
        <f t="shared" si="108"/>
        <v>0.01</v>
      </c>
      <c r="AD34" s="45">
        <f t="shared" si="108"/>
        <v>0.01</v>
      </c>
      <c r="AE34" s="45">
        <f t="shared" si="108"/>
        <v>0.01</v>
      </c>
      <c r="AF34" s="45">
        <f t="shared" si="108"/>
        <v>0.01</v>
      </c>
      <c r="AG34" s="45">
        <f t="shared" si="108"/>
        <v>0.01</v>
      </c>
      <c r="AH34" s="45">
        <f t="shared" si="108"/>
        <v>0.01</v>
      </c>
      <c r="AI34" s="45">
        <f t="shared" si="108"/>
        <v>0.01</v>
      </c>
      <c r="AJ34" s="45">
        <f t="shared" si="108"/>
        <v>0.01</v>
      </c>
      <c r="AK34" s="45">
        <f t="shared" si="108"/>
        <v>0.01</v>
      </c>
      <c r="AL34" s="45">
        <f t="shared" si="108"/>
        <v>0.01</v>
      </c>
      <c r="AM34" s="45">
        <f t="shared" si="108"/>
        <v>0.01</v>
      </c>
      <c r="AN34" s="45">
        <f t="shared" si="108"/>
        <v>0.01</v>
      </c>
      <c r="AO34" s="45">
        <f t="shared" si="108"/>
        <v>0.01</v>
      </c>
      <c r="AP34" s="45">
        <f t="shared" si="108"/>
        <v>0.01</v>
      </c>
      <c r="AQ34" s="45">
        <f t="shared" si="108"/>
        <v>0.01</v>
      </c>
      <c r="AR34" s="50">
        <f>F34*Sales!I34</f>
        <v>0</v>
      </c>
      <c r="AS34" s="50">
        <f>G34*Sales!AV34</f>
        <v>0</v>
      </c>
      <c r="AT34" s="50">
        <f>H34*Sales!AW34</f>
        <v>0</v>
      </c>
      <c r="AU34" s="50">
        <f>I34*Sales!AX34</f>
        <v>0</v>
      </c>
      <c r="AV34" s="50">
        <f>J34*Sales!AY34</f>
        <v>0</v>
      </c>
      <c r="AW34" s="50">
        <f>K34*Sales!AZ34</f>
        <v>0</v>
      </c>
      <c r="AX34" s="50">
        <f>L34*Sales!BA34</f>
        <v>0</v>
      </c>
      <c r="AY34" s="50">
        <f>M34*Sales!BB34</f>
        <v>531.01398586775724</v>
      </c>
      <c r="AZ34" s="50">
        <f>N34*Sales!BC34</f>
        <v>680.9519854488093</v>
      </c>
      <c r="BA34" s="50">
        <f>O34*Sales!BD34</f>
        <v>754.93296824881725</v>
      </c>
      <c r="BB34" s="50">
        <f>P34*Sales!BE34</f>
        <v>750.00198488463252</v>
      </c>
      <c r="BC34" s="50">
        <f>Q34*Sales!BF34</f>
        <v>745.12924912079905</v>
      </c>
      <c r="BD34" s="50">
        <f>R34*Sales!BG34</f>
        <v>740.31420899052193</v>
      </c>
      <c r="BE34" s="50">
        <f>S34*Sales!BH34</f>
        <v>735.55631815081756</v>
      </c>
      <c r="BF34" s="50">
        <f>T34*Sales!BI34</f>
        <v>731.80982388793882</v>
      </c>
      <c r="BG34" s="50">
        <f>U34*Sales!BJ34</f>
        <v>729.28766358965208</v>
      </c>
      <c r="BH34" s="50">
        <f>V34*Sales!BK34</f>
        <v>727.18928208566444</v>
      </c>
      <c r="BI34" s="50">
        <f>W34*Sales!BL34</f>
        <v>725.85927990500568</v>
      </c>
      <c r="BJ34" s="50">
        <f>X34*Sales!BM34</f>
        <v>725.79929676108088</v>
      </c>
      <c r="BK34" s="50">
        <f>Y34*Sales!BN34</f>
        <v>726.12620970415242</v>
      </c>
      <c r="BL34" s="50">
        <f>Z34*Sales!BO34</f>
        <v>726.58830930354145</v>
      </c>
      <c r="BM34" s="50">
        <f>AA34*Sales!BP34</f>
        <v>727.02434935618294</v>
      </c>
      <c r="BN34" s="50">
        <f>AB34*Sales!BQ34</f>
        <v>728.73785413196447</v>
      </c>
      <c r="BO34" s="50">
        <f>AC34*Sales!BR34</f>
        <v>731.12161400645505</v>
      </c>
      <c r="BP34" s="50">
        <f>AD34*Sales!BS34</f>
        <v>733.74628139113838</v>
      </c>
      <c r="BQ34" s="50">
        <f>AE34*Sales!BT34</f>
        <v>736.37563824381459</v>
      </c>
      <c r="BR34" s="50">
        <f>AF34*Sales!BU34</f>
        <v>738.96593604460156</v>
      </c>
      <c r="BS34" s="50">
        <f>AG34*Sales!BV34</f>
        <v>741.52044768445614</v>
      </c>
      <c r="BT34" s="50">
        <f>AH34*Sales!BW34</f>
        <v>744.0429846358353</v>
      </c>
      <c r="BU34" s="50">
        <f>AI34*Sales!BX34</f>
        <v>746.82060132081665</v>
      </c>
      <c r="BV34" s="50">
        <f>AJ34*Sales!BY34</f>
        <v>749.62177919558019</v>
      </c>
      <c r="BW34" s="50">
        <f>AK34*Sales!BZ34</f>
        <v>752.42604964565635</v>
      </c>
      <c r="BX34" s="50">
        <f>AL34*Sales!CA34</f>
        <v>755.22219498225252</v>
      </c>
      <c r="BY34" s="50">
        <f>AM34*Sales!CB34</f>
        <v>758.01491091870946</v>
      </c>
      <c r="BZ34" s="50">
        <f>AN34*Sales!CC34</f>
        <v>760.80755598432381</v>
      </c>
      <c r="CA34" s="50">
        <f>AO34*Sales!CD34</f>
        <v>763.60113803351521</v>
      </c>
      <c r="CB34" s="50">
        <f>AP34*Sales!CE34</f>
        <v>766.39624529274579</v>
      </c>
      <c r="CC34" s="50">
        <f>AQ34*Sales!CF34</f>
        <v>769.19659997727649</v>
      </c>
      <c r="CD34" s="47">
        <f t="shared" si="39"/>
        <v>0</v>
      </c>
      <c r="CE34" s="47">
        <f t="shared" si="1"/>
        <v>0</v>
      </c>
      <c r="CF34" s="47">
        <f t="shared" si="2"/>
        <v>0</v>
      </c>
      <c r="CG34" s="47">
        <f t="shared" si="3"/>
        <v>0</v>
      </c>
      <c r="CH34" s="47">
        <f t="shared" si="4"/>
        <v>0</v>
      </c>
      <c r="CI34" s="47">
        <f t="shared" si="5"/>
        <v>0</v>
      </c>
      <c r="CJ34" s="47">
        <f t="shared" si="6"/>
        <v>0</v>
      </c>
      <c r="CK34" s="47">
        <f t="shared" si="7"/>
        <v>0</v>
      </c>
      <c r="CL34" s="47">
        <f t="shared" si="8"/>
        <v>0</v>
      </c>
      <c r="CM34" s="47">
        <f t="shared" si="9"/>
        <v>0</v>
      </c>
      <c r="CN34" s="47">
        <f t="shared" si="10"/>
        <v>0</v>
      </c>
      <c r="CO34" s="47">
        <f t="shared" si="11"/>
        <v>0</v>
      </c>
      <c r="CP34" s="47">
        <f t="shared" si="12"/>
        <v>0</v>
      </c>
      <c r="CQ34" s="47">
        <f t="shared" si="13"/>
        <v>95.478806130721907</v>
      </c>
      <c r="CR34" s="47">
        <f t="shared" si="14"/>
        <v>213.25966534416017</v>
      </c>
      <c r="CS34" s="47">
        <f t="shared" si="15"/>
        <v>252.2062487008339</v>
      </c>
      <c r="CT34" s="47">
        <f t="shared" si="16"/>
        <v>326.03356040538324</v>
      </c>
      <c r="CU34" s="47">
        <f t="shared" si="68"/>
        <v>450.79010883101847</v>
      </c>
      <c r="CV34" s="47">
        <f t="shared" si="69"/>
        <v>488.50125674743106</v>
      </c>
      <c r="CW34" s="47">
        <f t="shared" si="70"/>
        <v>501.42522244494444</v>
      </c>
      <c r="CX34" s="47">
        <f t="shared" si="71"/>
        <v>498.35660855208505</v>
      </c>
      <c r="CY34" s="47">
        <f t="shared" si="72"/>
        <v>625.61120542235437</v>
      </c>
      <c r="CZ34" s="47">
        <f t="shared" si="73"/>
        <v>693.41913711838322</v>
      </c>
      <c r="DA34" s="47">
        <f t="shared" si="74"/>
        <v>718.95938679504695</v>
      </c>
      <c r="DB34" s="47">
        <f t="shared" si="75"/>
        <v>721.11555064646495</v>
      </c>
      <c r="DC34" s="47">
        <f t="shared" si="76"/>
        <v>718.89835197603156</v>
      </c>
      <c r="DD34" s="47">
        <f t="shared" si="77"/>
        <v>716.96617242458626</v>
      </c>
      <c r="DE34" s="47">
        <f t="shared" si="78"/>
        <v>715.3761320724883</v>
      </c>
      <c r="DF34" s="47">
        <f t="shared" si="79"/>
        <v>723.28482623325363</v>
      </c>
      <c r="DG34" s="47">
        <f t="shared" si="80"/>
        <v>727.32962625160417</v>
      </c>
      <c r="DH34" s="47">
        <f t="shared" si="81"/>
        <v>729.34715381152887</v>
      </c>
      <c r="DI34" s="47">
        <f t="shared" si="82"/>
        <v>730.24201837648661</v>
      </c>
      <c r="DJ34" s="47">
        <f t="shared" si="83"/>
        <v>731.59432792844143</v>
      </c>
      <c r="DK34" s="47">
        <f t="shared" si="84"/>
        <v>733.27504518067485</v>
      </c>
      <c r="DL34" s="47">
        <f t="shared" si="85"/>
        <v>735.05244652595661</v>
      </c>
      <c r="DM34" s="47">
        <f t="shared" si="86"/>
        <v>736.8855623206025</v>
      </c>
      <c r="DN34" s="47">
        <f t="shared" si="87"/>
        <v>739.08836491504621</v>
      </c>
      <c r="DO34" s="47">
        <f t="shared" si="88"/>
        <v>741.53982170434483</v>
      </c>
    </row>
    <row r="35" spans="2:119" x14ac:dyDescent="0.35">
      <c r="B35" s="27" t="s">
        <v>2099</v>
      </c>
      <c r="C35" s="27" t="s">
        <v>312</v>
      </c>
      <c r="D35" s="30">
        <f>SUMIFS(F861_2013_EE!$I$4:$I$568,F861_2013_EE!$D$4:$D$568,C35)/1000</f>
        <v>130.19900000000001</v>
      </c>
      <c r="E35" s="25">
        <f>D35/Sales!I35</f>
        <v>5.6729632685442836E-3</v>
      </c>
      <c r="F35" s="45"/>
      <c r="G35" s="45"/>
      <c r="H35" s="45"/>
      <c r="I35" s="45"/>
      <c r="J35" s="45"/>
      <c r="K35" s="45"/>
      <c r="L35" s="45"/>
      <c r="M35" s="45">
        <f t="shared" ref="M35:AQ35" si="109">IF(M$5&lt;=2020,MIN(objective_savings_pcnt,$E35),MIN(objective_savings_pcnt,L35+EE_ramp_rate))</f>
        <v>5.6729632685442836E-3</v>
      </c>
      <c r="N35" s="45">
        <f t="shared" si="109"/>
        <v>7.6729632685442837E-3</v>
      </c>
      <c r="O35" s="45">
        <f t="shared" si="109"/>
        <v>9.6729632685442837E-3</v>
      </c>
      <c r="P35" s="45">
        <f t="shared" si="109"/>
        <v>0.01</v>
      </c>
      <c r="Q35" s="45">
        <f t="shared" si="109"/>
        <v>0.01</v>
      </c>
      <c r="R35" s="45">
        <f t="shared" si="109"/>
        <v>0.01</v>
      </c>
      <c r="S35" s="45">
        <f t="shared" si="109"/>
        <v>0.01</v>
      </c>
      <c r="T35" s="45">
        <f t="shared" si="109"/>
        <v>0.01</v>
      </c>
      <c r="U35" s="45">
        <f t="shared" si="109"/>
        <v>0.01</v>
      </c>
      <c r="V35" s="45">
        <f t="shared" si="109"/>
        <v>0.01</v>
      </c>
      <c r="W35" s="45">
        <f t="shared" si="109"/>
        <v>0.01</v>
      </c>
      <c r="X35" s="45">
        <f t="shared" si="109"/>
        <v>0.01</v>
      </c>
      <c r="Y35" s="45">
        <f t="shared" si="109"/>
        <v>0.01</v>
      </c>
      <c r="Z35" s="45">
        <f t="shared" si="109"/>
        <v>0.01</v>
      </c>
      <c r="AA35" s="45">
        <f t="shared" si="109"/>
        <v>0.01</v>
      </c>
      <c r="AB35" s="45">
        <f t="shared" si="109"/>
        <v>0.01</v>
      </c>
      <c r="AC35" s="45">
        <f t="shared" si="109"/>
        <v>0.01</v>
      </c>
      <c r="AD35" s="45">
        <f t="shared" si="109"/>
        <v>0.01</v>
      </c>
      <c r="AE35" s="45">
        <f t="shared" si="109"/>
        <v>0.01</v>
      </c>
      <c r="AF35" s="45">
        <f t="shared" si="109"/>
        <v>0.01</v>
      </c>
      <c r="AG35" s="45">
        <f t="shared" si="109"/>
        <v>0.01</v>
      </c>
      <c r="AH35" s="45">
        <f t="shared" si="109"/>
        <v>0.01</v>
      </c>
      <c r="AI35" s="45">
        <f t="shared" si="109"/>
        <v>0.01</v>
      </c>
      <c r="AJ35" s="45">
        <f t="shared" si="109"/>
        <v>0.01</v>
      </c>
      <c r="AK35" s="45">
        <f t="shared" si="109"/>
        <v>0.01</v>
      </c>
      <c r="AL35" s="45">
        <f t="shared" si="109"/>
        <v>0.01</v>
      </c>
      <c r="AM35" s="45">
        <f t="shared" si="109"/>
        <v>0.01</v>
      </c>
      <c r="AN35" s="45">
        <f t="shared" si="109"/>
        <v>0.01</v>
      </c>
      <c r="AO35" s="45">
        <f t="shared" si="109"/>
        <v>0.01</v>
      </c>
      <c r="AP35" s="45">
        <f t="shared" si="109"/>
        <v>0.01</v>
      </c>
      <c r="AQ35" s="45">
        <f t="shared" si="109"/>
        <v>0.01</v>
      </c>
      <c r="AR35" s="50">
        <f>F35*Sales!I35</f>
        <v>0</v>
      </c>
      <c r="AS35" s="50">
        <f>G35*Sales!AV35</f>
        <v>0</v>
      </c>
      <c r="AT35" s="50">
        <f>H35*Sales!AW35</f>
        <v>0</v>
      </c>
      <c r="AU35" s="50">
        <f>I35*Sales!AX35</f>
        <v>0</v>
      </c>
      <c r="AV35" s="50">
        <f>J35*Sales!AY35</f>
        <v>0</v>
      </c>
      <c r="AW35" s="50">
        <f>K35*Sales!AZ35</f>
        <v>0</v>
      </c>
      <c r="AX35" s="50">
        <f>L35*Sales!BA35</f>
        <v>0</v>
      </c>
      <c r="AY35" s="50">
        <f>M35*Sales!BB35</f>
        <v>138.21146682099257</v>
      </c>
      <c r="AZ35" s="50">
        <f>N35*Sales!BC35</f>
        <v>187.74732143508984</v>
      </c>
      <c r="BA35" s="50">
        <f>O35*Sales!BD35</f>
        <v>237.24958971294174</v>
      </c>
      <c r="BB35" s="50">
        <f>P35*Sales!BE35</f>
        <v>245.38444424040904</v>
      </c>
      <c r="BC35" s="50">
        <f>Q35*Sales!BF35</f>
        <v>245.44156141417858</v>
      </c>
      <c r="BD35" s="50">
        <f>R35*Sales!BG35</f>
        <v>245.5232249982582</v>
      </c>
      <c r="BE35" s="50">
        <f>S35*Sales!BH35</f>
        <v>245.62944078404945</v>
      </c>
      <c r="BF35" s="50">
        <f>T35*Sales!BI35</f>
        <v>246.00872772049857</v>
      </c>
      <c r="BG35" s="50">
        <f>U35*Sales!BJ35</f>
        <v>246.73555672095148</v>
      </c>
      <c r="BH35" s="50">
        <f>V35*Sales!BK35</f>
        <v>247.65498563785746</v>
      </c>
      <c r="BI35" s="50">
        <f>W35*Sales!BL35</f>
        <v>248.85244248400642</v>
      </c>
      <c r="BJ35" s="50">
        <f>X35*Sales!BM35</f>
        <v>250.4200774907296</v>
      </c>
      <c r="BK35" s="50">
        <f>Y35*Sales!BN35</f>
        <v>252.15870179357441</v>
      </c>
      <c r="BL35" s="50">
        <f>Z35*Sales!BO35</f>
        <v>254.01854516630476</v>
      </c>
      <c r="BM35" s="50">
        <f>AA35*Sales!BP35</f>
        <v>255.90488295433173</v>
      </c>
      <c r="BN35" s="50">
        <f>AB35*Sales!BQ35</f>
        <v>258.14040317301357</v>
      </c>
      <c r="BO35" s="50">
        <f>AC35*Sales!BR35</f>
        <v>260.59310600216702</v>
      </c>
      <c r="BP35" s="50">
        <f>AD35*Sales!BS35</f>
        <v>263.20630967814265</v>
      </c>
      <c r="BQ35" s="50">
        <f>AE35*Sales!BT35</f>
        <v>265.87957427097621</v>
      </c>
      <c r="BR35" s="50">
        <f>AF35*Sales!BU35</f>
        <v>268.56862114591866</v>
      </c>
      <c r="BS35" s="50">
        <f>AG35*Sales!BV35</f>
        <v>271.26977913713296</v>
      </c>
      <c r="BT35" s="50">
        <f>AH35*Sales!BW35</f>
        <v>273.9845524402653</v>
      </c>
      <c r="BU35" s="50">
        <f>AI35*Sales!BX35</f>
        <v>276.59834928512129</v>
      </c>
      <c r="BV35" s="50">
        <f>AJ35*Sales!BY35</f>
        <v>279.24159535156082</v>
      </c>
      <c r="BW35" s="50">
        <f>AK35*Sales!BZ35</f>
        <v>281.91321926283803</v>
      </c>
      <c r="BX35" s="50">
        <f>AL35*Sales!CA35</f>
        <v>284.60805530614419</v>
      </c>
      <c r="BY35" s="50">
        <f>AM35*Sales!CB35</f>
        <v>287.32575140607128</v>
      </c>
      <c r="BZ35" s="50">
        <f>AN35*Sales!CC35</f>
        <v>290.06744222630141</v>
      </c>
      <c r="CA35" s="50">
        <f>AO35*Sales!CD35</f>
        <v>292.83401225857091</v>
      </c>
      <c r="CB35" s="50">
        <f>AP35*Sales!CE35</f>
        <v>295.62565610648187</v>
      </c>
      <c r="CC35" s="50">
        <f>AQ35*Sales!CF35</f>
        <v>298.44326182655385</v>
      </c>
      <c r="CD35" s="47">
        <f t="shared" si="39"/>
        <v>0</v>
      </c>
      <c r="CE35" s="47">
        <f t="shared" si="1"/>
        <v>0</v>
      </c>
      <c r="CF35" s="47">
        <f t="shared" si="2"/>
        <v>0</v>
      </c>
      <c r="CG35" s="47">
        <f t="shared" si="3"/>
        <v>0</v>
      </c>
      <c r="CH35" s="47">
        <f t="shared" si="4"/>
        <v>0</v>
      </c>
      <c r="CI35" s="47">
        <f t="shared" si="5"/>
        <v>0</v>
      </c>
      <c r="CJ35" s="47">
        <f t="shared" si="6"/>
        <v>0</v>
      </c>
      <c r="CK35" s="47">
        <f t="shared" si="7"/>
        <v>0</v>
      </c>
      <c r="CL35" s="47">
        <f t="shared" si="8"/>
        <v>0</v>
      </c>
      <c r="CM35" s="47">
        <f t="shared" si="9"/>
        <v>0</v>
      </c>
      <c r="CN35" s="47">
        <f t="shared" si="10"/>
        <v>0</v>
      </c>
      <c r="CO35" s="47">
        <f t="shared" si="11"/>
        <v>0</v>
      </c>
      <c r="CP35" s="47">
        <f t="shared" si="12"/>
        <v>0</v>
      </c>
      <c r="CQ35" s="47">
        <f t="shared" si="13"/>
        <v>24.851070210664144</v>
      </c>
      <c r="CR35" s="47">
        <f t="shared" si="14"/>
        <v>57.396672171539436</v>
      </c>
      <c r="CS35" s="47">
        <f t="shared" si="15"/>
        <v>74.769714317645906</v>
      </c>
      <c r="CT35" s="47">
        <f t="shared" si="16"/>
        <v>100.8520115821286</v>
      </c>
      <c r="CU35" s="47">
        <f t="shared" si="68"/>
        <v>136.40095228820354</v>
      </c>
      <c r="CV35" s="47">
        <f t="shared" si="69"/>
        <v>152.37451292881971</v>
      </c>
      <c r="CW35" s="47">
        <f t="shared" si="70"/>
        <v>163.51510165877011</v>
      </c>
      <c r="CX35" s="47">
        <f t="shared" si="71"/>
        <v>165.27723594522814</v>
      </c>
      <c r="CY35" s="47">
        <f t="shared" si="72"/>
        <v>199.30718596146323</v>
      </c>
      <c r="CZ35" s="47">
        <f t="shared" si="73"/>
        <v>220.45858127929716</v>
      </c>
      <c r="DA35" s="47">
        <f t="shared" si="74"/>
        <v>236.13095009276441</v>
      </c>
      <c r="DB35" s="47">
        <f t="shared" si="75"/>
        <v>241.89151359030555</v>
      </c>
      <c r="DC35" s="47">
        <f t="shared" si="76"/>
        <v>243.25567814197865</v>
      </c>
      <c r="DD35" s="47">
        <f t="shared" si="77"/>
        <v>244.2396259496679</v>
      </c>
      <c r="DE35" s="47">
        <f t="shared" si="78"/>
        <v>245.35693307978343</v>
      </c>
      <c r="DF35" s="47">
        <f t="shared" si="79"/>
        <v>248.97460531020386</v>
      </c>
      <c r="DG35" s="47">
        <f t="shared" si="80"/>
        <v>251.80181314272781</v>
      </c>
      <c r="DH35" s="47">
        <f t="shared" si="81"/>
        <v>254.52528006624763</v>
      </c>
      <c r="DI35" s="47">
        <f t="shared" si="82"/>
        <v>256.73425261607224</v>
      </c>
      <c r="DJ35" s="47">
        <f t="shared" si="83"/>
        <v>258.9046779678232</v>
      </c>
      <c r="DK35" s="47">
        <f t="shared" si="84"/>
        <v>261.18462471092187</v>
      </c>
      <c r="DL35" s="47">
        <f t="shared" si="85"/>
        <v>263.54995465490651</v>
      </c>
      <c r="DM35" s="47">
        <f t="shared" si="86"/>
        <v>265.93230538012415</v>
      </c>
      <c r="DN35" s="47">
        <f t="shared" si="87"/>
        <v>268.40095622226306</v>
      </c>
      <c r="DO35" s="47">
        <f t="shared" si="88"/>
        <v>270.96317535623757</v>
      </c>
    </row>
    <row r="36" spans="2:119" x14ac:dyDescent="0.35">
      <c r="B36" s="27" t="s">
        <v>2100</v>
      </c>
      <c r="C36" s="27" t="s">
        <v>41</v>
      </c>
      <c r="D36" s="30">
        <f>SUMIFS(F861_2013_EE!$I$4:$I$568,F861_2013_EE!$D$4:$D$568,C36)/1000</f>
        <v>1775.9829999999999</v>
      </c>
      <c r="E36" s="25">
        <f>D36/Sales!I36</f>
        <v>1.2008394299563364E-2</v>
      </c>
      <c r="F36" s="45"/>
      <c r="G36" s="45"/>
      <c r="H36" s="45"/>
      <c r="I36" s="45"/>
      <c r="J36" s="45"/>
      <c r="K36" s="45"/>
      <c r="L36" s="45"/>
      <c r="M36" s="45">
        <f t="shared" ref="M36:AQ36" si="110">IF(M$5&lt;=2020,MIN(objective_savings_pcnt,$E36),MIN(objective_savings_pcnt,L36+EE_ramp_rate))</f>
        <v>0.01</v>
      </c>
      <c r="N36" s="45">
        <f t="shared" si="110"/>
        <v>0.01</v>
      </c>
      <c r="O36" s="45">
        <f t="shared" si="110"/>
        <v>0.01</v>
      </c>
      <c r="P36" s="45">
        <f t="shared" si="110"/>
        <v>0.01</v>
      </c>
      <c r="Q36" s="45">
        <f t="shared" si="110"/>
        <v>0.01</v>
      </c>
      <c r="R36" s="45">
        <f t="shared" si="110"/>
        <v>0.01</v>
      </c>
      <c r="S36" s="45">
        <f t="shared" si="110"/>
        <v>0.01</v>
      </c>
      <c r="T36" s="45">
        <f t="shared" si="110"/>
        <v>0.01</v>
      </c>
      <c r="U36" s="45">
        <f t="shared" si="110"/>
        <v>0.01</v>
      </c>
      <c r="V36" s="45">
        <f t="shared" si="110"/>
        <v>0.01</v>
      </c>
      <c r="W36" s="45">
        <f t="shared" si="110"/>
        <v>0.01</v>
      </c>
      <c r="X36" s="45">
        <f t="shared" si="110"/>
        <v>0.01</v>
      </c>
      <c r="Y36" s="45">
        <f t="shared" si="110"/>
        <v>0.01</v>
      </c>
      <c r="Z36" s="45">
        <f t="shared" si="110"/>
        <v>0.01</v>
      </c>
      <c r="AA36" s="45">
        <f t="shared" si="110"/>
        <v>0.01</v>
      </c>
      <c r="AB36" s="45">
        <f t="shared" si="110"/>
        <v>0.01</v>
      </c>
      <c r="AC36" s="45">
        <f t="shared" si="110"/>
        <v>0.01</v>
      </c>
      <c r="AD36" s="45">
        <f t="shared" si="110"/>
        <v>0.01</v>
      </c>
      <c r="AE36" s="45">
        <f t="shared" si="110"/>
        <v>0.01</v>
      </c>
      <c r="AF36" s="45">
        <f t="shared" si="110"/>
        <v>0.01</v>
      </c>
      <c r="AG36" s="45">
        <f t="shared" si="110"/>
        <v>0.01</v>
      </c>
      <c r="AH36" s="45">
        <f t="shared" si="110"/>
        <v>0.01</v>
      </c>
      <c r="AI36" s="45">
        <f t="shared" si="110"/>
        <v>0.01</v>
      </c>
      <c r="AJ36" s="45">
        <f t="shared" si="110"/>
        <v>0.01</v>
      </c>
      <c r="AK36" s="45">
        <f t="shared" si="110"/>
        <v>0.01</v>
      </c>
      <c r="AL36" s="45">
        <f t="shared" si="110"/>
        <v>0.01</v>
      </c>
      <c r="AM36" s="45">
        <f t="shared" si="110"/>
        <v>0.01</v>
      </c>
      <c r="AN36" s="45">
        <f t="shared" si="110"/>
        <v>0.01</v>
      </c>
      <c r="AO36" s="45">
        <f t="shared" si="110"/>
        <v>0.01</v>
      </c>
      <c r="AP36" s="45">
        <f t="shared" si="110"/>
        <v>0.01</v>
      </c>
      <c r="AQ36" s="45">
        <f t="shared" si="110"/>
        <v>0.01</v>
      </c>
      <c r="AR36" s="50">
        <f>F36*Sales!I36</f>
        <v>0</v>
      </c>
      <c r="AS36" s="50">
        <f>G36*Sales!AV36</f>
        <v>0</v>
      </c>
      <c r="AT36" s="50">
        <f>H36*Sales!AW36</f>
        <v>0</v>
      </c>
      <c r="AU36" s="50">
        <f>I36*Sales!AX36</f>
        <v>0</v>
      </c>
      <c r="AV36" s="50">
        <f>J36*Sales!AY36</f>
        <v>0</v>
      </c>
      <c r="AW36" s="50">
        <f>K36*Sales!AZ36</f>
        <v>0</v>
      </c>
      <c r="AX36" s="50">
        <f>L36*Sales!BA36</f>
        <v>0</v>
      </c>
      <c r="AY36" s="50">
        <f>M36*Sales!BB36</f>
        <v>1476.7681653054349</v>
      </c>
      <c r="AZ36" s="50">
        <f>N36*Sales!BC36</f>
        <v>1461.6369462988</v>
      </c>
      <c r="BA36" s="50">
        <f>O36*Sales!BD36</f>
        <v>1446.65712897455</v>
      </c>
      <c r="BB36" s="50">
        <f>P36*Sales!BE36</f>
        <v>1431.8271992938312</v>
      </c>
      <c r="BC36" s="50">
        <f>Q36*Sales!BF36</f>
        <v>1417.1456583581828</v>
      </c>
      <c r="BD36" s="50">
        <f>R36*Sales!BG36</f>
        <v>1402.6110222581349</v>
      </c>
      <c r="BE36" s="50">
        <f>S36*Sales!BH36</f>
        <v>1388.2218219233171</v>
      </c>
      <c r="BF36" s="50">
        <f>T36*Sales!BI36</f>
        <v>1376.631901423973</v>
      </c>
      <c r="BG36" s="50">
        <f>U36*Sales!BJ36</f>
        <v>1367.6565345443728</v>
      </c>
      <c r="BH36" s="50">
        <f>V36*Sales!BK36</f>
        <v>1358.7181967689362</v>
      </c>
      <c r="BI36" s="50">
        <f>W36*Sales!BL36</f>
        <v>1351.5429751603906</v>
      </c>
      <c r="BJ36" s="50">
        <f>X36*Sales!BM36</f>
        <v>1347.4001550018199</v>
      </c>
      <c r="BK36" s="50">
        <f>Y36*Sales!BN36</f>
        <v>1343.1990547924142</v>
      </c>
      <c r="BL36" s="50">
        <f>Z36*Sales!BO36</f>
        <v>1338.9412558878385</v>
      </c>
      <c r="BM36" s="50">
        <f>AA36*Sales!BP36</f>
        <v>1334.6330881954846</v>
      </c>
      <c r="BN36" s="50">
        <f>AB36*Sales!BQ36</f>
        <v>1333.89790086568</v>
      </c>
      <c r="BO36" s="50">
        <f>AC36*Sales!BR36</f>
        <v>1333.9861268084351</v>
      </c>
      <c r="BP36" s="50">
        <f>AD36*Sales!BS36</f>
        <v>1333.9561143129956</v>
      </c>
      <c r="BQ36" s="50">
        <f>AE36*Sales!BT36</f>
        <v>1333.8267750095465</v>
      </c>
      <c r="BR36" s="50">
        <f>AF36*Sales!BU36</f>
        <v>1333.6100490828985</v>
      </c>
      <c r="BS36" s="50">
        <f>AG36*Sales!BV36</f>
        <v>1333.3091982706162</v>
      </c>
      <c r="BT36" s="50">
        <f>AH36*Sales!BW36</f>
        <v>1332.9324862432989</v>
      </c>
      <c r="BU36" s="50">
        <f>AI36*Sales!BX36</f>
        <v>1333.4373588724943</v>
      </c>
      <c r="BV36" s="50">
        <f>AJ36*Sales!BY36</f>
        <v>1333.935145356267</v>
      </c>
      <c r="BW36" s="50">
        <f>AK36*Sales!BZ36</f>
        <v>1334.3839160848811</v>
      </c>
      <c r="BX36" s="50">
        <f>AL36*Sales!CA36</f>
        <v>1334.7922187992961</v>
      </c>
      <c r="BY36" s="50">
        <f>AM36*Sales!CB36</f>
        <v>1335.1769836506726</v>
      </c>
      <c r="BZ36" s="50">
        <f>AN36*Sales!CC36</f>
        <v>1335.5414944039717</v>
      </c>
      <c r="CA36" s="50">
        <f>AO36*Sales!CD36</f>
        <v>1335.8851674762886</v>
      </c>
      <c r="CB36" s="50">
        <f>AP36*Sales!CE36</f>
        <v>1336.2096656147799</v>
      </c>
      <c r="CC36" s="50">
        <f>AQ36*Sales!CF36</f>
        <v>1336.5256207093228</v>
      </c>
      <c r="CD36" s="47">
        <f t="shared" si="39"/>
        <v>0</v>
      </c>
      <c r="CE36" s="47">
        <f t="shared" si="1"/>
        <v>0</v>
      </c>
      <c r="CF36" s="47">
        <f t="shared" si="2"/>
        <v>0</v>
      </c>
      <c r="CG36" s="47">
        <f t="shared" si="3"/>
        <v>0</v>
      </c>
      <c r="CH36" s="47">
        <f t="shared" si="4"/>
        <v>0</v>
      </c>
      <c r="CI36" s="47">
        <f t="shared" si="5"/>
        <v>0</v>
      </c>
      <c r="CJ36" s="47">
        <f t="shared" si="6"/>
        <v>0</v>
      </c>
      <c r="CK36" s="47">
        <f t="shared" si="7"/>
        <v>0</v>
      </c>
      <c r="CL36" s="47">
        <f t="shared" si="8"/>
        <v>0</v>
      </c>
      <c r="CM36" s="47">
        <f t="shared" si="9"/>
        <v>0</v>
      </c>
      <c r="CN36" s="47">
        <f t="shared" si="10"/>
        <v>0</v>
      </c>
      <c r="CO36" s="47">
        <f t="shared" si="11"/>
        <v>0</v>
      </c>
      <c r="CP36" s="47">
        <f t="shared" si="12"/>
        <v>0</v>
      </c>
      <c r="CQ36" s="47">
        <f t="shared" si="13"/>
        <v>265.52984499043669</v>
      </c>
      <c r="CR36" s="47">
        <f t="shared" si="14"/>
        <v>515.38635044372199</v>
      </c>
      <c r="CS36" s="47">
        <f t="shared" si="15"/>
        <v>510.10496015850237</v>
      </c>
      <c r="CT36" s="47">
        <f t="shared" si="16"/>
        <v>677.46930744942256</v>
      </c>
      <c r="CU36" s="47">
        <f t="shared" si="68"/>
        <v>973.52530141438467</v>
      </c>
      <c r="CV36" s="47">
        <f t="shared" si="69"/>
        <v>963.54554894640796</v>
      </c>
      <c r="CW36" s="47">
        <f t="shared" si="70"/>
        <v>953.66565419176266</v>
      </c>
      <c r="CX36" s="47">
        <f t="shared" si="71"/>
        <v>944.36205367822197</v>
      </c>
      <c r="CY36" s="47">
        <f t="shared" si="72"/>
        <v>1297.3430016061488</v>
      </c>
      <c r="CZ36" s="47">
        <f t="shared" si="73"/>
        <v>1378.940223093733</v>
      </c>
      <c r="DA36" s="47">
        <f t="shared" si="74"/>
        <v>1367.1956889738658</v>
      </c>
      <c r="DB36" s="47">
        <f t="shared" si="75"/>
        <v>1357.2240816292301</v>
      </c>
      <c r="DC36" s="47">
        <f t="shared" si="76"/>
        <v>1348.3471681520332</v>
      </c>
      <c r="DD36" s="47">
        <f t="shared" si="77"/>
        <v>1339.7090440019274</v>
      </c>
      <c r="DE36" s="47">
        <f t="shared" si="78"/>
        <v>1331.8131642194337</v>
      </c>
      <c r="DF36" s="47">
        <f t="shared" si="79"/>
        <v>1350.101820311834</v>
      </c>
      <c r="DG36" s="47">
        <f t="shared" si="80"/>
        <v>1349.8905224487853</v>
      </c>
      <c r="DH36" s="47">
        <f t="shared" si="81"/>
        <v>1345.479175753213</v>
      </c>
      <c r="DI36" s="47">
        <f t="shared" si="82"/>
        <v>1341.8735856845008</v>
      </c>
      <c r="DJ36" s="47">
        <f t="shared" si="83"/>
        <v>1339.9205410032437</v>
      </c>
      <c r="DK36" s="47">
        <f t="shared" si="84"/>
        <v>1338.2723332403914</v>
      </c>
      <c r="DL36" s="47">
        <f t="shared" si="85"/>
        <v>1336.5455113738126</v>
      </c>
      <c r="DM36" s="47">
        <f t="shared" si="86"/>
        <v>1334.9641248264438</v>
      </c>
      <c r="DN36" s="47">
        <f t="shared" si="87"/>
        <v>1334.4267506170158</v>
      </c>
      <c r="DO36" s="47">
        <f t="shared" si="88"/>
        <v>1334.2883913031317</v>
      </c>
    </row>
    <row r="37" spans="2:119" x14ac:dyDescent="0.35">
      <c r="B37" s="27" t="s">
        <v>2101</v>
      </c>
      <c r="C37" s="27" t="s">
        <v>67</v>
      </c>
      <c r="D37" s="30">
        <f>SUMIFS(F861_2013_EE!$I$4:$I$568,F861_2013_EE!$D$4:$D$568,C37)/1000</f>
        <v>772.29</v>
      </c>
      <c r="E37" s="25">
        <f>D37/Sales!I37</f>
        <v>5.9507671854128726E-3</v>
      </c>
      <c r="F37" s="45"/>
      <c r="G37" s="45"/>
      <c r="H37" s="45"/>
      <c r="I37" s="45"/>
      <c r="J37" s="45"/>
      <c r="K37" s="45"/>
      <c r="L37" s="45"/>
      <c r="M37" s="45">
        <f t="shared" ref="M37:AQ37" si="111">IF(M$5&lt;=2020,MIN(objective_savings_pcnt,$E37),MIN(objective_savings_pcnt,L37+EE_ramp_rate))</f>
        <v>5.9507671854128726E-3</v>
      </c>
      <c r="N37" s="45">
        <f t="shared" si="111"/>
        <v>7.9507671854128735E-3</v>
      </c>
      <c r="O37" s="45">
        <f t="shared" si="111"/>
        <v>9.9507671854128735E-3</v>
      </c>
      <c r="P37" s="45">
        <f t="shared" si="111"/>
        <v>0.01</v>
      </c>
      <c r="Q37" s="45">
        <f t="shared" si="111"/>
        <v>0.01</v>
      </c>
      <c r="R37" s="45">
        <f t="shared" si="111"/>
        <v>0.01</v>
      </c>
      <c r="S37" s="45">
        <f t="shared" si="111"/>
        <v>0.01</v>
      </c>
      <c r="T37" s="45">
        <f t="shared" si="111"/>
        <v>0.01</v>
      </c>
      <c r="U37" s="45">
        <f t="shared" si="111"/>
        <v>0.01</v>
      </c>
      <c r="V37" s="45">
        <f t="shared" si="111"/>
        <v>0.01</v>
      </c>
      <c r="W37" s="45">
        <f t="shared" si="111"/>
        <v>0.01</v>
      </c>
      <c r="X37" s="45">
        <f t="shared" si="111"/>
        <v>0.01</v>
      </c>
      <c r="Y37" s="45">
        <f t="shared" si="111"/>
        <v>0.01</v>
      </c>
      <c r="Z37" s="45">
        <f t="shared" si="111"/>
        <v>0.01</v>
      </c>
      <c r="AA37" s="45">
        <f t="shared" si="111"/>
        <v>0.01</v>
      </c>
      <c r="AB37" s="45">
        <f t="shared" si="111"/>
        <v>0.01</v>
      </c>
      <c r="AC37" s="45">
        <f t="shared" si="111"/>
        <v>0.01</v>
      </c>
      <c r="AD37" s="45">
        <f t="shared" si="111"/>
        <v>0.01</v>
      </c>
      <c r="AE37" s="45">
        <f t="shared" si="111"/>
        <v>0.01</v>
      </c>
      <c r="AF37" s="45">
        <f t="shared" si="111"/>
        <v>0.01</v>
      </c>
      <c r="AG37" s="45">
        <f t="shared" si="111"/>
        <v>0.01</v>
      </c>
      <c r="AH37" s="45">
        <f t="shared" si="111"/>
        <v>0.01</v>
      </c>
      <c r="AI37" s="45">
        <f t="shared" si="111"/>
        <v>0.01</v>
      </c>
      <c r="AJ37" s="45">
        <f t="shared" si="111"/>
        <v>0.01</v>
      </c>
      <c r="AK37" s="45">
        <f t="shared" si="111"/>
        <v>0.01</v>
      </c>
      <c r="AL37" s="45">
        <f t="shared" si="111"/>
        <v>0.01</v>
      </c>
      <c r="AM37" s="45">
        <f t="shared" si="111"/>
        <v>0.01</v>
      </c>
      <c r="AN37" s="45">
        <f t="shared" si="111"/>
        <v>0.01</v>
      </c>
      <c r="AO37" s="45">
        <f t="shared" si="111"/>
        <v>0.01</v>
      </c>
      <c r="AP37" s="45">
        <f t="shared" si="111"/>
        <v>0.01</v>
      </c>
      <c r="AQ37" s="45">
        <f t="shared" si="111"/>
        <v>0.01</v>
      </c>
      <c r="AR37" s="50">
        <f>F37*Sales!I37</f>
        <v>0</v>
      </c>
      <c r="AS37" s="50">
        <f>G37*Sales!AV37</f>
        <v>0</v>
      </c>
      <c r="AT37" s="50">
        <f>H37*Sales!AW37</f>
        <v>0</v>
      </c>
      <c r="AU37" s="50">
        <f>I37*Sales!AX37</f>
        <v>0</v>
      </c>
      <c r="AV37" s="50">
        <f>J37*Sales!AY37</f>
        <v>0</v>
      </c>
      <c r="AW37" s="50">
        <f>K37*Sales!AZ37</f>
        <v>0</v>
      </c>
      <c r="AX37" s="50">
        <f>L37*Sales!BA37</f>
        <v>0</v>
      </c>
      <c r="AY37" s="50">
        <f>M37*Sales!BB37</f>
        <v>814.20286615113275</v>
      </c>
      <c r="AZ37" s="50">
        <f>N37*Sales!BC37</f>
        <v>1091.000040414483</v>
      </c>
      <c r="BA37" s="50">
        <f>O37*Sales!BD37</f>
        <v>1366.7346037549212</v>
      </c>
      <c r="BB37" s="50">
        <f>P37*Sales!BE37</f>
        <v>1372.1494490930947</v>
      </c>
      <c r="BC37" s="50">
        <f>Q37*Sales!BF37</f>
        <v>1370.8570326056131</v>
      </c>
      <c r="BD37" s="50">
        <f>R37*Sales!BG37</f>
        <v>1369.6875021366361</v>
      </c>
      <c r="BE37" s="50">
        <f>S37*Sales!BH37</f>
        <v>1368.6406016744281</v>
      </c>
      <c r="BF37" s="50">
        <f>T37*Sales!BI37</f>
        <v>1369.1800613293346</v>
      </c>
      <c r="BG37" s="50">
        <f>U37*Sales!BJ37</f>
        <v>1371.7172885326113</v>
      </c>
      <c r="BH37" s="50">
        <f>V37*Sales!BK37</f>
        <v>1375.3122488756062</v>
      </c>
      <c r="BI37" s="50">
        <f>W37*Sales!BL37</f>
        <v>1380.4190832156924</v>
      </c>
      <c r="BJ37" s="50">
        <f>X37*Sales!BM37</f>
        <v>1387.5917814643426</v>
      </c>
      <c r="BK37" s="50">
        <f>Y37*Sales!BN37</f>
        <v>1395.6955786666003</v>
      </c>
      <c r="BL37" s="50">
        <f>Z37*Sales!BO37</f>
        <v>1404.4045208378011</v>
      </c>
      <c r="BM37" s="50">
        <f>AA37*Sales!BP37</f>
        <v>1413.1541864382775</v>
      </c>
      <c r="BN37" s="50">
        <f>AB37*Sales!BQ37</f>
        <v>1423.9298376492789</v>
      </c>
      <c r="BO37" s="50">
        <f>AC37*Sales!BR37</f>
        <v>1435.9165671163062</v>
      </c>
      <c r="BP37" s="50">
        <f>AD37*Sales!BS37</f>
        <v>1448.7685534797017</v>
      </c>
      <c r="BQ37" s="50">
        <f>AE37*Sales!BT37</f>
        <v>1461.8281143821284</v>
      </c>
      <c r="BR37" s="50">
        <f>AF37*Sales!BU37</f>
        <v>1474.9179711295485</v>
      </c>
      <c r="BS37" s="50">
        <f>AG37*Sales!BV37</f>
        <v>1488.041610996846</v>
      </c>
      <c r="BT37" s="50">
        <f>AH37*Sales!BW37</f>
        <v>1501.2068085801106</v>
      </c>
      <c r="BU37" s="50">
        <f>AI37*Sales!BX37</f>
        <v>1512.4860571150271</v>
      </c>
      <c r="BV37" s="50">
        <f>AJ37*Sales!BY37</f>
        <v>1523.8904827989704</v>
      </c>
      <c r="BW37" s="50">
        <f>AK37*Sales!BZ37</f>
        <v>1535.4120097108644</v>
      </c>
      <c r="BX37" s="50">
        <f>AL37*Sales!CA37</f>
        <v>1547.0144560755707</v>
      </c>
      <c r="BY37" s="50">
        <f>AM37*Sales!CB37</f>
        <v>1558.7005159616058</v>
      </c>
      <c r="BZ37" s="50">
        <f>AN37*Sales!CC37</f>
        <v>1570.4770964839938</v>
      </c>
      <c r="CA37" s="50">
        <f>AO37*Sales!CD37</f>
        <v>1582.348275132839</v>
      </c>
      <c r="CB37" s="50">
        <f>AP37*Sales!CE37</f>
        <v>1594.3117391022327</v>
      </c>
      <c r="CC37" s="50">
        <f>AQ37*Sales!CF37</f>
        <v>1606.3697766530895</v>
      </c>
      <c r="CD37" s="47">
        <f t="shared" si="39"/>
        <v>0</v>
      </c>
      <c r="CE37" s="47">
        <f t="shared" si="1"/>
        <v>0</v>
      </c>
      <c r="CF37" s="47">
        <f t="shared" si="2"/>
        <v>0</v>
      </c>
      <c r="CG37" s="47">
        <f t="shared" si="3"/>
        <v>0</v>
      </c>
      <c r="CH37" s="47">
        <f t="shared" si="4"/>
        <v>0</v>
      </c>
      <c r="CI37" s="47">
        <f t="shared" si="5"/>
        <v>0</v>
      </c>
      <c r="CJ37" s="47">
        <f t="shared" si="6"/>
        <v>0</v>
      </c>
      <c r="CK37" s="47">
        <f t="shared" si="7"/>
        <v>0</v>
      </c>
      <c r="CL37" s="47">
        <f t="shared" si="8"/>
        <v>0</v>
      </c>
      <c r="CM37" s="47">
        <f t="shared" si="9"/>
        <v>0</v>
      </c>
      <c r="CN37" s="47">
        <f t="shared" si="10"/>
        <v>0</v>
      </c>
      <c r="CO37" s="47">
        <f t="shared" si="11"/>
        <v>0</v>
      </c>
      <c r="CP37" s="47">
        <f t="shared" si="12"/>
        <v>0</v>
      </c>
      <c r="CQ37" s="47">
        <f t="shared" si="13"/>
        <v>146.39749550340872</v>
      </c>
      <c r="CR37" s="47">
        <f t="shared" si="14"/>
        <v>335.42308040370301</v>
      </c>
      <c r="CS37" s="47">
        <f t="shared" si="15"/>
        <v>432.34310215155671</v>
      </c>
      <c r="CT37" s="47">
        <f t="shared" si="16"/>
        <v>575.63416920097757</v>
      </c>
      <c r="CU37" s="47">
        <f t="shared" si="68"/>
        <v>775.73443626090057</v>
      </c>
      <c r="CV37" s="47">
        <f t="shared" si="69"/>
        <v>864.32150715368994</v>
      </c>
      <c r="CW37" s="47">
        <f t="shared" si="70"/>
        <v>921.14080654988197</v>
      </c>
      <c r="CX37" s="47">
        <f t="shared" si="71"/>
        <v>922.0187095329112</v>
      </c>
      <c r="CY37" s="47">
        <f t="shared" si="72"/>
        <v>1121.3582431242207</v>
      </c>
      <c r="CZ37" s="47">
        <f t="shared" si="73"/>
        <v>1241.1267842289474</v>
      </c>
      <c r="DA37" s="47">
        <f t="shared" si="74"/>
        <v>1327.4170850327325</v>
      </c>
      <c r="DB37" s="47">
        <f t="shared" si="75"/>
        <v>1348.6962761480183</v>
      </c>
      <c r="DC37" s="47">
        <f t="shared" si="76"/>
        <v>1352.346084898061</v>
      </c>
      <c r="DD37" s="47">
        <f t="shared" si="77"/>
        <v>1356.2648643681887</v>
      </c>
      <c r="DE37" s="47">
        <f t="shared" si="78"/>
        <v>1360.8838603023364</v>
      </c>
      <c r="DF37" s="47">
        <f t="shared" si="79"/>
        <v>1380.1678652867374</v>
      </c>
      <c r="DG37" s="47">
        <f t="shared" si="80"/>
        <v>1394.4892165272472</v>
      </c>
      <c r="DH37" s="47">
        <f t="shared" si="81"/>
        <v>1408.0562634342934</v>
      </c>
      <c r="DI37" s="47">
        <f t="shared" si="82"/>
        <v>1418.0497992719079</v>
      </c>
      <c r="DJ37" s="47">
        <f t="shared" si="83"/>
        <v>1428.3206770835886</v>
      </c>
      <c r="DK37" s="47">
        <f t="shared" si="84"/>
        <v>1439.2923418728528</v>
      </c>
      <c r="DL37" s="47">
        <f t="shared" si="85"/>
        <v>1450.6881803457034</v>
      </c>
      <c r="DM37" s="47">
        <f t="shared" si="86"/>
        <v>1461.8726782412457</v>
      </c>
      <c r="DN37" s="47">
        <f t="shared" si="87"/>
        <v>1473.3030630213916</v>
      </c>
      <c r="DO37" s="47">
        <f t="shared" si="88"/>
        <v>1485.2350800708837</v>
      </c>
    </row>
    <row r="38" spans="2:119" x14ac:dyDescent="0.35">
      <c r="B38" s="27" t="s">
        <v>2102</v>
      </c>
      <c r="C38" s="27" t="s">
        <v>163</v>
      </c>
      <c r="D38" s="30">
        <f>SUMIFS(F861_2013_EE!$I$4:$I$568,F861_2013_EE!$D$4:$D$568,C38)/1000</f>
        <v>2.5670000000000002</v>
      </c>
      <c r="E38" s="25">
        <f>D38/Sales!I38</f>
        <v>1.6010760827986486E-4</v>
      </c>
      <c r="F38" s="45"/>
      <c r="G38" s="45"/>
      <c r="H38" s="45"/>
      <c r="I38" s="45"/>
      <c r="J38" s="45"/>
      <c r="K38" s="45"/>
      <c r="L38" s="45"/>
      <c r="M38" s="45">
        <f t="shared" ref="M38:AQ38" si="112">IF(M$5&lt;=2020,MIN(objective_savings_pcnt,$E38),MIN(objective_savings_pcnt,L38+EE_ramp_rate))</f>
        <v>1.6010760827986486E-4</v>
      </c>
      <c r="N38" s="45">
        <f t="shared" si="112"/>
        <v>2.1601076082798649E-3</v>
      </c>
      <c r="O38" s="45">
        <f t="shared" si="112"/>
        <v>4.1601076082798654E-3</v>
      </c>
      <c r="P38" s="45">
        <f t="shared" si="112"/>
        <v>6.1601076082798654E-3</v>
      </c>
      <c r="Q38" s="45">
        <f t="shared" si="112"/>
        <v>8.1601076082798655E-3</v>
      </c>
      <c r="R38" s="45">
        <f t="shared" si="112"/>
        <v>0.01</v>
      </c>
      <c r="S38" s="45">
        <f t="shared" si="112"/>
        <v>0.01</v>
      </c>
      <c r="T38" s="45">
        <f t="shared" si="112"/>
        <v>0.01</v>
      </c>
      <c r="U38" s="45">
        <f t="shared" si="112"/>
        <v>0.01</v>
      </c>
      <c r="V38" s="45">
        <f t="shared" si="112"/>
        <v>0.01</v>
      </c>
      <c r="W38" s="45">
        <f t="shared" si="112"/>
        <v>0.01</v>
      </c>
      <c r="X38" s="45">
        <f t="shared" si="112"/>
        <v>0.01</v>
      </c>
      <c r="Y38" s="45">
        <f t="shared" si="112"/>
        <v>0.01</v>
      </c>
      <c r="Z38" s="45">
        <f t="shared" si="112"/>
        <v>0.01</v>
      </c>
      <c r="AA38" s="45">
        <f t="shared" si="112"/>
        <v>0.01</v>
      </c>
      <c r="AB38" s="45">
        <f t="shared" si="112"/>
        <v>0.01</v>
      </c>
      <c r="AC38" s="45">
        <f t="shared" si="112"/>
        <v>0.01</v>
      </c>
      <c r="AD38" s="45">
        <f t="shared" si="112"/>
        <v>0.01</v>
      </c>
      <c r="AE38" s="45">
        <f t="shared" si="112"/>
        <v>0.01</v>
      </c>
      <c r="AF38" s="45">
        <f t="shared" si="112"/>
        <v>0.01</v>
      </c>
      <c r="AG38" s="45">
        <f t="shared" si="112"/>
        <v>0.01</v>
      </c>
      <c r="AH38" s="45">
        <f t="shared" si="112"/>
        <v>0.01</v>
      </c>
      <c r="AI38" s="45">
        <f t="shared" si="112"/>
        <v>0.01</v>
      </c>
      <c r="AJ38" s="45">
        <f t="shared" si="112"/>
        <v>0.01</v>
      </c>
      <c r="AK38" s="45">
        <f t="shared" si="112"/>
        <v>0.01</v>
      </c>
      <c r="AL38" s="45">
        <f t="shared" si="112"/>
        <v>0.01</v>
      </c>
      <c r="AM38" s="45">
        <f t="shared" si="112"/>
        <v>0.01</v>
      </c>
      <c r="AN38" s="45">
        <f t="shared" si="112"/>
        <v>0.01</v>
      </c>
      <c r="AO38" s="45">
        <f t="shared" si="112"/>
        <v>0.01</v>
      </c>
      <c r="AP38" s="45">
        <f t="shared" si="112"/>
        <v>0.01</v>
      </c>
      <c r="AQ38" s="45">
        <f t="shared" si="112"/>
        <v>0.01</v>
      </c>
      <c r="AR38" s="50">
        <f>F38*Sales!I38</f>
        <v>0</v>
      </c>
      <c r="AS38" s="50">
        <f>G38*Sales!AV38</f>
        <v>0</v>
      </c>
      <c r="AT38" s="50">
        <f>H38*Sales!AW38</f>
        <v>0</v>
      </c>
      <c r="AU38" s="50">
        <f>I38*Sales!AX38</f>
        <v>0</v>
      </c>
      <c r="AV38" s="50">
        <f>J38*Sales!AY38</f>
        <v>0</v>
      </c>
      <c r="AW38" s="50">
        <f>K38*Sales!AZ38</f>
        <v>0</v>
      </c>
      <c r="AX38" s="50">
        <f>L38*Sales!BA38</f>
        <v>0</v>
      </c>
      <c r="AY38" s="50">
        <f>M38*Sales!BB38</f>
        <v>2.6620575377708144</v>
      </c>
      <c r="AZ38" s="50">
        <f>N38*Sales!BC38</f>
        <v>36.127978656757712</v>
      </c>
      <c r="BA38" s="50">
        <f>O38*Sales!BD38</f>
        <v>69.850855772962788</v>
      </c>
      <c r="BB38" s="50">
        <f>P38*Sales!BE38</f>
        <v>103.63201960733305</v>
      </c>
      <c r="BC38" s="50">
        <f>Q38*Sales!BF38</f>
        <v>137.27239645622552</v>
      </c>
      <c r="BD38" s="50">
        <f>R38*Sales!BG38</f>
        <v>167.88650848795348</v>
      </c>
      <c r="BE38" s="50">
        <f>S38*Sales!BH38</f>
        <v>167.24941249937714</v>
      </c>
      <c r="BF38" s="50">
        <f>T38*Sales!BI38</f>
        <v>166.62980651342528</v>
      </c>
      <c r="BG38" s="50">
        <f>U38*Sales!BJ38</f>
        <v>166.0874939316339</v>
      </c>
      <c r="BH38" s="50">
        <f>V38*Sales!BK38</f>
        <v>165.67488756337997</v>
      </c>
      <c r="BI38" s="50">
        <f>W38*Sales!BL38</f>
        <v>165.39438479348814</v>
      </c>
      <c r="BJ38" s="50">
        <f>X38*Sales!BM38</f>
        <v>165.28601339605612</v>
      </c>
      <c r="BK38" s="50">
        <f>Y38*Sales!BN38</f>
        <v>165.40591245915905</v>
      </c>
      <c r="BL38" s="50">
        <f>Z38*Sales!BO38</f>
        <v>165.69106722227983</v>
      </c>
      <c r="BM38" s="50">
        <f>AA38*Sales!BP38</f>
        <v>166.08640143877631</v>
      </c>
      <c r="BN38" s="50">
        <f>AB38*Sales!BQ38</f>
        <v>166.59370930973247</v>
      </c>
      <c r="BO38" s="50">
        <f>AC38*Sales!BR38</f>
        <v>167.24658306730785</v>
      </c>
      <c r="BP38" s="50">
        <f>AD38*Sales!BS38</f>
        <v>168.00001626484334</v>
      </c>
      <c r="BQ38" s="50">
        <f>AE38*Sales!BT38</f>
        <v>168.85401046722384</v>
      </c>
      <c r="BR38" s="50">
        <f>AF38*Sales!BU38</f>
        <v>169.80830854989117</v>
      </c>
      <c r="BS38" s="50">
        <f>AG38*Sales!BV38</f>
        <v>170.8555644978623</v>
      </c>
      <c r="BT38" s="50">
        <f>AH38*Sales!BW38</f>
        <v>171.91748001016524</v>
      </c>
      <c r="BU38" s="50">
        <f>AI38*Sales!BX38</f>
        <v>172.61036928234884</v>
      </c>
      <c r="BV38" s="50">
        <f>AJ38*Sales!BY38</f>
        <v>173.30604887400389</v>
      </c>
      <c r="BW38" s="50">
        <f>AK38*Sales!BZ38</f>
        <v>174.00673485745091</v>
      </c>
      <c r="BX38" s="50">
        <f>AL38*Sales!CA38</f>
        <v>174.71352263933792</v>
      </c>
      <c r="BY38" s="50">
        <f>AM38*Sales!CB38</f>
        <v>175.42760000628411</v>
      </c>
      <c r="BZ38" s="50">
        <f>AN38*Sales!CC38</f>
        <v>176.14982854737639</v>
      </c>
      <c r="CA38" s="50">
        <f>AO38*Sales!CD38</f>
        <v>176.87597705409618</v>
      </c>
      <c r="CB38" s="50">
        <f>AP38*Sales!CE38</f>
        <v>177.60514363685471</v>
      </c>
      <c r="CC38" s="50">
        <f>AQ38*Sales!CF38</f>
        <v>178.33735680756257</v>
      </c>
      <c r="CD38" s="47">
        <f t="shared" ref="CD38:CD57" si="113">$AR38*CD$65</f>
        <v>0</v>
      </c>
      <c r="CE38" s="47">
        <f t="shared" ref="CE38:CE57" si="114">$AR38*CE$65+$AS38*CD$65</f>
        <v>0</v>
      </c>
      <c r="CF38" s="47">
        <f t="shared" ref="CF38:CF57" si="115">$AR38*CF$65+$AS38*CE$65+$AT38*CD$65</f>
        <v>0</v>
      </c>
      <c r="CG38" s="47">
        <f t="shared" ref="CG38:CG57" si="116">$AR38*CG$65+$AS38*CF$65+$AT38*CE$65+$AU38*CD$65</f>
        <v>0</v>
      </c>
      <c r="CH38" s="47">
        <f t="shared" ref="CH38:CH57" si="117">$AR38*CH$65+$AS38*CG$65+$AT38*CF$65+$AU38*CE$65+$AV38*CD$65</f>
        <v>0</v>
      </c>
      <c r="CI38" s="47">
        <f t="shared" ref="CI38:CI57" si="118">$AR38*CI$65+$AS38*CH$65+$AT38*CG$65+$AU38*CF$65+$AV38*CE$65+$AW38*CD$65</f>
        <v>0</v>
      </c>
      <c r="CJ38" s="47">
        <f t="shared" ref="CJ38:CJ57" si="119">$AR38*CJ$65+$AS38*CI$65+$AT38*CH$65+$AU38*CG$65+$AV38*CF$65+$AW38*CE$65+$AX38*CD$65</f>
        <v>0</v>
      </c>
      <c r="CK38" s="47">
        <f t="shared" ref="CK38:CK57" si="120">$AR38*CK$65+$AS38*CJ$65+$AT38*CI$65+$AU38*CH$65+$AV38*CG$65+$AW38*CF$65+$AX38*CE$65+$AY38*CD$65</f>
        <v>0</v>
      </c>
      <c r="CL38" s="47">
        <f t="shared" ref="CL38:CL57" si="121">$AR38*CL$65+$AS38*CK$65+$AT38*CJ$65+$AU38*CI$65+$AV38*CH$65+$AW38*CG$65+$AX38*CF$65+$AY38*CE$65+$AZ38*CD$65</f>
        <v>0</v>
      </c>
      <c r="CM38" s="47">
        <f t="shared" ref="CM38:CM57" si="122">$AR38*CM$65+$AS38*CL$65+$AT38*CK$65+$AU38*CJ$65+$AV38*CI$65+$AW38*CH$65+$AX38*CG$65+$AY38*CF$65+$AZ38*CE$65+$BA38*CD$65</f>
        <v>0</v>
      </c>
      <c r="CN38" s="47">
        <f t="shared" ref="CN38:CN57" si="123">$AR38*CN$65+$AS38*CM$65+$AT38*CL$65+$AU38*CK$65+$AV38*CJ$65+$AW38*CI$65+$AX38*CH$65+$AY38*CG$65+$AZ38*CF$65+$BA38*CE$65+$BB38*CD$65</f>
        <v>0</v>
      </c>
      <c r="CO38" s="47">
        <f t="shared" ref="CO38:CO57" si="124">$AR38*CO$65+$AS38*CN$65+$AT38*CM$65+$AU38*CL$65+$AV38*CK$65+$AW38*CJ$65+$AX38*CI$65+$AY38*CH$65+$AZ38*CG$65+$BA38*CF$65+$BB38*CE$65+$BC38*CD$65</f>
        <v>0</v>
      </c>
      <c r="CP38" s="47">
        <f t="shared" ref="CP38:CP57" si="125">$AR38*CP$65+$AS38*CO$65+$AT38*CN$65+$AU38*CM$65+$AV38*CL$65+$AW38*CK$65+$AX38*CJ$65+$AY38*CI$65+$AZ38*CH$65+$BA38*CG$65+$BB38*CF$65+$BC38*CE$65+$BD38*CD$65</f>
        <v>0</v>
      </c>
      <c r="CQ38" s="47">
        <f t="shared" ref="CQ38:CQ57" si="126">$AR38*CQ$65+$AS38*CP$65+$AT38*CO$65+$AU38*CN$65+$AV38*CM$65+$AW38*CL$65+$AX38*CK$65+$AY38*CJ$65+$AZ38*CI$65+$BA38*CH$65+$BB38*CG$65+$BC38*CF$65+$BD38*CE$65+$BE38*CD$65</f>
        <v>0.47865043543494268</v>
      </c>
      <c r="CR38" s="47">
        <f t="shared" ref="CR38:CR57" si="127">$AR38*CR$65+$AS38*CQ$65+$AT38*CP$65+$AU38*CO$65+$AV38*CN$65+$AW38*CM$65+$AX38*CL$65+$AY38*CK$65+$AZ38*CJ$65+$BA38*CI$65+$BB38*CH$65+$BC38*CG$65+$BD38*CF$65+$BE38*CE$65+$BF38*CD$65</f>
        <v>6.9512817055429252</v>
      </c>
      <c r="CS38" s="47">
        <f t="shared" ref="CS38:CS57" si="128">$AR38*CS$65+$AS38*CR$65+$AT38*CQ$65+$AU38*CP$65+$AV38*CO$65+$AW38*CN$65+$AX38*CM$65+$AY38*CL$65+$AZ38*CK$65+$BA38*CJ$65+$BB38*CI$65+$BC38*CH$65+$BD38*CG$65+$BE38*CF$65+$BF38*CE$65+$BG38*CD$65</f>
        <v>18.738614597314797</v>
      </c>
      <c r="CT38" s="47">
        <f t="shared" ref="CT38:CT57" si="129">$AR38*CT$65+$AS38*CS$65+$AT38*CR$65+$AU38*CQ$65+$AV38*CP$65+$AW38*CO$65+$AX38*CN$65+$AY38*CM$65+$AZ38*CL$65+$BA38*CK$65+$BB38*CJ$65+$BC38*CI$65+$BD38*CH$65+$BE38*CG$65+$BF38*CF$65+$BG38*CE$65+$BH38*CD$65</f>
        <v>30.891495924025122</v>
      </c>
      <c r="CU38" s="47">
        <f t="shared" si="68"/>
        <v>47.175338313848741</v>
      </c>
      <c r="CV38" s="47">
        <f t="shared" si="69"/>
        <v>69.241277110685871</v>
      </c>
      <c r="CW38" s="47">
        <f t="shared" si="70"/>
        <v>85.230042570616945</v>
      </c>
      <c r="CX38" s="47">
        <f t="shared" si="71"/>
        <v>95.872447202124647</v>
      </c>
      <c r="CY38" s="47">
        <f t="shared" si="72"/>
        <v>106.80043526608625</v>
      </c>
      <c r="CZ38" s="47">
        <f t="shared" si="73"/>
        <v>121.19557965852736</v>
      </c>
      <c r="DA38" s="47">
        <f t="shared" si="74"/>
        <v>131.23158016875465</v>
      </c>
      <c r="DB38" s="47">
        <f t="shared" si="75"/>
        <v>141.36420679422454</v>
      </c>
      <c r="DC38" s="47">
        <f t="shared" si="76"/>
        <v>151.56756729499091</v>
      </c>
      <c r="DD38" s="47">
        <f t="shared" si="77"/>
        <v>161.13249049241699</v>
      </c>
      <c r="DE38" s="47">
        <f t="shared" si="78"/>
        <v>162.95637660896367</v>
      </c>
      <c r="DF38" s="47">
        <f t="shared" si="79"/>
        <v>162.9589318881566</v>
      </c>
      <c r="DG38" s="47">
        <f t="shared" si="80"/>
        <v>163.60661451405144</v>
      </c>
      <c r="DH38" s="47">
        <f t="shared" si="81"/>
        <v>164.47735112522969</v>
      </c>
      <c r="DI38" s="47">
        <f t="shared" si="82"/>
        <v>165.461285659369</v>
      </c>
      <c r="DJ38" s="47">
        <f t="shared" si="83"/>
        <v>166.56874592973406</v>
      </c>
      <c r="DK38" s="47">
        <f t="shared" si="84"/>
        <v>167.76829435607766</v>
      </c>
      <c r="DL38" s="47">
        <f t="shared" si="85"/>
        <v>168.55150713002595</v>
      </c>
      <c r="DM38" s="47">
        <f t="shared" si="86"/>
        <v>169.24707927576267</v>
      </c>
      <c r="DN38" s="47">
        <f t="shared" si="87"/>
        <v>169.94714336993007</v>
      </c>
      <c r="DO38" s="47">
        <f t="shared" si="88"/>
        <v>170.71440419071803</v>
      </c>
    </row>
    <row r="39" spans="2:119" x14ac:dyDescent="0.35">
      <c r="B39" s="27" t="s">
        <v>2103</v>
      </c>
      <c r="C39" s="27" t="s">
        <v>44</v>
      </c>
      <c r="D39" s="30">
        <f>SUMIFS(F861_2013_EE!$I$4:$I$568,F861_2013_EE!$D$4:$D$568,C39)/1000</f>
        <v>1565.049</v>
      </c>
      <c r="E39" s="25">
        <f>D39/Sales!I39</f>
        <v>1.041234814464884E-2</v>
      </c>
      <c r="F39" s="45"/>
      <c r="G39" s="45"/>
      <c r="H39" s="45"/>
      <c r="I39" s="45"/>
      <c r="J39" s="45"/>
      <c r="K39" s="45"/>
      <c r="L39" s="45"/>
      <c r="M39" s="45">
        <f t="shared" ref="M39:AQ39" si="130">IF(M$5&lt;=2020,MIN(objective_savings_pcnt,$E39),MIN(objective_savings_pcnt,L39+EE_ramp_rate))</f>
        <v>0.01</v>
      </c>
      <c r="N39" s="45">
        <f t="shared" si="130"/>
        <v>0.01</v>
      </c>
      <c r="O39" s="45">
        <f t="shared" si="130"/>
        <v>0.01</v>
      </c>
      <c r="P39" s="45">
        <f t="shared" si="130"/>
        <v>0.01</v>
      </c>
      <c r="Q39" s="45">
        <f t="shared" si="130"/>
        <v>0.01</v>
      </c>
      <c r="R39" s="45">
        <f t="shared" si="130"/>
        <v>0.01</v>
      </c>
      <c r="S39" s="45">
        <f t="shared" si="130"/>
        <v>0.01</v>
      </c>
      <c r="T39" s="45">
        <f t="shared" si="130"/>
        <v>0.01</v>
      </c>
      <c r="U39" s="45">
        <f t="shared" si="130"/>
        <v>0.01</v>
      </c>
      <c r="V39" s="45">
        <f t="shared" si="130"/>
        <v>0.01</v>
      </c>
      <c r="W39" s="45">
        <f t="shared" si="130"/>
        <v>0.01</v>
      </c>
      <c r="X39" s="45">
        <f t="shared" si="130"/>
        <v>0.01</v>
      </c>
      <c r="Y39" s="45">
        <f t="shared" si="130"/>
        <v>0.01</v>
      </c>
      <c r="Z39" s="45">
        <f t="shared" si="130"/>
        <v>0.01</v>
      </c>
      <c r="AA39" s="45">
        <f t="shared" si="130"/>
        <v>0.01</v>
      </c>
      <c r="AB39" s="45">
        <f t="shared" si="130"/>
        <v>0.01</v>
      </c>
      <c r="AC39" s="45">
        <f t="shared" si="130"/>
        <v>0.01</v>
      </c>
      <c r="AD39" s="45">
        <f t="shared" si="130"/>
        <v>0.01</v>
      </c>
      <c r="AE39" s="45">
        <f t="shared" si="130"/>
        <v>0.01</v>
      </c>
      <c r="AF39" s="45">
        <f t="shared" si="130"/>
        <v>0.01</v>
      </c>
      <c r="AG39" s="45">
        <f t="shared" si="130"/>
        <v>0.01</v>
      </c>
      <c r="AH39" s="45">
        <f t="shared" si="130"/>
        <v>0.01</v>
      </c>
      <c r="AI39" s="45">
        <f t="shared" si="130"/>
        <v>0.01</v>
      </c>
      <c r="AJ39" s="45">
        <f t="shared" si="130"/>
        <v>0.01</v>
      </c>
      <c r="AK39" s="45">
        <f t="shared" si="130"/>
        <v>0.01</v>
      </c>
      <c r="AL39" s="45">
        <f t="shared" si="130"/>
        <v>0.01</v>
      </c>
      <c r="AM39" s="45">
        <f t="shared" si="130"/>
        <v>0.01</v>
      </c>
      <c r="AN39" s="45">
        <f t="shared" si="130"/>
        <v>0.01</v>
      </c>
      <c r="AO39" s="45">
        <f t="shared" si="130"/>
        <v>0.01</v>
      </c>
      <c r="AP39" s="45">
        <f t="shared" si="130"/>
        <v>0.01</v>
      </c>
      <c r="AQ39" s="45">
        <f t="shared" si="130"/>
        <v>0.01</v>
      </c>
      <c r="AR39" s="50">
        <f>F39*Sales!I39</f>
        <v>0</v>
      </c>
      <c r="AS39" s="50">
        <f>G39*Sales!AV39</f>
        <v>0</v>
      </c>
      <c r="AT39" s="50">
        <f>H39*Sales!AW39</f>
        <v>0</v>
      </c>
      <c r="AU39" s="50">
        <f>I39*Sales!AX39</f>
        <v>0</v>
      </c>
      <c r="AV39" s="50">
        <f>J39*Sales!AY39</f>
        <v>0</v>
      </c>
      <c r="AW39" s="50">
        <f>K39*Sales!AZ39</f>
        <v>0</v>
      </c>
      <c r="AX39" s="50">
        <f>L39*Sales!BA39</f>
        <v>0</v>
      </c>
      <c r="AY39" s="50">
        <f>M39*Sales!BB39</f>
        <v>1545.365841380448</v>
      </c>
      <c r="AZ39" s="50">
        <f>N39*Sales!BC39</f>
        <v>1537.0762787539395</v>
      </c>
      <c r="BA39" s="50">
        <f>O39*Sales!BD39</f>
        <v>1528.9028234807029</v>
      </c>
      <c r="BB39" s="50">
        <f>P39*Sales!BE39</f>
        <v>1520.8444684520387</v>
      </c>
      <c r="BC39" s="50">
        <f>Q39*Sales!BF39</f>
        <v>1512.9002173440927</v>
      </c>
      <c r="BD39" s="50">
        <f>R39*Sales!BG39</f>
        <v>1505.0690845133172</v>
      </c>
      <c r="BE39" s="50">
        <f>S39*Sales!BH39</f>
        <v>1497.350094892993</v>
      </c>
      <c r="BF39" s="50">
        <f>T39*Sales!BI39</f>
        <v>1492.5209241808302</v>
      </c>
      <c r="BG39" s="50">
        <f>U39*Sales!BJ39</f>
        <v>1490.4023833032938</v>
      </c>
      <c r="BH39" s="50">
        <f>V39*Sales!BK39</f>
        <v>1488.3104582163151</v>
      </c>
      <c r="BI39" s="50">
        <f>W39*Sales!BL39</f>
        <v>1488.0515477504168</v>
      </c>
      <c r="BJ39" s="50">
        <f>X39*Sales!BM39</f>
        <v>1490.9628488162707</v>
      </c>
      <c r="BK39" s="50">
        <f>Y39*Sales!BN39</f>
        <v>1493.8255918142331</v>
      </c>
      <c r="BL39" s="50">
        <f>Z39*Sales!BO39</f>
        <v>1496.6411914342982</v>
      </c>
      <c r="BM39" s="50">
        <f>AA39*Sales!BP39</f>
        <v>1499.416038459854</v>
      </c>
      <c r="BN39" s="50">
        <f>AB39*Sales!BQ39</f>
        <v>1505.9415891143988</v>
      </c>
      <c r="BO39" s="50">
        <f>AC39*Sales!BR39</f>
        <v>1513.3588637229827</v>
      </c>
      <c r="BP39" s="50">
        <f>AD39*Sales!BS39</f>
        <v>1520.6868157296722</v>
      </c>
      <c r="BQ39" s="50">
        <f>AE39*Sales!BT39</f>
        <v>1527.9447906870951</v>
      </c>
      <c r="BR39" s="50">
        <f>AF39*Sales!BU39</f>
        <v>1535.144933425365</v>
      </c>
      <c r="BS39" s="50">
        <f>AG39*Sales!BV39</f>
        <v>1542.2903665804906</v>
      </c>
      <c r="BT39" s="50">
        <f>AH39*Sales!BW39</f>
        <v>1549.3894623837223</v>
      </c>
      <c r="BU39" s="50">
        <f>AI39*Sales!BX39</f>
        <v>1553.9100383280104</v>
      </c>
      <c r="BV39" s="50">
        <f>AJ39*Sales!BY39</f>
        <v>1558.4710737404039</v>
      </c>
      <c r="BW39" s="50">
        <f>AK39*Sales!BZ39</f>
        <v>1563.0285840970637</v>
      </c>
      <c r="BX39" s="50">
        <f>AL39*Sales!CA39</f>
        <v>1567.5911951066892</v>
      </c>
      <c r="BY39" s="50">
        <f>AM39*Sales!CB39</f>
        <v>1572.1763492769055</v>
      </c>
      <c r="BZ39" s="50">
        <f>AN39*Sales!CC39</f>
        <v>1576.7872968577951</v>
      </c>
      <c r="CA39" s="50">
        <f>AO39*Sales!CD39</f>
        <v>1581.423259791572</v>
      </c>
      <c r="CB39" s="50">
        <f>AP39*Sales!CE39</f>
        <v>1586.079455617994</v>
      </c>
      <c r="CC39" s="50">
        <f>AQ39*Sales!CF39</f>
        <v>1590.7608902793384</v>
      </c>
      <c r="CD39" s="47">
        <f t="shared" si="113"/>
        <v>0</v>
      </c>
      <c r="CE39" s="47">
        <f t="shared" si="114"/>
        <v>0</v>
      </c>
      <c r="CF39" s="47">
        <f t="shared" si="115"/>
        <v>0</v>
      </c>
      <c r="CG39" s="47">
        <f t="shared" si="116"/>
        <v>0</v>
      </c>
      <c r="CH39" s="47">
        <f t="shared" si="117"/>
        <v>0</v>
      </c>
      <c r="CI39" s="47">
        <f t="shared" si="118"/>
        <v>0</v>
      </c>
      <c r="CJ39" s="47">
        <f t="shared" si="119"/>
        <v>0</v>
      </c>
      <c r="CK39" s="47">
        <f t="shared" si="120"/>
        <v>0</v>
      </c>
      <c r="CL39" s="47">
        <f t="shared" si="121"/>
        <v>0</v>
      </c>
      <c r="CM39" s="47">
        <f t="shared" si="122"/>
        <v>0</v>
      </c>
      <c r="CN39" s="47">
        <f t="shared" si="123"/>
        <v>0</v>
      </c>
      <c r="CO39" s="47">
        <f t="shared" si="124"/>
        <v>0</v>
      </c>
      <c r="CP39" s="47">
        <f t="shared" si="125"/>
        <v>0</v>
      </c>
      <c r="CQ39" s="47">
        <f t="shared" si="126"/>
        <v>277.86402900308781</v>
      </c>
      <c r="CR39" s="47">
        <f t="shared" si="127"/>
        <v>540.68321287381877</v>
      </c>
      <c r="CS39" s="47">
        <f t="shared" si="128"/>
        <v>537.79579243942044</v>
      </c>
      <c r="CT39" s="47">
        <f t="shared" si="129"/>
        <v>715.55896773072618</v>
      </c>
      <c r="CU39" s="47">
        <f t="shared" si="68"/>
        <v>1028.8588718684482</v>
      </c>
      <c r="CV39" s="47">
        <f t="shared" si="69"/>
        <v>1023.4359766654192</v>
      </c>
      <c r="CW39" s="47">
        <f t="shared" si="70"/>
        <v>1018.0898670760758</v>
      </c>
      <c r="CX39" s="47">
        <f t="shared" si="71"/>
        <v>1013.3194923750375</v>
      </c>
      <c r="CY39" s="47">
        <f t="shared" si="72"/>
        <v>1387.637712255613</v>
      </c>
      <c r="CZ39" s="47">
        <f t="shared" si="73"/>
        <v>1479.7923176469683</v>
      </c>
      <c r="DA39" s="47">
        <f t="shared" si="74"/>
        <v>1474.7175649767348</v>
      </c>
      <c r="DB39" s="47">
        <f t="shared" si="75"/>
        <v>1471.4715423944856</v>
      </c>
      <c r="DC39" s="47">
        <f t="shared" si="76"/>
        <v>1469.3534466979088</v>
      </c>
      <c r="DD39" s="47">
        <f t="shared" si="77"/>
        <v>1467.4731264483489</v>
      </c>
      <c r="DE39" s="47">
        <f t="shared" si="78"/>
        <v>1466.3585865914445</v>
      </c>
      <c r="DF39" s="47">
        <f t="shared" si="79"/>
        <v>1492.637685251631</v>
      </c>
      <c r="DG39" s="47">
        <f t="shared" si="80"/>
        <v>1499.6840220317354</v>
      </c>
      <c r="DH39" s="47">
        <f t="shared" si="81"/>
        <v>1502.3678239879669</v>
      </c>
      <c r="DI39" s="47">
        <f t="shared" si="82"/>
        <v>1505.9061162803396</v>
      </c>
      <c r="DJ39" s="47">
        <f t="shared" si="83"/>
        <v>1511.1891908995526</v>
      </c>
      <c r="DK39" s="47">
        <f t="shared" si="84"/>
        <v>1516.8152509477616</v>
      </c>
      <c r="DL39" s="47">
        <f t="shared" si="85"/>
        <v>1522.384702196164</v>
      </c>
      <c r="DM39" s="47">
        <f t="shared" si="86"/>
        <v>1527.4963126084974</v>
      </c>
      <c r="DN39" s="47">
        <f t="shared" si="87"/>
        <v>1533.1241262025906</v>
      </c>
      <c r="DO39" s="47">
        <f t="shared" si="88"/>
        <v>1539.2047863014145</v>
      </c>
    </row>
    <row r="40" spans="2:119" x14ac:dyDescent="0.35">
      <c r="B40" s="27" t="s">
        <v>2104</v>
      </c>
      <c r="C40" s="27" t="s">
        <v>76</v>
      </c>
      <c r="D40" s="30">
        <f>SUMIFS(F861_2013_EE!$I$4:$I$568,F861_2013_EE!$D$4:$D$568,C40)/1000</f>
        <v>158.31700000000001</v>
      </c>
      <c r="E40" s="25">
        <f>D40/Sales!I40</f>
        <v>2.6417351469498027E-3</v>
      </c>
      <c r="F40" s="45"/>
      <c r="G40" s="45"/>
      <c r="H40" s="45"/>
      <c r="I40" s="45"/>
      <c r="J40" s="45"/>
      <c r="K40" s="45"/>
      <c r="L40" s="45"/>
      <c r="M40" s="45">
        <f t="shared" ref="M40:AQ40" si="131">IF(M$5&lt;=2020,MIN(objective_savings_pcnt,$E40),MIN(objective_savings_pcnt,L40+EE_ramp_rate))</f>
        <v>2.6417351469498027E-3</v>
      </c>
      <c r="N40" s="45">
        <f t="shared" si="131"/>
        <v>4.6417351469498023E-3</v>
      </c>
      <c r="O40" s="45">
        <f t="shared" si="131"/>
        <v>6.6417351469498023E-3</v>
      </c>
      <c r="P40" s="45">
        <f t="shared" si="131"/>
        <v>8.6417351469498024E-3</v>
      </c>
      <c r="Q40" s="45">
        <f t="shared" si="131"/>
        <v>0.01</v>
      </c>
      <c r="R40" s="45">
        <f t="shared" si="131"/>
        <v>0.01</v>
      </c>
      <c r="S40" s="45">
        <f t="shared" si="131"/>
        <v>0.01</v>
      </c>
      <c r="T40" s="45">
        <f t="shared" si="131"/>
        <v>0.01</v>
      </c>
      <c r="U40" s="45">
        <f t="shared" si="131"/>
        <v>0.01</v>
      </c>
      <c r="V40" s="45">
        <f t="shared" si="131"/>
        <v>0.01</v>
      </c>
      <c r="W40" s="45">
        <f t="shared" si="131"/>
        <v>0.01</v>
      </c>
      <c r="X40" s="45">
        <f t="shared" si="131"/>
        <v>0.01</v>
      </c>
      <c r="Y40" s="45">
        <f t="shared" si="131"/>
        <v>0.01</v>
      </c>
      <c r="Z40" s="45">
        <f t="shared" si="131"/>
        <v>0.01</v>
      </c>
      <c r="AA40" s="45">
        <f t="shared" si="131"/>
        <v>0.01</v>
      </c>
      <c r="AB40" s="45">
        <f t="shared" si="131"/>
        <v>0.01</v>
      </c>
      <c r="AC40" s="45">
        <f t="shared" si="131"/>
        <v>0.01</v>
      </c>
      <c r="AD40" s="45">
        <f t="shared" si="131"/>
        <v>0.01</v>
      </c>
      <c r="AE40" s="45">
        <f t="shared" si="131"/>
        <v>0.01</v>
      </c>
      <c r="AF40" s="45">
        <f t="shared" si="131"/>
        <v>0.01</v>
      </c>
      <c r="AG40" s="45">
        <f t="shared" si="131"/>
        <v>0.01</v>
      </c>
      <c r="AH40" s="45">
        <f t="shared" si="131"/>
        <v>0.01</v>
      </c>
      <c r="AI40" s="45">
        <f t="shared" si="131"/>
        <v>0.01</v>
      </c>
      <c r="AJ40" s="45">
        <f t="shared" si="131"/>
        <v>0.01</v>
      </c>
      <c r="AK40" s="45">
        <f t="shared" si="131"/>
        <v>0.01</v>
      </c>
      <c r="AL40" s="45">
        <f t="shared" si="131"/>
        <v>0.01</v>
      </c>
      <c r="AM40" s="45">
        <f t="shared" si="131"/>
        <v>0.01</v>
      </c>
      <c r="AN40" s="45">
        <f t="shared" si="131"/>
        <v>0.01</v>
      </c>
      <c r="AO40" s="45">
        <f t="shared" si="131"/>
        <v>0.01</v>
      </c>
      <c r="AP40" s="45">
        <f t="shared" si="131"/>
        <v>0.01</v>
      </c>
      <c r="AQ40" s="45">
        <f t="shared" si="131"/>
        <v>0.01</v>
      </c>
      <c r="AR40" s="50">
        <f>F40*Sales!I40</f>
        <v>0</v>
      </c>
      <c r="AS40" s="50">
        <f>G40*Sales!AV40</f>
        <v>0</v>
      </c>
      <c r="AT40" s="50">
        <f>H40*Sales!AW40</f>
        <v>0</v>
      </c>
      <c r="AU40" s="50">
        <f>I40*Sales!AX40</f>
        <v>0</v>
      </c>
      <c r="AV40" s="50">
        <f>J40*Sales!AY40</f>
        <v>0</v>
      </c>
      <c r="AW40" s="50">
        <f>K40*Sales!AZ40</f>
        <v>0</v>
      </c>
      <c r="AX40" s="50">
        <f>L40*Sales!BA40</f>
        <v>0</v>
      </c>
      <c r="AY40" s="50">
        <f>M40*Sales!BB40</f>
        <v>167.94086489799093</v>
      </c>
      <c r="AZ40" s="50">
        <f>N40*Sales!BC40</f>
        <v>297.22229904032673</v>
      </c>
      <c r="BA40" s="50">
        <f>O40*Sales!BD40</f>
        <v>427.52794373503264</v>
      </c>
      <c r="BB40" s="50">
        <f>P40*Sales!BE40</f>
        <v>558.11105306918557</v>
      </c>
      <c r="BC40" s="50">
        <f>Q40*Sales!BF40</f>
        <v>646.72266519271898</v>
      </c>
      <c r="BD40" s="50">
        <f>R40*Sales!BG40</f>
        <v>646.79101304488995</v>
      </c>
      <c r="BE40" s="50">
        <f>S40*Sales!BH40</f>
        <v>646.92327474433091</v>
      </c>
      <c r="BF40" s="50">
        <f>T40*Sales!BI40</f>
        <v>647.42141518437177</v>
      </c>
      <c r="BG40" s="50">
        <f>U40*Sales!BJ40</f>
        <v>648.50014442266252</v>
      </c>
      <c r="BH40" s="50">
        <f>V40*Sales!BK40</f>
        <v>650.09002864372383</v>
      </c>
      <c r="BI40" s="50">
        <f>W40*Sales!BL40</f>
        <v>652.38514043136956</v>
      </c>
      <c r="BJ40" s="50">
        <f>X40*Sales!BM40</f>
        <v>655.60349543076302</v>
      </c>
      <c r="BK40" s="50">
        <f>Y40*Sales!BN40</f>
        <v>659.42741779923495</v>
      </c>
      <c r="BL40" s="50">
        <f>Z40*Sales!BO40</f>
        <v>663.70263095901259</v>
      </c>
      <c r="BM40" s="50">
        <f>AA40*Sales!BP40</f>
        <v>668.37758952349236</v>
      </c>
      <c r="BN40" s="50">
        <f>AB40*Sales!BQ40</f>
        <v>673.67192140842008</v>
      </c>
      <c r="BO40" s="50">
        <f>AC40*Sales!BR40</f>
        <v>679.41174727478096</v>
      </c>
      <c r="BP40" s="50">
        <f>AD40*Sales!BS40</f>
        <v>685.57414993783311</v>
      </c>
      <c r="BQ40" s="50">
        <f>AE40*Sales!BT40</f>
        <v>692.16123506021336</v>
      </c>
      <c r="BR40" s="50">
        <f>AF40*Sales!BU40</f>
        <v>699.07142340854318</v>
      </c>
      <c r="BS40" s="50">
        <f>AG40*Sales!BV40</f>
        <v>706.06284895049464</v>
      </c>
      <c r="BT40" s="50">
        <f>AH40*Sales!BW40</f>
        <v>713.08378152439707</v>
      </c>
      <c r="BU40" s="50">
        <f>AI40*Sales!BX40</f>
        <v>718.88135289522336</v>
      </c>
      <c r="BV40" s="50">
        <f>AJ40*Sales!BY40</f>
        <v>724.73542723742776</v>
      </c>
      <c r="BW40" s="50">
        <f>AK40*Sales!BZ40</f>
        <v>730.64941560674981</v>
      </c>
      <c r="BX40" s="50">
        <f>AL40*Sales!CA40</f>
        <v>736.62831375158305</v>
      </c>
      <c r="BY40" s="50">
        <f>AM40*Sales!CB40</f>
        <v>742.67083755244118</v>
      </c>
      <c r="BZ40" s="50">
        <f>AN40*Sales!CC40</f>
        <v>748.76517441634644</v>
      </c>
      <c r="CA40" s="50">
        <f>AO40*Sales!CD40</f>
        <v>754.91165155863916</v>
      </c>
      <c r="CB40" s="50">
        <f>AP40*Sales!CE40</f>
        <v>761.11062712020578</v>
      </c>
      <c r="CC40" s="50">
        <f>AQ40*Sales!CF40</f>
        <v>767.362675874454</v>
      </c>
      <c r="CD40" s="47">
        <f t="shared" si="113"/>
        <v>0</v>
      </c>
      <c r="CE40" s="47">
        <f t="shared" si="114"/>
        <v>0</v>
      </c>
      <c r="CF40" s="47">
        <f t="shared" si="115"/>
        <v>0</v>
      </c>
      <c r="CG40" s="47">
        <f t="shared" si="116"/>
        <v>0</v>
      </c>
      <c r="CH40" s="47">
        <f t="shared" si="117"/>
        <v>0</v>
      </c>
      <c r="CI40" s="47">
        <f t="shared" si="118"/>
        <v>0</v>
      </c>
      <c r="CJ40" s="47">
        <f t="shared" si="119"/>
        <v>0</v>
      </c>
      <c r="CK40" s="47">
        <f t="shared" si="120"/>
        <v>0</v>
      </c>
      <c r="CL40" s="47">
        <f t="shared" si="121"/>
        <v>0</v>
      </c>
      <c r="CM40" s="47">
        <f t="shared" si="122"/>
        <v>0</v>
      </c>
      <c r="CN40" s="47">
        <f t="shared" si="123"/>
        <v>0</v>
      </c>
      <c r="CO40" s="47">
        <f t="shared" si="124"/>
        <v>0</v>
      </c>
      <c r="CP40" s="47">
        <f t="shared" si="125"/>
        <v>0</v>
      </c>
      <c r="CQ40" s="47">
        <f t="shared" si="126"/>
        <v>30.196555472673204</v>
      </c>
      <c r="CR40" s="47">
        <f t="shared" si="127"/>
        <v>82.165516675462925</v>
      </c>
      <c r="CS40" s="47">
        <f t="shared" si="128"/>
        <v>127.706569047751</v>
      </c>
      <c r="CT40" s="47">
        <f t="shared" si="129"/>
        <v>193.10027509895266</v>
      </c>
      <c r="CU40" s="47">
        <f t="shared" si="68"/>
        <v>280.93436358204997</v>
      </c>
      <c r="CV40" s="47">
        <f t="shared" si="69"/>
        <v>337.85704496892009</v>
      </c>
      <c r="CW40" s="47">
        <f t="shared" si="70"/>
        <v>379.88990702881665</v>
      </c>
      <c r="CX40" s="47">
        <f t="shared" si="71"/>
        <v>417.15112287121889</v>
      </c>
      <c r="CY40" s="47">
        <f t="shared" si="72"/>
        <v>476.70580129834968</v>
      </c>
      <c r="CZ40" s="47">
        <f t="shared" si="73"/>
        <v>519.42216202159671</v>
      </c>
      <c r="DA40" s="47">
        <f t="shared" si="74"/>
        <v>560.2218516530063</v>
      </c>
      <c r="DB40" s="47">
        <f t="shared" si="75"/>
        <v>601.58354145460407</v>
      </c>
      <c r="DC40" s="47">
        <f t="shared" si="76"/>
        <v>633.14014431445548</v>
      </c>
      <c r="DD40" s="47">
        <f t="shared" si="77"/>
        <v>640.76069098085702</v>
      </c>
      <c r="DE40" s="47">
        <f t="shared" si="78"/>
        <v>643.21618534520098</v>
      </c>
      <c r="DF40" s="47">
        <f t="shared" si="79"/>
        <v>648.961930392422</v>
      </c>
      <c r="DG40" s="47">
        <f t="shared" si="80"/>
        <v>655.10534748001919</v>
      </c>
      <c r="DH40" s="47">
        <f t="shared" si="81"/>
        <v>661.60267358958697</v>
      </c>
      <c r="DI40" s="47">
        <f t="shared" si="82"/>
        <v>668.61542903365648</v>
      </c>
      <c r="DJ40" s="47">
        <f t="shared" si="83"/>
        <v>675.52025979813493</v>
      </c>
      <c r="DK40" s="47">
        <f t="shared" si="84"/>
        <v>681.26266844959707</v>
      </c>
      <c r="DL40" s="47">
        <f t="shared" si="85"/>
        <v>687.04445424718585</v>
      </c>
      <c r="DM40" s="47">
        <f t="shared" si="86"/>
        <v>692.86866494145079</v>
      </c>
      <c r="DN40" s="47">
        <f t="shared" si="87"/>
        <v>698.75694684111636</v>
      </c>
      <c r="DO40" s="47">
        <f t="shared" si="88"/>
        <v>704.84395412793469</v>
      </c>
    </row>
    <row r="41" spans="2:119" x14ac:dyDescent="0.35">
      <c r="B41" s="27" t="s">
        <v>2105</v>
      </c>
      <c r="C41" s="27" t="s">
        <v>123</v>
      </c>
      <c r="D41" s="30">
        <f>SUMIFS(F861_2013_EE!$I$4:$I$568,F861_2013_EE!$D$4:$D$568,C41)/1000</f>
        <v>571.97799999999995</v>
      </c>
      <c r="E41" s="25">
        <f>D41/Sales!I41</f>
        <v>1.2006008776729981E-2</v>
      </c>
      <c r="F41" s="45"/>
      <c r="G41" s="45"/>
      <c r="H41" s="45"/>
      <c r="I41" s="45"/>
      <c r="J41" s="45"/>
      <c r="K41" s="45"/>
      <c r="L41" s="45"/>
      <c r="M41" s="45">
        <f t="shared" ref="M41:AQ41" si="132">IF(M$5&lt;=2020,MIN(objective_savings_pcnt,$E41),MIN(objective_savings_pcnt,L41+EE_ramp_rate))</f>
        <v>0.01</v>
      </c>
      <c r="N41" s="45">
        <f t="shared" si="132"/>
        <v>0.01</v>
      </c>
      <c r="O41" s="45">
        <f t="shared" si="132"/>
        <v>0.01</v>
      </c>
      <c r="P41" s="45">
        <f t="shared" si="132"/>
        <v>0.01</v>
      </c>
      <c r="Q41" s="45">
        <f t="shared" si="132"/>
        <v>0.01</v>
      </c>
      <c r="R41" s="45">
        <f t="shared" si="132"/>
        <v>0.01</v>
      </c>
      <c r="S41" s="45">
        <f t="shared" si="132"/>
        <v>0.01</v>
      </c>
      <c r="T41" s="45">
        <f t="shared" si="132"/>
        <v>0.01</v>
      </c>
      <c r="U41" s="45">
        <f t="shared" si="132"/>
        <v>0.01</v>
      </c>
      <c r="V41" s="45">
        <f t="shared" si="132"/>
        <v>0.01</v>
      </c>
      <c r="W41" s="45">
        <f t="shared" si="132"/>
        <v>0.01</v>
      </c>
      <c r="X41" s="45">
        <f t="shared" si="132"/>
        <v>0.01</v>
      </c>
      <c r="Y41" s="45">
        <f t="shared" si="132"/>
        <v>0.01</v>
      </c>
      <c r="Z41" s="45">
        <f t="shared" si="132"/>
        <v>0.01</v>
      </c>
      <c r="AA41" s="45">
        <f t="shared" si="132"/>
        <v>0.01</v>
      </c>
      <c r="AB41" s="45">
        <f t="shared" si="132"/>
        <v>0.01</v>
      </c>
      <c r="AC41" s="45">
        <f t="shared" si="132"/>
        <v>0.01</v>
      </c>
      <c r="AD41" s="45">
        <f t="shared" si="132"/>
        <v>0.01</v>
      </c>
      <c r="AE41" s="45">
        <f t="shared" si="132"/>
        <v>0.01</v>
      </c>
      <c r="AF41" s="45">
        <f t="shared" si="132"/>
        <v>0.01</v>
      </c>
      <c r="AG41" s="45">
        <f t="shared" si="132"/>
        <v>0.01</v>
      </c>
      <c r="AH41" s="45">
        <f t="shared" si="132"/>
        <v>0.01</v>
      </c>
      <c r="AI41" s="45">
        <f t="shared" si="132"/>
        <v>0.01</v>
      </c>
      <c r="AJ41" s="45">
        <f t="shared" si="132"/>
        <v>0.01</v>
      </c>
      <c r="AK41" s="45">
        <f t="shared" si="132"/>
        <v>0.01</v>
      </c>
      <c r="AL41" s="45">
        <f t="shared" si="132"/>
        <v>0.01</v>
      </c>
      <c r="AM41" s="45">
        <f t="shared" si="132"/>
        <v>0.01</v>
      </c>
      <c r="AN41" s="45">
        <f t="shared" si="132"/>
        <v>0.01</v>
      </c>
      <c r="AO41" s="45">
        <f t="shared" si="132"/>
        <v>0.01</v>
      </c>
      <c r="AP41" s="45">
        <f t="shared" si="132"/>
        <v>0.01</v>
      </c>
      <c r="AQ41" s="45">
        <f t="shared" si="132"/>
        <v>0.01</v>
      </c>
      <c r="AR41" s="50">
        <f>F41*Sales!I41</f>
        <v>0</v>
      </c>
      <c r="AS41" s="50">
        <f>G41*Sales!AV41</f>
        <v>0</v>
      </c>
      <c r="AT41" s="50">
        <f>H41*Sales!AW41</f>
        <v>0</v>
      </c>
      <c r="AU41" s="50">
        <f>I41*Sales!AX41</f>
        <v>0</v>
      </c>
      <c r="AV41" s="50">
        <f>J41*Sales!AY41</f>
        <v>0</v>
      </c>
      <c r="AW41" s="50">
        <f>K41*Sales!AZ41</f>
        <v>0</v>
      </c>
      <c r="AX41" s="50">
        <f>L41*Sales!BA41</f>
        <v>0</v>
      </c>
      <c r="AY41" s="50">
        <f>M41*Sales!BB41</f>
        <v>499.97304217810091</v>
      </c>
      <c r="AZ41" s="50">
        <f>N41*Sales!BC41</f>
        <v>499.01230646905549</v>
      </c>
      <c r="BA41" s="50">
        <f>O41*Sales!BD41</f>
        <v>498.0938068328777</v>
      </c>
      <c r="BB41" s="50">
        <f>P41*Sales!BE41</f>
        <v>497.21738449747153</v>
      </c>
      <c r="BC41" s="50">
        <f>Q41*Sales!BF41</f>
        <v>496.38288440784271</v>
      </c>
      <c r="BD41" s="50">
        <f>R41*Sales!BG41</f>
        <v>495.59015520613013</v>
      </c>
      <c r="BE41" s="50">
        <f>S41*Sales!BH41</f>
        <v>494.83904921197535</v>
      </c>
      <c r="BF41" s="50">
        <f>T41*Sales!BI41</f>
        <v>495.02839739136749</v>
      </c>
      <c r="BG41" s="50">
        <f>U41*Sales!BJ41</f>
        <v>496.10348972519671</v>
      </c>
      <c r="BH41" s="50">
        <f>V41*Sales!BK41</f>
        <v>497.19905560828028</v>
      </c>
      <c r="BI41" s="50">
        <f>W41*Sales!BL41</f>
        <v>498.89964570079326</v>
      </c>
      <c r="BJ41" s="50">
        <f>X41*Sales!BM41</f>
        <v>501.64002245010676</v>
      </c>
      <c r="BK41" s="50">
        <f>Y41*Sales!BN41</f>
        <v>504.38246061952032</v>
      </c>
      <c r="BL41" s="50">
        <f>Z41*Sales!BO41</f>
        <v>507.12750738688032</v>
      </c>
      <c r="BM41" s="50">
        <f>AA41*Sales!BP41</f>
        <v>509.87732214673048</v>
      </c>
      <c r="BN41" s="50">
        <f>AB41*Sales!BQ41</f>
        <v>513.85865641143187</v>
      </c>
      <c r="BO41" s="50">
        <f>AC41*Sales!BR41</f>
        <v>518.15086622552531</v>
      </c>
      <c r="BP41" s="50">
        <f>AD41*Sales!BS41</f>
        <v>522.43772700914053</v>
      </c>
      <c r="BQ41" s="50">
        <f>AE41*Sales!BT41</f>
        <v>526.72558839732881</v>
      </c>
      <c r="BR41" s="50">
        <f>AF41*Sales!BU41</f>
        <v>531.01849265130079</v>
      </c>
      <c r="BS41" s="50">
        <f>AG41*Sales!BV41</f>
        <v>535.31757751673751</v>
      </c>
      <c r="BT41" s="50">
        <f>AH41*Sales!BW41</f>
        <v>539.62568365142738</v>
      </c>
      <c r="BU41" s="50">
        <f>AI41*Sales!BX41</f>
        <v>543.44698412833986</v>
      </c>
      <c r="BV41" s="50">
        <f>AJ41*Sales!BY41</f>
        <v>547.30079821291895</v>
      </c>
      <c r="BW41" s="50">
        <f>AK41*Sales!BZ41</f>
        <v>551.17312291067708</v>
      </c>
      <c r="BX41" s="50">
        <f>AL41*Sales!CA41</f>
        <v>555.06692865371963</v>
      </c>
      <c r="BY41" s="50">
        <f>AM41*Sales!CB41</f>
        <v>558.98804900212292</v>
      </c>
      <c r="BZ41" s="50">
        <f>AN41*Sales!CC41</f>
        <v>562.93774642021231</v>
      </c>
      <c r="CA41" s="50">
        <f>AO41*Sales!CD41</f>
        <v>566.91598498644407</v>
      </c>
      <c r="CB41" s="50">
        <f>AP41*Sales!CE41</f>
        <v>570.92201493624941</v>
      </c>
      <c r="CC41" s="50">
        <f>AQ41*Sales!CF41</f>
        <v>574.95821148836671</v>
      </c>
      <c r="CD41" s="47">
        <f t="shared" si="113"/>
        <v>0</v>
      </c>
      <c r="CE41" s="47">
        <f t="shared" si="114"/>
        <v>0</v>
      </c>
      <c r="CF41" s="47">
        <f t="shared" si="115"/>
        <v>0</v>
      </c>
      <c r="CG41" s="47">
        <f t="shared" si="116"/>
        <v>0</v>
      </c>
      <c r="CH41" s="47">
        <f t="shared" si="117"/>
        <v>0</v>
      </c>
      <c r="CI41" s="47">
        <f t="shared" si="118"/>
        <v>0</v>
      </c>
      <c r="CJ41" s="47">
        <f t="shared" si="119"/>
        <v>0</v>
      </c>
      <c r="CK41" s="47">
        <f t="shared" si="120"/>
        <v>0</v>
      </c>
      <c r="CL41" s="47">
        <f t="shared" si="121"/>
        <v>0</v>
      </c>
      <c r="CM41" s="47">
        <f t="shared" si="122"/>
        <v>0</v>
      </c>
      <c r="CN41" s="47">
        <f t="shared" si="123"/>
        <v>0</v>
      </c>
      <c r="CO41" s="47">
        <f t="shared" si="124"/>
        <v>0</v>
      </c>
      <c r="CP41" s="47">
        <f t="shared" si="125"/>
        <v>0</v>
      </c>
      <c r="CQ41" s="47">
        <f t="shared" si="126"/>
        <v>89.897498813898352</v>
      </c>
      <c r="CR41" s="47">
        <f t="shared" si="127"/>
        <v>175.23700899504104</v>
      </c>
      <c r="CS41" s="47">
        <f t="shared" si="128"/>
        <v>174.90754023779311</v>
      </c>
      <c r="CT41" s="47">
        <f t="shared" si="129"/>
        <v>233.02572500274974</v>
      </c>
      <c r="CU41" s="47">
        <f t="shared" si="68"/>
        <v>335.19706739433661</v>
      </c>
      <c r="CV41" s="47">
        <f t="shared" si="69"/>
        <v>334.60733435760733</v>
      </c>
      <c r="CW41" s="47">
        <f t="shared" si="70"/>
        <v>334.04581318077163</v>
      </c>
      <c r="CX41" s="47">
        <f t="shared" si="71"/>
        <v>333.67404193226361</v>
      </c>
      <c r="CY41" s="47">
        <f t="shared" si="72"/>
        <v>455.95315914489231</v>
      </c>
      <c r="CZ41" s="47">
        <f t="shared" si="73"/>
        <v>487.3701350260659</v>
      </c>
      <c r="DA41" s="47">
        <f t="shared" si="74"/>
        <v>487.44602676181466</v>
      </c>
      <c r="DB41" s="47">
        <f t="shared" si="75"/>
        <v>488.12179293707976</v>
      </c>
      <c r="DC41" s="47">
        <f t="shared" si="76"/>
        <v>489.17280555018084</v>
      </c>
      <c r="DD41" s="47">
        <f t="shared" si="77"/>
        <v>490.31241311589116</v>
      </c>
      <c r="DE41" s="47">
        <f t="shared" si="78"/>
        <v>491.71180044058099</v>
      </c>
      <c r="DF41" s="47">
        <f t="shared" si="79"/>
        <v>501.98684285303204</v>
      </c>
      <c r="DG41" s="47">
        <f t="shared" si="80"/>
        <v>506.08309114332803</v>
      </c>
      <c r="DH41" s="47">
        <f t="shared" si="81"/>
        <v>508.79044904114483</v>
      </c>
      <c r="DI41" s="47">
        <f t="shared" si="82"/>
        <v>511.79210656740537</v>
      </c>
      <c r="DJ41" s="47">
        <f t="shared" si="83"/>
        <v>515.37719624633394</v>
      </c>
      <c r="DK41" s="47">
        <f t="shared" si="84"/>
        <v>519.09429028930265</v>
      </c>
      <c r="DL41" s="47">
        <f t="shared" si="85"/>
        <v>522.81465972404067</v>
      </c>
      <c r="DM41" s="47">
        <f t="shared" si="86"/>
        <v>526.46673039294978</v>
      </c>
      <c r="DN41" s="47">
        <f t="shared" si="87"/>
        <v>530.36209583714731</v>
      </c>
      <c r="DO41" s="47">
        <f t="shared" si="88"/>
        <v>534.42536601999143</v>
      </c>
    </row>
    <row r="42" spans="2:119" x14ac:dyDescent="0.35">
      <c r="B42" s="27" t="s">
        <v>2106</v>
      </c>
      <c r="C42" s="27" t="s">
        <v>187</v>
      </c>
      <c r="D42" s="30">
        <f>SUMIFS(F861_2013_EE!$I$4:$I$568,F861_2013_EE!$D$4:$D$568,C42)/1000</f>
        <v>1324.029</v>
      </c>
      <c r="E42" s="25">
        <f>D42/Sales!I42</f>
        <v>9.0529568117847323E-3</v>
      </c>
      <c r="F42" s="45"/>
      <c r="G42" s="45"/>
      <c r="H42" s="45"/>
      <c r="I42" s="45"/>
      <c r="J42" s="45"/>
      <c r="K42" s="45"/>
      <c r="L42" s="45"/>
      <c r="M42" s="45">
        <f t="shared" ref="M42:AQ42" si="133">IF(M$5&lt;=2020,MIN(objective_savings_pcnt,$E42),MIN(objective_savings_pcnt,L42+EE_ramp_rate))</f>
        <v>9.0529568117847323E-3</v>
      </c>
      <c r="N42" s="45">
        <f t="shared" si="133"/>
        <v>0.01</v>
      </c>
      <c r="O42" s="45">
        <f t="shared" si="133"/>
        <v>0.01</v>
      </c>
      <c r="P42" s="45">
        <f t="shared" si="133"/>
        <v>0.01</v>
      </c>
      <c r="Q42" s="45">
        <f t="shared" si="133"/>
        <v>0.01</v>
      </c>
      <c r="R42" s="45">
        <f t="shared" si="133"/>
        <v>0.01</v>
      </c>
      <c r="S42" s="45">
        <f t="shared" si="133"/>
        <v>0.01</v>
      </c>
      <c r="T42" s="45">
        <f t="shared" si="133"/>
        <v>0.01</v>
      </c>
      <c r="U42" s="45">
        <f t="shared" si="133"/>
        <v>0.01</v>
      </c>
      <c r="V42" s="45">
        <f t="shared" si="133"/>
        <v>0.01</v>
      </c>
      <c r="W42" s="45">
        <f t="shared" si="133"/>
        <v>0.01</v>
      </c>
      <c r="X42" s="45">
        <f t="shared" si="133"/>
        <v>0.01</v>
      </c>
      <c r="Y42" s="45">
        <f t="shared" si="133"/>
        <v>0.01</v>
      </c>
      <c r="Z42" s="45">
        <f t="shared" si="133"/>
        <v>0.01</v>
      </c>
      <c r="AA42" s="45">
        <f t="shared" si="133"/>
        <v>0.01</v>
      </c>
      <c r="AB42" s="45">
        <f t="shared" si="133"/>
        <v>0.01</v>
      </c>
      <c r="AC42" s="45">
        <f t="shared" si="133"/>
        <v>0.01</v>
      </c>
      <c r="AD42" s="45">
        <f t="shared" si="133"/>
        <v>0.01</v>
      </c>
      <c r="AE42" s="45">
        <f t="shared" si="133"/>
        <v>0.01</v>
      </c>
      <c r="AF42" s="45">
        <f t="shared" si="133"/>
        <v>0.01</v>
      </c>
      <c r="AG42" s="45">
        <f t="shared" si="133"/>
        <v>0.01</v>
      </c>
      <c r="AH42" s="45">
        <f t="shared" si="133"/>
        <v>0.01</v>
      </c>
      <c r="AI42" s="45">
        <f t="shared" si="133"/>
        <v>0.01</v>
      </c>
      <c r="AJ42" s="45">
        <f t="shared" si="133"/>
        <v>0.01</v>
      </c>
      <c r="AK42" s="45">
        <f t="shared" si="133"/>
        <v>0.01</v>
      </c>
      <c r="AL42" s="45">
        <f t="shared" si="133"/>
        <v>0.01</v>
      </c>
      <c r="AM42" s="45">
        <f t="shared" si="133"/>
        <v>0.01</v>
      </c>
      <c r="AN42" s="45">
        <f t="shared" si="133"/>
        <v>0.01</v>
      </c>
      <c r="AO42" s="45">
        <f t="shared" si="133"/>
        <v>0.01</v>
      </c>
      <c r="AP42" s="45">
        <f t="shared" si="133"/>
        <v>0.01</v>
      </c>
      <c r="AQ42" s="45">
        <f t="shared" si="133"/>
        <v>0.01</v>
      </c>
      <c r="AR42" s="50">
        <f>F42*Sales!I42</f>
        <v>0</v>
      </c>
      <c r="AS42" s="50">
        <f>G42*Sales!AV42</f>
        <v>0</v>
      </c>
      <c r="AT42" s="50">
        <f>H42*Sales!AW42</f>
        <v>0</v>
      </c>
      <c r="AU42" s="50">
        <f>I42*Sales!AX42</f>
        <v>0</v>
      </c>
      <c r="AV42" s="50">
        <f>J42*Sales!AY42</f>
        <v>0</v>
      </c>
      <c r="AW42" s="50">
        <f>K42*Sales!AZ42</f>
        <v>0</v>
      </c>
      <c r="AX42" s="50">
        <f>L42*Sales!BA42</f>
        <v>0</v>
      </c>
      <c r="AY42" s="50">
        <f>M42*Sales!BB42</f>
        <v>1351.3790355615497</v>
      </c>
      <c r="AZ42" s="50">
        <f>N42*Sales!BC42</f>
        <v>1484.3305245316524</v>
      </c>
      <c r="BA42" s="50">
        <f>O42*Sales!BD42</f>
        <v>1474.6001346252701</v>
      </c>
      <c r="BB42" s="50">
        <f>P42*Sales!BE42</f>
        <v>1464.9845016356007</v>
      </c>
      <c r="BC42" s="50">
        <f>Q42*Sales!BF42</f>
        <v>1455.4825375696298</v>
      </c>
      <c r="BD42" s="50">
        <f>R42*Sales!BG42</f>
        <v>1446.0931655176371</v>
      </c>
      <c r="BE42" s="50">
        <f>S42*Sales!BH42</f>
        <v>1436.815319543058</v>
      </c>
      <c r="BF42" s="50">
        <f>T42*Sales!BI42</f>
        <v>1430.0777874849243</v>
      </c>
      <c r="BG42" s="50">
        <f>U42*Sales!BJ42</f>
        <v>1425.9757506904805</v>
      </c>
      <c r="BH42" s="50">
        <f>V42*Sales!BK42</f>
        <v>1422.1424439977823</v>
      </c>
      <c r="BI42" s="50">
        <f>W42*Sales!BL42</f>
        <v>1419.9107972119029</v>
      </c>
      <c r="BJ42" s="50">
        <f>X42*Sales!BM42</f>
        <v>1420.613989624763</v>
      </c>
      <c r="BK42" s="50">
        <f>Y42*Sales!BN42</f>
        <v>1421.5564279728305</v>
      </c>
      <c r="BL42" s="50">
        <f>Z42*Sales!BO42</f>
        <v>1422.4435563314835</v>
      </c>
      <c r="BM42" s="50">
        <f>AA42*Sales!BP42</f>
        <v>1423.2811160961139</v>
      </c>
      <c r="BN42" s="50">
        <f>AB42*Sales!BQ42</f>
        <v>1427.3852319621396</v>
      </c>
      <c r="BO42" s="50">
        <f>AC42*Sales!BR42</f>
        <v>1432.5997947905512</v>
      </c>
      <c r="BP42" s="50">
        <f>AD42*Sales!BS42</f>
        <v>1437.8030547489852</v>
      </c>
      <c r="BQ42" s="50">
        <f>AE42*Sales!BT42</f>
        <v>1442.9218207534723</v>
      </c>
      <c r="BR42" s="50">
        <f>AF42*Sales!BU42</f>
        <v>1447.9685221554992</v>
      </c>
      <c r="BS42" s="50">
        <f>AG42*Sales!BV42</f>
        <v>1452.9470226432602</v>
      </c>
      <c r="BT42" s="50">
        <f>AH42*Sales!BW42</f>
        <v>1457.864943724506</v>
      </c>
      <c r="BU42" s="50">
        <f>AI42*Sales!BX42</f>
        <v>1463.3388050845697</v>
      </c>
      <c r="BV42" s="50">
        <f>AJ42*Sales!BY42</f>
        <v>1468.8467377176626</v>
      </c>
      <c r="BW42" s="50">
        <f>AK42*Sales!BZ42</f>
        <v>1474.3325082915305</v>
      </c>
      <c r="BX42" s="50">
        <f>AL42*Sales!CA42</f>
        <v>1479.799784840211</v>
      </c>
      <c r="BY42" s="50">
        <f>AM42*Sales!CB42</f>
        <v>1485.2647685925058</v>
      </c>
      <c r="BZ42" s="50">
        <f>AN42*Sales!CC42</f>
        <v>1490.732037983958</v>
      </c>
      <c r="CA42" s="50">
        <f>AO42*Sales!CD42</f>
        <v>1496.201338827766</v>
      </c>
      <c r="CB42" s="50">
        <f>AP42*Sales!CE42</f>
        <v>1501.6736326833663</v>
      </c>
      <c r="CC42" s="50">
        <f>AQ42*Sales!CF42</f>
        <v>1507.1582228915938</v>
      </c>
      <c r="CD42" s="47">
        <f t="shared" si="113"/>
        <v>0</v>
      </c>
      <c r="CE42" s="47">
        <f t="shared" si="114"/>
        <v>0</v>
      </c>
      <c r="CF42" s="47">
        <f t="shared" si="115"/>
        <v>0</v>
      </c>
      <c r="CG42" s="47">
        <f t="shared" si="116"/>
        <v>0</v>
      </c>
      <c r="CH42" s="47">
        <f t="shared" si="117"/>
        <v>0</v>
      </c>
      <c r="CI42" s="47">
        <f t="shared" si="118"/>
        <v>0</v>
      </c>
      <c r="CJ42" s="47">
        <f t="shared" si="119"/>
        <v>0</v>
      </c>
      <c r="CK42" s="47">
        <f t="shared" si="120"/>
        <v>0</v>
      </c>
      <c r="CL42" s="47">
        <f t="shared" si="121"/>
        <v>0</v>
      </c>
      <c r="CM42" s="47">
        <f t="shared" si="122"/>
        <v>0</v>
      </c>
      <c r="CN42" s="47">
        <f t="shared" si="123"/>
        <v>0</v>
      </c>
      <c r="CO42" s="47">
        <f t="shared" si="124"/>
        <v>0</v>
      </c>
      <c r="CP42" s="47">
        <f t="shared" si="125"/>
        <v>0</v>
      </c>
      <c r="CQ42" s="47">
        <f t="shared" si="126"/>
        <v>242.9842911475331</v>
      </c>
      <c r="CR42" s="47">
        <f t="shared" si="127"/>
        <v>498.02099155767985</v>
      </c>
      <c r="CS42" s="47">
        <f t="shared" si="128"/>
        <v>519.01061104311566</v>
      </c>
      <c r="CT42" s="47">
        <f t="shared" si="129"/>
        <v>673.55586045784605</v>
      </c>
      <c r="CU42" s="47">
        <f t="shared" si="68"/>
        <v>963.01459753516338</v>
      </c>
      <c r="CV42" s="47">
        <f t="shared" si="69"/>
        <v>985.84272519435922</v>
      </c>
      <c r="CW42" s="47">
        <f t="shared" si="70"/>
        <v>979.44836316450596</v>
      </c>
      <c r="CX42" s="47">
        <f t="shared" si="71"/>
        <v>973.5666665526561</v>
      </c>
      <c r="CY42" s="47">
        <f t="shared" si="72"/>
        <v>1299.2416857152186</v>
      </c>
      <c r="CZ42" s="47">
        <f t="shared" si="73"/>
        <v>1412.5661407918717</v>
      </c>
      <c r="DA42" s="47">
        <f t="shared" si="74"/>
        <v>1414.8198321229133</v>
      </c>
      <c r="DB42" s="47">
        <f t="shared" si="75"/>
        <v>1409.7368634578042</v>
      </c>
      <c r="DC42" s="47">
        <f t="shared" si="76"/>
        <v>1405.806065928032</v>
      </c>
      <c r="DD42" s="47">
        <f t="shared" si="77"/>
        <v>1402.1832811529023</v>
      </c>
      <c r="DE42" s="47">
        <f t="shared" si="78"/>
        <v>1399.2481333002688</v>
      </c>
      <c r="DF42" s="47">
        <f t="shared" si="79"/>
        <v>1420.3335449348742</v>
      </c>
      <c r="DG42" s="47">
        <f t="shared" si="80"/>
        <v>1427.0808811716856</v>
      </c>
      <c r="DH42" s="47">
        <f t="shared" si="81"/>
        <v>1428.2311723544044</v>
      </c>
      <c r="DI42" s="47">
        <f t="shared" si="82"/>
        <v>1429.7182933888018</v>
      </c>
      <c r="DJ42" s="47">
        <f t="shared" si="83"/>
        <v>1432.7992032908057</v>
      </c>
      <c r="DK42" s="47">
        <f t="shared" si="84"/>
        <v>1436.3277953647057</v>
      </c>
      <c r="DL42" s="47">
        <f t="shared" si="85"/>
        <v>1439.8253571087243</v>
      </c>
      <c r="DM42" s="47">
        <f t="shared" si="86"/>
        <v>1443.4131801521805</v>
      </c>
      <c r="DN42" s="47">
        <f t="shared" si="87"/>
        <v>1447.9263752818179</v>
      </c>
      <c r="DO42" s="47">
        <f t="shared" si="88"/>
        <v>1452.9102757224487</v>
      </c>
    </row>
    <row r="43" spans="2:119" x14ac:dyDescent="0.35">
      <c r="B43" s="27" t="s">
        <v>2107</v>
      </c>
      <c r="C43" s="27" t="s">
        <v>208</v>
      </c>
      <c r="D43" s="30">
        <f>SUMIFS(F861_2013_EE!$I$4:$I$568,F861_2013_EE!$D$4:$D$568,C43)/1000</f>
        <v>155.72200000000001</v>
      </c>
      <c r="E43" s="25">
        <f>D43/Sales!I43</f>
        <v>2.0012795069914081E-2</v>
      </c>
      <c r="F43" s="45"/>
      <c r="G43" s="45"/>
      <c r="H43" s="45"/>
      <c r="I43" s="45"/>
      <c r="J43" s="45"/>
      <c r="K43" s="45"/>
      <c r="L43" s="45"/>
      <c r="M43" s="45">
        <f t="shared" ref="M43:AQ43" si="134">IF(M$5&lt;=2020,MIN(objective_savings_pcnt,$E43),MIN(objective_savings_pcnt,L43+EE_ramp_rate))</f>
        <v>0.01</v>
      </c>
      <c r="N43" s="45">
        <f t="shared" si="134"/>
        <v>0.01</v>
      </c>
      <c r="O43" s="45">
        <f t="shared" si="134"/>
        <v>0.01</v>
      </c>
      <c r="P43" s="45">
        <f t="shared" si="134"/>
        <v>0.01</v>
      </c>
      <c r="Q43" s="45">
        <f t="shared" si="134"/>
        <v>0.01</v>
      </c>
      <c r="R43" s="45">
        <f t="shared" si="134"/>
        <v>0.01</v>
      </c>
      <c r="S43" s="45">
        <f t="shared" si="134"/>
        <v>0.01</v>
      </c>
      <c r="T43" s="45">
        <f t="shared" si="134"/>
        <v>0.01</v>
      </c>
      <c r="U43" s="45">
        <f t="shared" si="134"/>
        <v>0.01</v>
      </c>
      <c r="V43" s="45">
        <f t="shared" si="134"/>
        <v>0.01</v>
      </c>
      <c r="W43" s="45">
        <f t="shared" si="134"/>
        <v>0.01</v>
      </c>
      <c r="X43" s="45">
        <f t="shared" si="134"/>
        <v>0.01</v>
      </c>
      <c r="Y43" s="45">
        <f t="shared" si="134"/>
        <v>0.01</v>
      </c>
      <c r="Z43" s="45">
        <f t="shared" si="134"/>
        <v>0.01</v>
      </c>
      <c r="AA43" s="45">
        <f t="shared" si="134"/>
        <v>0.01</v>
      </c>
      <c r="AB43" s="45">
        <f t="shared" si="134"/>
        <v>0.01</v>
      </c>
      <c r="AC43" s="45">
        <f t="shared" si="134"/>
        <v>0.01</v>
      </c>
      <c r="AD43" s="45">
        <f t="shared" si="134"/>
        <v>0.01</v>
      </c>
      <c r="AE43" s="45">
        <f t="shared" si="134"/>
        <v>0.01</v>
      </c>
      <c r="AF43" s="45">
        <f t="shared" si="134"/>
        <v>0.01</v>
      </c>
      <c r="AG43" s="45">
        <f t="shared" si="134"/>
        <v>0.01</v>
      </c>
      <c r="AH43" s="45">
        <f t="shared" si="134"/>
        <v>0.01</v>
      </c>
      <c r="AI43" s="45">
        <f t="shared" si="134"/>
        <v>0.01</v>
      </c>
      <c r="AJ43" s="45">
        <f t="shared" si="134"/>
        <v>0.01</v>
      </c>
      <c r="AK43" s="45">
        <f t="shared" si="134"/>
        <v>0.01</v>
      </c>
      <c r="AL43" s="45">
        <f t="shared" si="134"/>
        <v>0.01</v>
      </c>
      <c r="AM43" s="45">
        <f t="shared" si="134"/>
        <v>0.01</v>
      </c>
      <c r="AN43" s="45">
        <f t="shared" si="134"/>
        <v>0.01</v>
      </c>
      <c r="AO43" s="45">
        <f t="shared" si="134"/>
        <v>0.01</v>
      </c>
      <c r="AP43" s="45">
        <f t="shared" si="134"/>
        <v>0.01</v>
      </c>
      <c r="AQ43" s="45">
        <f t="shared" si="134"/>
        <v>0.01</v>
      </c>
      <c r="AR43" s="50">
        <f>F43*Sales!I43</f>
        <v>0</v>
      </c>
      <c r="AS43" s="50">
        <f>G43*Sales!AV43</f>
        <v>0</v>
      </c>
      <c r="AT43" s="50">
        <f>H43*Sales!AW43</f>
        <v>0</v>
      </c>
      <c r="AU43" s="50">
        <f>I43*Sales!AX43</f>
        <v>0</v>
      </c>
      <c r="AV43" s="50">
        <f>J43*Sales!AY43</f>
        <v>0</v>
      </c>
      <c r="AW43" s="50">
        <f>K43*Sales!AZ43</f>
        <v>0</v>
      </c>
      <c r="AX43" s="50">
        <f>L43*Sales!BA43</f>
        <v>0</v>
      </c>
      <c r="AY43" s="50">
        <f>M43*Sales!BB43</f>
        <v>79.666698782052862</v>
      </c>
      <c r="AZ43" s="50">
        <f>N43*Sales!BC43</f>
        <v>79.183551723929511</v>
      </c>
      <c r="BA43" s="50">
        <f>O43*Sales!BD43</f>
        <v>78.706469961157595</v>
      </c>
      <c r="BB43" s="50">
        <f>P43*Sales!BE43</f>
        <v>78.235397696371464</v>
      </c>
      <c r="BC43" s="50">
        <f>Q43*Sales!BF43</f>
        <v>77.770279709287763</v>
      </c>
      <c r="BD43" s="50">
        <f>R43*Sales!BG43</f>
        <v>77.311061351009826</v>
      </c>
      <c r="BE43" s="50">
        <f>S43*Sales!BH43</f>
        <v>76.857688538389354</v>
      </c>
      <c r="BF43" s="50">
        <f>T43*Sales!BI43</f>
        <v>76.553352210747335</v>
      </c>
      <c r="BG43" s="50">
        <f>U43*Sales!BJ43</f>
        <v>76.388710699294293</v>
      </c>
      <c r="BH43" s="50">
        <f>V43*Sales!BK43</f>
        <v>76.225299660930091</v>
      </c>
      <c r="BI43" s="50">
        <f>W43*Sales!BL43</f>
        <v>76.156241048462405</v>
      </c>
      <c r="BJ43" s="50">
        <f>X43*Sales!BM43</f>
        <v>76.250403282181466</v>
      </c>
      <c r="BK43" s="50">
        <f>Y43*Sales!BN43</f>
        <v>76.341737050796169</v>
      </c>
      <c r="BL43" s="50">
        <f>Z43*Sales!BO43</f>
        <v>76.43031575805864</v>
      </c>
      <c r="BM43" s="50">
        <f>AA43*Sales!BP43</f>
        <v>76.516469286063355</v>
      </c>
      <c r="BN43" s="50">
        <f>AB43*Sales!BQ43</f>
        <v>76.795654978743443</v>
      </c>
      <c r="BO43" s="50">
        <f>AC43*Sales!BR43</f>
        <v>77.120350003586552</v>
      </c>
      <c r="BP43" s="50">
        <f>AD43*Sales!BS43</f>
        <v>77.439945435345621</v>
      </c>
      <c r="BQ43" s="50">
        <f>AE43*Sales!BT43</f>
        <v>77.755439854028126</v>
      </c>
      <c r="BR43" s="50">
        <f>AF43*Sales!BU43</f>
        <v>78.067459934456792</v>
      </c>
      <c r="BS43" s="50">
        <f>AG43*Sales!BV43</f>
        <v>78.376166803057771</v>
      </c>
      <c r="BT43" s="50">
        <f>AH43*Sales!BW43</f>
        <v>78.681992101211932</v>
      </c>
      <c r="BU43" s="50">
        <f>AI43*Sales!BX43</f>
        <v>78.742118070666137</v>
      </c>
      <c r="BV43" s="50">
        <f>AJ43*Sales!BY43</f>
        <v>78.804793129565383</v>
      </c>
      <c r="BW43" s="50">
        <f>AK43*Sales!BZ43</f>
        <v>78.86773813169377</v>
      </c>
      <c r="BX43" s="50">
        <f>AL43*Sales!CA43</f>
        <v>78.931387759739422</v>
      </c>
      <c r="BY43" s="50">
        <f>AM43*Sales!CB43</f>
        <v>78.996630991797616</v>
      </c>
      <c r="BZ43" s="50">
        <f>AN43*Sales!CC43</f>
        <v>79.063624618018324</v>
      </c>
      <c r="CA43" s="50">
        <f>AO43*Sales!CD43</f>
        <v>79.132317721657046</v>
      </c>
      <c r="CB43" s="50">
        <f>AP43*Sales!CE43</f>
        <v>79.202251173694108</v>
      </c>
      <c r="CC43" s="50">
        <f>AQ43*Sales!CF43</f>
        <v>79.27348412760513</v>
      </c>
      <c r="CD43" s="47">
        <f t="shared" si="113"/>
        <v>0</v>
      </c>
      <c r="CE43" s="47">
        <f t="shared" si="114"/>
        <v>0</v>
      </c>
      <c r="CF43" s="47">
        <f t="shared" si="115"/>
        <v>0</v>
      </c>
      <c r="CG43" s="47">
        <f t="shared" si="116"/>
        <v>0</v>
      </c>
      <c r="CH43" s="47">
        <f t="shared" si="117"/>
        <v>0</v>
      </c>
      <c r="CI43" s="47">
        <f t="shared" si="118"/>
        <v>0</v>
      </c>
      <c r="CJ43" s="47">
        <f t="shared" si="119"/>
        <v>0</v>
      </c>
      <c r="CK43" s="47">
        <f t="shared" si="120"/>
        <v>0</v>
      </c>
      <c r="CL43" s="47">
        <f t="shared" si="121"/>
        <v>0</v>
      </c>
      <c r="CM43" s="47">
        <f t="shared" si="122"/>
        <v>0</v>
      </c>
      <c r="CN43" s="47">
        <f t="shared" si="123"/>
        <v>0</v>
      </c>
      <c r="CO43" s="47">
        <f t="shared" si="124"/>
        <v>0</v>
      </c>
      <c r="CP43" s="47">
        <f t="shared" si="125"/>
        <v>0</v>
      </c>
      <c r="CQ43" s="47">
        <f t="shared" si="126"/>
        <v>14.324446230274148</v>
      </c>
      <c r="CR43" s="47">
        <f t="shared" si="127"/>
        <v>27.863266877965973</v>
      </c>
      <c r="CS43" s="47">
        <f t="shared" si="128"/>
        <v>27.694850894460117</v>
      </c>
      <c r="CT43" s="47">
        <f t="shared" si="129"/>
        <v>36.839361571005483</v>
      </c>
      <c r="CU43" s="47">
        <f t="shared" si="68"/>
        <v>52.96456564453505</v>
      </c>
      <c r="CV43" s="47">
        <f t="shared" si="69"/>
        <v>52.647556405342165</v>
      </c>
      <c r="CW43" s="47">
        <f t="shared" si="70"/>
        <v>52.334554066838862</v>
      </c>
      <c r="CX43" s="47">
        <f t="shared" si="71"/>
        <v>52.051277879602132</v>
      </c>
      <c r="CY43" s="47">
        <f t="shared" si="72"/>
        <v>71.310801914356645</v>
      </c>
      <c r="CZ43" s="47">
        <f t="shared" si="73"/>
        <v>76.010563867405139</v>
      </c>
      <c r="DA43" s="47">
        <f t="shared" si="74"/>
        <v>75.694429621794768</v>
      </c>
      <c r="DB43" s="47">
        <f t="shared" si="75"/>
        <v>75.472538758851584</v>
      </c>
      <c r="DC43" s="47">
        <f t="shared" si="76"/>
        <v>75.30869731327877</v>
      </c>
      <c r="DD43" s="47">
        <f t="shared" si="77"/>
        <v>75.156975085440493</v>
      </c>
      <c r="DE43" s="47">
        <f t="shared" si="78"/>
        <v>75.044582654424659</v>
      </c>
      <c r="DF43" s="47">
        <f t="shared" si="79"/>
        <v>76.34421110995261</v>
      </c>
      <c r="DG43" s="47">
        <f t="shared" si="80"/>
        <v>76.651186407835084</v>
      </c>
      <c r="DH43" s="47">
        <f t="shared" si="81"/>
        <v>76.732788394593655</v>
      </c>
      <c r="DI43" s="47">
        <f t="shared" si="82"/>
        <v>76.858120806906157</v>
      </c>
      <c r="DJ43" s="47">
        <f t="shared" si="83"/>
        <v>77.073047860659685</v>
      </c>
      <c r="DK43" s="47">
        <f t="shared" si="84"/>
        <v>77.305239731902958</v>
      </c>
      <c r="DL43" s="47">
        <f t="shared" si="85"/>
        <v>77.534082513800854</v>
      </c>
      <c r="DM43" s="47">
        <f t="shared" si="86"/>
        <v>77.718704054558074</v>
      </c>
      <c r="DN43" s="47">
        <f t="shared" si="87"/>
        <v>77.910473467140505</v>
      </c>
      <c r="DO43" s="47">
        <f t="shared" si="88"/>
        <v>78.125454140355643</v>
      </c>
    </row>
    <row r="44" spans="2:119" x14ac:dyDescent="0.35">
      <c r="B44" s="27" t="s">
        <v>2108</v>
      </c>
      <c r="C44" s="27" t="s">
        <v>51</v>
      </c>
      <c r="D44" s="30">
        <f>SUMIFS(F861_2013_EE!$I$4:$I$568,F861_2013_EE!$D$4:$D$568,C44)/1000</f>
        <v>365.125</v>
      </c>
      <c r="E44" s="25">
        <f>D44/Sales!I44</f>
        <v>4.6452324794298743E-3</v>
      </c>
      <c r="F44" s="45"/>
      <c r="G44" s="45"/>
      <c r="H44" s="45"/>
      <c r="I44" s="45"/>
      <c r="J44" s="45"/>
      <c r="K44" s="45"/>
      <c r="L44" s="45"/>
      <c r="M44" s="45">
        <f t="shared" ref="M44:AQ44" si="135">IF(M$5&lt;=2020,MIN(objective_savings_pcnt,$E44),MIN(objective_savings_pcnt,L44+EE_ramp_rate))</f>
        <v>4.6452324794298743E-3</v>
      </c>
      <c r="N44" s="45">
        <f t="shared" si="135"/>
        <v>6.6452324794298743E-3</v>
      </c>
      <c r="O44" s="45">
        <f t="shared" si="135"/>
        <v>8.6452324794298735E-3</v>
      </c>
      <c r="P44" s="45">
        <f t="shared" si="135"/>
        <v>0.01</v>
      </c>
      <c r="Q44" s="45">
        <f t="shared" si="135"/>
        <v>0.01</v>
      </c>
      <c r="R44" s="45">
        <f t="shared" si="135"/>
        <v>0.01</v>
      </c>
      <c r="S44" s="45">
        <f t="shared" si="135"/>
        <v>0.01</v>
      </c>
      <c r="T44" s="45">
        <f t="shared" si="135"/>
        <v>0.01</v>
      </c>
      <c r="U44" s="45">
        <f t="shared" si="135"/>
        <v>0.01</v>
      </c>
      <c r="V44" s="45">
        <f t="shared" si="135"/>
        <v>0.01</v>
      </c>
      <c r="W44" s="45">
        <f t="shared" si="135"/>
        <v>0.01</v>
      </c>
      <c r="X44" s="45">
        <f t="shared" si="135"/>
        <v>0.01</v>
      </c>
      <c r="Y44" s="45">
        <f t="shared" si="135"/>
        <v>0.01</v>
      </c>
      <c r="Z44" s="45">
        <f t="shared" si="135"/>
        <v>0.01</v>
      </c>
      <c r="AA44" s="45">
        <f t="shared" si="135"/>
        <v>0.01</v>
      </c>
      <c r="AB44" s="45">
        <f t="shared" si="135"/>
        <v>0.01</v>
      </c>
      <c r="AC44" s="45">
        <f t="shared" si="135"/>
        <v>0.01</v>
      </c>
      <c r="AD44" s="45">
        <f t="shared" si="135"/>
        <v>0.01</v>
      </c>
      <c r="AE44" s="45">
        <f t="shared" si="135"/>
        <v>0.01</v>
      </c>
      <c r="AF44" s="45">
        <f t="shared" si="135"/>
        <v>0.01</v>
      </c>
      <c r="AG44" s="45">
        <f t="shared" si="135"/>
        <v>0.01</v>
      </c>
      <c r="AH44" s="45">
        <f t="shared" si="135"/>
        <v>0.01</v>
      </c>
      <c r="AI44" s="45">
        <f t="shared" si="135"/>
        <v>0.01</v>
      </c>
      <c r="AJ44" s="45">
        <f t="shared" si="135"/>
        <v>0.01</v>
      </c>
      <c r="AK44" s="45">
        <f t="shared" si="135"/>
        <v>0.01</v>
      </c>
      <c r="AL44" s="45">
        <f t="shared" si="135"/>
        <v>0.01</v>
      </c>
      <c r="AM44" s="45">
        <f t="shared" si="135"/>
        <v>0.01</v>
      </c>
      <c r="AN44" s="45">
        <f t="shared" si="135"/>
        <v>0.01</v>
      </c>
      <c r="AO44" s="45">
        <f t="shared" si="135"/>
        <v>0.01</v>
      </c>
      <c r="AP44" s="45">
        <f t="shared" si="135"/>
        <v>0.01</v>
      </c>
      <c r="AQ44" s="45">
        <f t="shared" si="135"/>
        <v>0.01</v>
      </c>
      <c r="AR44" s="50">
        <f>F44*Sales!I44</f>
        <v>0</v>
      </c>
      <c r="AS44" s="50">
        <f>G44*Sales!AV44</f>
        <v>0</v>
      </c>
      <c r="AT44" s="50">
        <f>H44*Sales!AW44</f>
        <v>0</v>
      </c>
      <c r="AU44" s="50">
        <f>I44*Sales!AX44</f>
        <v>0</v>
      </c>
      <c r="AV44" s="50">
        <f>J44*Sales!AY44</f>
        <v>0</v>
      </c>
      <c r="AW44" s="50">
        <f>K44*Sales!AZ44</f>
        <v>0</v>
      </c>
      <c r="AX44" s="50">
        <f>L44*Sales!BA44</f>
        <v>0</v>
      </c>
      <c r="AY44" s="50">
        <f>M44*Sales!BB44</f>
        <v>384.94065895380271</v>
      </c>
      <c r="AZ44" s="50">
        <f>N44*Sales!BC44</f>
        <v>552.99035248288408</v>
      </c>
      <c r="BA44" s="50">
        <f>O44*Sales!BD44</f>
        <v>721.03610695914222</v>
      </c>
      <c r="BB44" s="50">
        <f>P44*Sales!BE44</f>
        <v>834.27881556017235</v>
      </c>
      <c r="BC44" s="50">
        <f>Q44*Sales!BF44</f>
        <v>833.46378416753362</v>
      </c>
      <c r="BD44" s="50">
        <f>R44*Sales!BG44</f>
        <v>832.72350224340892</v>
      </c>
      <c r="BE44" s="50">
        <f>S44*Sales!BH44</f>
        <v>832.05781150548125</v>
      </c>
      <c r="BF44" s="50">
        <f>T44*Sales!BI44</f>
        <v>832.15870183298659</v>
      </c>
      <c r="BG44" s="50">
        <f>U44*Sales!BJ44</f>
        <v>833.28750533970572</v>
      </c>
      <c r="BH44" s="50">
        <f>V44*Sales!BK44</f>
        <v>835.06358408983067</v>
      </c>
      <c r="BI44" s="50">
        <f>W44*Sales!BL44</f>
        <v>837.8324184478364</v>
      </c>
      <c r="BJ44" s="50">
        <f>X44*Sales!BM44</f>
        <v>841.82221319125563</v>
      </c>
      <c r="BK44" s="50">
        <f>Y44*Sales!BN44</f>
        <v>846.38141951119383</v>
      </c>
      <c r="BL44" s="50">
        <f>Z44*Sales!BO44</f>
        <v>851.44117442843663</v>
      </c>
      <c r="BM44" s="50">
        <f>AA44*Sales!BP44</f>
        <v>856.75286511138836</v>
      </c>
      <c r="BN44" s="50">
        <f>AB44*Sales!BQ44</f>
        <v>863.02558388941907</v>
      </c>
      <c r="BO44" s="50">
        <f>AC44*Sales!BR44</f>
        <v>869.96559936435472</v>
      </c>
      <c r="BP44" s="50">
        <f>AD44*Sales!BS44</f>
        <v>877.43407681448184</v>
      </c>
      <c r="BQ44" s="50">
        <f>AE44*Sales!BT44</f>
        <v>885.29897709481975</v>
      </c>
      <c r="BR44" s="50">
        <f>AF44*Sales!BU44</f>
        <v>893.24938312250754</v>
      </c>
      <c r="BS44" s="50">
        <f>AG44*Sales!BV44</f>
        <v>901.21774197513821</v>
      </c>
      <c r="BT44" s="50">
        <f>AH44*Sales!BW44</f>
        <v>909.20954915391303</v>
      </c>
      <c r="BU44" s="50">
        <f>AI44*Sales!BX44</f>
        <v>916.0390349137316</v>
      </c>
      <c r="BV44" s="50">
        <f>AJ44*Sales!BY44</f>
        <v>922.93805656257541</v>
      </c>
      <c r="BW44" s="50">
        <f>AK44*Sales!BZ44</f>
        <v>929.90548728921306</v>
      </c>
      <c r="BX44" s="50">
        <f>AL44*Sales!CA44</f>
        <v>936.93817916728824</v>
      </c>
      <c r="BY44" s="50">
        <f>AM44*Sales!CB44</f>
        <v>944.02275019931619</v>
      </c>
      <c r="BZ44" s="50">
        <f>AN44*Sales!CC44</f>
        <v>951.16004351240235</v>
      </c>
      <c r="CA44" s="50">
        <f>AO44*Sales!CD44</f>
        <v>958.35319917744198</v>
      </c>
      <c r="CB44" s="50">
        <f>AP44*Sales!CE44</f>
        <v>965.60203425292491</v>
      </c>
      <c r="CC44" s="50">
        <f>AQ44*Sales!CF44</f>
        <v>972.9074827511065</v>
      </c>
      <c r="CD44" s="47">
        <f t="shared" si="113"/>
        <v>0</v>
      </c>
      <c r="CE44" s="47">
        <f t="shared" si="114"/>
        <v>0</v>
      </c>
      <c r="CF44" s="47">
        <f t="shared" si="115"/>
        <v>0</v>
      </c>
      <c r="CG44" s="47">
        <f t="shared" si="116"/>
        <v>0</v>
      </c>
      <c r="CH44" s="47">
        <f t="shared" si="117"/>
        <v>0</v>
      </c>
      <c r="CI44" s="47">
        <f t="shared" si="118"/>
        <v>0</v>
      </c>
      <c r="CJ44" s="47">
        <f t="shared" si="119"/>
        <v>0</v>
      </c>
      <c r="CK44" s="47">
        <f t="shared" si="120"/>
        <v>0</v>
      </c>
      <c r="CL44" s="47">
        <f t="shared" si="121"/>
        <v>0</v>
      </c>
      <c r="CM44" s="47">
        <f t="shared" si="122"/>
        <v>0</v>
      </c>
      <c r="CN44" s="47">
        <f t="shared" si="123"/>
        <v>0</v>
      </c>
      <c r="CO44" s="47">
        <f t="shared" si="124"/>
        <v>0</v>
      </c>
      <c r="CP44" s="47">
        <f t="shared" si="125"/>
        <v>0</v>
      </c>
      <c r="CQ44" s="47">
        <f t="shared" si="126"/>
        <v>69.214136588175549</v>
      </c>
      <c r="CR44" s="47">
        <f t="shared" si="127"/>
        <v>165.26809720174418</v>
      </c>
      <c r="CS44" s="47">
        <f t="shared" si="128"/>
        <v>224.22567844626298</v>
      </c>
      <c r="CT44" s="47">
        <f t="shared" si="129"/>
        <v>318.31753717107392</v>
      </c>
      <c r="CU44" s="47">
        <f t="shared" si="68"/>
        <v>436.16105506798669</v>
      </c>
      <c r="CV44" s="47">
        <f t="shared" si="69"/>
        <v>490.00853351600722</v>
      </c>
      <c r="CW44" s="47">
        <f t="shared" si="70"/>
        <v>537.47645709894243</v>
      </c>
      <c r="CX44" s="47">
        <f t="shared" si="71"/>
        <v>560.52042316199788</v>
      </c>
      <c r="CY44" s="47">
        <f t="shared" si="72"/>
        <v>654.66177562745975</v>
      </c>
      <c r="CZ44" s="47">
        <f t="shared" si="73"/>
        <v>720.32666977903466</v>
      </c>
      <c r="DA44" s="47">
        <f t="shared" si="74"/>
        <v>772.71047258102169</v>
      </c>
      <c r="DB44" s="47">
        <f t="shared" si="75"/>
        <v>812.35333266479824</v>
      </c>
      <c r="DC44" s="47">
        <f t="shared" si="76"/>
        <v>821.23483769616621</v>
      </c>
      <c r="DD44" s="47">
        <f t="shared" si="77"/>
        <v>823.37990211029228</v>
      </c>
      <c r="DE44" s="47">
        <f t="shared" si="78"/>
        <v>826.02522564694164</v>
      </c>
      <c r="DF44" s="47">
        <f t="shared" si="79"/>
        <v>835.71459285325875</v>
      </c>
      <c r="DG44" s="47">
        <f t="shared" si="80"/>
        <v>843.75869767562654</v>
      </c>
      <c r="DH44" s="47">
        <f t="shared" si="81"/>
        <v>851.71611696854609</v>
      </c>
      <c r="DI44" s="47">
        <f t="shared" si="82"/>
        <v>859.38328207764198</v>
      </c>
      <c r="DJ44" s="47">
        <f t="shared" si="83"/>
        <v>865.73330512704592</v>
      </c>
      <c r="DK44" s="47">
        <f t="shared" si="84"/>
        <v>872.17498121629023</v>
      </c>
      <c r="DL44" s="47">
        <f t="shared" si="85"/>
        <v>878.93850994534057</v>
      </c>
      <c r="DM44" s="47">
        <f t="shared" si="86"/>
        <v>885.69438967466431</v>
      </c>
      <c r="DN44" s="47">
        <f t="shared" si="87"/>
        <v>892.55378978640795</v>
      </c>
      <c r="DO44" s="47">
        <f t="shared" si="88"/>
        <v>899.68136008140561</v>
      </c>
    </row>
    <row r="45" spans="2:119" x14ac:dyDescent="0.35">
      <c r="B45" s="27" t="s">
        <v>2109</v>
      </c>
      <c r="C45" s="27" t="s">
        <v>164</v>
      </c>
      <c r="D45" s="30">
        <f>SUMIFS(F861_2013_EE!$I$4:$I$568,F861_2013_EE!$D$4:$D$568,C45)/1000</f>
        <v>15.733000000000001</v>
      </c>
      <c r="E45" s="25">
        <f>D45/Sales!I45</f>
        <v>1.2885552006220576E-3</v>
      </c>
      <c r="F45" s="45"/>
      <c r="G45" s="45"/>
      <c r="H45" s="45"/>
      <c r="I45" s="45"/>
      <c r="J45" s="45"/>
      <c r="K45" s="45"/>
      <c r="L45" s="45"/>
      <c r="M45" s="45">
        <f t="shared" ref="M45:AQ45" si="136">IF(M$5&lt;=2020,MIN(objective_savings_pcnt,$E45),MIN(objective_savings_pcnt,L45+EE_ramp_rate))</f>
        <v>1.2885552006220576E-3</v>
      </c>
      <c r="N45" s="45">
        <f t="shared" si="136"/>
        <v>3.2885552006220575E-3</v>
      </c>
      <c r="O45" s="45">
        <f t="shared" si="136"/>
        <v>5.2885552006220575E-3</v>
      </c>
      <c r="P45" s="45">
        <f t="shared" si="136"/>
        <v>7.2885552006220575E-3</v>
      </c>
      <c r="Q45" s="45">
        <f t="shared" si="136"/>
        <v>9.2885552006220576E-3</v>
      </c>
      <c r="R45" s="45">
        <f t="shared" si="136"/>
        <v>0.01</v>
      </c>
      <c r="S45" s="45">
        <f t="shared" si="136"/>
        <v>0.01</v>
      </c>
      <c r="T45" s="45">
        <f t="shared" si="136"/>
        <v>0.01</v>
      </c>
      <c r="U45" s="45">
        <f t="shared" si="136"/>
        <v>0.01</v>
      </c>
      <c r="V45" s="45">
        <f t="shared" si="136"/>
        <v>0.01</v>
      </c>
      <c r="W45" s="45">
        <f t="shared" si="136"/>
        <v>0.01</v>
      </c>
      <c r="X45" s="45">
        <f t="shared" si="136"/>
        <v>0.01</v>
      </c>
      <c r="Y45" s="45">
        <f t="shared" si="136"/>
        <v>0.01</v>
      </c>
      <c r="Z45" s="45">
        <f t="shared" si="136"/>
        <v>0.01</v>
      </c>
      <c r="AA45" s="45">
        <f t="shared" si="136"/>
        <v>0.01</v>
      </c>
      <c r="AB45" s="45">
        <f t="shared" si="136"/>
        <v>0.01</v>
      </c>
      <c r="AC45" s="45">
        <f t="shared" si="136"/>
        <v>0.01</v>
      </c>
      <c r="AD45" s="45">
        <f t="shared" si="136"/>
        <v>0.01</v>
      </c>
      <c r="AE45" s="45">
        <f t="shared" si="136"/>
        <v>0.01</v>
      </c>
      <c r="AF45" s="45">
        <f t="shared" si="136"/>
        <v>0.01</v>
      </c>
      <c r="AG45" s="45">
        <f t="shared" si="136"/>
        <v>0.01</v>
      </c>
      <c r="AH45" s="45">
        <f t="shared" si="136"/>
        <v>0.01</v>
      </c>
      <c r="AI45" s="45">
        <f t="shared" si="136"/>
        <v>0.01</v>
      </c>
      <c r="AJ45" s="45">
        <f t="shared" si="136"/>
        <v>0.01</v>
      </c>
      <c r="AK45" s="45">
        <f t="shared" si="136"/>
        <v>0.01</v>
      </c>
      <c r="AL45" s="45">
        <f t="shared" si="136"/>
        <v>0.01</v>
      </c>
      <c r="AM45" s="45">
        <f t="shared" si="136"/>
        <v>0.01</v>
      </c>
      <c r="AN45" s="45">
        <f t="shared" si="136"/>
        <v>0.01</v>
      </c>
      <c r="AO45" s="45">
        <f t="shared" si="136"/>
        <v>0.01</v>
      </c>
      <c r="AP45" s="45">
        <f t="shared" si="136"/>
        <v>0.01</v>
      </c>
      <c r="AQ45" s="45">
        <f t="shared" si="136"/>
        <v>0.01</v>
      </c>
      <c r="AR45" s="50">
        <f>F45*Sales!I45</f>
        <v>0</v>
      </c>
      <c r="AS45" s="50">
        <f>G45*Sales!AV45</f>
        <v>0</v>
      </c>
      <c r="AT45" s="50">
        <f>H45*Sales!AW45</f>
        <v>0</v>
      </c>
      <c r="AU45" s="50">
        <f>I45*Sales!AX45</f>
        <v>0</v>
      </c>
      <c r="AV45" s="50">
        <f>J45*Sales!AY45</f>
        <v>0</v>
      </c>
      <c r="AW45" s="50">
        <f>K45*Sales!AZ45</f>
        <v>0</v>
      </c>
      <c r="AX45" s="50">
        <f>L45*Sales!BA45</f>
        <v>0</v>
      </c>
      <c r="AY45" s="50">
        <f>M45*Sales!BB45</f>
        <v>16.315602353622214</v>
      </c>
      <c r="AZ45" s="50">
        <f>N45*Sales!BC45</f>
        <v>41.838929169262556</v>
      </c>
      <c r="BA45" s="50">
        <f>O45*Sales!BD45</f>
        <v>67.472355675219674</v>
      </c>
      <c r="BB45" s="50">
        <f>P45*Sales!BE45</f>
        <v>93.064767310974972</v>
      </c>
      <c r="BC45" s="50">
        <f>Q45*Sales!BF45</f>
        <v>118.46559526645164</v>
      </c>
      <c r="BD45" s="50">
        <f>R45*Sales!BG45</f>
        <v>127.1432163728404</v>
      </c>
      <c r="BE45" s="50">
        <f>S45*Sales!BH45</f>
        <v>126.66513651067127</v>
      </c>
      <c r="BF45" s="50">
        <f>T45*Sales!BI45</f>
        <v>126.22599616800699</v>
      </c>
      <c r="BG45" s="50">
        <f>U45*Sales!BJ45</f>
        <v>125.86989636799977</v>
      </c>
      <c r="BH45" s="50">
        <f>V45*Sales!BK45</f>
        <v>125.61198247679236</v>
      </c>
      <c r="BI45" s="50">
        <f>W45*Sales!BL45</f>
        <v>125.47048524352294</v>
      </c>
      <c r="BJ45" s="50">
        <f>X45*Sales!BM45</f>
        <v>125.48809304212975</v>
      </c>
      <c r="BK45" s="50">
        <f>Y45*Sales!BN45</f>
        <v>125.65186899189338</v>
      </c>
      <c r="BL45" s="50">
        <f>Z45*Sales!BO45</f>
        <v>125.9154948884685</v>
      </c>
      <c r="BM45" s="50">
        <f>AA45*Sales!BP45</f>
        <v>126.2621052489409</v>
      </c>
      <c r="BN45" s="50">
        <f>AB45*Sales!BQ45</f>
        <v>126.71109464350401</v>
      </c>
      <c r="BO45" s="50">
        <f>AC45*Sales!BR45</f>
        <v>127.24958871528521</v>
      </c>
      <c r="BP45" s="50">
        <f>AD45*Sales!BS45</f>
        <v>127.86443514651741</v>
      </c>
      <c r="BQ45" s="50">
        <f>AE45*Sales!BT45</f>
        <v>128.55553276805784</v>
      </c>
      <c r="BR45" s="50">
        <f>AF45*Sales!BU45</f>
        <v>129.32247591276001</v>
      </c>
      <c r="BS45" s="50">
        <f>AG45*Sales!BV45</f>
        <v>130.12427095599946</v>
      </c>
      <c r="BT45" s="50">
        <f>AH45*Sales!BW45</f>
        <v>130.92840326591747</v>
      </c>
      <c r="BU45" s="50">
        <f>AI45*Sales!BX45</f>
        <v>131.45446239663968</v>
      </c>
      <c r="BV45" s="50">
        <f>AJ45*Sales!BY45</f>
        <v>131.98364185727064</v>
      </c>
      <c r="BW45" s="50">
        <f>AK45*Sales!BZ45</f>
        <v>132.51709994111701</v>
      </c>
      <c r="BX45" s="50">
        <f>AL45*Sales!CA45</f>
        <v>133.05570503220099</v>
      </c>
      <c r="BY45" s="50">
        <f>AM45*Sales!CB45</f>
        <v>133.60042739545057</v>
      </c>
      <c r="BZ45" s="50">
        <f>AN45*Sales!CC45</f>
        <v>134.14938850415916</v>
      </c>
      <c r="CA45" s="50">
        <f>AO45*Sales!CD45</f>
        <v>134.70119746561863</v>
      </c>
      <c r="CB45" s="50">
        <f>AP45*Sales!CE45</f>
        <v>135.25558287044049</v>
      </c>
      <c r="CC45" s="50">
        <f>AQ45*Sales!CF45</f>
        <v>135.81257339225323</v>
      </c>
      <c r="CD45" s="47">
        <f t="shared" si="113"/>
        <v>0</v>
      </c>
      <c r="CE45" s="47">
        <f t="shared" si="114"/>
        <v>0</v>
      </c>
      <c r="CF45" s="47">
        <f t="shared" si="115"/>
        <v>0</v>
      </c>
      <c r="CG45" s="47">
        <f t="shared" si="116"/>
        <v>0</v>
      </c>
      <c r="CH45" s="47">
        <f t="shared" si="117"/>
        <v>0</v>
      </c>
      <c r="CI45" s="47">
        <f t="shared" si="118"/>
        <v>0</v>
      </c>
      <c r="CJ45" s="47">
        <f t="shared" si="119"/>
        <v>0</v>
      </c>
      <c r="CK45" s="47">
        <f t="shared" si="120"/>
        <v>0</v>
      </c>
      <c r="CL45" s="47">
        <f t="shared" si="121"/>
        <v>0</v>
      </c>
      <c r="CM45" s="47">
        <f t="shared" si="122"/>
        <v>0</v>
      </c>
      <c r="CN45" s="47">
        <f t="shared" si="123"/>
        <v>0</v>
      </c>
      <c r="CO45" s="47">
        <f t="shared" si="124"/>
        <v>0</v>
      </c>
      <c r="CP45" s="47">
        <f t="shared" si="125"/>
        <v>0</v>
      </c>
      <c r="CQ45" s="47">
        <f t="shared" si="126"/>
        <v>2.9336218545765305</v>
      </c>
      <c r="CR45" s="47">
        <f t="shared" si="127"/>
        <v>10.313354118746037</v>
      </c>
      <c r="CS45" s="47">
        <f t="shared" si="128"/>
        <v>19.287714295632043</v>
      </c>
      <c r="CT45" s="47">
        <f t="shared" si="129"/>
        <v>30.180368123535629</v>
      </c>
      <c r="CU45" s="47">
        <f t="shared" si="68"/>
        <v>45.455290795227711</v>
      </c>
      <c r="CV45" s="47">
        <f t="shared" si="69"/>
        <v>59.592627072884447</v>
      </c>
      <c r="CW45" s="47">
        <f t="shared" si="70"/>
        <v>69.241289456891806</v>
      </c>
      <c r="CX45" s="47">
        <f t="shared" si="71"/>
        <v>77.300213518733003</v>
      </c>
      <c r="CY45" s="47">
        <f t="shared" si="72"/>
        <v>87.378520607332504</v>
      </c>
      <c r="CZ45" s="47">
        <f t="shared" si="73"/>
        <v>96.268693995029935</v>
      </c>
      <c r="DA45" s="47">
        <f t="shared" si="74"/>
        <v>103.93004453123487</v>
      </c>
      <c r="DB45" s="47">
        <f t="shared" si="75"/>
        <v>111.65451594265956</v>
      </c>
      <c r="DC45" s="47">
        <f t="shared" si="76"/>
        <v>119.4115383274402</v>
      </c>
      <c r="DD45" s="47">
        <f t="shared" si="77"/>
        <v>123.14189122320826</v>
      </c>
      <c r="DE45" s="47">
        <f t="shared" si="78"/>
        <v>123.65246111868861</v>
      </c>
      <c r="DF45" s="47">
        <f t="shared" si="79"/>
        <v>123.945473788698</v>
      </c>
      <c r="DG45" s="47">
        <f t="shared" si="80"/>
        <v>124.53664417373462</v>
      </c>
      <c r="DH45" s="47">
        <f t="shared" si="81"/>
        <v>125.24574103544401</v>
      </c>
      <c r="DI45" s="47">
        <f t="shared" si="82"/>
        <v>126.0449274988746</v>
      </c>
      <c r="DJ45" s="47">
        <f t="shared" si="83"/>
        <v>126.94525578122517</v>
      </c>
      <c r="DK45" s="47">
        <f t="shared" si="84"/>
        <v>127.66281270892647</v>
      </c>
      <c r="DL45" s="47">
        <f t="shared" si="85"/>
        <v>128.24447886237161</v>
      </c>
      <c r="DM45" s="47">
        <f t="shared" si="86"/>
        <v>128.80080737027617</v>
      </c>
      <c r="DN45" s="47">
        <f t="shared" si="87"/>
        <v>129.36153079654312</v>
      </c>
      <c r="DO45" s="47">
        <f t="shared" si="88"/>
        <v>129.96119401042694</v>
      </c>
    </row>
    <row r="46" spans="2:119" x14ac:dyDescent="0.35">
      <c r="B46" s="27" t="s">
        <v>2110</v>
      </c>
      <c r="C46" s="27" t="s">
        <v>100</v>
      </c>
      <c r="D46" s="30">
        <f>SUMIFS(F861_2013_EE!$I$4:$I$568,F861_2013_EE!$D$4:$D$568,C46)/1000</f>
        <v>303.54000000000002</v>
      </c>
      <c r="E46" s="25">
        <f>D46/Sales!I46</f>
        <v>3.1310855679143384E-3</v>
      </c>
      <c r="F46" s="45"/>
      <c r="G46" s="45"/>
      <c r="H46" s="45"/>
      <c r="I46" s="45"/>
      <c r="J46" s="45"/>
      <c r="K46" s="45"/>
      <c r="L46" s="45"/>
      <c r="M46" s="45">
        <f t="shared" ref="M46:AQ46" si="137">IF(M$5&lt;=2020,MIN(objective_savings_pcnt,$E46),MIN(objective_savings_pcnt,L46+EE_ramp_rate))</f>
        <v>3.1310855679143384E-3</v>
      </c>
      <c r="N46" s="45">
        <f t="shared" si="137"/>
        <v>5.1310855679143385E-3</v>
      </c>
      <c r="O46" s="45">
        <f t="shared" si="137"/>
        <v>7.1310855679143385E-3</v>
      </c>
      <c r="P46" s="45">
        <f t="shared" si="137"/>
        <v>9.1310855679143377E-3</v>
      </c>
      <c r="Q46" s="45">
        <f t="shared" si="137"/>
        <v>0.01</v>
      </c>
      <c r="R46" s="45">
        <f t="shared" si="137"/>
        <v>0.01</v>
      </c>
      <c r="S46" s="45">
        <f t="shared" si="137"/>
        <v>0.01</v>
      </c>
      <c r="T46" s="45">
        <f t="shared" si="137"/>
        <v>0.01</v>
      </c>
      <c r="U46" s="45">
        <f t="shared" si="137"/>
        <v>0.01</v>
      </c>
      <c r="V46" s="45">
        <f t="shared" si="137"/>
        <v>0.01</v>
      </c>
      <c r="W46" s="45">
        <f t="shared" si="137"/>
        <v>0.01</v>
      </c>
      <c r="X46" s="45">
        <f t="shared" si="137"/>
        <v>0.01</v>
      </c>
      <c r="Y46" s="45">
        <f t="shared" si="137"/>
        <v>0.01</v>
      </c>
      <c r="Z46" s="45">
        <f t="shared" si="137"/>
        <v>0.01</v>
      </c>
      <c r="AA46" s="45">
        <f t="shared" si="137"/>
        <v>0.01</v>
      </c>
      <c r="AB46" s="45">
        <f t="shared" si="137"/>
        <v>0.01</v>
      </c>
      <c r="AC46" s="45">
        <f t="shared" si="137"/>
        <v>0.01</v>
      </c>
      <c r="AD46" s="45">
        <f t="shared" si="137"/>
        <v>0.01</v>
      </c>
      <c r="AE46" s="45">
        <f t="shared" si="137"/>
        <v>0.01</v>
      </c>
      <c r="AF46" s="45">
        <f t="shared" si="137"/>
        <v>0.01</v>
      </c>
      <c r="AG46" s="45">
        <f t="shared" si="137"/>
        <v>0.01</v>
      </c>
      <c r="AH46" s="45">
        <f t="shared" si="137"/>
        <v>0.01</v>
      </c>
      <c r="AI46" s="45">
        <f t="shared" si="137"/>
        <v>0.01</v>
      </c>
      <c r="AJ46" s="45">
        <f t="shared" si="137"/>
        <v>0.01</v>
      </c>
      <c r="AK46" s="45">
        <f t="shared" si="137"/>
        <v>0.01</v>
      </c>
      <c r="AL46" s="45">
        <f t="shared" si="137"/>
        <v>0.01</v>
      </c>
      <c r="AM46" s="45">
        <f t="shared" si="137"/>
        <v>0.01</v>
      </c>
      <c r="AN46" s="45">
        <f t="shared" si="137"/>
        <v>0.01</v>
      </c>
      <c r="AO46" s="45">
        <f t="shared" si="137"/>
        <v>0.01</v>
      </c>
      <c r="AP46" s="45">
        <f t="shared" si="137"/>
        <v>0.01</v>
      </c>
      <c r="AQ46" s="45">
        <f t="shared" si="137"/>
        <v>0.01</v>
      </c>
      <c r="AR46" s="50">
        <f>F46*Sales!I46</f>
        <v>0</v>
      </c>
      <c r="AS46" s="50">
        <f>G46*Sales!AV46</f>
        <v>0</v>
      </c>
      <c r="AT46" s="50">
        <f>H46*Sales!AW46</f>
        <v>0</v>
      </c>
      <c r="AU46" s="50">
        <f>I46*Sales!AX46</f>
        <v>0</v>
      </c>
      <c r="AV46" s="50">
        <f>J46*Sales!AY46</f>
        <v>0</v>
      </c>
      <c r="AW46" s="50">
        <f>K46*Sales!AZ46</f>
        <v>0</v>
      </c>
      <c r="AX46" s="50">
        <f>L46*Sales!BA46</f>
        <v>0</v>
      </c>
      <c r="AY46" s="50">
        <f>M46*Sales!BB46</f>
        <v>319.68720596330439</v>
      </c>
      <c r="AZ46" s="50">
        <f>N46*Sales!BC46</f>
        <v>526.794117856046</v>
      </c>
      <c r="BA46" s="50">
        <f>O46*Sales!BD46</f>
        <v>734.74337494293525</v>
      </c>
      <c r="BB46" s="50">
        <f>P46*Sales!BE46</f>
        <v>942.33136243612284</v>
      </c>
      <c r="BC46" s="50">
        <f>Q46*Sales!BF46</f>
        <v>1031.6708618689161</v>
      </c>
      <c r="BD46" s="50">
        <f>R46*Sales!BG46</f>
        <v>1030.523546456368</v>
      </c>
      <c r="BE46" s="50">
        <f>S46*Sales!BH46</f>
        <v>1029.4672550171856</v>
      </c>
      <c r="BF46" s="50">
        <f>T46*Sales!BI46</f>
        <v>1029.0765800657064</v>
      </c>
      <c r="BG46" s="50">
        <f>U46*Sales!BJ46</f>
        <v>1029.6899098889971</v>
      </c>
      <c r="BH46" s="50">
        <f>V46*Sales!BK46</f>
        <v>1031.1068709232454</v>
      </c>
      <c r="BI46" s="50">
        <f>W46*Sales!BL46</f>
        <v>1033.6945511734809</v>
      </c>
      <c r="BJ46" s="50">
        <f>X46*Sales!BM46</f>
        <v>1037.75307723733</v>
      </c>
      <c r="BK46" s="50">
        <f>Y46*Sales!BN46</f>
        <v>1042.6735111785488</v>
      </c>
      <c r="BL46" s="50">
        <f>Z46*Sales!BO46</f>
        <v>1048.2946675657436</v>
      </c>
      <c r="BM46" s="50">
        <f>AA46*Sales!BP46</f>
        <v>1054.4726841900485</v>
      </c>
      <c r="BN46" s="50">
        <f>AB46*Sales!BQ46</f>
        <v>1061.639409416767</v>
      </c>
      <c r="BO46" s="50">
        <f>AC46*Sales!BR46</f>
        <v>1069.5294380666692</v>
      </c>
      <c r="BP46" s="50">
        <f>AD46*Sales!BS46</f>
        <v>1078.0718164633872</v>
      </c>
      <c r="BQ46" s="50">
        <f>AE46*Sales!BT46</f>
        <v>1087.2676133710636</v>
      </c>
      <c r="BR46" s="50">
        <f>AF46*Sales!BU46</f>
        <v>1096.8286046872008</v>
      </c>
      <c r="BS46" s="50">
        <f>AG46*Sales!BV46</f>
        <v>1106.4617362500608</v>
      </c>
      <c r="BT46" s="50">
        <f>AH46*Sales!BW46</f>
        <v>1116.1165601900946</v>
      </c>
      <c r="BU46" s="50">
        <f>AI46*Sales!BX46</f>
        <v>1122.1689957482367</v>
      </c>
      <c r="BV46" s="50">
        <f>AJ46*Sales!BY46</f>
        <v>1128.2881452658087</v>
      </c>
      <c r="BW46" s="50">
        <f>AK46*Sales!BZ46</f>
        <v>1134.4774205347064</v>
      </c>
      <c r="BX46" s="50">
        <f>AL46*Sales!CA46</f>
        <v>1140.7442695582913</v>
      </c>
      <c r="BY46" s="50">
        <f>AM46*Sales!CB46</f>
        <v>1147.07770481382</v>
      </c>
      <c r="BZ46" s="50">
        <f>AN46*Sales!CC46</f>
        <v>1153.4649203267827</v>
      </c>
      <c r="CA46" s="50">
        <f>AO46*Sales!CD46</f>
        <v>1159.9074267857459</v>
      </c>
      <c r="CB46" s="50">
        <f>AP46*Sales!CE46</f>
        <v>1166.4021436198161</v>
      </c>
      <c r="CC46" s="50">
        <f>AQ46*Sales!CF46</f>
        <v>1172.946525909307</v>
      </c>
      <c r="CD46" s="47">
        <f t="shared" si="113"/>
        <v>0</v>
      </c>
      <c r="CE46" s="47">
        <f t="shared" si="114"/>
        <v>0</v>
      </c>
      <c r="CF46" s="47">
        <f t="shared" si="115"/>
        <v>0</v>
      </c>
      <c r="CG46" s="47">
        <f t="shared" si="116"/>
        <v>0</v>
      </c>
      <c r="CH46" s="47">
        <f t="shared" si="117"/>
        <v>0</v>
      </c>
      <c r="CI46" s="47">
        <f t="shared" si="118"/>
        <v>0</v>
      </c>
      <c r="CJ46" s="47">
        <f t="shared" si="119"/>
        <v>0</v>
      </c>
      <c r="CK46" s="47">
        <f t="shared" si="120"/>
        <v>0</v>
      </c>
      <c r="CL46" s="47">
        <f t="shared" si="121"/>
        <v>0</v>
      </c>
      <c r="CM46" s="47">
        <f t="shared" si="122"/>
        <v>0</v>
      </c>
      <c r="CN46" s="47">
        <f t="shared" si="123"/>
        <v>0</v>
      </c>
      <c r="CO46" s="47">
        <f t="shared" si="124"/>
        <v>0</v>
      </c>
      <c r="CP46" s="47">
        <f t="shared" si="125"/>
        <v>0</v>
      </c>
      <c r="CQ46" s="47">
        <f t="shared" si="126"/>
        <v>57.481259576925694</v>
      </c>
      <c r="CR46" s="47">
        <f t="shared" si="127"/>
        <v>149.39734975808486</v>
      </c>
      <c r="CS46" s="47">
        <f t="shared" si="128"/>
        <v>222.20986978797853</v>
      </c>
      <c r="CT46" s="47">
        <f t="shared" si="129"/>
        <v>332.46399379260447</v>
      </c>
      <c r="CU46" s="47">
        <f t="shared" si="68"/>
        <v>473.83005455710452</v>
      </c>
      <c r="CV46" s="47">
        <f t="shared" si="69"/>
        <v>555.70110548150467</v>
      </c>
      <c r="CW46" s="47">
        <f t="shared" si="70"/>
        <v>622.24283392670543</v>
      </c>
      <c r="CX46" s="47">
        <f t="shared" si="71"/>
        <v>675.02574610230874</v>
      </c>
      <c r="CY46" s="47">
        <f t="shared" si="72"/>
        <v>771.47640113347984</v>
      </c>
      <c r="CZ46" s="47">
        <f t="shared" si="73"/>
        <v>842.30065133101652</v>
      </c>
      <c r="DA46" s="47">
        <f t="shared" si="74"/>
        <v>906.67759463425261</v>
      </c>
      <c r="DB46" s="47">
        <f t="shared" si="75"/>
        <v>971.73786863563294</v>
      </c>
      <c r="DC46" s="47">
        <f t="shared" si="76"/>
        <v>1008.5525969897833</v>
      </c>
      <c r="DD46" s="47">
        <f t="shared" si="77"/>
        <v>1016.3498855120204</v>
      </c>
      <c r="DE46" s="47">
        <f t="shared" si="78"/>
        <v>1019.0966393395848</v>
      </c>
      <c r="DF46" s="47">
        <f t="shared" si="79"/>
        <v>1027.9352136648054</v>
      </c>
      <c r="DG46" s="47">
        <f t="shared" si="80"/>
        <v>1036.7309146702116</v>
      </c>
      <c r="DH46" s="47">
        <f t="shared" si="81"/>
        <v>1045.9122566540734</v>
      </c>
      <c r="DI46" s="47">
        <f t="shared" si="82"/>
        <v>1055.8861465002174</v>
      </c>
      <c r="DJ46" s="47">
        <f t="shared" si="83"/>
        <v>1064.8163528327846</v>
      </c>
      <c r="DK46" s="47">
        <f t="shared" si="84"/>
        <v>1072.5099154655682</v>
      </c>
      <c r="DL46" s="47">
        <f t="shared" si="85"/>
        <v>1080.3855665226201</v>
      </c>
      <c r="DM46" s="47">
        <f t="shared" si="86"/>
        <v>1087.9855618112388</v>
      </c>
      <c r="DN46" s="47">
        <f t="shared" si="87"/>
        <v>1095.3602562154515</v>
      </c>
      <c r="DO46" s="47">
        <f t="shared" si="88"/>
        <v>1103.0318015954726</v>
      </c>
    </row>
    <row r="47" spans="2:119" x14ac:dyDescent="0.35">
      <c r="B47" s="27" t="s">
        <v>2111</v>
      </c>
      <c r="C47" s="27" t="s">
        <v>94</v>
      </c>
      <c r="D47" s="30">
        <f>SUMIFS(F861_2013_EE!$I$4:$I$568,F861_2013_EE!$D$4:$D$568,C47)/1000</f>
        <v>753.55899999999997</v>
      </c>
      <c r="E47" s="25">
        <f>D47/Sales!I47</f>
        <v>1.9892414932082261E-3</v>
      </c>
      <c r="F47" s="45"/>
      <c r="G47" s="45"/>
      <c r="H47" s="45"/>
      <c r="I47" s="45"/>
      <c r="J47" s="45"/>
      <c r="K47" s="45"/>
      <c r="L47" s="45"/>
      <c r="M47" s="45">
        <f t="shared" ref="M47:AQ47" si="138">IF(M$5&lt;=2020,MIN(objective_savings_pcnt,$E47),MIN(objective_savings_pcnt,L47+EE_ramp_rate))</f>
        <v>1.9892414932082261E-3</v>
      </c>
      <c r="N47" s="45">
        <f t="shared" si="138"/>
        <v>3.9892414932082261E-3</v>
      </c>
      <c r="O47" s="45">
        <f t="shared" si="138"/>
        <v>5.9892414932082262E-3</v>
      </c>
      <c r="P47" s="45">
        <f t="shared" si="138"/>
        <v>7.9892414932082254E-3</v>
      </c>
      <c r="Q47" s="45">
        <f t="shared" si="138"/>
        <v>9.9892414932082254E-3</v>
      </c>
      <c r="R47" s="45">
        <f t="shared" si="138"/>
        <v>0.01</v>
      </c>
      <c r="S47" s="45">
        <f t="shared" si="138"/>
        <v>0.01</v>
      </c>
      <c r="T47" s="45">
        <f t="shared" si="138"/>
        <v>0.01</v>
      </c>
      <c r="U47" s="45">
        <f t="shared" si="138"/>
        <v>0.01</v>
      </c>
      <c r="V47" s="45">
        <f t="shared" si="138"/>
        <v>0.01</v>
      </c>
      <c r="W47" s="45">
        <f t="shared" si="138"/>
        <v>0.01</v>
      </c>
      <c r="X47" s="45">
        <f t="shared" si="138"/>
        <v>0.01</v>
      </c>
      <c r="Y47" s="45">
        <f t="shared" si="138"/>
        <v>0.01</v>
      </c>
      <c r="Z47" s="45">
        <f t="shared" si="138"/>
        <v>0.01</v>
      </c>
      <c r="AA47" s="45">
        <f t="shared" si="138"/>
        <v>0.01</v>
      </c>
      <c r="AB47" s="45">
        <f t="shared" si="138"/>
        <v>0.01</v>
      </c>
      <c r="AC47" s="45">
        <f t="shared" si="138"/>
        <v>0.01</v>
      </c>
      <c r="AD47" s="45">
        <f t="shared" si="138"/>
        <v>0.01</v>
      </c>
      <c r="AE47" s="45">
        <f t="shared" si="138"/>
        <v>0.01</v>
      </c>
      <c r="AF47" s="45">
        <f t="shared" si="138"/>
        <v>0.01</v>
      </c>
      <c r="AG47" s="45">
        <f t="shared" si="138"/>
        <v>0.01</v>
      </c>
      <c r="AH47" s="45">
        <f t="shared" si="138"/>
        <v>0.01</v>
      </c>
      <c r="AI47" s="45">
        <f t="shared" si="138"/>
        <v>0.01</v>
      </c>
      <c r="AJ47" s="45">
        <f t="shared" si="138"/>
        <v>0.01</v>
      </c>
      <c r="AK47" s="45">
        <f t="shared" si="138"/>
        <v>0.01</v>
      </c>
      <c r="AL47" s="45">
        <f t="shared" si="138"/>
        <v>0.01</v>
      </c>
      <c r="AM47" s="45">
        <f t="shared" si="138"/>
        <v>0.01</v>
      </c>
      <c r="AN47" s="45">
        <f t="shared" si="138"/>
        <v>0.01</v>
      </c>
      <c r="AO47" s="45">
        <f t="shared" si="138"/>
        <v>0.01</v>
      </c>
      <c r="AP47" s="45">
        <f t="shared" si="138"/>
        <v>0.01</v>
      </c>
      <c r="AQ47" s="45">
        <f t="shared" si="138"/>
        <v>0.01</v>
      </c>
      <c r="AR47" s="50">
        <f>F47*Sales!I47</f>
        <v>0</v>
      </c>
      <c r="AS47" s="50">
        <f>G47*Sales!AV47</f>
        <v>0</v>
      </c>
      <c r="AT47" s="50">
        <f>H47*Sales!AW47</f>
        <v>0</v>
      </c>
      <c r="AU47" s="50">
        <f>I47*Sales!AX47</f>
        <v>0</v>
      </c>
      <c r="AV47" s="50">
        <f>J47*Sales!AY47</f>
        <v>0</v>
      </c>
      <c r="AW47" s="50">
        <f>K47*Sales!AZ47</f>
        <v>0</v>
      </c>
      <c r="AX47" s="50">
        <f>L47*Sales!BA47</f>
        <v>0</v>
      </c>
      <c r="AY47" s="50">
        <f>M47*Sales!BB47</f>
        <v>800.74479673437418</v>
      </c>
      <c r="AZ47" s="50">
        <f>N47*Sales!BC47</f>
        <v>1618.9633917197966</v>
      </c>
      <c r="BA47" s="50">
        <f>O47*Sales!BD47</f>
        <v>2445.70956407428</v>
      </c>
      <c r="BB47" s="50">
        <f>P47*Sales!BE47</f>
        <v>3276.25925595734</v>
      </c>
      <c r="BC47" s="50">
        <f>Q47*Sales!BF47</f>
        <v>4105.8708129906217</v>
      </c>
      <c r="BD47" s="50">
        <f>R47*Sales!BG47</f>
        <v>4111.8802071439995</v>
      </c>
      <c r="BE47" s="50">
        <f>S47*Sales!BH47</f>
        <v>4113.8413225934546</v>
      </c>
      <c r="BF47" s="50">
        <f>T47*Sales!BI47</f>
        <v>4117.6608944392801</v>
      </c>
      <c r="BG47" s="50">
        <f>U47*Sales!BJ47</f>
        <v>4124.7257596587069</v>
      </c>
      <c r="BH47" s="50">
        <f>V47*Sales!BK47</f>
        <v>4135.0531888858777</v>
      </c>
      <c r="BI47" s="50">
        <f>W47*Sales!BL47</f>
        <v>4149.5723774372718</v>
      </c>
      <c r="BJ47" s="50">
        <f>X47*Sales!BM47</f>
        <v>4169.9141985949518</v>
      </c>
      <c r="BK47" s="50">
        <f>Y47*Sales!BN47</f>
        <v>4194.5884083350802</v>
      </c>
      <c r="BL47" s="50">
        <f>Z47*Sales!BO47</f>
        <v>4222.1623988709143</v>
      </c>
      <c r="BM47" s="50">
        <f>AA47*Sales!BP47</f>
        <v>4252.6150359860803</v>
      </c>
      <c r="BN47" s="50">
        <f>AB47*Sales!BQ47</f>
        <v>4286.9258525033956</v>
      </c>
      <c r="BO47" s="50">
        <f>AC47*Sales!BR47</f>
        <v>4323.925526658033</v>
      </c>
      <c r="BP47" s="50">
        <f>AD47*Sales!BS47</f>
        <v>4363.6309163732658</v>
      </c>
      <c r="BQ47" s="50">
        <f>AE47*Sales!BT47</f>
        <v>4406.0598248802607</v>
      </c>
      <c r="BR47" s="50">
        <f>AF47*Sales!BU47</f>
        <v>4451.2183243550598</v>
      </c>
      <c r="BS47" s="50">
        <f>AG47*Sales!BV47</f>
        <v>4497.092854920571</v>
      </c>
      <c r="BT47" s="50">
        <f>AH47*Sales!BW47</f>
        <v>4543.1777267288635</v>
      </c>
      <c r="BU47" s="50">
        <f>AI47*Sales!BX47</f>
        <v>4582.9954178326561</v>
      </c>
      <c r="BV47" s="50">
        <f>AJ47*Sales!BY47</f>
        <v>4623.1900791723983</v>
      </c>
      <c r="BW47" s="50">
        <f>AK47*Sales!BZ47</f>
        <v>4663.792110160759</v>
      </c>
      <c r="BX47" s="50">
        <f>AL47*Sales!CA47</f>
        <v>4704.8340390275534</v>
      </c>
      <c r="BY47" s="50">
        <f>AM47*Sales!CB47</f>
        <v>4746.3524394968417</v>
      </c>
      <c r="BZ47" s="50">
        <f>AN47*Sales!CC47</f>
        <v>4788.2397596095561</v>
      </c>
      <c r="CA47" s="50">
        <f>AO47*Sales!CD47</f>
        <v>4830.4906475374328</v>
      </c>
      <c r="CB47" s="50">
        <f>AP47*Sales!CE47</f>
        <v>4873.1119848964017</v>
      </c>
      <c r="CC47" s="50">
        <f>AQ47*Sales!CF47</f>
        <v>4916.111931216009</v>
      </c>
      <c r="CD47" s="47">
        <f t="shared" si="113"/>
        <v>0</v>
      </c>
      <c r="CE47" s="47">
        <f t="shared" si="114"/>
        <v>0</v>
      </c>
      <c r="CF47" s="47">
        <f t="shared" si="115"/>
        <v>0</v>
      </c>
      <c r="CG47" s="47">
        <f t="shared" si="116"/>
        <v>0</v>
      </c>
      <c r="CH47" s="47">
        <f t="shared" si="117"/>
        <v>0</v>
      </c>
      <c r="CI47" s="47">
        <f t="shared" si="118"/>
        <v>0</v>
      </c>
      <c r="CJ47" s="47">
        <f t="shared" si="119"/>
        <v>0</v>
      </c>
      <c r="CK47" s="47">
        <f t="shared" si="120"/>
        <v>0</v>
      </c>
      <c r="CL47" s="47">
        <f t="shared" si="121"/>
        <v>0</v>
      </c>
      <c r="CM47" s="47">
        <f t="shared" si="122"/>
        <v>0</v>
      </c>
      <c r="CN47" s="47">
        <f t="shared" si="123"/>
        <v>0</v>
      </c>
      <c r="CO47" s="47">
        <f t="shared" si="124"/>
        <v>0</v>
      </c>
      <c r="CP47" s="47">
        <f t="shared" si="125"/>
        <v>0</v>
      </c>
      <c r="CQ47" s="47">
        <f t="shared" si="126"/>
        <v>143.97767147817768</v>
      </c>
      <c r="CR47" s="47">
        <f t="shared" si="127"/>
        <v>428.05158429790561</v>
      </c>
      <c r="CS47" s="47">
        <f t="shared" si="128"/>
        <v>716.64740445467214</v>
      </c>
      <c r="CT47" s="47">
        <f t="shared" si="129"/>
        <v>1100.97028798818</v>
      </c>
      <c r="CU47" s="47">
        <f t="shared" si="68"/>
        <v>1652.1125973194726</v>
      </c>
      <c r="CV47" s="47">
        <f t="shared" si="69"/>
        <v>2059.5887985876425</v>
      </c>
      <c r="CW47" s="47">
        <f t="shared" si="70"/>
        <v>2327.6675473461232</v>
      </c>
      <c r="CX47" s="47">
        <f t="shared" si="71"/>
        <v>2596.0588206504444</v>
      </c>
      <c r="CY47" s="47">
        <f t="shared" si="72"/>
        <v>2964.8033674566168</v>
      </c>
      <c r="CZ47" s="47">
        <f t="shared" si="73"/>
        <v>3219.9903920304041</v>
      </c>
      <c r="DA47" s="47">
        <f t="shared" si="74"/>
        <v>3479.0636220800393</v>
      </c>
      <c r="DB47" s="47">
        <f t="shared" si="75"/>
        <v>3742.1294769317701</v>
      </c>
      <c r="DC47" s="47">
        <f t="shared" si="76"/>
        <v>4008.0276343604455</v>
      </c>
      <c r="DD47" s="47">
        <f t="shared" si="77"/>
        <v>4074.7958902119035</v>
      </c>
      <c r="DE47" s="47">
        <f t="shared" si="78"/>
        <v>4091.2025649166026</v>
      </c>
      <c r="DF47" s="47">
        <f t="shared" si="79"/>
        <v>4123.8400793299279</v>
      </c>
      <c r="DG47" s="47">
        <f t="shared" si="80"/>
        <v>4162.45044378083</v>
      </c>
      <c r="DH47" s="47">
        <f t="shared" si="81"/>
        <v>4204.1338179497716</v>
      </c>
      <c r="DI47" s="47">
        <f t="shared" si="82"/>
        <v>4249.130442984635</v>
      </c>
      <c r="DJ47" s="47">
        <f t="shared" si="83"/>
        <v>4297.874329687259</v>
      </c>
      <c r="DK47" s="47">
        <f t="shared" si="84"/>
        <v>4335.9863895070039</v>
      </c>
      <c r="DL47" s="47">
        <f t="shared" si="85"/>
        <v>4373.575962253205</v>
      </c>
      <c r="DM47" s="47">
        <f t="shared" si="86"/>
        <v>4411.8578916139068</v>
      </c>
      <c r="DN47" s="47">
        <f t="shared" si="87"/>
        <v>4450.9636738281133</v>
      </c>
      <c r="DO47" s="47">
        <f t="shared" si="88"/>
        <v>4491.3430399973149</v>
      </c>
    </row>
    <row r="48" spans="2:119" x14ac:dyDescent="0.35">
      <c r="B48" s="27" t="s">
        <v>2112</v>
      </c>
      <c r="C48" s="27" t="s">
        <v>223</v>
      </c>
      <c r="D48" s="30">
        <f>SUMIFS(F861_2013_EE!$I$4:$I$568,F861_2013_EE!$D$4:$D$568,C48)/1000</f>
        <v>245.23400000000001</v>
      </c>
      <c r="E48" s="25">
        <f>D48/Sales!I48</f>
        <v>8.1885586301652727E-3</v>
      </c>
      <c r="F48" s="45"/>
      <c r="G48" s="45"/>
      <c r="H48" s="45"/>
      <c r="I48" s="45"/>
      <c r="J48" s="45"/>
      <c r="K48" s="45"/>
      <c r="L48" s="45"/>
      <c r="M48" s="45">
        <f t="shared" ref="M48:AQ48" si="139">IF(M$5&lt;=2020,MIN(objective_savings_pcnt,$E48),MIN(objective_savings_pcnt,L48+EE_ramp_rate))</f>
        <v>8.1885586301652727E-3</v>
      </c>
      <c r="N48" s="45">
        <f t="shared" si="139"/>
        <v>0.01</v>
      </c>
      <c r="O48" s="45">
        <f t="shared" si="139"/>
        <v>0.01</v>
      </c>
      <c r="P48" s="45">
        <f t="shared" si="139"/>
        <v>0.01</v>
      </c>
      <c r="Q48" s="45">
        <f t="shared" si="139"/>
        <v>0.01</v>
      </c>
      <c r="R48" s="45">
        <f t="shared" si="139"/>
        <v>0.01</v>
      </c>
      <c r="S48" s="45">
        <f t="shared" si="139"/>
        <v>0.01</v>
      </c>
      <c r="T48" s="45">
        <f t="shared" si="139"/>
        <v>0.01</v>
      </c>
      <c r="U48" s="45">
        <f t="shared" si="139"/>
        <v>0.01</v>
      </c>
      <c r="V48" s="45">
        <f t="shared" si="139"/>
        <v>0.01</v>
      </c>
      <c r="W48" s="45">
        <f t="shared" si="139"/>
        <v>0.01</v>
      </c>
      <c r="X48" s="45">
        <f t="shared" si="139"/>
        <v>0.01</v>
      </c>
      <c r="Y48" s="45">
        <f t="shared" si="139"/>
        <v>0.01</v>
      </c>
      <c r="Z48" s="45">
        <f t="shared" si="139"/>
        <v>0.01</v>
      </c>
      <c r="AA48" s="45">
        <f t="shared" si="139"/>
        <v>0.01</v>
      </c>
      <c r="AB48" s="45">
        <f t="shared" si="139"/>
        <v>0.01</v>
      </c>
      <c r="AC48" s="45">
        <f t="shared" si="139"/>
        <v>0.01</v>
      </c>
      <c r="AD48" s="45">
        <f t="shared" si="139"/>
        <v>0.01</v>
      </c>
      <c r="AE48" s="45">
        <f t="shared" si="139"/>
        <v>0.01</v>
      </c>
      <c r="AF48" s="45">
        <f t="shared" si="139"/>
        <v>0.01</v>
      </c>
      <c r="AG48" s="45">
        <f t="shared" si="139"/>
        <v>0.01</v>
      </c>
      <c r="AH48" s="45">
        <f t="shared" si="139"/>
        <v>0.01</v>
      </c>
      <c r="AI48" s="45">
        <f t="shared" si="139"/>
        <v>0.01</v>
      </c>
      <c r="AJ48" s="45">
        <f t="shared" si="139"/>
        <v>0.01</v>
      </c>
      <c r="AK48" s="45">
        <f t="shared" si="139"/>
        <v>0.01</v>
      </c>
      <c r="AL48" s="45">
        <f t="shared" si="139"/>
        <v>0.01</v>
      </c>
      <c r="AM48" s="45">
        <f t="shared" si="139"/>
        <v>0.01</v>
      </c>
      <c r="AN48" s="45">
        <f t="shared" si="139"/>
        <v>0.01</v>
      </c>
      <c r="AO48" s="45">
        <f t="shared" si="139"/>
        <v>0.01</v>
      </c>
      <c r="AP48" s="45">
        <f t="shared" si="139"/>
        <v>0.01</v>
      </c>
      <c r="AQ48" s="45">
        <f t="shared" si="139"/>
        <v>0.01</v>
      </c>
      <c r="AR48" s="50">
        <f>F48*Sales!I48</f>
        <v>0</v>
      </c>
      <c r="AS48" s="50">
        <f>G48*Sales!AV48</f>
        <v>0</v>
      </c>
      <c r="AT48" s="50">
        <f>H48*Sales!AW48</f>
        <v>0</v>
      </c>
      <c r="AU48" s="50">
        <f>I48*Sales!AX48</f>
        <v>0</v>
      </c>
      <c r="AV48" s="50">
        <f>J48*Sales!AY48</f>
        <v>0</v>
      </c>
      <c r="AW48" s="50">
        <f>K48*Sales!AZ48</f>
        <v>0</v>
      </c>
      <c r="AX48" s="50">
        <f>L48*Sales!BA48</f>
        <v>0</v>
      </c>
      <c r="AY48" s="50">
        <f>M48*Sales!BB48</f>
        <v>257.36329137807445</v>
      </c>
      <c r="AZ48" s="50">
        <f>N48*Sales!BC48</f>
        <v>314.2615918644446</v>
      </c>
      <c r="BA48" s="50">
        <f>O48*Sales!BD48</f>
        <v>313.67850553986131</v>
      </c>
      <c r="BB48" s="50">
        <f>P48*Sales!BE48</f>
        <v>313.12192704633088</v>
      </c>
      <c r="BC48" s="50">
        <f>Q48*Sales!BF48</f>
        <v>312.59175834287601</v>
      </c>
      <c r="BD48" s="50">
        <f>R48*Sales!BG48</f>
        <v>312.08790371832771</v>
      </c>
      <c r="BE48" s="50">
        <f>S48*Sales!BH48</f>
        <v>311.6102697789284</v>
      </c>
      <c r="BF48" s="50">
        <f>T48*Sales!BI48</f>
        <v>311.62151670930729</v>
      </c>
      <c r="BG48" s="50">
        <f>U48*Sales!BJ48</f>
        <v>312.19666078250964</v>
      </c>
      <c r="BH48" s="50">
        <f>V48*Sales!BK48</f>
        <v>312.8840199369273</v>
      </c>
      <c r="BI48" s="50">
        <f>W48*Sales!BL48</f>
        <v>313.88516812369778</v>
      </c>
      <c r="BJ48" s="50">
        <f>X48*Sales!BM48</f>
        <v>315.49100286454313</v>
      </c>
      <c r="BK48" s="50">
        <f>Y48*Sales!BN48</f>
        <v>317.21725779108397</v>
      </c>
      <c r="BL48" s="50">
        <f>Z48*Sales!BO48</f>
        <v>318.94509213900875</v>
      </c>
      <c r="BM48" s="50">
        <f>AA48*Sales!BP48</f>
        <v>320.6756802775937</v>
      </c>
      <c r="BN48" s="50">
        <f>AB48*Sales!BQ48</f>
        <v>323.04074574805446</v>
      </c>
      <c r="BO48" s="50">
        <f>AC48*Sales!BR48</f>
        <v>325.70720418958172</v>
      </c>
      <c r="BP48" s="50">
        <f>AD48*Sales!BS48</f>
        <v>328.40659518192996</v>
      </c>
      <c r="BQ48" s="50">
        <f>AE48*Sales!BT48</f>
        <v>331.10588721457867</v>
      </c>
      <c r="BR48" s="50">
        <f>AF48*Sales!BU48</f>
        <v>333.8078899455316</v>
      </c>
      <c r="BS48" s="50">
        <f>AG48*Sales!BV48</f>
        <v>336.51365305305814</v>
      </c>
      <c r="BT48" s="50">
        <f>AH48*Sales!BW48</f>
        <v>339.22476938203334</v>
      </c>
      <c r="BU48" s="50">
        <f>AI48*Sales!BX48</f>
        <v>341.61974358370111</v>
      </c>
      <c r="BV48" s="50">
        <f>AJ48*Sales!BY48</f>
        <v>344.04235908775723</v>
      </c>
      <c r="BW48" s="50">
        <f>AK48*Sales!BZ48</f>
        <v>346.47823002274652</v>
      </c>
      <c r="BX48" s="50">
        <f>AL48*Sales!CA48</f>
        <v>348.92727803058648</v>
      </c>
      <c r="BY48" s="50">
        <f>AM48*Sales!CB48</f>
        <v>351.39284697174998</v>
      </c>
      <c r="BZ48" s="50">
        <f>AN48*Sales!CC48</f>
        <v>353.87625637872611</v>
      </c>
      <c r="CA48" s="50">
        <f>AO48*Sales!CD48</f>
        <v>356.37763270913916</v>
      </c>
      <c r="CB48" s="50">
        <f>AP48*Sales!CE48</f>
        <v>358.89646618601239</v>
      </c>
      <c r="CC48" s="50">
        <f>AQ48*Sales!CF48</f>
        <v>361.43390080997392</v>
      </c>
      <c r="CD48" s="47">
        <f t="shared" si="113"/>
        <v>0</v>
      </c>
      <c r="CE48" s="47">
        <f t="shared" si="114"/>
        <v>0</v>
      </c>
      <c r="CF48" s="47">
        <f t="shared" si="115"/>
        <v>0</v>
      </c>
      <c r="CG48" s="47">
        <f t="shared" si="116"/>
        <v>0</v>
      </c>
      <c r="CH48" s="47">
        <f t="shared" si="117"/>
        <v>0</v>
      </c>
      <c r="CI48" s="47">
        <f t="shared" si="118"/>
        <v>0</v>
      </c>
      <c r="CJ48" s="47">
        <f t="shared" si="119"/>
        <v>0</v>
      </c>
      <c r="CK48" s="47">
        <f t="shared" si="120"/>
        <v>0</v>
      </c>
      <c r="CL48" s="47">
        <f t="shared" si="121"/>
        <v>0</v>
      </c>
      <c r="CM48" s="47">
        <f t="shared" si="122"/>
        <v>0</v>
      </c>
      <c r="CN48" s="47">
        <f t="shared" si="123"/>
        <v>0</v>
      </c>
      <c r="CO48" s="47">
        <f t="shared" si="124"/>
        <v>0</v>
      </c>
      <c r="CP48" s="47">
        <f t="shared" si="125"/>
        <v>0</v>
      </c>
      <c r="CQ48" s="47">
        <f t="shared" si="126"/>
        <v>46.275127316083939</v>
      </c>
      <c r="CR48" s="47">
        <f t="shared" si="127"/>
        <v>100.52351273781106</v>
      </c>
      <c r="CS48" s="47">
        <f t="shared" si="128"/>
        <v>110.15019971951476</v>
      </c>
      <c r="CT48" s="47">
        <f t="shared" si="129"/>
        <v>140.02896699499249</v>
      </c>
      <c r="CU48" s="47">
        <f t="shared" si="68"/>
        <v>199.29360395986015</v>
      </c>
      <c r="CV48" s="47">
        <f t="shared" si="69"/>
        <v>210.71847636767617</v>
      </c>
      <c r="CW48" s="47">
        <f t="shared" si="70"/>
        <v>210.361734345602</v>
      </c>
      <c r="CX48" s="47">
        <f t="shared" si="71"/>
        <v>210.10590541421982</v>
      </c>
      <c r="CY48" s="47">
        <f t="shared" si="72"/>
        <v>273.00693489095295</v>
      </c>
      <c r="CZ48" s="47">
        <f t="shared" si="73"/>
        <v>303.21560868727749</v>
      </c>
      <c r="DA48" s="47">
        <f t="shared" si="74"/>
        <v>306.86108788052314</v>
      </c>
      <c r="DB48" s="47">
        <f t="shared" si="75"/>
        <v>307.21765320411259</v>
      </c>
      <c r="DC48" s="47">
        <f t="shared" si="76"/>
        <v>307.83623897082538</v>
      </c>
      <c r="DD48" s="47">
        <f t="shared" si="77"/>
        <v>308.54350461603195</v>
      </c>
      <c r="DE48" s="47">
        <f t="shared" si="78"/>
        <v>309.39466299939176</v>
      </c>
      <c r="DF48" s="47">
        <f t="shared" si="79"/>
        <v>314.84442393044367</v>
      </c>
      <c r="DG48" s="47">
        <f t="shared" si="80"/>
        <v>318.13247689187853</v>
      </c>
      <c r="DH48" s="47">
        <f t="shared" si="81"/>
        <v>319.99631713403051</v>
      </c>
      <c r="DI48" s="47">
        <f t="shared" si="82"/>
        <v>321.85221605260097</v>
      </c>
      <c r="DJ48" s="47">
        <f t="shared" si="83"/>
        <v>324.04222240795343</v>
      </c>
      <c r="DK48" s="47">
        <f t="shared" si="84"/>
        <v>326.36715185327898</v>
      </c>
      <c r="DL48" s="47">
        <f t="shared" si="85"/>
        <v>328.70892034928147</v>
      </c>
      <c r="DM48" s="47">
        <f t="shared" si="86"/>
        <v>331.00393412675788</v>
      </c>
      <c r="DN48" s="47">
        <f t="shared" si="87"/>
        <v>333.4169637164498</v>
      </c>
      <c r="DO48" s="47">
        <f t="shared" si="88"/>
        <v>335.95577299037939</v>
      </c>
    </row>
    <row r="49" spans="2:119" s="132" customFormat="1" x14ac:dyDescent="0.35">
      <c r="B49" s="27" t="s">
        <v>2781</v>
      </c>
      <c r="C49" s="27" t="s">
        <v>256</v>
      </c>
      <c r="D49" s="30">
        <f>SUMIFS(F861_2013_EE!$I$4:$I$568,F861_2013_EE!$D$4:$D$568,C49)/1000</f>
        <v>99.072000000000003</v>
      </c>
      <c r="E49" s="25">
        <f>D49/Sales!I49</f>
        <v>1.7730333990012368E-2</v>
      </c>
      <c r="F49" s="45"/>
      <c r="G49" s="45"/>
      <c r="H49" s="45"/>
      <c r="I49" s="45"/>
      <c r="J49" s="45"/>
      <c r="K49" s="45"/>
      <c r="L49" s="45"/>
      <c r="M49" s="45">
        <f t="shared" ref="M49:AQ49" si="140">IF(M$5&lt;=2020,MIN(objective_savings_pcnt,$E49),MIN(objective_savings_pcnt,L49+EE_ramp_rate))</f>
        <v>0.01</v>
      </c>
      <c r="N49" s="45">
        <f t="shared" si="140"/>
        <v>0.01</v>
      </c>
      <c r="O49" s="45">
        <f t="shared" si="140"/>
        <v>0.01</v>
      </c>
      <c r="P49" s="45">
        <f t="shared" si="140"/>
        <v>0.01</v>
      </c>
      <c r="Q49" s="45">
        <f t="shared" si="140"/>
        <v>0.01</v>
      </c>
      <c r="R49" s="45">
        <f t="shared" si="140"/>
        <v>0.01</v>
      </c>
      <c r="S49" s="45">
        <f t="shared" si="140"/>
        <v>0.01</v>
      </c>
      <c r="T49" s="45">
        <f t="shared" si="140"/>
        <v>0.01</v>
      </c>
      <c r="U49" s="45">
        <f t="shared" si="140"/>
        <v>0.01</v>
      </c>
      <c r="V49" s="45">
        <f t="shared" si="140"/>
        <v>0.01</v>
      </c>
      <c r="W49" s="45">
        <f t="shared" si="140"/>
        <v>0.01</v>
      </c>
      <c r="X49" s="45">
        <f t="shared" si="140"/>
        <v>0.01</v>
      </c>
      <c r="Y49" s="45">
        <f t="shared" si="140"/>
        <v>0.01</v>
      </c>
      <c r="Z49" s="45">
        <f t="shared" si="140"/>
        <v>0.01</v>
      </c>
      <c r="AA49" s="45">
        <f t="shared" si="140"/>
        <v>0.01</v>
      </c>
      <c r="AB49" s="45">
        <f t="shared" si="140"/>
        <v>0.01</v>
      </c>
      <c r="AC49" s="45">
        <f t="shared" si="140"/>
        <v>0.01</v>
      </c>
      <c r="AD49" s="45">
        <f t="shared" si="140"/>
        <v>0.01</v>
      </c>
      <c r="AE49" s="45">
        <f t="shared" si="140"/>
        <v>0.01</v>
      </c>
      <c r="AF49" s="45">
        <f t="shared" si="140"/>
        <v>0.01</v>
      </c>
      <c r="AG49" s="45">
        <f t="shared" si="140"/>
        <v>0.01</v>
      </c>
      <c r="AH49" s="45">
        <f t="shared" si="140"/>
        <v>0.01</v>
      </c>
      <c r="AI49" s="45">
        <f t="shared" si="140"/>
        <v>0.01</v>
      </c>
      <c r="AJ49" s="45">
        <f t="shared" si="140"/>
        <v>0.01</v>
      </c>
      <c r="AK49" s="45">
        <f t="shared" si="140"/>
        <v>0.01</v>
      </c>
      <c r="AL49" s="45">
        <f t="shared" si="140"/>
        <v>0.01</v>
      </c>
      <c r="AM49" s="45">
        <f t="shared" si="140"/>
        <v>0.01</v>
      </c>
      <c r="AN49" s="45">
        <f t="shared" si="140"/>
        <v>0.01</v>
      </c>
      <c r="AO49" s="45">
        <f t="shared" si="140"/>
        <v>0.01</v>
      </c>
      <c r="AP49" s="45">
        <f t="shared" si="140"/>
        <v>0.01</v>
      </c>
      <c r="AQ49" s="45">
        <f t="shared" si="140"/>
        <v>0.01</v>
      </c>
      <c r="AR49" s="50">
        <f>F49*Sales!I49</f>
        <v>0</v>
      </c>
      <c r="AS49" s="50">
        <f>G49*Sales!AV49</f>
        <v>0</v>
      </c>
      <c r="AT49" s="50">
        <f>H49*Sales!AW49</f>
        <v>0</v>
      </c>
      <c r="AU49" s="50">
        <f>I49*Sales!AX49</f>
        <v>0</v>
      </c>
      <c r="AV49" s="50">
        <f>J49*Sales!AY49</f>
        <v>0</v>
      </c>
      <c r="AW49" s="50">
        <f>K49*Sales!AZ49</f>
        <v>0</v>
      </c>
      <c r="AX49" s="50">
        <f>L49*Sales!BA49</f>
        <v>0</v>
      </c>
      <c r="AY49" s="50">
        <f>M49*Sales!BB49</f>
        <v>57.20956036736888</v>
      </c>
      <c r="AZ49" s="50">
        <f>N49*Sales!BC49</f>
        <v>56.862606982697557</v>
      </c>
      <c r="BA49" s="50">
        <f>O49*Sales!BD49</f>
        <v>56.52000915544054</v>
      </c>
      <c r="BB49" s="50">
        <f>P49*Sales!BE49</f>
        <v>56.181726816876427</v>
      </c>
      <c r="BC49" s="50">
        <f>Q49*Sales!BF49</f>
        <v>55.847720312693177</v>
      </c>
      <c r="BD49" s="50">
        <f>R49*Sales!BG49</f>
        <v>55.517950398897987</v>
      </c>
      <c r="BE49" s="50">
        <f>S49*Sales!BH49</f>
        <v>55.192378237768366</v>
      </c>
      <c r="BF49" s="50">
        <f>T49*Sales!BI49</f>
        <v>54.973830867607461</v>
      </c>
      <c r="BG49" s="50">
        <f>U49*Sales!BJ49</f>
        <v>54.855599930058318</v>
      </c>
      <c r="BH49" s="50">
        <f>V49*Sales!BK49</f>
        <v>54.738252609196351</v>
      </c>
      <c r="BI49" s="50">
        <f>W49*Sales!BL49</f>
        <v>54.688660835980485</v>
      </c>
      <c r="BJ49" s="50">
        <f>X49*Sales!BM49</f>
        <v>54.756279804465862</v>
      </c>
      <c r="BK49" s="50">
        <f>Y49*Sales!BN49</f>
        <v>54.821867620065412</v>
      </c>
      <c r="BL49" s="50">
        <f>Z49*Sales!BO49</f>
        <v>54.885476994846449</v>
      </c>
      <c r="BM49" s="50">
        <f>AA49*Sales!BP49</f>
        <v>54.947344820884176</v>
      </c>
      <c r="BN49" s="50">
        <f>AB49*Sales!BQ49</f>
        <v>55.147831234696582</v>
      </c>
      <c r="BO49" s="50">
        <f>AC49*Sales!BR49</f>
        <v>55.380998416326186</v>
      </c>
      <c r="BP49" s="50">
        <f>AD49*Sales!BS49</f>
        <v>55.610503522297442</v>
      </c>
      <c r="BQ49" s="50">
        <f>AE49*Sales!BT49</f>
        <v>55.837063644244544</v>
      </c>
      <c r="BR49" s="50">
        <f>AF49*Sales!BU49</f>
        <v>56.06112880446851</v>
      </c>
      <c r="BS49" s="50">
        <f>AG49*Sales!BV49</f>
        <v>56.282814709684246</v>
      </c>
      <c r="BT49" s="50">
        <f>AH49*Sales!BW49</f>
        <v>56.502431326465157</v>
      </c>
      <c r="BU49" s="50">
        <f>AI49*Sales!BX49</f>
        <v>56.545608467375025</v>
      </c>
      <c r="BV49" s="50">
        <f>AJ49*Sales!BY49</f>
        <v>56.590616138339705</v>
      </c>
      <c r="BW49" s="50">
        <f>AK49*Sales!BZ49</f>
        <v>56.635817658600267</v>
      </c>
      <c r="BX49" s="50">
        <f>AL49*Sales!CA49</f>
        <v>56.681525178727334</v>
      </c>
      <c r="BY49" s="50">
        <f>AM49*Sales!CB49</f>
        <v>56.728377083978316</v>
      </c>
      <c r="BZ49" s="50">
        <f>AN49*Sales!CC49</f>
        <v>56.776485967138996</v>
      </c>
      <c r="CA49" s="50">
        <f>AO49*Sales!CD49</f>
        <v>56.825815264317391</v>
      </c>
      <c r="CB49" s="50">
        <f>AP49*Sales!CE49</f>
        <v>56.876035269754766</v>
      </c>
      <c r="CC49" s="50">
        <f>AQ49*Sales!CF49</f>
        <v>56.92718846223319</v>
      </c>
      <c r="CD49" s="47">
        <f t="shared" si="113"/>
        <v>0</v>
      </c>
      <c r="CE49" s="47">
        <f t="shared" si="114"/>
        <v>0</v>
      </c>
      <c r="CF49" s="47">
        <f t="shared" si="115"/>
        <v>0</v>
      </c>
      <c r="CG49" s="47">
        <f t="shared" si="116"/>
        <v>0</v>
      </c>
      <c r="CH49" s="47">
        <f t="shared" si="117"/>
        <v>0</v>
      </c>
      <c r="CI49" s="47">
        <f t="shared" si="118"/>
        <v>0</v>
      </c>
      <c r="CJ49" s="47">
        <f t="shared" si="119"/>
        <v>0</v>
      </c>
      <c r="CK49" s="47">
        <f t="shared" si="120"/>
        <v>0</v>
      </c>
      <c r="CL49" s="47">
        <f t="shared" si="121"/>
        <v>0</v>
      </c>
      <c r="CM49" s="47">
        <f t="shared" si="122"/>
        <v>0</v>
      </c>
      <c r="CN49" s="47">
        <f t="shared" si="123"/>
        <v>0</v>
      </c>
      <c r="CO49" s="47">
        <f t="shared" si="124"/>
        <v>0</v>
      </c>
      <c r="CP49" s="47">
        <f t="shared" si="125"/>
        <v>0</v>
      </c>
      <c r="CQ49" s="47">
        <f t="shared" si="126"/>
        <v>10.286547376362638</v>
      </c>
      <c r="CR49" s="47">
        <f t="shared" si="127"/>
        <v>20.008928107439132</v>
      </c>
      <c r="CS49" s="47">
        <f t="shared" si="128"/>
        <v>19.88798667868021</v>
      </c>
      <c r="CT49" s="47">
        <f t="shared" si="129"/>
        <v>26.454763557575134</v>
      </c>
      <c r="CU49" s="47">
        <f t="shared" ref="CU49" si="141">$AR49*CU$65+$AS49*CT$65+$AT49*CS$65+$AU49*CR$65+$AV49*CQ$65+$AW49*CP$65+$AX49*CO$65+$AY49*CN$65+$AZ49*CM$65+$BA49*CL$65+$BB49*CK$65+$BC49*CJ$65+$BD49*CI$65+$BE49*CH$65+$BF49*CG$65+$BG49*CF$65+$BH49*CE$65+$BI49*CD$65</f>
        <v>38.034455574241896</v>
      </c>
      <c r="CV49" s="47">
        <f t="shared" ref="CV49" si="142">$AR49*CV$65+$AS49*CU$65+$AT49*CT$65+$AU49*CS$65+$AV49*CR$65+$AW49*CQ$65+$AX49*CP$65+$AY49*CO$65+$AZ49*CN$65+$BA49*CM$65+$BB49*CL$65+$BC49*CK$65+$BD49*CJ$65+$BE49*CI$65+$BF49*CH$65+$BG49*CG$65+$BH49*CF$65+$BI49*CE$65+$BJ49*CD$65</f>
        <v>37.806807642497738</v>
      </c>
      <c r="CW49" s="47">
        <f t="shared" ref="CW49" si="143">$AR49*CW$65+$AS49*CV$65+$AT49*CU$65+$AU49*CT$65+$AV49*CS$65+$AW49*CR$65+$AX49*CQ$65+$AY49*CP$65+$AZ49*CO$65+$BA49*CN$65+$BB49*CM$65+$BC49*CL$65+$BD49*CK$65+$BE49*CJ$65+$BF49*CI$65+$BG49*CH$65+$BH49*CG$65+$BI49*CF$65+$BJ49*CE$65+$BK49*CD$65</f>
        <v>37.582037111604762</v>
      </c>
      <c r="CX49" s="47">
        <f t="shared" ref="CX49" si="144">$AR49*CX$65+$AS49*CW$65+$AT49*CV$65+$AU49*CU$65+$AV49*CT$65+$AW49*CS$65+$AX49*CR$65+$AY49*CQ$65+$AZ49*CP$65+$BA49*CO$65+$BB49*CN$65+$BC49*CM$65+$BD49*CL$65+$BE49*CK$65+$BF49*CJ$65+$BG49*CI$65+$BH49*CH$65+$BI49*CG$65+$BJ49*CF$65+$BK49*CE$65+$BL49*CD$65</f>
        <v>37.378613267236702</v>
      </c>
      <c r="CY49" s="47">
        <f t="shared" ref="CY49" si="145">$AR49*CY$65+$AS49*CX$65+$AT49*CW$65+$AU49*CV$65+$AV49*CU$65+$AW49*CT$65+$AX49*CS$65+$AY49*CR$65+$AZ49*CQ$65+$BA49*CP$65+$BB49*CO$65+$BC49*CN$65+$BD49*CM$65+$BE49*CL$65+$BF49*CK$65+$BG49*CJ$65+$BH49*CI$65+$BI49*CH$65+$BJ49*CG$65+$BK49*CF$65+$BL49*CE$65+$BM49*CD$65</f>
        <v>51.209096012949509</v>
      </c>
      <c r="CZ49" s="47">
        <f t="shared" ref="CZ49" si="146">$AR49*CZ$65+$AS49*CY$65+$AT49*CX$65+$AU49*CW$65+$AV49*CV$65+$AW49*CU$65+$AX49*CT$65+$AY49*CS$65+$AZ49*CR$65+$BA49*CQ$65+$BB49*CP$65+$BC49*CO$65+$BD49*CN$65+$BE49*CM$65+$BF49*CL$65+$BG49*CK$65+$BH49*CJ$65+$BI49*CI$65+$BJ49*CH$65+$BK49*CG$65+$BL49*CF$65+$BM49*CE$65+$BN49*CD$65</f>
        <v>54.584048399275339</v>
      </c>
      <c r="DA49" s="47">
        <f t="shared" ref="DA49" si="147">$AR49*DA$65+$AS49*CZ$65+$AT49*CY$65+$AU49*CX$65+$AV49*CW$65+$AW49*CV$65+$AX49*CU$65+$AY49*CT$65+$AZ49*CS$65+$BA49*CR$65+$BB49*CQ$65+$BC49*CP$65+$BD49*CO$65+$BE49*CN$65+$BF49*CM$65+$BG49*CL$65+$BH49*CK$65+$BI49*CJ$65+$BJ49*CI$65+$BK49*CH$65+$BL49*CG$65+$BM49*CF$65+$BN49*CE$65+$BO49*CD$65</f>
        <v>54.357028810351281</v>
      </c>
      <c r="DB49" s="47">
        <f t="shared" ref="DB49" si="148">$AR49*DB$65+$AS49*DA$65+$AT49*CZ$65+$AU49*CY$65+$AV49*CX$65+$AW49*CW$65+$AX49*CV$65+$AY49*CU$65+$AZ49*CT$65+$BA49*CS$65+$BB49*CR$65+$BC49*CQ$65+$BD49*CP$65+$BE49*CO$65+$BF49*CN$65+$BG49*CM$65+$BH49*CL$65+$BI49*CK$65+$BJ49*CJ$65+$BK49*CI$65+$BL49*CH$65+$BM49*CG$65+$BN49*CF$65+$BO49*CE$65+$BP49*CD$65</f>
        <v>54.197686463893021</v>
      </c>
      <c r="DC49" s="47">
        <f t="shared" ref="DC49" si="149">$AR49*DC$65+$AS49*DB$65+$AT49*DA$65+$AU49*CZ$65+$AV49*CY$65+$AW49*CX$65+$AX49*CW$65+$AY49*CV$65+$AZ49*CU$65+$BA49*CT$65+$BB49*CS$65+$BC49*CR$65+$BD49*CQ$65+$BE49*CP$65+$BF49*CO$65+$BG49*CN$65+$BH49*CM$65+$BI49*CL$65+$BJ49*CK$65+$BK49*CJ$65+$BL49*CI$65+$BM49*CH$65+$BN49*CG$65+$BO49*CF$65+$BP49*CE$65+$BQ49*CD$65</f>
        <v>54.080030062730756</v>
      </c>
      <c r="DD49" s="47">
        <f t="shared" ref="DD49" si="150">$AR49*DD$65+$AS49*DC$65+$AT49*DB$65+$AU49*DA$65+$AV49*CZ$65+$AW49*CY$65+$AX49*CX$65+$AY49*CW$65+$AZ49*CV$65+$BA49*CU$65+$BB49*CT$65+$BC49*CS$65+$BD49*CR$65+$BE49*CQ$65+$BF49*CP$65+$BG49*CO$65+$BH49*CN$65+$BI49*CM$65+$BJ49*CL$65+$BK49*CK$65+$BL49*CJ$65+$BM49*CI$65+$BN49*CH$65+$BO49*CG$65+$BP49*CF$65+$BQ49*CE$65+$BR49*CD$65</f>
        <v>53.971076609339505</v>
      </c>
      <c r="DE49" s="47">
        <f t="shared" ref="DE49" si="151">$AR49*DE$65+$AS49*DD$65+$AT49*DC$65+$AU49*DB$65+$AV49*DA$65+$AW49*CZ$65+$AX49*CY$65+$AY49*CX$65+$AZ49*CW$65+$BA49*CV$65+$BB49*CU$65+$BC49*CT$65+$BD49*CS$65+$BE49*CR$65+$BF49*CQ$65+$BG49*CP$65+$BH49*CO$65+$BI49*CN$65+$BJ49*CM$65+$BK49*CL$65+$BL49*CK$65+$BM49*CJ$65+$BN49*CI$65+$BO49*CH$65+$BP49*CG$65+$BQ49*CF$65+$BR49*CE$65+$BS49*CD$65</f>
        <v>53.890366329318667</v>
      </c>
      <c r="DF49" s="47">
        <f t="shared" ref="DF49" si="152">$AR49*DF$65+$AS49*DE$65+$AT49*DD$65+$AU49*DC$65+$AV49*DB$65+$AW49*DA$65+$AX49*CZ$65+$AY49*CY$65+$AZ49*CX$65+$BA49*CW$65+$BB49*CV$65+$BC49*CU$65+$BD49*CT$65+$BE49*CS$65+$BF49*CR$65+$BG49*CQ$65+$BH49*CP$65+$BI49*CO$65+$BJ49*CN$65+$BK49*CM$65+$BL49*CL$65+$BM49*CK$65+$BN49*CJ$65+$BO49*CI$65+$BP49*CH$65+$BQ49*CG$65+$BR49*CF$65+$BS49*CE$65+$BT49*CD$65</f>
        <v>54.823644270018619</v>
      </c>
      <c r="DG49" s="47">
        <f t="shared" ref="DG49" si="153">$AR49*DG$65+$AS49*DF$65+$AT49*DE$65+$AU49*DD$65+$AV49*DC$65+$AW49*DB$65+$AX49*DA$65+$AY49*CZ$65+$AZ49*CY$65+$BA49*CX$65+$BB49*CW$65+$BC49*CV$65+$BD49*CU$65+$BE49*CT$65+$BF49*CS$65+$BG49*CR$65+$BH49*CQ$65+$BI49*CP$65+$BJ49*CO$65+$BK49*CN$65+$BL49*CM$65+$BM49*CL$65+$BN49*CK$65+$BO49*CJ$65+$BP49*CI$65+$BQ49*CH$65+$BR49*CG$65+$BS49*CF$65+$BT49*CE$65+$BU49*CD$65</f>
        <v>55.044086714653375</v>
      </c>
      <c r="DH49" s="47">
        <f t="shared" ref="DH49" si="154">$AR49*DH$65+$AS49*DG$65+$AT49*DF$65+$AU49*DE$65+$AV49*DD$65+$AW49*DC$65+$AX49*DB$65+$AY49*DA$65+$AZ49*CZ$65+$BA49*CY$65+$BB49*CX$65+$BC49*CW$65+$BD49*CV$65+$BE49*CU$65+$BF49*CT$65+$BG49*CS$65+$BH49*CR$65+$BI49*CQ$65+$BJ49*CP$65+$BK49*CO$65+$BL49*CN$65+$BM49*CM$65+$BN49*CL$65+$BO49*CK$65+$BP49*CJ$65+$BQ49*CI$65+$BR49*CH$65+$BS49*CG$65+$BT49*CF$65+$BU49*CE$65+$BV49*CD$65</f>
        <v>55.102686027276256</v>
      </c>
      <c r="DI49" s="47">
        <f t="shared" ref="DI49" si="155">$AR49*DI$65+$AS49*DH$65+$AT49*DG$65+$AU49*DF$65+$AV49*DE$65+$AW49*DD$65+$AX49*DC$65+$AY49*DB$65+$AZ49*DA$65+$BA49*CZ$65+$BB49*CY$65+$BC49*CX$65+$BD49*CW$65+$BE49*CV$65+$BF49*CU$65+$BG49*CT$65+$BH49*CS$65+$BI49*CR$65+$BJ49*CQ$65+$BK49*CP$65+$BL49*CO$65+$BM49*CN$65+$BN49*CM$65+$BO49*CL$65+$BP49*CK$65+$BQ49*CJ$65+$BR49*CI$65+$BS49*CH$65+$BT49*CG$65+$BU49*CF$65+$BV49*CE$65+$BW49*CD$65</f>
        <v>55.192688654695232</v>
      </c>
      <c r="DJ49" s="47">
        <f t="shared" ref="DJ49" si="156">$AR49*DJ$65+$AS49*DI$65+$AT49*DH$65+$AU49*DG$65+$AV49*DF$65+$AW49*DE$65+$AX49*DD$65+$AY49*DC$65+$AZ49*DB$65+$BA49*DA$65+$BB49*CZ$65+$BC49*CY$65+$BD49*CX$65+$BE49*CW$65+$BF49*CV$65+$BG49*CU$65+$BH49*CT$65+$BI49*CS$65+$BJ49*CR$65+$BK49*CQ$65+$BL49*CP$65+$BM49*CO$65+$BN49*CN$65+$BO49*CM$65+$BP49*CL$65+$BQ49*CK$65+$BR49*CJ$65+$BS49*CI$65+$BT49*CH$65+$BU49*CG$65+$BV49*CF$65+$BW49*CE$65+$BX49*CD$65</f>
        <v>55.347030210756571</v>
      </c>
      <c r="DK49" s="47">
        <f t="shared" ref="DK49" si="157">$AR49*DK$65+$AS49*DJ$65+$AT49*DI$65+$AU49*DH$65+$AV49*DG$65+$AW49*DF$65+$AX49*DE$65+$AY49*DD$65+$AZ49*DC$65+$BA49*DB$65+$BB49*DA$65+$BC49*CZ$65+$BD49*CY$65+$BE49*CX$65+$BF49*CW$65+$BG49*CV$65+$BH49*CU$65+$BI49*CT$65+$BJ49*CS$65+$BK49*CR$65+$BL49*CQ$65+$BM49*CP$65+$BN49*CO$65+$BO49*CN$65+$BP49*CM$65+$BQ49*CL$65+$BR49*CK$65+$BS49*CJ$65+$BT49*CI$65+$BU49*CH$65+$BV49*CG$65+$BW49*CF$65+$BX49*CE$65+$BY49*CD$65</f>
        <v>55.513769828159909</v>
      </c>
      <c r="DL49" s="47">
        <f t="shared" ref="DL49" si="158">$AR49*DL$65+$AS49*DK$65+$AT49*DJ$65+$AU49*DI$65+$AV49*DH$65+$AW49*DG$65+$AX49*DF$65+$AY49*DE$65+$AZ49*DD$65+$BA49*DC$65+$BB49*DB$65+$BC49*DA$65+$BD49*CZ$65+$BE49*CY$65+$BF49*CX$65+$BG49*CW$65+$BH49*CV$65+$BI49*CU$65+$BJ49*CT$65+$BK49*CS$65+$BL49*CR$65+$BM49*CQ$65+$BN49*CP$65+$BO49*CO$65+$BP49*CN$65+$BQ49*CM$65+$BR49*CL$65+$BS49*CK$65+$BT49*CJ$65+$BU49*CI$65+$BV49*CH$65+$BW49*CG$65+$BX49*CF$65+$BY49*CE$65+$BZ49*CD$65</f>
        <v>55.678104426502422</v>
      </c>
      <c r="DM49" s="47">
        <f t="shared" ref="DM49" si="159">$AR49*DM$65+$AS49*DL$65+$AT49*DK$65+$AU49*DJ$65+$AV49*DI$65+$AW49*DH$65+$AX49*DG$65+$AY49*DF$65+$AZ49*DE$65+$BA49*DD$65+$BB49*DC$65+$BC49*DB$65+$BD49*DA$65+$BE49*CZ$65+$BF49*CY$65+$BG49*CX$65+$BH49*CW$65+$BI49*CV$65+$BJ49*CU$65+$BK49*CT$65+$BL49*CS$65+$BM49*CR$65+$BN49*CQ$65+$BO49*CP$65+$BP49*CO$65+$BQ49*CN$65+$BR49*CM$65+$BS49*CL$65+$BT49*CK$65+$BU49*CJ$65+$BV49*CI$65+$BW49*CH$65+$BX49*CG$65+$BY49*CF$65+$BZ49*CE$65+$CA49*CD$65</f>
        <v>55.810683249806779</v>
      </c>
      <c r="DN49" s="47">
        <f t="shared" ref="DN49" si="160">$AR49*DN$65+$AS49*DM$65+$AT49*DL$65+$AU49*DK$65+$AV49*DJ$65+$AW49*DI$65+$AX49*DH$65+$AY49*DG$65+$AZ49*DF$65+$BA49*DE$65+$BB49*DD$65+$BC49*DC$65+$BD49*DB$65+$BE49*DA$65+$BF49*CZ$65+$BG49*CY$65+$BH49*CX$65+$BI49*CW$65+$BJ49*CV$65+$BK49*CU$65+$BL49*CT$65+$BM49*CS$65+$BN49*CR$65+$BO49*CQ$65+$BP49*CP$65+$BQ49*CO$65+$BR49*CN$65+$BS49*CM$65+$BT49*CL$65+$BU49*CK$65+$BV49*CJ$65+$BW49*CI$65+$BX49*CH$65+$BY49*CG$65+$BZ49*CF$65+$CA49*CE$65+$CB49*CD$65</f>
        <v>55.948395040975171</v>
      </c>
      <c r="DO49" s="47">
        <f t="shared" ref="DO49" si="161">$AR49*DO$65+$AS49*DN$65+$AT49*DM$65+$AU49*DL$65+$AV49*DK$65+$AW49*DJ$65+$AX49*DI$65+$AY49*DH$65+$AZ49*DG$65+$BA49*DF$65+$BB49*DE$65+$BC49*DD$65+$BD49*DC$65+$BE49*DB$65+$BF49*DA$65+$BG49*CZ$65+$BH49*CY$65+$BI49*CX$65+$BJ49*CW$65+$BK49*CV$65+$BL49*CU$65+$BM49*CT$65+$BN49*CS$65+$BO49*CR$65+$BP49*CQ$65+$BQ49*CP$65+$BR49*CO$65+$BS49*CN$65+$BT49*CM$65+$BU49*CL$65+$BV49*CK$65+$BW49*CJ$65+$BX49*CI$65+$BY49*CH$65+$BZ49*CG$65+$CA49*CF$65+$CB49*CE$65*$CC49*CD$65</f>
        <v>56.102775101780317</v>
      </c>
    </row>
    <row r="50" spans="2:119" x14ac:dyDescent="0.35">
      <c r="B50" s="27" t="s">
        <v>2113</v>
      </c>
      <c r="C50" s="27" t="s">
        <v>32</v>
      </c>
      <c r="D50" s="30">
        <f>SUMIFS(F861_2013_EE!$I$4:$I$568,F861_2013_EE!$D$4:$D$568,C50)/1000</f>
        <v>26.222999999999999</v>
      </c>
      <c r="E50" s="25">
        <f>D50/Sales!I50</f>
        <v>2.3728681998895918E-4</v>
      </c>
      <c r="F50" s="45"/>
      <c r="G50" s="45"/>
      <c r="H50" s="45"/>
      <c r="I50" s="45"/>
      <c r="J50" s="45"/>
      <c r="K50" s="45"/>
      <c r="L50" s="45"/>
      <c r="M50" s="45">
        <f t="shared" ref="M50:AQ50" si="162">IF(M$5&lt;=2020,MIN(objective_savings_pcnt,$E50),MIN(objective_savings_pcnt,L50+EE_ramp_rate))</f>
        <v>2.3728681998895918E-4</v>
      </c>
      <c r="N50" s="45">
        <f t="shared" si="162"/>
        <v>2.2372868199889593E-3</v>
      </c>
      <c r="O50" s="45">
        <f t="shared" si="162"/>
        <v>4.2372868199889594E-3</v>
      </c>
      <c r="P50" s="45">
        <f t="shared" si="162"/>
        <v>6.2372868199889594E-3</v>
      </c>
      <c r="Q50" s="45">
        <f t="shared" si="162"/>
        <v>8.2372868199889586E-3</v>
      </c>
      <c r="R50" s="45">
        <f t="shared" si="162"/>
        <v>0.01</v>
      </c>
      <c r="S50" s="45">
        <f t="shared" si="162"/>
        <v>0.01</v>
      </c>
      <c r="T50" s="45">
        <f t="shared" si="162"/>
        <v>0.01</v>
      </c>
      <c r="U50" s="45">
        <f t="shared" si="162"/>
        <v>0.01</v>
      </c>
      <c r="V50" s="45">
        <f t="shared" si="162"/>
        <v>0.01</v>
      </c>
      <c r="W50" s="45">
        <f t="shared" si="162"/>
        <v>0.01</v>
      </c>
      <c r="X50" s="45">
        <f t="shared" si="162"/>
        <v>0.01</v>
      </c>
      <c r="Y50" s="45">
        <f t="shared" si="162"/>
        <v>0.01</v>
      </c>
      <c r="Z50" s="45">
        <f t="shared" si="162"/>
        <v>0.01</v>
      </c>
      <c r="AA50" s="45">
        <f t="shared" si="162"/>
        <v>0.01</v>
      </c>
      <c r="AB50" s="45">
        <f t="shared" si="162"/>
        <v>0.01</v>
      </c>
      <c r="AC50" s="45">
        <f t="shared" si="162"/>
        <v>0.01</v>
      </c>
      <c r="AD50" s="45">
        <f t="shared" si="162"/>
        <v>0.01</v>
      </c>
      <c r="AE50" s="45">
        <f t="shared" si="162"/>
        <v>0.01</v>
      </c>
      <c r="AF50" s="45">
        <f t="shared" si="162"/>
        <v>0.01</v>
      </c>
      <c r="AG50" s="45">
        <f t="shared" si="162"/>
        <v>0.01</v>
      </c>
      <c r="AH50" s="45">
        <f t="shared" si="162"/>
        <v>0.01</v>
      </c>
      <c r="AI50" s="45">
        <f t="shared" si="162"/>
        <v>0.01</v>
      </c>
      <c r="AJ50" s="45">
        <f t="shared" si="162"/>
        <v>0.01</v>
      </c>
      <c r="AK50" s="45">
        <f t="shared" si="162"/>
        <v>0.01</v>
      </c>
      <c r="AL50" s="45">
        <f t="shared" si="162"/>
        <v>0.01</v>
      </c>
      <c r="AM50" s="45">
        <f t="shared" si="162"/>
        <v>0.01</v>
      </c>
      <c r="AN50" s="45">
        <f t="shared" si="162"/>
        <v>0.01</v>
      </c>
      <c r="AO50" s="45">
        <f t="shared" si="162"/>
        <v>0.01</v>
      </c>
      <c r="AP50" s="45">
        <f t="shared" si="162"/>
        <v>0.01</v>
      </c>
      <c r="AQ50" s="45">
        <f t="shared" si="162"/>
        <v>0.01</v>
      </c>
      <c r="AR50" s="50">
        <f>F50*Sales!I50</f>
        <v>0</v>
      </c>
      <c r="AS50" s="50">
        <f>G50*Sales!AV50</f>
        <v>0</v>
      </c>
      <c r="AT50" s="50">
        <f>H50*Sales!AW50</f>
        <v>0</v>
      </c>
      <c r="AU50" s="50">
        <f>I50*Sales!AX50</f>
        <v>0</v>
      </c>
      <c r="AV50" s="50">
        <f>J50*Sales!AY50</f>
        <v>0</v>
      </c>
      <c r="AW50" s="50">
        <f>K50*Sales!AZ50</f>
        <v>0</v>
      </c>
      <c r="AX50" s="50">
        <f>L50*Sales!BA50</f>
        <v>0</v>
      </c>
      <c r="AY50" s="50">
        <f>M50*Sales!BB50</f>
        <v>27.646145565889949</v>
      </c>
      <c r="AZ50" s="50">
        <f>N50*Sales!BC50</f>
        <v>262.9092383441461</v>
      </c>
      <c r="BA50" s="50">
        <f>O50*Sales!BD50</f>
        <v>501.22661317928203</v>
      </c>
      <c r="BB50" s="50">
        <f>P50*Sales!BE50</f>
        <v>741.22286083514211</v>
      </c>
      <c r="BC50" s="50">
        <f>Q50*Sales!BF50</f>
        <v>981.5101187859118</v>
      </c>
      <c r="BD50" s="50">
        <f>R50*Sales!BG50</f>
        <v>1192.4076969451298</v>
      </c>
      <c r="BE50" s="50">
        <f>S50*Sales!BH50</f>
        <v>1191.255486390869</v>
      </c>
      <c r="BF50" s="50">
        <f>T50*Sales!BI50</f>
        <v>1190.2598072716487</v>
      </c>
      <c r="BG50" s="50">
        <f>U50*Sales!BJ50</f>
        <v>1189.8405266549744</v>
      </c>
      <c r="BH50" s="50">
        <f>V50*Sales!BK50</f>
        <v>1190.3533179045276</v>
      </c>
      <c r="BI50" s="50">
        <f>W50*Sales!BL50</f>
        <v>1191.8302715775633</v>
      </c>
      <c r="BJ50" s="50">
        <f>X50*Sales!BM50</f>
        <v>1194.5653764546926</v>
      </c>
      <c r="BK50" s="50">
        <f>Y50*Sales!BN50</f>
        <v>1198.9241324201398</v>
      </c>
      <c r="BL50" s="50">
        <f>Z50*Sales!BO50</f>
        <v>1204.4678711792519</v>
      </c>
      <c r="BM50" s="50">
        <f>AA50*Sales!BP50</f>
        <v>1210.8270213726873</v>
      </c>
      <c r="BN50" s="50">
        <f>AB50*Sales!BQ50</f>
        <v>1218.0295142121536</v>
      </c>
      <c r="BO50" s="50">
        <f>AC50*Sales!BR50</f>
        <v>1226.2877147979887</v>
      </c>
      <c r="BP50" s="50">
        <f>AD50*Sales!BS50</f>
        <v>1235.2987771127478</v>
      </c>
      <c r="BQ50" s="50">
        <f>AE50*Sales!BT50</f>
        <v>1245.0670323287711</v>
      </c>
      <c r="BR50" s="50">
        <f>AF50*Sales!BU50</f>
        <v>1255.594951093917</v>
      </c>
      <c r="BS50" s="50">
        <f>AG50*Sales!BV50</f>
        <v>1266.8121030697425</v>
      </c>
      <c r="BT50" s="50">
        <f>AH50*Sales!BW50</f>
        <v>1278.1821786092307</v>
      </c>
      <c r="BU50" s="50">
        <f>AI50*Sales!BX50</f>
        <v>1287.8164110816138</v>
      </c>
      <c r="BV50" s="50">
        <f>AJ50*Sales!BY50</f>
        <v>1297.5153739114883</v>
      </c>
      <c r="BW50" s="50">
        <f>AK50*Sales!BZ50</f>
        <v>1307.294953009455</v>
      </c>
      <c r="BX50" s="50">
        <f>AL50*Sales!CA50</f>
        <v>1317.1635805286144</v>
      </c>
      <c r="BY50" s="50">
        <f>AM50*Sales!CB50</f>
        <v>1327.1303966960729</v>
      </c>
      <c r="BZ50" s="50">
        <f>AN50*Sales!CC50</f>
        <v>1337.2005801780197</v>
      </c>
      <c r="CA50" s="50">
        <f>AO50*Sales!CD50</f>
        <v>1347.3458439063509</v>
      </c>
      <c r="CB50" s="50">
        <f>AP50*Sales!CE50</f>
        <v>1357.5620568887657</v>
      </c>
      <c r="CC50" s="50">
        <f>AQ50*Sales!CF50</f>
        <v>1367.8513385134731</v>
      </c>
      <c r="CD50" s="47">
        <f t="shared" si="113"/>
        <v>0</v>
      </c>
      <c r="CE50" s="47">
        <f t="shared" si="114"/>
        <v>0</v>
      </c>
      <c r="CF50" s="47">
        <f t="shared" si="115"/>
        <v>0</v>
      </c>
      <c r="CG50" s="47">
        <f t="shared" si="116"/>
        <v>0</v>
      </c>
      <c r="CH50" s="47">
        <f t="shared" si="117"/>
        <v>0</v>
      </c>
      <c r="CI50" s="47">
        <f t="shared" si="118"/>
        <v>0</v>
      </c>
      <c r="CJ50" s="47">
        <f t="shared" si="119"/>
        <v>0</v>
      </c>
      <c r="CK50" s="47">
        <f t="shared" si="120"/>
        <v>0</v>
      </c>
      <c r="CL50" s="47">
        <f t="shared" si="121"/>
        <v>0</v>
      </c>
      <c r="CM50" s="47">
        <f t="shared" si="122"/>
        <v>0</v>
      </c>
      <c r="CN50" s="47">
        <f t="shared" si="123"/>
        <v>0</v>
      </c>
      <c r="CO50" s="47">
        <f t="shared" si="124"/>
        <v>0</v>
      </c>
      <c r="CP50" s="47">
        <f t="shared" si="125"/>
        <v>0</v>
      </c>
      <c r="CQ50" s="47">
        <f t="shared" si="126"/>
        <v>4.9709066860711459</v>
      </c>
      <c r="CR50" s="47">
        <f t="shared" si="127"/>
        <v>52.000738034779232</v>
      </c>
      <c r="CS50" s="47">
        <f t="shared" si="128"/>
        <v>135.08924479730862</v>
      </c>
      <c r="CT50" s="47">
        <f t="shared" si="129"/>
        <v>222.23306716137552</v>
      </c>
      <c r="CU50" s="47">
        <f t="shared" ref="CU50:CU57" si="163">$AR50*CU$65+$AS50*CT$65+$AT50*CS$65+$AU50*CR$65+$AV50*CQ$65+$AW50*CP$65+$AX50*CO$65+$AY50*CN$65+$AZ50*CM$65+$BA50*CL$65+$BB50*CK$65+$BC50*CJ$65+$BD50*CI$65+$BE50*CH$65+$BF50*CG$65+$BG50*CF$65+$BH50*CE$65+$BI50*CD$65</f>
        <v>339.65335882869829</v>
      </c>
      <c r="CV50" s="47">
        <f t="shared" ref="CV50:CV57" si="164">$AR50*CV$65+$AS50*CU$65+$AT50*CT$65+$AU50*CS$65+$AV50*CR$65+$AW50*CQ$65+$AX50*CP$65+$AY50*CO$65+$AZ50*CN$65+$BA50*CM$65+$BB50*CL$65+$BC50*CK$65+$BD50*CJ$65+$BE50*CI$65+$BF50*CH$65+$BG50*CG$65+$BH50*CF$65+$BI50*CE$65+$BJ50*CD$65</f>
        <v>494.7944530334853</v>
      </c>
      <c r="CW50" s="47">
        <f t="shared" ref="CW50:CW57" si="165">$AR50*CW$65+$AS50*CV$65+$AT50*CU$65+$AU50*CT$65+$AV50*CS$65+$AW50*CR$65+$AX50*CQ$65+$AY50*CP$65+$AZ50*CO$65+$BA50*CN$65+$BB50*CM$65+$BC50*CL$65+$BD50*CK$65+$BE50*CJ$65+$BF50*CI$65+$BG50*CH$65+$BH50*CG$65+$BI50*CF$65+$BJ50*CE$65+$BK50*CD$65</f>
        <v>607.60425908824834</v>
      </c>
      <c r="CX50" s="47">
        <f t="shared" ref="CX50:CX57" si="166">$AR50*CX$65+$AS50*CW$65+$AT50*CV$65+$AU50*CU$65+$AV50*CT$65+$AW50*CS$65+$AX50*CR$65+$AY50*CQ$65+$AZ50*CP$65+$BA50*CO$65+$BB50*CN$65+$BC50*CM$65+$BD50*CL$65+$BE50*CK$65+$BF50*CJ$65+$BG50*CI$65+$BH50*CH$65+$BI50*CG$65+$BJ50*CF$65+$BK50*CE$65+$BL50*CD$65</f>
        <v>684.55302270967263</v>
      </c>
      <c r="CY50" s="47">
        <f t="shared" ref="CY50:CY57" si="167">$AR50*CY$65+$AS50*CX$65+$AT50*CW$65+$AU50*CV$65+$AV50*CU$65+$AW50*CT$65+$AX50*CS$65+$AY50*CR$65+$AZ50*CQ$65+$BA50*CP$65+$BB50*CO$65+$BC50*CN$65+$BD50*CM$65+$BE50*CL$65+$BF50*CK$65+$BG50*CJ$65+$BH50*CI$65+$BI50*CH$65+$BJ50*CG$65+$BK50*CF$65+$BL50*CE$65+$BM50*CD$65</f>
        <v>765.02064322678461</v>
      </c>
      <c r="CZ50" s="47">
        <f t="shared" ref="CZ50:CZ57" si="168">$AR50*CZ$65+$AS50*CY$65+$AT50*CX$65+$AU50*CW$65+$AV50*CV$65+$AW50*CU$65+$AX50*CT$65+$AY50*CS$65+$AZ50*CR$65+$BA50*CQ$65+$BB50*CP$65+$BC50*CO$65+$BD50*CN$65+$BE50*CM$65+$BF50*CL$65+$BG50*CK$65+$BH50*CJ$65+$BI50*CI$65+$BJ50*CH$65+$BK50*CG$65+$BL50*CF$65+$BM50*CE$65+$BN50*CD$65</f>
        <v>867.47764734042858</v>
      </c>
      <c r="DA50" s="47">
        <f t="shared" ref="DA50:DA57" si="169">$AR50*DA$65+$AS50*CZ$65+$AT50*CY$65+$AU50*CX$65+$AV50*CW$65+$AW50*CV$65+$AX50*CU$65+$AY50*CT$65+$AZ50*CS$65+$BA50*CR$65+$BB50*CQ$65+$BC50*CP$65+$BD50*CO$65+$BE50*CN$65+$BF50*CM$65+$BG50*CL$65+$BH50*CK$65+$BI50*CJ$65+$BJ50*CI$65+$BK50*CH$65+$BL50*CG$65+$BM50*CF$65+$BN50*CE$65+$BO50*CD$65</f>
        <v>940.61448797948651</v>
      </c>
      <c r="DB50" s="47">
        <f t="shared" ref="DB50:DB57" si="170">$AR50*DB$65+$AS50*DA$65+$AT50*CZ$65+$AU50*CY$65+$AV50*CX$65+$AW50*CW$65+$AX50*CV$65+$AY50*CU$65+$AZ50*CT$65+$BA50*CS$65+$BB50*CR$65+$BC50*CQ$65+$BD50*CP$65+$BE50*CO$65+$BF50*CN$65+$BG50*CM$65+$BH50*CL$65+$BI50*CK$65+$BJ50*CJ$65+$BK50*CI$65+$BL50*CH$65+$BM50*CG$65+$BN50*CF$65+$BO50*CE$65+$BP50*CD$65</f>
        <v>1014.8452306307536</v>
      </c>
      <c r="DC50" s="47">
        <f t="shared" ref="DC50:DC57" si="171">$AR50*DC$65+$AS50*DB$65+$AT50*DA$65+$AU50*CZ$65+$AV50*CY$65+$AW50*CX$65+$AX50*CW$65+$AY50*CV$65+$AZ50*CU$65+$BA50*CT$65+$BB50*CS$65+$BC50*CR$65+$BD50*CQ$65+$BE50*CP$65+$BF50*CO$65+$BG50*CN$65+$BH50*CM$65+$BI50*CL$65+$BJ50*CK$65+$BK50*CJ$65+$BL50*CI$65+$BM50*CH$65+$BN50*CG$65+$BO50*CF$65+$BP50*CE$65+$BQ50*CD$65</f>
        <v>1089.9873394003416</v>
      </c>
      <c r="DD50" s="47">
        <f t="shared" ref="DD50:DD57" si="172">$AR50*DD$65+$AS50*DC$65+$AT50*DB$65+$AU50*DA$65+$AV50*CZ$65+$AW50*CY$65+$AX50*CX$65+$AY50*CW$65+$AZ50*CV$65+$BA50*CU$65+$BB50*CT$65+$BC50*CS$65+$BD50*CR$65+$BE50*CQ$65+$BF50*CP$65+$BG50*CO$65+$BH50*CN$65+$BI50*CM$65+$BJ50*CL$65+$BK50*CK$65+$BL50*CJ$65+$BM50*CI$65+$BN50*CH$65+$BO50*CG$65+$BP50*CF$65+$BQ50*CE$65+$BR50*CD$65</f>
        <v>1158.7523644806984</v>
      </c>
      <c r="DE50" s="47">
        <f t="shared" ref="DE50:DE57" si="173">$AR50*DE$65+$AS50*DD$65+$AT50*DC$65+$AU50*DB$65+$AV50*DA$65+$AW50*CZ$65+$AX50*CY$65+$AY50*CX$65+$AZ50*CW$65+$BA50*CV$65+$BB50*CU$65+$BC50*CT$65+$BD50*CS$65+$BE50*CR$65+$BF50*CQ$65+$BG50*CP$65+$BH50*CO$65+$BI50*CN$65+$BJ50*CM$65+$BK50*CL$65+$BL50*CK$65+$BM50*CJ$65+$BN50*CI$65+$BO50*CH$65+$BP50*CG$65+$BQ50*CF$65+$BR50*CE$65+$BS50*CD$65</f>
        <v>1174.4811155801265</v>
      </c>
      <c r="DF50" s="47">
        <f t="shared" ref="DF50:DF57" si="174">$AR50*DF$65+$AS50*DE$65+$AT50*DD$65+$AU50*DC$65+$AV50*DB$65+$AW50*DA$65+$AX50*CZ$65+$AY50*CY$65+$AZ50*CX$65+$BA50*CW$65+$BB50*CV$65+$BC50*CU$65+$BD50*CT$65+$BE50*CS$65+$BF50*CR$65+$BG50*CQ$65+$BH50*CP$65+$BI50*CO$65+$BJ50*CN$65+$BK50*CM$65+$BL50*CL$65+$BM50*CK$65+$BN50*CJ$65+$BO50*CI$65+$BP50*CH$65+$BQ50*CG$65+$BR50*CF$65+$BS50*CE$65+$BT50*CD$65</f>
        <v>1178.0719686488653</v>
      </c>
      <c r="DG50" s="47">
        <f t="shared" ref="DG50:DG57" si="175">$AR50*DG$65+$AS50*DF$65+$AT50*DE$65+$AU50*DD$65+$AV50*DC$65+$AW50*DB$65+$AX50*DA$65+$AY50*CZ$65+$AZ50*CY$65+$BA50*CX$65+$BB50*CW$65+$BC50*CV$65+$BD50*CU$65+$BE50*CT$65+$BF50*CS$65+$BG50*CR$65+$BH50*CQ$65+$BI50*CP$65+$BJ50*CO$65+$BK50*CN$65+$BL50*CM$65+$BM50*CL$65+$BN50*CK$65+$BO50*CJ$65+$BP50*CI$65+$BQ50*CH$65+$BR50*CG$65+$BS50*CF$65+$BT50*CE$65+$BU50*CD$65</f>
        <v>1186.1104436635371</v>
      </c>
      <c r="DH50" s="47">
        <f t="shared" ref="DH50:DH57" si="176">$AR50*DH$65+$AS50*DG$65+$AT50*DF$65+$AU50*DE$65+$AV50*DD$65+$AW50*DC$65+$AX50*DB$65+$AY50*DA$65+$AZ50*CZ$65+$BA50*CY$65+$BB50*CX$65+$BC50*CW$65+$BD50*CV$65+$BE50*CU$65+$BF50*CT$65+$BG50*CS$65+$BH50*CR$65+$BI50*CQ$65+$BJ50*CP$65+$BK50*CO$65+$BL50*CN$65+$BM50*CM$65+$BN50*CL$65+$BO50*CK$65+$BP50*CJ$65+$BQ50*CI$65+$BR50*CH$65+$BS50*CG$65+$BT50*CF$65+$BU50*CE$65+$BV50*CD$65</f>
        <v>1195.7410239456278</v>
      </c>
      <c r="DI50" s="47">
        <f t="shared" ref="DI50:DI57" si="177">$AR50*DI$65+$AS50*DH$65+$AT50*DG$65+$AU50*DF$65+$AV50*DE$65+$AW50*DD$65+$AX50*DC$65+$AY50*DB$65+$AZ50*DA$65+$BA50*CZ$65+$BB50*CY$65+$BC50*CX$65+$BD50*CW$65+$BE50*CV$65+$BF50*CU$65+$BG50*CT$65+$BH50*CS$65+$BI50*CR$65+$BJ50*CQ$65+$BK50*CP$65+$BL50*CO$65+$BM50*CN$65+$BN50*CM$65+$BO50*CL$65+$BP50*CK$65+$BQ50*CJ$65+$BR50*CI$65+$BS50*CH$65+$BT50*CG$65+$BU50*CF$65+$BV50*CE$65+$BW50*CD$65</f>
        <v>1206.2337552223319</v>
      </c>
      <c r="DJ50" s="47">
        <f t="shared" ref="DJ50:DJ57" si="178">$AR50*DJ$65+$AS50*DI$65+$AT50*DH$65+$AU50*DG$65+$AV50*DF$65+$AW50*DE$65+$AX50*DD$65+$AY50*DC$65+$AZ50*DB$65+$BA50*DA$65+$BB50*CZ$65+$BC50*CY$65+$BD50*CX$65+$BE50*CW$65+$BF50*CV$65+$BG50*CU$65+$BH50*CT$65+$BI50*CS$65+$BJ50*CR$65+$BK50*CQ$65+$BL50*CP$65+$BM50*CO$65+$BN50*CN$65+$BO50*CM$65+$BP50*CL$65+$BQ50*CK$65+$BR50*CJ$65+$BS50*CI$65+$BT50*CH$65+$BU50*CG$65+$BV50*CF$65+$BW50*CE$65+$BX50*CD$65</f>
        <v>1217.6674090903371</v>
      </c>
      <c r="DK50" s="47">
        <f t="shared" ref="DK50:DK57" si="179">$AR50*DK$65+$AS50*DJ$65+$AT50*DI$65+$AU50*DH$65+$AV50*DG$65+$AW50*DF$65+$AX50*DE$65+$AY50*DD$65+$AZ50*DC$65+$BA50*DB$65+$BB50*DA$65+$BC50*CZ$65+$BD50*CY$65+$BE50*CX$65+$BF50*CW$65+$BG50*CV$65+$BH50*CU$65+$BI50*CT$65+$BJ50*CS$65+$BK50*CR$65+$BL50*CQ$65+$BM50*CP$65+$BN50*CO$65+$BO50*CN$65+$BP50*CM$65+$BQ50*CL$65+$BR50*CK$65+$BS50*CJ$65+$BT50*CI$65+$BU50*CH$65+$BV50*CG$65+$BW50*CF$65+$BX50*CE$65+$BY50*CD$65</f>
        <v>1229.6544981777713</v>
      </c>
      <c r="DL50" s="47">
        <f t="shared" ref="DL50:DL57" si="180">$AR50*DL$65+$AS50*DK$65+$AT50*DJ$65+$AU50*DI$65+$AV50*DH$65+$AW50*DG$65+$AX50*DF$65+$AY50*DE$65+$AZ50*DD$65+$BA50*DC$65+$BB50*DB$65+$BC50*DA$65+$BD50*CZ$65+$BE50*CY$65+$BF50*CX$65+$BG50*CW$65+$BH50*CV$65+$BI50*CU$65+$BJ50*CT$65+$BK50*CS$65+$BL50*CR$65+$BM50*CQ$65+$BN50*CP$65+$BO50*CO$65+$BP50*CN$65+$BQ50*CM$65+$BR50*CL$65+$BS50*CK$65+$BT50*CJ$65+$BU50*CI$65+$BV50*CH$65+$BW50*CG$65+$BX50*CF$65+$BY50*CE$65+$BZ50*CD$65</f>
        <v>1238.853152637176</v>
      </c>
      <c r="DM50" s="47">
        <f t="shared" ref="DM50:DM57" si="181">$AR50*DM$65+$AS50*DL$65+$AT50*DK$65+$AU50*DJ$65+$AV50*DI$65+$AW50*DH$65+$AX50*DG$65+$AY50*DF$65+$AZ50*DE$65+$BA50*DD$65+$BB50*DC$65+$BC50*DB$65+$BD50*DA$65+$BE50*CZ$65+$BF50*CY$65+$BG50*CX$65+$BH50*CW$65+$BI50*CV$65+$BJ50*CU$65+$BK50*CT$65+$BL50*CS$65+$BM50*CR$65+$BN50*CQ$65+$BO50*CP$65+$BP50*CO$65+$BQ50*CN$65+$BR50*CM$65+$BS50*CL$65+$BT50*CK$65+$BU50*CJ$65+$BV50*CI$65+$BW50*CH$65+$BX50*CG$65+$BY50*CF$65+$BZ50*CE$65+$CA50*CD$65</f>
        <v>1247.6502142918682</v>
      </c>
      <c r="DN50" s="47">
        <f t="shared" ref="DN50:DN57" si="182">$AR50*DN$65+$AS50*DM$65+$AT50*DL$65+$AU50*DK$65+$AV50*DJ$65+$AW50*DI$65+$AX50*DH$65+$AY50*DG$65+$AZ50*DF$65+$BA50*DE$65+$BB50*DD$65+$BC50*DC$65+$BD50*DB$65+$BE50*DA$65+$BF50*CZ$65+$BG50*CY$65+$BH50*CX$65+$BI50*CW$65+$BJ50*CV$65+$BK50*CU$65+$BL50*CT$65+$BM50*CS$65+$BN50*CR$65+$BO50*CQ$65+$BP50*CP$65+$BQ50*CO$65+$BR50*CN$65+$BS50*CM$65+$BT50*CL$65+$BU50*CK$65+$BV50*CJ$65+$BW50*CI$65+$BX50*CH$65+$BY50*CG$65+$BZ50*CF$65+$CA50*CE$65+$CB50*CD$65</f>
        <v>1256.6661078799609</v>
      </c>
      <c r="DO50" s="47">
        <f t="shared" ref="DO50:DO57" si="183">$AR50*DO$65+$AS50*DN$65+$AT50*DM$65+$AU50*DL$65+$AV50*DK$65+$AW50*DJ$65+$AX50*DI$65+$AY50*DH$65+$AZ50*DG$65+$BA50*DF$65+$BB50*DE$65+$BC50*DD$65+$BD50*DC$65+$BE50*DB$65+$BF50*DA$65+$BG50*CZ$65+$BH50*CY$65+$BI50*CX$65+$BJ50*CW$65+$BK50*CV$65+$BL50*CU$65+$BM50*CT$65+$BN50*CS$65+$BO50*CR$65+$BP50*CQ$65+$BQ50*CP$65+$BR50*CO$65+$BS50*CN$65+$BT50*CM$65+$BU50*CL$65+$BV50*CK$65+$BW50*CJ$65+$BX50*CI$65+$BY50*CH$65+$BZ50*CG$65+$CA50*CF$65+$CB50*CE$65*$CC50*CD$65</f>
        <v>1266.1953326122252</v>
      </c>
    </row>
    <row r="51" spans="2:119" x14ac:dyDescent="0.35">
      <c r="B51" s="27" t="s">
        <v>2114</v>
      </c>
      <c r="C51" s="27" t="s">
        <v>92</v>
      </c>
      <c r="D51" s="30">
        <f>SUMIFS(F861_2013_EE!$I$4:$I$568,F861_2013_EE!$D$4:$D$568,C51)/1000</f>
        <v>930.72699999999998</v>
      </c>
      <c r="E51" s="25">
        <f>D51/Sales!I51</f>
        <v>1.0020453427059843E-2</v>
      </c>
      <c r="F51" s="45"/>
      <c r="G51" s="45"/>
      <c r="H51" s="45"/>
      <c r="I51" s="45"/>
      <c r="J51" s="45"/>
      <c r="K51" s="45"/>
      <c r="L51" s="45"/>
      <c r="M51" s="45">
        <f t="shared" ref="M51:AQ51" si="184">IF(M$5&lt;=2020,MIN(objective_savings_pcnt,$E51),MIN(objective_savings_pcnt,L51+EE_ramp_rate))</f>
        <v>0.01</v>
      </c>
      <c r="N51" s="45">
        <f t="shared" si="184"/>
        <v>0.01</v>
      </c>
      <c r="O51" s="45">
        <f t="shared" si="184"/>
        <v>0.01</v>
      </c>
      <c r="P51" s="45">
        <f t="shared" si="184"/>
        <v>0.01</v>
      </c>
      <c r="Q51" s="45">
        <f t="shared" si="184"/>
        <v>0.01</v>
      </c>
      <c r="R51" s="45">
        <f t="shared" si="184"/>
        <v>0.01</v>
      </c>
      <c r="S51" s="45">
        <f t="shared" si="184"/>
        <v>0.01</v>
      </c>
      <c r="T51" s="45">
        <f t="shared" si="184"/>
        <v>0.01</v>
      </c>
      <c r="U51" s="45">
        <f t="shared" si="184"/>
        <v>0.01</v>
      </c>
      <c r="V51" s="45">
        <f t="shared" si="184"/>
        <v>0.01</v>
      </c>
      <c r="W51" s="45">
        <f t="shared" si="184"/>
        <v>0.01</v>
      </c>
      <c r="X51" s="45">
        <f t="shared" si="184"/>
        <v>0.01</v>
      </c>
      <c r="Y51" s="45">
        <f t="shared" si="184"/>
        <v>0.01</v>
      </c>
      <c r="Z51" s="45">
        <f t="shared" si="184"/>
        <v>0.01</v>
      </c>
      <c r="AA51" s="45">
        <f t="shared" si="184"/>
        <v>0.01</v>
      </c>
      <c r="AB51" s="45">
        <f t="shared" si="184"/>
        <v>0.01</v>
      </c>
      <c r="AC51" s="45">
        <f t="shared" si="184"/>
        <v>0.01</v>
      </c>
      <c r="AD51" s="45">
        <f t="shared" si="184"/>
        <v>0.01</v>
      </c>
      <c r="AE51" s="45">
        <f t="shared" si="184"/>
        <v>0.01</v>
      </c>
      <c r="AF51" s="45">
        <f t="shared" si="184"/>
        <v>0.01</v>
      </c>
      <c r="AG51" s="45">
        <f t="shared" si="184"/>
        <v>0.01</v>
      </c>
      <c r="AH51" s="45">
        <f t="shared" si="184"/>
        <v>0.01</v>
      </c>
      <c r="AI51" s="45">
        <f t="shared" si="184"/>
        <v>0.01</v>
      </c>
      <c r="AJ51" s="45">
        <f t="shared" si="184"/>
        <v>0.01</v>
      </c>
      <c r="AK51" s="45">
        <f t="shared" si="184"/>
        <v>0.01</v>
      </c>
      <c r="AL51" s="45">
        <f t="shared" si="184"/>
        <v>0.01</v>
      </c>
      <c r="AM51" s="45">
        <f t="shared" si="184"/>
        <v>0.01</v>
      </c>
      <c r="AN51" s="45">
        <f t="shared" si="184"/>
        <v>0.01</v>
      </c>
      <c r="AO51" s="45">
        <f t="shared" si="184"/>
        <v>0.01</v>
      </c>
      <c r="AP51" s="45">
        <f t="shared" si="184"/>
        <v>0.01</v>
      </c>
      <c r="AQ51" s="45">
        <f t="shared" si="184"/>
        <v>0.01</v>
      </c>
      <c r="AR51" s="50">
        <f>F51*Sales!I51</f>
        <v>0</v>
      </c>
      <c r="AS51" s="50">
        <f>G51*Sales!AV51</f>
        <v>0</v>
      </c>
      <c r="AT51" s="50">
        <f>H51*Sales!AW51</f>
        <v>0</v>
      </c>
      <c r="AU51" s="50">
        <f>I51*Sales!AX51</f>
        <v>0</v>
      </c>
      <c r="AV51" s="50">
        <f>J51*Sales!AY51</f>
        <v>0</v>
      </c>
      <c r="AW51" s="50">
        <f>K51*Sales!AZ51</f>
        <v>0</v>
      </c>
      <c r="AX51" s="50">
        <f>L51*Sales!BA51</f>
        <v>0</v>
      </c>
      <c r="AY51" s="50">
        <f>M51*Sales!BB51</f>
        <v>974.76709197900709</v>
      </c>
      <c r="AZ51" s="50">
        <f>N51*Sales!BC51</f>
        <v>972.89400388372326</v>
      </c>
      <c r="BA51" s="50">
        <f>O51*Sales!BD51</f>
        <v>971.10326089598061</v>
      </c>
      <c r="BB51" s="50">
        <f>P51*Sales!BE51</f>
        <v>969.39455346746092</v>
      </c>
      <c r="BC51" s="50">
        <f>Q51*Sales!BF51</f>
        <v>967.76757929685368</v>
      </c>
      <c r="BD51" s="50">
        <f>R51*Sales!BG51</f>
        <v>966.2220432909246</v>
      </c>
      <c r="BE51" s="50">
        <f>S51*Sales!BH51</f>
        <v>964.75765752624284</v>
      </c>
      <c r="BF51" s="50">
        <f>T51*Sales!BI51</f>
        <v>965.12681817817224</v>
      </c>
      <c r="BG51" s="50">
        <f>U51*Sales!BJ51</f>
        <v>967.22286044335169</v>
      </c>
      <c r="BH51" s="50">
        <f>V51*Sales!BK51</f>
        <v>969.35881874476809</v>
      </c>
      <c r="BI51" s="50">
        <f>W51*Sales!BL51</f>
        <v>972.67435602234923</v>
      </c>
      <c r="BJ51" s="50">
        <f>X51*Sales!BM51</f>
        <v>978.01710222966108</v>
      </c>
      <c r="BK51" s="50">
        <f>Y51*Sales!BN51</f>
        <v>983.36386746261371</v>
      </c>
      <c r="BL51" s="50">
        <f>Z51*Sales!BO51</f>
        <v>988.71571852064073</v>
      </c>
      <c r="BM51" s="50">
        <f>AA51*Sales!BP51</f>
        <v>994.07686544420869</v>
      </c>
      <c r="BN51" s="50">
        <f>AB51*Sales!BQ51</f>
        <v>1001.8390311931714</v>
      </c>
      <c r="BO51" s="50">
        <f>AC51*Sales!BR51</f>
        <v>1010.2072921306425</v>
      </c>
      <c r="BP51" s="50">
        <f>AD51*Sales!BS51</f>
        <v>1018.5651243880764</v>
      </c>
      <c r="BQ51" s="50">
        <f>AE51*Sales!BT51</f>
        <v>1026.9249074635097</v>
      </c>
      <c r="BR51" s="50">
        <f>AF51*Sales!BU51</f>
        <v>1035.2945223082597</v>
      </c>
      <c r="BS51" s="50">
        <f>AG51*Sales!BV51</f>
        <v>1043.6761871160193</v>
      </c>
      <c r="BT51" s="50">
        <f>AH51*Sales!BW51</f>
        <v>1052.075440144851</v>
      </c>
      <c r="BU51" s="50">
        <f>AI51*Sales!BX51</f>
        <v>1059.5255977318095</v>
      </c>
      <c r="BV51" s="50">
        <f>AJ51*Sales!BY51</f>
        <v>1067.0391451260602</v>
      </c>
      <c r="BW51" s="50">
        <f>AK51*Sales!BZ51</f>
        <v>1074.5887815392323</v>
      </c>
      <c r="BX51" s="50">
        <f>AL51*Sales!CA51</f>
        <v>1082.1802982424963</v>
      </c>
      <c r="BY51" s="50">
        <f>AM51*Sales!CB51</f>
        <v>1089.825068573836</v>
      </c>
      <c r="BZ51" s="50">
        <f>AN51*Sales!CC51</f>
        <v>1097.5255538833151</v>
      </c>
      <c r="CA51" s="50">
        <f>AO51*Sales!CD51</f>
        <v>1105.2816841368799</v>
      </c>
      <c r="CB51" s="50">
        <f>AP51*Sales!CE51</f>
        <v>1113.091997564062</v>
      </c>
      <c r="CC51" s="50">
        <f>AQ51*Sales!CF51</f>
        <v>1120.9611249846589</v>
      </c>
      <c r="CD51" s="47">
        <f t="shared" si="113"/>
        <v>0</v>
      </c>
      <c r="CE51" s="47">
        <f t="shared" si="114"/>
        <v>0</v>
      </c>
      <c r="CF51" s="47">
        <f t="shared" si="115"/>
        <v>0</v>
      </c>
      <c r="CG51" s="47">
        <f t="shared" si="116"/>
        <v>0</v>
      </c>
      <c r="CH51" s="47">
        <f t="shared" si="117"/>
        <v>0</v>
      </c>
      <c r="CI51" s="47">
        <f t="shared" si="118"/>
        <v>0</v>
      </c>
      <c r="CJ51" s="47">
        <f t="shared" si="119"/>
        <v>0</v>
      </c>
      <c r="CK51" s="47">
        <f t="shared" si="120"/>
        <v>0</v>
      </c>
      <c r="CL51" s="47">
        <f t="shared" si="121"/>
        <v>0</v>
      </c>
      <c r="CM51" s="47">
        <f t="shared" si="122"/>
        <v>0</v>
      </c>
      <c r="CN51" s="47">
        <f t="shared" si="123"/>
        <v>0</v>
      </c>
      <c r="CO51" s="47">
        <f t="shared" si="124"/>
        <v>0</v>
      </c>
      <c r="CP51" s="47">
        <f t="shared" si="125"/>
        <v>0</v>
      </c>
      <c r="CQ51" s="47">
        <f t="shared" si="126"/>
        <v>175.26769666072238</v>
      </c>
      <c r="CR51" s="47">
        <f t="shared" si="127"/>
        <v>341.64895955399777</v>
      </c>
      <c r="CS51" s="47">
        <f t="shared" si="128"/>
        <v>341.00661431673979</v>
      </c>
      <c r="CT51" s="47">
        <f t="shared" si="129"/>
        <v>454.31611138009328</v>
      </c>
      <c r="CU51" s="47">
        <f t="shared" si="163"/>
        <v>653.51337584212672</v>
      </c>
      <c r="CV51" s="47">
        <f t="shared" si="164"/>
        <v>652.36360913720159</v>
      </c>
      <c r="CW51" s="47">
        <f t="shared" si="165"/>
        <v>651.26884538305148</v>
      </c>
      <c r="CX51" s="47">
        <f t="shared" si="166"/>
        <v>650.54402554634419</v>
      </c>
      <c r="CY51" s="47">
        <f t="shared" si="167"/>
        <v>888.94419803535391</v>
      </c>
      <c r="CZ51" s="47">
        <f t="shared" si="168"/>
        <v>950.19596890094635</v>
      </c>
      <c r="DA51" s="47">
        <f t="shared" si="169"/>
        <v>950.3439304115085</v>
      </c>
      <c r="DB51" s="47">
        <f t="shared" si="170"/>
        <v>951.66143070442683</v>
      </c>
      <c r="DC51" s="47">
        <f t="shared" si="171"/>
        <v>953.71052619974137</v>
      </c>
      <c r="DD51" s="47">
        <f t="shared" si="172"/>
        <v>955.93234989644577</v>
      </c>
      <c r="DE51" s="47">
        <f t="shared" si="173"/>
        <v>958.66065042060518</v>
      </c>
      <c r="DF51" s="47">
        <f t="shared" si="174"/>
        <v>978.69327691725164</v>
      </c>
      <c r="DG51" s="47">
        <f t="shared" si="175"/>
        <v>986.67948356663612</v>
      </c>
      <c r="DH51" s="47">
        <f t="shared" si="176"/>
        <v>991.95785492342873</v>
      </c>
      <c r="DI51" s="47">
        <f t="shared" si="177"/>
        <v>997.81000440181515</v>
      </c>
      <c r="DJ51" s="47">
        <f t="shared" si="178"/>
        <v>1004.7996361339364</v>
      </c>
      <c r="DK51" s="47">
        <f t="shared" si="179"/>
        <v>1012.0466287619636</v>
      </c>
      <c r="DL51" s="47">
        <f t="shared" si="180"/>
        <v>1019.3000072225076</v>
      </c>
      <c r="DM51" s="47">
        <f t="shared" si="181"/>
        <v>1026.4202277250486</v>
      </c>
      <c r="DN51" s="47">
        <f t="shared" si="182"/>
        <v>1034.0147852829805</v>
      </c>
      <c r="DO51" s="47">
        <f t="shared" si="183"/>
        <v>1041.936696518037</v>
      </c>
    </row>
    <row r="52" spans="2:119" x14ac:dyDescent="0.35">
      <c r="B52" s="27" t="s">
        <v>2115</v>
      </c>
      <c r="C52" s="27" t="s">
        <v>112</v>
      </c>
      <c r="D52" s="30">
        <f>SUMIFS(F861_2013_EE!$I$4:$I$568,F861_2013_EE!$D$4:$D$568,C52)/1000</f>
        <v>77.114999999999995</v>
      </c>
      <c r="E52" s="25">
        <f>D52/Sales!I52</f>
        <v>2.4559034517680814E-3</v>
      </c>
      <c r="F52" s="45"/>
      <c r="G52" s="45"/>
      <c r="H52" s="45"/>
      <c r="I52" s="45"/>
      <c r="J52" s="45"/>
      <c r="K52" s="45"/>
      <c r="L52" s="45"/>
      <c r="M52" s="45">
        <f t="shared" ref="M52:AQ52" si="185">IF(M$5&lt;=2020,MIN(objective_savings_pcnt,$E52),MIN(objective_savings_pcnt,L52+EE_ramp_rate))</f>
        <v>2.4559034517680814E-3</v>
      </c>
      <c r="N52" s="45">
        <f t="shared" si="185"/>
        <v>4.4559034517680819E-3</v>
      </c>
      <c r="O52" s="45">
        <f t="shared" si="185"/>
        <v>6.455903451768082E-3</v>
      </c>
      <c r="P52" s="45">
        <f t="shared" si="185"/>
        <v>8.455903451768082E-3</v>
      </c>
      <c r="Q52" s="45">
        <f t="shared" si="185"/>
        <v>0.01</v>
      </c>
      <c r="R52" s="45">
        <f t="shared" si="185"/>
        <v>0.01</v>
      </c>
      <c r="S52" s="45">
        <f t="shared" si="185"/>
        <v>0.01</v>
      </c>
      <c r="T52" s="45">
        <f t="shared" si="185"/>
        <v>0.01</v>
      </c>
      <c r="U52" s="45">
        <f t="shared" si="185"/>
        <v>0.01</v>
      </c>
      <c r="V52" s="45">
        <f t="shared" si="185"/>
        <v>0.01</v>
      </c>
      <c r="W52" s="45">
        <f t="shared" si="185"/>
        <v>0.01</v>
      </c>
      <c r="X52" s="45">
        <f t="shared" si="185"/>
        <v>0.01</v>
      </c>
      <c r="Y52" s="45">
        <f t="shared" si="185"/>
        <v>0.01</v>
      </c>
      <c r="Z52" s="45">
        <f t="shared" si="185"/>
        <v>0.01</v>
      </c>
      <c r="AA52" s="45">
        <f t="shared" si="185"/>
        <v>0.01</v>
      </c>
      <c r="AB52" s="45">
        <f t="shared" si="185"/>
        <v>0.01</v>
      </c>
      <c r="AC52" s="45">
        <f t="shared" si="185"/>
        <v>0.01</v>
      </c>
      <c r="AD52" s="45">
        <f t="shared" si="185"/>
        <v>0.01</v>
      </c>
      <c r="AE52" s="45">
        <f t="shared" si="185"/>
        <v>0.01</v>
      </c>
      <c r="AF52" s="45">
        <f t="shared" si="185"/>
        <v>0.01</v>
      </c>
      <c r="AG52" s="45">
        <f t="shared" si="185"/>
        <v>0.01</v>
      </c>
      <c r="AH52" s="45">
        <f t="shared" si="185"/>
        <v>0.01</v>
      </c>
      <c r="AI52" s="45">
        <f t="shared" si="185"/>
        <v>0.01</v>
      </c>
      <c r="AJ52" s="45">
        <f t="shared" si="185"/>
        <v>0.01</v>
      </c>
      <c r="AK52" s="45">
        <f t="shared" si="185"/>
        <v>0.01</v>
      </c>
      <c r="AL52" s="45">
        <f t="shared" si="185"/>
        <v>0.01</v>
      </c>
      <c r="AM52" s="45">
        <f t="shared" si="185"/>
        <v>0.01</v>
      </c>
      <c r="AN52" s="45">
        <f t="shared" si="185"/>
        <v>0.01</v>
      </c>
      <c r="AO52" s="45">
        <f t="shared" si="185"/>
        <v>0.01</v>
      </c>
      <c r="AP52" s="45">
        <f t="shared" si="185"/>
        <v>0.01</v>
      </c>
      <c r="AQ52" s="45">
        <f t="shared" si="185"/>
        <v>0.01</v>
      </c>
      <c r="AR52" s="50">
        <f>F52*Sales!I52</f>
        <v>0</v>
      </c>
      <c r="AS52" s="50">
        <f>G52*Sales!AV52</f>
        <v>0</v>
      </c>
      <c r="AT52" s="50">
        <f>H52*Sales!AW52</f>
        <v>0</v>
      </c>
      <c r="AU52" s="50">
        <f>I52*Sales!AX52</f>
        <v>0</v>
      </c>
      <c r="AV52" s="50">
        <f>J52*Sales!AY52</f>
        <v>0</v>
      </c>
      <c r="AW52" s="50">
        <f>K52*Sales!AZ52</f>
        <v>0</v>
      </c>
      <c r="AX52" s="50">
        <f>L52*Sales!BA52</f>
        <v>0</v>
      </c>
      <c r="AY52" s="50">
        <f>M52*Sales!BB52</f>
        <v>79.284978468572376</v>
      </c>
      <c r="AZ52" s="50">
        <f>N52*Sales!BC52</f>
        <v>144.16542175944349</v>
      </c>
      <c r="BA52" s="50">
        <f>O52*Sales!BD52</f>
        <v>208.91298787638064</v>
      </c>
      <c r="BB52" s="50">
        <f>P52*Sales!BE52</f>
        <v>273.14370780626149</v>
      </c>
      <c r="BC52" s="50">
        <f>Q52*Sales!BF52</f>
        <v>321.80740548678267</v>
      </c>
      <c r="BD52" s="50">
        <f>R52*Sales!BG52</f>
        <v>320.1138910015772</v>
      </c>
      <c r="BE52" s="50">
        <f>S52*Sales!BH52</f>
        <v>318.44437930210069</v>
      </c>
      <c r="BF52" s="50">
        <f>T52*Sales!BI52</f>
        <v>316.94122123634088</v>
      </c>
      <c r="BG52" s="50">
        <f>U52*Sales!BJ52</f>
        <v>315.71249021139141</v>
      </c>
      <c r="BH52" s="50">
        <f>V52*Sales!BK52</f>
        <v>314.73059949251905</v>
      </c>
      <c r="BI52" s="50">
        <f>W52*Sales!BL52</f>
        <v>314.08461928381092</v>
      </c>
      <c r="BJ52" s="50">
        <f>X52*Sales!BM52</f>
        <v>313.88819026032178</v>
      </c>
      <c r="BK52" s="50">
        <f>Y52*Sales!BN52</f>
        <v>313.98997068943135</v>
      </c>
      <c r="BL52" s="50">
        <f>Z52*Sales!BO52</f>
        <v>314.30005081871684</v>
      </c>
      <c r="BM52" s="50">
        <f>AA52*Sales!BP52</f>
        <v>314.79746770787347</v>
      </c>
      <c r="BN52" s="50">
        <f>AB52*Sales!BQ52</f>
        <v>315.58433524972691</v>
      </c>
      <c r="BO52" s="50">
        <f>AC52*Sales!BR52</f>
        <v>316.57015840399976</v>
      </c>
      <c r="BP52" s="50">
        <f>AD52*Sales!BS52</f>
        <v>317.74484511571717</v>
      </c>
      <c r="BQ52" s="50">
        <f>AE52*Sales!BT52</f>
        <v>319.10723788098824</v>
      </c>
      <c r="BR52" s="50">
        <f>AF52*Sales!BU52</f>
        <v>320.61924067612955</v>
      </c>
      <c r="BS52" s="50">
        <f>AG52*Sales!BV52</f>
        <v>322.14816353963323</v>
      </c>
      <c r="BT52" s="50">
        <f>AH52*Sales!BW52</f>
        <v>323.66409017075506</v>
      </c>
      <c r="BU52" s="50">
        <f>AI52*Sales!BX52</f>
        <v>324.59639076658158</v>
      </c>
      <c r="BV52" s="50">
        <f>AJ52*Sales!BY52</f>
        <v>325.53531017305545</v>
      </c>
      <c r="BW52" s="50">
        <f>AK52*Sales!BZ52</f>
        <v>326.48244057617268</v>
      </c>
      <c r="BX52" s="50">
        <f>AL52*Sales!CA52</f>
        <v>327.43998116052256</v>
      </c>
      <c r="BY52" s="50">
        <f>AM52*Sales!CB52</f>
        <v>328.40799456485206</v>
      </c>
      <c r="BZ52" s="50">
        <f>AN52*Sales!CC52</f>
        <v>329.3795803723184</v>
      </c>
      <c r="CA52" s="50">
        <f>AO52*Sales!CD52</f>
        <v>330.35451480999109</v>
      </c>
      <c r="CB52" s="50">
        <f>AP52*Sales!CE52</f>
        <v>331.33288006040533</v>
      </c>
      <c r="CC52" s="50">
        <f>AQ52*Sales!CF52</f>
        <v>332.31486820586446</v>
      </c>
      <c r="CD52" s="47">
        <f t="shared" si="113"/>
        <v>0</v>
      </c>
      <c r="CE52" s="47">
        <f t="shared" si="114"/>
        <v>0</v>
      </c>
      <c r="CF52" s="47">
        <f t="shared" si="115"/>
        <v>0</v>
      </c>
      <c r="CG52" s="47">
        <f t="shared" si="116"/>
        <v>0</v>
      </c>
      <c r="CH52" s="47">
        <f t="shared" si="117"/>
        <v>0</v>
      </c>
      <c r="CI52" s="47">
        <f t="shared" si="118"/>
        <v>0</v>
      </c>
      <c r="CJ52" s="47">
        <f t="shared" si="119"/>
        <v>0</v>
      </c>
      <c r="CK52" s="47">
        <f t="shared" si="120"/>
        <v>0</v>
      </c>
      <c r="CL52" s="47">
        <f t="shared" si="121"/>
        <v>0</v>
      </c>
      <c r="CM52" s="47">
        <f t="shared" si="122"/>
        <v>0</v>
      </c>
      <c r="CN52" s="47">
        <f t="shared" si="123"/>
        <v>0</v>
      </c>
      <c r="CO52" s="47">
        <f t="shared" si="124"/>
        <v>0</v>
      </c>
      <c r="CP52" s="47">
        <f t="shared" si="125"/>
        <v>0</v>
      </c>
      <c r="CQ52" s="47">
        <f t="shared" si="126"/>
        <v>14.255811126911656</v>
      </c>
      <c r="CR52" s="47">
        <f t="shared" si="127"/>
        <v>39.482024950125975</v>
      </c>
      <c r="CS52" s="47">
        <f t="shared" si="128"/>
        <v>62.220685434468109</v>
      </c>
      <c r="CT52" s="47">
        <f t="shared" si="129"/>
        <v>94.109884396874605</v>
      </c>
      <c r="CU52" s="47">
        <f t="shared" si="163"/>
        <v>137.69572373677556</v>
      </c>
      <c r="CV52" s="47">
        <f t="shared" si="164"/>
        <v>166.59358788892794</v>
      </c>
      <c r="CW52" s="47">
        <f t="shared" si="165"/>
        <v>186.79531759589165</v>
      </c>
      <c r="CX52" s="47">
        <f t="shared" si="166"/>
        <v>205.10566870044946</v>
      </c>
      <c r="CY52" s="47">
        <f t="shared" si="167"/>
        <v>233.81134588635581</v>
      </c>
      <c r="CZ52" s="47">
        <f t="shared" si="168"/>
        <v>253.75355397436047</v>
      </c>
      <c r="DA52" s="47">
        <f t="shared" si="169"/>
        <v>272.88208061966856</v>
      </c>
      <c r="DB52" s="47">
        <f t="shared" si="170"/>
        <v>292.08027296745934</v>
      </c>
      <c r="DC52" s="47">
        <f t="shared" si="171"/>
        <v>307.65310555264273</v>
      </c>
      <c r="DD52" s="47">
        <f t="shared" si="172"/>
        <v>310.10307251305983</v>
      </c>
      <c r="DE52" s="47">
        <f t="shared" si="173"/>
        <v>309.57483383305623</v>
      </c>
      <c r="DF52" s="47">
        <f t="shared" si="174"/>
        <v>310.60145525255263</v>
      </c>
      <c r="DG52" s="47">
        <f t="shared" si="175"/>
        <v>311.87806284230561</v>
      </c>
      <c r="DH52" s="47">
        <f t="shared" si="176"/>
        <v>313.31955901613418</v>
      </c>
      <c r="DI52" s="47">
        <f t="shared" si="177"/>
        <v>314.9882329845326</v>
      </c>
      <c r="DJ52" s="47">
        <f t="shared" si="178"/>
        <v>316.67262650452966</v>
      </c>
      <c r="DK52" s="47">
        <f t="shared" si="179"/>
        <v>317.67649380411285</v>
      </c>
      <c r="DL52" s="47">
        <f t="shared" si="180"/>
        <v>318.66059599733717</v>
      </c>
      <c r="DM52" s="47">
        <f t="shared" si="181"/>
        <v>319.65530198896971</v>
      </c>
      <c r="DN52" s="47">
        <f t="shared" si="182"/>
        <v>320.67168106093658</v>
      </c>
      <c r="DO52" s="47">
        <f t="shared" si="183"/>
        <v>321.76441991010518</v>
      </c>
    </row>
    <row r="53" spans="2:119" x14ac:dyDescent="0.35">
      <c r="B53" s="27" t="s">
        <v>2116</v>
      </c>
      <c r="C53" s="27" t="s">
        <v>37</v>
      </c>
      <c r="D53" s="30">
        <f>SUMIFS(F861_2013_EE!$I$4:$I$568,F861_2013_EE!$D$4:$D$568,C53)/1000</f>
        <v>912.33600000000001</v>
      </c>
      <c r="E53" s="25">
        <f>D53/Sales!I53</f>
        <v>1.3198533540637951E-2</v>
      </c>
      <c r="F53" s="45"/>
      <c r="G53" s="45"/>
      <c r="H53" s="45"/>
      <c r="I53" s="45"/>
      <c r="J53" s="45"/>
      <c r="K53" s="45"/>
      <c r="L53" s="45"/>
      <c r="M53" s="45">
        <f t="shared" ref="M53:AQ53" si="186">IF(M$5&lt;=2020,MIN(objective_savings_pcnt,$E53),MIN(objective_savings_pcnt,L53+EE_ramp_rate))</f>
        <v>0.01</v>
      </c>
      <c r="N53" s="45">
        <f t="shared" si="186"/>
        <v>0.01</v>
      </c>
      <c r="O53" s="45">
        <f t="shared" si="186"/>
        <v>0.01</v>
      </c>
      <c r="P53" s="45">
        <f t="shared" si="186"/>
        <v>0.01</v>
      </c>
      <c r="Q53" s="45">
        <f t="shared" si="186"/>
        <v>0.01</v>
      </c>
      <c r="R53" s="45">
        <f t="shared" si="186"/>
        <v>0.01</v>
      </c>
      <c r="S53" s="45">
        <f t="shared" si="186"/>
        <v>0.01</v>
      </c>
      <c r="T53" s="45">
        <f t="shared" si="186"/>
        <v>0.01</v>
      </c>
      <c r="U53" s="45">
        <f t="shared" si="186"/>
        <v>0.01</v>
      </c>
      <c r="V53" s="45">
        <f t="shared" si="186"/>
        <v>0.01</v>
      </c>
      <c r="W53" s="45">
        <f t="shared" si="186"/>
        <v>0.01</v>
      </c>
      <c r="X53" s="45">
        <f t="shared" si="186"/>
        <v>0.01</v>
      </c>
      <c r="Y53" s="45">
        <f t="shared" si="186"/>
        <v>0.01</v>
      </c>
      <c r="Z53" s="45">
        <f t="shared" si="186"/>
        <v>0.01</v>
      </c>
      <c r="AA53" s="45">
        <f t="shared" si="186"/>
        <v>0.01</v>
      </c>
      <c r="AB53" s="45">
        <f t="shared" si="186"/>
        <v>0.01</v>
      </c>
      <c r="AC53" s="45">
        <f t="shared" si="186"/>
        <v>0.01</v>
      </c>
      <c r="AD53" s="45">
        <f t="shared" si="186"/>
        <v>0.01</v>
      </c>
      <c r="AE53" s="45">
        <f t="shared" si="186"/>
        <v>0.01</v>
      </c>
      <c r="AF53" s="45">
        <f t="shared" si="186"/>
        <v>0.01</v>
      </c>
      <c r="AG53" s="45">
        <f t="shared" si="186"/>
        <v>0.01</v>
      </c>
      <c r="AH53" s="45">
        <f t="shared" si="186"/>
        <v>0.01</v>
      </c>
      <c r="AI53" s="45">
        <f t="shared" si="186"/>
        <v>0.01</v>
      </c>
      <c r="AJ53" s="45">
        <f t="shared" si="186"/>
        <v>0.01</v>
      </c>
      <c r="AK53" s="45">
        <f t="shared" si="186"/>
        <v>0.01</v>
      </c>
      <c r="AL53" s="45">
        <f t="shared" si="186"/>
        <v>0.01</v>
      </c>
      <c r="AM53" s="45">
        <f t="shared" si="186"/>
        <v>0.01</v>
      </c>
      <c r="AN53" s="45">
        <f t="shared" si="186"/>
        <v>0.01</v>
      </c>
      <c r="AO53" s="45">
        <f t="shared" si="186"/>
        <v>0.01</v>
      </c>
      <c r="AP53" s="45">
        <f t="shared" si="186"/>
        <v>0.01</v>
      </c>
      <c r="AQ53" s="45">
        <f t="shared" si="186"/>
        <v>0.01</v>
      </c>
      <c r="AR53" s="50">
        <f>F53*Sales!I53</f>
        <v>0</v>
      </c>
      <c r="AS53" s="50">
        <f>G53*Sales!AV53</f>
        <v>0</v>
      </c>
      <c r="AT53" s="50">
        <f>H53*Sales!AW53</f>
        <v>0</v>
      </c>
      <c r="AU53" s="50">
        <f>I53*Sales!AX53</f>
        <v>0</v>
      </c>
      <c r="AV53" s="50">
        <f>J53*Sales!AY53</f>
        <v>0</v>
      </c>
      <c r="AW53" s="50">
        <f>K53*Sales!AZ53</f>
        <v>0</v>
      </c>
      <c r="AX53" s="50">
        <f>L53*Sales!BA53</f>
        <v>0</v>
      </c>
      <c r="AY53" s="50">
        <f>M53*Sales!BB53</f>
        <v>709.854392187862</v>
      </c>
      <c r="AZ53" s="50">
        <f>N53*Sales!BC53</f>
        <v>705.90654718989344</v>
      </c>
      <c r="BA53" s="50">
        <f>O53*Sales!BD53</f>
        <v>702.01216506436981</v>
      </c>
      <c r="BB53" s="50">
        <f>P53*Sales!BE53</f>
        <v>698.17077325262665</v>
      </c>
      <c r="BC53" s="50">
        <f>Q53*Sales!BF53</f>
        <v>694.3819041970853</v>
      </c>
      <c r="BD53" s="50">
        <f>R53*Sales!BG53</f>
        <v>690.64509529246425</v>
      </c>
      <c r="BE53" s="50">
        <f>S53*Sales!BH53</f>
        <v>686.9598888374851</v>
      </c>
      <c r="BF53" s="50">
        <f>T53*Sales!BI53</f>
        <v>684.6021834899733</v>
      </c>
      <c r="BG53" s="50">
        <f>U53*Sales!BJ53</f>
        <v>683.48940823923272</v>
      </c>
      <c r="BH53" s="50">
        <f>V53*Sales!BK53</f>
        <v>682.38843105396063</v>
      </c>
      <c r="BI53" s="50">
        <f>W53*Sales!BL53</f>
        <v>682.12900592974097</v>
      </c>
      <c r="BJ53" s="50">
        <f>X53*Sales!BM53</f>
        <v>683.32519805021866</v>
      </c>
      <c r="BK53" s="50">
        <f>Y53*Sales!BN53</f>
        <v>684.49819515518732</v>
      </c>
      <c r="BL53" s="50">
        <f>Z53*Sales!BO53</f>
        <v>685.64864752459403</v>
      </c>
      <c r="BM53" s="50">
        <f>AA53*Sales!BP53</f>
        <v>686.77949105035543</v>
      </c>
      <c r="BN53" s="50">
        <f>AB53*Sales!BQ53</f>
        <v>689.63230781573657</v>
      </c>
      <c r="BO53" s="50">
        <f>AC53*Sales!BR53</f>
        <v>692.89349896662873</v>
      </c>
      <c r="BP53" s="50">
        <f>AD53*Sales!BS53</f>
        <v>696.11234043086381</v>
      </c>
      <c r="BQ53" s="50">
        <f>AE53*Sales!BT53</f>
        <v>699.29772070886179</v>
      </c>
      <c r="BR53" s="50">
        <f>AF53*Sales!BU53</f>
        <v>702.45521894928129</v>
      </c>
      <c r="BS53" s="50">
        <f>AG53*Sales!BV53</f>
        <v>705.58626891212771</v>
      </c>
      <c r="BT53" s="50">
        <f>AH53*Sales!BW53</f>
        <v>708.69471544128271</v>
      </c>
      <c r="BU53" s="50">
        <f>AI53*Sales!BX53</f>
        <v>710.7007689179826</v>
      </c>
      <c r="BV53" s="50">
        <f>AJ53*Sales!BY53</f>
        <v>712.7242174093999</v>
      </c>
      <c r="BW53" s="50">
        <f>AK53*Sales!BZ53</f>
        <v>714.74485404994402</v>
      </c>
      <c r="BX53" s="50">
        <f>AL53*Sales!CA53</f>
        <v>716.76664208279442</v>
      </c>
      <c r="BY53" s="50">
        <f>AM53*Sales!CB53</f>
        <v>718.79759386169349</v>
      </c>
      <c r="BZ53" s="50">
        <f>AN53*Sales!CC53</f>
        <v>720.83920097856651</v>
      </c>
      <c r="CA53" s="50">
        <f>AO53*Sales!CD53</f>
        <v>722.89110429174957</v>
      </c>
      <c r="CB53" s="50">
        <f>AP53*Sales!CE53</f>
        <v>724.95125514651704</v>
      </c>
      <c r="CC53" s="50">
        <f>AQ53*Sales!CF53</f>
        <v>727.02209251926411</v>
      </c>
      <c r="CD53" s="47">
        <f t="shared" si="113"/>
        <v>0</v>
      </c>
      <c r="CE53" s="47">
        <f t="shared" si="114"/>
        <v>0</v>
      </c>
      <c r="CF53" s="47">
        <f t="shared" si="115"/>
        <v>0</v>
      </c>
      <c r="CG53" s="47">
        <f t="shared" si="116"/>
        <v>0</v>
      </c>
      <c r="CH53" s="47">
        <f t="shared" si="117"/>
        <v>0</v>
      </c>
      <c r="CI53" s="47">
        <f t="shared" si="118"/>
        <v>0</v>
      </c>
      <c r="CJ53" s="47">
        <f t="shared" si="119"/>
        <v>0</v>
      </c>
      <c r="CK53" s="47">
        <f t="shared" si="120"/>
        <v>0</v>
      </c>
      <c r="CL53" s="47">
        <f t="shared" si="121"/>
        <v>0</v>
      </c>
      <c r="CM53" s="47">
        <f t="shared" si="122"/>
        <v>0</v>
      </c>
      <c r="CN53" s="47">
        <f t="shared" si="123"/>
        <v>0</v>
      </c>
      <c r="CO53" s="47">
        <f t="shared" si="124"/>
        <v>0</v>
      </c>
      <c r="CP53" s="47">
        <f t="shared" si="125"/>
        <v>0</v>
      </c>
      <c r="CQ53" s="47">
        <f t="shared" si="126"/>
        <v>127.63515029079693</v>
      </c>
      <c r="CR53" s="47">
        <f t="shared" si="127"/>
        <v>248.33435463577774</v>
      </c>
      <c r="CS53" s="47">
        <f t="shared" si="128"/>
        <v>246.95891179678</v>
      </c>
      <c r="CT53" s="47">
        <f t="shared" si="129"/>
        <v>328.56426413950811</v>
      </c>
      <c r="CU53" s="47">
        <f t="shared" si="163"/>
        <v>472.41125604823708</v>
      </c>
      <c r="CV53" s="47">
        <f t="shared" si="164"/>
        <v>469.8261797780724</v>
      </c>
      <c r="CW53" s="47">
        <f t="shared" si="165"/>
        <v>467.2764484139326</v>
      </c>
      <c r="CX53" s="47">
        <f t="shared" si="166"/>
        <v>464.99124463540289</v>
      </c>
      <c r="CY53" s="47">
        <f t="shared" si="167"/>
        <v>636.83809454396089</v>
      </c>
      <c r="CZ53" s="47">
        <f t="shared" si="168"/>
        <v>679.04045743187908</v>
      </c>
      <c r="DA53" s="47">
        <f t="shared" si="169"/>
        <v>676.57218345658885</v>
      </c>
      <c r="DB53" s="47">
        <f t="shared" si="170"/>
        <v>674.94377649257819</v>
      </c>
      <c r="DC53" s="47">
        <f t="shared" si="171"/>
        <v>673.83316042203228</v>
      </c>
      <c r="DD53" s="47">
        <f t="shared" si="172"/>
        <v>672.83134595532511</v>
      </c>
      <c r="DE53" s="47">
        <f t="shared" si="173"/>
        <v>672.1808455359951</v>
      </c>
      <c r="DF53" s="47">
        <f t="shared" si="174"/>
        <v>684.11293232185494</v>
      </c>
      <c r="DG53" s="47">
        <f t="shared" si="175"/>
        <v>687.2075676485747</v>
      </c>
      <c r="DH53" s="47">
        <f t="shared" si="176"/>
        <v>688.29702990086264</v>
      </c>
      <c r="DI53" s="47">
        <f t="shared" si="177"/>
        <v>689.77811765152717</v>
      </c>
      <c r="DJ53" s="47">
        <f t="shared" si="178"/>
        <v>692.05969974552306</v>
      </c>
      <c r="DK53" s="47">
        <f t="shared" si="179"/>
        <v>694.49770688477793</v>
      </c>
      <c r="DL53" s="47">
        <f t="shared" si="180"/>
        <v>696.90855181621907</v>
      </c>
      <c r="DM53" s="47">
        <f t="shared" si="181"/>
        <v>699.12291859024401</v>
      </c>
      <c r="DN53" s="47">
        <f t="shared" si="182"/>
        <v>701.58751614637606</v>
      </c>
      <c r="DO53" s="47">
        <f t="shared" si="183"/>
        <v>704.25891811285373</v>
      </c>
    </row>
    <row r="54" spans="2:119" x14ac:dyDescent="0.35">
      <c r="B54" s="27" t="s">
        <v>2117</v>
      </c>
      <c r="C54" s="27" t="s">
        <v>165</v>
      </c>
      <c r="D54" s="30">
        <f>SUMIFS(F861_2013_EE!$I$4:$I$568,F861_2013_EE!$D$4:$D$568,C54)/1000</f>
        <v>29.571000000000002</v>
      </c>
      <c r="E54" s="25">
        <f>D54/Sales!I54</f>
        <v>1.7340121220764239E-3</v>
      </c>
      <c r="F54" s="45"/>
      <c r="G54" s="45"/>
      <c r="H54" s="45"/>
      <c r="I54" s="45"/>
      <c r="J54" s="45"/>
      <c r="K54" s="45"/>
      <c r="L54" s="45"/>
      <c r="M54" s="45">
        <f t="shared" ref="M54:AQ54" si="187">IF(M$5&lt;=2020,MIN(objective_savings_pcnt,$E54),MIN(objective_savings_pcnt,L54+EE_ramp_rate))</f>
        <v>1.7340121220764239E-3</v>
      </c>
      <c r="N54" s="45">
        <f t="shared" si="187"/>
        <v>3.7340121220764237E-3</v>
      </c>
      <c r="O54" s="45">
        <f t="shared" si="187"/>
        <v>5.7340121220764238E-3</v>
      </c>
      <c r="P54" s="45">
        <f t="shared" si="187"/>
        <v>7.7340121220764238E-3</v>
      </c>
      <c r="Q54" s="45">
        <f t="shared" si="187"/>
        <v>9.7340121220764238E-3</v>
      </c>
      <c r="R54" s="45">
        <f t="shared" si="187"/>
        <v>0.01</v>
      </c>
      <c r="S54" s="45">
        <f t="shared" si="187"/>
        <v>0.01</v>
      </c>
      <c r="T54" s="45">
        <f t="shared" si="187"/>
        <v>0.01</v>
      </c>
      <c r="U54" s="45">
        <f t="shared" si="187"/>
        <v>0.01</v>
      </c>
      <c r="V54" s="45">
        <f t="shared" si="187"/>
        <v>0.01</v>
      </c>
      <c r="W54" s="45">
        <f t="shared" si="187"/>
        <v>0.01</v>
      </c>
      <c r="X54" s="45">
        <f t="shared" si="187"/>
        <v>0.01</v>
      </c>
      <c r="Y54" s="45">
        <f t="shared" si="187"/>
        <v>0.01</v>
      </c>
      <c r="Z54" s="45">
        <f t="shared" si="187"/>
        <v>0.01</v>
      </c>
      <c r="AA54" s="45">
        <f t="shared" si="187"/>
        <v>0.01</v>
      </c>
      <c r="AB54" s="45">
        <f t="shared" si="187"/>
        <v>0.01</v>
      </c>
      <c r="AC54" s="45">
        <f t="shared" si="187"/>
        <v>0.01</v>
      </c>
      <c r="AD54" s="45">
        <f t="shared" si="187"/>
        <v>0.01</v>
      </c>
      <c r="AE54" s="45">
        <f t="shared" si="187"/>
        <v>0.01</v>
      </c>
      <c r="AF54" s="45">
        <f t="shared" si="187"/>
        <v>0.01</v>
      </c>
      <c r="AG54" s="45">
        <f t="shared" si="187"/>
        <v>0.01</v>
      </c>
      <c r="AH54" s="45">
        <f t="shared" si="187"/>
        <v>0.01</v>
      </c>
      <c r="AI54" s="45">
        <f t="shared" si="187"/>
        <v>0.01</v>
      </c>
      <c r="AJ54" s="45">
        <f t="shared" si="187"/>
        <v>0.01</v>
      </c>
      <c r="AK54" s="45">
        <f t="shared" si="187"/>
        <v>0.01</v>
      </c>
      <c r="AL54" s="45">
        <f t="shared" si="187"/>
        <v>0.01</v>
      </c>
      <c r="AM54" s="45">
        <f t="shared" si="187"/>
        <v>0.01</v>
      </c>
      <c r="AN54" s="45">
        <f t="shared" si="187"/>
        <v>0.01</v>
      </c>
      <c r="AO54" s="45">
        <f t="shared" si="187"/>
        <v>0.01</v>
      </c>
      <c r="AP54" s="45">
        <f t="shared" si="187"/>
        <v>0.01</v>
      </c>
      <c r="AQ54" s="45">
        <f t="shared" si="187"/>
        <v>0.01</v>
      </c>
      <c r="AR54" s="50">
        <f>F54*Sales!I54</f>
        <v>0</v>
      </c>
      <c r="AS54" s="50">
        <f>G54*Sales!AV54</f>
        <v>0</v>
      </c>
      <c r="AT54" s="50">
        <f>H54*Sales!AW54</f>
        <v>0</v>
      </c>
      <c r="AU54" s="50">
        <f>I54*Sales!AX54</f>
        <v>0</v>
      </c>
      <c r="AV54" s="50">
        <f>J54*Sales!AY54</f>
        <v>0</v>
      </c>
      <c r="AW54" s="50">
        <f>K54*Sales!AZ54</f>
        <v>0</v>
      </c>
      <c r="AX54" s="50">
        <f>L54*Sales!BA54</f>
        <v>0</v>
      </c>
      <c r="AY54" s="50">
        <f>M54*Sales!BB54</f>
        <v>31.03358379890653</v>
      </c>
      <c r="AZ54" s="50">
        <f>N54*Sales!BC54</f>
        <v>67.251529424694581</v>
      </c>
      <c r="BA54" s="50">
        <f>O54*Sales!BD54</f>
        <v>103.72268146031449</v>
      </c>
      <c r="BB54" s="50">
        <f>P54*Sales!BE54</f>
        <v>140.23485474830889</v>
      </c>
      <c r="BC54" s="50">
        <f>Q54*Sales!BF54</f>
        <v>176.57598011791924</v>
      </c>
      <c r="BD54" s="50">
        <f>R54*Sales!BG54</f>
        <v>181.12835016188589</v>
      </c>
      <c r="BE54" s="50">
        <f>S54*Sales!BH54</f>
        <v>180.82221082237672</v>
      </c>
      <c r="BF54" s="50">
        <f>T54*Sales!BI54</f>
        <v>180.58709191019807</v>
      </c>
      <c r="BG54" s="50">
        <f>U54*Sales!BJ54</f>
        <v>180.48478107036277</v>
      </c>
      <c r="BH54" s="50">
        <f>V54*Sales!BK54</f>
        <v>180.52337152728941</v>
      </c>
      <c r="BI54" s="50">
        <f>W54*Sales!BL54</f>
        <v>180.73833049425645</v>
      </c>
      <c r="BJ54" s="50">
        <f>X54*Sales!BM54</f>
        <v>181.19749073957709</v>
      </c>
      <c r="BK54" s="50">
        <f>Y54*Sales!BN54</f>
        <v>181.85199457504692</v>
      </c>
      <c r="BL54" s="50">
        <f>Z54*Sales!BO54</f>
        <v>182.63745296865491</v>
      </c>
      <c r="BM54" s="50">
        <f>AA54*Sales!BP54</f>
        <v>183.54436172794908</v>
      </c>
      <c r="BN54" s="50">
        <f>AB54*Sales!BQ54</f>
        <v>184.6103903888137</v>
      </c>
      <c r="BO54" s="50">
        <f>AC54*Sales!BR54</f>
        <v>185.79588020539069</v>
      </c>
      <c r="BP54" s="50">
        <f>AD54*Sales!BS54</f>
        <v>187.09430270481141</v>
      </c>
      <c r="BQ54" s="50">
        <f>AE54*Sales!BT54</f>
        <v>188.50593668183464</v>
      </c>
      <c r="BR54" s="50">
        <f>AF54*Sales!BU54</f>
        <v>190.03057080728354</v>
      </c>
      <c r="BS54" s="50">
        <f>AG54*Sales!BV54</f>
        <v>191.59036972983591</v>
      </c>
      <c r="BT54" s="50">
        <f>AH54*Sales!BW54</f>
        <v>193.15425252607463</v>
      </c>
      <c r="BU54" s="50">
        <f>AI54*Sales!BX54</f>
        <v>194.51638177114984</v>
      </c>
      <c r="BV54" s="50">
        <f>AJ54*Sales!BY54</f>
        <v>195.88823804758803</v>
      </c>
      <c r="BW54" s="50">
        <f>AK54*Sales!BZ54</f>
        <v>197.27124327417852</v>
      </c>
      <c r="BX54" s="50">
        <f>AL54*Sales!CA54</f>
        <v>198.66672856126979</v>
      </c>
      <c r="BY54" s="50">
        <f>AM54*Sales!CB54</f>
        <v>200.07619041540676</v>
      </c>
      <c r="BZ54" s="50">
        <f>AN54*Sales!CC54</f>
        <v>201.49560839204369</v>
      </c>
      <c r="CA54" s="50">
        <f>AO54*Sales!CD54</f>
        <v>202.92408390194137</v>
      </c>
      <c r="CB54" s="50">
        <f>AP54*Sales!CE54</f>
        <v>204.36185870534837</v>
      </c>
      <c r="CC54" s="50">
        <f>AQ54*Sales!CF54</f>
        <v>205.80935378512214</v>
      </c>
      <c r="CD54" s="47">
        <f t="shared" si="113"/>
        <v>0</v>
      </c>
      <c r="CE54" s="47">
        <f t="shared" si="114"/>
        <v>0</v>
      </c>
      <c r="CF54" s="47">
        <f t="shared" si="115"/>
        <v>0</v>
      </c>
      <c r="CG54" s="47">
        <f t="shared" si="116"/>
        <v>0</v>
      </c>
      <c r="CH54" s="47">
        <f t="shared" si="117"/>
        <v>0</v>
      </c>
      <c r="CI54" s="47">
        <f t="shared" si="118"/>
        <v>0</v>
      </c>
      <c r="CJ54" s="47">
        <f t="shared" si="119"/>
        <v>0</v>
      </c>
      <c r="CK54" s="47">
        <f t="shared" si="120"/>
        <v>0</v>
      </c>
      <c r="CL54" s="47">
        <f t="shared" si="121"/>
        <v>0</v>
      </c>
      <c r="CM54" s="47">
        <f t="shared" si="122"/>
        <v>0</v>
      </c>
      <c r="CN54" s="47">
        <f t="shared" si="123"/>
        <v>0</v>
      </c>
      <c r="CO54" s="47">
        <f t="shared" si="124"/>
        <v>0</v>
      </c>
      <c r="CP54" s="47">
        <f t="shared" si="125"/>
        <v>0</v>
      </c>
      <c r="CQ54" s="47">
        <f t="shared" si="126"/>
        <v>5.5799839739347687</v>
      </c>
      <c r="CR54" s="47">
        <f t="shared" si="127"/>
        <v>17.399930162663004</v>
      </c>
      <c r="CS54" s="47">
        <f t="shared" si="128"/>
        <v>30.152104799730239</v>
      </c>
      <c r="CT54" s="47">
        <f t="shared" si="129"/>
        <v>46.581920002438565</v>
      </c>
      <c r="CU54" s="47">
        <f t="shared" si="163"/>
        <v>69.961317848235609</v>
      </c>
      <c r="CV54" s="47">
        <f t="shared" si="164"/>
        <v>88.689004162907963</v>
      </c>
      <c r="CW54" s="47">
        <f t="shared" si="165"/>
        <v>101.16290493013287</v>
      </c>
      <c r="CX54" s="47">
        <f t="shared" si="166"/>
        <v>112.80703246436235</v>
      </c>
      <c r="CY54" s="47">
        <f t="shared" si="167"/>
        <v>128.32917212993337</v>
      </c>
      <c r="CZ54" s="47">
        <f t="shared" si="168"/>
        <v>140.03408133895164</v>
      </c>
      <c r="DA54" s="47">
        <f t="shared" si="169"/>
        <v>151.19504401675513</v>
      </c>
      <c r="DB54" s="47">
        <f t="shared" si="170"/>
        <v>162.48617314180319</v>
      </c>
      <c r="DC54" s="47">
        <f t="shared" si="171"/>
        <v>173.85864911473814</v>
      </c>
      <c r="DD54" s="47">
        <f t="shared" si="172"/>
        <v>177.54977169649362</v>
      </c>
      <c r="DE54" s="47">
        <f t="shared" si="173"/>
        <v>178.15706093058171</v>
      </c>
      <c r="DF54" s="47">
        <f t="shared" si="174"/>
        <v>179.10715053660834</v>
      </c>
      <c r="DG54" s="47">
        <f t="shared" si="175"/>
        <v>180.37654929131133</v>
      </c>
      <c r="DH54" s="47">
        <f t="shared" si="176"/>
        <v>181.79031239346267</v>
      </c>
      <c r="DI54" s="47">
        <f t="shared" si="177"/>
        <v>183.34072735139597</v>
      </c>
      <c r="DJ54" s="47">
        <f t="shared" si="178"/>
        <v>185.04561094890551</v>
      </c>
      <c r="DK54" s="47">
        <f t="shared" si="179"/>
        <v>186.35471025477298</v>
      </c>
      <c r="DL54" s="47">
        <f t="shared" si="180"/>
        <v>187.57613564116079</v>
      </c>
      <c r="DM54" s="47">
        <f t="shared" si="181"/>
        <v>188.82296836573843</v>
      </c>
      <c r="DN54" s="47">
        <f t="shared" si="182"/>
        <v>190.11331695705272</v>
      </c>
      <c r="DO54" s="47">
        <f t="shared" si="183"/>
        <v>191.4569956283934</v>
      </c>
    </row>
    <row r="55" spans="2:119" x14ac:dyDescent="0.35">
      <c r="B55" s="27" t="s">
        <v>2166</v>
      </c>
      <c r="C55" s="27" t="s">
        <v>2181</v>
      </c>
      <c r="D55" s="31">
        <f>SUMIFS(F861_2013_EE!$I$4:$I$568,F861_2013_EE!$C$4:$C$568,Sales!E55)/1000</f>
        <v>0</v>
      </c>
      <c r="E55" s="25">
        <f>D55/Sales!I55</f>
        <v>0</v>
      </c>
      <c r="F55" s="45"/>
      <c r="G55" s="45"/>
      <c r="H55" s="45"/>
      <c r="I55" s="45"/>
      <c r="J55" s="45"/>
      <c r="K55" s="45"/>
      <c r="L55" s="45"/>
      <c r="M55" s="45">
        <f t="shared" ref="M55:AQ55" si="188">IF(M$5&lt;=2020,MIN(objective_savings_pcnt,$E55),MIN(objective_savings_pcnt,L55+EE_ramp_rate))</f>
        <v>0</v>
      </c>
      <c r="N55" s="45">
        <f t="shared" si="188"/>
        <v>2E-3</v>
      </c>
      <c r="O55" s="45">
        <f t="shared" si="188"/>
        <v>4.0000000000000001E-3</v>
      </c>
      <c r="P55" s="45">
        <f t="shared" si="188"/>
        <v>6.0000000000000001E-3</v>
      </c>
      <c r="Q55" s="45">
        <f t="shared" si="188"/>
        <v>8.0000000000000002E-3</v>
      </c>
      <c r="R55" s="45">
        <f t="shared" si="188"/>
        <v>0.01</v>
      </c>
      <c r="S55" s="45">
        <f t="shared" si="188"/>
        <v>0.01</v>
      </c>
      <c r="T55" s="45">
        <f t="shared" si="188"/>
        <v>0.01</v>
      </c>
      <c r="U55" s="45">
        <f t="shared" si="188"/>
        <v>0.01</v>
      </c>
      <c r="V55" s="45">
        <f t="shared" si="188"/>
        <v>0.01</v>
      </c>
      <c r="W55" s="45">
        <f t="shared" si="188"/>
        <v>0.01</v>
      </c>
      <c r="X55" s="45">
        <f t="shared" si="188"/>
        <v>0.01</v>
      </c>
      <c r="Y55" s="45">
        <f t="shared" si="188"/>
        <v>0.01</v>
      </c>
      <c r="Z55" s="45">
        <f t="shared" si="188"/>
        <v>0.01</v>
      </c>
      <c r="AA55" s="45">
        <f t="shared" si="188"/>
        <v>0.01</v>
      </c>
      <c r="AB55" s="45">
        <f t="shared" si="188"/>
        <v>0.01</v>
      </c>
      <c r="AC55" s="45">
        <f t="shared" si="188"/>
        <v>0.01</v>
      </c>
      <c r="AD55" s="45">
        <f t="shared" si="188"/>
        <v>0.01</v>
      </c>
      <c r="AE55" s="45">
        <f t="shared" si="188"/>
        <v>0.01</v>
      </c>
      <c r="AF55" s="45">
        <f t="shared" si="188"/>
        <v>0.01</v>
      </c>
      <c r="AG55" s="45">
        <f t="shared" si="188"/>
        <v>0.01</v>
      </c>
      <c r="AH55" s="45">
        <f t="shared" si="188"/>
        <v>0.01</v>
      </c>
      <c r="AI55" s="45">
        <f t="shared" si="188"/>
        <v>0.01</v>
      </c>
      <c r="AJ55" s="45">
        <f t="shared" si="188"/>
        <v>0.01</v>
      </c>
      <c r="AK55" s="45">
        <f t="shared" si="188"/>
        <v>0.01</v>
      </c>
      <c r="AL55" s="45">
        <f t="shared" si="188"/>
        <v>0.01</v>
      </c>
      <c r="AM55" s="45">
        <f t="shared" si="188"/>
        <v>0.01</v>
      </c>
      <c r="AN55" s="45">
        <f t="shared" si="188"/>
        <v>0.01</v>
      </c>
      <c r="AO55" s="45">
        <f t="shared" si="188"/>
        <v>0.01</v>
      </c>
      <c r="AP55" s="45">
        <f t="shared" si="188"/>
        <v>0.01</v>
      </c>
      <c r="AQ55" s="45">
        <f t="shared" si="188"/>
        <v>0.01</v>
      </c>
      <c r="AR55" s="50">
        <f>F55*Sales!I55</f>
        <v>0</v>
      </c>
      <c r="AS55" s="50">
        <f>G55*Sales!AV55</f>
        <v>0</v>
      </c>
      <c r="AT55" s="50">
        <f>H55*Sales!AW55</f>
        <v>0</v>
      </c>
      <c r="AU55" s="50">
        <f>I55*Sales!AX55</f>
        <v>0</v>
      </c>
      <c r="AV55" s="50">
        <f>J55*Sales!AY55</f>
        <v>0</v>
      </c>
      <c r="AW55" s="50">
        <f>K55*Sales!AZ55</f>
        <v>0</v>
      </c>
      <c r="AX55" s="50">
        <f>L55*Sales!BA55</f>
        <v>0</v>
      </c>
      <c r="AY55" s="50">
        <f>M55*Sales!BB55</f>
        <v>0</v>
      </c>
      <c r="AZ55" s="50">
        <f>N55*Sales!BC55</f>
        <v>1.4090655691414276</v>
      </c>
      <c r="BA55" s="50">
        <f>O55*Sales!BD55</f>
        <v>2.8406851277533987</v>
      </c>
      <c r="BB55" s="50">
        <f>P55*Sales!BE55</f>
        <v>4.2866919464084567</v>
      </c>
      <c r="BC55" s="50">
        <f>Q55*Sales!BF55</f>
        <v>5.7388098392269962</v>
      </c>
      <c r="BD55" s="50">
        <f>R55*Sales!BG55</f>
        <v>7.1887359962787878</v>
      </c>
      <c r="BE55" s="50">
        <f>S55*Sales!BH55</f>
        <v>7.1901867802665684</v>
      </c>
      <c r="BF55" s="50">
        <f>T55*Sales!BI55</f>
        <v>7.1923566705151591</v>
      </c>
      <c r="BG55" s="50">
        <f>U55*Sales!BJ55</f>
        <v>7.1977793804357626</v>
      </c>
      <c r="BH55" s="50">
        <f>V55*Sales!BK55</f>
        <v>7.2088803242590851</v>
      </c>
      <c r="BI55" s="50">
        <f>W55*Sales!BL55</f>
        <v>7.2256746495630466</v>
      </c>
      <c r="BJ55" s="50">
        <f>X55*Sales!BM55</f>
        <v>7.2497953820259129</v>
      </c>
      <c r="BK55" s="50">
        <f>Y55*Sales!BN55</f>
        <v>7.2841008599849513</v>
      </c>
      <c r="BL55" s="50">
        <f>Z55*Sales!BO55</f>
        <v>7.3259518641739518</v>
      </c>
      <c r="BM55" s="50">
        <f>AA55*Sales!BP55</f>
        <v>7.3728413025762833</v>
      </c>
      <c r="BN55" s="50">
        <f>AB55*Sales!BQ55</f>
        <v>7.4247437145569037</v>
      </c>
      <c r="BO55" s="50">
        <f>AC55*Sales!BR55</f>
        <v>7.4833825783439556</v>
      </c>
      <c r="BP55" s="50">
        <f>AD55*Sales!BS55</f>
        <v>7.5466909343615409</v>
      </c>
      <c r="BQ55" s="50">
        <f>AE55*Sales!BT55</f>
        <v>7.6147077997184409</v>
      </c>
      <c r="BR55" s="50">
        <f>AF55*Sales!BU55</f>
        <v>7.6874624518045964</v>
      </c>
      <c r="BS55" s="50">
        <f>AG55*Sales!BV55</f>
        <v>7.7649635640533603</v>
      </c>
      <c r="BT55" s="50">
        <f>AH55*Sales!BW55</f>
        <v>7.8436691882446024</v>
      </c>
      <c r="BU55" s="50">
        <f>AI55*Sales!BX55</f>
        <v>7.9187074602903111</v>
      </c>
      <c r="BV55" s="50">
        <f>AJ55*Sales!BY55</f>
        <v>7.9943368627056621</v>
      </c>
      <c r="BW55" s="50">
        <f>AK55*Sales!BZ55</f>
        <v>8.0706621742702236</v>
      </c>
      <c r="BX55" s="50">
        <f>AL55*Sales!CA55</f>
        <v>8.1477371627009898</v>
      </c>
      <c r="BY55" s="50">
        <f>AM55*Sales!CB55</f>
        <v>8.2256196122697567</v>
      </c>
      <c r="BZ55" s="50">
        <f>AN55*Sales!CC55</f>
        <v>8.3043743991580676</v>
      </c>
      <c r="CA55" s="50">
        <f>AO55*Sales!CD55</f>
        <v>8.3838129616688235</v>
      </c>
      <c r="CB55" s="50">
        <f>AP55*Sales!CE55</f>
        <v>8.4639206682151649</v>
      </c>
      <c r="CC55" s="50">
        <f>AQ55*Sales!CF55</f>
        <v>8.544724778633908</v>
      </c>
      <c r="CD55" s="47">
        <f t="shared" si="113"/>
        <v>0</v>
      </c>
      <c r="CE55" s="47">
        <f t="shared" si="114"/>
        <v>0</v>
      </c>
      <c r="CF55" s="47">
        <f t="shared" si="115"/>
        <v>0</v>
      </c>
      <c r="CG55" s="47">
        <f t="shared" si="116"/>
        <v>0</v>
      </c>
      <c r="CH55" s="47">
        <f t="shared" si="117"/>
        <v>0</v>
      </c>
      <c r="CI55" s="47">
        <f t="shared" si="118"/>
        <v>0</v>
      </c>
      <c r="CJ55" s="47">
        <f t="shared" si="119"/>
        <v>0</v>
      </c>
      <c r="CK55" s="47">
        <f t="shared" si="120"/>
        <v>0</v>
      </c>
      <c r="CL55" s="47">
        <f t="shared" si="121"/>
        <v>0</v>
      </c>
      <c r="CM55" s="47">
        <f t="shared" si="122"/>
        <v>0</v>
      </c>
      <c r="CN55" s="47">
        <f t="shared" si="123"/>
        <v>0</v>
      </c>
      <c r="CO55" s="47">
        <f t="shared" si="124"/>
        <v>0</v>
      </c>
      <c r="CP55" s="47">
        <f t="shared" si="125"/>
        <v>0</v>
      </c>
      <c r="CQ55" s="47">
        <f t="shared" si="126"/>
        <v>0</v>
      </c>
      <c r="CR55" s="47">
        <f t="shared" si="127"/>
        <v>0.25335660054542192</v>
      </c>
      <c r="CS55" s="47">
        <f t="shared" si="128"/>
        <v>0.75176625620124615</v>
      </c>
      <c r="CT55" s="47">
        <f t="shared" si="129"/>
        <v>1.2566203016921753</v>
      </c>
      <c r="CU55" s="47">
        <f t="shared" si="163"/>
        <v>1.9297142062367154</v>
      </c>
      <c r="CV55" s="47">
        <f t="shared" si="164"/>
        <v>2.8952046981125319</v>
      </c>
      <c r="CW55" s="47">
        <f t="shared" si="165"/>
        <v>3.6061867163510364</v>
      </c>
      <c r="CX55" s="47">
        <f t="shared" si="166"/>
        <v>4.0732260512712823</v>
      </c>
      <c r="CY55" s="47">
        <f t="shared" si="167"/>
        <v>4.5419709564659723</v>
      </c>
      <c r="CZ55" s="47">
        <f t="shared" si="168"/>
        <v>5.1872819871177445</v>
      </c>
      <c r="DA55" s="47">
        <f t="shared" si="169"/>
        <v>5.6318308918205968</v>
      </c>
      <c r="DB55" s="47">
        <f t="shared" si="170"/>
        <v>6.0841403507182337</v>
      </c>
      <c r="DC55" s="47">
        <f t="shared" si="171"/>
        <v>6.5432672999747412</v>
      </c>
      <c r="DD55" s="47">
        <f t="shared" si="172"/>
        <v>7.0071724311439922</v>
      </c>
      <c r="DE55" s="47">
        <f t="shared" si="173"/>
        <v>7.1207939802063009</v>
      </c>
      <c r="DF55" s="47">
        <f t="shared" si="174"/>
        <v>7.1477266781688362</v>
      </c>
      <c r="DG55" s="47">
        <f t="shared" si="175"/>
        <v>7.2036706776255635</v>
      </c>
      <c r="DH55" s="47">
        <f t="shared" si="176"/>
        <v>7.2699377640619147</v>
      </c>
      <c r="DI55" s="47">
        <f t="shared" si="177"/>
        <v>7.3415244955930685</v>
      </c>
      <c r="DJ55" s="47">
        <f t="shared" si="178"/>
        <v>7.4188791131534124</v>
      </c>
      <c r="DK55" s="47">
        <f t="shared" si="179"/>
        <v>7.5027613412241489</v>
      </c>
      <c r="DL55" s="47">
        <f t="shared" si="180"/>
        <v>7.5678849482012538</v>
      </c>
      <c r="DM55" s="47">
        <f t="shared" si="181"/>
        <v>7.6314469936746399</v>
      </c>
      <c r="DN55" s="47">
        <f t="shared" si="182"/>
        <v>7.6976145282072324</v>
      </c>
      <c r="DO55" s="47">
        <f t="shared" si="183"/>
        <v>7.7671900198571224</v>
      </c>
    </row>
    <row r="56" spans="2:119" x14ac:dyDescent="0.35">
      <c r="B56" s="27" t="s">
        <v>2167</v>
      </c>
      <c r="C56" s="27" t="s">
        <v>223</v>
      </c>
      <c r="D56" s="31">
        <f>SUMIFS(F861_2013_EE!$I$4:$I$568,F861_2013_EE!$C$4:$C$568,Sales!E56,F861_2013_EE!$D$4:$D$568,C56)/1000</f>
        <v>0</v>
      </c>
      <c r="E56" s="25">
        <f>D56/Sales!I56</f>
        <v>0</v>
      </c>
      <c r="F56" s="45"/>
      <c r="G56" s="45"/>
      <c r="H56" s="45"/>
      <c r="I56" s="45"/>
      <c r="J56" s="45"/>
      <c r="K56" s="45"/>
      <c r="L56" s="45"/>
      <c r="M56" s="45">
        <f t="shared" ref="M56:AQ56" si="189">IF(M$5&lt;=2020,MIN(objective_savings_pcnt,$E56),MIN(objective_savings_pcnt,L56+EE_ramp_rate))</f>
        <v>0</v>
      </c>
      <c r="N56" s="45">
        <f t="shared" si="189"/>
        <v>2E-3</v>
      </c>
      <c r="O56" s="45">
        <f t="shared" si="189"/>
        <v>4.0000000000000001E-3</v>
      </c>
      <c r="P56" s="45">
        <f t="shared" si="189"/>
        <v>6.0000000000000001E-3</v>
      </c>
      <c r="Q56" s="45">
        <f t="shared" si="189"/>
        <v>8.0000000000000002E-3</v>
      </c>
      <c r="R56" s="45">
        <f t="shared" si="189"/>
        <v>0.01</v>
      </c>
      <c r="S56" s="45">
        <f t="shared" si="189"/>
        <v>0.01</v>
      </c>
      <c r="T56" s="45">
        <f t="shared" si="189"/>
        <v>0.01</v>
      </c>
      <c r="U56" s="45">
        <f t="shared" si="189"/>
        <v>0.01</v>
      </c>
      <c r="V56" s="45">
        <f t="shared" si="189"/>
        <v>0.01</v>
      </c>
      <c r="W56" s="45">
        <f t="shared" si="189"/>
        <v>0.01</v>
      </c>
      <c r="X56" s="45">
        <f t="shared" si="189"/>
        <v>0.01</v>
      </c>
      <c r="Y56" s="45">
        <f t="shared" si="189"/>
        <v>0.01</v>
      </c>
      <c r="Z56" s="45">
        <f t="shared" si="189"/>
        <v>0.01</v>
      </c>
      <c r="AA56" s="45">
        <f t="shared" si="189"/>
        <v>0.01</v>
      </c>
      <c r="AB56" s="45">
        <f t="shared" si="189"/>
        <v>0.01</v>
      </c>
      <c r="AC56" s="45">
        <f t="shared" si="189"/>
        <v>0.01</v>
      </c>
      <c r="AD56" s="45">
        <f t="shared" si="189"/>
        <v>0.01</v>
      </c>
      <c r="AE56" s="45">
        <f t="shared" si="189"/>
        <v>0.01</v>
      </c>
      <c r="AF56" s="45">
        <f t="shared" si="189"/>
        <v>0.01</v>
      </c>
      <c r="AG56" s="45">
        <f t="shared" si="189"/>
        <v>0.01</v>
      </c>
      <c r="AH56" s="45">
        <f t="shared" si="189"/>
        <v>0.01</v>
      </c>
      <c r="AI56" s="45">
        <f t="shared" si="189"/>
        <v>0.01</v>
      </c>
      <c r="AJ56" s="45">
        <f t="shared" si="189"/>
        <v>0.01</v>
      </c>
      <c r="AK56" s="45">
        <f t="shared" si="189"/>
        <v>0.01</v>
      </c>
      <c r="AL56" s="45">
        <f t="shared" si="189"/>
        <v>0.01</v>
      </c>
      <c r="AM56" s="45">
        <f t="shared" si="189"/>
        <v>0.01</v>
      </c>
      <c r="AN56" s="45">
        <f t="shared" si="189"/>
        <v>0.01</v>
      </c>
      <c r="AO56" s="45">
        <f t="shared" si="189"/>
        <v>0.01</v>
      </c>
      <c r="AP56" s="45">
        <f t="shared" si="189"/>
        <v>0.01</v>
      </c>
      <c r="AQ56" s="45">
        <f t="shared" si="189"/>
        <v>0.01</v>
      </c>
      <c r="AR56" s="50">
        <f>F56*Sales!I56</f>
        <v>0</v>
      </c>
      <c r="AS56" s="50">
        <f>G56*Sales!AV56</f>
        <v>0</v>
      </c>
      <c r="AT56" s="50">
        <f>H56*Sales!AW56</f>
        <v>0</v>
      </c>
      <c r="AU56" s="50">
        <f>I56*Sales!AX56</f>
        <v>0</v>
      </c>
      <c r="AV56" s="50">
        <f>J56*Sales!AY56</f>
        <v>0</v>
      </c>
      <c r="AW56" s="50">
        <f>K56*Sales!AZ56</f>
        <v>0</v>
      </c>
      <c r="AX56" s="50">
        <f>L56*Sales!BA56</f>
        <v>0</v>
      </c>
      <c r="AY56" s="50">
        <f>M56*Sales!BB56</f>
        <v>0</v>
      </c>
      <c r="AZ56" s="50">
        <f>N56*Sales!BC56</f>
        <v>1.0894857696475526</v>
      </c>
      <c r="BA56" s="50">
        <f>O56*Sales!BD56</f>
        <v>2.1922162543279877</v>
      </c>
      <c r="BB56" s="50">
        <f>P56*Sales!BE56</f>
        <v>3.3017883737626996</v>
      </c>
      <c r="BC56" s="50">
        <f>Q56*Sales!BF56</f>
        <v>4.4117466121274314</v>
      </c>
      <c r="BD56" s="50">
        <f>R56*Sales!BG56</f>
        <v>5.5156475964110792</v>
      </c>
      <c r="BE56" s="50">
        <f>S56*Sales!BH56</f>
        <v>5.5059371077380286</v>
      </c>
      <c r="BF56" s="50">
        <f>T56*Sales!BI56</f>
        <v>5.4966908559506331</v>
      </c>
      <c r="BG56" s="50">
        <f>U56*Sales!BJ56</f>
        <v>5.4898661110599027</v>
      </c>
      <c r="BH56" s="50">
        <f>V56*Sales!BK56</f>
        <v>5.4873288505877911</v>
      </c>
      <c r="BI56" s="50">
        <f>W56*Sales!BL56</f>
        <v>5.4890741681613555</v>
      </c>
      <c r="BJ56" s="50">
        <f>X56*Sales!BM56</f>
        <v>5.4963479761998704</v>
      </c>
      <c r="BK56" s="50">
        <f>Y56*Sales!BN56</f>
        <v>5.511338688509916</v>
      </c>
      <c r="BL56" s="50">
        <f>Z56*Sales!BO56</f>
        <v>5.53199470924518</v>
      </c>
      <c r="BM56" s="50">
        <f>AA56*Sales!BP56</f>
        <v>5.5563731701340222</v>
      </c>
      <c r="BN56" s="50">
        <f>AB56*Sales!BQ56</f>
        <v>5.5844388454395082</v>
      </c>
      <c r="BO56" s="50">
        <f>AC56*Sales!BR56</f>
        <v>5.6175213509954993</v>
      </c>
      <c r="BP56" s="50">
        <f>AD56*Sales!BS56</f>
        <v>5.6540236812994538</v>
      </c>
      <c r="BQ56" s="50">
        <f>AE56*Sales!BT56</f>
        <v>5.6939609884081488</v>
      </c>
      <c r="BR56" s="50">
        <f>AF56*Sales!BU56</f>
        <v>5.7373407311242399</v>
      </c>
      <c r="BS56" s="50">
        <f>AG56*Sales!BV56</f>
        <v>5.7841543631936139</v>
      </c>
      <c r="BT56" s="50">
        <f>AH56*Sales!BW56</f>
        <v>5.8316742248471618</v>
      </c>
      <c r="BU56" s="50">
        <f>AI56*Sales!BX56</f>
        <v>5.8729083736151031</v>
      </c>
      <c r="BV56" s="50">
        <f>AJ56*Sales!BY56</f>
        <v>5.9143705744206567</v>
      </c>
      <c r="BW56" s="50">
        <f>AK56*Sales!BZ56</f>
        <v>5.9561384266600772</v>
      </c>
      <c r="BX56" s="50">
        <f>AL56*Sales!CA56</f>
        <v>5.9982498442577628</v>
      </c>
      <c r="BY56" s="50">
        <f>AM56*Sales!CB56</f>
        <v>6.0407456923979854</v>
      </c>
      <c r="BZ56" s="50">
        <f>AN56*Sales!CC56</f>
        <v>6.08367219097385</v>
      </c>
      <c r="CA56" s="50">
        <f>AO56*Sales!CD56</f>
        <v>6.1268812968307671</v>
      </c>
      <c r="CB56" s="50">
        <f>AP56*Sales!CE56</f>
        <v>6.1703528496000102</v>
      </c>
      <c r="CC56" s="50">
        <f>AQ56*Sales!CF56</f>
        <v>6.2140991193301378</v>
      </c>
      <c r="CD56" s="47">
        <f t="shared" si="113"/>
        <v>0</v>
      </c>
      <c r="CE56" s="47">
        <f t="shared" si="114"/>
        <v>0</v>
      </c>
      <c r="CF56" s="47">
        <f t="shared" si="115"/>
        <v>0</v>
      </c>
      <c r="CG56" s="47">
        <f t="shared" si="116"/>
        <v>0</v>
      </c>
      <c r="CH56" s="47">
        <f t="shared" si="117"/>
        <v>0</v>
      </c>
      <c r="CI56" s="47">
        <f t="shared" si="118"/>
        <v>0</v>
      </c>
      <c r="CJ56" s="47">
        <f t="shared" si="119"/>
        <v>0</v>
      </c>
      <c r="CK56" s="47">
        <f t="shared" si="120"/>
        <v>0</v>
      </c>
      <c r="CL56" s="47">
        <f t="shared" si="121"/>
        <v>0</v>
      </c>
      <c r="CM56" s="47">
        <f t="shared" si="122"/>
        <v>0</v>
      </c>
      <c r="CN56" s="47">
        <f t="shared" si="123"/>
        <v>0</v>
      </c>
      <c r="CO56" s="47">
        <f t="shared" si="124"/>
        <v>0</v>
      </c>
      <c r="CP56" s="47">
        <f t="shared" si="125"/>
        <v>0</v>
      </c>
      <c r="CQ56" s="47">
        <f t="shared" si="126"/>
        <v>0</v>
      </c>
      <c r="CR56" s="47">
        <f t="shared" si="127"/>
        <v>0.1958946531556415</v>
      </c>
      <c r="CS56" s="47">
        <f t="shared" si="128"/>
        <v>0.58050958463359459</v>
      </c>
      <c r="CT56" s="47">
        <f t="shared" si="129"/>
        <v>0.96861996717323307</v>
      </c>
      <c r="CU56" s="47">
        <f t="shared" si="163"/>
        <v>1.4853003388170714</v>
      </c>
      <c r="CV56" s="47">
        <f t="shared" si="164"/>
        <v>2.2260442962406009</v>
      </c>
      <c r="CW56" s="47">
        <f t="shared" si="165"/>
        <v>2.7690368136576682</v>
      </c>
      <c r="CX56" s="47">
        <f t="shared" si="166"/>
        <v>3.1230965583979065</v>
      </c>
      <c r="CY56" s="47">
        <f t="shared" si="167"/>
        <v>3.4770424012182222</v>
      </c>
      <c r="CZ56" s="47">
        <f t="shared" si="168"/>
        <v>3.9673207387070315</v>
      </c>
      <c r="DA56" s="47">
        <f t="shared" si="169"/>
        <v>4.3025964978270688</v>
      </c>
      <c r="DB56" s="47">
        <f t="shared" si="170"/>
        <v>4.6424858531341133</v>
      </c>
      <c r="DC56" s="47">
        <f t="shared" si="171"/>
        <v>4.9862320345902846</v>
      </c>
      <c r="DD56" s="47">
        <f t="shared" si="172"/>
        <v>5.3322393776620114</v>
      </c>
      <c r="DE56" s="47">
        <f t="shared" si="173"/>
        <v>5.4085853457895432</v>
      </c>
      <c r="DF56" s="47">
        <f t="shared" si="174"/>
        <v>5.418171358848495</v>
      </c>
      <c r="DG56" s="47">
        <f t="shared" si="175"/>
        <v>5.4500412459696363</v>
      </c>
      <c r="DH56" s="47">
        <f t="shared" si="176"/>
        <v>5.4896710239673423</v>
      </c>
      <c r="DI56" s="47">
        <f t="shared" si="177"/>
        <v>5.5331681276813871</v>
      </c>
      <c r="DJ56" s="47">
        <f t="shared" si="178"/>
        <v>5.5808639681836505</v>
      </c>
      <c r="DK56" s="47">
        <f t="shared" si="179"/>
        <v>5.6333332411533235</v>
      </c>
      <c r="DL56" s="47">
        <f t="shared" si="180"/>
        <v>5.6711942096933861</v>
      </c>
      <c r="DM56" s="47">
        <f t="shared" si="181"/>
        <v>5.7070854455024032</v>
      </c>
      <c r="DN56" s="47">
        <f t="shared" si="182"/>
        <v>5.74422815440834</v>
      </c>
      <c r="DO56" s="47">
        <f t="shared" si="183"/>
        <v>5.7837893944469503</v>
      </c>
    </row>
    <row r="57" spans="2:119" ht="18" thickBot="1" x14ac:dyDescent="0.4">
      <c r="B57" s="27" t="s">
        <v>2168</v>
      </c>
      <c r="C57" s="27" t="s">
        <v>53</v>
      </c>
      <c r="D57" s="31">
        <f>SUMIFS(F861_2013_EE!$I$4:$I$568,F861_2013_EE!$C$4:$C$568,Sales!E57,F861_2013_EE!$D$4:$D$568,C57)/1000</f>
        <v>0</v>
      </c>
      <c r="E57" s="25">
        <f>D57/Sales!I57</f>
        <v>0</v>
      </c>
      <c r="F57" s="45"/>
      <c r="G57" s="45"/>
      <c r="H57" s="45"/>
      <c r="I57" s="45"/>
      <c r="J57" s="45"/>
      <c r="K57" s="45"/>
      <c r="L57" s="45"/>
      <c r="M57" s="45">
        <f t="shared" ref="M57:AQ57" si="190">IF(M$5&lt;=2020,MIN(objective_savings_pcnt,$E57),MIN(objective_savings_pcnt,L57+EE_ramp_rate))</f>
        <v>0</v>
      </c>
      <c r="N57" s="45">
        <f t="shared" si="190"/>
        <v>2E-3</v>
      </c>
      <c r="O57" s="45">
        <f t="shared" si="190"/>
        <v>4.0000000000000001E-3</v>
      </c>
      <c r="P57" s="45">
        <f t="shared" si="190"/>
        <v>6.0000000000000001E-3</v>
      </c>
      <c r="Q57" s="45">
        <f t="shared" si="190"/>
        <v>8.0000000000000002E-3</v>
      </c>
      <c r="R57" s="45">
        <f t="shared" si="190"/>
        <v>0.01</v>
      </c>
      <c r="S57" s="45">
        <f t="shared" si="190"/>
        <v>0.01</v>
      </c>
      <c r="T57" s="45">
        <f t="shared" si="190"/>
        <v>0.01</v>
      </c>
      <c r="U57" s="45">
        <f t="shared" si="190"/>
        <v>0.01</v>
      </c>
      <c r="V57" s="45">
        <f t="shared" si="190"/>
        <v>0.01</v>
      </c>
      <c r="W57" s="45">
        <f t="shared" si="190"/>
        <v>0.01</v>
      </c>
      <c r="X57" s="45">
        <f t="shared" si="190"/>
        <v>0.01</v>
      </c>
      <c r="Y57" s="45">
        <f t="shared" si="190"/>
        <v>0.01</v>
      </c>
      <c r="Z57" s="45">
        <f t="shared" si="190"/>
        <v>0.01</v>
      </c>
      <c r="AA57" s="45">
        <f t="shared" si="190"/>
        <v>0.01</v>
      </c>
      <c r="AB57" s="45">
        <f t="shared" si="190"/>
        <v>0.01</v>
      </c>
      <c r="AC57" s="45">
        <f t="shared" si="190"/>
        <v>0.01</v>
      </c>
      <c r="AD57" s="45">
        <f t="shared" si="190"/>
        <v>0.01</v>
      </c>
      <c r="AE57" s="45">
        <f t="shared" si="190"/>
        <v>0.01</v>
      </c>
      <c r="AF57" s="45">
        <f t="shared" si="190"/>
        <v>0.01</v>
      </c>
      <c r="AG57" s="45">
        <f t="shared" si="190"/>
        <v>0.01</v>
      </c>
      <c r="AH57" s="45">
        <f t="shared" si="190"/>
        <v>0.01</v>
      </c>
      <c r="AI57" s="45">
        <f t="shared" si="190"/>
        <v>0.01</v>
      </c>
      <c r="AJ57" s="45">
        <f t="shared" si="190"/>
        <v>0.01</v>
      </c>
      <c r="AK57" s="45">
        <f t="shared" si="190"/>
        <v>0.01</v>
      </c>
      <c r="AL57" s="45">
        <f t="shared" si="190"/>
        <v>0.01</v>
      </c>
      <c r="AM57" s="45">
        <f t="shared" si="190"/>
        <v>0.01</v>
      </c>
      <c r="AN57" s="45">
        <f t="shared" si="190"/>
        <v>0.01</v>
      </c>
      <c r="AO57" s="45">
        <f t="shared" si="190"/>
        <v>0.01</v>
      </c>
      <c r="AP57" s="45">
        <f t="shared" si="190"/>
        <v>0.01</v>
      </c>
      <c r="AQ57" s="45">
        <f t="shared" si="190"/>
        <v>0.01</v>
      </c>
      <c r="AR57" s="50">
        <f>F57*Sales!I57</f>
        <v>0</v>
      </c>
      <c r="AS57" s="50">
        <f>G57*Sales!AV57</f>
        <v>0</v>
      </c>
      <c r="AT57" s="50">
        <f>H57*Sales!AW57</f>
        <v>0</v>
      </c>
      <c r="AU57" s="50">
        <f>I57*Sales!AX57</f>
        <v>0</v>
      </c>
      <c r="AV57" s="50">
        <f>J57*Sales!AY57</f>
        <v>0</v>
      </c>
      <c r="AW57" s="50">
        <f>K57*Sales!AZ57</f>
        <v>0</v>
      </c>
      <c r="AX57" s="50">
        <f>L57*Sales!BA57</f>
        <v>0</v>
      </c>
      <c r="AY57" s="50">
        <f>M57*Sales!BB57</f>
        <v>0</v>
      </c>
      <c r="AZ57" s="50">
        <f>N57*Sales!BC57</f>
        <v>0.10063069244127069</v>
      </c>
      <c r="BA57" s="50">
        <f>O57*Sales!BD57</f>
        <v>0.20287211445215034</v>
      </c>
      <c r="BB57" s="50">
        <f>P57*Sales!BE57</f>
        <v>0.30614102586606085</v>
      </c>
      <c r="BC57" s="50">
        <f>Q57*Sales!BF57</f>
        <v>0.40984636950718545</v>
      </c>
      <c r="BD57" s="50">
        <f>R57*Sales!BG57</f>
        <v>0.51339518680014973</v>
      </c>
      <c r="BE57" s="50">
        <f>S57*Sales!BH57</f>
        <v>0.51349879688080902</v>
      </c>
      <c r="BF57" s="50">
        <f>T57*Sales!BI57</f>
        <v>0.51365376309602229</v>
      </c>
      <c r="BG57" s="50">
        <f>U57*Sales!BJ57</f>
        <v>0.51404103467952367</v>
      </c>
      <c r="BH57" s="50">
        <f>V57*Sales!BK57</f>
        <v>0.51483382650423137</v>
      </c>
      <c r="BI57" s="50">
        <f>W57*Sales!BL57</f>
        <v>0.51603322035887755</v>
      </c>
      <c r="BJ57" s="50">
        <f>X57*Sales!BM57</f>
        <v>0.51775584140866149</v>
      </c>
      <c r="BK57" s="50">
        <f>Y57*Sales!BN57</f>
        <v>0.52020582250049252</v>
      </c>
      <c r="BL57" s="50">
        <f>Z57*Sales!BO57</f>
        <v>0.52319467952967103</v>
      </c>
      <c r="BM57" s="50">
        <f>AA57*Sales!BP57</f>
        <v>0.52654336447233407</v>
      </c>
      <c r="BN57" s="50">
        <f>AB57*Sales!BQ57</f>
        <v>0.53025005901612632</v>
      </c>
      <c r="BO57" s="50">
        <f>AC57*Sales!BR57</f>
        <v>0.53443784814112483</v>
      </c>
      <c r="BP57" s="50">
        <f>AD57*Sales!BS57</f>
        <v>0.53895911659228002</v>
      </c>
      <c r="BQ57" s="50">
        <f>AE57*Sales!BT57</f>
        <v>0.54381665083940534</v>
      </c>
      <c r="BR57" s="50">
        <f>AF57*Sales!BU57</f>
        <v>0.54901254177456926</v>
      </c>
      <c r="BS57" s="50">
        <f>AG57*Sales!BV57</f>
        <v>0.5545474088250173</v>
      </c>
      <c r="BT57" s="50">
        <f>AH57*Sales!BW57</f>
        <v>0.56016829804042334</v>
      </c>
      <c r="BU57" s="50">
        <f>AI57*Sales!BX57</f>
        <v>0.56552727738171626</v>
      </c>
      <c r="BV57" s="50">
        <f>AJ57*Sales!BY57</f>
        <v>0.57092847325268892</v>
      </c>
      <c r="BW57" s="50">
        <f>AK57*Sales!BZ57</f>
        <v>0.57637936859904071</v>
      </c>
      <c r="BX57" s="50">
        <f>AL57*Sales!CA57</f>
        <v>0.5818838033290844</v>
      </c>
      <c r="BY57" s="50">
        <f>AM57*Sales!CB57</f>
        <v>0.5874459041998783</v>
      </c>
      <c r="BZ57" s="50">
        <f>AN57*Sales!CC57</f>
        <v>0.59307030444866482</v>
      </c>
      <c r="CA57" s="50">
        <f>AO57*Sales!CD57</f>
        <v>0.59874353763742794</v>
      </c>
      <c r="CB57" s="50">
        <f>AP57*Sales!CE57</f>
        <v>0.60446455882777061</v>
      </c>
      <c r="CC57" s="50">
        <f>AQ57*Sales!CF57</f>
        <v>0.61023531482494786</v>
      </c>
      <c r="CD57" s="47">
        <f t="shared" si="113"/>
        <v>0</v>
      </c>
      <c r="CE57" s="47">
        <f t="shared" si="114"/>
        <v>0</v>
      </c>
      <c r="CF57" s="47">
        <f t="shared" si="115"/>
        <v>0</v>
      </c>
      <c r="CG57" s="47">
        <f t="shared" si="116"/>
        <v>0</v>
      </c>
      <c r="CH57" s="47">
        <f t="shared" si="117"/>
        <v>0</v>
      </c>
      <c r="CI57" s="47">
        <f t="shared" si="118"/>
        <v>0</v>
      </c>
      <c r="CJ57" s="47">
        <f t="shared" si="119"/>
        <v>0</v>
      </c>
      <c r="CK57" s="47">
        <f t="shared" si="120"/>
        <v>0</v>
      </c>
      <c r="CL57" s="47">
        <f t="shared" si="121"/>
        <v>0</v>
      </c>
      <c r="CM57" s="47">
        <f t="shared" si="122"/>
        <v>0</v>
      </c>
      <c r="CN57" s="47">
        <f t="shared" si="123"/>
        <v>0</v>
      </c>
      <c r="CO57" s="47">
        <f t="shared" si="124"/>
        <v>0</v>
      </c>
      <c r="CP57" s="47">
        <f t="shared" si="125"/>
        <v>0</v>
      </c>
      <c r="CQ57" s="47">
        <f t="shared" si="126"/>
        <v>0</v>
      </c>
      <c r="CR57" s="47">
        <f t="shared" si="127"/>
        <v>1.809387065144678E-2</v>
      </c>
      <c r="CS57" s="47">
        <f t="shared" si="128"/>
        <v>5.3688600851703919E-2</v>
      </c>
      <c r="CT57" s="47">
        <f t="shared" si="129"/>
        <v>8.9743567555975026E-2</v>
      </c>
      <c r="CU57" s="47">
        <f t="shared" si="163"/>
        <v>0.13781365540404253</v>
      </c>
      <c r="CV57" s="47">
        <f t="shared" si="164"/>
        <v>0.20676571758673198</v>
      </c>
      <c r="CW57" s="47">
        <f t="shared" si="165"/>
        <v>0.25754164624151243</v>
      </c>
      <c r="CX57" s="47">
        <f t="shared" si="166"/>
        <v>0.29089601434162304</v>
      </c>
      <c r="CY57" s="47">
        <f t="shared" si="167"/>
        <v>0.3243721884963866</v>
      </c>
      <c r="CZ57" s="47">
        <f t="shared" si="168"/>
        <v>0.37045811755222602</v>
      </c>
      <c r="DA57" s="47">
        <f t="shared" si="169"/>
        <v>0.40220629526940255</v>
      </c>
      <c r="DB57" s="47">
        <f t="shared" si="170"/>
        <v>0.43450870549317921</v>
      </c>
      <c r="DC57" s="47">
        <f t="shared" si="171"/>
        <v>0.4672979977972147</v>
      </c>
      <c r="DD57" s="47">
        <f t="shared" si="172"/>
        <v>0.50042853167653256</v>
      </c>
      <c r="DE57" s="47">
        <f t="shared" si="173"/>
        <v>0.50854299803550873</v>
      </c>
      <c r="DF57" s="47">
        <f t="shared" si="174"/>
        <v>0.51046644014113973</v>
      </c>
      <c r="DG57" s="47">
        <f t="shared" si="175"/>
        <v>0.51446177117935021</v>
      </c>
      <c r="DH57" s="47">
        <f t="shared" si="176"/>
        <v>0.51919434213998972</v>
      </c>
      <c r="DI57" s="47">
        <f t="shared" si="177"/>
        <v>0.52430682414320628</v>
      </c>
      <c r="DJ57" s="47">
        <f t="shared" si="178"/>
        <v>0.52983122903897706</v>
      </c>
      <c r="DK57" s="47">
        <f t="shared" si="179"/>
        <v>0.53582181377764049</v>
      </c>
      <c r="DL57" s="47">
        <f t="shared" si="180"/>
        <v>0.54047272130664381</v>
      </c>
      <c r="DM57" s="47">
        <f t="shared" si="181"/>
        <v>0.54501210739984585</v>
      </c>
      <c r="DN57" s="47">
        <f t="shared" si="182"/>
        <v>0.5497375687005599</v>
      </c>
      <c r="DO57" s="47">
        <f t="shared" si="183"/>
        <v>0.55470641476067351</v>
      </c>
    </row>
    <row r="58" spans="2:119" ht="18" thickBot="1" x14ac:dyDescent="0.4">
      <c r="B58" s="28" t="s">
        <v>2145</v>
      </c>
      <c r="C58" s="28"/>
      <c r="D58" s="32">
        <f>SUM(D6:D57)</f>
        <v>24514.543000000001</v>
      </c>
      <c r="E58" s="26">
        <f>D58/Sales!I58</f>
        <v>6.6089812865474983E-3</v>
      </c>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51">
        <f>SUM(AR6:AR57)</f>
        <v>0</v>
      </c>
      <c r="AS58" s="51">
        <f t="shared" ref="AS58:BW58" si="191">SUM(AS6:AS57)</f>
        <v>0</v>
      </c>
      <c r="AT58" s="51">
        <f t="shared" si="191"/>
        <v>0</v>
      </c>
      <c r="AU58" s="51">
        <f t="shared" si="191"/>
        <v>0</v>
      </c>
      <c r="AV58" s="51">
        <f t="shared" si="191"/>
        <v>0</v>
      </c>
      <c r="AW58" s="51">
        <f t="shared" si="191"/>
        <v>0</v>
      </c>
      <c r="AX58" s="51">
        <f t="shared" si="191"/>
        <v>0</v>
      </c>
      <c r="AY58" s="51">
        <f t="shared" si="191"/>
        <v>23150.475624785962</v>
      </c>
      <c r="AZ58" s="51">
        <f t="shared" si="191"/>
        <v>27640.045100809199</v>
      </c>
      <c r="BA58" s="51">
        <f t="shared" si="191"/>
        <v>31753.826366138892</v>
      </c>
      <c r="BB58" s="51">
        <f t="shared" si="191"/>
        <v>35216.790800772549</v>
      </c>
      <c r="BC58" s="51">
        <f t="shared" si="191"/>
        <v>37870.055759755494</v>
      </c>
      <c r="BD58" s="51">
        <f t="shared" si="191"/>
        <v>38494.456504726419</v>
      </c>
      <c r="BE58" s="51">
        <f t="shared" si="191"/>
        <v>38391.568880914783</v>
      </c>
      <c r="BF58" s="51">
        <f t="shared" si="191"/>
        <v>38333.608810248297</v>
      </c>
      <c r="BG58" s="51">
        <f t="shared" si="191"/>
        <v>38326.188393646618</v>
      </c>
      <c r="BH58" s="51">
        <f t="shared" si="191"/>
        <v>38336.229717260743</v>
      </c>
      <c r="BI58" s="51">
        <f t="shared" si="191"/>
        <v>38388.821456365149</v>
      </c>
      <c r="BJ58" s="51">
        <f t="shared" si="191"/>
        <v>38506.679424625472</v>
      </c>
      <c r="BK58" s="51">
        <f t="shared" si="191"/>
        <v>38645.410943268456</v>
      </c>
      <c r="BL58" s="51">
        <f t="shared" si="191"/>
        <v>38798.518195679288</v>
      </c>
      <c r="BM58" s="51">
        <f t="shared" si="191"/>
        <v>38962.433150085417</v>
      </c>
      <c r="BN58" s="51">
        <f t="shared" si="191"/>
        <v>39189.840747345319</v>
      </c>
      <c r="BO58" s="51">
        <f t="shared" si="191"/>
        <v>39444.174067854612</v>
      </c>
      <c r="BP58" s="51">
        <f t="shared" si="191"/>
        <v>39711.167129189314</v>
      </c>
      <c r="BQ58" s="51">
        <f t="shared" si="191"/>
        <v>39989.2268167699</v>
      </c>
      <c r="BR58" s="51">
        <f t="shared" si="191"/>
        <v>40276.145924753619</v>
      </c>
      <c r="BS58" s="51">
        <f t="shared" si="191"/>
        <v>40566.530523702146</v>
      </c>
      <c r="BT58" s="51">
        <f t="shared" si="191"/>
        <v>40857.516946743752</v>
      </c>
      <c r="BU58" s="51">
        <f t="shared" si="191"/>
        <v>41103.623032099276</v>
      </c>
      <c r="BV58" s="51">
        <f t="shared" si="191"/>
        <v>41351.898575004387</v>
      </c>
      <c r="BW58" s="51">
        <f t="shared" si="191"/>
        <v>41601.900486544124</v>
      </c>
      <c r="BX58" s="51">
        <f t="shared" ref="BX58:DC58" si="192">SUM(BX6:BX57)</f>
        <v>41853.761490141165</v>
      </c>
      <c r="BY58" s="51">
        <f t="shared" si="192"/>
        <v>42107.708824994152</v>
      </c>
      <c r="BZ58" s="51">
        <f t="shared" si="192"/>
        <v>42363.563224391357</v>
      </c>
      <c r="CA58" s="51">
        <f t="shared" si="192"/>
        <v>42621.235002412395</v>
      </c>
      <c r="CB58" s="51">
        <f t="shared" si="192"/>
        <v>42880.695974183502</v>
      </c>
      <c r="CC58" s="51">
        <f t="shared" si="192"/>
        <v>43142.065081428031</v>
      </c>
      <c r="CD58" s="48">
        <f t="shared" si="192"/>
        <v>0</v>
      </c>
      <c r="CE58" s="48">
        <f t="shared" si="192"/>
        <v>0</v>
      </c>
      <c r="CF58" s="48">
        <f t="shared" si="192"/>
        <v>0</v>
      </c>
      <c r="CG58" s="48">
        <f t="shared" si="192"/>
        <v>0</v>
      </c>
      <c r="CH58" s="48">
        <f t="shared" si="192"/>
        <v>0</v>
      </c>
      <c r="CI58" s="48">
        <f t="shared" si="192"/>
        <v>0</v>
      </c>
      <c r="CJ58" s="48">
        <f t="shared" si="192"/>
        <v>0</v>
      </c>
      <c r="CK58" s="48">
        <f t="shared" si="192"/>
        <v>0</v>
      </c>
      <c r="CL58" s="48">
        <f t="shared" si="192"/>
        <v>0</v>
      </c>
      <c r="CM58" s="48">
        <f t="shared" si="192"/>
        <v>0</v>
      </c>
      <c r="CN58" s="48">
        <f t="shared" si="192"/>
        <v>0</v>
      </c>
      <c r="CO58" s="48">
        <f t="shared" si="192"/>
        <v>0</v>
      </c>
      <c r="CP58" s="48">
        <f t="shared" si="192"/>
        <v>0</v>
      </c>
      <c r="CQ58" s="48">
        <f t="shared" si="192"/>
        <v>4162.5641373660746</v>
      </c>
      <c r="CR58" s="48">
        <f t="shared" si="192"/>
        <v>8929.3220220530366</v>
      </c>
      <c r="CS58" s="48">
        <f t="shared" si="192"/>
        <v>10436.867014625428</v>
      </c>
      <c r="CT58" s="48">
        <f t="shared" si="192"/>
        <v>14468.762693047607</v>
      </c>
      <c r="CU58" s="48">
        <f t="shared" si="192"/>
        <v>20812.79399266552</v>
      </c>
      <c r="CV58" s="48">
        <f t="shared" si="192"/>
        <v>22780.809744242284</v>
      </c>
      <c r="CW58" s="48">
        <f t="shared" si="192"/>
        <v>24117.885584370022</v>
      </c>
      <c r="CX58" s="48">
        <f t="shared" si="192"/>
        <v>25110.484117244701</v>
      </c>
      <c r="CY58" s="48">
        <f t="shared" si="192"/>
        <v>31380.316346325857</v>
      </c>
      <c r="CZ58" s="48">
        <f t="shared" si="192"/>
        <v>34054.862772333043</v>
      </c>
      <c r="DA58" s="48">
        <f t="shared" si="192"/>
        <v>35327.631632333738</v>
      </c>
      <c r="DB58" s="48">
        <f t="shared" si="192"/>
        <v>36451.624997931598</v>
      </c>
      <c r="DC58" s="48">
        <f t="shared" si="192"/>
        <v>37363.821727161514</v>
      </c>
      <c r="DD58" s="48">
        <f t="shared" ref="DD58:DO58" si="193">SUM(DD6:DD57)</f>
        <v>37743.323181352709</v>
      </c>
      <c r="DE58" s="48">
        <f t="shared" si="193"/>
        <v>37837.742440673093</v>
      </c>
      <c r="DF58" s="48">
        <f t="shared" si="193"/>
        <v>38306.413533187842</v>
      </c>
      <c r="DG58" s="48">
        <f t="shared" si="193"/>
        <v>38575.118784772952</v>
      </c>
      <c r="DH58" s="48">
        <f t="shared" si="193"/>
        <v>38800.190389888514</v>
      </c>
      <c r="DI58" s="48">
        <f t="shared" si="193"/>
        <v>39038.754549752433</v>
      </c>
      <c r="DJ58" s="48">
        <f t="shared" si="193"/>
        <v>39300.383524059544</v>
      </c>
      <c r="DK58" s="48">
        <f t="shared" si="193"/>
        <v>39544.64182111805</v>
      </c>
      <c r="DL58" s="48">
        <f t="shared" si="193"/>
        <v>39780.296014164618</v>
      </c>
      <c r="DM58" s="48">
        <f t="shared" si="193"/>
        <v>40013.394182604672</v>
      </c>
      <c r="DN58" s="48">
        <f t="shared" si="193"/>
        <v>40258.608360940503</v>
      </c>
      <c r="DO58" s="48">
        <f t="shared" si="193"/>
        <v>40516.314040397272</v>
      </c>
    </row>
    <row r="59" spans="2:119" x14ac:dyDescent="0.35">
      <c r="B59" s="27" t="s">
        <v>2069</v>
      </c>
      <c r="C59" s="27" t="s">
        <v>62</v>
      </c>
      <c r="D59" s="31">
        <f>SUMIFS(RefTables!$H$34:$H$42,RefTables!$B$34:$B$42,C59)</f>
        <v>2.1379999999999999</v>
      </c>
      <c r="E59" s="25">
        <f>D59/Sales!I59</f>
        <v>4.5234575549252053E-4</v>
      </c>
      <c r="F59" s="45"/>
      <c r="G59" s="45"/>
      <c r="H59" s="45"/>
      <c r="I59" s="45"/>
      <c r="J59" s="45"/>
      <c r="K59" s="45"/>
      <c r="L59" s="45"/>
      <c r="M59" s="45">
        <f t="shared" ref="M59:AQ59" si="194">IF(M$5&lt;=2020,MIN(objective_savings_pcnt,$E59),MIN(objective_savings_pcnt,L59+EE_ramp_rate))</f>
        <v>4.5234575549252053E-4</v>
      </c>
      <c r="N59" s="45">
        <f t="shared" si="194"/>
        <v>2.4523457554925204E-3</v>
      </c>
      <c r="O59" s="45">
        <f t="shared" si="194"/>
        <v>4.4523457554925209E-3</v>
      </c>
      <c r="P59" s="45">
        <f t="shared" si="194"/>
        <v>6.4523457554925209E-3</v>
      </c>
      <c r="Q59" s="45">
        <f t="shared" si="194"/>
        <v>8.452345755492521E-3</v>
      </c>
      <c r="R59" s="45">
        <f t="shared" si="194"/>
        <v>0.01</v>
      </c>
      <c r="S59" s="45">
        <f t="shared" si="194"/>
        <v>0.01</v>
      </c>
      <c r="T59" s="45">
        <f t="shared" si="194"/>
        <v>0.01</v>
      </c>
      <c r="U59" s="45">
        <f t="shared" si="194"/>
        <v>0.01</v>
      </c>
      <c r="V59" s="45">
        <f t="shared" si="194"/>
        <v>0.01</v>
      </c>
      <c r="W59" s="45">
        <f t="shared" si="194"/>
        <v>0.01</v>
      </c>
      <c r="X59" s="45">
        <f t="shared" si="194"/>
        <v>0.01</v>
      </c>
      <c r="Y59" s="45">
        <f t="shared" si="194"/>
        <v>0.01</v>
      </c>
      <c r="Z59" s="45">
        <f t="shared" si="194"/>
        <v>0.01</v>
      </c>
      <c r="AA59" s="45">
        <f t="shared" si="194"/>
        <v>0.01</v>
      </c>
      <c r="AB59" s="45">
        <f t="shared" si="194"/>
        <v>0.01</v>
      </c>
      <c r="AC59" s="45">
        <f t="shared" si="194"/>
        <v>0.01</v>
      </c>
      <c r="AD59" s="45">
        <f t="shared" si="194"/>
        <v>0.01</v>
      </c>
      <c r="AE59" s="45">
        <f t="shared" si="194"/>
        <v>0.01</v>
      </c>
      <c r="AF59" s="45">
        <f t="shared" si="194"/>
        <v>0.01</v>
      </c>
      <c r="AG59" s="45">
        <f t="shared" si="194"/>
        <v>0.01</v>
      </c>
      <c r="AH59" s="45">
        <f t="shared" si="194"/>
        <v>0.01</v>
      </c>
      <c r="AI59" s="45">
        <f t="shared" si="194"/>
        <v>0.01</v>
      </c>
      <c r="AJ59" s="45">
        <f t="shared" si="194"/>
        <v>0.01</v>
      </c>
      <c r="AK59" s="45">
        <f t="shared" si="194"/>
        <v>0.01</v>
      </c>
      <c r="AL59" s="45">
        <f t="shared" si="194"/>
        <v>0.01</v>
      </c>
      <c r="AM59" s="45">
        <f t="shared" si="194"/>
        <v>0.01</v>
      </c>
      <c r="AN59" s="45">
        <f t="shared" si="194"/>
        <v>0.01</v>
      </c>
      <c r="AO59" s="45">
        <f t="shared" si="194"/>
        <v>0.01</v>
      </c>
      <c r="AP59" s="45">
        <f t="shared" si="194"/>
        <v>0.01</v>
      </c>
      <c r="AQ59" s="45">
        <f t="shared" si="194"/>
        <v>0.01</v>
      </c>
      <c r="AR59" s="50">
        <f>F59*Sales!I59</f>
        <v>0</v>
      </c>
      <c r="AS59" s="50">
        <f>G59*Sales!AV59</f>
        <v>0</v>
      </c>
      <c r="AT59" s="50">
        <f>H59*Sales!AW59</f>
        <v>0</v>
      </c>
      <c r="AU59" s="50">
        <f>I59*Sales!AX59</f>
        <v>0</v>
      </c>
      <c r="AV59" s="50">
        <f>J59*Sales!AY59</f>
        <v>0</v>
      </c>
      <c r="AW59" s="50">
        <f>K59*Sales!AZ59</f>
        <v>0</v>
      </c>
      <c r="AX59" s="50">
        <f>L59*Sales!BA59</f>
        <v>0</v>
      </c>
      <c r="AY59" s="50">
        <f>M59*Sales!BB59</f>
        <v>2.2308991498011741</v>
      </c>
      <c r="AZ59" s="50">
        <f>N59*Sales!BC59</f>
        <v>12.175161156381192</v>
      </c>
      <c r="BA59" s="50">
        <f>O59*Sales!BD59</f>
        <v>22.207679533676455</v>
      </c>
      <c r="BB59" s="50">
        <f>P59*Sales!BE59</f>
        <v>32.269728352401245</v>
      </c>
      <c r="BC59" s="50">
        <f>Q59*Sales!BF59</f>
        <v>42.302386316947583</v>
      </c>
      <c r="BD59" s="50">
        <f>R59*Sales!BG59</f>
        <v>49.986029371951084</v>
      </c>
      <c r="BE59" s="50">
        <f>S59*Sales!BH59</f>
        <v>49.849688102983222</v>
      </c>
      <c r="BF59" s="50">
        <f>T59*Sales!BI59</f>
        <v>49.721307643928668</v>
      </c>
      <c r="BG59" s="50">
        <f>U59*Sales!BJ59</f>
        <v>49.618511363275701</v>
      </c>
      <c r="BH59" s="50">
        <f>V59*Sales!BK59</f>
        <v>49.554413089737352</v>
      </c>
      <c r="BI59" s="50">
        <f>W59*Sales!BL59</f>
        <v>49.53145584654915</v>
      </c>
      <c r="BJ59" s="50">
        <f>X59*Sales!BM59</f>
        <v>49.562836760444895</v>
      </c>
      <c r="BK59" s="50">
        <f>Y59*Sales!BN59</f>
        <v>49.659686756242934</v>
      </c>
      <c r="BL59" s="50">
        <f>Z59*Sales!BO59</f>
        <v>49.803507494241487</v>
      </c>
      <c r="BM59" s="50">
        <f>AA59*Sales!BP59</f>
        <v>49.980514207927591</v>
      </c>
      <c r="BN59" s="50">
        <f>AB59*Sales!BQ59</f>
        <v>50.193106189200208</v>
      </c>
      <c r="BO59" s="50">
        <f>AC59*Sales!BR59</f>
        <v>50.447378431037286</v>
      </c>
      <c r="BP59" s="50">
        <f>AD59*Sales!BS59</f>
        <v>50.732117230101437</v>
      </c>
      <c r="BQ59" s="50">
        <f>AE59*Sales!BT59</f>
        <v>51.04737986099245</v>
      </c>
      <c r="BR59" s="50">
        <f>AF59*Sales!BU59</f>
        <v>51.393136062912049</v>
      </c>
      <c r="BS59" s="50">
        <f>AG59*Sales!BV59</f>
        <v>51.763659501245854</v>
      </c>
      <c r="BT59" s="50">
        <f>AH59*Sales!BW59</f>
        <v>52.138398210801213</v>
      </c>
      <c r="BU59" s="50">
        <f>AI59*Sales!BX59</f>
        <v>52.45692755124449</v>
      </c>
      <c r="BV59" s="50">
        <f>AJ59*Sales!BY59</f>
        <v>52.776978803569044</v>
      </c>
      <c r="BW59" s="50">
        <f>AK59*Sales!BZ59</f>
        <v>53.099168013317168</v>
      </c>
      <c r="BX59" s="50">
        <f>AL59*Sales!CA59</f>
        <v>53.423836300211626</v>
      </c>
      <c r="BY59" s="50">
        <f>AM59*Sales!CB59</f>
        <v>53.751355935797157</v>
      </c>
      <c r="BZ59" s="50">
        <f>AN59*Sales!CC59</f>
        <v>54.081737616778732</v>
      </c>
      <c r="CA59" s="50">
        <f>AO59*Sales!CD59</f>
        <v>54.413916390263225</v>
      </c>
      <c r="CB59" s="50">
        <f>AP59*Sales!CE59</f>
        <v>54.747769669925795</v>
      </c>
      <c r="CC59" s="50">
        <f>AQ59*Sales!CF59</f>
        <v>55.083404937633439</v>
      </c>
      <c r="CD59" s="47">
        <f>$AR59*CD$65</f>
        <v>0</v>
      </c>
      <c r="CE59" s="47">
        <f>$AR59*CE$65+$AS59*CD$65</f>
        <v>0</v>
      </c>
      <c r="CF59" s="47">
        <f>$AR59*CF$65+$AS59*CE$65+$AT59*CD$65</f>
        <v>0</v>
      </c>
      <c r="CG59" s="47">
        <f>$AR59*CG$65+$AS59*CF$65+$AT59*CE$65+$AU59*CD$65</f>
        <v>0</v>
      </c>
      <c r="CH59" s="47">
        <f>$AR59*CH$65+$AS59*CG$65+$AT59*CF$65+$AU59*CE$65+$AV59*CD$65</f>
        <v>0</v>
      </c>
      <c r="CI59" s="47">
        <f>$AR59*CI$65+$AS59*CH$65+$AT59*CG$65+$AU59*CF$65+$AV59*CE$65+$AW59*CD$65</f>
        <v>0</v>
      </c>
      <c r="CJ59" s="47">
        <f>$AR59*CJ$65+$AS59*CI$65+$AT59*CH$65+$AU59*CG$65+$AV59*CF$65+$AW59*CE$65+$AX59*CD$65</f>
        <v>0</v>
      </c>
      <c r="CK59" s="47">
        <f>$AR59*CK$65+$AS59*CJ$65+$AT59*CI$65+$AU59*CH$65+$AV59*CG$65+$AW59*CF$65+$AX59*CE$65+$AY59*CD$65</f>
        <v>0</v>
      </c>
      <c r="CL59" s="47">
        <f>$AR59*CL$65+$AS59*CK$65+$AT59*CJ$65+$AU59*CI$65+$AV59*CH$65+$AW59*CG$65+$AX59*CF$65+$AY59*CE$65+$AZ59*CD$65</f>
        <v>0</v>
      </c>
      <c r="CM59" s="47">
        <f>$AR59*CM$65+$AS59*CL$65+$AT59*CK$65+$AU59*CJ$65+$AV59*CI$65+$AW59*CH$65+$AX59*CG$65+$AY59*CF$65+$AZ59*CE$65+$BA59*CD$65</f>
        <v>0</v>
      </c>
      <c r="CN59" s="47">
        <f>$AR59*CN$65+$AS59*CM$65+$AT59*CL$65+$AU59*CK$65+$AV59*CJ$65+$AW59*CI$65+$AX59*CH$65+$AY59*CG$65+$AZ59*CF$65+$BA59*CE$65+$BB59*CD$65</f>
        <v>0</v>
      </c>
      <c r="CO59" s="47">
        <f>$AR59*CO$65+$AS59*CN$65+$AT59*CM$65+$AU59*CL$65+$AV59*CK$65+$AW59*CJ$65+$AX59*CI$65+$AY59*CH$65+$AZ59*CG$65+$BA59*CF$65+$BB59*CE$65+$BC59*CD$65</f>
        <v>0</v>
      </c>
      <c r="CP59" s="47">
        <f>$AR59*CP$65+$AS59*CO$65+$AT59*CN$65+$AU59*CM$65+$AV59*CL$65+$AW59*CK$65+$AX59*CJ$65+$AY59*CI$65+$AZ59*CH$65+$BA59*CG$65+$BB59*CF$65+$BC59*CE$65+$BD59*CD$65</f>
        <v>0</v>
      </c>
      <c r="CQ59" s="47">
        <f>$AR59*CQ$65+$AS59*CP$65+$AT59*CO$65+$AU59*CN$65+$AV59*CM$65+$AW59*CL$65+$AX59*CK$65+$AY59*CJ$65+$AZ59*CI$65+$BA59*CH$65+$BB59*CG$65+$BC59*CF$65+$BD59*CE$65+$BE59*CD$65</f>
        <v>0.40112613432013194</v>
      </c>
      <c r="CR59" s="47">
        <f>$AR59*CR$65+$AS59*CQ$65+$AT59*CP$65+$AU59*CO$65+$AV59*CN$65+$AW59*CM$65+$AX59*CL$65+$AY59*CK$65+$AZ59*CJ$65+$BA59*CI$65+$BB59*CH$65+$BC59*CG$65+$BD59*CF$65+$BE59*CE$65+$BF59*CD$65</f>
        <v>2.5707101065372764</v>
      </c>
      <c r="CS59" s="47">
        <f>$AR59*CS$65+$AS59*CR$65+$AT59*CQ$65+$AU59*CP$65+$AV59*CO$65+$AW59*CN$65+$AX59*CM$65+$AY59*CL$65+$AZ59*CK$65+$BA59*CJ$65+$BB59*CI$65+$BC59*CH$65+$BD59*CG$65+$BE59*CF$65+$BF59*CE$65+$BG59*CD$65</f>
        <v>6.0754082188156895</v>
      </c>
      <c r="CT59" s="47">
        <f>$AR59*CT$65+$AS59*CS$65+$AT59*CR$65+$AU59*CQ$65+$AV59*CP$65+$AW59*CO$65+$AX59*CN$65+$AY59*CM$65+$AZ59*CL$65+$BA59*CK$65+$BB59*CJ$65+$BC59*CI$65+$BD59*CH$65+$BE59*CG$65+$BF59*CF$65+$BG59*CE$65+$BH59*CD$65</f>
        <v>9.861240570208075</v>
      </c>
      <c r="CU59" s="47">
        <f>$AR59*CU$65+$AS59*CT$65+$AT59*CS$65+$AU59*CR$65+$AV59*CQ$65+$AW59*CP$65+$AX59*CO$65+$AY59*CN$65+$AZ59*CM$65+$BA59*CL$65+$BB59*CK$65+$BC59*CJ$65+$BD59*CI$65+$BE59*CH$65+$BF59*CG$65+$BG59*CF$65+$BH59*CE$65+$BI59*CD$65</f>
        <v>15.00604725808536</v>
      </c>
      <c r="CV59" s="47">
        <f>$AR59*CV$65+$AS59*CU$65+$AT59*CT$65+$AU59*CS$65+$AV59*CR$65+$AW59*CQ$65+$AX59*CP$65+$AY59*CO$65+$AZ59*CN$65+$BA59*CM$65+$BB59*CL$65+$BC59*CK$65+$BD59*CJ$65+$BE59*CI$65+$BF59*CH$65+$BG59*CG$65+$BH59*CF$65+$BI59*CE$65+$BJ59*CD$65</f>
        <v>21.316391847498366</v>
      </c>
      <c r="CW59" s="47">
        <f>$AR59*CW$65+$AS59*CV$65+$AT59*CU$65+$AU59*CT$65+$AV59*CS$65+$AW59*CR$65+$AX59*CQ$65+$AY59*CP$65+$AZ59*CO$65+$BA59*CN$65+$BB59*CM$65+$BC59*CL$65+$BD59*CK$65+$BE59*CJ$65+$BF59*CI$65+$BG59*CH$65+$BH59*CG$65+$BI59*CF$65+$BJ59*CE$65+$BK59*CD$65</f>
        <v>25.84046534599829</v>
      </c>
      <c r="CX59" s="47">
        <f>$AR59*CX$65+$AS59*CW$65+$AT59*CV$65+$AU59*CU$65+$AV59*CT$65+$AW59*CS$65+$AX59*CR$65+$AY59*CQ$65+$AZ59*CP$65+$BA59*CO$65+$BB59*CN$65+$BC59*CM$65+$BD59*CL$65+$BE59*CK$65+$BF59*CJ$65+$BG59*CI$65+$BH59*CH$65+$BI59*CG$65+$BJ59*CF$65+$BK59*CE$65+$BL59*CD$65</f>
        <v>29.03111317171798</v>
      </c>
      <c r="CY59" s="47">
        <f>$AR59*CY$65+$AS59*CX$65+$AT59*CW$65+$AU59*CV$65+$AV59*CU$65+$AW59*CT$65+$AX59*CS$65+$AY59*CR$65+$AZ59*CQ$65+$BA59*CP$65+$BB59*CO$65+$BC59*CN$65+$BD59*CM$65+$BE59*CL$65+$BF59*CK$65+$BG59*CJ$65+$BH59*CI$65+$BI59*CH$65+$BJ59*CG$65+$BK59*CF$65+$BL59*CE$65+$BM59*CD$65</f>
        <v>32.492942741814602</v>
      </c>
      <c r="CZ59" s="47">
        <f>$AR59*CZ$65+$AS59*CY$65+$AT59*CX$65+$AU59*CW$65+$AV59*CV$65+$AW59*CU$65+$AX59*CT$65+$AY59*CS$65+$AZ59*CR$65+$BA59*CQ$65+$BB59*CP$65+$BC59*CO$65+$BD59*CN$65+$BE59*CM$65+$BF59*CL$65+$BG59*CK$65+$BH59*CJ$65+$BI59*CI$65+$BJ59*CH$65+$BK59*CG$65+$BL59*CF$65+$BM59*CE$65+$BN59*CD$65</f>
        <v>36.597909701394933</v>
      </c>
      <c r="DA59" s="47">
        <f>$AR59*DA$65+$AS59*CZ$65+$AT59*CY$65+$AU59*CX$65+$AV59*CW$65+$AW59*CV$65+$AX59*CU$65+$AY59*CT$65+$AZ59*CS$65+$BA59*CR$65+$BB59*CQ$65+$BC59*CP$65+$BD59*CO$65+$BE59*CN$65+$BF59*CM$65+$BG59*CL$65+$BH59*CK$65+$BI59*CJ$65+$BJ59*CI$65+$BK59*CH$65+$BL59*CG$65+$BM59*CF$65+$BN59*CE$65+$BO59*CD$65</f>
        <v>39.621225559368398</v>
      </c>
      <c r="DB59" s="47">
        <f>$AR59*DB$65+$AS59*DA$65+$AT59*CZ$65+$AU59*CY$65+$AV59*CX$65+$AW59*CW$65+$AX59*CV$65+$AY59*CU$65+$AZ59*CT$65+$BA59*CS$65+$BB59*CR$65+$BC59*CQ$65+$BD59*CP$65+$BE59*CO$65+$BF59*CN$65+$BG59*CM$65+$BH59*CL$65+$BI59*CK$65+$BJ59*CJ$65+$BK59*CI$65+$BL59*CH$65+$BM59*CG$65+$BN59*CF$65+$BO59*CE$65+$BP59*CD$65</f>
        <v>42.678760455027287</v>
      </c>
      <c r="DC59" s="47">
        <f>$AR59*DC$65+$AS59*DB$65+$AT59*DA$65+$AU59*CZ$65+$AV59*CY$65+$AW59*CX$65+$AX59*CW$65+$AY59*CV$65+$AZ59*CU$65+$BA59*CT$65+$BB59*CS$65+$BC59*CR$65+$BD59*CQ$65+$BE59*CP$65+$BF59*CO$65+$BG59*CN$65+$BH59*CM$65+$BI59*CL$65+$BJ59*CK$65+$BK59*CJ$65+$BL59*CI$65+$BM59*CH$65+$BN59*CG$65+$BO59*CF$65+$BP59*CE$65+$BQ59*CD$65</f>
        <v>45.761804072823381</v>
      </c>
      <c r="DD59" s="47">
        <f>$AR59*DD$65+$AS59*DC$65+$AT59*DB$65+$AU59*DA$65+$AV59*CZ$65+$AW59*CY$65+$AX59*CX$65+$AY59*CW$65+$AZ59*CV$65+$BA59*CU$65+$BB59*CT$65+$BC59*CS$65+$BD59*CR$65+$BE59*CQ$65+$BF59*CP$65+$BG59*CO$65+$BH59*CN$65+$BI59*CM$65+$BJ59*CL$65+$BK59*CK$65+$BL59*CJ$65+$BM59*CI$65+$BN59*CH$65+$BO59*CG$65+$BP59*CF$65+$BQ59*CE$65+$BR59*CD$65</f>
        <v>48.300704620056727</v>
      </c>
      <c r="DE59" s="47">
        <f>$AR59*DE$65+$AS59*DD$65+$AT59*DC$65+$AU59*DB$65+$AV59*DA$65+$AW59*CZ$65+$AX59*CY$65+$AY59*CX$65+$AZ59*CW$65+$BA59*CV$65+$BB59*CU$65+$BC59*CT$65+$BD59*CS$65+$BE59*CR$65+$BF59*CQ$65+$BG59*CP$65+$BH59*CO$65+$BI59*CN$65+$BJ59*CM$65+$BK59*CL$65+$BL59*CK$65+$BM59*CJ$65+$BN59*CI$65+$BO59*CH$65+$BP59*CG$65+$BQ59*CF$65+$BR59*CE$65+$BS59*CD$65</f>
        <v>48.807158453318557</v>
      </c>
      <c r="DF59" s="47">
        <f>$AR59*DF$65+$AS59*DE$65+$AT59*DD$65+$AU59*DC$65+$AV59*DB$65+$AW59*DA$65+$AX59*CZ$65+$AY59*CY$65+$AZ59*CX$65+$BA59*CW$65+$BB59*CV$65+$BC59*CU$65+$BD59*CT$65+$BE59*CS$65+$BF59*CR$65+$BG59*CQ$65+$BH59*CP$65+$BI59*CO$65+$BJ59*CN$65+$BK59*CM$65+$BL59*CL$65+$BM59*CK$65+$BN59*CJ$65+$BO59*CI$65+$BP59*CH$65+$BQ59*CG$65+$BR59*CF$65+$BS59*CE$65+$BT59*CD$65</f>
        <v>48.890031986836647</v>
      </c>
      <c r="DG59" s="47">
        <f>$AR59*DG$65+$AS59*DF$65+$AT59*DE$65+$AU59*DD$65+$AV59*DC$65+$AW59*DB$65+$AX59*DA$65+$AY59*CZ$65+$AZ59*CY$65+$BA59*CX$65+$BB59*CW$65+$BC59*CV$65+$BD59*CU$65+$BE59*CT$65+$BF59*CS$65+$BG59*CR$65+$BH59*CQ$65+$BI59*CP$65+$BJ59*CO$65+$BK59*CN$65+$BL59*CM$65+$BM59*CL$65+$BN59*CK$65+$BO59*CJ$65+$BP59*CI$65+$BQ59*CH$65+$BR59*CG$65+$BS59*CF$65+$BT59*CE$65+$BU59*CD$65</f>
        <v>49.145482193305817</v>
      </c>
      <c r="DH59" s="47">
        <f>$AR59*DH$65+$AS59*DG$65+$AT59*DF$65+$AU59*DE$65+$AV59*DD$65+$AW59*DC$65+$AX59*DB$65+$AY59*DA$65+$AZ59*CZ$65+$BA59*CY$65+$BB59*CX$65+$BC59*CW$65+$BD59*CV$65+$BE59*CU$65+$BF59*CT$65+$BG59*CS$65+$BH59*CR$65+$BI59*CQ$65+$BJ59*CP$65+$BK59*CO$65+$BL59*CN$65+$BM59*CM$65+$BN59*CL$65+$BO59*CK$65+$BP59*CJ$65+$BQ59*CI$65+$BR59*CH$65+$BS59*CG$65+$BT59*CF$65+$BU59*CE$65+$BV59*CD$65</f>
        <v>49.462738649505667</v>
      </c>
      <c r="DI59" s="47">
        <f>$AR59*DI$65+$AS59*DH$65+$AT59*DG$65+$AU59*DF$65+$AV59*DE$65+$AW59*DD$65+$AX59*DC$65+$AY59*DB$65+$AZ59*DA$65+$BA59*CZ$65+$BB59*CY$65+$BC59*CX$65+$BD59*CW$65+$BE59*CV$65+$BF59*CU$65+$BG59*CT$65+$BH59*CS$65+$BI59*CR$65+$BJ59*CQ$65+$BK59*CP$65+$BL59*CO$65+$BM59*CN$65+$BN59*CM$65+$BO59*CL$65+$BP59*CK$65+$BQ59*CJ$65+$BR59*CI$65+$BS59*CH$65+$BT59*CG$65+$BU59*CF$65+$BV59*CE$65+$BW59*CD$65</f>
        <v>49.814916722362071</v>
      </c>
      <c r="DJ59" s="47">
        <f>$AR59*DJ$65+$AS59*DI$65+$AT59*DH$65+$AU59*DG$65+$AV59*DF$65+$AW59*DE$65+$AX59*DD$65+$AY59*DC$65+$AZ59*DB$65+$BA59*DA$65+$BB59*CZ$65+$BC59*CY$65+$BD59*CX$65+$BE59*CW$65+$BF59*CV$65+$BG59*CU$65+$BH59*CT$65+$BI59*CS$65+$BJ59*CR$65+$BK59*CQ$65+$BL59*CP$65+$BM59*CO$65+$BN59*CN$65+$BO59*CM$65+$BP59*CL$65+$BQ59*CK$65+$BR59*CJ$65+$BS59*CI$65+$BT59*CH$65+$BU59*CG$65+$BV59*CF$65+$BW59*CE$65+$BX59*CD$65</f>
        <v>50.205464567477385</v>
      </c>
      <c r="DK59" s="47">
        <f>$AR59*DK$65+$AS59*DJ$65+$AT59*DI$65+$AU59*DH$65+$AV59*DG$65+$AW59*DF$65+$AX59*DE$65+$AY59*DD$65+$AZ59*DC$65+$BA59*DB$65+$BB59*DA$65+$BC59*CZ$65+$BD59*CY$65+$BE59*CX$65+$BF59*CW$65+$BG59*CV$65+$BH59*CU$65+$BI59*CT$65+$BJ59*CS$65+$BK59*CR$65+$BL59*CQ$65+$BM59*CP$65+$BN59*CO$65+$BO59*CN$65+$BP59*CM$65+$BQ59*CL$65+$BR59*CK$65+$BS59*CJ$65+$BT59*CI$65+$BU59*CH$65+$BV59*CG$65+$BW59*CF$65+$BX59*CE$65+$BY59*CD$65</f>
        <v>50.598588776139444</v>
      </c>
      <c r="DL59" s="47">
        <f>$AR59*DL$65+$AS59*DK$65+$AT59*DJ$65+$AU59*DI$65+$AV59*DH$65+$AW59*DG$65+$AX59*DF$65+$AY59*DE$65+$AZ59*DD$65+$BA59*DC$65+$BB59*DB$65+$BC59*DA$65+$BD59*CZ$65+$BE59*CY$65+$BF59*CX$65+$BG59*CW$65+$BH59*CV$65+$BI59*CU$65+$BJ59*CT$65+$BK59*CS$65+$BL59*CR$65+$BM59*CQ$65+$BN59*CP$65+$BO59*CO$65+$BP59*CN$65+$BQ59*CM$65+$BR59*CL$65+$BS59*CK$65+$BT59*CJ$65+$BU59*CI$65+$BV59*CH$65+$BW59*CG$65+$BX59*CF$65+$BY59*CE$65+$BZ59*CD$65</f>
        <v>50.886726838700071</v>
      </c>
      <c r="DM59" s="47">
        <f>$AR59*DM$65+$AS59*DL$65+$AT59*DK$65+$AU59*DJ$65+$AV59*DI$65+$AW59*DH$65+$AX59*DG$65+$AY59*DF$65+$AZ59*DE$65+$BA59*DD$65+$BB59*DC$65+$BC59*DB$65+$BD59*DA$65+$BE59*CZ$65+$BF59*CY$65+$BG59*CX$65+$BH59*CW$65+$BI59*CV$65+$BJ59*CU$65+$BK59*CT$65+$BL59*CS$65+$BM59*CR$65+$BN59*CQ$65+$BO59*CP$65+$BP59*CO$65+$BQ59*CN$65+$BR59*CM$65+$BS59*CL$65+$BT59*CK$65+$BU59*CJ$65+$BV59*CI$65+$BW59*CH$65+$BX59*CG$65+$BY59*CF$65+$BZ59*CE$65+$CA59*CD$65</f>
        <v>51.163042161975021</v>
      </c>
      <c r="DN59" s="47">
        <f>$AR59*DN$65+$AS59*DM$65+$AT59*DL$65+$AU59*DK$65+$AV59*DJ$65+$AW59*DI$65+$AX59*DH$65+$AY59*DG$65+$AZ59*DF$65+$BA59*DE$65+$BB59*DD$65+$BC59*DC$65+$BD59*DB$65+$BE59*DA$65+$BF59*CZ$65+$BG59*CY$65+$BH59*CX$65+$BI59*CW$65+$BJ59*CV$65+$BK59*CU$65+$BL59*CT$65+$BM59*CS$65+$BN59*CR$65+$BO59*CQ$65+$BP59*CP$65+$BQ59*CO$65+$BR59*CN$65+$BS59*CM$65+$BT59*CL$65+$BU59*CK$65+$BV59*CJ$65+$BW59*CI$65+$BX59*CH$65+$BY59*CG$65+$BZ59*CF$65+$CA59*CE$65+$CB59*CD$65</f>
        <v>51.450410630816414</v>
      </c>
      <c r="DO59" s="47">
        <f>$AR59*DO$65+$AS59*DN$65+$AT59*DM$65+$AU59*DL$65+$AV59*DK$65+$AW59*DJ$65+$AX59*DI$65+$AY59*DH$65+$AZ59*DG$65+$BA59*DF$65+$BB59*DE$65+$BC59*DD$65+$BD59*DC$65+$BE59*DB$65+$BF59*DA$65+$BG59*CZ$65+$BH59*CY$65+$BI59*CX$65+$BJ59*CW$65+$BK59*CV$65+$BL59*CU$65+$BM59*CT$65+$BN59*CS$65+$BO59*CR$65+$BP59*CQ$65+$BQ59*CP$65+$BR59*CO$65+$BS59*CN$65+$BT59*CM$65+$BU59*CL$65+$BV59*CK$65+$BW59*CJ$65+$BX59*CI$65+$BY59*CH$65+$BZ59*CG$65+$CA59*CF$65+$CB59*CE$65*$CC59*CD$65</f>
        <v>51.757150702356356</v>
      </c>
    </row>
    <row r="60" spans="2:119" x14ac:dyDescent="0.35">
      <c r="B60" s="27" t="s">
        <v>2079</v>
      </c>
      <c r="C60" s="27" t="s">
        <v>710</v>
      </c>
      <c r="D60" s="31">
        <f>SUMIFS(RefTables!$H$34:$H$42,RefTables!$B$34:$B$42,C60)</f>
        <v>3.198</v>
      </c>
      <c r="E60" s="25">
        <f>D60/Sales!I60</f>
        <v>3.7958966096518569E-4</v>
      </c>
      <c r="F60" s="45"/>
      <c r="G60" s="45"/>
      <c r="H60" s="45"/>
      <c r="I60" s="45"/>
      <c r="J60" s="45"/>
      <c r="K60" s="45"/>
      <c r="L60" s="45"/>
      <c r="M60" s="45">
        <f t="shared" ref="M60:AQ60" si="195">IF(M$5&lt;=2020,MIN(objective_savings_pcnt,$E60),MIN(objective_savings_pcnt,L60+EE_ramp_rate))</f>
        <v>3.7958966096518569E-4</v>
      </c>
      <c r="N60" s="45">
        <f t="shared" si="195"/>
        <v>2.3795896609651859E-3</v>
      </c>
      <c r="O60" s="45">
        <f t="shared" si="195"/>
        <v>4.3795896609651859E-3</v>
      </c>
      <c r="P60" s="45">
        <f t="shared" si="195"/>
        <v>6.379589660965186E-3</v>
      </c>
      <c r="Q60" s="45">
        <f t="shared" si="195"/>
        <v>8.3795896609651851E-3</v>
      </c>
      <c r="R60" s="45">
        <f t="shared" si="195"/>
        <v>0.01</v>
      </c>
      <c r="S60" s="45">
        <f t="shared" si="195"/>
        <v>0.01</v>
      </c>
      <c r="T60" s="45">
        <f t="shared" si="195"/>
        <v>0.01</v>
      </c>
      <c r="U60" s="45">
        <f t="shared" si="195"/>
        <v>0.01</v>
      </c>
      <c r="V60" s="45">
        <f t="shared" si="195"/>
        <v>0.01</v>
      </c>
      <c r="W60" s="45">
        <f t="shared" si="195"/>
        <v>0.01</v>
      </c>
      <c r="X60" s="45">
        <f t="shared" si="195"/>
        <v>0.01</v>
      </c>
      <c r="Y60" s="45">
        <f t="shared" si="195"/>
        <v>0.01</v>
      </c>
      <c r="Z60" s="45">
        <f t="shared" si="195"/>
        <v>0.01</v>
      </c>
      <c r="AA60" s="45">
        <f t="shared" si="195"/>
        <v>0.01</v>
      </c>
      <c r="AB60" s="45">
        <f t="shared" si="195"/>
        <v>0.01</v>
      </c>
      <c r="AC60" s="45">
        <f t="shared" si="195"/>
        <v>0.01</v>
      </c>
      <c r="AD60" s="45">
        <f t="shared" si="195"/>
        <v>0.01</v>
      </c>
      <c r="AE60" s="45">
        <f t="shared" si="195"/>
        <v>0.01</v>
      </c>
      <c r="AF60" s="45">
        <f t="shared" si="195"/>
        <v>0.01</v>
      </c>
      <c r="AG60" s="45">
        <f t="shared" si="195"/>
        <v>0.01</v>
      </c>
      <c r="AH60" s="45">
        <f t="shared" si="195"/>
        <v>0.01</v>
      </c>
      <c r="AI60" s="45">
        <f t="shared" si="195"/>
        <v>0.01</v>
      </c>
      <c r="AJ60" s="45">
        <f t="shared" si="195"/>
        <v>0.01</v>
      </c>
      <c r="AK60" s="45">
        <f t="shared" si="195"/>
        <v>0.01</v>
      </c>
      <c r="AL60" s="45">
        <f t="shared" si="195"/>
        <v>0.01</v>
      </c>
      <c r="AM60" s="45">
        <f t="shared" si="195"/>
        <v>0.01</v>
      </c>
      <c r="AN60" s="45">
        <f t="shared" si="195"/>
        <v>0.01</v>
      </c>
      <c r="AO60" s="45">
        <f t="shared" si="195"/>
        <v>0.01</v>
      </c>
      <c r="AP60" s="45">
        <f t="shared" si="195"/>
        <v>0.01</v>
      </c>
      <c r="AQ60" s="45">
        <f t="shared" si="195"/>
        <v>0.01</v>
      </c>
      <c r="AR60" s="50">
        <f>F60*Sales!I60</f>
        <v>0</v>
      </c>
      <c r="AS60" s="50">
        <f>G60*Sales!AV60</f>
        <v>0</v>
      </c>
      <c r="AT60" s="50">
        <f>H60*Sales!AW60</f>
        <v>0</v>
      </c>
      <c r="AU60" s="50">
        <f>I60*Sales!AX60</f>
        <v>0</v>
      </c>
      <c r="AV60" s="50">
        <f>J60*Sales!AY60</f>
        <v>0</v>
      </c>
      <c r="AW60" s="50">
        <f>K60*Sales!AZ60</f>
        <v>0</v>
      </c>
      <c r="AX60" s="50">
        <f>L60*Sales!BA60</f>
        <v>0</v>
      </c>
      <c r="AY60" s="50">
        <f>M60*Sales!BB60</f>
        <v>3.336957661863496</v>
      </c>
      <c r="AZ60" s="50">
        <f>N60*Sales!BC60</f>
        <v>21.059758230009354</v>
      </c>
      <c r="BA60" s="50">
        <f>O60*Sales!BD60</f>
        <v>38.943702473558858</v>
      </c>
      <c r="BB60" s="50">
        <f>P60*Sales!BE60</f>
        <v>56.884115288725049</v>
      </c>
      <c r="BC60" s="50">
        <f>Q60*Sales!BF60</f>
        <v>74.775935067480091</v>
      </c>
      <c r="BD60" s="50">
        <f>R60*Sales!BG60</f>
        <v>89.131427839691938</v>
      </c>
      <c r="BE60" s="50">
        <f>S60*Sales!BH60</f>
        <v>88.88808229101862</v>
      </c>
      <c r="BF60" s="50">
        <f>T60*Sales!BI60</f>
        <v>88.65777996350991</v>
      </c>
      <c r="BG60" s="50">
        <f>U60*Sales!BJ60</f>
        <v>88.471996963280617</v>
      </c>
      <c r="BH60" s="50">
        <f>V60*Sales!BK60</f>
        <v>88.355215512767188</v>
      </c>
      <c r="BI60" s="50">
        <f>W60*Sales!BL60</f>
        <v>88.311055972670871</v>
      </c>
      <c r="BJ60" s="50">
        <f>X60*Sales!BM60</f>
        <v>88.36249456745216</v>
      </c>
      <c r="BK60" s="50">
        <f>Y60*Sales!BN60</f>
        <v>88.531872407082389</v>
      </c>
      <c r="BL60" s="50">
        <f>Z60*Sales!BO60</f>
        <v>88.786142996334718</v>
      </c>
      <c r="BM60" s="50">
        <f>AA60*Sales!BP60</f>
        <v>89.099605211237872</v>
      </c>
      <c r="BN60" s="50">
        <f>AB60*Sales!BQ60</f>
        <v>89.475735068085797</v>
      </c>
      <c r="BO60" s="50">
        <f>AC60*Sales!BR60</f>
        <v>89.927121561668926</v>
      </c>
      <c r="BP60" s="50">
        <f>AD60*Sales!BS60</f>
        <v>90.432821299374709</v>
      </c>
      <c r="BQ60" s="50">
        <f>AE60*Sales!BT60</f>
        <v>90.992940987612798</v>
      </c>
      <c r="BR60" s="50">
        <f>AF60*Sales!BU60</f>
        <v>91.607436153654561</v>
      </c>
      <c r="BS60" s="50">
        <f>AG60*Sales!BV60</f>
        <v>92.267697375316899</v>
      </c>
      <c r="BT60" s="50">
        <f>AH60*Sales!BW60</f>
        <v>92.935870042088467</v>
      </c>
      <c r="BU60" s="50">
        <f>AI60*Sales!BX60</f>
        <v>93.503717691478343</v>
      </c>
      <c r="BV60" s="50">
        <f>AJ60*Sales!BY60</f>
        <v>94.074233334368344</v>
      </c>
      <c r="BW60" s="50">
        <f>AK60*Sales!BZ60</f>
        <v>94.648538729870708</v>
      </c>
      <c r="BX60" s="50">
        <f>AL60*Sales!CA60</f>
        <v>95.227240368055817</v>
      </c>
      <c r="BY60" s="50">
        <f>AM60*Sales!CB60</f>
        <v>95.810998872016825</v>
      </c>
      <c r="BZ60" s="50">
        <f>AN60*Sales!CC60</f>
        <v>96.399947674467057</v>
      </c>
      <c r="CA60" s="50">
        <f>AO60*Sales!CD60</f>
        <v>96.992106000448914</v>
      </c>
      <c r="CB60" s="50">
        <f>AP60*Sales!CE60</f>
        <v>97.587236604038452</v>
      </c>
      <c r="CC60" s="50">
        <f>AQ60*Sales!CF60</f>
        <v>98.185530769124597</v>
      </c>
      <c r="CD60" s="47">
        <f>$AR60*CD$65</f>
        <v>0</v>
      </c>
      <c r="CE60" s="47">
        <f>$AR60*CE$65+$AS60*CD$65</f>
        <v>0</v>
      </c>
      <c r="CF60" s="47">
        <f>$AR60*CF$65+$AS60*CE$65+$AT60*CD$65</f>
        <v>0</v>
      </c>
      <c r="CG60" s="47">
        <f>$AR60*CG$65+$AS60*CF$65+$AT60*CE$65+$AU60*CD$65</f>
        <v>0</v>
      </c>
      <c r="CH60" s="47">
        <f>$AR60*CH$65+$AS60*CG$65+$AT60*CF$65+$AU60*CE$65+$AV60*CD$65</f>
        <v>0</v>
      </c>
      <c r="CI60" s="47">
        <f>$AR60*CI$65+$AS60*CH$65+$AT60*CG$65+$AU60*CF$65+$AV60*CE$65+$AW60*CD$65</f>
        <v>0</v>
      </c>
      <c r="CJ60" s="47">
        <f>$AR60*CJ$65+$AS60*CI$65+$AT60*CH$65+$AU60*CG$65+$AV60*CF$65+$AW60*CE$65+$AX60*CD$65</f>
        <v>0</v>
      </c>
      <c r="CK60" s="47">
        <f>$AR60*CK$65+$AS60*CJ$65+$AT60*CI$65+$AU60*CH$65+$AV60*CG$65+$AW60*CF$65+$AX60*CE$65+$AY60*CD$65</f>
        <v>0</v>
      </c>
      <c r="CL60" s="47">
        <f>$AR60*CL$65+$AS60*CK$65+$AT60*CJ$65+$AU60*CI$65+$AV60*CH$65+$AW60*CG$65+$AX60*CF$65+$AY60*CE$65+$AZ60*CD$65</f>
        <v>0</v>
      </c>
      <c r="CM60" s="47">
        <f>$AR60*CM$65+$AS60*CL$65+$AT60*CK$65+$AU60*CJ$65+$AV60*CI$65+$AW60*CH$65+$AX60*CG$65+$AY60*CF$65+$AZ60*CE$65+$BA60*CD$65</f>
        <v>0</v>
      </c>
      <c r="CN60" s="47">
        <f>$AR60*CN$65+$AS60*CM$65+$AT60*CL$65+$AU60*CK$65+$AV60*CJ$65+$AW60*CI$65+$AX60*CH$65+$AY60*CG$65+$AZ60*CF$65+$BA60*CE$65+$BB60*CD$65</f>
        <v>0</v>
      </c>
      <c r="CO60" s="47">
        <f>$AR60*CO$65+$AS60*CN$65+$AT60*CM$65+$AU60*CL$65+$AV60*CK$65+$AW60*CJ$65+$AX60*CI$65+$AY60*CH$65+$AZ60*CG$65+$BA60*CF$65+$BB60*CE$65+$BC60*CD$65</f>
        <v>0</v>
      </c>
      <c r="CP60" s="47">
        <f>$AR60*CP$65+$AS60*CO$65+$AT60*CN$65+$AU60*CM$65+$AV60*CL$65+$AW60*CK$65+$AX60*CJ$65+$AY60*CI$65+$AZ60*CH$65+$BA60*CG$65+$BB60*CF$65+$BC60*CE$65+$BD60*CD$65</f>
        <v>0</v>
      </c>
      <c r="CQ60" s="47">
        <f>$AR60*CQ$65+$AS60*CP$65+$AT60*CO$65+$AU60*CN$65+$AV60*CM$65+$AW60*CL$65+$AX60*CK$65+$AY60*CJ$65+$AZ60*CI$65+$BA60*CH$65+$BB60*CG$65+$BC60*CF$65+$BD60*CE$65+$BE60*CD$65</f>
        <v>0.60000064431982314</v>
      </c>
      <c r="CR60" s="47">
        <f>$AR60*CR$65+$AS60*CQ$65+$AT60*CP$65+$AU60*CO$65+$AV60*CN$65+$AW60*CM$65+$AX60*CL$65+$AY60*CK$65+$AZ60*CJ$65+$BA60*CI$65+$BB60*CH$65+$BC60*CG$65+$BD60*CF$65+$BE60*CE$65+$BF60*CD$65</f>
        <v>4.3573756605266922</v>
      </c>
      <c r="CS60" s="47">
        <f>$AR60*CS$65+$AS60*CR$65+$AT60*CQ$65+$AU60*CP$65+$AV60*CO$65+$AW60*CN$65+$AX60*CM$65+$AY60*CL$65+$AZ60*CK$65+$BA60*CJ$65+$BB60*CI$65+$BC60*CH$65+$BD60*CG$65+$BE60*CF$65+$BF60*CE$65+$BG60*CD$65</f>
        <v>10.604189456266131</v>
      </c>
      <c r="CT60" s="47">
        <f>$AR60*CT$65+$AS60*CS$65+$AT60*CR$65+$AU60*CQ$65+$AV60*CP$65+$AW60*CO$65+$AX60*CN$65+$AY60*CM$65+$AZ60*CL$65+$BA60*CK$65+$BB60*CJ$65+$BC60*CI$65+$BD60*CH$65+$BE60*CG$65+$BF60*CF$65+$BG60*CE$65+$BH60*CD$65</f>
        <v>17.278714583831718</v>
      </c>
      <c r="CU60" s="47">
        <f>$AR60*CU$65+$AS60*CT$65+$AT60*CS$65+$AU60*CR$65+$AV60*CQ$65+$AW60*CP$65+$AX60*CO$65+$AY60*CN$65+$AZ60*CM$65+$BA60*CL$65+$BB60*CK$65+$BC60*CJ$65+$BD60*CI$65+$BE60*CH$65+$BF60*CG$65+$BG60*CF$65+$BH60*CE$65+$BI60*CD$65</f>
        <v>26.320134116075721</v>
      </c>
      <c r="CV60" s="47">
        <f>$AR60*CV$65+$AS60*CU$65+$AT60*CT$65+$AU60*CS$65+$AV60*CR$65+$AW60*CQ$65+$AX60*CP$65+$AY60*CO$65+$AZ60*CN$65+$BA60*CM$65+$BB60*CL$65+$BC60*CK$65+$BD60*CJ$65+$BE60*CI$65+$BF60*CH$65+$BG60*CG$65+$BH60*CF$65+$BI60*CE$65+$BJ60*CD$65</f>
        <v>37.6878889964213</v>
      </c>
      <c r="CW60" s="47">
        <f>$AR60*CW$65+$AS60*CV$65+$AT60*CU$65+$AU60*CT$65+$AV60*CS$65+$AW60*CR$65+$AX60*CQ$65+$AY60*CP$65+$AZ60*CO$65+$BA60*CN$65+$BB60*CM$65+$BC60*CL$65+$BD60*CK$65+$BE60*CJ$65+$BF60*CI$65+$BG60*CH$65+$BH60*CG$65+$BI60*CF$65+$BJ60*CE$65+$BK60*CD$65</f>
        <v>45.865535813343094</v>
      </c>
      <c r="CX60" s="47">
        <f>$AR60*CX$65+$AS60*CW$65+$AT60*CV$65+$AU60*CU$65+$AV60*CT$65+$AW60*CS$65+$AX60*CR$65+$AY60*CQ$65+$AZ60*CP$65+$BA60*CO$65+$BB60*CN$65+$BC60*CM$65+$BD60*CL$65+$BE60*CK$65+$BF60*CJ$65+$BG60*CI$65+$BH60*CH$65+$BI60*CG$65+$BJ60*CF$65+$BK60*CE$65+$BL60*CD$65</f>
        <v>51.55454102476358</v>
      </c>
      <c r="CY60" s="47">
        <f>$AR60*CY$65+$AS60*CX$65+$AT60*CW$65+$AU60*CV$65+$AV60*CU$65+$AW60*CT$65+$AX60*CS$65+$AY60*CR$65+$AZ60*CQ$65+$BA60*CP$65+$BB60*CO$65+$BC60*CN$65+$BD60*CM$65+$BE60*CL$65+$BF60*CK$65+$BG60*CJ$65+$BH60*CI$65+$BI60*CH$65+$BJ60*CG$65+$BK60*CF$65+$BL60*CE$65+$BM60*CD$65</f>
        <v>57.646893188833687</v>
      </c>
      <c r="CZ60" s="47">
        <f>$AR60*CZ$65+$AS60*CY$65+$AT60*CX$65+$AU60*CW$65+$AV60*CV$65+$AW60*CU$65+$AX60*CT$65+$AY60*CS$65+$AZ60*CR$65+$BA60*CQ$65+$BB60*CP$65+$BC60*CO$65+$BD60*CN$65+$BE60*CM$65+$BF60*CL$65+$BG60*CK$65+$BH60*CJ$65+$BI60*CI$65+$BJ60*CH$65+$BK60*CG$65+$BL60*CF$65+$BM60*CE$65+$BN60*CD$65</f>
        <v>65.0573416539211</v>
      </c>
      <c r="DA60" s="47">
        <f>$AR60*DA$65+$AS60*CZ$65+$AT60*CY$65+$AU60*CX$65+$AV60*CW$65+$AW60*CV$65+$AX60*CU$65+$AY60*CT$65+$AZ60*CS$65+$BA60*CR$65+$BB60*CQ$65+$BC60*CP$65+$BD60*CO$65+$BE60*CN$65+$BF60*CM$65+$BG60*CL$65+$BH60*CK$65+$BI60*CJ$65+$BJ60*CI$65+$BK60*CH$65+$BL60*CG$65+$BM60*CF$65+$BN60*CE$65+$BO60*CD$65</f>
        <v>70.445211982516412</v>
      </c>
      <c r="DB60" s="47">
        <f>$AR60*DB$65+$AS60*DA$65+$AT60*CZ$65+$AU60*CY$65+$AV60*CX$65+$AW60*CW$65+$AX60*CV$65+$AY60*CU$65+$AZ60*CT$65+$BA60*CS$65+$BB60*CR$65+$BC60*CQ$65+$BD60*CP$65+$BE60*CO$65+$BF60*CN$65+$BG60*CM$65+$BH60*CL$65+$BI60*CK$65+$BJ60*CJ$65+$BK60*CI$65+$BL60*CH$65+$BM60*CG$65+$BN60*CF$65+$BO60*CE$65+$BP60*CD$65</f>
        <v>75.894545816566918</v>
      </c>
      <c r="DC60" s="47">
        <f>$AR60*DC$65+$AS60*DB$65+$AT60*DA$65+$AU60*CZ$65+$AV60*CY$65+$AW60*CX$65+$AX60*CW$65+$AY60*CV$65+$AZ60*CU$65+$BA60*CT$65+$BB60*CS$65+$BC60*CR$65+$BD60*CQ$65+$BE60*CP$65+$BF60*CO$65+$BG60*CN$65+$BH60*CM$65+$BI60*CL$65+$BJ60*CK$65+$BK60*CJ$65+$BL60*CI$65+$BM60*CH$65+$BN60*CG$65+$BO60*CF$65+$BP60*CE$65+$BQ60*CD$65</f>
        <v>81.39030690407013</v>
      </c>
      <c r="DD60" s="47">
        <f>$AR60*DD$65+$AS60*DC$65+$AT60*DB$65+$AU60*DA$65+$AV60*CZ$65+$AW60*CY$65+$AX60*CX$65+$AY60*CW$65+$AZ60*CV$65+$BA60*CU$65+$BB60*CT$65+$BC60*CS$65+$BD60*CR$65+$BE60*CQ$65+$BF60*CP$65+$BG60*CO$65+$BH60*CN$65+$BI60*CM$65+$BJ60*CL$65+$BK60*CK$65+$BL60*CJ$65+$BM60*CI$65+$BN60*CH$65+$BO60*CG$65+$BP60*CF$65+$BQ60*CE$65+$BR60*CD$65</f>
        <v>86.075930604106929</v>
      </c>
      <c r="DE60" s="47">
        <f>$AR60*DE$65+$AS60*DD$65+$AT60*DC$65+$AU60*DB$65+$AV60*DA$65+$AW60*CZ$65+$AX60*CY$65+$AY60*CX$65+$AZ60*CW$65+$BA60*CV$65+$BB60*CU$65+$BC60*CT$65+$BD60*CS$65+$BE60*CR$65+$BF60*CQ$65+$BG60*CP$65+$BH60*CO$65+$BI60*CN$65+$BJ60*CM$65+$BK60*CL$65+$BL60*CK$65+$BM60*CJ$65+$BN60*CI$65+$BO60*CH$65+$BP60*CG$65+$BQ60*CF$65+$BR60*CE$65+$BS60*CD$65</f>
        <v>87.018263259485082</v>
      </c>
      <c r="DF60" s="47">
        <f>$AR60*DF$65+$AS60*DE$65+$AT60*DD$65+$AU60*DC$65+$AV60*DB$65+$AW60*DA$65+$AX60*CZ$65+$AY60*CY$65+$AZ60*CX$65+$BA60*CW$65+$BB60*CV$65+$BC60*CU$65+$BD60*CT$65+$BE60*CS$65+$BF60*CR$65+$BG60*CQ$65+$BH60*CP$65+$BI60*CO$65+$BJ60*CN$65+$BK60*CM$65+$BL60*CL$65+$BM60*CK$65+$BN60*CJ$65+$BO60*CI$65+$BP60*CH$65+$BQ60*CG$65+$BR60*CF$65+$BS60*CE$65+$BT60*CD$65</f>
        <v>87.152946915696873</v>
      </c>
      <c r="DG60" s="47">
        <f>$AR60*DG$65+$AS60*DF$65+$AT60*DE$65+$AU60*DD$65+$AV60*DC$65+$AW60*DB$65+$AX60*DA$65+$AY60*CZ$65+$AZ60*CY$65+$BA60*CX$65+$BB60*CW$65+$BC60*CV$65+$BD60*CU$65+$BE60*CT$65+$BF60*CS$65+$BG60*CR$65+$BH60*CQ$65+$BI60*CP$65+$BJ60*CO$65+$BK60*CN$65+$BL60*CM$65+$BM60*CL$65+$BN60*CK$65+$BO60*CJ$65+$BP60*CI$65+$BQ60*CH$65+$BR60*CG$65+$BS60*CF$65+$BT60*CE$65+$BU60*CD$65</f>
        <v>87.603876894361861</v>
      </c>
      <c r="DH60" s="47">
        <f>$AR60*DH$65+$AS60*DG$65+$AT60*DF$65+$AU60*DE$65+$AV60*DD$65+$AW60*DC$65+$AX60*DB$65+$AY60*DA$65+$AZ60*CZ$65+$BA60*CY$65+$BB60*CX$65+$BC60*CW$65+$BD60*CV$65+$BE60*CU$65+$BF60*CT$65+$BG60*CS$65+$BH60*CR$65+$BI60*CQ$65+$BJ60*CP$65+$BK60*CO$65+$BL60*CN$65+$BM60*CM$65+$BN60*CL$65+$BO60*CK$65+$BP60*CJ$65+$BQ60*CI$65+$BR60*CH$65+$BS60*CG$65+$BT60*CF$65+$BU60*CE$65+$BV60*CD$65</f>
        <v>88.167297506332829</v>
      </c>
      <c r="DI60" s="47">
        <f>$AR60*DI$65+$AS60*DH$65+$AT60*DG$65+$AU60*DF$65+$AV60*DE$65+$AW60*DD$65+$AX60*DC$65+$AY60*DB$65+$AZ60*DA$65+$BA60*CZ$65+$BB60*CY$65+$BC60*CX$65+$BD60*CW$65+$BE60*CV$65+$BF60*CU$65+$BG60*CT$65+$BH60*CS$65+$BI60*CR$65+$BJ60*CQ$65+$BK60*CP$65+$BL60*CO$65+$BM60*CN$65+$BN60*CM$65+$BO60*CL$65+$BP60*CK$65+$BQ60*CJ$65+$BR60*CI$65+$BS60*CH$65+$BT60*CG$65+$BU60*CF$65+$BV60*CE$65+$BW60*CD$65</f>
        <v>88.792789174319921</v>
      </c>
      <c r="DJ60" s="47">
        <f>$AR60*DJ$65+$AS60*DI$65+$AT60*DH$65+$AU60*DG$65+$AV60*DF$65+$AW60*DE$65+$AX60*DD$65+$AY60*DC$65+$AZ60*DB$65+$BA60*DA$65+$BB60*CZ$65+$BC60*CY$65+$BD60*CX$65+$BE60*CW$65+$BF60*CV$65+$BG60*CU$65+$BH60*CT$65+$BI60*CS$65+$BJ60*CR$65+$BK60*CQ$65+$BL60*CP$65+$BM60*CO$65+$BN60*CN$65+$BO60*CM$65+$BP60*CL$65+$BQ60*CK$65+$BR60*CJ$65+$BS60*CI$65+$BT60*CH$65+$BU60*CG$65+$BV60*CF$65+$BW60*CE$65+$BX60*CD$65</f>
        <v>89.486357169950736</v>
      </c>
      <c r="DK60" s="47">
        <f>$AR60*DK$65+$AS60*DJ$65+$AT60*DI$65+$AU60*DH$65+$AV60*DG$65+$AW60*DF$65+$AX60*DE$65+$AY60*DD$65+$AZ60*DC$65+$BA60*DB$65+$BB60*DA$65+$BC60*CZ$65+$BD60*CY$65+$BE60*CX$65+$BF60*CW$65+$BG60*CV$65+$BH60*CU$65+$BI60*CT$65+$BJ60*CS$65+$BK60*CR$65+$BL60*CQ$65+$BM60*CP$65+$BN60*CO$65+$BO60*CN$65+$BP60*CM$65+$BQ60*CL$65+$BR60*CK$65+$BS60*CJ$65+$BT60*CI$65+$BU60*CH$65+$BV60*CG$65+$BW60*CF$65+$BX60*CE$65+$BY60*CD$65</f>
        <v>90.195928468553134</v>
      </c>
      <c r="DL60" s="47">
        <f>$AR60*DL$65+$AS60*DK$65+$AT60*DJ$65+$AU60*DI$65+$AV60*DH$65+$AW60*DG$65+$AX60*DF$65+$AY60*DE$65+$AZ60*DD$65+$BA60*DC$65+$BB60*DB$65+$BC60*DA$65+$BD60*CZ$65+$BE60*CY$65+$BF60*CX$65+$BG60*CW$65+$BH60*CV$65+$BI60*CU$65+$BJ60*CT$65+$BK60*CS$65+$BL60*CR$65+$BM60*CQ$65+$BN60*CP$65+$BO60*CO$65+$BP60*CN$65+$BQ60*CM$65+$BR60*CL$65+$BS60*CK$65+$BT60*CJ$65+$BU60*CI$65+$BV60*CH$65+$BW60*CG$65+$BX60*CF$65+$BY60*CE$65+$BZ60*CD$65</f>
        <v>90.710201036372126</v>
      </c>
      <c r="DM60" s="47">
        <f>$AR60*DM$65+$AS60*DL$65+$AT60*DK$65+$AU60*DJ$65+$AV60*DI$65+$AW60*DH$65+$AX60*DG$65+$AY60*DF$65+$AZ60*DE$65+$BA60*DD$65+$BB60*DC$65+$BC60*DB$65+$BD60*DA$65+$BE60*CZ$65+$BF60*CY$65+$BG60*CX$65+$BH60*CW$65+$BI60*CV$65+$BJ60*CU$65+$BK60*CT$65+$BL60*CS$65+$BM60*CR$65+$BN60*CQ$65+$BO60*CP$65+$BP60*CO$65+$BQ60*CN$65+$BR60*CM$65+$BS60*CL$65+$BT60*CK$65+$BU60*CJ$65+$BV60*CI$65+$BW60*CH$65+$BX60*CG$65+$BY60*CF$65+$BZ60*CE$65+$CA60*CD$65</f>
        <v>91.201532212290189</v>
      </c>
      <c r="DN60" s="47">
        <f>$AR60*DN$65+$AS60*DM$65+$AT60*DL$65+$AU60*DK$65+$AV60*DJ$65+$AW60*DI$65+$AX60*DH$65+$AY60*DG$65+$AZ60*DF$65+$BA60*DE$65+$BB60*DD$65+$BC60*DC$65+$BD60*DB$65+$BE60*DA$65+$BF60*CZ$65+$BG60*CY$65+$BH60*CX$65+$BI60*CW$65+$BJ60*CV$65+$BK60*CU$65+$BL60*CT$65+$BM60*CS$65+$BN60*CR$65+$BO60*CQ$65+$BP60*CP$65+$BQ60*CO$65+$BR60*CN$65+$BS60*CM$65+$BT60*CL$65+$BU60*CK$65+$BV60*CJ$65+$BW60*CI$65+$BX60*CH$65+$BY60*CG$65+$BZ60*CF$65+$CA60*CE$65+$CB60*CD$65</f>
        <v>91.7125228514425</v>
      </c>
      <c r="DO60" s="47">
        <f>$AR60*DO$65+$AS60*DN$65+$AT60*DM$65+$AU60*DL$65+$AV60*DK$65+$AW60*DJ$65+$AX60*DI$65+$AY60*DH$65+$AZ60*DG$65+$BA60*DF$65+$BB60*DE$65+$BC60*DD$65+$BD60*DC$65+$BE60*DB$65+$BF60*DA$65+$BG60*CZ$65+$BH60*CY$65+$BI60*CX$65+$BJ60*CW$65+$BK60*CV$65+$BL60*CU$65+$BM60*CT$65+$BN60*CS$65+$BO60*CR$65+$BP60*CQ$65+$BQ60*CP$65+$BR60*CO$65+$BS60*CN$65+$BT60*CM$65+$BU60*CL$65+$BV60*CK$65+$BW60*CJ$65+$BX60*CI$65+$BY60*CH$65+$BZ60*CG$65+$CA60*CF$65+$CB60*CE$65*$CC60*CD$65</f>
        <v>92.258594705772069</v>
      </c>
    </row>
    <row r="61" spans="2:119" x14ac:dyDescent="0.35">
      <c r="B61" s="27" t="s">
        <v>2169</v>
      </c>
      <c r="C61" s="27" t="s">
        <v>2171</v>
      </c>
      <c r="D61" s="31">
        <f>SUMIFS(F861_2013_EE!$I$4:$I$568,F861_2013_EE!$C$4:$C$568,C61)/1000</f>
        <v>0</v>
      </c>
      <c r="E61" s="25">
        <f>D61/Sales!I61</f>
        <v>0</v>
      </c>
      <c r="F61" s="45"/>
      <c r="G61" s="45"/>
      <c r="H61" s="45"/>
      <c r="I61" s="45"/>
      <c r="J61" s="45"/>
      <c r="K61" s="45"/>
      <c r="L61" s="45"/>
      <c r="M61" s="45">
        <f t="shared" ref="M61:AQ61" si="196">IF(M$5&lt;=2020,MIN(objective_savings_pcnt,$E61),MIN(objective_savings_pcnt,L61+EE_ramp_rate))</f>
        <v>0</v>
      </c>
      <c r="N61" s="45">
        <f t="shared" si="196"/>
        <v>2E-3</v>
      </c>
      <c r="O61" s="45">
        <f t="shared" si="196"/>
        <v>4.0000000000000001E-3</v>
      </c>
      <c r="P61" s="45">
        <f t="shared" si="196"/>
        <v>6.0000000000000001E-3</v>
      </c>
      <c r="Q61" s="45">
        <f t="shared" si="196"/>
        <v>8.0000000000000002E-3</v>
      </c>
      <c r="R61" s="45">
        <f t="shared" si="196"/>
        <v>0.01</v>
      </c>
      <c r="S61" s="45">
        <f t="shared" si="196"/>
        <v>0.01</v>
      </c>
      <c r="T61" s="45">
        <f t="shared" si="196"/>
        <v>0.01</v>
      </c>
      <c r="U61" s="45">
        <f t="shared" si="196"/>
        <v>0.01</v>
      </c>
      <c r="V61" s="45">
        <f t="shared" si="196"/>
        <v>0.01</v>
      </c>
      <c r="W61" s="45">
        <f t="shared" si="196"/>
        <v>0.01</v>
      </c>
      <c r="X61" s="45">
        <f t="shared" si="196"/>
        <v>0.01</v>
      </c>
      <c r="Y61" s="45">
        <f t="shared" si="196"/>
        <v>0.01</v>
      </c>
      <c r="Z61" s="45">
        <f t="shared" si="196"/>
        <v>0.01</v>
      </c>
      <c r="AA61" s="45">
        <f t="shared" si="196"/>
        <v>0.01</v>
      </c>
      <c r="AB61" s="45">
        <f t="shared" si="196"/>
        <v>0.01</v>
      </c>
      <c r="AC61" s="45">
        <f t="shared" si="196"/>
        <v>0.01</v>
      </c>
      <c r="AD61" s="45">
        <f t="shared" si="196"/>
        <v>0.01</v>
      </c>
      <c r="AE61" s="45">
        <f t="shared" si="196"/>
        <v>0.01</v>
      </c>
      <c r="AF61" s="45">
        <f t="shared" si="196"/>
        <v>0.01</v>
      </c>
      <c r="AG61" s="45">
        <f t="shared" si="196"/>
        <v>0.01</v>
      </c>
      <c r="AH61" s="45">
        <f t="shared" si="196"/>
        <v>0.01</v>
      </c>
      <c r="AI61" s="45">
        <f t="shared" si="196"/>
        <v>0.01</v>
      </c>
      <c r="AJ61" s="45">
        <f t="shared" si="196"/>
        <v>0.01</v>
      </c>
      <c r="AK61" s="45">
        <f t="shared" si="196"/>
        <v>0.01</v>
      </c>
      <c r="AL61" s="45">
        <f t="shared" si="196"/>
        <v>0.01</v>
      </c>
      <c r="AM61" s="45">
        <f t="shared" si="196"/>
        <v>0.01</v>
      </c>
      <c r="AN61" s="45">
        <f t="shared" si="196"/>
        <v>0.01</v>
      </c>
      <c r="AO61" s="45">
        <f t="shared" si="196"/>
        <v>0.01</v>
      </c>
      <c r="AP61" s="45">
        <f t="shared" si="196"/>
        <v>0.01</v>
      </c>
      <c r="AQ61" s="45">
        <f t="shared" si="196"/>
        <v>0.01</v>
      </c>
      <c r="AR61" s="50">
        <f>F61*Sales!I61</f>
        <v>0</v>
      </c>
      <c r="AS61" s="50">
        <f>G61*Sales!AV61</f>
        <v>0</v>
      </c>
      <c r="AT61" s="50">
        <f>H61*Sales!AW61</f>
        <v>0</v>
      </c>
      <c r="AU61" s="50">
        <f>I61*Sales!AX61</f>
        <v>0</v>
      </c>
      <c r="AV61" s="50">
        <f>J61*Sales!AY61</f>
        <v>0</v>
      </c>
      <c r="AW61" s="50">
        <f>K61*Sales!AZ61</f>
        <v>0</v>
      </c>
      <c r="AX61" s="50">
        <f>L61*Sales!BA61</f>
        <v>0</v>
      </c>
      <c r="AY61" s="50">
        <f>M61*Sales!BB61</f>
        <v>0</v>
      </c>
      <c r="AZ61" s="50">
        <f>N61*Sales!BC61</f>
        <v>35.585000000000001</v>
      </c>
      <c r="BA61" s="50">
        <f>O61*Sales!BD61</f>
        <v>71.027660000000012</v>
      </c>
      <c r="BB61" s="50">
        <f>P61*Sales!BE61</f>
        <v>106.11532404</v>
      </c>
      <c r="BC61" s="50">
        <f>Q61*Sales!BF61</f>
        <v>140.63817612768</v>
      </c>
      <c r="BD61" s="50">
        <f>R61*Sales!BG61</f>
        <v>174.3913383983232</v>
      </c>
      <c r="BE61" s="50">
        <f>S61*Sales!BH61</f>
        <v>172.64742501433997</v>
      </c>
      <c r="BF61" s="50">
        <f>T61*Sales!BI61</f>
        <v>170.92095076419656</v>
      </c>
      <c r="BG61" s="50">
        <f>U61*Sales!BJ61</f>
        <v>169.27572475617202</v>
      </c>
      <c r="BH61" s="50">
        <f>V61*Sales!BK61</f>
        <v>167.77154092714133</v>
      </c>
      <c r="BI61" s="50">
        <f>W61*Sales!BL61</f>
        <v>166.40610710650913</v>
      </c>
      <c r="BJ61" s="50">
        <f>X61*Sales!BM61</f>
        <v>165.21800198458948</v>
      </c>
      <c r="BK61" s="50">
        <f>Y61*Sales!BN61</f>
        <v>164.27594862492123</v>
      </c>
      <c r="BL61" s="50">
        <f>Z61*Sales!BO61</f>
        <v>163.51163773151251</v>
      </c>
      <c r="BM61" s="50">
        <f>AA61*Sales!BP61</f>
        <v>162.86122278155378</v>
      </c>
      <c r="BN61" s="50">
        <f>AB61*Sales!BQ61</f>
        <v>162.32168230744085</v>
      </c>
      <c r="BO61" s="50">
        <f>AC61*Sales!BR61</f>
        <v>161.9362926508272</v>
      </c>
      <c r="BP61" s="50">
        <f>AD61*Sales!BS61</f>
        <v>161.65327802309668</v>
      </c>
      <c r="BQ61" s="50">
        <f>AE61*Sales!BT61</f>
        <v>161.47134333614176</v>
      </c>
      <c r="BR61" s="50">
        <f>AF61*Sales!BU61</f>
        <v>161.38894942490967</v>
      </c>
      <c r="BS61" s="50">
        <f>AG61*Sales!BV61</f>
        <v>161.40405372657784</v>
      </c>
      <c r="BT61" s="50">
        <f>AH61*Sales!BW61</f>
        <v>161.42935391071967</v>
      </c>
      <c r="BU61" s="50">
        <f>AI61*Sales!BX61</f>
        <v>161.44345655681298</v>
      </c>
      <c r="BV61" s="50">
        <f>AJ61*Sales!BY61</f>
        <v>161.45370410817972</v>
      </c>
      <c r="BW61" s="50">
        <f>AK61*Sales!BZ61</f>
        <v>161.46252177191582</v>
      </c>
      <c r="BX61" s="50">
        <f>AL61*Sales!CA61</f>
        <v>161.47100978529321</v>
      </c>
      <c r="BY61" s="50">
        <f>AM61*Sales!CB61</f>
        <v>161.48034889079676</v>
      </c>
      <c r="BZ61" s="50">
        <f>AN61*Sales!CC61</f>
        <v>161.49188252321358</v>
      </c>
      <c r="CA61" s="50">
        <f>AO61*Sales!CD61</f>
        <v>161.50084198605401</v>
      </c>
      <c r="CB61" s="50">
        <f>AP61*Sales!CE61</f>
        <v>161.50690204715514</v>
      </c>
      <c r="CC61" s="50">
        <f>AQ61*Sales!CF61</f>
        <v>161.51074072137334</v>
      </c>
      <c r="CD61" s="47">
        <f>$AR61*CD$65</f>
        <v>0</v>
      </c>
      <c r="CE61" s="47">
        <f>$AR61*CE$65+$AS61*CD$65</f>
        <v>0</v>
      </c>
      <c r="CF61" s="47">
        <f>$AR61*CF$65+$AS61*CE$65+$AT61*CD$65</f>
        <v>0</v>
      </c>
      <c r="CG61" s="47">
        <f>$AR61*CG$65+$AS61*CF$65+$AT61*CE$65+$AU61*CD$65</f>
        <v>0</v>
      </c>
      <c r="CH61" s="47">
        <f>$AR61*CH$65+$AS61*CG$65+$AT61*CF$65+$AU61*CE$65+$AV61*CD$65</f>
        <v>0</v>
      </c>
      <c r="CI61" s="47">
        <f>$AR61*CI$65+$AS61*CH$65+$AT61*CG$65+$AU61*CF$65+$AV61*CE$65+$AW61*CD$65</f>
        <v>0</v>
      </c>
      <c r="CJ61" s="47">
        <f>$AR61*CJ$65+$AS61*CI$65+$AT61*CH$65+$AU61*CG$65+$AV61*CF$65+$AW61*CE$65+$AX61*CD$65</f>
        <v>0</v>
      </c>
      <c r="CK61" s="47">
        <f>$AR61*CK$65+$AS61*CJ$65+$AT61*CI$65+$AU61*CH$65+$AV61*CG$65+$AW61*CF$65+$AX61*CE$65+$AY61*CD$65</f>
        <v>0</v>
      </c>
      <c r="CL61" s="47">
        <f>$AR61*CL$65+$AS61*CK$65+$AT61*CJ$65+$AU61*CI$65+$AV61*CH$65+$AW61*CG$65+$AX61*CF$65+$AY61*CE$65+$AZ61*CD$65</f>
        <v>0</v>
      </c>
      <c r="CM61" s="47">
        <f>$AR61*CM$65+$AS61*CL$65+$AT61*CK$65+$AU61*CJ$65+$AV61*CI$65+$AW61*CH$65+$AX61*CG$65+$AY61*CF$65+$AZ61*CE$65+$BA61*CD$65</f>
        <v>0</v>
      </c>
      <c r="CN61" s="47">
        <f>$AR61*CN$65+$AS61*CM$65+$AT61*CL$65+$AU61*CK$65+$AV61*CJ$65+$AW61*CI$65+$AX61*CH$65+$AY61*CG$65+$AZ61*CF$65+$BA61*CE$65+$BB61*CD$65</f>
        <v>0</v>
      </c>
      <c r="CO61" s="47">
        <f>$AR61*CO$65+$AS61*CN$65+$AT61*CM$65+$AU61*CL$65+$AV61*CK$65+$AW61*CJ$65+$AX61*CI$65+$AY61*CH$65+$AZ61*CG$65+$BA61*CF$65+$BB61*CE$65+$BC61*CD$65</f>
        <v>0</v>
      </c>
      <c r="CP61" s="47">
        <f>$AR61*CP$65+$AS61*CO$65+$AT61*CN$65+$AU61*CM$65+$AV61*CL$65+$AW61*CK$65+$AX61*CJ$65+$AY61*CI$65+$AZ61*CH$65+$BA61*CG$65+$BB61*CF$65+$BC61*CE$65+$BD61*CD$65</f>
        <v>0</v>
      </c>
      <c r="CQ61" s="47">
        <f>$AR61*CQ$65+$AS61*CP$65+$AT61*CO$65+$AU61*CN$65+$AV61*CM$65+$AW61*CL$65+$AX61*CK$65+$AY61*CJ$65+$AZ61*CI$65+$BA61*CH$65+$BB61*CG$65+$BC61*CF$65+$BD61*CE$65+$BE61*CD$65</f>
        <v>0</v>
      </c>
      <c r="CR61" s="47">
        <f>$AR61*CR$65+$AS61*CQ$65+$AT61*CP$65+$AU61*CO$65+$AV61*CN$65+$AW61*CM$65+$AX61*CL$65+$AY61*CK$65+$AZ61*CJ$65+$BA61*CI$65+$BB61*CH$65+$BC61*CG$65+$BD61*CF$65+$BE61*CE$65+$BF61*CD$65</f>
        <v>6.3983499617425794</v>
      </c>
      <c r="CS61" s="47">
        <f>$AR61*CS$65+$AS61*CR$65+$AT61*CQ$65+$AU61*CP$65+$AV61*CO$65+$AW61*CN$65+$AX61*CM$65+$AY61*CL$65+$AZ61*CK$65+$BA61*CJ$65+$BB61*CI$65+$BC61*CH$65+$BD61*CG$65+$BE61*CF$65+$BF61*CE$65+$BG61*CD$65</f>
        <v>18.857341853100639</v>
      </c>
      <c r="CT61" s="47">
        <f>$AR61*CT$65+$AS61*CS$65+$AT61*CR$65+$AU61*CQ$65+$AV61*CP$65+$AW61*CO$65+$AX61*CN$65+$AY61*CM$65+$AZ61*CL$65+$BA61*CK$65+$BB61*CJ$65+$BC61*CI$65+$BD61*CH$65+$BE61*CG$65+$BF61*CF$65+$BG61*CE$65+$BH61*CD$65</f>
        <v>31.228158863922506</v>
      </c>
      <c r="CU61" s="47">
        <f>$AR61*CU$65+$AS61*CT$65+$AT61*CS$65+$AU61*CR$65+$AV61*CQ$65+$AW61*CP$65+$AX61*CO$65+$AY61*CN$65+$AZ61*CM$65+$BA61*CL$65+$BB61*CK$65+$BC61*CJ$65+$BD61*CI$65+$BE61*CH$65+$BF61*CG$65+$BG61*CF$65+$BH61*CE$65+$BI61*CD$65</f>
        <v>47.595594914542204</v>
      </c>
      <c r="CV61" s="47">
        <f>$AR61*CV$65+$AS61*CU$65+$AT61*CT$65+$AU61*CS$65+$AV61*CR$65+$AW61*CQ$65+$AX61*CP$65+$AY61*CO$65+$AZ61*CN$65+$BA61*CM$65+$BB61*CL$65+$BC61*CK$65+$BD61*CJ$65+$BE61*CI$65+$BF61*CH$65+$BG61*CG$65+$BH61*CF$65+$BI61*CE$65+$BJ61*CD$65</f>
        <v>71.012666017764744</v>
      </c>
      <c r="CW61" s="47">
        <f>$AR61*CW$65+$AS61*CV$65+$AT61*CU$65+$AU61*CT$65+$AV61*CS$65+$AW61*CR$65+$AX61*CQ$65+$AY61*CP$65+$AZ61*CO$65+$BA61*CN$65+$BB61*CM$65+$BC61*CL$65+$BD61*CK$65+$BE61*CJ$65+$BF61*CI$65+$BG61*CH$65+$BH61*CG$65+$BI61*CF$65+$BJ61*CE$65+$BK61*CD$65</f>
        <v>87.844859284049136</v>
      </c>
      <c r="CX61" s="47">
        <f>$AR61*CX$65+$AS61*CW$65+$AT61*CV$65+$AU61*CU$65+$AV61*CT$65+$AW61*CS$65+$AX61*CR$65+$AY61*CQ$65+$AZ61*CP$65+$BA61*CO$65+$BB61*CN$65+$BC61*CM$65+$BD61*CL$65+$BE61*CK$65+$BF61*CJ$65+$BG61*CI$65+$BH61*CH$65+$BI61*CG$65+$BJ61*CF$65+$BK61*CE$65+$BL61*CD$65</f>
        <v>98.470142735642625</v>
      </c>
      <c r="CY61" s="47">
        <f>$AR61*CY$65+$AS61*CX$65+$AT61*CW$65+$AU61*CV$65+$AV61*CU$65+$AW61*CT$65+$AX61*CS$65+$AY61*CR$65+$AZ61*CQ$65+$BA61*CP$65+$BB61*CO$65+$BC61*CN$65+$BD61*CM$65+$BE61*CL$65+$BF61*CK$65+$BG61*CJ$65+$BH61*CI$65+$BI61*CH$65+$BJ61*CG$65+$BK61*CF$65+$BL61*CE$65+$BM61*CD$65</f>
        <v>108.9071753702606</v>
      </c>
      <c r="CZ61" s="47">
        <f>$AR61*CZ$65+$AS61*CY$65+$AT61*CX$65+$AU61*CW$65+$AV61*CV$65+$AW61*CU$65+$AX61*CT$65+$AY61*CS$65+$AZ61*CR$65+$BA61*CQ$65+$BB61*CP$65+$BC61*CO$65+$BD61*CN$65+$BE61*CM$65+$BF61*CL$65+$BG61*CK$65+$BH61*CJ$65+$BI61*CI$65+$BJ61*CH$65+$BK61*CG$65+$BL61*CF$65+$BM61*CE$65+$BN61*CD$65</f>
        <v>123.7827166460758</v>
      </c>
      <c r="DA61" s="47">
        <f>$AR61*DA$65+$AS61*CZ$65+$AT61*CY$65+$AU61*CX$65+$AV61*CW$65+$AW61*CV$65+$AX61*CU$65+$AY61*CT$65+$AZ61*CS$65+$BA61*CR$65+$BB61*CQ$65+$BC61*CP$65+$BD61*CO$65+$BE61*CN$65+$BF61*CM$65+$BG61*CL$65+$BH61*CK$65+$BI61*CJ$65+$BJ61*CI$65+$BK61*CH$65+$BL61*CG$65+$BM61*CF$65+$BN61*CE$65+$BO61*CD$65</f>
        <v>133.63482987777448</v>
      </c>
      <c r="DB61" s="47">
        <f>$AR61*DB$65+$AS61*DA$65+$AT61*CZ$65+$AU61*CY$65+$AV61*CX$65+$AW61*CW$65+$AX61*CV$65+$AY61*CU$65+$AZ61*CT$65+$BA61*CS$65+$BB61*CR$65+$BC61*CQ$65+$BD61*CP$65+$BE61*CO$65+$BF61*CN$65+$BG61*CM$65+$BH61*CL$65+$BI61*CK$65+$BJ61*CJ$65+$BK61*CI$65+$BL61*CH$65+$BM61*CG$65+$BN61*CF$65+$BO61*CE$65+$BP61*CD$65</f>
        <v>143.45980932760551</v>
      </c>
      <c r="DC61" s="47">
        <f>$AR61*DC$65+$AS61*DB$65+$AT61*DA$65+$AU61*CZ$65+$AV61*CY$65+$AW61*CX$65+$AX61*CW$65+$AY61*CV$65+$AZ61*CU$65+$BA61*CT$65+$BB61*CS$65+$BC61*CR$65+$BD61*CQ$65+$BE61*CP$65+$BF61*CO$65+$BG61*CN$65+$BH61*CM$65+$BI61*CL$65+$BJ61*CK$65+$BK61*CJ$65+$BL61*CI$65+$BM61*CH$65+$BN61*CG$65+$BO61*CF$65+$BP61*CE$65+$BQ61*CD$65</f>
        <v>153.23195221293344</v>
      </c>
      <c r="DD61" s="47">
        <f>$AR61*DD$65+$AS61*DC$65+$AT61*DB$65+$AU61*DA$65+$AV61*CZ$65+$AW61*CY$65+$AX61*CX$65+$AY61*CW$65+$AZ61*CV$65+$BA61*CU$65+$BB61*CT$65+$BC61*CS$65+$BD61*CR$65+$BE61*CQ$65+$BF61*CP$65+$BG61*CO$65+$BH61*CN$65+$BI61*CM$65+$BJ61*CL$65+$BK61*CK$65+$BL61*CJ$65+$BM61*CI$65+$BN61*CH$65+$BO61*CG$65+$BP61*CF$65+$BQ61*CE$65+$BR61*CD$65</f>
        <v>162.89937959172576</v>
      </c>
      <c r="DE61" s="47">
        <f>$AR61*DE$65+$AS61*DD$65+$AT61*DC$65+$AU61*DB$65+$AV61*DA$65+$AW61*CZ$65+$AX61*CY$65+$AY61*CX$65+$AZ61*CW$65+$BA61*CV$65+$BB61*CU$65+$BC61*CT$65+$BD61*CS$65+$BE61*CR$65+$BF61*CQ$65+$BG61*CP$65+$BH61*CO$65+$BI61*CN$65+$BJ61*CM$65+$BK61*CL$65+$BL61*CK$65+$BM61*CJ$65+$BN61*CI$65+$BO61*CH$65+$BP61*CG$65+$BQ61*CF$65+$BR61*CE$65+$BS61*CD$65</f>
        <v>163.93407214076024</v>
      </c>
      <c r="DF61" s="47">
        <f>$AR61*DF$65+$AS61*DE$65+$AT61*DD$65+$AU61*DC$65+$AV61*DB$65+$AW61*DA$65+$AX61*CZ$65+$AY61*CY$65+$AZ61*CX$65+$BA61*CW$65+$BB61*CV$65+$BC61*CU$65+$BD61*CT$65+$BE61*CS$65+$BF61*CR$65+$BG61*CQ$65+$BH61*CP$65+$BI61*CO$65+$BJ61*CN$65+$BK61*CM$65+$BL61*CL$65+$BM61*CK$65+$BN61*CJ$65+$BO61*CI$65+$BP61*CH$65+$BQ61*CG$65+$BR61*CF$65+$BS61*CE$65+$BT61*CD$65</f>
        <v>162.83961852004833</v>
      </c>
      <c r="DG61" s="47">
        <f>$AR61*DG$65+$AS61*DF$65+$AT61*DE$65+$AU61*DD$65+$AV61*DC$65+$AW61*DB$65+$AX61*DA$65+$AY61*CZ$65+$AZ61*CY$65+$BA61*CX$65+$BB61*CW$65+$BC61*CV$65+$BD61*CU$65+$BE61*CT$65+$BF61*CS$65+$BG61*CR$65+$BH61*CQ$65+$BI61*CP$65+$BJ61*CO$65+$BK61*CN$65+$BL61*CM$65+$BM61*CL$65+$BN61*CK$65+$BO61*CJ$65+$BP61*CI$65+$BQ61*CH$65+$BR61*CG$65+$BS61*CF$65+$BT61*CE$65+$BU61*CD$65</f>
        <v>162.46821169348894</v>
      </c>
      <c r="DH61" s="47">
        <f>$AR61*DH$65+$AS61*DG$65+$AT61*DF$65+$AU61*DE$65+$AV61*DD$65+$AW61*DC$65+$AX61*DB$65+$AY61*DA$65+$AZ61*CZ$65+$BA61*CY$65+$BB61*CX$65+$BC61*CW$65+$BD61*CV$65+$BE61*CU$65+$BF61*CT$65+$BG61*CS$65+$BH61*CR$65+$BI61*CQ$65+$BJ61*CP$65+$BK61*CO$65+$BL61*CN$65+$BM61*CM$65+$BN61*CL$65+$BO61*CK$65+$BP61*CJ$65+$BQ61*CI$65+$BR61*CH$65+$BS61*CG$65+$BT61*CF$65+$BU61*CE$65+$BV61*CD$65</f>
        <v>162.33547048178968</v>
      </c>
      <c r="DI61" s="47">
        <f>$AR61*DI$65+$AS61*DH$65+$AT61*DG$65+$AU61*DF$65+$AV61*DE$65+$AW61*DD$65+$AX61*DC$65+$AY61*DB$65+$AZ61*DA$65+$BA61*CZ$65+$BB61*CY$65+$BC61*CX$65+$BD61*CW$65+$BE61*CV$65+$BF61*CU$65+$BG61*CT$65+$BH61*CS$65+$BI61*CR$65+$BJ61*CQ$65+$BK61*CP$65+$BL61*CO$65+$BM61*CN$65+$BN61*CM$65+$BO61*CL$65+$BP61*CK$65+$BQ61*CJ$65+$BR61*CI$65+$BS61*CH$65+$BT61*CG$65+$BU61*CF$65+$BV61*CE$65+$BW61*CD$65</f>
        <v>162.31132310965666</v>
      </c>
      <c r="DJ61" s="47">
        <f>$AR61*DJ$65+$AS61*DI$65+$AT61*DH$65+$AU61*DG$65+$AV61*DF$65+$AW61*DE$65+$AX61*DD$65+$AY61*DC$65+$AZ61*DB$65+$BA61*DA$65+$BB61*CZ$65+$BC61*CY$65+$BD61*CX$65+$BE61*CW$65+$BF61*CV$65+$BG61*CU$65+$BH61*CT$65+$BI61*CS$65+$BJ61*CR$65+$BK61*CQ$65+$BL61*CP$65+$BM61*CO$65+$BN61*CN$65+$BO61*CM$65+$BP61*CL$65+$BQ61*CK$65+$BR61*CJ$65+$BS61*CI$65+$BT61*CH$65+$BU61*CG$65+$BV61*CF$65+$BW61*CE$65+$BX61*CD$65</f>
        <v>162.40492033564675</v>
      </c>
      <c r="DK61" s="47">
        <f>$AR61*DK$65+$AS61*DJ$65+$AT61*DI$65+$AU61*DH$65+$AV61*DG$65+$AW61*DF$65+$AX61*DE$65+$AY61*DD$65+$AZ61*DC$65+$BA61*DB$65+$BB61*DA$65+$BC61*CZ$65+$BD61*CY$65+$BE61*CX$65+$BF61*CW$65+$BG61*CV$65+$BH61*CU$65+$BI61*CT$65+$BJ61*CS$65+$BK61*CR$65+$BL61*CQ$65+$BM61*CP$65+$BN61*CO$65+$BO61*CN$65+$BP61*CM$65+$BQ61*CL$65+$BR61*CK$65+$BS61*CJ$65+$BT61*CI$65+$BU61*CH$65+$BV61*CG$65+$BW61*CF$65+$BX61*CE$65+$BY61*CD$65</f>
        <v>162.63371213247808</v>
      </c>
      <c r="DL61" s="47">
        <f>$AR61*DL$65+$AS61*DK$65+$AT61*DJ$65+$AU61*DI$65+$AV61*DH$65+$AW61*DG$65+$AX61*DF$65+$AY61*DE$65+$AZ61*DD$65+$BA61*DC$65+$BB61*DB$65+$BC61*DA$65+$BD61*CZ$65+$BE61*CY$65+$BF61*CX$65+$BG61*CW$65+$BH61*CV$65+$BI61*CU$65+$BJ61*CT$65+$BK61*CS$65+$BL61*CR$65+$BM61*CQ$65+$BN61*CP$65+$BO61*CO$65+$BP61*CN$65+$BQ61*CM$65+$BR61*CL$65+$BS61*CK$65+$BT61*CJ$65+$BU61*CI$65+$BV61*CH$65+$BW61*CG$65+$BX61*CF$65+$BY61*CE$65+$BZ61*CD$65</f>
        <v>162.38782880725731</v>
      </c>
      <c r="DM61" s="47">
        <f>$AR61*DM$65+$AS61*DL$65+$AT61*DK$65+$AU61*DJ$65+$AV61*DI$65+$AW61*DH$65+$AX61*DG$65+$AY61*DF$65+$AZ61*DE$65+$BA61*DD$65+$BB61*DC$65+$BC61*DB$65+$BD61*DA$65+$BE61*CZ$65+$BF61*CY$65+$BG61*CX$65+$BH61*CW$65+$BI61*CV$65+$BJ61*CU$65+$BK61*CT$65+$BL61*CS$65+$BM61*CR$65+$BN61*CQ$65+$BO61*CP$65+$BP61*CO$65+$BQ61*CN$65+$BR61*CM$65+$BS61*CL$65+$BT61*CK$65+$BU61*CJ$65+$BV61*CI$65+$BW61*CH$65+$BX61*CG$65+$BY61*CF$65+$BZ61*CE$65+$CA61*CD$65</f>
        <v>162.10684809616714</v>
      </c>
      <c r="DN61" s="47">
        <f>$AR61*DN$65+$AS61*DM$65+$AT61*DL$65+$AU61*DK$65+$AV61*DJ$65+$AW61*DI$65+$AX61*DH$65+$AY61*DG$65+$AZ61*DF$65+$BA61*DE$65+$BB61*DD$65+$BC61*DC$65+$BD61*DB$65+$BE61*DA$65+$BF61*CZ$65+$BG61*CY$65+$BH61*CX$65+$BI61*CW$65+$BJ61*CV$65+$BK61*CU$65+$BL61*CT$65+$BM61*CS$65+$BN61*CR$65+$BO61*CQ$65+$BP61*CP$65+$BQ61*CO$65+$BR61*CN$65+$BS61*CM$65+$BT61*CL$65+$BU61*CK$65+$BV61*CJ$65+$BW61*CI$65+$BX61*CH$65+$BY61*CG$65+$BZ61*CF$65+$CA61*CE$65+$CB61*CD$65</f>
        <v>161.89076946897458</v>
      </c>
      <c r="DO61" s="47">
        <f>$AR61*DO$65+$AS61*DN$65+$AT61*DM$65+$AU61*DL$65+$AV61*DK$65+$AW61*DJ$65+$AX61*DI$65+$AY61*DH$65+$AZ61*DG$65+$BA61*DF$65+$BB61*DE$65+$BC61*DD$65+$BD61*DC$65+$BE61*DB$65+$BF61*DA$65+$BG61*CZ$65+$BH61*CY$65+$BI61*CX$65+$BJ61*CW$65+$BK61*CV$65+$BL61*CU$65+$BM61*CT$65+$BN61*CS$65+$BO61*CR$65+$BP61*CQ$65+$BQ61*CP$65+$BR61*CO$65+$BS61*CN$65+$BT61*CM$65+$BU61*CL$65+$BV61*CK$65+$BW61*CJ$65+$BX61*CI$65+$BY61*CH$65+$BZ61*CG$65+$CA61*CF$65+$CB61*CE$65*$CC61*CD$65</f>
        <v>161.74223254400198</v>
      </c>
    </row>
    <row r="62" spans="2:119" ht="18" thickBot="1" x14ac:dyDescent="0.4">
      <c r="B62" s="27" t="s">
        <v>2170</v>
      </c>
      <c r="C62" s="27" t="s">
        <v>2173</v>
      </c>
      <c r="D62" s="31">
        <f>SUMIFS(F861_2013_EE!$I$4:$I$568,F861_2013_EE!$C$4:$C$568,C62)/1000</f>
        <v>0</v>
      </c>
      <c r="E62" s="25">
        <f>D62/Sales!I62</f>
        <v>0</v>
      </c>
      <c r="F62" s="45"/>
      <c r="G62" s="45"/>
      <c r="H62" s="45"/>
      <c r="I62" s="45"/>
      <c r="J62" s="45"/>
      <c r="K62" s="45"/>
      <c r="L62" s="45"/>
      <c r="M62" s="45">
        <f t="shared" ref="M62:AQ62" si="197">IF(M$5&lt;=2020,MIN(objective_savings_pcnt,$E62),MIN(objective_savings_pcnt,L62+EE_ramp_rate))</f>
        <v>0</v>
      </c>
      <c r="N62" s="45">
        <f t="shared" si="197"/>
        <v>2E-3</v>
      </c>
      <c r="O62" s="45">
        <f t="shared" si="197"/>
        <v>4.0000000000000001E-3</v>
      </c>
      <c r="P62" s="45">
        <f t="shared" si="197"/>
        <v>6.0000000000000001E-3</v>
      </c>
      <c r="Q62" s="45">
        <f t="shared" si="197"/>
        <v>8.0000000000000002E-3</v>
      </c>
      <c r="R62" s="45">
        <f t="shared" si="197"/>
        <v>0.01</v>
      </c>
      <c r="S62" s="45">
        <f t="shared" si="197"/>
        <v>0.01</v>
      </c>
      <c r="T62" s="45">
        <f t="shared" si="197"/>
        <v>0.01</v>
      </c>
      <c r="U62" s="45">
        <f t="shared" si="197"/>
        <v>0.01</v>
      </c>
      <c r="V62" s="45">
        <f t="shared" si="197"/>
        <v>0.01</v>
      </c>
      <c r="W62" s="45">
        <f t="shared" si="197"/>
        <v>0.01</v>
      </c>
      <c r="X62" s="45">
        <f t="shared" si="197"/>
        <v>0.01</v>
      </c>
      <c r="Y62" s="45">
        <f t="shared" si="197"/>
        <v>0.01</v>
      </c>
      <c r="Z62" s="45">
        <f t="shared" si="197"/>
        <v>0.01</v>
      </c>
      <c r="AA62" s="45">
        <f t="shared" si="197"/>
        <v>0.01</v>
      </c>
      <c r="AB62" s="45">
        <f t="shared" si="197"/>
        <v>0.01</v>
      </c>
      <c r="AC62" s="45">
        <f t="shared" si="197"/>
        <v>0.01</v>
      </c>
      <c r="AD62" s="45">
        <f t="shared" si="197"/>
        <v>0.01</v>
      </c>
      <c r="AE62" s="45">
        <f t="shared" si="197"/>
        <v>0.01</v>
      </c>
      <c r="AF62" s="45">
        <f t="shared" si="197"/>
        <v>0.01</v>
      </c>
      <c r="AG62" s="45">
        <f t="shared" si="197"/>
        <v>0.01</v>
      </c>
      <c r="AH62" s="45">
        <f t="shared" si="197"/>
        <v>0.01</v>
      </c>
      <c r="AI62" s="45">
        <f t="shared" si="197"/>
        <v>0.01</v>
      </c>
      <c r="AJ62" s="45">
        <f t="shared" si="197"/>
        <v>0.01</v>
      </c>
      <c r="AK62" s="45">
        <f t="shared" si="197"/>
        <v>0.01</v>
      </c>
      <c r="AL62" s="45">
        <f t="shared" si="197"/>
        <v>0.01</v>
      </c>
      <c r="AM62" s="45">
        <f t="shared" si="197"/>
        <v>0.01</v>
      </c>
      <c r="AN62" s="45">
        <f t="shared" si="197"/>
        <v>0.01</v>
      </c>
      <c r="AO62" s="45">
        <f t="shared" si="197"/>
        <v>0.01</v>
      </c>
      <c r="AP62" s="45">
        <f t="shared" si="197"/>
        <v>0.01</v>
      </c>
      <c r="AQ62" s="45">
        <f t="shared" si="197"/>
        <v>0.01</v>
      </c>
      <c r="AR62" s="50">
        <f>F62*Sales!I62</f>
        <v>0</v>
      </c>
      <c r="AS62" s="50">
        <f>G62*Sales!AV62</f>
        <v>0</v>
      </c>
      <c r="AT62" s="50">
        <f>H62*Sales!AW62</f>
        <v>0</v>
      </c>
      <c r="AU62" s="50">
        <f>I62*Sales!AX62</f>
        <v>0</v>
      </c>
      <c r="AV62" s="50">
        <f>J62*Sales!AY62</f>
        <v>0</v>
      </c>
      <c r="AW62" s="50">
        <f>K62*Sales!AZ62</f>
        <v>0</v>
      </c>
      <c r="AX62" s="50">
        <f>L62*Sales!BA62</f>
        <v>0</v>
      </c>
      <c r="AY62" s="50">
        <f>M62*Sales!BB62</f>
        <v>0</v>
      </c>
      <c r="AZ62" s="50">
        <f>N62*Sales!BC62</f>
        <v>3.1328200000000002</v>
      </c>
      <c r="BA62" s="50">
        <f>O62*Sales!BD62</f>
        <v>6.2531087200000002</v>
      </c>
      <c r="BB62" s="50">
        <f>P62*Sales!BE62</f>
        <v>9.342144427680001</v>
      </c>
      <c r="BC62" s="50">
        <f>Q62*Sales!BF62</f>
        <v>12.381455414818561</v>
      </c>
      <c r="BD62" s="50">
        <f>R62*Sales!BG62</f>
        <v>15.353004714375016</v>
      </c>
      <c r="BE62" s="50">
        <f>S62*Sales!BH62</f>
        <v>15.199474667231266</v>
      </c>
      <c r="BF62" s="50">
        <f>T62*Sales!BI62</f>
        <v>15.047479920558954</v>
      </c>
      <c r="BG62" s="50">
        <f>U62*Sales!BJ62</f>
        <v>14.902638078702569</v>
      </c>
      <c r="BH62" s="50">
        <f>V62*Sales!BK62</f>
        <v>14.770213259726484</v>
      </c>
      <c r="BI62" s="50">
        <f>W62*Sales!BL62</f>
        <v>14.65000366630361</v>
      </c>
      <c r="BJ62" s="50">
        <f>X62*Sales!BM62</f>
        <v>14.54540567591293</v>
      </c>
      <c r="BK62" s="50">
        <f>Y62*Sales!BN62</f>
        <v>14.462469506003252</v>
      </c>
      <c r="BL62" s="50">
        <f>Z62*Sales!BO62</f>
        <v>14.395181366250863</v>
      </c>
      <c r="BM62" s="50">
        <f>AA62*Sales!BP62</f>
        <v>14.337920358423702</v>
      </c>
      <c r="BN62" s="50">
        <f>AB62*Sales!BQ62</f>
        <v>14.290420479595248</v>
      </c>
      <c r="BO62" s="50">
        <f>AC62*Sales!BR62</f>
        <v>14.256491677458607</v>
      </c>
      <c r="BP62" s="50">
        <f>AD62*Sales!BS62</f>
        <v>14.231575732930105</v>
      </c>
      <c r="BQ62" s="50">
        <f>AE62*Sales!BT62</f>
        <v>14.215558629488035</v>
      </c>
      <c r="BR62" s="50">
        <f>AF62*Sales!BU62</f>
        <v>14.208304862648465</v>
      </c>
      <c r="BS62" s="50">
        <f>AG62*Sales!BV62</f>
        <v>14.209634609967615</v>
      </c>
      <c r="BT62" s="50">
        <f>AH62*Sales!BW62</f>
        <v>14.211861978883821</v>
      </c>
      <c r="BU62" s="50">
        <f>AI62*Sales!BX62</f>
        <v>14.213103542793728</v>
      </c>
      <c r="BV62" s="50">
        <f>AJ62*Sales!BY62</f>
        <v>14.214005713199036</v>
      </c>
      <c r="BW62" s="50">
        <f>AK62*Sales!BZ62</f>
        <v>14.214781999648542</v>
      </c>
      <c r="BX62" s="50">
        <f>AL62*Sales!CA62</f>
        <v>14.215529264453068</v>
      </c>
      <c r="BY62" s="50">
        <f>AM62*Sales!CB62</f>
        <v>14.216351457413685</v>
      </c>
      <c r="BZ62" s="50">
        <f>AN62*Sales!CC62</f>
        <v>14.217366851380469</v>
      </c>
      <c r="CA62" s="50">
        <f>AO62*Sales!CD62</f>
        <v>14.218155621490792</v>
      </c>
      <c r="CB62" s="50">
        <f>AP62*Sales!CE62</f>
        <v>14.218689135067265</v>
      </c>
      <c r="CC62" s="50">
        <f>AQ62*Sales!CF62</f>
        <v>14.219027082948795</v>
      </c>
      <c r="CD62" s="47">
        <f>$AR62*CD$65</f>
        <v>0</v>
      </c>
      <c r="CE62" s="47">
        <f>$AR62*CE$65+$AS62*CD$65</f>
        <v>0</v>
      </c>
      <c r="CF62" s="47">
        <f>$AR62*CF$65+$AS62*CE$65+$AT62*CD$65</f>
        <v>0</v>
      </c>
      <c r="CG62" s="47">
        <f>$AR62*CG$65+$AS62*CF$65+$AT62*CE$65+$AU62*CD$65</f>
        <v>0</v>
      </c>
      <c r="CH62" s="47">
        <f>$AR62*CH$65+$AS62*CG$65+$AT62*CF$65+$AU62*CE$65+$AV62*CD$65</f>
        <v>0</v>
      </c>
      <c r="CI62" s="47">
        <f>$AR62*CI$65+$AS62*CH$65+$AT62*CG$65+$AU62*CF$65+$AV62*CE$65+$AW62*CD$65</f>
        <v>0</v>
      </c>
      <c r="CJ62" s="47">
        <f>$AR62*CJ$65+$AS62*CI$65+$AT62*CH$65+$AU62*CG$65+$AV62*CF$65+$AW62*CE$65+$AX62*CD$65</f>
        <v>0</v>
      </c>
      <c r="CK62" s="47">
        <f>$AR62*CK$65+$AS62*CJ$65+$AT62*CI$65+$AU62*CH$65+$AV62*CG$65+$AW62*CF$65+$AX62*CE$65+$AY62*CD$65</f>
        <v>0</v>
      </c>
      <c r="CL62" s="47">
        <f>$AR62*CL$65+$AS62*CK$65+$AT62*CJ$65+$AU62*CI$65+$AV62*CH$65+$AW62*CG$65+$AX62*CF$65+$AY62*CE$65+$AZ62*CD$65</f>
        <v>0</v>
      </c>
      <c r="CM62" s="47">
        <f>$AR62*CM$65+$AS62*CL$65+$AT62*CK$65+$AU62*CJ$65+$AV62*CI$65+$AW62*CH$65+$AX62*CG$65+$AY62*CF$65+$AZ62*CE$65+$BA62*CD$65</f>
        <v>0</v>
      </c>
      <c r="CN62" s="47">
        <f>$AR62*CN$65+$AS62*CM$65+$AT62*CL$65+$AU62*CK$65+$AV62*CJ$65+$AW62*CI$65+$AX62*CH$65+$AY62*CG$65+$AZ62*CF$65+$BA62*CE$65+$BB62*CD$65</f>
        <v>0</v>
      </c>
      <c r="CO62" s="47">
        <f>$AR62*CO$65+$AS62*CN$65+$AT62*CM$65+$AU62*CL$65+$AV62*CK$65+$AW62*CJ$65+$AX62*CI$65+$AY62*CH$65+$AZ62*CG$65+$BA62*CF$65+$BB62*CE$65+$BC62*CD$65</f>
        <v>0</v>
      </c>
      <c r="CP62" s="47">
        <f>$AR62*CP$65+$AS62*CO$65+$AT62*CN$65+$AU62*CM$65+$AV62*CL$65+$AW62*CK$65+$AX62*CJ$65+$AY62*CI$65+$AZ62*CH$65+$BA62*CG$65+$BB62*CF$65+$BC62*CE$65+$BD62*CD$65</f>
        <v>0</v>
      </c>
      <c r="CQ62" s="47">
        <f>$AR62*CQ$65+$AS62*CP$65+$AT62*CO$65+$AU62*CN$65+$AV62*CM$65+$AW62*CL$65+$AX62*CK$65+$AY62*CJ$65+$AZ62*CI$65+$BA62*CH$65+$BB62*CG$65+$BC62*CF$65+$BD62*CE$65+$BE62*CD$65</f>
        <v>0</v>
      </c>
      <c r="CR62" s="47">
        <f>$AR62*CR$65+$AS62*CQ$65+$AT62*CP$65+$AU62*CO$65+$AV62*CN$65+$AW62*CM$65+$AX62*CL$65+$AY62*CK$65+$AZ62*CJ$65+$BA62*CI$65+$BB62*CH$65+$BC62*CG$65+$BD62*CF$65+$BE62*CE$65+$BF62*CD$65</f>
        <v>0.5632957349205111</v>
      </c>
      <c r="CS62" s="47">
        <f>$AR62*CS$65+$AS62*CR$65+$AT62*CQ$65+$AU62*CP$65+$AV62*CO$65+$AW62*CN$65+$AX62*CM$65+$AY62*CL$65+$AZ62*CK$65+$BA62*CJ$65+$BB62*CI$65+$BC62*CH$65+$BD62*CG$65+$BE62*CF$65+$BF62*CE$65+$BG62*CD$65</f>
        <v>1.6601561810940213</v>
      </c>
      <c r="CT62" s="47">
        <f>$AR62*CT$65+$AS62*CS$65+$AT62*CR$65+$AU62*CQ$65+$AV62*CP$65+$AW62*CO$65+$AX62*CN$65+$AY62*CM$65+$AZ62*CL$65+$BA62*CK$65+$BB62*CJ$65+$BC62*CI$65+$BD62*CH$65+$BE62*CG$65+$BF62*CF$65+$BG62*CE$65+$BH62*CD$65</f>
        <v>2.7492539174391935</v>
      </c>
      <c r="CU62" s="47">
        <f>$AR62*CU$65+$AS62*CT$65+$AT62*CS$65+$AU62*CR$65+$AV62*CQ$65+$AW62*CP$65+$AX62*CO$65+$AY62*CN$65+$AZ62*CM$65+$BA62*CL$65+$BB62*CK$65+$BC62*CJ$65+$BD62*CI$65+$BE62*CH$65+$BF62*CG$65+$BG62*CF$65+$BH62*CE$65+$BI62*CD$65</f>
        <v>4.1902046272355236</v>
      </c>
      <c r="CV62" s="47">
        <f>$AR62*CV$65+$AS62*CU$65+$AT62*CT$65+$AU62*CS$65+$AV62*CR$65+$AW62*CQ$65+$AX62*CP$65+$AY62*CO$65+$AZ62*CN$65+$BA62*CM$65+$BB62*CL$65+$BC62*CK$65+$BD62*CJ$65+$BE62*CI$65+$BF62*CH$65+$BG62*CG$65+$BH62*CF$65+$BI62*CE$65+$BJ62*CD$65</f>
        <v>6.2517886849451667</v>
      </c>
      <c r="CW62" s="47">
        <f>$AR62*CW$65+$AS62*CV$65+$AT62*CU$65+$AU62*CT$65+$AV62*CS$65+$AW62*CR$65+$AX62*CQ$65+$AY62*CP$65+$AZ62*CO$65+$BA62*CN$65+$BB62*CM$65+$BC62*CL$65+$BD62*CK$65+$BE62*CJ$65+$BF62*CI$65+$BG62*CH$65+$BH62*CG$65+$BI62*CF$65+$BJ62*CE$65+$BK62*CD$65</f>
        <v>7.7336555307645032</v>
      </c>
      <c r="CX62" s="47">
        <f>$AR62*CX$65+$AS62*CW$65+$AT62*CV$65+$AU62*CU$65+$AV62*CT$65+$AW62*CS$65+$AX62*CR$65+$AY62*CQ$65+$AZ62*CP$65+$BA62*CO$65+$BB62*CN$65+$BC62*CM$65+$BD62*CL$65+$BE62*CK$65+$BF62*CJ$65+$BG62*CI$65+$BH62*CH$65+$BI62*CG$65+$BJ62*CF$65+$BK62*CE$65+$BL62*CD$65</f>
        <v>8.669080583534523</v>
      </c>
      <c r="CY62" s="47">
        <f>$AR62*CY$65+$AS62*CX$65+$AT62*CW$65+$AU62*CV$65+$AV62*CU$65+$AW62*CT$65+$AX62*CS$65+$AY62*CR$65+$AZ62*CQ$65+$BA62*CP$65+$BB62*CO$65+$BC62*CN$65+$BD62*CM$65+$BE62*CL$65+$BF62*CK$65+$BG62*CJ$65+$BH62*CI$65+$BI62*CH$65+$BJ62*CG$65+$BK62*CF$65+$BL62*CE$65+$BM62*CD$65</f>
        <v>9.5879324755784712</v>
      </c>
      <c r="CZ62" s="47">
        <f>$AR62*CZ$65+$AS62*CY$65+$AT62*CX$65+$AU62*CW$65+$AV62*CV$65+$AW62*CU$65+$AX62*CT$65+$AY62*CS$65+$AZ62*CR$65+$BA62*CQ$65+$BB62*CP$65+$BC62*CO$65+$BD62*CN$65+$BE62*CM$65+$BF62*CL$65+$BG62*CK$65+$BH62*CJ$65+$BI62*CI$65+$BJ62*CH$65+$BK62*CG$65+$BL62*CF$65+$BM62*CE$65+$BN62*CD$65</f>
        <v>10.897540265931127</v>
      </c>
      <c r="DA62" s="47">
        <f>$AR62*DA$65+$AS62*CZ$65+$AT62*CY$65+$AU62*CX$65+$AV62*CW$65+$AW62*CV$65+$AX62*CU$65+$AY62*CT$65+$AZ62*CS$65+$BA62*CR$65+$BB62*CQ$65+$BC62*CP$65+$BD62*CO$65+$BE62*CN$65+$BF62*CM$65+$BG62*CL$65+$BH62*CK$65+$BI62*CJ$65+$BJ62*CI$65+$BK62*CH$65+$BL62*CG$65+$BM62*CF$65+$BN62*CE$65+$BO62*CD$65</f>
        <v>11.764897224608386</v>
      </c>
      <c r="DB62" s="47">
        <f>$AR62*DB$65+$AS62*DA$65+$AT62*CZ$65+$AU62*CY$65+$AV62*CX$65+$AW62*CW$65+$AX62*CV$65+$AY62*CU$65+$AZ62*CT$65+$BA62*CS$65+$BB62*CR$65+$BC62*CQ$65+$BD62*CP$65+$BE62*CO$65+$BF62*CN$65+$BG62*CM$65+$BH62*CL$65+$BI62*CK$65+$BJ62*CJ$65+$BK62*CI$65+$BL62*CH$65+$BM62*CG$65+$BN62*CF$65+$BO62*CE$65+$BP62*CD$65</f>
        <v>12.629865388723035</v>
      </c>
      <c r="DC62" s="47">
        <f>$AR62*DC$65+$AS62*DB$65+$AT62*DA$65+$AU62*CZ$65+$AV62*CY$65+$AW62*CX$65+$AX62*CW$65+$AY62*CV$65+$AZ62*CU$65+$BA62*CT$65+$BB62*CS$65+$BC62*CR$65+$BD62*CQ$65+$BE62*CP$65+$BF62*CO$65+$BG62*CN$65+$BH62*CM$65+$BI62*CL$65+$BJ62*CK$65+$BK62*CJ$65+$BL62*CI$65+$BM62*CH$65+$BN62*CG$65+$BO62*CF$65+$BP62*CE$65+$BQ62*CD$65</f>
        <v>13.490181945531042</v>
      </c>
      <c r="DD62" s="47">
        <f>$AR62*DD$65+$AS62*DC$65+$AT62*DB$65+$AU62*DA$65+$AV62*CZ$65+$AW62*CY$65+$AX62*CX$65+$AY62*CW$65+$AZ62*CV$65+$BA62*CU$65+$BB62*CT$65+$BC62*CS$65+$BD62*CR$65+$BE62*CQ$65+$BF62*CP$65+$BG62*CO$65+$BH62*CN$65+$BI62*CM$65+$BJ62*CL$65+$BK62*CK$65+$BL62*CJ$65+$BM62*CI$65+$BN62*CH$65+$BO62*CG$65+$BP62*CF$65+$BQ62*CE$65+$BR62*CD$65</f>
        <v>14.341279594563728</v>
      </c>
      <c r="DE62" s="47">
        <f>$AR62*DE$65+$AS62*DD$65+$AT62*DC$65+$AU62*DB$65+$AV62*DA$65+$AW62*CZ$65+$AX62*CY$65+$AY62*CX$65+$AZ62*CW$65+$BA62*CV$65+$BB62*CU$65+$BC62*CT$65+$BD62*CS$65+$BE62*CR$65+$BF62*CQ$65+$BG62*CP$65+$BH62*CO$65+$BI62*CN$65+$BJ62*CM$65+$BK62*CL$65+$BL62*CK$65+$BM62*CJ$65+$BN62*CI$65+$BO62*CH$65+$BP62*CG$65+$BQ62*CF$65+$BR62*CE$65+$BS62*CD$65</f>
        <v>14.432371501588213</v>
      </c>
      <c r="DF62" s="47">
        <f>$AR62*DF$65+$AS62*DE$65+$AT62*DD$65+$AU62*DC$65+$AV62*DB$65+$AW62*DA$65+$AX62*CZ$65+$AY62*CY$65+$AZ62*CX$65+$BA62*CW$65+$BB62*CV$65+$BC62*CU$65+$BD62*CT$65+$BE62*CS$65+$BF62*CR$65+$BG62*CQ$65+$BH62*CP$65+$BI62*CO$65+$BJ62*CN$65+$BK62*CM$65+$BL62*CL$65+$BM62*CK$65+$BN62*CJ$65+$BO62*CI$65+$BP62*CH$65+$BQ62*CG$65+$BR62*CF$65+$BS62*CE$65+$BT62*CD$65</f>
        <v>14.336018369874326</v>
      </c>
      <c r="DG62" s="47">
        <f>$AR62*DG$65+$AS62*DF$65+$AT62*DE$65+$AU62*DD$65+$AV62*DC$65+$AW62*DB$65+$AX62*DA$65+$AY62*CZ$65+$AZ62*CY$65+$BA62*CX$65+$BB62*CW$65+$BC62*CV$65+$BD62*CU$65+$BE62*CT$65+$BF62*CS$65+$BG62*CR$65+$BH62*CQ$65+$BI62*CP$65+$BJ62*CO$65+$BK62*CN$65+$BL62*CM$65+$BM62*CL$65+$BN62*CK$65+$BO62*CJ$65+$BP62*CI$65+$BQ62*CH$65+$BR62*CG$65+$BS62*CF$65+$BT62*CE$65+$BU62*CD$65</f>
        <v>14.303320583324325</v>
      </c>
      <c r="DH62" s="47">
        <f>$AR62*DH$65+$AS62*DG$65+$AT62*DF$65+$AU62*DE$65+$AV62*DD$65+$AW62*DC$65+$AX62*DB$65+$AY62*DA$65+$AZ62*CZ$65+$BA62*CY$65+$BB62*CX$65+$BC62*CW$65+$BD62*CV$65+$BE62*CU$65+$BF62*CT$65+$BG62*CS$65+$BH62*CR$65+$BI62*CQ$65+$BJ62*CP$65+$BK62*CO$65+$BL62*CN$65+$BM62*CM$65+$BN62*CL$65+$BO62*CK$65+$BP62*CJ$65+$BQ62*CI$65+$BR62*CH$65+$BS62*CG$65+$BT62*CF$65+$BU62*CE$65+$BV62*CD$65</f>
        <v>14.291634358149793</v>
      </c>
      <c r="DI62" s="47">
        <f>$AR62*DI$65+$AS62*DH$65+$AT62*DG$65+$AU62*DF$65+$AV62*DE$65+$AW62*DD$65+$AX62*DC$65+$AY62*DB$65+$AZ62*DA$65+$BA62*CZ$65+$BB62*CY$65+$BC62*CX$65+$BD62*CW$65+$BE62*CV$65+$BF62*CU$65+$BG62*CT$65+$BH62*CS$65+$BI62*CR$65+$BJ62*CQ$65+$BK62*CP$65+$BL62*CO$65+$BM62*CN$65+$BN62*CM$65+$BO62*CL$65+$BP62*CK$65+$BQ62*CJ$65+$BR62*CI$65+$BS62*CH$65+$BT62*CG$65+$BU62*CF$65+$BV62*CE$65+$BW62*CD$65</f>
        <v>14.289508480101013</v>
      </c>
      <c r="DJ62" s="47">
        <f>$AR62*DJ$65+$AS62*DI$65+$AT62*DH$65+$AU62*DG$65+$AV62*DF$65+$AW62*DE$65+$AX62*DD$65+$AY62*DC$65+$AZ62*DB$65+$BA62*DA$65+$BB62*CZ$65+$BC62*CY$65+$BD62*CX$65+$BE62*CW$65+$BF62*CV$65+$BG62*CU$65+$BH62*CT$65+$BI62*CS$65+$BJ62*CR$65+$BK62*CQ$65+$BL62*CP$65+$BM62*CO$65+$BN62*CN$65+$BO62*CM$65+$BP62*CL$65+$BQ62*CK$65+$BR62*CJ$65+$BS62*CI$65+$BT62*CH$65+$BU62*CG$65+$BV62*CF$65+$BW62*CE$65+$BX62*CD$65</f>
        <v>14.297748560514853</v>
      </c>
      <c r="DK62" s="47">
        <f>$AR62*DK$65+$AS62*DJ$65+$AT62*DI$65+$AU62*DH$65+$AV62*DG$65+$AW62*DF$65+$AX62*DE$65+$AY62*DD$65+$AZ62*DC$65+$BA62*DB$65+$BB62*DA$65+$BC62*CZ$65+$BD62*CY$65+$BE62*CX$65+$BF62*CW$65+$BG62*CV$65+$BH62*CU$65+$BI62*CT$65+$BJ62*CS$65+$BK62*CR$65+$BL62*CQ$65+$BM62*CP$65+$BN62*CO$65+$BO62*CN$65+$BP62*CM$65+$BQ62*CL$65+$BR62*CK$65+$BS62*CJ$65+$BT62*CI$65+$BU62*CH$65+$BV62*CG$65+$BW62*CF$65+$BX62*CE$65+$BY62*CD$65</f>
        <v>14.317890854092173</v>
      </c>
      <c r="DL62" s="47">
        <f>$AR62*DL$65+$AS62*DK$65+$AT62*DJ$65+$AU62*DI$65+$AV62*DH$65+$AW62*DG$65+$AX62*DF$65+$AY62*DE$65+$AZ62*DD$65+$BA62*DC$65+$BB62*DB$65+$BC62*DA$65+$BD62*CZ$65+$BE62*CY$65+$BF62*CX$65+$BG62*CW$65+$BH62*CV$65+$BI62*CU$65+$BJ62*CT$65+$BK62*CS$65+$BL62*CR$65+$BM62*CQ$65+$BN62*CP$65+$BO62*CO$65+$BP62*CN$65+$BQ62*CM$65+$BR62*CL$65+$BS62*CK$65+$BT62*CJ$65+$BU62*CI$65+$BV62*CH$65+$BW62*CG$65+$BX62*CF$65+$BY62*CE$65+$BZ62*CD$65</f>
        <v>14.296243862412584</v>
      </c>
      <c r="DM62" s="47">
        <f>$AR62*DM$65+$AS62*DL$65+$AT62*DK$65+$AU62*DJ$65+$AV62*DI$65+$AW62*DH$65+$AX62*DG$65+$AY62*DF$65+$AZ62*DE$65+$BA62*DD$65+$BB62*DC$65+$BC62*DB$65+$BD62*DA$65+$BE62*CZ$65+$BF62*CY$65+$BG62*CX$65+$BH62*CW$65+$BI62*CV$65+$BJ62*CU$65+$BK62*CT$65+$BL62*CS$65+$BM62*CR$65+$BN62*CQ$65+$BO62*CP$65+$BP62*CO$65+$BQ62*CN$65+$BR62*CM$65+$BS62*CL$65+$BT62*CK$65+$BU62*CJ$65+$BV62*CI$65+$BW62*CH$65+$BX62*CG$65+$BY62*CF$65+$BZ62*CE$65+$CA62*CD$65</f>
        <v>14.271506979138245</v>
      </c>
      <c r="DN62" s="47">
        <f>$AR62*DN$65+$AS62*DM$65+$AT62*DL$65+$AU62*DK$65+$AV62*DJ$65+$AW62*DI$65+$AX62*DH$65+$AY62*DG$65+$AZ62*DF$65+$BA62*DE$65+$BB62*DD$65+$BC62*DC$65+$BD62*DB$65+$BE62*DA$65+$BF62*CZ$65+$BG62*CY$65+$BH62*CX$65+$BI62*CW$65+$BJ62*CV$65+$BK62*CU$65+$BL62*CT$65+$BM62*CS$65+$BN62*CR$65+$BO62*CQ$65+$BP62*CP$65+$BQ62*CO$65+$BR62*CN$65+$BS62*CM$65+$BT62*CL$65+$BU62*CK$65+$BV62*CJ$65+$BW62*CI$65+$BX62*CH$65+$BY62*CG$65+$BZ62*CF$65+$CA62*CE$65+$CB62*CD$65</f>
        <v>14.252483923220261</v>
      </c>
      <c r="DO62" s="47">
        <f>$AR62*DO$65+$AS62*DN$65+$AT62*DM$65+$AU62*DL$65+$AV62*DK$65+$AW62*DJ$65+$AX62*DI$65+$AY62*DH$65+$AZ62*DG$65+$BA62*DF$65+$BB62*DE$65+$BC62*DD$65+$BD62*DC$65+$BE62*DB$65+$BF62*DA$65+$BG62*CZ$65+$BH62*CY$65+$BI62*CX$65+$BJ62*CW$65+$BK62*CV$65+$BL62*CU$65+$BM62*CT$65+$BN62*CS$65+$BO62*CR$65+$BP62*CQ$65+$BQ62*CP$65+$BR62*CO$65+$BS62*CN$65+$BT62*CM$65+$BU62*CL$65+$BV62*CK$65+$BW62*CJ$65+$BX62*CI$65+$BY62*CH$65+$BZ62*CG$65+$CA62*CF$65+$CB62*CE$65*$CC62*CD$65</f>
        <v>14.239407080469309</v>
      </c>
    </row>
    <row r="63" spans="2:119" ht="18" thickBot="1" x14ac:dyDescent="0.4">
      <c r="B63" s="28" t="s">
        <v>2182</v>
      </c>
      <c r="C63" s="29"/>
      <c r="D63" s="33">
        <f>SUM(D58:D62)</f>
        <v>24519.879000000001</v>
      </c>
      <c r="E63" s="26">
        <f>D63/Sales!I63</f>
        <v>6.5529856500165396E-3</v>
      </c>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52">
        <f t="shared" ref="AR63:BW63" si="198">SUM(AR58:AR62)</f>
        <v>0</v>
      </c>
      <c r="AS63" s="52">
        <f t="shared" si="198"/>
        <v>0</v>
      </c>
      <c r="AT63" s="52">
        <f t="shared" si="198"/>
        <v>0</v>
      </c>
      <c r="AU63" s="52">
        <f t="shared" si="198"/>
        <v>0</v>
      </c>
      <c r="AV63" s="52">
        <f t="shared" si="198"/>
        <v>0</v>
      </c>
      <c r="AW63" s="52">
        <f t="shared" si="198"/>
        <v>0</v>
      </c>
      <c r="AX63" s="52">
        <f t="shared" si="198"/>
        <v>0</v>
      </c>
      <c r="AY63" s="52">
        <f t="shared" si="198"/>
        <v>23156.043481597626</v>
      </c>
      <c r="AZ63" s="52">
        <f t="shared" si="198"/>
        <v>27711.997840195589</v>
      </c>
      <c r="BA63" s="52">
        <f t="shared" si="198"/>
        <v>31892.258516866128</v>
      </c>
      <c r="BB63" s="52">
        <f t="shared" si="198"/>
        <v>35421.402112881362</v>
      </c>
      <c r="BC63" s="52">
        <f t="shared" si="198"/>
        <v>38140.153712682426</v>
      </c>
      <c r="BD63" s="52">
        <f t="shared" si="198"/>
        <v>38823.318305050758</v>
      </c>
      <c r="BE63" s="52">
        <f t="shared" si="198"/>
        <v>38718.153550990355</v>
      </c>
      <c r="BF63" s="52">
        <f t="shared" si="198"/>
        <v>38657.956328540495</v>
      </c>
      <c r="BG63" s="52">
        <f t="shared" si="198"/>
        <v>38648.45726480805</v>
      </c>
      <c r="BH63" s="52">
        <f t="shared" si="198"/>
        <v>38656.681100050118</v>
      </c>
      <c r="BI63" s="52">
        <f t="shared" si="198"/>
        <v>38707.72007895718</v>
      </c>
      <c r="BJ63" s="52">
        <f t="shared" si="198"/>
        <v>38824.368163613872</v>
      </c>
      <c r="BK63" s="52">
        <f t="shared" si="198"/>
        <v>38962.340920562703</v>
      </c>
      <c r="BL63" s="52">
        <f t="shared" si="198"/>
        <v>39115.014665267627</v>
      </c>
      <c r="BM63" s="52">
        <f t="shared" si="198"/>
        <v>39278.712412644563</v>
      </c>
      <c r="BN63" s="52">
        <f t="shared" si="198"/>
        <v>39506.121691389642</v>
      </c>
      <c r="BO63" s="52">
        <f t="shared" si="198"/>
        <v>39760.741352175603</v>
      </c>
      <c r="BP63" s="52">
        <f t="shared" si="198"/>
        <v>40028.216921474814</v>
      </c>
      <c r="BQ63" s="52">
        <f t="shared" si="198"/>
        <v>40306.954039584132</v>
      </c>
      <c r="BR63" s="52">
        <f t="shared" si="198"/>
        <v>40594.743751257745</v>
      </c>
      <c r="BS63" s="52">
        <f t="shared" si="198"/>
        <v>40886.175568915249</v>
      </c>
      <c r="BT63" s="52">
        <f t="shared" si="198"/>
        <v>41178.232430886237</v>
      </c>
      <c r="BU63" s="52">
        <f t="shared" si="198"/>
        <v>41425.240237441612</v>
      </c>
      <c r="BV63" s="52">
        <f t="shared" si="198"/>
        <v>41674.417496963695</v>
      </c>
      <c r="BW63" s="52">
        <f t="shared" si="198"/>
        <v>41925.325497058868</v>
      </c>
      <c r="BX63" s="52">
        <f t="shared" ref="BX63:DC63" si="199">SUM(BX58:BX62)</f>
        <v>42178.099105859183</v>
      </c>
      <c r="BY63" s="52">
        <f t="shared" si="199"/>
        <v>42432.96788015018</v>
      </c>
      <c r="BZ63" s="52">
        <f t="shared" si="199"/>
        <v>42689.754159057193</v>
      </c>
      <c r="CA63" s="52">
        <f t="shared" si="199"/>
        <v>42948.360022410656</v>
      </c>
      <c r="CB63" s="52">
        <f t="shared" si="199"/>
        <v>43208.756571639686</v>
      </c>
      <c r="CC63" s="52">
        <f t="shared" si="199"/>
        <v>43471.063784939113</v>
      </c>
      <c r="CD63" s="49">
        <f t="shared" si="199"/>
        <v>0</v>
      </c>
      <c r="CE63" s="49">
        <f t="shared" si="199"/>
        <v>0</v>
      </c>
      <c r="CF63" s="49">
        <f t="shared" si="199"/>
        <v>0</v>
      </c>
      <c r="CG63" s="49">
        <f t="shared" si="199"/>
        <v>0</v>
      </c>
      <c r="CH63" s="49">
        <f t="shared" si="199"/>
        <v>0</v>
      </c>
      <c r="CI63" s="49">
        <f t="shared" si="199"/>
        <v>0</v>
      </c>
      <c r="CJ63" s="49">
        <f t="shared" si="199"/>
        <v>0</v>
      </c>
      <c r="CK63" s="49">
        <f t="shared" si="199"/>
        <v>0</v>
      </c>
      <c r="CL63" s="49">
        <f t="shared" si="199"/>
        <v>0</v>
      </c>
      <c r="CM63" s="49">
        <f t="shared" si="199"/>
        <v>0</v>
      </c>
      <c r="CN63" s="49">
        <f t="shared" si="199"/>
        <v>0</v>
      </c>
      <c r="CO63" s="49">
        <f t="shared" si="199"/>
        <v>0</v>
      </c>
      <c r="CP63" s="49">
        <f t="shared" si="199"/>
        <v>0</v>
      </c>
      <c r="CQ63" s="49">
        <f t="shared" si="199"/>
        <v>4163.565264144715</v>
      </c>
      <c r="CR63" s="49">
        <f t="shared" si="199"/>
        <v>8943.2117535167654</v>
      </c>
      <c r="CS63" s="49">
        <f t="shared" si="199"/>
        <v>10474.064110334706</v>
      </c>
      <c r="CT63" s="49">
        <f t="shared" si="199"/>
        <v>14529.880060983009</v>
      </c>
      <c r="CU63" s="49">
        <f t="shared" si="199"/>
        <v>20905.905973581459</v>
      </c>
      <c r="CV63" s="49">
        <f t="shared" si="199"/>
        <v>22917.07847978891</v>
      </c>
      <c r="CW63" s="49">
        <f t="shared" si="199"/>
        <v>24285.170100344178</v>
      </c>
      <c r="CX63" s="49">
        <f t="shared" si="199"/>
        <v>25298.20899476036</v>
      </c>
      <c r="CY63" s="49">
        <f t="shared" si="199"/>
        <v>31588.951290102341</v>
      </c>
      <c r="CZ63" s="49">
        <f t="shared" si="199"/>
        <v>34291.198280600365</v>
      </c>
      <c r="DA63" s="49">
        <f t="shared" si="199"/>
        <v>35583.097796978007</v>
      </c>
      <c r="DB63" s="49">
        <f t="shared" si="199"/>
        <v>36726.287978919521</v>
      </c>
      <c r="DC63" s="49">
        <f t="shared" si="199"/>
        <v>37657.695972296875</v>
      </c>
      <c r="DD63" s="49">
        <f t="shared" ref="DD63:DO63" si="200">SUM(DD58:DD62)</f>
        <v>38054.940475763164</v>
      </c>
      <c r="DE63" s="49">
        <f t="shared" si="200"/>
        <v>38151.934306028241</v>
      </c>
      <c r="DF63" s="49">
        <f t="shared" si="200"/>
        <v>38619.632148980294</v>
      </c>
      <c r="DG63" s="49">
        <f t="shared" si="200"/>
        <v>38888.639676137434</v>
      </c>
      <c r="DH63" s="49">
        <f t="shared" si="200"/>
        <v>39114.447530884296</v>
      </c>
      <c r="DI63" s="49">
        <f t="shared" si="200"/>
        <v>39353.963087238866</v>
      </c>
      <c r="DJ63" s="49">
        <f t="shared" si="200"/>
        <v>39616.77801469314</v>
      </c>
      <c r="DK63" s="49">
        <f t="shared" si="200"/>
        <v>39862.387941349312</v>
      </c>
      <c r="DL63" s="49">
        <f t="shared" si="200"/>
        <v>40098.577014709357</v>
      </c>
      <c r="DM63" s="49">
        <f t="shared" si="200"/>
        <v>40332.137112054246</v>
      </c>
      <c r="DN63" s="49">
        <f t="shared" si="200"/>
        <v>40577.914547814958</v>
      </c>
      <c r="DO63" s="49">
        <f t="shared" si="200"/>
        <v>40836.311425429863</v>
      </c>
    </row>
    <row r="64" spans="2:119" x14ac:dyDescent="0.35">
      <c r="D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row>
    <row r="65" spans="44:119" x14ac:dyDescent="0.35">
      <c r="BJ65" s="69"/>
      <c r="BK65" s="69"/>
      <c r="BL65" s="69"/>
      <c r="BM65" s="69"/>
      <c r="BN65" s="69"/>
      <c r="BO65" s="69"/>
      <c r="BP65" s="69"/>
      <c r="BQ65" s="69"/>
      <c r="BR65" s="69"/>
      <c r="BS65" s="69"/>
      <c r="BT65" s="69"/>
      <c r="BU65" s="69"/>
      <c r="BV65" s="69"/>
      <c r="BW65" s="69"/>
      <c r="BX65" s="69"/>
      <c r="BY65" s="69"/>
      <c r="BZ65" s="69"/>
      <c r="CA65" s="69"/>
      <c r="CB65" s="69"/>
      <c r="CC65" s="69" t="s">
        <v>2202</v>
      </c>
      <c r="CD65" s="68">
        <f>ExpirationTable!D14</f>
        <v>0</v>
      </c>
      <c r="CE65" s="68">
        <f>ExpirationTable!E14</f>
        <v>0</v>
      </c>
      <c r="CF65" s="68">
        <f>ExpirationTable!F14</f>
        <v>0</v>
      </c>
      <c r="CG65" s="68">
        <f>ExpirationTable!G14</f>
        <v>0</v>
      </c>
      <c r="CH65" s="68">
        <f>ExpirationTable!H14</f>
        <v>0</v>
      </c>
      <c r="CI65" s="68">
        <f>ExpirationTable!I14</f>
        <v>0</v>
      </c>
      <c r="CJ65" s="68">
        <f>ExpirationTable!J14</f>
        <v>0.17980469191351917</v>
      </c>
      <c r="CK65" s="68">
        <f>ExpirationTable!K14</f>
        <v>0.17103373133237176</v>
      </c>
      <c r="CL65" s="68">
        <f>ExpirationTable!L14</f>
        <v>0</v>
      </c>
      <c r="CM65" s="68">
        <f>ExpirationTable!M14</f>
        <v>0.11687202929662831</v>
      </c>
      <c r="CN65" s="68">
        <f>ExpirationTable!N14</f>
        <v>0.20517820298947911</v>
      </c>
      <c r="CO65" s="68">
        <f>ExpirationTable!O14</f>
        <v>0</v>
      </c>
      <c r="CP65" s="68">
        <f>ExpirationTable!P14</f>
        <v>0</v>
      </c>
      <c r="CQ65" s="68">
        <f>ExpirationTable!Q14</f>
        <v>0</v>
      </c>
      <c r="CR65" s="68">
        <f>ExpirationTable!R14</f>
        <v>0.24464777982334285</v>
      </c>
      <c r="CS65" s="68">
        <f>ExpirationTable!S14</f>
        <v>6.3046572866058415E-2</v>
      </c>
      <c r="CT65" s="68">
        <f>ExpirationTable!T14</f>
        <v>0</v>
      </c>
      <c r="CU65" s="68">
        <f>ExpirationTable!U14</f>
        <v>0</v>
      </c>
      <c r="CV65" s="68">
        <f>ExpirationTable!V14</f>
        <v>0</v>
      </c>
      <c r="CW65" s="68">
        <f>ExpirationTable!W14</f>
        <v>0</v>
      </c>
      <c r="CX65" s="68">
        <f>ExpirationTable!X14</f>
        <v>0</v>
      </c>
      <c r="CY65" s="68">
        <f>ExpirationTable!Y14</f>
        <v>1.6415124849628836E-2</v>
      </c>
      <c r="CZ65" s="68">
        <f>ExpirationTable!Z14</f>
        <v>3.0018669289715982E-3</v>
      </c>
      <c r="DA65" s="68">
        <f>ExpirationTable!AA14</f>
        <v>0</v>
      </c>
      <c r="DB65" s="68">
        <f>ExpirationTable!AB14</f>
        <v>0</v>
      </c>
      <c r="DC65" s="68">
        <f>ExpirationTable!AC14</f>
        <v>0</v>
      </c>
      <c r="DD65" s="68">
        <f>ExpirationTable!AD14</f>
        <v>0</v>
      </c>
      <c r="DE65" s="68">
        <f>ExpirationTable!AE14</f>
        <v>0</v>
      </c>
      <c r="DF65" s="68">
        <f>ExpirationTable!AF14</f>
        <v>0</v>
      </c>
      <c r="DG65" s="68">
        <f>ExpirationTable!AG14</f>
        <v>0</v>
      </c>
      <c r="DH65" s="68">
        <f>ExpirationTable!AH14</f>
        <v>0</v>
      </c>
      <c r="DI65" s="68">
        <f>ExpirationTable!AI14</f>
        <v>0</v>
      </c>
      <c r="DJ65" s="68">
        <f>ExpirationTable!AJ14</f>
        <v>0</v>
      </c>
      <c r="DK65" s="68">
        <f>ExpirationTable!AK14</f>
        <v>0</v>
      </c>
      <c r="DL65" s="68">
        <f>ExpirationTable!AL14</f>
        <v>0</v>
      </c>
      <c r="DM65" s="68">
        <f>ExpirationTable!AM14</f>
        <v>0</v>
      </c>
      <c r="DN65" s="68">
        <f>ExpirationTable!AN14</f>
        <v>0</v>
      </c>
      <c r="DO65" s="68">
        <f>ExpirationTable!AO14</f>
        <v>0</v>
      </c>
    </row>
    <row r="67" spans="44:119" x14ac:dyDescent="0.35">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row>
    <row r="68" spans="44:119" x14ac:dyDescent="0.35">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row>
    <row r="69" spans="44:119" x14ac:dyDescent="0.35">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row>
  </sheetData>
  <mergeCells count="6">
    <mergeCell ref="CD4:DO4"/>
    <mergeCell ref="B4:B5"/>
    <mergeCell ref="C4:C5"/>
    <mergeCell ref="F4:AQ4"/>
    <mergeCell ref="E4:E5"/>
    <mergeCell ref="AR4:CC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sheetPr>
  <dimension ref="B2:CB63"/>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F22" sqref="F22"/>
    </sheetView>
  </sheetViews>
  <sheetFormatPr defaultRowHeight="17.25" x14ac:dyDescent="0.35"/>
  <cols>
    <col min="1" max="1" width="2.625" style="132" customWidth="1"/>
    <col min="2" max="2" width="20.5" style="132" bestFit="1" customWidth="1"/>
    <col min="3" max="3" width="9" style="132"/>
    <col min="4" max="13" width="9" customWidth="1"/>
    <col min="14" max="14" width="9.5" customWidth="1"/>
    <col min="15" max="15" width="9" customWidth="1"/>
    <col min="17" max="48" width="9" customWidth="1"/>
    <col min="50" max="53" width="9" customWidth="1"/>
    <col min="55" max="79" width="9" customWidth="1"/>
    <col min="81" max="16384" width="9" style="132"/>
  </cols>
  <sheetData>
    <row r="2" spans="2:80" ht="27.75" x14ac:dyDescent="0.55000000000000004">
      <c r="B2" s="95" t="s">
        <v>2243</v>
      </c>
    </row>
    <row r="4" spans="2:80" ht="17.25" customHeight="1" x14ac:dyDescent="0.35">
      <c r="B4" s="327" t="s">
        <v>16</v>
      </c>
      <c r="C4" s="327" t="s">
        <v>2186</v>
      </c>
      <c r="D4" s="340" t="s">
        <v>2144</v>
      </c>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1" t="s">
        <v>2192</v>
      </c>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row>
    <row r="5" spans="2:80" ht="18" thickBot="1" x14ac:dyDescent="0.4">
      <c r="B5" s="328"/>
      <c r="C5" s="328"/>
      <c r="D5" s="66">
        <v>2013</v>
      </c>
      <c r="E5" s="66">
        <v>2014</v>
      </c>
      <c r="F5" s="66">
        <v>2015</v>
      </c>
      <c r="G5" s="66">
        <v>2016</v>
      </c>
      <c r="H5" s="66">
        <v>2017</v>
      </c>
      <c r="I5" s="66">
        <v>2018</v>
      </c>
      <c r="J5" s="66">
        <v>2019</v>
      </c>
      <c r="K5" s="66">
        <v>2020</v>
      </c>
      <c r="L5" s="66">
        <v>2021</v>
      </c>
      <c r="M5" s="66">
        <v>2022</v>
      </c>
      <c r="N5" s="66">
        <v>2023</v>
      </c>
      <c r="O5" s="66">
        <v>2024</v>
      </c>
      <c r="P5" s="66">
        <v>2025</v>
      </c>
      <c r="Q5" s="66">
        <v>2026</v>
      </c>
      <c r="R5" s="66">
        <v>2027</v>
      </c>
      <c r="S5" s="66">
        <v>2028</v>
      </c>
      <c r="T5" s="66">
        <v>2029</v>
      </c>
      <c r="U5" s="66">
        <v>2030</v>
      </c>
      <c r="V5" s="66">
        <v>2031</v>
      </c>
      <c r="W5" s="66">
        <v>2032</v>
      </c>
      <c r="X5" s="66">
        <v>2033</v>
      </c>
      <c r="Y5" s="66">
        <v>2034</v>
      </c>
      <c r="Z5" s="66">
        <v>2035</v>
      </c>
      <c r="AA5" s="66">
        <v>2036</v>
      </c>
      <c r="AB5" s="66">
        <v>2037</v>
      </c>
      <c r="AC5" s="66">
        <v>2038</v>
      </c>
      <c r="AD5" s="66">
        <v>2039</v>
      </c>
      <c r="AE5" s="66">
        <v>2040</v>
      </c>
      <c r="AF5" s="66">
        <v>2041</v>
      </c>
      <c r="AG5" s="66">
        <v>2042</v>
      </c>
      <c r="AH5" s="66">
        <v>2043</v>
      </c>
      <c r="AI5" s="66">
        <v>2044</v>
      </c>
      <c r="AJ5" s="66">
        <v>2045</v>
      </c>
      <c r="AK5" s="66">
        <v>2046</v>
      </c>
      <c r="AL5" s="66">
        <v>2047</v>
      </c>
      <c r="AM5" s="66">
        <v>2048</v>
      </c>
      <c r="AN5" s="66">
        <v>2049</v>
      </c>
      <c r="AO5" s="66">
        <v>2050</v>
      </c>
      <c r="AP5" s="67">
        <v>2013</v>
      </c>
      <c r="AQ5" s="67">
        <v>2014</v>
      </c>
      <c r="AR5" s="67">
        <v>2015</v>
      </c>
      <c r="AS5" s="67">
        <v>2016</v>
      </c>
      <c r="AT5" s="67">
        <v>2017</v>
      </c>
      <c r="AU5" s="67">
        <v>2018</v>
      </c>
      <c r="AV5" s="67">
        <v>2019</v>
      </c>
      <c r="AW5" s="67">
        <v>2020</v>
      </c>
      <c r="AX5" s="67">
        <v>2021</v>
      </c>
      <c r="AY5" s="67">
        <v>2022</v>
      </c>
      <c r="AZ5" s="67">
        <v>2023</v>
      </c>
      <c r="BA5" s="67">
        <v>2024</v>
      </c>
      <c r="BB5" s="67">
        <v>2025</v>
      </c>
      <c r="BC5" s="67">
        <v>2026</v>
      </c>
      <c r="BD5" s="67">
        <v>2027</v>
      </c>
      <c r="BE5" s="67">
        <v>2028</v>
      </c>
      <c r="BF5" s="67">
        <v>2029</v>
      </c>
      <c r="BG5" s="67">
        <v>2030</v>
      </c>
      <c r="BH5" s="67">
        <v>2031</v>
      </c>
      <c r="BI5" s="67">
        <v>2032</v>
      </c>
      <c r="BJ5" s="67">
        <v>2033</v>
      </c>
      <c r="BK5" s="67">
        <v>2034</v>
      </c>
      <c r="BL5" s="67">
        <v>2035</v>
      </c>
      <c r="BM5" s="67">
        <v>2036</v>
      </c>
      <c r="BN5" s="67">
        <v>2037</v>
      </c>
      <c r="BO5" s="67">
        <v>2038</v>
      </c>
      <c r="BP5" s="67">
        <v>2039</v>
      </c>
      <c r="BQ5" s="67">
        <v>2040</v>
      </c>
      <c r="BR5" s="67">
        <v>2041</v>
      </c>
      <c r="BS5" s="67">
        <v>2042</v>
      </c>
      <c r="BT5" s="67">
        <v>2043</v>
      </c>
      <c r="BU5" s="67">
        <v>2044</v>
      </c>
      <c r="BV5" s="67">
        <v>2045</v>
      </c>
      <c r="BW5" s="67">
        <v>2046</v>
      </c>
      <c r="BX5" s="67">
        <v>2047</v>
      </c>
      <c r="BY5" s="67">
        <v>2048</v>
      </c>
      <c r="BZ5" s="67">
        <v>2049</v>
      </c>
      <c r="CA5" s="67">
        <v>2050</v>
      </c>
    </row>
    <row r="6" spans="2:80" x14ac:dyDescent="0.35">
      <c r="B6" s="27" t="s">
        <v>2070</v>
      </c>
      <c r="C6" s="27" t="s">
        <v>56</v>
      </c>
      <c r="D6" s="71">
        <f>SUM(Savings_FirstYear!$AR6:AR6)-SUM(Savings_FirstYear!$CD6:CD6)</f>
        <v>0</v>
      </c>
      <c r="E6" s="71">
        <f>SUM(Savings_FirstYear!$AR6:AS6)-SUM(Savings_FirstYear!$CD6:CE6)</f>
        <v>0</v>
      </c>
      <c r="F6" s="71">
        <f>SUM(Savings_FirstYear!$AR6:AT6)-SUM(Savings_FirstYear!$CD6:CF6)</f>
        <v>0</v>
      </c>
      <c r="G6" s="71">
        <f>SUM(Savings_FirstYear!$AR6:AU6)-SUM(Savings_FirstYear!$CD6:CG6)</f>
        <v>0</v>
      </c>
      <c r="H6" s="71">
        <f>SUM(Savings_FirstYear!$AR6:AV6)-SUM(Savings_FirstYear!$CD6:CH6)</f>
        <v>0</v>
      </c>
      <c r="I6" s="71">
        <f>SUM(Savings_FirstYear!$AR6:AW6)-SUM(Savings_FirstYear!$CD6:CI6)</f>
        <v>0</v>
      </c>
      <c r="J6" s="71">
        <f>SUM(Savings_FirstYear!$AR6:AX6)-SUM(Savings_FirstYear!$CD6:CJ6)</f>
        <v>0</v>
      </c>
      <c r="K6" s="71">
        <f>SUM(Savings_FirstYear!$AR6:AY6)-SUM(Savings_FirstYear!$CD6:CK6)</f>
        <v>91.318315627145893</v>
      </c>
      <c r="L6" s="71">
        <f>SUM(Savings_FirstYear!$AR6:AZ6)-SUM(Savings_FirstYear!$CD6:CL6)</f>
        <v>369.89030391264328</v>
      </c>
      <c r="M6" s="71">
        <f>SUM(Savings_FirstYear!$AR6:BA6)-SUM(Savings_FirstYear!$CD6:CM6)</f>
        <v>837.68481521270928</v>
      </c>
      <c r="N6" s="71">
        <f>SUM(Savings_FirstYear!$AR6:BB6)-SUM(Savings_FirstYear!$CD6:CN6)</f>
        <v>1495.5761931638465</v>
      </c>
      <c r="O6" s="71">
        <f>SUM(Savings_FirstYear!$AR6:BC6)-SUM(Savings_FirstYear!$CD6:CO6)</f>
        <v>2343.3388575742038</v>
      </c>
      <c r="P6" s="71">
        <f>SUM(Savings_FirstYear!$AR6:BD6)-SUM(Savings_FirstYear!$CD6:CP6)</f>
        <v>3286.5895201683029</v>
      </c>
      <c r="Q6" s="71">
        <f>SUM(Savings_FirstYear!$AR6:BE6)-SUM(Savings_FirstYear!$CD6:CQ6)</f>
        <v>4212.4290122118455</v>
      </c>
      <c r="R6" s="71">
        <f>SUM(Savings_FirstYear!$AR6:BF6)-SUM(Savings_FirstYear!$CD6:CR6)</f>
        <v>5088.2370083704491</v>
      </c>
      <c r="S6" s="71">
        <f>SUM(Savings_FirstYear!$AR6:BG6)-SUM(Savings_FirstYear!$CD6:CS6)</f>
        <v>5897.8259790755328</v>
      </c>
      <c r="T6" s="71">
        <f>SUM(Savings_FirstYear!$AR6:BH6)-SUM(Savings_FirstYear!$CD6:CT6)</f>
        <v>6630.7666020632341</v>
      </c>
      <c r="U6" s="71">
        <f>SUM(Savings_FirstYear!$AR6:BI6)-SUM(Savings_FirstYear!$CD6:CU6)</f>
        <v>7257.8433412632494</v>
      </c>
      <c r="V6" s="71">
        <f>SUM(Savings_FirstYear!$AR6:BJ6)-SUM(Savings_FirstYear!$CD6:CV6)</f>
        <v>7777.2863383524673</v>
      </c>
      <c r="W6" s="71">
        <f>SUM(Savings_FirstYear!$AR6:BK6)-SUM(Savings_FirstYear!$CD6:CW6)</f>
        <v>8223.2329862079787</v>
      </c>
      <c r="X6" s="71">
        <f>SUM(Savings_FirstYear!$AR6:BL6)-SUM(Savings_FirstYear!$CD6:CX6)</f>
        <v>8612.7995913293526</v>
      </c>
      <c r="Y6" s="71">
        <f>SUM(Savings_FirstYear!$AR6:BM6)-SUM(Savings_FirstYear!$CD6:CY6)</f>
        <v>8935.2187973062501</v>
      </c>
      <c r="Z6" s="71">
        <f>SUM(Savings_FirstYear!$AR6:BN6)-SUM(Savings_FirstYear!$CD6:CZ6)</f>
        <v>9192.4237470308508</v>
      </c>
      <c r="AA6" s="71">
        <f>SUM(Savings_FirstYear!$AR6:BO6)-SUM(Savings_FirstYear!$CD6:DA6)</f>
        <v>9398.1052808885433</v>
      </c>
      <c r="AB6" s="71">
        <f>SUM(Savings_FirstYear!$AR6:BP6)-SUM(Savings_FirstYear!$CD6:DB6)</f>
        <v>9552.0548840384945</v>
      </c>
      <c r="AC6" s="71">
        <f>SUM(Savings_FirstYear!$AR6:BQ6)-SUM(Savings_FirstYear!$CD6:DC6)</f>
        <v>9654.2654877121095</v>
      </c>
      <c r="AD6" s="71">
        <f>SUM(Savings_FirstYear!$AR6:BR6)-SUM(Savings_FirstYear!$CD6:DD6)</f>
        <v>9727.8481294153389</v>
      </c>
      <c r="AE6" s="71">
        <f>SUM(Savings_FirstYear!$AR6:BS6)-SUM(Savings_FirstYear!$CD6:DE6)</f>
        <v>9802.1658260815602</v>
      </c>
      <c r="AF6" s="71">
        <f>SUM(Savings_FirstYear!$AR6:BT6)-SUM(Savings_FirstYear!$CD6:DF6)</f>
        <v>9881.2051318704198</v>
      </c>
      <c r="AG6" s="71">
        <f>SUM(Savings_FirstYear!$AR6:BU6)-SUM(Savings_FirstYear!$CD6:DG6)</f>
        <v>9960.316021550203</v>
      </c>
      <c r="AH6" s="71">
        <f>SUM(Savings_FirstYear!$AR6:BV6)-SUM(Savings_FirstYear!$CD6:DH6)</f>
        <v>10038.538983598548</v>
      </c>
      <c r="AI6" s="71">
        <f>SUM(Savings_FirstYear!$AR6:BW6)-SUM(Savings_FirstYear!$CD6:DI6)</f>
        <v>10115.233689880422</v>
      </c>
      <c r="AJ6" s="71">
        <f>SUM(Savings_FirstYear!$AR6:BX6)-SUM(Savings_FirstYear!$CD6:DJ6)</f>
        <v>10189.688992041458</v>
      </c>
      <c r="AK6" s="71">
        <f>SUM(Savings_FirstYear!$AR6:BY6)-SUM(Savings_FirstYear!$CD6:DK6)</f>
        <v>10262.788210994249</v>
      </c>
      <c r="AL6" s="71">
        <f>SUM(Savings_FirstYear!$AR6:BZ6)-SUM(Savings_FirstYear!$CD6:DL6)</f>
        <v>10335.925149060209</v>
      </c>
      <c r="AM6" s="71">
        <f>SUM(Savings_FirstYear!$AR6:CA6)-SUM(Savings_FirstYear!$CD6:DM6)</f>
        <v>10409.394005896136</v>
      </c>
      <c r="AN6" s="71">
        <f>SUM(Savings_FirstYear!$AR6:CB6)-SUM(Savings_FirstYear!$CD6:DN6)</f>
        <v>10483.187411436757</v>
      </c>
      <c r="AO6" s="71">
        <f>SUM(Savings_FirstYear!$AR6:CC6)-SUM(Savings_FirstYear!$CD6:DO6)</f>
        <v>10557.012252215383</v>
      </c>
      <c r="AP6" s="55">
        <f>D6/Sales!J6</f>
        <v>0</v>
      </c>
      <c r="AQ6" s="55">
        <f>E6/Sales!K6</f>
        <v>0</v>
      </c>
      <c r="AR6" s="55">
        <f>F6/Sales!L6</f>
        <v>0</v>
      </c>
      <c r="AS6" s="55">
        <f>G6/Sales!M6</f>
        <v>0</v>
      </c>
      <c r="AT6" s="55">
        <f>H6/Sales!N6</f>
        <v>0</v>
      </c>
      <c r="AU6" s="55">
        <f>I6/Sales!O6</f>
        <v>0</v>
      </c>
      <c r="AV6" s="55">
        <f>J6/Sales!P6</f>
        <v>0</v>
      </c>
      <c r="AW6" s="55">
        <f>K6/Sales!Q6</f>
        <v>9.7808369569191297E-4</v>
      </c>
      <c r="AX6" s="55">
        <f>L6/Sales!R6</f>
        <v>3.9274928593292305E-3</v>
      </c>
      <c r="AY6" s="55">
        <f>M6/Sales!S6</f>
        <v>8.8175398249552683E-3</v>
      </c>
      <c r="AZ6" s="55">
        <f>N6/Sales!T6</f>
        <v>1.5606289541387288E-2</v>
      </c>
      <c r="BA6" s="55">
        <f>O6/Sales!U6</f>
        <v>2.4241000508267326E-2</v>
      </c>
      <c r="BB6" s="55">
        <f>P6/Sales!V6</f>
        <v>3.3704294624790326E-2</v>
      </c>
      <c r="BC6" s="55">
        <f>Q6/Sales!W6</f>
        <v>4.2824933916999229E-2</v>
      </c>
      <c r="BD6" s="55">
        <f>R6/Sales!X6</f>
        <v>5.1280915338807374E-2</v>
      </c>
      <c r="BE6" s="55">
        <f>S6/Sales!Y6</f>
        <v>5.8925695894052769E-2</v>
      </c>
      <c r="BF6" s="55">
        <f>T6/Sales!Z6</f>
        <v>6.567511428111926E-2</v>
      </c>
      <c r="BG6" s="55">
        <f>U6/Sales!AA6</f>
        <v>7.1263806398072602E-2</v>
      </c>
      <c r="BH6" s="55">
        <f>V6/Sales!AB6</f>
        <v>7.5703131434951887E-2</v>
      </c>
      <c r="BI6" s="55">
        <f>W6/Sales!AC6</f>
        <v>7.9351050491695677E-2</v>
      </c>
      <c r="BJ6" s="55">
        <f>X6/Sales!AD6</f>
        <v>8.2390807078587855E-2</v>
      </c>
      <c r="BK6" s="55">
        <f>Y6/Sales!AE6</f>
        <v>8.4735215182910426E-2</v>
      </c>
      <c r="BL6" s="55">
        <f>Z6/Sales!AF6</f>
        <v>8.6419770959556289E-2</v>
      </c>
      <c r="BM6" s="55">
        <f>AA6/Sales!AG6</f>
        <v>8.7588625397977793E-2</v>
      </c>
      <c r="BN6" s="55">
        <f>AB6/Sales!AH6</f>
        <v>8.8252810295876255E-2</v>
      </c>
      <c r="BO6" s="55">
        <f>AC6/Sales!AI6</f>
        <v>8.8425047557312966E-2</v>
      </c>
      <c r="BP6" s="55">
        <f>AD6/Sales!AJ6</f>
        <v>8.8327751732732218E-2</v>
      </c>
      <c r="BQ6" s="55">
        <f>AE6/Sales!AK6</f>
        <v>8.8232131210763759E-2</v>
      </c>
      <c r="BR6" s="55">
        <f>AF6/Sales!AL6</f>
        <v>8.833843781456889E-2</v>
      </c>
      <c r="BS6" s="55">
        <f>AG6/Sales!AM6</f>
        <v>8.8439849119440833E-2</v>
      </c>
      <c r="BT6" s="55">
        <f>AH6/Sales!AN6</f>
        <v>8.8527960743400497E-2</v>
      </c>
      <c r="BU6" s="55">
        <f>AI6/Sales!AO6</f>
        <v>8.8597393732180493E-2</v>
      </c>
      <c r="BV6" s="55">
        <f>AJ6/Sales!AP6</f>
        <v>8.8642302816046847E-2</v>
      </c>
      <c r="BW6" s="55">
        <f>AK6/Sales!AQ6</f>
        <v>8.8670782951398033E-2</v>
      </c>
      <c r="BX6" s="55">
        <f>AL6/Sales!AR6</f>
        <v>8.8695095890473113E-2</v>
      </c>
      <c r="BY6" s="55">
        <f>AM6/Sales!AS6</f>
        <v>8.8717802240059665E-2</v>
      </c>
      <c r="BZ6" s="55">
        <f>AN6/Sales!AT6</f>
        <v>8.873884110258462E-2</v>
      </c>
      <c r="CA6" s="55">
        <f>AO6/Sales!AU6</f>
        <v>8.8755751138786296E-2</v>
      </c>
    </row>
    <row r="7" spans="2:80" x14ac:dyDescent="0.35">
      <c r="B7" s="27" t="s">
        <v>2072</v>
      </c>
      <c r="C7" s="27" t="s">
        <v>53</v>
      </c>
      <c r="D7" s="71">
        <f>SUM(Savings_FirstYear!$AR7:AR7)-SUM(Savings_FirstYear!$CD7:CD7)</f>
        <v>0</v>
      </c>
      <c r="E7" s="71">
        <f>SUM(Savings_FirstYear!$AR7:AS7)-SUM(Savings_FirstYear!$CD7:CE7)</f>
        <v>0</v>
      </c>
      <c r="F7" s="71">
        <f>SUM(Savings_FirstYear!$AR7:AT7)-SUM(Savings_FirstYear!$CD7:CF7)</f>
        <v>0</v>
      </c>
      <c r="G7" s="71">
        <f>SUM(Savings_FirstYear!$AR7:AU7)-SUM(Savings_FirstYear!$CD7:CG7)</f>
        <v>0</v>
      </c>
      <c r="H7" s="71">
        <f>SUM(Savings_FirstYear!$AR7:AV7)-SUM(Savings_FirstYear!$CD7:CH7)</f>
        <v>0</v>
      </c>
      <c r="I7" s="71">
        <f>SUM(Savings_FirstYear!$AR7:AW7)-SUM(Savings_FirstYear!$CD7:CI7)</f>
        <v>0</v>
      </c>
      <c r="J7" s="71">
        <f>SUM(Savings_FirstYear!$AR7:AX7)-SUM(Savings_FirstYear!$CD7:CJ7)</f>
        <v>0</v>
      </c>
      <c r="K7" s="71">
        <f>SUM(Savings_FirstYear!$AR7:AY7)-SUM(Savings_FirstYear!$CD7:CK7)</f>
        <v>797.334594555482</v>
      </c>
      <c r="L7" s="71">
        <f>SUM(Savings_FirstYear!$AR7:AZ7)-SUM(Savings_FirstYear!$CD7:CL7)</f>
        <v>1594.6717186106143</v>
      </c>
      <c r="M7" s="71">
        <f>SUM(Savings_FirstYear!$AR7:BA7)-SUM(Savings_FirstYear!$CD7:CM7)</f>
        <v>2392.091130927874</v>
      </c>
      <c r="N7" s="71">
        <f>SUM(Savings_FirstYear!$AR7:BB7)-SUM(Savings_FirstYear!$CD7:CN7)</f>
        <v>3189.6725907757977</v>
      </c>
      <c r="O7" s="71">
        <f>SUM(Savings_FirstYear!$AR7:BC7)-SUM(Savings_FirstYear!$CD7:CO7)</f>
        <v>3987.4958659073918</v>
      </c>
      <c r="P7" s="71">
        <f>SUM(Savings_FirstYear!$AR7:BD7)-SUM(Savings_FirstYear!$CD7:CP7)</f>
        <v>4785.6407405386144</v>
      </c>
      <c r="Q7" s="71">
        <f>SUM(Savings_FirstYear!$AR7:BE7)-SUM(Savings_FirstYear!$CD7:CQ7)</f>
        <v>5440.8225222016954</v>
      </c>
      <c r="R7" s="71">
        <f>SUM(Savings_FirstYear!$AR7:BF7)-SUM(Savings_FirstYear!$CD7:CR7)</f>
        <v>5961.5476324724332</v>
      </c>
      <c r="S7" s="71">
        <f>SUM(Savings_FirstYear!$AR7:BG7)-SUM(Savings_FirstYear!$CD7:CS7)</f>
        <v>6485.6016692433259</v>
      </c>
      <c r="T7" s="71">
        <f>SUM(Savings_FirstYear!$AR7:BH7)-SUM(Savings_FirstYear!$CD7:CT7)</f>
        <v>6919.8227898151526</v>
      </c>
      <c r="U7" s="71">
        <f>SUM(Savings_FirstYear!$AR7:BI7)-SUM(Savings_FirstYear!$CD7:CU7)</f>
        <v>7194.757873255061</v>
      </c>
      <c r="V7" s="71">
        <f>SUM(Savings_FirstYear!$AR7:BJ7)-SUM(Savings_FirstYear!$CD7:CV7)</f>
        <v>7475.6448912226124</v>
      </c>
      <c r="W7" s="71">
        <f>SUM(Savings_FirstYear!$AR7:BK7)-SUM(Savings_FirstYear!$CD7:CW7)</f>
        <v>7762.458776225445</v>
      </c>
      <c r="X7" s="71">
        <f>SUM(Savings_FirstYear!$AR7:BL7)-SUM(Savings_FirstYear!$CD7:CX7)</f>
        <v>8054.9178058604339</v>
      </c>
      <c r="Y7" s="71">
        <f>SUM(Savings_FirstYear!$AR7:BM7)-SUM(Savings_FirstYear!$CD7:CY7)</f>
        <v>8157.4477603084742</v>
      </c>
      <c r="Z7" s="71">
        <f>SUM(Savings_FirstYear!$AR7:BN7)-SUM(Savings_FirstYear!$CD7:CZ7)</f>
        <v>8216.5554972998088</v>
      </c>
      <c r="AA7" s="71">
        <f>SUM(Savings_FirstYear!$AR7:BO7)-SUM(Savings_FirstYear!$CD7:DA7)</f>
        <v>8282.6372397015621</v>
      </c>
      <c r="AB7" s="71">
        <f>SUM(Savings_FirstYear!$AR7:BP7)-SUM(Savings_FirstYear!$CD7:DB7)</f>
        <v>8354.7432471442298</v>
      </c>
      <c r="AC7" s="71">
        <f>SUM(Savings_FirstYear!$AR7:BQ7)-SUM(Savings_FirstYear!$CD7:DC7)</f>
        <v>8432.2904287828096</v>
      </c>
      <c r="AD7" s="71">
        <f>SUM(Savings_FirstYear!$AR7:BR7)-SUM(Savings_FirstYear!$CD7:DD7)</f>
        <v>8515.1582678196755</v>
      </c>
      <c r="AE7" s="71">
        <f>SUM(Savings_FirstYear!$AR7:BS7)-SUM(Savings_FirstYear!$CD7:DE7)</f>
        <v>8602.954934888221</v>
      </c>
      <c r="AF7" s="71">
        <f>SUM(Savings_FirstYear!$AR7:BT7)-SUM(Savings_FirstYear!$CD7:DF7)</f>
        <v>8681.5522666481229</v>
      </c>
      <c r="AG7" s="71">
        <f>SUM(Savings_FirstYear!$AR7:BU7)-SUM(Savings_FirstYear!$CD7:DG7)</f>
        <v>8760.4876818373887</v>
      </c>
      <c r="AH7" s="71">
        <f>SUM(Savings_FirstYear!$AR7:BV7)-SUM(Savings_FirstYear!$CD7:DH7)</f>
        <v>8842.0323940024045</v>
      </c>
      <c r="AI7" s="71">
        <f>SUM(Savings_FirstYear!$AR7:BW7)-SUM(Savings_FirstYear!$CD7:DI7)</f>
        <v>8925.755446889385</v>
      </c>
      <c r="AJ7" s="71">
        <f>SUM(Savings_FirstYear!$AR7:BX7)-SUM(Savings_FirstYear!$CD7:DJ7)</f>
        <v>9010.7687977927162</v>
      </c>
      <c r="AK7" s="71">
        <f>SUM(Savings_FirstYear!$AR7:BY7)-SUM(Savings_FirstYear!$CD7:DK7)</f>
        <v>9096.9120099097127</v>
      </c>
      <c r="AL7" s="71">
        <f>SUM(Savings_FirstYear!$AR7:BZ7)-SUM(Savings_FirstYear!$CD7:DL7)</f>
        <v>9184.2317240119646</v>
      </c>
      <c r="AM7" s="71">
        <f>SUM(Savings_FirstYear!$AR7:CA7)-SUM(Savings_FirstYear!$CD7:DM7)</f>
        <v>9272.8033858005583</v>
      </c>
      <c r="AN7" s="71">
        <f>SUM(Savings_FirstYear!$AR7:CB7)-SUM(Savings_FirstYear!$CD7:DN7)</f>
        <v>9362.2093381365175</v>
      </c>
      <c r="AO7" s="71">
        <f>SUM(Savings_FirstYear!$AR7:CC7)-SUM(Savings_FirstYear!$CD7:DO7)</f>
        <v>9452.2370714172503</v>
      </c>
      <c r="AP7" s="55">
        <f>D7/Sales!J7</f>
        <v>0</v>
      </c>
      <c r="AQ7" s="55">
        <f>E7/Sales!K7</f>
        <v>0</v>
      </c>
      <c r="AR7" s="55">
        <f>F7/Sales!L7</f>
        <v>0</v>
      </c>
      <c r="AS7" s="55">
        <f>G7/Sales!M7</f>
        <v>0</v>
      </c>
      <c r="AT7" s="55">
        <f>H7/Sales!N7</f>
        <v>0</v>
      </c>
      <c r="AU7" s="55">
        <f>I7/Sales!O7</f>
        <v>0</v>
      </c>
      <c r="AV7" s="55">
        <f>J7/Sales!P7</f>
        <v>0</v>
      </c>
      <c r="AW7" s="55">
        <f>K7/Sales!Q7</f>
        <v>9.9009589997606957E-3</v>
      </c>
      <c r="AX7" s="55">
        <f>L7/Sales!R7</f>
        <v>1.9605828922139985E-2</v>
      </c>
      <c r="AY7" s="55">
        <f>M7/Sales!S7</f>
        <v>2.9118493322889311E-2</v>
      </c>
      <c r="AZ7" s="55">
        <f>N7/Sales!T7</f>
        <v>3.8442758843709228E-2</v>
      </c>
      <c r="BA7" s="55">
        <f>O7/Sales!U7</f>
        <v>4.7582356735536742E-2</v>
      </c>
      <c r="BB7" s="55">
        <f>P7/Sales!V7</f>
        <v>5.6540944351663805E-2</v>
      </c>
      <c r="BC7" s="55">
        <f>Q7/Sales!W7</f>
        <v>6.3645072660289126E-2</v>
      </c>
      <c r="BD7" s="55">
        <f>R7/Sales!X7</f>
        <v>6.9045679407936641E-2</v>
      </c>
      <c r="BE7" s="55">
        <f>S7/Sales!Y7</f>
        <v>7.4371240069640826E-2</v>
      </c>
      <c r="BF7" s="55">
        <f>T7/Sales!Z7</f>
        <v>7.8564614891288215E-2</v>
      </c>
      <c r="BG7" s="55">
        <f>U7/Sales!AA7</f>
        <v>8.0877079156181378E-2</v>
      </c>
      <c r="BH7" s="55">
        <f>V7/Sales!AB7</f>
        <v>8.3202274884580985E-2</v>
      </c>
      <c r="BI7" s="55">
        <f>W7/Sales!AC7</f>
        <v>8.5538790739892068E-2</v>
      </c>
      <c r="BJ7" s="55">
        <f>X7/Sales!AD7</f>
        <v>8.788245385206217E-2</v>
      </c>
      <c r="BK7" s="55">
        <f>Y7/Sales!AE7</f>
        <v>8.8119621894311564E-2</v>
      </c>
      <c r="BL7" s="55">
        <f>Z7/Sales!AF7</f>
        <v>8.7879055130796566E-2</v>
      </c>
      <c r="BM7" s="55">
        <f>AA7/Sales!AG7</f>
        <v>8.7708460589654896E-2</v>
      </c>
      <c r="BN7" s="55">
        <f>AB7/Sales!AH7</f>
        <v>8.7595786811398915E-2</v>
      </c>
      <c r="BO7" s="55">
        <f>AC7/Sales!AI7</f>
        <v>8.7533224762130879E-2</v>
      </c>
      <c r="BP7" s="55">
        <f>AD7/Sales!AJ7</f>
        <v>8.7517994794532011E-2</v>
      </c>
      <c r="BQ7" s="55">
        <f>AE7/Sales!AK7</f>
        <v>8.7544636574515611E-2</v>
      </c>
      <c r="BR7" s="55">
        <f>AF7/Sales!AL7</f>
        <v>8.7509805679447328E-2</v>
      </c>
      <c r="BS7" s="55">
        <f>AG7/Sales!AM7</f>
        <v>8.7471194555727119E-2</v>
      </c>
      <c r="BT7" s="55">
        <f>AH7/Sales!AN7</f>
        <v>8.7451309077504799E-2</v>
      </c>
      <c r="BU7" s="55">
        <f>AI7/Sales!AO7</f>
        <v>8.7445332985470622E-2</v>
      </c>
      <c r="BV7" s="55">
        <f>AJ7/Sales!AP7</f>
        <v>8.7444185680085482E-2</v>
      </c>
      <c r="BW7" s="55">
        <f>AK7/Sales!AQ7</f>
        <v>8.7446115919302791E-2</v>
      </c>
      <c r="BX7" s="55">
        <f>AL7/Sales!AR7</f>
        <v>8.7451407152415034E-2</v>
      </c>
      <c r="BY7" s="55">
        <f>AM7/Sales!AS7</f>
        <v>8.7460601462643187E-2</v>
      </c>
      <c r="BZ7" s="55">
        <f>AN7/Sales!AT7</f>
        <v>8.7469610964187358E-2</v>
      </c>
      <c r="CA7" s="55">
        <f>AO7/Sales!AU7</f>
        <v>8.7476398002276745E-2</v>
      </c>
    </row>
    <row r="8" spans="2:80" x14ac:dyDescent="0.35">
      <c r="B8" s="27" t="s">
        <v>2071</v>
      </c>
      <c r="C8" s="27" t="s">
        <v>118</v>
      </c>
      <c r="D8" s="71">
        <f>SUM(Savings_FirstYear!$AR8:AR8)-SUM(Savings_FirstYear!$CD8:CD8)</f>
        <v>0</v>
      </c>
      <c r="E8" s="71">
        <f>SUM(Savings_FirstYear!$AR8:AS8)-SUM(Savings_FirstYear!$CD8:CE8)</f>
        <v>0</v>
      </c>
      <c r="F8" s="71">
        <f>SUM(Savings_FirstYear!$AR8:AT8)-SUM(Savings_FirstYear!$CD8:CF8)</f>
        <v>0</v>
      </c>
      <c r="G8" s="71">
        <f>SUM(Savings_FirstYear!$AR8:AU8)-SUM(Savings_FirstYear!$CD8:CG8)</f>
        <v>0</v>
      </c>
      <c r="H8" s="71">
        <f>SUM(Savings_FirstYear!$AR8:AV8)-SUM(Savings_FirstYear!$CD8:CH8)</f>
        <v>0</v>
      </c>
      <c r="I8" s="71">
        <f>SUM(Savings_FirstYear!$AR8:AW8)-SUM(Savings_FirstYear!$CD8:CI8)</f>
        <v>0</v>
      </c>
      <c r="J8" s="71">
        <f>SUM(Savings_FirstYear!$AR8:AX8)-SUM(Savings_FirstYear!$CD8:CJ8)</f>
        <v>0</v>
      </c>
      <c r="K8" s="71">
        <f>SUM(Savings_FirstYear!$AR8:AY8)-SUM(Savings_FirstYear!$CD8:CK8)</f>
        <v>240.96088695454392</v>
      </c>
      <c r="L8" s="71">
        <f>SUM(Savings_FirstYear!$AR8:AZ8)-SUM(Savings_FirstYear!$CD8:CL8)</f>
        <v>582.37622731958118</v>
      </c>
      <c r="M8" s="71">
        <f>SUM(Savings_FirstYear!$AR8:BA8)-SUM(Savings_FirstYear!$CD8:CM8)</f>
        <v>1024.3234025327897</v>
      </c>
      <c r="N8" s="71">
        <f>SUM(Savings_FirstYear!$AR8:BB8)-SUM(Savings_FirstYear!$CD8:CN8)</f>
        <v>1522.7019314464537</v>
      </c>
      <c r="O8" s="71">
        <f>SUM(Savings_FirstYear!$AR8:BC8)-SUM(Savings_FirstYear!$CD8:CO8)</f>
        <v>2020.965227688097</v>
      </c>
      <c r="P8" s="71">
        <f>SUM(Savings_FirstYear!$AR8:BD8)-SUM(Savings_FirstYear!$CD8:CP8)</f>
        <v>2519.1610456103708</v>
      </c>
      <c r="Q8" s="71">
        <f>SUM(Savings_FirstYear!$AR8:BE8)-SUM(Savings_FirstYear!$CD8:CQ8)</f>
        <v>2974.0112100572223</v>
      </c>
      <c r="R8" s="71">
        <f>SUM(Savings_FirstYear!$AR8:BF8)-SUM(Savings_FirstYear!$CD8:CR8)</f>
        <v>3370.0479524072534</v>
      </c>
      <c r="S8" s="71">
        <f>SUM(Savings_FirstYear!$AR8:BG8)-SUM(Savings_FirstYear!$CD8:CS8)</f>
        <v>3731.9247860482023</v>
      </c>
      <c r="T8" s="71">
        <f>SUM(Savings_FirstYear!$AR8:BH8)-SUM(Savings_FirstYear!$CD8:CT8)</f>
        <v>4039.7863729342462</v>
      </c>
      <c r="U8" s="71">
        <f>SUM(Savings_FirstYear!$AR8:BI8)-SUM(Savings_FirstYear!$CD8:CU8)</f>
        <v>4278.9131026798495</v>
      </c>
      <c r="V8" s="71">
        <f>SUM(Savings_FirstYear!$AR8:BJ8)-SUM(Savings_FirstYear!$CD8:CV8)</f>
        <v>4488.5242682371772</v>
      </c>
      <c r="W8" s="71">
        <f>SUM(Savings_FirstYear!$AR8:BK8)-SUM(Savings_FirstYear!$CD8:CW8)</f>
        <v>4674.086328260255</v>
      </c>
      <c r="X8" s="71">
        <f>SUM(Savings_FirstYear!$AR8:BL8)-SUM(Savings_FirstYear!$CD8:CX8)</f>
        <v>4851.4525979042064</v>
      </c>
      <c r="Y8" s="71">
        <f>SUM(Savings_FirstYear!$AR8:BM8)-SUM(Savings_FirstYear!$CD8:CY8)</f>
        <v>4973.2051777887482</v>
      </c>
      <c r="Z8" s="71">
        <f>SUM(Savings_FirstYear!$AR8:BN8)-SUM(Savings_FirstYear!$CD8:CZ8)</f>
        <v>5058.9399997820638</v>
      </c>
      <c r="AA8" s="71">
        <f>SUM(Savings_FirstYear!$AR8:BO8)-SUM(Savings_FirstYear!$CD8:DA8)</f>
        <v>5117.6698930077227</v>
      </c>
      <c r="AB8" s="71">
        <f>SUM(Savings_FirstYear!$AR8:BP8)-SUM(Savings_FirstYear!$CD8:DB8)</f>
        <v>5160.0951322530118</v>
      </c>
      <c r="AC8" s="71">
        <f>SUM(Savings_FirstYear!$AR8:BQ8)-SUM(Savings_FirstYear!$CD8:DC8)</f>
        <v>5202.6817718308184</v>
      </c>
      <c r="AD8" s="71">
        <f>SUM(Savings_FirstYear!$AR8:BR8)-SUM(Savings_FirstYear!$CD8:DD8)</f>
        <v>5248.774685480701</v>
      </c>
      <c r="AE8" s="71">
        <f>SUM(Savings_FirstYear!$AR8:BS8)-SUM(Savings_FirstYear!$CD8:DE8)</f>
        <v>5298.0973310855252</v>
      </c>
      <c r="AF8" s="71">
        <f>SUM(Savings_FirstYear!$AR8:BT8)-SUM(Savings_FirstYear!$CD8:DF8)</f>
        <v>5346.272225164641</v>
      </c>
      <c r="AG8" s="71">
        <f>SUM(Savings_FirstYear!$AR8:BU8)-SUM(Savings_FirstYear!$CD8:DG8)</f>
        <v>5393.3372291219657</v>
      </c>
      <c r="AH8" s="71">
        <f>SUM(Savings_FirstYear!$AR8:BV8)-SUM(Savings_FirstYear!$CD8:DH8)</f>
        <v>5439.4204595443025</v>
      </c>
      <c r="AI8" s="71">
        <f>SUM(Savings_FirstYear!$AR8:BW8)-SUM(Savings_FirstYear!$CD8:DI8)</f>
        <v>5484.9304553683978</v>
      </c>
      <c r="AJ8" s="71">
        <f>SUM(Savings_FirstYear!$AR8:BX8)-SUM(Savings_FirstYear!$CD8:DJ8)</f>
        <v>5530.5333785099165</v>
      </c>
      <c r="AK8" s="71">
        <f>SUM(Savings_FirstYear!$AR8:BY8)-SUM(Savings_FirstYear!$CD8:DK8)</f>
        <v>5576.1684693770821</v>
      </c>
      <c r="AL8" s="71">
        <f>SUM(Savings_FirstYear!$AR8:BZ8)-SUM(Savings_FirstYear!$CD8:DL8)</f>
        <v>5621.679802943323</v>
      </c>
      <c r="AM8" s="71">
        <f>SUM(Savings_FirstYear!$AR8:CA8)-SUM(Savings_FirstYear!$CD8:DM8)</f>
        <v>5667.1862692967261</v>
      </c>
      <c r="AN8" s="71">
        <f>SUM(Savings_FirstYear!$AR8:CB8)-SUM(Savings_FirstYear!$CD8:DN8)</f>
        <v>5712.7192953478407</v>
      </c>
      <c r="AO8" s="71">
        <f>SUM(Savings_FirstYear!$AR8:CC8)-SUM(Savings_FirstYear!$CD8:DO8)</f>
        <v>5758.1461856896258</v>
      </c>
      <c r="AP8" s="55">
        <f>D8/Sales!J8</f>
        <v>0</v>
      </c>
      <c r="AQ8" s="55">
        <f>E8/Sales!K8</f>
        <v>0</v>
      </c>
      <c r="AR8" s="55">
        <f>F8/Sales!L8</f>
        <v>0</v>
      </c>
      <c r="AS8" s="55">
        <f>G8/Sales!M8</f>
        <v>0</v>
      </c>
      <c r="AT8" s="55">
        <f>H8/Sales!N8</f>
        <v>0</v>
      </c>
      <c r="AU8" s="55">
        <f>I8/Sales!O8</f>
        <v>0</v>
      </c>
      <c r="AV8" s="55">
        <f>J8/Sales!P8</f>
        <v>0</v>
      </c>
      <c r="AW8" s="55">
        <f>K8/Sales!Q8</f>
        <v>4.8286558241459844E-3</v>
      </c>
      <c r="AX8" s="55">
        <f>L8/Sales!R8</f>
        <v>1.1559685490302401E-2</v>
      </c>
      <c r="AY8" s="55">
        <f>M8/Sales!S8</f>
        <v>2.0139197281176018E-2</v>
      </c>
      <c r="AZ8" s="55">
        <f>N8/Sales!T8</f>
        <v>2.9653956176318028E-2</v>
      </c>
      <c r="BA8" s="55">
        <f>O8/Sales!U8</f>
        <v>3.8984257378914353E-2</v>
      </c>
      <c r="BB8" s="55">
        <f>P8/Sales!V8</f>
        <v>4.8133676874516924E-2</v>
      </c>
      <c r="BC8" s="55">
        <f>Q8/Sales!W8</f>
        <v>5.6285741131423081E-2</v>
      </c>
      <c r="BD8" s="55">
        <f>R8/Sales!X8</f>
        <v>6.3176352746156211E-2</v>
      </c>
      <c r="BE8" s="55">
        <f>S8/Sales!Y8</f>
        <v>6.9296936141954577E-2</v>
      </c>
      <c r="BF8" s="55">
        <f>T8/Sales!Z8</f>
        <v>7.4302295758912923E-2</v>
      </c>
      <c r="BG8" s="55">
        <f>U8/Sales!AA8</f>
        <v>7.7954282961978524E-2</v>
      </c>
      <c r="BH8" s="55">
        <f>V8/Sales!AB8</f>
        <v>8.0997716184512805E-2</v>
      </c>
      <c r="BI8" s="55">
        <f>W8/Sales!AC8</f>
        <v>8.3546566608931602E-2</v>
      </c>
      <c r="BJ8" s="55">
        <f>X8/Sales!AD8</f>
        <v>8.5894696938441303E-2</v>
      </c>
      <c r="BK8" s="55">
        <f>Y8/Sales!AE8</f>
        <v>8.7215488595311988E-2</v>
      </c>
      <c r="BL8" s="55">
        <f>Z8/Sales!AF8</f>
        <v>8.7877855709549424E-2</v>
      </c>
      <c r="BM8" s="55">
        <f>AA8/Sales!AG8</f>
        <v>8.805517272070125E-2</v>
      </c>
      <c r="BN8" s="55">
        <f>AB8/Sales!AH8</f>
        <v>8.7943347835585453E-2</v>
      </c>
      <c r="BO8" s="55">
        <f>AC8/Sales!AI8</f>
        <v>8.7828452386153541E-2</v>
      </c>
      <c r="BP8" s="55">
        <f>AD8/Sales!AJ8</f>
        <v>8.7766459533325555E-2</v>
      </c>
      <c r="BQ8" s="55">
        <f>AE8/Sales!AK8</f>
        <v>8.7751240244275205E-2</v>
      </c>
      <c r="BR8" s="55">
        <f>AF8/Sales!AL8</f>
        <v>8.7874348695154231E-2</v>
      </c>
      <c r="BS8" s="55">
        <f>AG8/Sales!AM8</f>
        <v>8.7972380965217423E-2</v>
      </c>
      <c r="BT8" s="55">
        <f>AH8/Sales!AN8</f>
        <v>8.8047923884670878E-2</v>
      </c>
      <c r="BU8" s="55">
        <f>AI8/Sales!AO8</f>
        <v>8.8107998260466641E-2</v>
      </c>
      <c r="BV8" s="55">
        <f>AJ8/Sales!AP8</f>
        <v>8.8163525081686248E-2</v>
      </c>
      <c r="BW8" s="55">
        <f>AK8/Sales!AQ8</f>
        <v>8.8213597679509786E-2</v>
      </c>
      <c r="BX8" s="55">
        <f>AL8/Sales!AR8</f>
        <v>8.8255844183346366E-2</v>
      </c>
      <c r="BY8" s="55">
        <f>AM8/Sales!AS8</f>
        <v>8.8292248025991046E-2</v>
      </c>
      <c r="BZ8" s="55">
        <f>AN8/Sales!AT8</f>
        <v>8.8323382267726416E-2</v>
      </c>
      <c r="CA8" s="55">
        <f>AO8/Sales!AU8</f>
        <v>8.8347286033905709E-2</v>
      </c>
    </row>
    <row r="9" spans="2:80" x14ac:dyDescent="0.35">
      <c r="B9" s="27" t="s">
        <v>2073</v>
      </c>
      <c r="C9" s="27" t="s">
        <v>60</v>
      </c>
      <c r="D9" s="71">
        <f>SUM(Savings_FirstYear!$AR9:AR9)-SUM(Savings_FirstYear!$CD9:CD9)</f>
        <v>0</v>
      </c>
      <c r="E9" s="71">
        <f>SUM(Savings_FirstYear!$AR9:AS9)-SUM(Savings_FirstYear!$CD9:CE9)</f>
        <v>0</v>
      </c>
      <c r="F9" s="71">
        <f>SUM(Savings_FirstYear!$AR9:AT9)-SUM(Savings_FirstYear!$CD9:CF9)</f>
        <v>0</v>
      </c>
      <c r="G9" s="71">
        <f>SUM(Savings_FirstYear!$AR9:AU9)-SUM(Savings_FirstYear!$CD9:CG9)</f>
        <v>0</v>
      </c>
      <c r="H9" s="71">
        <f>SUM(Savings_FirstYear!$AR9:AV9)-SUM(Savings_FirstYear!$CD9:CH9)</f>
        <v>0</v>
      </c>
      <c r="I9" s="71">
        <f>SUM(Savings_FirstYear!$AR9:AW9)-SUM(Savings_FirstYear!$CD9:CI9)</f>
        <v>0</v>
      </c>
      <c r="J9" s="71">
        <f>SUM(Savings_FirstYear!$AR9:AX9)-SUM(Savings_FirstYear!$CD9:CJ9)</f>
        <v>0</v>
      </c>
      <c r="K9" s="71">
        <f>SUM(Savings_FirstYear!$AR9:AY9)-SUM(Savings_FirstYear!$CD9:CK9)</f>
        <v>2734.8439315948472</v>
      </c>
      <c r="L9" s="71">
        <f>SUM(Savings_FirstYear!$AR9:AZ9)-SUM(Savings_FirstYear!$CD9:CL9)</f>
        <v>5462.7949487495334</v>
      </c>
      <c r="M9" s="71">
        <f>SUM(Savings_FirstYear!$AR9:BA9)-SUM(Savings_FirstYear!$CD9:CM9)</f>
        <v>8184.07497964914</v>
      </c>
      <c r="N9" s="71">
        <f>SUM(Savings_FirstYear!$AR9:BB9)-SUM(Savings_FirstYear!$CD9:CN9)</f>
        <v>10898.904877567749</v>
      </c>
      <c r="O9" s="71">
        <f>SUM(Savings_FirstYear!$AR9:BC9)-SUM(Savings_FirstYear!$CD9:CO9)</f>
        <v>13607.50444017699</v>
      </c>
      <c r="P9" s="71">
        <f>SUM(Savings_FirstYear!$AR9:BD9)-SUM(Savings_FirstYear!$CD9:CP9)</f>
        <v>16310.092428725506</v>
      </c>
      <c r="Q9" s="71">
        <f>SUM(Savings_FirstYear!$AR9:BE9)-SUM(Savings_FirstYear!$CD9:CQ9)</f>
        <v>18515.148816539175</v>
      </c>
      <c r="R9" s="71">
        <f>SUM(Savings_FirstYear!$AR9:BF9)-SUM(Savings_FirstYear!$CD9:CR9)</f>
        <v>20253.034313434106</v>
      </c>
      <c r="S9" s="71">
        <f>SUM(Savings_FirstYear!$AR9:BG9)-SUM(Savings_FirstYear!$CD9:CS9)</f>
        <v>21997.470202644246</v>
      </c>
      <c r="T9" s="71">
        <f>SUM(Savings_FirstYear!$AR9:BH9)-SUM(Savings_FirstYear!$CD9:CT9)</f>
        <v>23428.847744133152</v>
      </c>
      <c r="U9" s="71">
        <f>SUM(Savings_FirstYear!$AR9:BI9)-SUM(Savings_FirstYear!$CD9:CU9)</f>
        <v>24309.684610308461</v>
      </c>
      <c r="V9" s="71">
        <f>SUM(Savings_FirstYear!$AR9:BJ9)-SUM(Savings_FirstYear!$CD9:CV9)</f>
        <v>25208.091594707039</v>
      </c>
      <c r="W9" s="71">
        <f>SUM(Savings_FirstYear!$AR9:BK9)-SUM(Savings_FirstYear!$CD9:CW9)</f>
        <v>26123.909918534213</v>
      </c>
      <c r="X9" s="71">
        <f>SUM(Savings_FirstYear!$AR9:BL9)-SUM(Savings_FirstYear!$CD9:CX9)</f>
        <v>27056.100153552587</v>
      </c>
      <c r="Y9" s="71">
        <f>SUM(Savings_FirstYear!$AR9:BM9)-SUM(Savings_FirstYear!$CD9:CY9)</f>
        <v>27333.774859337213</v>
      </c>
      <c r="Z9" s="71">
        <f>SUM(Savings_FirstYear!$AR9:BN9)-SUM(Savings_FirstYear!$CD9:CZ9)</f>
        <v>27461.071125718099</v>
      </c>
      <c r="AA9" s="71">
        <f>SUM(Savings_FirstYear!$AR9:BO9)-SUM(Savings_FirstYear!$CD9:DA9)</f>
        <v>27611.212206718119</v>
      </c>
      <c r="AB9" s="71">
        <f>SUM(Savings_FirstYear!$AR9:BP9)-SUM(Savings_FirstYear!$CD9:DB9)</f>
        <v>27780.872096109772</v>
      </c>
      <c r="AC9" s="71">
        <f>SUM(Savings_FirstYear!$AR9:BQ9)-SUM(Savings_FirstYear!$CD9:DC9)</f>
        <v>27967.990098308244</v>
      </c>
      <c r="AD9" s="71">
        <f>SUM(Savings_FirstYear!$AR9:BR9)-SUM(Savings_FirstYear!$CD9:DD9)</f>
        <v>28172.096731839258</v>
      </c>
      <c r="AE9" s="71">
        <f>SUM(Savings_FirstYear!$AR9:BS9)-SUM(Savings_FirstYear!$CD9:DE9)</f>
        <v>28391.792541273629</v>
      </c>
      <c r="AF9" s="71">
        <f>SUM(Savings_FirstYear!$AR9:BT9)-SUM(Savings_FirstYear!$CD9:DF9)</f>
        <v>28578.5656587349</v>
      </c>
      <c r="AG9" s="71">
        <f>SUM(Savings_FirstYear!$AR9:BU9)-SUM(Savings_FirstYear!$CD9:DG9)</f>
        <v>28769.088058209003</v>
      </c>
      <c r="AH9" s="71">
        <f>SUM(Savings_FirstYear!$AR9:BV9)-SUM(Savings_FirstYear!$CD9:DH9)</f>
        <v>28971.16151609295</v>
      </c>
      <c r="AI9" s="71">
        <f>SUM(Savings_FirstYear!$AR9:BW9)-SUM(Savings_FirstYear!$CD9:DI9)</f>
        <v>29183.300187921275</v>
      </c>
      <c r="AJ9" s="71">
        <f>SUM(Savings_FirstYear!$AR9:BX9)-SUM(Savings_FirstYear!$CD9:DJ9)</f>
        <v>29402.454450482037</v>
      </c>
      <c r="AK9" s="71">
        <f>SUM(Savings_FirstYear!$AR9:BY9)-SUM(Savings_FirstYear!$CD9:DK9)</f>
        <v>29628.078361921886</v>
      </c>
      <c r="AL9" s="71">
        <f>SUM(Savings_FirstYear!$AR9:BZ9)-SUM(Savings_FirstYear!$CD9:DL9)</f>
        <v>29860.338019616895</v>
      </c>
      <c r="AM9" s="71">
        <f>SUM(Savings_FirstYear!$AR9:CA9)-SUM(Savings_FirstYear!$CD9:DM9)</f>
        <v>30098.798974920399</v>
      </c>
      <c r="AN9" s="71">
        <f>SUM(Savings_FirstYear!$AR9:CB9)-SUM(Savings_FirstYear!$CD9:DN9)</f>
        <v>30341.371937254109</v>
      </c>
      <c r="AO9" s="71">
        <f>SUM(Savings_FirstYear!$AR9:CC9)-SUM(Savings_FirstYear!$CD9:DO9)</f>
        <v>30587.342881627665</v>
      </c>
      <c r="AP9" s="55">
        <f>D9/Sales!J9</f>
        <v>0</v>
      </c>
      <c r="AQ9" s="55">
        <f>E9/Sales!K9</f>
        <v>0</v>
      </c>
      <c r="AR9" s="55">
        <f>F9/Sales!L9</f>
        <v>0</v>
      </c>
      <c r="AS9" s="55">
        <f>G9/Sales!M9</f>
        <v>0</v>
      </c>
      <c r="AT9" s="55">
        <f>H9/Sales!N9</f>
        <v>0</v>
      </c>
      <c r="AU9" s="55">
        <f>I9/Sales!O9</f>
        <v>0</v>
      </c>
      <c r="AV9" s="55">
        <f>J9/Sales!P9</f>
        <v>0</v>
      </c>
      <c r="AW9" s="55">
        <f>K9/Sales!Q9</f>
        <v>9.9257593405038102E-3</v>
      </c>
      <c r="AX9" s="55">
        <f>L9/Sales!R9</f>
        <v>1.9679308490578081E-2</v>
      </c>
      <c r="AY9" s="55">
        <f>M9/Sales!S9</f>
        <v>2.9263635266939939E-2</v>
      </c>
      <c r="AZ9" s="55">
        <f>N9/Sales!T9</f>
        <v>3.8681675648208472E-2</v>
      </c>
      <c r="BA9" s="55">
        <f>O9/Sales!U9</f>
        <v>4.7936314674286676E-2</v>
      </c>
      <c r="BB9" s="55">
        <f>P9/Sales!V9</f>
        <v>5.7030387330139272E-2</v>
      </c>
      <c r="BC9" s="55">
        <f>Q9/Sales!W9</f>
        <v>6.4260018635406355E-2</v>
      </c>
      <c r="BD9" s="55">
        <f>R9/Sales!X9</f>
        <v>6.9769800266987703E-2</v>
      </c>
      <c r="BE9" s="55">
        <f>S9/Sales!Y9</f>
        <v>7.5216628088854279E-2</v>
      </c>
      <c r="BF9" s="55">
        <f>T9/Sales!Z9</f>
        <v>7.9516232239068105E-2</v>
      </c>
      <c r="BG9" s="55">
        <f>U9/Sales!AA9</f>
        <v>8.1893216463504684E-2</v>
      </c>
      <c r="BH9" s="55">
        <f>V9/Sales!AB9</f>
        <v>8.4289274122096983E-2</v>
      </c>
      <c r="BI9" s="55">
        <f>W9/Sales!AC9</f>
        <v>8.670302786202097E-2</v>
      </c>
      <c r="BJ9" s="55">
        <f>X9/Sales!AD9</f>
        <v>8.9130229691683147E-2</v>
      </c>
      <c r="BK9" s="55">
        <f>Y9/Sales!AE9</f>
        <v>8.9376466715825623E-2</v>
      </c>
      <c r="BL9" s="55">
        <f>Z9/Sales!AF9</f>
        <v>8.9126075384254155E-2</v>
      </c>
      <c r="BM9" s="55">
        <f>AA9/Sales!AG9</f>
        <v>8.8948069125137544E-2</v>
      </c>
      <c r="BN9" s="55">
        <f>AB9/Sales!AH9</f>
        <v>8.8830205585380365E-2</v>
      </c>
      <c r="BO9" s="55">
        <f>AC9/Sales!AI9</f>
        <v>8.8764597998033767E-2</v>
      </c>
      <c r="BP9" s="55">
        <f>AD9/Sales!AJ9</f>
        <v>8.8748586625592513E-2</v>
      </c>
      <c r="BQ9" s="55">
        <f>AE9/Sales!AK9</f>
        <v>8.8776665474301339E-2</v>
      </c>
      <c r="BR9" s="55">
        <f>AF9/Sales!AL9</f>
        <v>8.8633419139250283E-2</v>
      </c>
      <c r="BS9" s="55">
        <f>AG9/Sales!AM9</f>
        <v>8.8498157726527152E-2</v>
      </c>
      <c r="BT9" s="55">
        <f>AH9/Sales!AN9</f>
        <v>8.8394471041488301E-2</v>
      </c>
      <c r="BU9" s="55">
        <f>AI9/Sales!AO9</f>
        <v>8.8317070683397544E-2</v>
      </c>
      <c r="BV9" s="55">
        <f>AJ9/Sales!AP9</f>
        <v>8.8256133833581468E-2</v>
      </c>
      <c r="BW9" s="55">
        <f>AK9/Sales!AQ9</f>
        <v>8.8209600867048987E-2</v>
      </c>
      <c r="BX9" s="55">
        <f>AL9/Sales!AR9</f>
        <v>8.8177575095536004E-2</v>
      </c>
      <c r="BY9" s="55">
        <f>AM9/Sales!AS9</f>
        <v>8.815839150782713E-2</v>
      </c>
      <c r="BZ9" s="55">
        <f>AN9/Sales!AT9</f>
        <v>8.8145625712286985E-2</v>
      </c>
      <c r="CA9" s="55">
        <f>AO9/Sales!AU9</f>
        <v>8.8137019843322256E-2</v>
      </c>
    </row>
    <row r="10" spans="2:80" x14ac:dyDescent="0.35">
      <c r="B10" s="27" t="s">
        <v>2074</v>
      </c>
      <c r="C10" s="27" t="s">
        <v>125</v>
      </c>
      <c r="D10" s="71">
        <f>SUM(Savings_FirstYear!$AR10:AR10)-SUM(Savings_FirstYear!$CD10:CD10)</f>
        <v>0</v>
      </c>
      <c r="E10" s="71">
        <f>SUM(Savings_FirstYear!$AR10:AS10)-SUM(Savings_FirstYear!$CD10:CE10)</f>
        <v>0</v>
      </c>
      <c r="F10" s="71">
        <f>SUM(Savings_FirstYear!$AR10:AT10)-SUM(Savings_FirstYear!$CD10:CF10)</f>
        <v>0</v>
      </c>
      <c r="G10" s="71">
        <f>SUM(Savings_FirstYear!$AR10:AU10)-SUM(Savings_FirstYear!$CD10:CG10)</f>
        <v>0</v>
      </c>
      <c r="H10" s="71">
        <f>SUM(Savings_FirstYear!$AR10:AV10)-SUM(Savings_FirstYear!$CD10:CH10)</f>
        <v>0</v>
      </c>
      <c r="I10" s="71">
        <f>SUM(Savings_FirstYear!$AR10:AW10)-SUM(Savings_FirstYear!$CD10:CI10)</f>
        <v>0</v>
      </c>
      <c r="J10" s="71">
        <f>SUM(Savings_FirstYear!$AR10:AX10)-SUM(Savings_FirstYear!$CD10:CJ10)</f>
        <v>0</v>
      </c>
      <c r="K10" s="71">
        <f>SUM(Savings_FirstYear!$AR10:AY10)-SUM(Savings_FirstYear!$CD10:CK10)</f>
        <v>523.51998500657373</v>
      </c>
      <c r="L10" s="71">
        <f>SUM(Savings_FirstYear!$AR10:AZ10)-SUM(Savings_FirstYear!$CD10:CL10)</f>
        <v>1091.8152949636954</v>
      </c>
      <c r="M10" s="71">
        <f>SUM(Savings_FirstYear!$AR10:BA10)-SUM(Savings_FirstYear!$CD10:CM10)</f>
        <v>1660.2443362181946</v>
      </c>
      <c r="N10" s="71">
        <f>SUM(Savings_FirstYear!$AR10:BB10)-SUM(Savings_FirstYear!$CD10:CN10)</f>
        <v>2228.8647636411142</v>
      </c>
      <c r="O10" s="71">
        <f>SUM(Savings_FirstYear!$AR10:BC10)-SUM(Savings_FirstYear!$CD10:CO10)</f>
        <v>2797.7342538471366</v>
      </c>
      <c r="P10" s="71">
        <f>SUM(Savings_FirstYear!$AR10:BD10)-SUM(Savings_FirstYear!$CD10:CP10)</f>
        <v>3366.9105110449627</v>
      </c>
      <c r="Q10" s="71">
        <f>SUM(Savings_FirstYear!$AR10:BE10)-SUM(Savings_FirstYear!$CD10:CQ10)</f>
        <v>3842.3199232760508</v>
      </c>
      <c r="R10" s="71">
        <f>SUM(Savings_FirstYear!$AR10:BF10)-SUM(Savings_FirstYear!$CD10:CR10)</f>
        <v>4221.5025406410368</v>
      </c>
      <c r="S10" s="71">
        <f>SUM(Savings_FirstYear!$AR10:BG10)-SUM(Savings_FirstYear!$CD10:CS10)</f>
        <v>4595.3909295891954</v>
      </c>
      <c r="T10" s="71">
        <f>SUM(Savings_FirstYear!$AR10:BH10)-SUM(Savings_FirstYear!$CD10:CT10)</f>
        <v>4910.540715293977</v>
      </c>
      <c r="U10" s="71">
        <f>SUM(Savings_FirstYear!$AR10:BI10)-SUM(Savings_FirstYear!$CD10:CU10)</f>
        <v>5116.1193323475554</v>
      </c>
      <c r="V10" s="71">
        <f>SUM(Savings_FirstYear!$AR10:BJ10)-SUM(Savings_FirstYear!$CD10:CV10)</f>
        <v>5316.71152689665</v>
      </c>
      <c r="W10" s="71">
        <f>SUM(Savings_FirstYear!$AR10:BK10)-SUM(Savings_FirstYear!$CD10:CW10)</f>
        <v>5521.5642565265498</v>
      </c>
      <c r="X10" s="71">
        <f>SUM(Savings_FirstYear!$AR10:BL10)-SUM(Savings_FirstYear!$CD10:CX10)</f>
        <v>5730.4920850186909</v>
      </c>
      <c r="Y10" s="71">
        <f>SUM(Savings_FirstYear!$AR10:BM10)-SUM(Savings_FirstYear!$CD10:CY10)</f>
        <v>5815.068544427384</v>
      </c>
      <c r="Z10" s="71">
        <f>SUM(Savings_FirstYear!$AR10:BN10)-SUM(Savings_FirstYear!$CD10:CZ10)</f>
        <v>5860.506843763389</v>
      </c>
      <c r="AA10" s="71">
        <f>SUM(Savings_FirstYear!$AR10:BO10)-SUM(Savings_FirstYear!$CD10:DA10)</f>
        <v>5908.1049181011012</v>
      </c>
      <c r="AB10" s="71">
        <f>SUM(Savings_FirstYear!$AR10:BP10)-SUM(Savings_FirstYear!$CD10:DB10)</f>
        <v>5960.064998519284</v>
      </c>
      <c r="AC10" s="71">
        <f>SUM(Savings_FirstYear!$AR10:BQ10)-SUM(Savings_FirstYear!$CD10:DC10)</f>
        <v>6015.951750222117</v>
      </c>
      <c r="AD10" s="71">
        <f>SUM(Savings_FirstYear!$AR10:BR10)-SUM(Savings_FirstYear!$CD10:DD10)</f>
        <v>6075.6540615105951</v>
      </c>
      <c r="AE10" s="71">
        <f>SUM(Savings_FirstYear!$AR10:BS10)-SUM(Savings_FirstYear!$CD10:DE10)</f>
        <v>6138.9086052247303</v>
      </c>
      <c r="AF10" s="71">
        <f>SUM(Savings_FirstYear!$AR10:BT10)-SUM(Savings_FirstYear!$CD10:DF10)</f>
        <v>6196.4177078904695</v>
      </c>
      <c r="AG10" s="71">
        <f>SUM(Savings_FirstYear!$AR10:BU10)-SUM(Savings_FirstYear!$CD10:DG10)</f>
        <v>6252.9284251609652</v>
      </c>
      <c r="AH10" s="71">
        <f>SUM(Savings_FirstYear!$AR10:BV10)-SUM(Savings_FirstYear!$CD10:DH10)</f>
        <v>6310.4863660529618</v>
      </c>
      <c r="AI10" s="71">
        <f>SUM(Savings_FirstYear!$AR10:BW10)-SUM(Savings_FirstYear!$CD10:DI10)</f>
        <v>6368.9303275221973</v>
      </c>
      <c r="AJ10" s="71">
        <f>SUM(Savings_FirstYear!$AR10:BX10)-SUM(Savings_FirstYear!$CD10:DJ10)</f>
        <v>6427.6473599115743</v>
      </c>
      <c r="AK10" s="71">
        <f>SUM(Savings_FirstYear!$AR10:BY10)-SUM(Savings_FirstYear!$CD10:DK10)</f>
        <v>6486.4764237006511</v>
      </c>
      <c r="AL10" s="71">
        <f>SUM(Savings_FirstYear!$AR10:BZ10)-SUM(Savings_FirstYear!$CD10:DL10)</f>
        <v>6545.4330954624384</v>
      </c>
      <c r="AM10" s="71">
        <f>SUM(Savings_FirstYear!$AR10:CA10)-SUM(Savings_FirstYear!$CD10:DM10)</f>
        <v>6604.6932504642864</v>
      </c>
      <c r="AN10" s="71">
        <f>SUM(Savings_FirstYear!$AR10:CB10)-SUM(Savings_FirstYear!$CD10:DN10)</f>
        <v>6664.0993546219743</v>
      </c>
      <c r="AO10" s="71">
        <f>SUM(Savings_FirstYear!$AR10:CC10)-SUM(Savings_FirstYear!$CD10:DO10)</f>
        <v>6723.4772716131993</v>
      </c>
      <c r="AP10" s="55">
        <f>D10/Sales!J10</f>
        <v>0</v>
      </c>
      <c r="AQ10" s="55">
        <f>E10/Sales!K10</f>
        <v>0</v>
      </c>
      <c r="AR10" s="55">
        <f>F10/Sales!L10</f>
        <v>0</v>
      </c>
      <c r="AS10" s="55">
        <f>G10/Sales!M10</f>
        <v>0</v>
      </c>
      <c r="AT10" s="55">
        <f>H10/Sales!N10</f>
        <v>0</v>
      </c>
      <c r="AU10" s="55">
        <f>I10/Sales!O10</f>
        <v>0</v>
      </c>
      <c r="AV10" s="55">
        <f>J10/Sales!P10</f>
        <v>0</v>
      </c>
      <c r="AW10" s="55">
        <f>K10/Sales!Q10</f>
        <v>9.1280232882915615E-3</v>
      </c>
      <c r="AX10" s="55">
        <f>L10/Sales!R10</f>
        <v>1.884561288785647E-2</v>
      </c>
      <c r="AY10" s="55">
        <f>M10/Sales!S10</f>
        <v>2.8369436997411016E-2</v>
      </c>
      <c r="AZ10" s="55">
        <f>N10/Sales!T10</f>
        <v>3.7703359236089778E-2</v>
      </c>
      <c r="BA10" s="55">
        <f>O10/Sales!U10</f>
        <v>4.6851166183752638E-2</v>
      </c>
      <c r="BB10" s="55">
        <f>P10/Sales!V10</f>
        <v>5.5816568917122111E-2</v>
      </c>
      <c r="BC10" s="55">
        <f>Q10/Sales!W10</f>
        <v>6.3058364656015262E-2</v>
      </c>
      <c r="BD10" s="55">
        <f>R10/Sales!X10</f>
        <v>6.858574393525263E-2</v>
      </c>
      <c r="BE10" s="55">
        <f>S10/Sales!Y10</f>
        <v>7.3910625756102161E-2</v>
      </c>
      <c r="BF10" s="55">
        <f>T10/Sales!Z10</f>
        <v>7.8186424048837286E-2</v>
      </c>
      <c r="BG10" s="55">
        <f>U10/Sales!AA10</f>
        <v>8.0641819452235322E-2</v>
      </c>
      <c r="BH10" s="55">
        <f>V10/Sales!AB10</f>
        <v>8.2962220393140121E-2</v>
      </c>
      <c r="BI10" s="55">
        <f>W10/Sales!AC10</f>
        <v>8.5293712555097573E-2</v>
      </c>
      <c r="BJ10" s="55">
        <f>X10/Sales!AD10</f>
        <v>8.7632342799305027E-2</v>
      </c>
      <c r="BK10" s="55">
        <f>Y10/Sales!AE10</f>
        <v>8.8032890431559638E-2</v>
      </c>
      <c r="BL10" s="55">
        <f>Z10/Sales!AF10</f>
        <v>8.7830007220203288E-2</v>
      </c>
      <c r="BM10" s="55">
        <f>AA10/Sales!AG10</f>
        <v>8.765436700844266E-2</v>
      </c>
      <c r="BN10" s="55">
        <f>AB10/Sales!AH10</f>
        <v>8.7537466393876301E-2</v>
      </c>
      <c r="BO10" s="55">
        <f>AC10/Sales!AI10</f>
        <v>8.7471170640926299E-2</v>
      </c>
      <c r="BP10" s="55">
        <f>AD10/Sales!AJ10</f>
        <v>8.7452302830939493E-2</v>
      </c>
      <c r="BQ10" s="55">
        <f>AE10/Sales!AK10</f>
        <v>8.7475613631764607E-2</v>
      </c>
      <c r="BR10" s="55">
        <f>AF10/Sales!AL10</f>
        <v>8.7534878659617288E-2</v>
      </c>
      <c r="BS10" s="55">
        <f>AG10/Sales!AM10</f>
        <v>8.7572656253279091E-2</v>
      </c>
      <c r="BT10" s="55">
        <f>AH10/Sales!AN10</f>
        <v>8.7617834632782263E-2</v>
      </c>
      <c r="BU10" s="55">
        <f>AI10/Sales!AO10</f>
        <v>8.7667939420922603E-2</v>
      </c>
      <c r="BV10" s="55">
        <f>AJ10/Sales!AP10</f>
        <v>8.7714412860390681E-2</v>
      </c>
      <c r="BW10" s="55">
        <f>AK10/Sales!AQ10</f>
        <v>8.7755102990626013E-2</v>
      </c>
      <c r="BX10" s="55">
        <f>AL10/Sales!AR10</f>
        <v>8.7790301823417266E-2</v>
      </c>
      <c r="BY10" s="55">
        <f>AM10/Sales!AS10</f>
        <v>8.7822424773099733E-2</v>
      </c>
      <c r="BZ10" s="55">
        <f>AN10/Sales!AT10</f>
        <v>8.7849410760664506E-2</v>
      </c>
      <c r="CA10" s="55">
        <f>AO10/Sales!AU10</f>
        <v>8.7869053510599759E-2</v>
      </c>
    </row>
    <row r="11" spans="2:80" x14ac:dyDescent="0.35">
      <c r="B11" s="27" t="s">
        <v>2075</v>
      </c>
      <c r="C11" s="27" t="s">
        <v>228</v>
      </c>
      <c r="D11" s="71">
        <f>SUM(Savings_FirstYear!$AR11:AR11)-SUM(Savings_FirstYear!$CD11:CD11)</f>
        <v>0</v>
      </c>
      <c r="E11" s="71">
        <f>SUM(Savings_FirstYear!$AR11:AS11)-SUM(Savings_FirstYear!$CD11:CE11)</f>
        <v>0</v>
      </c>
      <c r="F11" s="71">
        <f>SUM(Savings_FirstYear!$AR11:AT11)-SUM(Savings_FirstYear!$CD11:CF11)</f>
        <v>0</v>
      </c>
      <c r="G11" s="71">
        <f>SUM(Savings_FirstYear!$AR11:AU11)-SUM(Savings_FirstYear!$CD11:CG11)</f>
        <v>0</v>
      </c>
      <c r="H11" s="71">
        <f>SUM(Savings_FirstYear!$AR11:AV11)-SUM(Savings_FirstYear!$CD11:CH11)</f>
        <v>0</v>
      </c>
      <c r="I11" s="71">
        <f>SUM(Savings_FirstYear!$AR11:AW11)-SUM(Savings_FirstYear!$CD11:CI11)</f>
        <v>0</v>
      </c>
      <c r="J11" s="71">
        <f>SUM(Savings_FirstYear!$AR11:AX11)-SUM(Savings_FirstYear!$CD11:CJ11)</f>
        <v>0</v>
      </c>
      <c r="K11" s="71">
        <f>SUM(Savings_FirstYear!$AR11:AY11)-SUM(Savings_FirstYear!$CD11:CK11)</f>
        <v>305.35708506980302</v>
      </c>
      <c r="L11" s="71">
        <f>SUM(Savings_FirstYear!$AR11:AZ11)-SUM(Savings_FirstYear!$CD11:CL11)</f>
        <v>608.86230004100685</v>
      </c>
      <c r="M11" s="71">
        <f>SUM(Savings_FirstYear!$AR11:BA11)-SUM(Savings_FirstYear!$CD11:CM11)</f>
        <v>910.53889278175347</v>
      </c>
      <c r="N11" s="71">
        <f>SUM(Savings_FirstYear!$AR11:BB11)-SUM(Savings_FirstYear!$CD11:CN11)</f>
        <v>1210.4098972926445</v>
      </c>
      <c r="O11" s="71">
        <f>SUM(Savings_FirstYear!$AR11:BC11)-SUM(Savings_FirstYear!$CD11:CO11)</f>
        <v>1508.4981359186586</v>
      </c>
      <c r="P11" s="71">
        <f>SUM(Savings_FirstYear!$AR11:BD11)-SUM(Savings_FirstYear!$CD11:CP11)</f>
        <v>1804.8262215392381</v>
      </c>
      <c r="Q11" s="71">
        <f>SUM(Savings_FirstYear!$AR11:BE11)-SUM(Savings_FirstYear!$CD11:CQ11)</f>
        <v>2044.511923132178</v>
      </c>
      <c r="R11" s="71">
        <f>SUM(Savings_FirstYear!$AR11:BF11)-SUM(Savings_FirstYear!$CD11:CR11)</f>
        <v>2231.137737384789</v>
      </c>
      <c r="S11" s="71">
        <f>SUM(Savings_FirstYear!$AR11:BG11)-SUM(Savings_FirstYear!$CD11:CS11)</f>
        <v>2417.7780189342925</v>
      </c>
      <c r="T11" s="71">
        <f>SUM(Savings_FirstYear!$AR11:BH11)-SUM(Savings_FirstYear!$CD11:CT11)</f>
        <v>2568.7416641178493</v>
      </c>
      <c r="U11" s="71">
        <f>SUM(Savings_FirstYear!$AR11:BI11)-SUM(Savings_FirstYear!$CD11:CU11)</f>
        <v>2657.6337922905263</v>
      </c>
      <c r="V11" s="71">
        <f>SUM(Savings_FirstYear!$AR11:BJ11)-SUM(Savings_FirstYear!$CD11:CV11)</f>
        <v>2748.101912996492</v>
      </c>
      <c r="W11" s="71">
        <f>SUM(Savings_FirstYear!$AR11:BK11)-SUM(Savings_FirstYear!$CD11:CW11)</f>
        <v>2840.1198267395184</v>
      </c>
      <c r="X11" s="71">
        <f>SUM(Savings_FirstYear!$AR11:BL11)-SUM(Savings_FirstYear!$CD11:CX11)</f>
        <v>2933.5630352216158</v>
      </c>
      <c r="Y11" s="71">
        <f>SUM(Savings_FirstYear!$AR11:BM11)-SUM(Savings_FirstYear!$CD11:CY11)</f>
        <v>2953.51600727605</v>
      </c>
      <c r="Z11" s="71">
        <f>SUM(Savings_FirstYear!$AR11:BN11)-SUM(Savings_FirstYear!$CD11:CZ11)</f>
        <v>2956.5252085726715</v>
      </c>
      <c r="AA11" s="71">
        <f>SUM(Savings_FirstYear!$AR11:BO11)-SUM(Savings_FirstYear!$CD11:DA11)</f>
        <v>2961.9906652563573</v>
      </c>
      <c r="AB11" s="71">
        <f>SUM(Savings_FirstYear!$AR11:BP11)-SUM(Savings_FirstYear!$CD11:DB11)</f>
        <v>2969.5316023990472</v>
      </c>
      <c r="AC11" s="71">
        <f>SUM(Savings_FirstYear!$AR11:BQ11)-SUM(Savings_FirstYear!$CD11:DC11)</f>
        <v>2978.9098015912023</v>
      </c>
      <c r="AD11" s="71">
        <f>SUM(Savings_FirstYear!$AR11:BR11)-SUM(Savings_FirstYear!$CD11:DD11)</f>
        <v>2990.0654937840818</v>
      </c>
      <c r="AE11" s="71">
        <f>SUM(Savings_FirstYear!$AR11:BS11)-SUM(Savings_FirstYear!$CD11:DE11)</f>
        <v>3002.8352312006464</v>
      </c>
      <c r="AF11" s="71">
        <f>SUM(Savings_FirstYear!$AR11:BT11)-SUM(Savings_FirstYear!$CD11:DF11)</f>
        <v>3011.7957881201123</v>
      </c>
      <c r="AG11" s="71">
        <f>SUM(Savings_FirstYear!$AR11:BU11)-SUM(Savings_FirstYear!$CD11:DG11)</f>
        <v>3019.8101882070164</v>
      </c>
      <c r="AH11" s="71">
        <f>SUM(Savings_FirstYear!$AR11:BV11)-SUM(Savings_FirstYear!$CD11:DH11)</f>
        <v>3027.7520426555438</v>
      </c>
      <c r="AI11" s="71">
        <f>SUM(Savings_FirstYear!$AR11:BW11)-SUM(Savings_FirstYear!$CD11:DI11)</f>
        <v>3035.4547703671778</v>
      </c>
      <c r="AJ11" s="71">
        <f>SUM(Savings_FirstYear!$AR11:BX11)-SUM(Savings_FirstYear!$CD11:DJ11)</f>
        <v>3042.5776619056396</v>
      </c>
      <c r="AK11" s="71">
        <f>SUM(Savings_FirstYear!$AR11:BY11)-SUM(Savings_FirstYear!$CD11:DK11)</f>
        <v>3049.0606505662709</v>
      </c>
      <c r="AL11" s="71">
        <f>SUM(Savings_FirstYear!$AR11:BZ11)-SUM(Savings_FirstYear!$CD11:DL11)</f>
        <v>3054.9232823255352</v>
      </c>
      <c r="AM11" s="71">
        <f>SUM(Savings_FirstYear!$AR11:CA11)-SUM(Savings_FirstYear!$CD11:DM11)</f>
        <v>3060.3415682015593</v>
      </c>
      <c r="AN11" s="71">
        <f>SUM(Savings_FirstYear!$AR11:CB11)-SUM(Savings_FirstYear!$CD11:DN11)</f>
        <v>3065.2928650553486</v>
      </c>
      <c r="AO11" s="71">
        <f>SUM(Savings_FirstYear!$AR11:CC11)-SUM(Savings_FirstYear!$CD11:DO11)</f>
        <v>3069.6931865929373</v>
      </c>
      <c r="AP11" s="55">
        <f>D11/Sales!J11</f>
        <v>0</v>
      </c>
      <c r="AQ11" s="55">
        <f>E11/Sales!K11</f>
        <v>0</v>
      </c>
      <c r="AR11" s="55">
        <f>F11/Sales!L11</f>
        <v>0</v>
      </c>
      <c r="AS11" s="55">
        <f>G11/Sales!M11</f>
        <v>0</v>
      </c>
      <c r="AT11" s="55">
        <f>H11/Sales!N11</f>
        <v>0</v>
      </c>
      <c r="AU11" s="55">
        <f>I11/Sales!O11</f>
        <v>0</v>
      </c>
      <c r="AV11" s="55">
        <f>J11/Sales!P11</f>
        <v>0</v>
      </c>
      <c r="AW11" s="55">
        <f>K11/Sales!Q11</f>
        <v>9.9608003160347545E-3</v>
      </c>
      <c r="AX11" s="55">
        <f>L11/Sales!R11</f>
        <v>1.9783337066690644E-2</v>
      </c>
      <c r="AY11" s="55">
        <f>M11/Sales!S11</f>
        <v>2.946952945654006E-2</v>
      </c>
      <c r="AZ11" s="55">
        <f>N11/Sales!T11</f>
        <v>3.902127005012062E-2</v>
      </c>
      <c r="BA11" s="55">
        <f>O11/Sales!U11</f>
        <v>4.8440425141719333E-2</v>
      </c>
      <c r="BB11" s="55">
        <f>P11/Sales!V11</f>
        <v>5.772883512002383E-2</v>
      </c>
      <c r="BC11" s="55">
        <f>Q11/Sales!W11</f>
        <v>6.5139029483802444E-2</v>
      </c>
      <c r="BD11" s="55">
        <f>R11/Sales!X11</f>
        <v>7.0806357232456221E-2</v>
      </c>
      <c r="BE11" s="55">
        <f>S11/Sales!Y11</f>
        <v>7.6428709881222176E-2</v>
      </c>
      <c r="BF11" s="55">
        <f>T11/Sales!Z11</f>
        <v>8.088253747162677E-2</v>
      </c>
      <c r="BG11" s="55">
        <f>U11/Sales!AA11</f>
        <v>8.3353474741771016E-2</v>
      </c>
      <c r="BH11" s="55">
        <f>V11/Sales!AB11</f>
        <v>8.5853032508753202E-2</v>
      </c>
      <c r="BI11" s="55">
        <f>W11/Sales!AC11</f>
        <v>8.837994013391208E-2</v>
      </c>
      <c r="BJ11" s="55">
        <f>X11/Sales!AD11</f>
        <v>9.0929896739779345E-2</v>
      </c>
      <c r="BK11" s="55">
        <f>Y11/Sales!AE11</f>
        <v>9.1189500360748188E-2</v>
      </c>
      <c r="BL11" s="55">
        <f>Z11/Sales!AF11</f>
        <v>9.0924584979659218E-2</v>
      </c>
      <c r="BM11" s="55">
        <f>AA11/Sales!AG11</f>
        <v>9.073558852789014E-2</v>
      </c>
      <c r="BN11" s="55">
        <f>AB11/Sales!AH11</f>
        <v>9.0610006251775899E-2</v>
      </c>
      <c r="BO11" s="55">
        <f>AC11/Sales!AI11</f>
        <v>9.0539855322200519E-2</v>
      </c>
      <c r="BP11" s="55">
        <f>AD11/Sales!AJ11</f>
        <v>9.0522674718685095E-2</v>
      </c>
      <c r="BQ11" s="55">
        <f>AE11/Sales!AK11</f>
        <v>9.0552910392075331E-2</v>
      </c>
      <c r="BR11" s="55">
        <f>AF11/Sales!AL11</f>
        <v>9.0735547072571712E-2</v>
      </c>
      <c r="BS11" s="55">
        <f>AG11/Sales!AM11</f>
        <v>9.0889270222302129E-2</v>
      </c>
      <c r="BT11" s="55">
        <f>AH11/Sales!AN11</f>
        <v>9.1040431203677719E-2</v>
      </c>
      <c r="BU11" s="55">
        <f>AI11/Sales!AO11</f>
        <v>9.1184032878510915E-2</v>
      </c>
      <c r="BV11" s="55">
        <f>AJ11/Sales!AP11</f>
        <v>9.1309871683703511E-2</v>
      </c>
      <c r="BW11" s="55">
        <f>AK11/Sales!AQ11</f>
        <v>9.1416197615192096E-2</v>
      </c>
      <c r="BX11" s="55">
        <f>AL11/Sales!AR11</f>
        <v>9.1503652143693381E-2</v>
      </c>
      <c r="BY11" s="55">
        <f>AM11/Sales!AS11</f>
        <v>9.1577556428655241E-2</v>
      </c>
      <c r="BZ11" s="55">
        <f>AN11/Sales!AT11</f>
        <v>9.1637272422443433E-2</v>
      </c>
      <c r="CA11" s="55">
        <f>AO11/Sales!AU11</f>
        <v>9.1680332521402563E-2</v>
      </c>
    </row>
    <row r="12" spans="2:80" x14ac:dyDescent="0.35">
      <c r="B12" s="27" t="s">
        <v>2076</v>
      </c>
      <c r="C12" s="27" t="s">
        <v>186</v>
      </c>
      <c r="D12" s="71">
        <f>SUM(Savings_FirstYear!$AR12:AR12)-SUM(Savings_FirstYear!$CD12:CD12)</f>
        <v>0</v>
      </c>
      <c r="E12" s="71">
        <f>SUM(Savings_FirstYear!$AR12:AS12)-SUM(Savings_FirstYear!$CD12:CE12)</f>
        <v>0</v>
      </c>
      <c r="F12" s="71">
        <f>SUM(Savings_FirstYear!$AR12:AT12)-SUM(Savings_FirstYear!$CD12:CF12)</f>
        <v>0</v>
      </c>
      <c r="G12" s="71">
        <f>SUM(Savings_FirstYear!$AR12:AU12)-SUM(Savings_FirstYear!$CD12:CG12)</f>
        <v>0</v>
      </c>
      <c r="H12" s="71">
        <f>SUM(Savings_FirstYear!$AR12:AV12)-SUM(Savings_FirstYear!$CD12:CH12)</f>
        <v>0</v>
      </c>
      <c r="I12" s="71">
        <f>SUM(Savings_FirstYear!$AR12:AW12)-SUM(Savings_FirstYear!$CD12:CI12)</f>
        <v>0</v>
      </c>
      <c r="J12" s="71">
        <f>SUM(Savings_FirstYear!$AR12:AX12)-SUM(Savings_FirstYear!$CD12:CJ12)</f>
        <v>0</v>
      </c>
      <c r="K12" s="71">
        <f>SUM(Savings_FirstYear!$AR12:AY12)-SUM(Savings_FirstYear!$CD12:CK12)</f>
        <v>0.86245488962062711</v>
      </c>
      <c r="L12" s="71">
        <f>SUM(Savings_FirstYear!$AR12:AZ12)-SUM(Savings_FirstYear!$CD12:CL12)</f>
        <v>24.969667068516291</v>
      </c>
      <c r="M12" s="71">
        <f>SUM(Savings_FirstYear!$AR12:BA12)-SUM(Savings_FirstYear!$CD12:CM12)</f>
        <v>72.382171665021929</v>
      </c>
      <c r="N12" s="71">
        <f>SUM(Savings_FirstYear!$AR12:BB12)-SUM(Savings_FirstYear!$CD12:CN12)</f>
        <v>143.02148008930195</v>
      </c>
      <c r="O12" s="71">
        <f>SUM(Savings_FirstYear!$AR12:BC12)-SUM(Savings_FirstYear!$CD12:CO12)</f>
        <v>236.67072199238501</v>
      </c>
      <c r="P12" s="71">
        <f>SUM(Savings_FirstYear!$AR12:BD12)-SUM(Savings_FirstYear!$CD12:CP12)</f>
        <v>352.11701857411703</v>
      </c>
      <c r="Q12" s="71">
        <f>SUM(Savings_FirstYear!$AR12:BE12)-SUM(Savings_FirstYear!$CD12:CQ12)</f>
        <v>466.65593531242666</v>
      </c>
      <c r="R12" s="71">
        <f>SUM(Savings_FirstYear!$AR12:BF12)-SUM(Savings_FirstYear!$CD12:CR12)</f>
        <v>576.12596690837859</v>
      </c>
      <c r="S12" s="71">
        <f>SUM(Savings_FirstYear!$AR12:BG12)-SUM(Savings_FirstYear!$CD12:CS12)</f>
        <v>676.74016647183146</v>
      </c>
      <c r="T12" s="71">
        <f>SUM(Savings_FirstYear!$AR12:BH12)-SUM(Savings_FirstYear!$CD12:CT12)</f>
        <v>768.49143669353998</v>
      </c>
      <c r="U12" s="71">
        <f>SUM(Savings_FirstYear!$AR12:BI12)-SUM(Savings_FirstYear!$CD12:CU12)</f>
        <v>848.7293901971284</v>
      </c>
      <c r="V12" s="71">
        <f>SUM(Savings_FirstYear!$AR12:BJ12)-SUM(Savings_FirstYear!$CD12:CV12)</f>
        <v>913.22628975319151</v>
      </c>
      <c r="W12" s="71">
        <f>SUM(Savings_FirstYear!$AR12:BK12)-SUM(Savings_FirstYear!$CD12:CW12)</f>
        <v>966.39961900106823</v>
      </c>
      <c r="X12" s="71">
        <f>SUM(Savings_FirstYear!$AR12:BL12)-SUM(Savings_FirstYear!$CD12:CX12)</f>
        <v>1012.2602880181846</v>
      </c>
      <c r="Y12" s="71">
        <f>SUM(Savings_FirstYear!$AR12:BM12)-SUM(Savings_FirstYear!$CD12:CY12)</f>
        <v>1050.8469318342609</v>
      </c>
      <c r="Z12" s="71">
        <f>SUM(Savings_FirstYear!$AR12:BN12)-SUM(Savings_FirstYear!$CD12:CZ12)</f>
        <v>1079.56271506144</v>
      </c>
      <c r="AA12" s="71">
        <f>SUM(Savings_FirstYear!$AR12:BO12)-SUM(Savings_FirstYear!$CD12:DA12)</f>
        <v>1101.6756728740884</v>
      </c>
      <c r="AB12" s="71">
        <f>SUM(Savings_FirstYear!$AR12:BP12)-SUM(Savings_FirstYear!$CD12:DB12)</f>
        <v>1117.224063402399</v>
      </c>
      <c r="AC12" s="71">
        <f>SUM(Savings_FirstYear!$AR12:BQ12)-SUM(Savings_FirstYear!$CD12:DC12)</f>
        <v>1126.2632845181872</v>
      </c>
      <c r="AD12" s="71">
        <f>SUM(Savings_FirstYear!$AR12:BR12)-SUM(Savings_FirstYear!$CD12:DD12)</f>
        <v>1129.0935112475577</v>
      </c>
      <c r="AE12" s="71">
        <f>SUM(Savings_FirstYear!$AR12:BS12)-SUM(Savings_FirstYear!$CD12:DE12)</f>
        <v>1131.3062915593155</v>
      </c>
      <c r="AF12" s="71">
        <f>SUM(Savings_FirstYear!$AR12:BT12)-SUM(Savings_FirstYear!$CD12:DF12)</f>
        <v>1134.2456379756773</v>
      </c>
      <c r="AG12" s="71">
        <f>SUM(Savings_FirstYear!$AR12:BU12)-SUM(Savings_FirstYear!$CD12:DG12)</f>
        <v>1137.474815512518</v>
      </c>
      <c r="AH12" s="71">
        <f>SUM(Savings_FirstYear!$AR12:BV12)-SUM(Savings_FirstYear!$CD12:DH12)</f>
        <v>1140.8376287151684</v>
      </c>
      <c r="AI12" s="71">
        <f>SUM(Savings_FirstYear!$AR12:BW12)-SUM(Savings_FirstYear!$CD12:DI12)</f>
        <v>1144.2602624935491</v>
      </c>
      <c r="AJ12" s="71">
        <f>SUM(Savings_FirstYear!$AR12:BX12)-SUM(Savings_FirstYear!$CD12:DJ12)</f>
        <v>1147.6630508971421</v>
      </c>
      <c r="AK12" s="71">
        <f>SUM(Savings_FirstYear!$AR12:BY12)-SUM(Savings_FirstYear!$CD12:DK12)</f>
        <v>1150.971002714537</v>
      </c>
      <c r="AL12" s="71">
        <f>SUM(Savings_FirstYear!$AR12:BZ12)-SUM(Savings_FirstYear!$CD12:DL12)</f>
        <v>1154.4885680250782</v>
      </c>
      <c r="AM12" s="71">
        <f>SUM(Savings_FirstYear!$AR12:CA12)-SUM(Savings_FirstYear!$CD12:DM12)</f>
        <v>1158.2303612956318</v>
      </c>
      <c r="AN12" s="71">
        <f>SUM(Savings_FirstYear!$AR12:CB12)-SUM(Savings_FirstYear!$CD12:DN12)</f>
        <v>1162.1472673194762</v>
      </c>
      <c r="AO12" s="71">
        <f>SUM(Savings_FirstYear!$AR12:CC12)-SUM(Savings_FirstYear!$CD12:DO12)</f>
        <v>1166.194660690461</v>
      </c>
      <c r="AP12" s="55">
        <f>D12/Sales!J12</f>
        <v>0</v>
      </c>
      <c r="AQ12" s="55">
        <f>E12/Sales!K12</f>
        <v>0</v>
      </c>
      <c r="AR12" s="55">
        <f>F12/Sales!L12</f>
        <v>0</v>
      </c>
      <c r="AS12" s="55">
        <f>G12/Sales!M12</f>
        <v>0</v>
      </c>
      <c r="AT12" s="55">
        <f>H12/Sales!N12</f>
        <v>0</v>
      </c>
      <c r="AU12" s="55">
        <f>I12/Sales!O12</f>
        <v>0</v>
      </c>
      <c r="AV12" s="55">
        <f>J12/Sales!P12</f>
        <v>0</v>
      </c>
      <c r="AW12" s="55">
        <f>K12/Sales!Q12</f>
        <v>7.4210087933051841E-5</v>
      </c>
      <c r="AX12" s="55">
        <f>L12/Sales!R12</f>
        <v>2.1412104910759587E-3</v>
      </c>
      <c r="AY12" s="55">
        <f>M12/Sales!S12</f>
        <v>6.1858341694294777E-3</v>
      </c>
      <c r="AZ12" s="55">
        <f>N12/Sales!T12</f>
        <v>1.2181141431795973E-2</v>
      </c>
      <c r="BA12" s="55">
        <f>O12/Sales!U12</f>
        <v>2.0088675643211009E-2</v>
      </c>
      <c r="BB12" s="55">
        <f>P12/Sales!V12</f>
        <v>2.9786113515602137E-2</v>
      </c>
      <c r="BC12" s="55">
        <f>Q12/Sales!W12</f>
        <v>3.9340843888008854E-2</v>
      </c>
      <c r="BD12" s="55">
        <f>R12/Sales!X12</f>
        <v>4.8404348718882856E-2</v>
      </c>
      <c r="BE12" s="55">
        <f>S12/Sales!Y12</f>
        <v>5.6664223046115202E-2</v>
      </c>
      <c r="BF12" s="55">
        <f>T12/Sales!Z12</f>
        <v>6.4127760022415173E-2</v>
      </c>
      <c r="BG12" s="55">
        <f>U12/Sales!AA12</f>
        <v>7.0582385542914725E-2</v>
      </c>
      <c r="BH12" s="55">
        <f>V12/Sales!AB12</f>
        <v>7.5687742143796269E-2</v>
      </c>
      <c r="BI12" s="55">
        <f>W12/Sales!AC12</f>
        <v>7.9822246803869595E-2</v>
      </c>
      <c r="BJ12" s="55">
        <f>X12/Sales!AD12</f>
        <v>8.33257920749782E-2</v>
      </c>
      <c r="BK12" s="55">
        <f>Y12/Sales!AE12</f>
        <v>8.620784030472857E-2</v>
      </c>
      <c r="BL12" s="55">
        <f>Z12/Sales!AF12</f>
        <v>8.8262298880772264E-2</v>
      </c>
      <c r="BM12" s="55">
        <f>AA12/Sales!AG12</f>
        <v>8.9763787894672042E-2</v>
      </c>
      <c r="BN12" s="55">
        <f>AB12/Sales!AH12</f>
        <v>9.0720982713104525E-2</v>
      </c>
      <c r="BO12" s="55">
        <f>AC12/Sales!AI12</f>
        <v>9.1143865762502732E-2</v>
      </c>
      <c r="BP12" s="55">
        <f>AD12/Sales!AJ12</f>
        <v>9.106206260149069E-2</v>
      </c>
      <c r="BQ12" s="55">
        <f>AE12/Sales!AK12</f>
        <v>9.0930133195810309E-2</v>
      </c>
      <c r="BR12" s="55">
        <f>AF12/Sales!AL12</f>
        <v>9.0835040231040262E-2</v>
      </c>
      <c r="BS12" s="55">
        <f>AG12/Sales!AM12</f>
        <v>9.0762563839032112E-2</v>
      </c>
      <c r="BT12" s="55">
        <f>AH12/Sales!AN12</f>
        <v>9.0700038810433758E-2</v>
      </c>
      <c r="BU12" s="55">
        <f>AI12/Sales!AO12</f>
        <v>9.0641507957465312E-2</v>
      </c>
      <c r="BV12" s="55">
        <f>AJ12/Sales!AP12</f>
        <v>9.058063812193376E-2</v>
      </c>
      <c r="BW12" s="55">
        <f>AK12/Sales!AQ12</f>
        <v>9.0511555515556397E-2</v>
      </c>
      <c r="BX12" s="55">
        <f>AL12/Sales!AR12</f>
        <v>9.0458202471987978E-2</v>
      </c>
      <c r="BY12" s="55">
        <f>AM12/Sales!AS12</f>
        <v>9.0421546804083042E-2</v>
      </c>
      <c r="BZ12" s="55">
        <f>AN12/Sales!AT12</f>
        <v>9.0397583794901509E-2</v>
      </c>
      <c r="CA12" s="55">
        <f>AO12/Sales!AU12</f>
        <v>9.0382713589184677E-2</v>
      </c>
    </row>
    <row r="13" spans="2:80" x14ac:dyDescent="0.35">
      <c r="B13" s="27" t="s">
        <v>2780</v>
      </c>
      <c r="C13" s="27" t="s">
        <v>413</v>
      </c>
      <c r="D13" s="71">
        <f>SUM(Savings_FirstYear!$AR13:AR13)-SUM(Savings_FirstYear!$CD13:CD13)</f>
        <v>0</v>
      </c>
      <c r="E13" s="71">
        <f>SUM(Savings_FirstYear!$AR13:AS13)-SUM(Savings_FirstYear!$CD13:CE13)</f>
        <v>0</v>
      </c>
      <c r="F13" s="71">
        <f>SUM(Savings_FirstYear!$AR13:AT13)-SUM(Savings_FirstYear!$CD13:CF13)</f>
        <v>0</v>
      </c>
      <c r="G13" s="71">
        <f>SUM(Savings_FirstYear!$AR13:AU13)-SUM(Savings_FirstYear!$CD13:CG13)</f>
        <v>0</v>
      </c>
      <c r="H13" s="71">
        <f>SUM(Savings_FirstYear!$AR13:AV13)-SUM(Savings_FirstYear!$CD13:CH13)</f>
        <v>0</v>
      </c>
      <c r="I13" s="71">
        <f>SUM(Savings_FirstYear!$AR13:AW13)-SUM(Savings_FirstYear!$CD13:CI13)</f>
        <v>0</v>
      </c>
      <c r="J13" s="71">
        <f>SUM(Savings_FirstYear!$AR13:AX13)-SUM(Savings_FirstYear!$CD13:CJ13)</f>
        <v>0</v>
      </c>
      <c r="K13" s="71">
        <f>SUM(Savings_FirstYear!$AR13:AY13)-SUM(Savings_FirstYear!$CD13:CK13)</f>
        <v>51.41149733145636</v>
      </c>
      <c r="L13" s="71">
        <f>SUM(Savings_FirstYear!$AR13:AZ13)-SUM(Savings_FirstYear!$CD13:CL13)</f>
        <v>125.36832161734313</v>
      </c>
      <c r="M13" s="71">
        <f>SUM(Savings_FirstYear!$AR13:BA13)-SUM(Savings_FirstYear!$CD13:CM13)</f>
        <v>221.6278182711028</v>
      </c>
      <c r="N13" s="71">
        <f>SUM(Savings_FirstYear!$AR13:BB13)-SUM(Savings_FirstYear!$CD13:CN13)</f>
        <v>333.719256928155</v>
      </c>
      <c r="O13" s="71">
        <f>SUM(Savings_FirstYear!$AR13:BC13)-SUM(Savings_FirstYear!$CD13:CO13)</f>
        <v>445.07997240407758</v>
      </c>
      <c r="P13" s="71">
        <f>SUM(Savings_FirstYear!$AR13:BD13)-SUM(Savings_FirstYear!$CD13:CP13)</f>
        <v>555.71860385455375</v>
      </c>
      <c r="Q13" s="71">
        <f>SUM(Savings_FirstYear!$AR13:BE13)-SUM(Savings_FirstYear!$CD13:CQ13)</f>
        <v>656.39968015175782</v>
      </c>
      <c r="R13" s="71">
        <f>SUM(Savings_FirstYear!$AR13:BF13)-SUM(Savings_FirstYear!$CD13:CR13)</f>
        <v>743.62129052908176</v>
      </c>
      <c r="S13" s="71">
        <f>SUM(Savings_FirstYear!$AR13:BG13)-SUM(Savings_FirstYear!$CD13:CS13)</f>
        <v>822.50009451787435</v>
      </c>
      <c r="T13" s="71">
        <f>SUM(Savings_FirstYear!$AR13:BH13)-SUM(Savings_FirstYear!$CD13:CT13)</f>
        <v>888.31727416211345</v>
      </c>
      <c r="U13" s="71">
        <f>SUM(Savings_FirstYear!$AR13:BI13)-SUM(Savings_FirstYear!$CD13:CU13)</f>
        <v>938.11468786153057</v>
      </c>
      <c r="V13" s="71">
        <f>SUM(Savings_FirstYear!$AR13:BJ13)-SUM(Savings_FirstYear!$CD13:CV13)</f>
        <v>980.83618227823354</v>
      </c>
      <c r="W13" s="71">
        <f>SUM(Savings_FirstYear!$AR13:BK13)-SUM(Savings_FirstYear!$CD13:CW13)</f>
        <v>1017.3568992716141</v>
      </c>
      <c r="X13" s="71">
        <f>SUM(Savings_FirstYear!$AR13:BL13)-SUM(Savings_FirstYear!$CD13:CX13)</f>
        <v>1050.9839716044821</v>
      </c>
      <c r="Y13" s="71">
        <f>SUM(Savings_FirstYear!$AR13:BM13)-SUM(Savings_FirstYear!$CD13:CY13)</f>
        <v>1072.5255858152923</v>
      </c>
      <c r="Z13" s="71">
        <f>SUM(Savings_FirstYear!$AR13:BN13)-SUM(Savings_FirstYear!$CD13:CZ13)</f>
        <v>1085.8834337830062</v>
      </c>
      <c r="AA13" s="71">
        <f>SUM(Savings_FirstYear!$AR13:BO13)-SUM(Savings_FirstYear!$CD13:DA13)</f>
        <v>1092.9682349301952</v>
      </c>
      <c r="AB13" s="71">
        <f>SUM(Savings_FirstYear!$AR13:BP13)-SUM(Savings_FirstYear!$CD13:DB13)</f>
        <v>1095.3542418765599</v>
      </c>
      <c r="AC13" s="71">
        <f>SUM(Savings_FirstYear!$AR13:BQ13)-SUM(Savings_FirstYear!$CD13:DC13)</f>
        <v>1097.4714114538892</v>
      </c>
      <c r="AD13" s="71">
        <f>SUM(Savings_FirstYear!$AR13:BR13)-SUM(Savings_FirstYear!$CD13:DD13)</f>
        <v>1100.3093854871101</v>
      </c>
      <c r="AE13" s="71">
        <f>SUM(Savings_FirstYear!$AR13:BS13)-SUM(Savings_FirstYear!$CD13:DE13)</f>
        <v>1103.797471047277</v>
      </c>
      <c r="AF13" s="71">
        <f>SUM(Savings_FirstYear!$AR13:BT13)-SUM(Savings_FirstYear!$CD13:DF13)</f>
        <v>1106.992679701922</v>
      </c>
      <c r="AG13" s="71">
        <f>SUM(Savings_FirstYear!$AR13:BU13)-SUM(Savings_FirstYear!$CD13:DG13)</f>
        <v>1110.1496411270402</v>
      </c>
      <c r="AH13" s="71">
        <f>SUM(Savings_FirstYear!$AR13:BV13)-SUM(Savings_FirstYear!$CD13:DH13)</f>
        <v>1113.2893711800118</v>
      </c>
      <c r="AI13" s="71">
        <f>SUM(Savings_FirstYear!$AR13:BW13)-SUM(Savings_FirstYear!$CD13:DI13)</f>
        <v>1116.442810338923</v>
      </c>
      <c r="AJ13" s="71">
        <f>SUM(Savings_FirstYear!$AR13:BX13)-SUM(Savings_FirstYear!$CD13:DJ13)</f>
        <v>1119.8110933056689</v>
      </c>
      <c r="AK13" s="71">
        <f>SUM(Savings_FirstYear!$AR13:BY13)-SUM(Savings_FirstYear!$CD13:DK13)</f>
        <v>1123.3912299554509</v>
      </c>
      <c r="AL13" s="71">
        <f>SUM(Savings_FirstYear!$AR13:BZ13)-SUM(Savings_FirstYear!$CD13:DL13)</f>
        <v>1127.145623448966</v>
      </c>
      <c r="AM13" s="71">
        <f>SUM(Savings_FirstYear!$AR13:CA13)-SUM(Savings_FirstYear!$CD13:DM13)</f>
        <v>1131.0456524435178</v>
      </c>
      <c r="AN13" s="71">
        <f>SUM(Savings_FirstYear!$AR13:CB13)-SUM(Savings_FirstYear!$CD13:DN13)</f>
        <v>1135.0510329635499</v>
      </c>
      <c r="AO13" s="71">
        <f>SUM(Savings_FirstYear!$AR13:CC13)-SUM(Savings_FirstYear!$CD13:DO13)</f>
        <v>1139.1336265881723</v>
      </c>
      <c r="AP13" s="55">
        <f>D13/Sales!J13</f>
        <v>0</v>
      </c>
      <c r="AQ13" s="55">
        <f>E13/Sales!K13</f>
        <v>0</v>
      </c>
      <c r="AR13" s="55">
        <f>F13/Sales!L13</f>
        <v>0</v>
      </c>
      <c r="AS13" s="55">
        <f>G13/Sales!M13</f>
        <v>0</v>
      </c>
      <c r="AT13" s="55">
        <f>H13/Sales!N13</f>
        <v>0</v>
      </c>
      <c r="AU13" s="55">
        <f>I13/Sales!O13</f>
        <v>0</v>
      </c>
      <c r="AV13" s="55">
        <f>J13/Sales!P13</f>
        <v>0</v>
      </c>
      <c r="AW13" s="55">
        <f>K13/Sales!Q13</f>
        <v>4.5283980590282869E-3</v>
      </c>
      <c r="AX13" s="55">
        <f>L13/Sales!R13</f>
        <v>1.1005054763630713E-2</v>
      </c>
      <c r="AY13" s="55">
        <f>M13/Sales!S13</f>
        <v>1.9388701340416155E-2</v>
      </c>
      <c r="AZ13" s="55">
        <f>N13/Sales!T13</f>
        <v>2.9095496388358837E-2</v>
      </c>
      <c r="BA13" s="55">
        <f>O13/Sales!U13</f>
        <v>3.8672532122361138E-2</v>
      </c>
      <c r="BB13" s="55">
        <f>P13/Sales!V13</f>
        <v>4.8121543149929565E-2</v>
      </c>
      <c r="BC13" s="55">
        <f>Q13/Sales!W13</f>
        <v>5.6646492501171396E-2</v>
      </c>
      <c r="BD13" s="55">
        <f>R13/Sales!X13</f>
        <v>6.3955298760255463E-2</v>
      </c>
      <c r="BE13" s="55">
        <f>S13/Sales!Y13</f>
        <v>7.0498637953776158E-2</v>
      </c>
      <c r="BF13" s="55">
        <f>T13/Sales!Z13</f>
        <v>7.5880979925115707E-2</v>
      </c>
      <c r="BG13" s="55">
        <f>U13/Sales!AA13</f>
        <v>7.9862115885272186E-2</v>
      </c>
      <c r="BH13" s="55">
        <f>V13/Sales!AB13</f>
        <v>8.321495990423948E-2</v>
      </c>
      <c r="BI13" s="55">
        <f>W13/Sales!AC13</f>
        <v>8.6019778121317073E-2</v>
      </c>
      <c r="BJ13" s="55">
        <f>X13/Sales!AD13</f>
        <v>8.8560718116057674E-2</v>
      </c>
      <c r="BK13" s="55">
        <f>Y13/Sales!AE13</f>
        <v>9.0068462963224488E-2</v>
      </c>
      <c r="BL13" s="55">
        <f>Z13/Sales!AF13</f>
        <v>9.0880006844860167E-2</v>
      </c>
      <c r="BM13" s="55">
        <f>AA13/Sales!AG13</f>
        <v>9.1161767516766357E-2</v>
      </c>
      <c r="BN13" s="55">
        <f>AB13/Sales!AH13</f>
        <v>9.1049977889187478E-2</v>
      </c>
      <c r="BO13" s="55">
        <f>AC13/Sales!AI13</f>
        <v>9.0915623091356423E-2</v>
      </c>
      <c r="BP13" s="55">
        <f>AD13/Sales!AJ13</f>
        <v>9.0840637723987774E-2</v>
      </c>
      <c r="BQ13" s="55">
        <f>AE13/Sales!AK13</f>
        <v>9.0818600464516328E-2</v>
      </c>
      <c r="BR13" s="55">
        <f>AF13/Sales!AL13</f>
        <v>9.075045885161051E-2</v>
      </c>
      <c r="BS13" s="55">
        <f>AG13/Sales!AM13</f>
        <v>9.0678488786087114E-2</v>
      </c>
      <c r="BT13" s="55">
        <f>AH13/Sales!AN13</f>
        <v>9.0604440715808948E-2</v>
      </c>
      <c r="BU13" s="55">
        <f>AI13/Sales!AO13</f>
        <v>9.0530844715261002E-2</v>
      </c>
      <c r="BV13" s="55">
        <f>AJ13/Sales!AP13</f>
        <v>9.0473944900222786E-2</v>
      </c>
      <c r="BW13" s="55">
        <f>AK13/Sales!AQ13</f>
        <v>9.0433317083185583E-2</v>
      </c>
      <c r="BX13" s="55">
        <f>AL13/Sales!AR13</f>
        <v>9.040576619330222E-2</v>
      </c>
      <c r="BY13" s="55">
        <f>AM13/Sales!AS13</f>
        <v>9.0388859602917745E-2</v>
      </c>
      <c r="BZ13" s="55">
        <f>AN13/Sales!AT13</f>
        <v>9.037927036003128E-2</v>
      </c>
      <c r="CA13" s="55">
        <f>AO13/Sales!AU13</f>
        <v>9.0374682609812212E-2</v>
      </c>
      <c r="CB13" s="132"/>
    </row>
    <row r="14" spans="2:80" x14ac:dyDescent="0.35">
      <c r="B14" s="27" t="s">
        <v>2077</v>
      </c>
      <c r="C14" s="27" t="s">
        <v>58</v>
      </c>
      <c r="D14" s="71">
        <f>SUM(Savings_FirstYear!$AR14:AR14)-SUM(Savings_FirstYear!$CD14:CD14)</f>
        <v>0</v>
      </c>
      <c r="E14" s="71">
        <f>SUM(Savings_FirstYear!$AR14:AS14)-SUM(Savings_FirstYear!$CD14:CE14)</f>
        <v>0</v>
      </c>
      <c r="F14" s="71">
        <f>SUM(Savings_FirstYear!$AR14:AT14)-SUM(Savings_FirstYear!$CD14:CF14)</f>
        <v>0</v>
      </c>
      <c r="G14" s="71">
        <f>SUM(Savings_FirstYear!$AR14:AU14)-SUM(Savings_FirstYear!$CD14:CG14)</f>
        <v>0</v>
      </c>
      <c r="H14" s="71">
        <f>SUM(Savings_FirstYear!$AR14:AV14)-SUM(Savings_FirstYear!$CD14:CH14)</f>
        <v>0</v>
      </c>
      <c r="I14" s="71">
        <f>SUM(Savings_FirstYear!$AR14:AW14)-SUM(Savings_FirstYear!$CD14:CI14)</f>
        <v>0</v>
      </c>
      <c r="J14" s="71">
        <f>SUM(Savings_FirstYear!$AR14:AX14)-SUM(Savings_FirstYear!$CD14:CJ14)</f>
        <v>0</v>
      </c>
      <c r="K14" s="71">
        <f>SUM(Savings_FirstYear!$AR14:AY14)-SUM(Savings_FirstYear!$CD14:CK14)</f>
        <v>388.84429347716048</v>
      </c>
      <c r="L14" s="71">
        <f>SUM(Savings_FirstYear!$AR14:AZ14)-SUM(Savings_FirstYear!$CD14:CL14)</f>
        <v>1249.9285125445481</v>
      </c>
      <c r="M14" s="71">
        <f>SUM(Savings_FirstYear!$AR14:BA14)-SUM(Savings_FirstYear!$CD14:CM14)</f>
        <v>2586.8986991423117</v>
      </c>
      <c r="N14" s="71">
        <f>SUM(Savings_FirstYear!$AR14:BB14)-SUM(Savings_FirstYear!$CD14:CN14)</f>
        <v>4400.6379860857505</v>
      </c>
      <c r="O14" s="71">
        <f>SUM(Savings_FirstYear!$AR14:BC14)-SUM(Savings_FirstYear!$CD14:CO14)</f>
        <v>6689.2652327495834</v>
      </c>
      <c r="P14" s="71">
        <f>SUM(Savings_FirstYear!$AR14:BD14)-SUM(Savings_FirstYear!$CD14:CP14)</f>
        <v>9053.9719800680141</v>
      </c>
      <c r="Q14" s="71">
        <f>SUM(Savings_FirstYear!$AR14:BE14)-SUM(Savings_FirstYear!$CD14:CQ14)</f>
        <v>11345.405221323545</v>
      </c>
      <c r="R14" s="71">
        <f>SUM(Savings_FirstYear!$AR14:BF14)-SUM(Savings_FirstYear!$CD14:CR14)</f>
        <v>13482.966574261314</v>
      </c>
      <c r="S14" s="71">
        <f>SUM(Savings_FirstYear!$AR14:BG14)-SUM(Savings_FirstYear!$CD14:CS14)</f>
        <v>15453.446427877667</v>
      </c>
      <c r="T14" s="71">
        <f>SUM(Savings_FirstYear!$AR14:BH14)-SUM(Savings_FirstYear!$CD14:CT14)</f>
        <v>17212.460324064556</v>
      </c>
      <c r="U14" s="71">
        <f>SUM(Savings_FirstYear!$AR14:BI14)-SUM(Savings_FirstYear!$CD14:CU14)</f>
        <v>18672.954697134439</v>
      </c>
      <c r="V14" s="71">
        <f>SUM(Savings_FirstYear!$AR14:BJ14)-SUM(Savings_FirstYear!$CD14:CV14)</f>
        <v>19892.582047456992</v>
      </c>
      <c r="W14" s="71">
        <f>SUM(Savings_FirstYear!$AR14:BK14)-SUM(Savings_FirstYear!$CD14:CW14)</f>
        <v>20955.569064832263</v>
      </c>
      <c r="X14" s="71">
        <f>SUM(Savings_FirstYear!$AR14:BL14)-SUM(Savings_FirstYear!$CD14:CX14)</f>
        <v>21877.122972309728</v>
      </c>
      <c r="Y14" s="71">
        <f>SUM(Savings_FirstYear!$AR14:BM14)-SUM(Savings_FirstYear!$CD14:CY14)</f>
        <v>22610.241527586215</v>
      </c>
      <c r="Z14" s="71">
        <f>SUM(Savings_FirstYear!$AR14:BN14)-SUM(Savings_FirstYear!$CD14:CZ14)</f>
        <v>23202.559186019931</v>
      </c>
      <c r="AA14" s="71">
        <f>SUM(Savings_FirstYear!$AR14:BO14)-SUM(Savings_FirstYear!$CD14:DA14)</f>
        <v>23664.983269598539</v>
      </c>
      <c r="AB14" s="71">
        <f>SUM(Savings_FirstYear!$AR14:BP14)-SUM(Savings_FirstYear!$CD14:DB14)</f>
        <v>23997.206306242424</v>
      </c>
      <c r="AC14" s="71">
        <f>SUM(Savings_FirstYear!$AR14:BQ14)-SUM(Savings_FirstYear!$CD14:DC14)</f>
        <v>24199.548894624539</v>
      </c>
      <c r="AD14" s="71">
        <f>SUM(Savings_FirstYear!$AR14:BR14)-SUM(Savings_FirstYear!$CD14:DD14)</f>
        <v>24369.781738286107</v>
      </c>
      <c r="AE14" s="71">
        <f>SUM(Savings_FirstYear!$AR14:BS14)-SUM(Savings_FirstYear!$CD14:DE14)</f>
        <v>24551.568385944072</v>
      </c>
      <c r="AF14" s="71">
        <f>SUM(Savings_FirstYear!$AR14:BT14)-SUM(Savings_FirstYear!$CD14:DF14)</f>
        <v>24741.793629579206</v>
      </c>
      <c r="AG14" s="71">
        <f>SUM(Savings_FirstYear!$AR14:BU14)-SUM(Savings_FirstYear!$CD14:DG14)</f>
        <v>24937.105193646843</v>
      </c>
      <c r="AH14" s="71">
        <f>SUM(Savings_FirstYear!$AR14:BV14)-SUM(Savings_FirstYear!$CD14:DH14)</f>
        <v>25135.709668170006</v>
      </c>
      <c r="AI14" s="71">
        <f>SUM(Savings_FirstYear!$AR14:BW14)-SUM(Savings_FirstYear!$CD14:DI14)</f>
        <v>25335.994143752556</v>
      </c>
      <c r="AJ14" s="71">
        <f>SUM(Savings_FirstYear!$AR14:BX14)-SUM(Savings_FirstYear!$CD14:DJ14)</f>
        <v>25536.134196871888</v>
      </c>
      <c r="AK14" s="71">
        <f>SUM(Savings_FirstYear!$AR14:BY14)-SUM(Savings_FirstYear!$CD14:DK14)</f>
        <v>25741.220911302844</v>
      </c>
      <c r="AL14" s="71">
        <f>SUM(Savings_FirstYear!$AR14:BZ14)-SUM(Savings_FirstYear!$CD14:DL14)</f>
        <v>25952.753985190451</v>
      </c>
      <c r="AM14" s="71">
        <f>SUM(Savings_FirstYear!$AR14:CA14)-SUM(Savings_FirstYear!$CD14:DM14)</f>
        <v>26169.933794309385</v>
      </c>
      <c r="AN14" s="71">
        <f>SUM(Savings_FirstYear!$AR14:CB14)-SUM(Savings_FirstYear!$CD14:DN14)</f>
        <v>26391.718115060758</v>
      </c>
      <c r="AO14" s="71">
        <f>SUM(Savings_FirstYear!$AR14:CC14)-SUM(Savings_FirstYear!$CD14:DO14)</f>
        <v>26617.555986131571</v>
      </c>
      <c r="AP14" s="55">
        <f>D14/Sales!J14</f>
        <v>0</v>
      </c>
      <c r="AQ14" s="55">
        <f>E14/Sales!K14</f>
        <v>0</v>
      </c>
      <c r="AR14" s="55">
        <f>F14/Sales!L14</f>
        <v>0</v>
      </c>
      <c r="AS14" s="55">
        <f>G14/Sales!M14</f>
        <v>0</v>
      </c>
      <c r="AT14" s="55">
        <f>H14/Sales!N14</f>
        <v>0</v>
      </c>
      <c r="AU14" s="55">
        <f>I14/Sales!O14</f>
        <v>0</v>
      </c>
      <c r="AV14" s="55">
        <f>J14/Sales!P14</f>
        <v>0</v>
      </c>
      <c r="AW14" s="55">
        <f>K14/Sales!Q14</f>
        <v>1.6531749117846242E-3</v>
      </c>
      <c r="AX14" s="55">
        <f>L14/Sales!R14</f>
        <v>5.2701075138631469E-3</v>
      </c>
      <c r="AY14" s="55">
        <f>M14/Sales!S14</f>
        <v>1.0816953100770722E-2</v>
      </c>
      <c r="AZ14" s="55">
        <f>N14/Sales!T14</f>
        <v>1.8248719329330036E-2</v>
      </c>
      <c r="BA14" s="55">
        <f>O14/Sales!U14</f>
        <v>2.7509733855517617E-2</v>
      </c>
      <c r="BB14" s="55">
        <f>P14/Sales!V14</f>
        <v>3.6926516734794343E-2</v>
      </c>
      <c r="BC14" s="55">
        <f>Q14/Sales!W14</f>
        <v>4.588919431984697E-2</v>
      </c>
      <c r="BD14" s="55">
        <f>R14/Sales!X14</f>
        <v>5.4083788115708548E-2</v>
      </c>
      <c r="BE14" s="55">
        <f>S14/Sales!Y14</f>
        <v>6.1474955049650198E-2</v>
      </c>
      <c r="BF14" s="55">
        <f>T14/Sales!Z14</f>
        <v>6.7905827394940985E-2</v>
      </c>
      <c r="BG14" s="55">
        <f>U14/Sales!AA14</f>
        <v>7.3058097853548457E-2</v>
      </c>
      <c r="BH14" s="55">
        <f>V14/Sales!AB14</f>
        <v>7.7185851439872763E-2</v>
      </c>
      <c r="BI14" s="55">
        <f>W14/Sales!AC14</f>
        <v>8.0637531449687147E-2</v>
      </c>
      <c r="BJ14" s="55">
        <f>X14/Sales!AD14</f>
        <v>8.3487065733319404E-2</v>
      </c>
      <c r="BK14" s="55">
        <f>Y14/Sales!AE14</f>
        <v>8.5570765112129535E-2</v>
      </c>
      <c r="BL14" s="55">
        <f>Z14/Sales!AF14</f>
        <v>8.7085796199800336E-2</v>
      </c>
      <c r="BM14" s="55">
        <f>AA14/Sales!AG14</f>
        <v>8.8086400477139337E-2</v>
      </c>
      <c r="BN14" s="55">
        <f>AB14/Sales!AH14</f>
        <v>8.8583853987750288E-2</v>
      </c>
      <c r="BO14" s="55">
        <f>AC14/Sales!AI14</f>
        <v>8.8591566347273318E-2</v>
      </c>
      <c r="BP14" s="55">
        <f>AD14/Sales!AJ14</f>
        <v>8.8476508022812747E-2</v>
      </c>
      <c r="BQ14" s="55">
        <f>AE14/Sales!AK14</f>
        <v>8.8398887371276921E-2</v>
      </c>
      <c r="BR14" s="55">
        <f>AF14/Sales!AL14</f>
        <v>8.8317450517903781E-2</v>
      </c>
      <c r="BS14" s="55">
        <f>AG14/Sales!AM14</f>
        <v>8.8248872662028535E-2</v>
      </c>
      <c r="BT14" s="55">
        <f>AH14/Sales!AN14</f>
        <v>8.8186491719085006E-2</v>
      </c>
      <c r="BU14" s="55">
        <f>AI14/Sales!AO14</f>
        <v>8.8124496685547477E-2</v>
      </c>
      <c r="BV14" s="55">
        <f>AJ14/Sales!AP14</f>
        <v>8.805654408910378E-2</v>
      </c>
      <c r="BW14" s="55">
        <f>AK14/Sales!AQ14</f>
        <v>8.8000149921376766E-2</v>
      </c>
      <c r="BX14" s="55">
        <f>AL14/Sales!AR14</f>
        <v>8.796005770315872E-2</v>
      </c>
      <c r="BY14" s="55">
        <f>AM14/Sales!AS14</f>
        <v>8.7933116376303966E-2</v>
      </c>
      <c r="BZ14" s="55">
        <f>AN14/Sales!AT14</f>
        <v>8.7915467593122174E-2</v>
      </c>
      <c r="CA14" s="55">
        <f>AO14/Sales!AU14</f>
        <v>8.7905001957035961E-2</v>
      </c>
    </row>
    <row r="15" spans="2:80" x14ac:dyDescent="0.35">
      <c r="B15" s="27" t="s">
        <v>2078</v>
      </c>
      <c r="C15" s="27" t="s">
        <v>46</v>
      </c>
      <c r="D15" s="71">
        <f>SUM(Savings_FirstYear!$AR15:AR15)-SUM(Savings_FirstYear!$CD15:CD15)</f>
        <v>0</v>
      </c>
      <c r="E15" s="71">
        <f>SUM(Savings_FirstYear!$AR15:AS15)-SUM(Savings_FirstYear!$CD15:CE15)</f>
        <v>0</v>
      </c>
      <c r="F15" s="71">
        <f>SUM(Savings_FirstYear!$AR15:AT15)-SUM(Savings_FirstYear!$CD15:CF15)</f>
        <v>0</v>
      </c>
      <c r="G15" s="71">
        <f>SUM(Savings_FirstYear!$AR15:AU15)-SUM(Savings_FirstYear!$CD15:CG15)</f>
        <v>0</v>
      </c>
      <c r="H15" s="71">
        <f>SUM(Savings_FirstYear!$AR15:AV15)-SUM(Savings_FirstYear!$CD15:CH15)</f>
        <v>0</v>
      </c>
      <c r="I15" s="71">
        <f>SUM(Savings_FirstYear!$AR15:AW15)-SUM(Savings_FirstYear!$CD15:CI15)</f>
        <v>0</v>
      </c>
      <c r="J15" s="71">
        <f>SUM(Savings_FirstYear!$AR15:AX15)-SUM(Savings_FirstYear!$CD15:CJ15)</f>
        <v>0</v>
      </c>
      <c r="K15" s="71">
        <f>SUM(Savings_FirstYear!$AR15:AY15)-SUM(Savings_FirstYear!$CD15:CK15)</f>
        <v>357.03030876691264</v>
      </c>
      <c r="L15" s="71">
        <f>SUM(Savings_FirstYear!$AR15:AZ15)-SUM(Savings_FirstYear!$CD15:CL15)</f>
        <v>992.90834464230409</v>
      </c>
      <c r="M15" s="71">
        <f>SUM(Savings_FirstYear!$AR15:BA15)-SUM(Savings_FirstYear!$CD15:CM15)</f>
        <v>1909.2375374652534</v>
      </c>
      <c r="N15" s="71">
        <f>SUM(Savings_FirstYear!$AR15:BB15)-SUM(Savings_FirstYear!$CD15:CN15)</f>
        <v>3105.9981265217575</v>
      </c>
      <c r="O15" s="71">
        <f>SUM(Savings_FirstYear!$AR15:BC15)-SUM(Savings_FirstYear!$CD15:CO15)</f>
        <v>4498.4424781067573</v>
      </c>
      <c r="P15" s="71">
        <f>SUM(Savings_FirstYear!$AR15:BD15)-SUM(Savings_FirstYear!$CD15:CP15)</f>
        <v>5889.3920027187833</v>
      </c>
      <c r="Q15" s="71">
        <f>SUM(Savings_FirstYear!$AR15:BE15)-SUM(Savings_FirstYear!$CD15:CQ15)</f>
        <v>7214.7744556715388</v>
      </c>
      <c r="R15" s="71">
        <f>SUM(Savings_FirstYear!$AR15:BF15)-SUM(Savings_FirstYear!$CD15:CR15)</f>
        <v>8428.3483561648245</v>
      </c>
      <c r="S15" s="71">
        <f>SUM(Savings_FirstYear!$AR15:BG15)-SUM(Savings_FirstYear!$CD15:CS15)</f>
        <v>9544.4257795049307</v>
      </c>
      <c r="T15" s="71">
        <f>SUM(Savings_FirstYear!$AR15:BH15)-SUM(Savings_FirstYear!$CD15:CT15)</f>
        <v>10522.095545850267</v>
      </c>
      <c r="U15" s="71">
        <f>SUM(Savings_FirstYear!$AR15:BI15)-SUM(Savings_FirstYear!$CD15:CU15)</f>
        <v>11313.978025817032</v>
      </c>
      <c r="V15" s="71">
        <f>SUM(Savings_FirstYear!$AR15:BJ15)-SUM(Savings_FirstYear!$CD15:CV15)</f>
        <v>11987.846750853119</v>
      </c>
      <c r="W15" s="71">
        <f>SUM(Savings_FirstYear!$AR15:BK15)-SUM(Savings_FirstYear!$CD15:CW15)</f>
        <v>12578.371510041452</v>
      </c>
      <c r="X15" s="71">
        <f>SUM(Savings_FirstYear!$AR15:BL15)-SUM(Savings_FirstYear!$CD15:CX15)</f>
        <v>13096.25107031999</v>
      </c>
      <c r="Y15" s="71">
        <f>SUM(Savings_FirstYear!$AR15:BM15)-SUM(Savings_FirstYear!$CD15:CY15)</f>
        <v>13495.062828931766</v>
      </c>
      <c r="Z15" s="71">
        <f>SUM(Savings_FirstYear!$AR15:BN15)-SUM(Savings_FirstYear!$CD15:CZ15)</f>
        <v>13812.769351683208</v>
      </c>
      <c r="AA15" s="71">
        <f>SUM(Savings_FirstYear!$AR15:BO15)-SUM(Savings_FirstYear!$CD15:DA15)</f>
        <v>14054.267315231931</v>
      </c>
      <c r="AB15" s="71">
        <f>SUM(Savings_FirstYear!$AR15:BP15)-SUM(Savings_FirstYear!$CD15:DB15)</f>
        <v>14219.431021283537</v>
      </c>
      <c r="AC15" s="71">
        <f>SUM(Savings_FirstYear!$AR15:BQ15)-SUM(Savings_FirstYear!$CD15:DC15)</f>
        <v>14328.929913507607</v>
      </c>
      <c r="AD15" s="71">
        <f>SUM(Savings_FirstYear!$AR15:BR15)-SUM(Savings_FirstYear!$CD15:DD15)</f>
        <v>14436.23472345178</v>
      </c>
      <c r="AE15" s="71">
        <f>SUM(Savings_FirstYear!$AR15:BS15)-SUM(Savings_FirstYear!$CD15:DE15)</f>
        <v>14553.039963057865</v>
      </c>
      <c r="AF15" s="71">
        <f>SUM(Savings_FirstYear!$AR15:BT15)-SUM(Savings_FirstYear!$CD15:DF15)</f>
        <v>14672.383522102247</v>
      </c>
      <c r="AG15" s="71">
        <f>SUM(Savings_FirstYear!$AR15:BU15)-SUM(Savings_FirstYear!$CD15:DG15)</f>
        <v>14790.355575479047</v>
      </c>
      <c r="AH15" s="71">
        <f>SUM(Savings_FirstYear!$AR15:BV15)-SUM(Savings_FirstYear!$CD15:DH15)</f>
        <v>14906.301787254695</v>
      </c>
      <c r="AI15" s="71">
        <f>SUM(Savings_FirstYear!$AR15:BW15)-SUM(Savings_FirstYear!$CD15:DI15)</f>
        <v>15019.245825235965</v>
      </c>
      <c r="AJ15" s="71">
        <f>SUM(Savings_FirstYear!$AR15:BX15)-SUM(Savings_FirstYear!$CD15:DJ15)</f>
        <v>15129.460710721756</v>
      </c>
      <c r="AK15" s="71">
        <f>SUM(Savings_FirstYear!$AR15:BY15)-SUM(Savings_FirstYear!$CD15:DK15)</f>
        <v>15239.667220356132</v>
      </c>
      <c r="AL15" s="71">
        <f>SUM(Savings_FirstYear!$AR15:BZ15)-SUM(Savings_FirstYear!$CD15:DL15)</f>
        <v>15349.907142630476</v>
      </c>
      <c r="AM15" s="71">
        <f>SUM(Savings_FirstYear!$AR15:CA15)-SUM(Savings_FirstYear!$CD15:DM15)</f>
        <v>15460.256211620304</v>
      </c>
      <c r="AN15" s="71">
        <f>SUM(Savings_FirstYear!$AR15:CB15)-SUM(Savings_FirstYear!$CD15:DN15)</f>
        <v>15570.739992864052</v>
      </c>
      <c r="AO15" s="71">
        <f>SUM(Savings_FirstYear!$AR15:CC15)-SUM(Savings_FirstYear!$CD15:DO15)</f>
        <v>15681.040743604717</v>
      </c>
      <c r="AP15" s="55">
        <f>D15/Sales!J15</f>
        <v>0</v>
      </c>
      <c r="AQ15" s="55">
        <f>E15/Sales!K15</f>
        <v>0</v>
      </c>
      <c r="AR15" s="55">
        <f>F15/Sales!L15</f>
        <v>0</v>
      </c>
      <c r="AS15" s="55">
        <f>G15/Sales!M15</f>
        <v>0</v>
      </c>
      <c r="AT15" s="55">
        <f>H15/Sales!N15</f>
        <v>0</v>
      </c>
      <c r="AU15" s="55">
        <f>I15/Sales!O15</f>
        <v>0</v>
      </c>
      <c r="AV15" s="55">
        <f>J15/Sales!P15</f>
        <v>0</v>
      </c>
      <c r="AW15" s="55">
        <f>K15/Sales!Q15</f>
        <v>2.5743838515659657E-3</v>
      </c>
      <c r="AX15" s="55">
        <f>L15/Sales!R15</f>
        <v>7.0974396361312992E-3</v>
      </c>
      <c r="AY15" s="55">
        <f>M15/Sales!S15</f>
        <v>1.3529347171410551E-2</v>
      </c>
      <c r="AZ15" s="55">
        <f>N15/Sales!T15</f>
        <v>2.1819379504822163E-2</v>
      </c>
      <c r="BA15" s="55">
        <f>O15/Sales!U15</f>
        <v>3.1327642054901281E-2</v>
      </c>
      <c r="BB15" s="55">
        <f>P15/Sales!V15</f>
        <v>4.0659340364701237E-2</v>
      </c>
      <c r="BC15" s="55">
        <f>Q15/Sales!W15</f>
        <v>4.9378393370387144E-2</v>
      </c>
      <c r="BD15" s="55">
        <f>R15/Sales!X15</f>
        <v>5.7184852253820619E-2</v>
      </c>
      <c r="BE15" s="55">
        <f>S15/Sales!Y15</f>
        <v>6.4196693648876688E-2</v>
      </c>
      <c r="BF15" s="55">
        <f>T15/Sales!Z15</f>
        <v>7.0159975197974206E-2</v>
      </c>
      <c r="BG15" s="55">
        <f>U15/Sales!AA15</f>
        <v>7.4787126430671785E-2</v>
      </c>
      <c r="BH15" s="55">
        <f>V15/Sales!AB15</f>
        <v>7.8555577896280274E-2</v>
      </c>
      <c r="BI15" s="55">
        <f>W15/Sales!AC15</f>
        <v>8.1711765291680033E-2</v>
      </c>
      <c r="BJ15" s="55">
        <f>X15/Sales!AD15</f>
        <v>8.4339592355190993E-2</v>
      </c>
      <c r="BK15" s="55">
        <f>Y15/Sales!AE15</f>
        <v>8.6155646538422392E-2</v>
      </c>
      <c r="BL15" s="55">
        <f>Z15/Sales!AF15</f>
        <v>8.7420628568406669E-2</v>
      </c>
      <c r="BM15" s="55">
        <f>AA15/Sales!AG15</f>
        <v>8.8179108628818642E-2</v>
      </c>
      <c r="BN15" s="55">
        <f>AB15/Sales!AH15</f>
        <v>8.8443117688205453E-2</v>
      </c>
      <c r="BO15" s="55">
        <f>AC15/Sales!AI15</f>
        <v>8.8352717714941284E-2</v>
      </c>
      <c r="BP15" s="55">
        <f>AD15/Sales!AJ15</f>
        <v>8.8243844178721331E-2</v>
      </c>
      <c r="BQ15" s="55">
        <f>AE15/Sales!AK15</f>
        <v>8.8187805601159477E-2</v>
      </c>
      <c r="BR15" s="55">
        <f>AF15/Sales!AL15</f>
        <v>8.8306070577280987E-2</v>
      </c>
      <c r="BS15" s="55">
        <f>AG15/Sales!AM15</f>
        <v>8.8410445697131967E-2</v>
      </c>
      <c r="BT15" s="55">
        <f>AH15/Sales!AN15</f>
        <v>8.8497285541269455E-2</v>
      </c>
      <c r="BU15" s="55">
        <f>AI15/Sales!AO15</f>
        <v>8.856114876557801E-2</v>
      </c>
      <c r="BV15" s="55">
        <f>AJ15/Sales!AP15</f>
        <v>8.8604063366211072E-2</v>
      </c>
      <c r="BW15" s="55">
        <f>AK15/Sales!AQ15</f>
        <v>8.8642245715105594E-2</v>
      </c>
      <c r="BX15" s="55">
        <f>AL15/Sales!AR15</f>
        <v>8.8675999962186974E-2</v>
      </c>
      <c r="BY15" s="55">
        <f>AM15/Sales!AS15</f>
        <v>8.8705817818968913E-2</v>
      </c>
      <c r="BZ15" s="55">
        <f>AN15/Sales!AT15</f>
        <v>8.8731892715020799E-2</v>
      </c>
      <c r="CA15" s="55">
        <f>AO15/Sales!AU15</f>
        <v>8.8752470600228214E-2</v>
      </c>
    </row>
    <row r="16" spans="2:80" x14ac:dyDescent="0.35">
      <c r="B16" s="27" t="s">
        <v>2080</v>
      </c>
      <c r="C16" s="27" t="s">
        <v>198</v>
      </c>
      <c r="D16" s="71">
        <f>SUM(Savings_FirstYear!$AR16:AR16)-SUM(Savings_FirstYear!$CD16:CD16)</f>
        <v>0</v>
      </c>
      <c r="E16" s="71">
        <f>SUM(Savings_FirstYear!$AR16:AS16)-SUM(Savings_FirstYear!$CD16:CE16)</f>
        <v>0</v>
      </c>
      <c r="F16" s="71">
        <f>SUM(Savings_FirstYear!$AR16:AT16)-SUM(Savings_FirstYear!$CD16:CF16)</f>
        <v>0</v>
      </c>
      <c r="G16" s="71">
        <f>SUM(Savings_FirstYear!$AR16:AU16)-SUM(Savings_FirstYear!$CD16:CG16)</f>
        <v>0</v>
      </c>
      <c r="H16" s="71">
        <f>SUM(Savings_FirstYear!$AR16:AV16)-SUM(Savings_FirstYear!$CD16:CH16)</f>
        <v>0</v>
      </c>
      <c r="I16" s="71">
        <f>SUM(Savings_FirstYear!$AR16:AW16)-SUM(Savings_FirstYear!$CD16:CI16)</f>
        <v>0</v>
      </c>
      <c r="J16" s="71">
        <f>SUM(Savings_FirstYear!$AR16:AX16)-SUM(Savings_FirstYear!$CD16:CJ16)</f>
        <v>0</v>
      </c>
      <c r="K16" s="71">
        <f>SUM(Savings_FirstYear!$AR16:AY16)-SUM(Savings_FirstYear!$CD16:CK16)</f>
        <v>137.03534786479381</v>
      </c>
      <c r="L16" s="71">
        <f>SUM(Savings_FirstYear!$AR16:AZ16)-SUM(Savings_FirstYear!$CD16:CL16)</f>
        <v>325.3502773628723</v>
      </c>
      <c r="M16" s="71">
        <f>SUM(Savings_FirstYear!$AR16:BA16)-SUM(Savings_FirstYear!$CD16:CM16)</f>
        <v>564.75069270867084</v>
      </c>
      <c r="N16" s="71">
        <f>SUM(Savings_FirstYear!$AR16:BB16)-SUM(Savings_FirstYear!$CD16:CN16)</f>
        <v>819.18637877074821</v>
      </c>
      <c r="O16" s="71">
        <f>SUM(Savings_FirstYear!$AR16:BC16)-SUM(Savings_FirstYear!$CD16:CO16)</f>
        <v>1073.1787705350548</v>
      </c>
      <c r="P16" s="71">
        <f>SUM(Savings_FirstYear!$AR16:BD16)-SUM(Savings_FirstYear!$CD16:CP16)</f>
        <v>1326.7492742208583</v>
      </c>
      <c r="Q16" s="71">
        <f>SUM(Savings_FirstYear!$AR16:BE16)-SUM(Savings_FirstYear!$CD16:CQ16)</f>
        <v>1555.2796205984819</v>
      </c>
      <c r="R16" s="71">
        <f>SUM(Savings_FirstYear!$AR16:BF16)-SUM(Savings_FirstYear!$CD16:CR16)</f>
        <v>1751.019082116987</v>
      </c>
      <c r="S16" s="71">
        <f>SUM(Savings_FirstYear!$AR16:BG16)-SUM(Savings_FirstYear!$CD16:CS16)</f>
        <v>1929.0149836000639</v>
      </c>
      <c r="T16" s="71">
        <f>SUM(Savings_FirstYear!$AR16:BH16)-SUM(Savings_FirstYear!$CD16:CT16)</f>
        <v>2079.9618846369704</v>
      </c>
      <c r="U16" s="71">
        <f>SUM(Savings_FirstYear!$AR16:BI16)-SUM(Savings_FirstYear!$CD16:CU16)</f>
        <v>2195.0026506872277</v>
      </c>
      <c r="V16" s="71">
        <f>SUM(Savings_FirstYear!$AR16:BJ16)-SUM(Savings_FirstYear!$CD16:CV16)</f>
        <v>2294.7755620475336</v>
      </c>
      <c r="W16" s="71">
        <f>SUM(Savings_FirstYear!$AR16:BK16)-SUM(Savings_FirstYear!$CD16:CW16)</f>
        <v>2383.6968436740335</v>
      </c>
      <c r="X16" s="71">
        <f>SUM(Savings_FirstYear!$AR16:BL16)-SUM(Savings_FirstYear!$CD16:CX16)</f>
        <v>2471.0470704768427</v>
      </c>
      <c r="Y16" s="71">
        <f>SUM(Savings_FirstYear!$AR16:BM16)-SUM(Savings_FirstYear!$CD16:CY16)</f>
        <v>2526.4003065306842</v>
      </c>
      <c r="Z16" s="71">
        <f>SUM(Savings_FirstYear!$AR16:BN16)-SUM(Savings_FirstYear!$CD16:CZ16)</f>
        <v>2562.3342681653921</v>
      </c>
      <c r="AA16" s="71">
        <f>SUM(Savings_FirstYear!$AR16:BO16)-SUM(Savings_FirstYear!$CD16:DA16)</f>
        <v>2584.3949693086647</v>
      </c>
      <c r="AB16" s="71">
        <f>SUM(Savings_FirstYear!$AR16:BP16)-SUM(Savings_FirstYear!$CD16:DB16)</f>
        <v>2601.3593581844443</v>
      </c>
      <c r="AC16" s="71">
        <f>SUM(Savings_FirstYear!$AR16:BQ16)-SUM(Savings_FirstYear!$CD16:DC16)</f>
        <v>2619.1681093876532</v>
      </c>
      <c r="AD16" s="71">
        <f>SUM(Savings_FirstYear!$AR16:BR16)-SUM(Savings_FirstYear!$CD16:DD16)</f>
        <v>2638.6767787256631</v>
      </c>
      <c r="AE16" s="71">
        <f>SUM(Savings_FirstYear!$AR16:BS16)-SUM(Savings_FirstYear!$CD16:DE16)</f>
        <v>2659.7500177271909</v>
      </c>
      <c r="AF16" s="71">
        <f>SUM(Savings_FirstYear!$AR16:BT16)-SUM(Savings_FirstYear!$CD16:DF16)</f>
        <v>2679.9112922510303</v>
      </c>
      <c r="AG16" s="71">
        <f>SUM(Savings_FirstYear!$AR16:BU16)-SUM(Savings_FirstYear!$CD16:DG16)</f>
        <v>2699.641275817552</v>
      </c>
      <c r="AH16" s="71">
        <f>SUM(Savings_FirstYear!$AR16:BV16)-SUM(Savings_FirstYear!$CD16:DH16)</f>
        <v>2719.0559021980807</v>
      </c>
      <c r="AI16" s="71">
        <f>SUM(Savings_FirstYear!$AR16:BW16)-SUM(Savings_FirstYear!$CD16:DI16)</f>
        <v>2738.5971179094563</v>
      </c>
      <c r="AJ16" s="71">
        <f>SUM(Savings_FirstYear!$AR16:BX16)-SUM(Savings_FirstYear!$CD16:DJ16)</f>
        <v>2758.4227924107481</v>
      </c>
      <c r="AK16" s="71">
        <f>SUM(Savings_FirstYear!$AR16:BY16)-SUM(Savings_FirstYear!$CD16:DK16)</f>
        <v>2778.461886337348</v>
      </c>
      <c r="AL16" s="71">
        <f>SUM(Savings_FirstYear!$AR16:BZ16)-SUM(Savings_FirstYear!$CD16:DL16)</f>
        <v>2798.6441784399531</v>
      </c>
      <c r="AM16" s="71">
        <f>SUM(Savings_FirstYear!$AR16:CA16)-SUM(Savings_FirstYear!$CD16:DM16)</f>
        <v>2818.9952183885998</v>
      </c>
      <c r="AN16" s="71">
        <f>SUM(Savings_FirstYear!$AR16:CB16)-SUM(Savings_FirstYear!$CD16:DN16)</f>
        <v>2839.4776854787406</v>
      </c>
      <c r="AO16" s="71">
        <f>SUM(Savings_FirstYear!$AR16:CC16)-SUM(Savings_FirstYear!$CD16:DO16)</f>
        <v>2860.0210348125174</v>
      </c>
      <c r="AP16" s="55">
        <f>D16/Sales!J16</f>
        <v>0</v>
      </c>
      <c r="AQ16" s="55">
        <f>E16/Sales!K16</f>
        <v>0</v>
      </c>
      <c r="AR16" s="55">
        <f>F16/Sales!L16</f>
        <v>0</v>
      </c>
      <c r="AS16" s="55">
        <f>G16/Sales!M16</f>
        <v>0</v>
      </c>
      <c r="AT16" s="55">
        <f>H16/Sales!N16</f>
        <v>0</v>
      </c>
      <c r="AU16" s="55">
        <f>I16/Sales!O16</f>
        <v>0</v>
      </c>
      <c r="AV16" s="55">
        <f>J16/Sales!P16</f>
        <v>0</v>
      </c>
      <c r="AW16" s="55">
        <f>K16/Sales!Q16</f>
        <v>5.3543771466225297E-3</v>
      </c>
      <c r="AX16" s="55">
        <f>L16/Sales!R16</f>
        <v>1.261052632432481E-2</v>
      </c>
      <c r="AY16" s="55">
        <f>M16/Sales!S16</f>
        <v>2.1714232519907589E-2</v>
      </c>
      <c r="AZ16" s="55">
        <f>N16/Sales!T16</f>
        <v>3.1244682372173642E-2</v>
      </c>
      <c r="BA16" s="55">
        <f>O16/Sales!U16</f>
        <v>4.0604217424161648E-2</v>
      </c>
      <c r="BB16" s="55">
        <f>P16/Sales!V16</f>
        <v>4.9795902785011996E-2</v>
      </c>
      <c r="BC16" s="55">
        <f>Q16/Sales!W16</f>
        <v>5.7905379599251981E-2</v>
      </c>
      <c r="BD16" s="55">
        <f>R16/Sales!X16</f>
        <v>6.4670614938649354E-2</v>
      </c>
      <c r="BE16" s="55">
        <f>S16/Sales!Y16</f>
        <v>7.0673629051194897E-2</v>
      </c>
      <c r="BF16" s="55">
        <f>T16/Sales!Z16</f>
        <v>7.5593220534060757E-2</v>
      </c>
      <c r="BG16" s="55">
        <f>U16/Sales!AA16</f>
        <v>7.913492600879303E-2</v>
      </c>
      <c r="BH16" s="55">
        <f>V16/Sales!AB16</f>
        <v>8.2068982276672489E-2</v>
      </c>
      <c r="BI16" s="55">
        <f>W16/Sales!AC16</f>
        <v>8.4565950185851432E-2</v>
      </c>
      <c r="BJ16" s="55">
        <f>X16/Sales!AD16</f>
        <v>8.6962338497650074E-2</v>
      </c>
      <c r="BK16" s="55">
        <f>Y16/Sales!AE16</f>
        <v>8.8197857804036522E-2</v>
      </c>
      <c r="BL16" s="55">
        <f>Z16/Sales!AF16</f>
        <v>8.8735486828057014E-2</v>
      </c>
      <c r="BM16" s="55">
        <f>AA16/Sales!AG16</f>
        <v>8.8782244147277353E-2</v>
      </c>
      <c r="BN16" s="55">
        <f>AB16/Sales!AH16</f>
        <v>8.8648881894562825E-2</v>
      </c>
      <c r="BO16" s="55">
        <f>AC16/Sales!AI16</f>
        <v>8.8540499079785728E-2</v>
      </c>
      <c r="BP16" s="55">
        <f>AD16/Sales!AJ16</f>
        <v>8.8485165310310462E-2</v>
      </c>
      <c r="BQ16" s="55">
        <f>AE16/Sales!AK16</f>
        <v>8.8477078097957032E-2</v>
      </c>
      <c r="BR16" s="55">
        <f>AF16/Sales!AL16</f>
        <v>8.8520086183702731E-2</v>
      </c>
      <c r="BS16" s="55">
        <f>AG16/Sales!AM16</f>
        <v>8.8543957088772537E-2</v>
      </c>
      <c r="BT16" s="55">
        <f>AH16/Sales!AN16</f>
        <v>8.8552833425885144E-2</v>
      </c>
      <c r="BU16" s="55">
        <f>AI16/Sales!AO16</f>
        <v>8.8561289218953607E-2</v>
      </c>
      <c r="BV16" s="55">
        <f>AJ16/Sales!AP16</f>
        <v>8.8574370396873645E-2</v>
      </c>
      <c r="BW16" s="55">
        <f>AK16/Sales!AQ16</f>
        <v>8.8589682048569998E-2</v>
      </c>
      <c r="BX16" s="55">
        <f>AL16/Sales!AR16</f>
        <v>8.8604921006511905E-2</v>
      </c>
      <c r="BY16" s="55">
        <f>AM16/Sales!AS16</f>
        <v>8.8620858821310849E-2</v>
      </c>
      <c r="BZ16" s="55">
        <f>AN16/Sales!AT16</f>
        <v>8.8636282554487536E-2</v>
      </c>
      <c r="CA16" s="55">
        <f>AO16/Sales!AU16</f>
        <v>8.8648983165931006E-2</v>
      </c>
    </row>
    <row r="17" spans="2:79" x14ac:dyDescent="0.35">
      <c r="B17" s="27" t="s">
        <v>2081</v>
      </c>
      <c r="C17" s="27" t="s">
        <v>34</v>
      </c>
      <c r="D17" s="71">
        <f>SUM(Savings_FirstYear!$AR17:AR17)-SUM(Savings_FirstYear!$CD17:CD17)</f>
        <v>0</v>
      </c>
      <c r="E17" s="71">
        <f>SUM(Savings_FirstYear!$AR17:AS17)-SUM(Savings_FirstYear!$CD17:CE17)</f>
        <v>0</v>
      </c>
      <c r="F17" s="71">
        <f>SUM(Savings_FirstYear!$AR17:AT17)-SUM(Savings_FirstYear!$CD17:CF17)</f>
        <v>0</v>
      </c>
      <c r="G17" s="71">
        <f>SUM(Savings_FirstYear!$AR17:AU17)-SUM(Savings_FirstYear!$CD17:CG17)</f>
        <v>0</v>
      </c>
      <c r="H17" s="71">
        <f>SUM(Savings_FirstYear!$AR17:AV17)-SUM(Savings_FirstYear!$CD17:CH17)</f>
        <v>0</v>
      </c>
      <c r="I17" s="71">
        <f>SUM(Savings_FirstYear!$AR17:AW17)-SUM(Savings_FirstYear!$CD17:CI17)</f>
        <v>0</v>
      </c>
      <c r="J17" s="71">
        <f>SUM(Savings_FirstYear!$AR17:AX17)-SUM(Savings_FirstYear!$CD17:CJ17)</f>
        <v>0</v>
      </c>
      <c r="K17" s="71">
        <f>SUM(Savings_FirstYear!$AR17:AY17)-SUM(Savings_FirstYear!$CD17:CK17)</f>
        <v>1457.9520834880789</v>
      </c>
      <c r="L17" s="71">
        <f>SUM(Savings_FirstYear!$AR17:AZ17)-SUM(Savings_FirstYear!$CD17:CL17)</f>
        <v>2908.0835042056342</v>
      </c>
      <c r="M17" s="71">
        <f>SUM(Savings_FirstYear!$AR17:BA17)-SUM(Savings_FirstYear!$CD17:CM17)</f>
        <v>4350.503801883051</v>
      </c>
      <c r="N17" s="71">
        <f>SUM(Savings_FirstYear!$AR17:BB17)-SUM(Savings_FirstYear!$CD17:CN17)</f>
        <v>5785.321566109209</v>
      </c>
      <c r="O17" s="71">
        <f>SUM(Savings_FirstYear!$AR17:BC17)-SUM(Savings_FirstYear!$CD17:CO17)</f>
        <v>7212.6444465062814</v>
      </c>
      <c r="P17" s="71">
        <f>SUM(Savings_FirstYear!$AR17:BD17)-SUM(Savings_FirstYear!$CD17:CP17)</f>
        <v>8632.5791628059123</v>
      </c>
      <c r="Q17" s="71">
        <f>SUM(Savings_FirstYear!$AR17:BE17)-SUM(Savings_FirstYear!$CD17:CQ17)</f>
        <v>9783.0848896315129</v>
      </c>
      <c r="R17" s="71">
        <f>SUM(Savings_FirstYear!$AR17:BF17)-SUM(Savings_FirstYear!$CD17:CR17)</f>
        <v>10681.081815138125</v>
      </c>
      <c r="S17" s="71">
        <f>SUM(Savings_FirstYear!$AR17:BG17)-SUM(Savings_FirstYear!$CD17:CS17)</f>
        <v>11579.804128460271</v>
      </c>
      <c r="T17" s="71">
        <f>SUM(Savings_FirstYear!$AR17:BH17)-SUM(Savings_FirstYear!$CD17:CT17)</f>
        <v>12308.84486134303</v>
      </c>
      <c r="U17" s="71">
        <f>SUM(Savings_FirstYear!$AR17:BI17)-SUM(Savings_FirstYear!$CD17:CU17)</f>
        <v>12742.063262188844</v>
      </c>
      <c r="V17" s="71">
        <f>SUM(Savings_FirstYear!$AR17:BJ17)-SUM(Savings_FirstYear!$CD17:CV17)</f>
        <v>13183.144434741556</v>
      </c>
      <c r="W17" s="71">
        <f>SUM(Savings_FirstYear!$AR17:BK17)-SUM(Savings_FirstYear!$CD17:CW17)</f>
        <v>13631.970125396219</v>
      </c>
      <c r="X17" s="71">
        <f>SUM(Savings_FirstYear!$AR17:BL17)-SUM(Savings_FirstYear!$CD17:CX17)</f>
        <v>14087.952689051819</v>
      </c>
      <c r="Y17" s="71">
        <f>SUM(Savings_FirstYear!$AR17:BM17)-SUM(Savings_FirstYear!$CD17:CY17)</f>
        <v>14193.408264174865</v>
      </c>
      <c r="Z17" s="71">
        <f>SUM(Savings_FirstYear!$AR17:BN17)-SUM(Savings_FirstYear!$CD17:CZ17)</f>
        <v>14218.078399748447</v>
      </c>
      <c r="AA17" s="71">
        <f>SUM(Savings_FirstYear!$AR17:BO17)-SUM(Savings_FirstYear!$CD17:DA17)</f>
        <v>14254.5339499536</v>
      </c>
      <c r="AB17" s="71">
        <f>SUM(Savings_FirstYear!$AR17:BP17)-SUM(Savings_FirstYear!$CD17:DB17)</f>
        <v>14300.965356923471</v>
      </c>
      <c r="AC17" s="71">
        <f>SUM(Savings_FirstYear!$AR17:BQ17)-SUM(Savings_FirstYear!$CD17:DC17)</f>
        <v>14356.242476266998</v>
      </c>
      <c r="AD17" s="71">
        <f>SUM(Savings_FirstYear!$AR17:BR17)-SUM(Savings_FirstYear!$CD17:DD17)</f>
        <v>14420.086421392256</v>
      </c>
      <c r="AE17" s="71">
        <f>SUM(Savings_FirstYear!$AR17:BS17)-SUM(Savings_FirstYear!$CD17:DE17)</f>
        <v>14491.723113412765</v>
      </c>
      <c r="AF17" s="71">
        <f>SUM(Savings_FirstYear!$AR17:BT17)-SUM(Savings_FirstYear!$CD17:DF17)</f>
        <v>14545.264721164021</v>
      </c>
      <c r="AG17" s="71">
        <f>SUM(Savings_FirstYear!$AR17:BU17)-SUM(Savings_FirstYear!$CD17:DG17)</f>
        <v>14596.423437968442</v>
      </c>
      <c r="AH17" s="71">
        <f>SUM(Savings_FirstYear!$AR17:BV17)-SUM(Savings_FirstYear!$CD17:DH17)</f>
        <v>14649.353202349641</v>
      </c>
      <c r="AI17" s="71">
        <f>SUM(Savings_FirstYear!$AR17:BW17)-SUM(Savings_FirstYear!$CD17:DI17)</f>
        <v>14703.244532633598</v>
      </c>
      <c r="AJ17" s="71">
        <f>SUM(Savings_FirstYear!$AR17:BX17)-SUM(Savings_FirstYear!$CD17:DJ17)</f>
        <v>14756.456152396877</v>
      </c>
      <c r="AK17" s="71">
        <f>SUM(Savings_FirstYear!$AR17:BY17)-SUM(Savings_FirstYear!$CD17:DK17)</f>
        <v>14808.68574521683</v>
      </c>
      <c r="AL17" s="71">
        <f>SUM(Savings_FirstYear!$AR17:BZ17)-SUM(Savings_FirstYear!$CD17:DL17)</f>
        <v>14860.011052215486</v>
      </c>
      <c r="AM17" s="71">
        <f>SUM(Savings_FirstYear!$AR17:CA17)-SUM(Savings_FirstYear!$CD17:DM17)</f>
        <v>14910.887616778011</v>
      </c>
      <c r="AN17" s="71">
        <f>SUM(Savings_FirstYear!$AR17:CB17)-SUM(Savings_FirstYear!$CD17:DN17)</f>
        <v>14960.84752321933</v>
      </c>
      <c r="AO17" s="71">
        <f>SUM(Savings_FirstYear!$AR17:CC17)-SUM(Savings_FirstYear!$CD17:DO17)</f>
        <v>15009.487351535969</v>
      </c>
      <c r="AP17" s="55">
        <f>D17/Sales!J17</f>
        <v>0</v>
      </c>
      <c r="AQ17" s="55">
        <f>E17/Sales!K17</f>
        <v>0</v>
      </c>
      <c r="AR17" s="55">
        <f>F17/Sales!L17</f>
        <v>0</v>
      </c>
      <c r="AS17" s="55">
        <f>G17/Sales!M17</f>
        <v>0</v>
      </c>
      <c r="AT17" s="55">
        <f>H17/Sales!N17</f>
        <v>0</v>
      </c>
      <c r="AU17" s="55">
        <f>I17/Sales!O17</f>
        <v>0</v>
      </c>
      <c r="AV17" s="55">
        <f>J17/Sales!P17</f>
        <v>0</v>
      </c>
      <c r="AW17" s="55">
        <f>K17/Sales!Q17</f>
        <v>9.9538553452929533E-3</v>
      </c>
      <c r="AX17" s="55">
        <f>L17/Sales!R17</f>
        <v>1.9762699732559643E-2</v>
      </c>
      <c r="AY17" s="55">
        <f>M17/Sales!S17</f>
        <v>2.9428645727958429E-2</v>
      </c>
      <c r="AZ17" s="55">
        <f>N17/Sales!T17</f>
        <v>3.8953775121106142E-2</v>
      </c>
      <c r="BA17" s="55">
        <f>O17/Sales!U17</f>
        <v>4.8340139373440581E-2</v>
      </c>
      <c r="BB17" s="55">
        <f>P17/Sales!V17</f>
        <v>5.7589760060051204E-2</v>
      </c>
      <c r="BC17" s="55">
        <f>Q17/Sales!W17</f>
        <v>6.4963863705845143E-2</v>
      </c>
      <c r="BD17" s="55">
        <f>R17/Sales!X17</f>
        <v>7.0599657032409627E-2</v>
      </c>
      <c r="BE17" s="55">
        <f>S17/Sales!Y17</f>
        <v>7.6186827249972236E-2</v>
      </c>
      <c r="BF17" s="55">
        <f>T17/Sales!Z17</f>
        <v>8.0609698659927106E-2</v>
      </c>
      <c r="BG17" s="55">
        <f>U17/Sales!AA17</f>
        <v>8.3061750925079197E-2</v>
      </c>
      <c r="BH17" s="55">
        <f>V17/Sales!AB17</f>
        <v>8.5540475497442203E-2</v>
      </c>
      <c r="BI17" s="55">
        <f>W17/Sales!AC17</f>
        <v>8.8044574821865007E-2</v>
      </c>
      <c r="BJ17" s="55">
        <f>X17/Sales!AD17</f>
        <v>9.0569753223901484E-2</v>
      </c>
      <c r="BK17" s="55">
        <f>Y17/Sales!AE17</f>
        <v>9.0826655003785645E-2</v>
      </c>
      <c r="BL17" s="55">
        <f>Z17/Sales!AF17</f>
        <v>9.0564679530913253E-2</v>
      </c>
      <c r="BM17" s="55">
        <f>AA17/Sales!AG17</f>
        <v>9.037791078590697E-2</v>
      </c>
      <c r="BN17" s="55">
        <f>AB17/Sales!AH17</f>
        <v>9.0253895279478275E-2</v>
      </c>
      <c r="BO17" s="55">
        <f>AC17/Sales!AI17</f>
        <v>9.0184667856936171E-2</v>
      </c>
      <c r="BP17" s="55">
        <f>AD17/Sales!AJ17</f>
        <v>9.0167725249869157E-2</v>
      </c>
      <c r="BQ17" s="55">
        <f>AE17/Sales!AK17</f>
        <v>9.0197521290636615E-2</v>
      </c>
      <c r="BR17" s="55">
        <f>AF17/Sales!AL17</f>
        <v>9.0261092145717758E-2</v>
      </c>
      <c r="BS17" s="55">
        <f>AG17/Sales!AM17</f>
        <v>9.0308740849247934E-2</v>
      </c>
      <c r="BT17" s="55">
        <f>AH17/Sales!AN17</f>
        <v>9.0366229663298908E-2</v>
      </c>
      <c r="BU17" s="55">
        <f>AI17/Sales!AO17</f>
        <v>9.0428488490623987E-2</v>
      </c>
      <c r="BV17" s="55">
        <f>AJ17/Sales!AP17</f>
        <v>9.0485406611060748E-2</v>
      </c>
      <c r="BW17" s="55">
        <f>AK17/Sales!AQ17</f>
        <v>9.0535179447881614E-2</v>
      </c>
      <c r="BX17" s="55">
        <f>AL17/Sales!AR17</f>
        <v>9.0578340815983302E-2</v>
      </c>
      <c r="BY17" s="55">
        <f>AM17/Sales!AS17</f>
        <v>9.0617714549014017E-2</v>
      </c>
      <c r="BZ17" s="55">
        <f>AN17/Sales!AT17</f>
        <v>9.0650495766893172E-2</v>
      </c>
      <c r="CA17" s="55">
        <f>AO17/Sales!AU17</f>
        <v>9.0674302827531972E-2</v>
      </c>
    </row>
    <row r="18" spans="2:79" x14ac:dyDescent="0.35">
      <c r="B18" s="27" t="s">
        <v>2082</v>
      </c>
      <c r="C18" s="27" t="s">
        <v>71</v>
      </c>
      <c r="D18" s="71">
        <f>SUM(Savings_FirstYear!$AR18:AR18)-SUM(Savings_FirstYear!$CD18:CD18)</f>
        <v>0</v>
      </c>
      <c r="E18" s="71">
        <f>SUM(Savings_FirstYear!$AR18:AS18)-SUM(Savings_FirstYear!$CD18:CE18)</f>
        <v>0</v>
      </c>
      <c r="F18" s="71">
        <f>SUM(Savings_FirstYear!$AR18:AT18)-SUM(Savings_FirstYear!$CD18:CF18)</f>
        <v>0</v>
      </c>
      <c r="G18" s="71">
        <f>SUM(Savings_FirstYear!$AR18:AU18)-SUM(Savings_FirstYear!$CD18:CG18)</f>
        <v>0</v>
      </c>
      <c r="H18" s="71">
        <f>SUM(Savings_FirstYear!$AR18:AV18)-SUM(Savings_FirstYear!$CD18:CH18)</f>
        <v>0</v>
      </c>
      <c r="I18" s="71">
        <f>SUM(Savings_FirstYear!$AR18:AW18)-SUM(Savings_FirstYear!$CD18:CI18)</f>
        <v>0</v>
      </c>
      <c r="J18" s="71">
        <f>SUM(Savings_FirstYear!$AR18:AX18)-SUM(Savings_FirstYear!$CD18:CJ18)</f>
        <v>0</v>
      </c>
      <c r="K18" s="71">
        <f>SUM(Savings_FirstYear!$AR18:AY18)-SUM(Savings_FirstYear!$CD18:CK18)</f>
        <v>1006.2391122636752</v>
      </c>
      <c r="L18" s="71">
        <f>SUM(Savings_FirstYear!$AR18:AZ18)-SUM(Savings_FirstYear!$CD18:CL18)</f>
        <v>2085.7621017528691</v>
      </c>
      <c r="M18" s="71">
        <f>SUM(Savings_FirstYear!$AR18:BA18)-SUM(Savings_FirstYear!$CD18:CM18)</f>
        <v>3159.5410238784771</v>
      </c>
      <c r="N18" s="71">
        <f>SUM(Savings_FirstYear!$AR18:BB18)-SUM(Savings_FirstYear!$CD18:CN18)</f>
        <v>4227.6567357837121</v>
      </c>
      <c r="O18" s="71">
        <f>SUM(Savings_FirstYear!$AR18:BC18)-SUM(Savings_FirstYear!$CD18:CO18)</f>
        <v>5290.1893945957727</v>
      </c>
      <c r="P18" s="71">
        <f>SUM(Savings_FirstYear!$AR18:BD18)-SUM(Savings_FirstYear!$CD18:CP18)</f>
        <v>6347.2184649292458</v>
      </c>
      <c r="Q18" s="71">
        <f>SUM(Savings_FirstYear!$AR18:BE18)-SUM(Savings_FirstYear!$CD18:CQ18)</f>
        <v>7217.896212744914</v>
      </c>
      <c r="R18" s="71">
        <f>SUM(Savings_FirstYear!$AR18:BF18)-SUM(Savings_FirstYear!$CD18:CR18)</f>
        <v>7899.7589036101353</v>
      </c>
      <c r="S18" s="71">
        <f>SUM(Savings_FirstYear!$AR18:BG18)-SUM(Savings_FirstYear!$CD18:CS18)</f>
        <v>8568.4950626409754</v>
      </c>
      <c r="T18" s="71">
        <f>SUM(Savings_FirstYear!$AR18:BH18)-SUM(Savings_FirstYear!$CD18:CT18)</f>
        <v>9120.1607292943663</v>
      </c>
      <c r="U18" s="71">
        <f>SUM(Savings_FirstYear!$AR18:BI18)-SUM(Savings_FirstYear!$CD18:CU18)</f>
        <v>9458.5005923051631</v>
      </c>
      <c r="V18" s="71">
        <f>SUM(Savings_FirstYear!$AR18:BJ18)-SUM(Savings_FirstYear!$CD18:CV18)</f>
        <v>9786.3024460119559</v>
      </c>
      <c r="W18" s="71">
        <f>SUM(Savings_FirstYear!$AR18:BK18)-SUM(Savings_FirstYear!$CD18:CW18)</f>
        <v>10119.873687949535</v>
      </c>
      <c r="X18" s="71">
        <f>SUM(Savings_FirstYear!$AR18:BL18)-SUM(Savings_FirstYear!$CD18:CX18)</f>
        <v>10458.802359548699</v>
      </c>
      <c r="Y18" s="71">
        <f>SUM(Savings_FirstYear!$AR18:BM18)-SUM(Savings_FirstYear!$CD18:CY18)</f>
        <v>10556.193016049818</v>
      </c>
      <c r="Z18" s="71">
        <f>SUM(Savings_FirstYear!$AR18:BN18)-SUM(Savings_FirstYear!$CD18:CZ18)</f>
        <v>10578.910811224516</v>
      </c>
      <c r="AA18" s="71">
        <f>SUM(Savings_FirstYear!$AR18:BO18)-SUM(Savings_FirstYear!$CD18:DA18)</f>
        <v>10605.402822772936</v>
      </c>
      <c r="AB18" s="71">
        <f>SUM(Savings_FirstYear!$AR18:BP18)-SUM(Savings_FirstYear!$CD18:DB18)</f>
        <v>10639.415925947147</v>
      </c>
      <c r="AC18" s="71">
        <f>SUM(Savings_FirstYear!$AR18:BQ18)-SUM(Savings_FirstYear!$CD18:DC18)</f>
        <v>10680.072469000232</v>
      </c>
      <c r="AD18" s="71">
        <f>SUM(Savings_FirstYear!$AR18:BR18)-SUM(Savings_FirstYear!$CD18:DD18)</f>
        <v>10727.118981298723</v>
      </c>
      <c r="AE18" s="71">
        <f>SUM(Savings_FirstYear!$AR18:BS18)-SUM(Savings_FirstYear!$CD18:DE18)</f>
        <v>10780.006163813901</v>
      </c>
      <c r="AF18" s="71">
        <f>SUM(Savings_FirstYear!$AR18:BT18)-SUM(Savings_FirstYear!$CD18:DF18)</f>
        <v>10820.825160539363</v>
      </c>
      <c r="AG18" s="71">
        <f>SUM(Savings_FirstYear!$AR18:BU18)-SUM(Savings_FirstYear!$CD18:DG18)</f>
        <v>10858.880765830098</v>
      </c>
      <c r="AH18" s="71">
        <f>SUM(Savings_FirstYear!$AR18:BV18)-SUM(Savings_FirstYear!$CD18:DH18)</f>
        <v>10898.031099955015</v>
      </c>
      <c r="AI18" s="71">
        <f>SUM(Savings_FirstYear!$AR18:BW18)-SUM(Savings_FirstYear!$CD18:DI18)</f>
        <v>10937.941645436238</v>
      </c>
      <c r="AJ18" s="71">
        <f>SUM(Savings_FirstYear!$AR18:BX18)-SUM(Savings_FirstYear!$CD18:DJ18)</f>
        <v>10977.435941121159</v>
      </c>
      <c r="AK18" s="71">
        <f>SUM(Savings_FirstYear!$AR18:BY18)-SUM(Savings_FirstYear!$CD18:DK18)</f>
        <v>11016.216750384425</v>
      </c>
      <c r="AL18" s="71">
        <f>SUM(Savings_FirstYear!$AR18:BZ18)-SUM(Savings_FirstYear!$CD18:DL18)</f>
        <v>11054.32140197586</v>
      </c>
      <c r="AM18" s="71">
        <f>SUM(Savings_FirstYear!$AR18:CA18)-SUM(Savings_FirstYear!$CD18:DM18)</f>
        <v>11092.094060553623</v>
      </c>
      <c r="AN18" s="71">
        <f>SUM(Savings_FirstYear!$AR18:CB18)-SUM(Savings_FirstYear!$CD18:DN18)</f>
        <v>11129.23467428438</v>
      </c>
      <c r="AO18" s="71">
        <f>SUM(Savings_FirstYear!$AR18:CC18)-SUM(Savings_FirstYear!$CD18:DO18)</f>
        <v>11165.414814743857</v>
      </c>
      <c r="AP18" s="55">
        <f>D18/Sales!J18</f>
        <v>0</v>
      </c>
      <c r="AQ18" s="55">
        <f>E18/Sales!K18</f>
        <v>0</v>
      </c>
      <c r="AR18" s="55">
        <f>F18/Sales!L18</f>
        <v>0</v>
      </c>
      <c r="AS18" s="55">
        <f>G18/Sales!M18</f>
        <v>0</v>
      </c>
      <c r="AT18" s="55">
        <f>H18/Sales!N18</f>
        <v>0</v>
      </c>
      <c r="AU18" s="55">
        <f>I18/Sales!O18</f>
        <v>0</v>
      </c>
      <c r="AV18" s="55">
        <f>J18/Sales!P18</f>
        <v>0</v>
      </c>
      <c r="AW18" s="55">
        <f>K18/Sales!Q18</f>
        <v>9.2350643663982115E-3</v>
      </c>
      <c r="AX18" s="55">
        <f>L18/Sales!R18</f>
        <v>1.9054380331245079E-2</v>
      </c>
      <c r="AY18" s="55">
        <f>M18/Sales!S18</f>
        <v>2.8730645350922415E-2</v>
      </c>
      <c r="AZ18" s="55">
        <f>N18/Sales!T18</f>
        <v>3.826594343749247E-2</v>
      </c>
      <c r="BA18" s="55">
        <f>O18/Sales!U18</f>
        <v>4.7662328242461208E-2</v>
      </c>
      <c r="BB18" s="55">
        <f>P18/Sales!V18</f>
        <v>5.6921823499080586E-2</v>
      </c>
      <c r="BC18" s="55">
        <f>Q18/Sales!W18</f>
        <v>6.4431362579983581E-2</v>
      </c>
      <c r="BD18" s="55">
        <f>R18/Sales!X18</f>
        <v>7.0192683326089356E-2</v>
      </c>
      <c r="BE18" s="55">
        <f>S18/Sales!Y18</f>
        <v>7.5783364731116909E-2</v>
      </c>
      <c r="BF18" s="55">
        <f>T18/Sales!Z18</f>
        <v>8.0290312858144239E-2</v>
      </c>
      <c r="BG18" s="55">
        <f>U18/Sales!AA18</f>
        <v>8.2884682544353397E-2</v>
      </c>
      <c r="BH18" s="55">
        <f>V18/Sales!AB18</f>
        <v>8.5361481047555823E-2</v>
      </c>
      <c r="BI18" s="55">
        <f>W18/Sales!AC18</f>
        <v>8.7863748002284733E-2</v>
      </c>
      <c r="BJ18" s="55">
        <f>X18/Sales!AD18</f>
        <v>9.0387404235241331E-2</v>
      </c>
      <c r="BK18" s="55">
        <f>Y18/Sales!AE18</f>
        <v>9.0808103530468323E-2</v>
      </c>
      <c r="BL18" s="55">
        <f>Z18/Sales!AF18</f>
        <v>9.058359738736789E-2</v>
      </c>
      <c r="BM18" s="55">
        <f>AA18/Sales!AG18</f>
        <v>9.0391397790127267E-2</v>
      </c>
      <c r="BN18" s="55">
        <f>AB18/Sales!AH18</f>
        <v>9.0262850726807148E-2</v>
      </c>
      <c r="BO18" s="55">
        <f>AC18/Sales!AI18</f>
        <v>9.0189666929666221E-2</v>
      </c>
      <c r="BP18" s="55">
        <f>AD18/Sales!AJ18</f>
        <v>9.0168948714817815E-2</v>
      </c>
      <c r="BQ18" s="55">
        <f>AE18/Sales!AK18</f>
        <v>9.0195369649431534E-2</v>
      </c>
      <c r="BR18" s="55">
        <f>AF18/Sales!AL18</f>
        <v>9.0267204425004743E-2</v>
      </c>
      <c r="BS18" s="55">
        <f>AG18/Sales!AM18</f>
        <v>9.0314827377599091E-2</v>
      </c>
      <c r="BT18" s="55">
        <f>AH18/Sales!AN18</f>
        <v>9.0370443518316065E-2</v>
      </c>
      <c r="BU18" s="55">
        <f>AI18/Sales!AO18</f>
        <v>9.043121208466709E-2</v>
      </c>
      <c r="BV18" s="55">
        <f>AJ18/Sales!AP18</f>
        <v>9.0487385554134783E-2</v>
      </c>
      <c r="BW18" s="55">
        <f>AK18/Sales!AQ18</f>
        <v>9.0536558151098193E-2</v>
      </c>
      <c r="BX18" s="55">
        <f>AL18/Sales!AR18</f>
        <v>9.0579094424872317E-2</v>
      </c>
      <c r="BY18" s="55">
        <f>AM18/Sales!AS18</f>
        <v>9.0617861664313543E-2</v>
      </c>
      <c r="BZ18" s="55">
        <f>AN18/Sales!AT18</f>
        <v>9.0650446027475184E-2</v>
      </c>
      <c r="CA18" s="55">
        <f>AO18/Sales!AU18</f>
        <v>9.0674232177131081E-2</v>
      </c>
    </row>
    <row r="19" spans="2:79" x14ac:dyDescent="0.35">
      <c r="B19" s="27" t="s">
        <v>2083</v>
      </c>
      <c r="C19" s="27" t="s">
        <v>83</v>
      </c>
      <c r="D19" s="71">
        <f>SUM(Savings_FirstYear!$AR19:AR19)-SUM(Savings_FirstYear!$CD19:CD19)</f>
        <v>0</v>
      </c>
      <c r="E19" s="71">
        <f>SUM(Savings_FirstYear!$AR19:AS19)-SUM(Savings_FirstYear!$CD19:CE19)</f>
        <v>0</v>
      </c>
      <c r="F19" s="71">
        <f>SUM(Savings_FirstYear!$AR19:AT19)-SUM(Savings_FirstYear!$CD19:CF19)</f>
        <v>0</v>
      </c>
      <c r="G19" s="71">
        <f>SUM(Savings_FirstYear!$AR19:AU19)-SUM(Savings_FirstYear!$CD19:CG19)</f>
        <v>0</v>
      </c>
      <c r="H19" s="71">
        <f>SUM(Savings_FirstYear!$AR19:AV19)-SUM(Savings_FirstYear!$CD19:CH19)</f>
        <v>0</v>
      </c>
      <c r="I19" s="71">
        <f>SUM(Savings_FirstYear!$AR19:AW19)-SUM(Savings_FirstYear!$CD19:CI19)</f>
        <v>0</v>
      </c>
      <c r="J19" s="71">
        <f>SUM(Savings_FirstYear!$AR19:AX19)-SUM(Savings_FirstYear!$CD19:CJ19)</f>
        <v>0</v>
      </c>
      <c r="K19" s="71">
        <f>SUM(Savings_FirstYear!$AR19:AY19)-SUM(Savings_FirstYear!$CD19:CK19)</f>
        <v>484.34737945467117</v>
      </c>
      <c r="L19" s="71">
        <f>SUM(Savings_FirstYear!$AR19:AZ19)-SUM(Savings_FirstYear!$CD19:CL19)</f>
        <v>966.79545804393058</v>
      </c>
      <c r="M19" s="71">
        <f>SUM(Savings_FirstYear!$AR19:BA19)-SUM(Savings_FirstYear!$CD19:CM19)</f>
        <v>1447.3811253411798</v>
      </c>
      <c r="N19" s="71">
        <f>SUM(Savings_FirstYear!$AR19:BB19)-SUM(Savings_FirstYear!$CD19:CN19)</f>
        <v>1926.1410108108448</v>
      </c>
      <c r="O19" s="71">
        <f>SUM(Savings_FirstYear!$AR19:BC19)-SUM(Savings_FirstYear!$CD19:CO19)</f>
        <v>2403.1114870707415</v>
      </c>
      <c r="P19" s="71">
        <f>SUM(Savings_FirstYear!$AR19:BD19)-SUM(Savings_FirstYear!$CD19:CP19)</f>
        <v>2878.3286731258372</v>
      </c>
      <c r="Q19" s="71">
        <f>SUM(Savings_FirstYear!$AR19:BE19)-SUM(Savings_FirstYear!$CD19:CQ19)</f>
        <v>3264.7405062317503</v>
      </c>
      <c r="R19" s="71">
        <f>SUM(Savings_FirstYear!$AR19:BF19)-SUM(Savings_FirstYear!$CD19:CR19)</f>
        <v>3567.8431820493206</v>
      </c>
      <c r="S19" s="71">
        <f>SUM(Savings_FirstYear!$AR19:BG19)-SUM(Savings_FirstYear!$CD19:CS19)</f>
        <v>3871.6463026013666</v>
      </c>
      <c r="T19" s="71">
        <f>SUM(Savings_FirstYear!$AR19:BH19)-SUM(Savings_FirstYear!$CD19:CT19)</f>
        <v>4119.5419789086063</v>
      </c>
      <c r="U19" s="71">
        <f>SUM(Savings_FirstYear!$AR19:BI19)-SUM(Savings_FirstYear!$CD19:CU19)</f>
        <v>4269.5463775021053</v>
      </c>
      <c r="V19" s="71">
        <f>SUM(Savings_FirstYear!$AR19:BJ19)-SUM(Savings_FirstYear!$CD19:CV19)</f>
        <v>4422.4075043585053</v>
      </c>
      <c r="W19" s="71">
        <f>SUM(Savings_FirstYear!$AR19:BK19)-SUM(Savings_FirstYear!$CD19:CW19)</f>
        <v>4578.0913300658849</v>
      </c>
      <c r="X19" s="71">
        <f>SUM(Savings_FirstYear!$AR19:BL19)-SUM(Savings_FirstYear!$CD19:CX19)</f>
        <v>4736.4078635712413</v>
      </c>
      <c r="Y19" s="71">
        <f>SUM(Savings_FirstYear!$AR19:BM19)-SUM(Savings_FirstYear!$CD19:CY19)</f>
        <v>4778.5356561124554</v>
      </c>
      <c r="Z19" s="71">
        <f>SUM(Savings_FirstYear!$AR19:BN19)-SUM(Savings_FirstYear!$CD19:CZ19)</f>
        <v>4793.9193252829218</v>
      </c>
      <c r="AA19" s="71">
        <f>SUM(Savings_FirstYear!$AR19:BO19)-SUM(Savings_FirstYear!$CD19:DA19)</f>
        <v>4813.2737538312067</v>
      </c>
      <c r="AB19" s="71">
        <f>SUM(Savings_FirstYear!$AR19:BP19)-SUM(Savings_FirstYear!$CD19:DB19)</f>
        <v>4836.0037734621055</v>
      </c>
      <c r="AC19" s="71">
        <f>SUM(Savings_FirstYear!$AR19:BQ19)-SUM(Savings_FirstYear!$CD19:DC19)</f>
        <v>4861.7390934059031</v>
      </c>
      <c r="AD19" s="71">
        <f>SUM(Savings_FirstYear!$AR19:BR19)-SUM(Savings_FirstYear!$CD19:DD19)</f>
        <v>4890.3917095497936</v>
      </c>
      <c r="AE19" s="71">
        <f>SUM(Savings_FirstYear!$AR19:BS19)-SUM(Savings_FirstYear!$CD19:DE19)</f>
        <v>4921.7090041320525</v>
      </c>
      <c r="AF19" s="71">
        <f>SUM(Savings_FirstYear!$AR19:BT19)-SUM(Savings_FirstYear!$CD19:DF19)</f>
        <v>4947.0949570647472</v>
      </c>
      <c r="AG19" s="71">
        <f>SUM(Savings_FirstYear!$AR19:BU19)-SUM(Savings_FirstYear!$CD19:DG19)</f>
        <v>4971.5764877467009</v>
      </c>
      <c r="AH19" s="71">
        <f>SUM(Savings_FirstYear!$AR19:BV19)-SUM(Savings_FirstYear!$CD19:DH19)</f>
        <v>4996.5318159034805</v>
      </c>
      <c r="AI19" s="71">
        <f>SUM(Savings_FirstYear!$AR19:BW19)-SUM(Savings_FirstYear!$CD19:DI19)</f>
        <v>5021.6922288594578</v>
      </c>
      <c r="AJ19" s="71">
        <f>SUM(Savings_FirstYear!$AR19:BX19)-SUM(Savings_FirstYear!$CD19:DJ19)</f>
        <v>5046.5122850192565</v>
      </c>
      <c r="AK19" s="71">
        <f>SUM(Savings_FirstYear!$AR19:BY19)-SUM(Savings_FirstYear!$CD19:DK19)</f>
        <v>5070.8905609218818</v>
      </c>
      <c r="AL19" s="71">
        <f>SUM(Savings_FirstYear!$AR19:BZ19)-SUM(Savings_FirstYear!$CD19:DL19)</f>
        <v>5094.8517304954748</v>
      </c>
      <c r="AM19" s="71">
        <f>SUM(Savings_FirstYear!$AR19:CA19)-SUM(Savings_FirstYear!$CD19:DM19)</f>
        <v>5118.5791986876229</v>
      </c>
      <c r="AN19" s="71">
        <f>SUM(Savings_FirstYear!$AR19:CB19)-SUM(Savings_FirstYear!$CD19:DN19)</f>
        <v>5141.9480267021299</v>
      </c>
      <c r="AO19" s="71">
        <f>SUM(Savings_FirstYear!$AR19:CC19)-SUM(Savings_FirstYear!$CD19:DO19)</f>
        <v>5164.8227488984066</v>
      </c>
      <c r="AP19" s="55">
        <f>D19/Sales!J19</f>
        <v>0</v>
      </c>
      <c r="AQ19" s="55">
        <f>E19/Sales!K19</f>
        <v>0</v>
      </c>
      <c r="AR19" s="55">
        <f>F19/Sales!L19</f>
        <v>0</v>
      </c>
      <c r="AS19" s="55">
        <f>G19/Sales!M19</f>
        <v>0</v>
      </c>
      <c r="AT19" s="55">
        <f>H19/Sales!N19</f>
        <v>0</v>
      </c>
      <c r="AU19" s="55">
        <f>I19/Sales!O19</f>
        <v>0</v>
      </c>
      <c r="AV19" s="55">
        <f>J19/Sales!P19</f>
        <v>0</v>
      </c>
      <c r="AW19" s="55">
        <f>K19/Sales!Q19</f>
        <v>9.9395808748431562E-3</v>
      </c>
      <c r="AX19" s="55">
        <f>L19/Sales!R19</f>
        <v>1.9720312403630393E-2</v>
      </c>
      <c r="AY19" s="55">
        <f>M19/Sales!S19</f>
        <v>2.9344733236135796E-2</v>
      </c>
      <c r="AZ19" s="55">
        <f>N19/Sales!T19</f>
        <v>3.8815341450718854E-2</v>
      </c>
      <c r="BA19" s="55">
        <f>O19/Sales!U19</f>
        <v>4.8134595202716277E-2</v>
      </c>
      <c r="BB19" s="55">
        <f>P19/Sales!V19</f>
        <v>5.7304913362471503E-2</v>
      </c>
      <c r="BC19" s="55">
        <f>Q19/Sales!W19</f>
        <v>6.4605310135168334E-2</v>
      </c>
      <c r="BD19" s="55">
        <f>R19/Sales!X19</f>
        <v>7.0176770330846308E-2</v>
      </c>
      <c r="BE19" s="55">
        <f>S19/Sales!Y19</f>
        <v>7.5692241554569578E-2</v>
      </c>
      <c r="BF19" s="55">
        <f>T19/Sales!Z19</f>
        <v>8.0052093886742157E-2</v>
      </c>
      <c r="BG19" s="55">
        <f>U19/Sales!AA19</f>
        <v>8.2465741901331296E-2</v>
      </c>
      <c r="BH19" s="55">
        <f>V19/Sales!AB19</f>
        <v>8.4902145501557141E-2</v>
      </c>
      <c r="BI19" s="55">
        <f>W19/Sales!AC19</f>
        <v>8.7359960885608531E-2</v>
      </c>
      <c r="BJ19" s="55">
        <f>X19/Sales!AD19</f>
        <v>8.9834911401234674E-2</v>
      </c>
      <c r="BK19" s="55">
        <f>Y19/Sales!AE19</f>
        <v>9.0086342106627193E-2</v>
      </c>
      <c r="BL19" s="55">
        <f>Z19/Sales!AF19</f>
        <v>8.9830313448368282E-2</v>
      </c>
      <c r="BM19" s="55">
        <f>AA19/Sales!AG19</f>
        <v>8.9648046091990591E-2</v>
      </c>
      <c r="BN19" s="55">
        <f>AB19/Sales!AH19</f>
        <v>8.9527193093042481E-2</v>
      </c>
      <c r="BO19" s="55">
        <f>AC19/Sales!AI19</f>
        <v>8.9459827777278011E-2</v>
      </c>
      <c r="BP19" s="55">
        <f>AD19/Sales!AJ19</f>
        <v>8.9443364542448708E-2</v>
      </c>
      <c r="BQ19" s="55">
        <f>AE19/Sales!AK19</f>
        <v>8.9472276016894864E-2</v>
      </c>
      <c r="BR19" s="55">
        <f>AF19/Sales!AL19</f>
        <v>8.9562644065680638E-2</v>
      </c>
      <c r="BS19" s="55">
        <f>AG19/Sales!AM19</f>
        <v>8.9634436456110439E-2</v>
      </c>
      <c r="BT19" s="55">
        <f>AH19/Sales!AN19</f>
        <v>8.9712618154716706E-2</v>
      </c>
      <c r="BU19" s="55">
        <f>AI19/Sales!AO19</f>
        <v>8.9792295280238243E-2</v>
      </c>
      <c r="BV19" s="55">
        <f>AJ19/Sales!AP19</f>
        <v>8.986372629561809E-2</v>
      </c>
      <c r="BW19" s="55">
        <f>AK19/Sales!AQ19</f>
        <v>8.992520430819459E-2</v>
      </c>
      <c r="BX19" s="55">
        <f>AL19/Sales!AR19</f>
        <v>8.9977278328757168E-2</v>
      </c>
      <c r="BY19" s="55">
        <f>AM19/Sales!AS19</f>
        <v>9.0023280966770064E-2</v>
      </c>
      <c r="BZ19" s="55">
        <f>AN19/Sales!AT19</f>
        <v>9.0061090106156594E-2</v>
      </c>
      <c r="CA19" s="55">
        <f>AO19/Sales!AU19</f>
        <v>9.0088435622910412E-2</v>
      </c>
    </row>
    <row r="20" spans="2:79" x14ac:dyDescent="0.35">
      <c r="B20" s="27" t="s">
        <v>2084</v>
      </c>
      <c r="C20" s="27" t="s">
        <v>75</v>
      </c>
      <c r="D20" s="71">
        <f>SUM(Savings_FirstYear!$AR20:AR20)-SUM(Savings_FirstYear!$CD20:CD20)</f>
        <v>0</v>
      </c>
      <c r="E20" s="71">
        <f>SUM(Savings_FirstYear!$AR20:AS20)-SUM(Savings_FirstYear!$CD20:CE20)</f>
        <v>0</v>
      </c>
      <c r="F20" s="71">
        <f>SUM(Savings_FirstYear!$AR20:AT20)-SUM(Savings_FirstYear!$CD20:CF20)</f>
        <v>0</v>
      </c>
      <c r="G20" s="71">
        <f>SUM(Savings_FirstYear!$AR20:AU20)-SUM(Savings_FirstYear!$CD20:CG20)</f>
        <v>0</v>
      </c>
      <c r="H20" s="71">
        <f>SUM(Savings_FirstYear!$AR20:AV20)-SUM(Savings_FirstYear!$CD20:CH20)</f>
        <v>0</v>
      </c>
      <c r="I20" s="71">
        <f>SUM(Savings_FirstYear!$AR20:AW20)-SUM(Savings_FirstYear!$CD20:CI20)</f>
        <v>0</v>
      </c>
      <c r="J20" s="71">
        <f>SUM(Savings_FirstYear!$AR20:AX20)-SUM(Savings_FirstYear!$CD20:CJ20)</f>
        <v>0</v>
      </c>
      <c r="K20" s="71">
        <f>SUM(Savings_FirstYear!$AR20:AY20)-SUM(Savings_FirstYear!$CD20:CK20)</f>
        <v>2.3061581684254384</v>
      </c>
      <c r="L20" s="71">
        <f>SUM(Savings_FirstYear!$AR20:AZ20)-SUM(Savings_FirstYear!$CD20:CL20)</f>
        <v>87.761552266966291</v>
      </c>
      <c r="M20" s="71">
        <f>SUM(Savings_FirstYear!$AR20:BA20)-SUM(Savings_FirstYear!$CD20:CM20)</f>
        <v>257.02816851939633</v>
      </c>
      <c r="N20" s="71">
        <f>SUM(Savings_FirstYear!$AR20:BB20)-SUM(Savings_FirstYear!$CD20:CN20)</f>
        <v>510.27426184234139</v>
      </c>
      <c r="O20" s="71">
        <f>SUM(Savings_FirstYear!$AR20:BC20)-SUM(Savings_FirstYear!$CD20:CO20)</f>
        <v>847.17311153113064</v>
      </c>
      <c r="P20" s="71">
        <f>SUM(Savings_FirstYear!$AR20:BD20)-SUM(Savings_FirstYear!$CD20:CP20)</f>
        <v>1264.5770735008794</v>
      </c>
      <c r="Q20" s="71">
        <f>SUM(Savings_FirstYear!$AR20:BE20)-SUM(Savings_FirstYear!$CD20:CQ20)</f>
        <v>1679.9749554943676</v>
      </c>
      <c r="R20" s="71">
        <f>SUM(Savings_FirstYear!$AR20:BF20)-SUM(Savings_FirstYear!$CD20:CR20)</f>
        <v>2078.4720844301401</v>
      </c>
      <c r="S20" s="71">
        <f>SUM(Savings_FirstYear!$AR20:BG20)-SUM(Savings_FirstYear!$CD20:CS20)</f>
        <v>2446.3073029896063</v>
      </c>
      <c r="T20" s="71">
        <f>SUM(Savings_FirstYear!$AR20:BH20)-SUM(Savings_FirstYear!$CD20:CT20)</f>
        <v>2783.3900820680738</v>
      </c>
      <c r="U20" s="71">
        <f>SUM(Savings_FirstYear!$AR20:BI20)-SUM(Savings_FirstYear!$CD20:CU20)</f>
        <v>3080.152395073932</v>
      </c>
      <c r="V20" s="71">
        <f>SUM(Savings_FirstYear!$AR20:BJ20)-SUM(Savings_FirstYear!$CD20:CV20)</f>
        <v>3320.970728031537</v>
      </c>
      <c r="W20" s="71">
        <f>SUM(Savings_FirstYear!$AR20:BK20)-SUM(Savings_FirstYear!$CD20:CW20)</f>
        <v>3521.5648689765967</v>
      </c>
      <c r="X20" s="71">
        <f>SUM(Savings_FirstYear!$AR20:BL20)-SUM(Savings_FirstYear!$CD20:CX20)</f>
        <v>3696.3918158219112</v>
      </c>
      <c r="Y20" s="71">
        <f>SUM(Savings_FirstYear!$AR20:BM20)-SUM(Savings_FirstYear!$CD20:CY20)</f>
        <v>3845.5569590437863</v>
      </c>
      <c r="Z20" s="71">
        <f>SUM(Savings_FirstYear!$AR20:BN20)-SUM(Savings_FirstYear!$CD20:CZ20)</f>
        <v>3959.5609133557628</v>
      </c>
      <c r="AA20" s="71">
        <f>SUM(Savings_FirstYear!$AR20:BO20)-SUM(Savings_FirstYear!$CD20:DA20)</f>
        <v>4050.2399246846912</v>
      </c>
      <c r="AB20" s="71">
        <f>SUM(Savings_FirstYear!$AR20:BP20)-SUM(Savings_FirstYear!$CD20:DB20)</f>
        <v>4117.6013500238714</v>
      </c>
      <c r="AC20" s="71">
        <f>SUM(Savings_FirstYear!$AR20:BQ20)-SUM(Savings_FirstYear!$CD20:DC20)</f>
        <v>4161.713631824332</v>
      </c>
      <c r="AD20" s="71">
        <f>SUM(Savings_FirstYear!$AR20:BR20)-SUM(Savings_FirstYear!$CD20:DD20)</f>
        <v>4183.3391064342341</v>
      </c>
      <c r="AE20" s="71">
        <f>SUM(Savings_FirstYear!$AR20:BS20)-SUM(Savings_FirstYear!$CD20:DE20)</f>
        <v>4202.7665561281101</v>
      </c>
      <c r="AF20" s="71">
        <f>SUM(Savings_FirstYear!$AR20:BT20)-SUM(Savings_FirstYear!$CD20:DF20)</f>
        <v>4224.9150638812225</v>
      </c>
      <c r="AG20" s="71">
        <f>SUM(Savings_FirstYear!$AR20:BU20)-SUM(Savings_FirstYear!$CD20:DG20)</f>
        <v>4247.6646751873341</v>
      </c>
      <c r="AH20" s="71">
        <f>SUM(Savings_FirstYear!$AR20:BV20)-SUM(Savings_FirstYear!$CD20:DH20)</f>
        <v>4270.4517480660134</v>
      </c>
      <c r="AI20" s="71">
        <f>SUM(Savings_FirstYear!$AR20:BW20)-SUM(Savings_FirstYear!$CD20:DI20)</f>
        <v>4293.0081860550226</v>
      </c>
      <c r="AJ20" s="71">
        <f>SUM(Savings_FirstYear!$AR20:BX20)-SUM(Savings_FirstYear!$CD20:DJ20)</f>
        <v>4315.0439312160352</v>
      </c>
      <c r="AK20" s="71">
        <f>SUM(Savings_FirstYear!$AR20:BY20)-SUM(Savings_FirstYear!$CD20:DK20)</f>
        <v>4336.2711586956157</v>
      </c>
      <c r="AL20" s="71">
        <f>SUM(Savings_FirstYear!$AR20:BZ20)-SUM(Savings_FirstYear!$CD20:DL20)</f>
        <v>4357.7999969640605</v>
      </c>
      <c r="AM20" s="71">
        <f>SUM(Savings_FirstYear!$AR20:CA20)-SUM(Savings_FirstYear!$CD20:DM20)</f>
        <v>4379.7877946707313</v>
      </c>
      <c r="AN20" s="71">
        <f>SUM(Savings_FirstYear!$AR20:CB20)-SUM(Savings_FirstYear!$CD20:DN20)</f>
        <v>4402.1532670245288</v>
      </c>
      <c r="AO20" s="71">
        <f>SUM(Savings_FirstYear!$AR20:CC20)-SUM(Savings_FirstYear!$CD20:DO20)</f>
        <v>4424.7348068690171</v>
      </c>
      <c r="AP20" s="55">
        <f>D20/Sales!J20</f>
        <v>0</v>
      </c>
      <c r="AQ20" s="55">
        <f>E20/Sales!K20</f>
        <v>0</v>
      </c>
      <c r="AR20" s="55">
        <f>F20/Sales!L20</f>
        <v>0</v>
      </c>
      <c r="AS20" s="55">
        <f>G20/Sales!M20</f>
        <v>0</v>
      </c>
      <c r="AT20" s="55">
        <f>H20/Sales!N20</f>
        <v>0</v>
      </c>
      <c r="AU20" s="55">
        <f>I20/Sales!O20</f>
        <v>0</v>
      </c>
      <c r="AV20" s="55">
        <f>J20/Sales!P20</f>
        <v>0</v>
      </c>
      <c r="AW20" s="55">
        <f>K20/Sales!Q20</f>
        <v>5.5476506974215804E-5</v>
      </c>
      <c r="AX20" s="55">
        <f>L20/Sales!R20</f>
        <v>2.0984498585368246E-3</v>
      </c>
      <c r="AY20" s="55">
        <f>M20/Sales!S20</f>
        <v>6.1087071270043503E-3</v>
      </c>
      <c r="AZ20" s="55">
        <f>N20/Sales!T20</f>
        <v>1.2054425789148119E-2</v>
      </c>
      <c r="BA20" s="55">
        <f>O20/Sales!U20</f>
        <v>1.9892497395053842E-2</v>
      </c>
      <c r="BB20" s="55">
        <f>P20/Sales!V20</f>
        <v>2.9514588506328199E-2</v>
      </c>
      <c r="BC20" s="55">
        <f>Q20/Sales!W20</f>
        <v>3.897342005526741E-2</v>
      </c>
      <c r="BD20" s="55">
        <f>R20/Sales!X20</f>
        <v>4.7927435231106312E-2</v>
      </c>
      <c r="BE20" s="55">
        <f>S20/Sales!Y20</f>
        <v>5.6069319725621888E-2</v>
      </c>
      <c r="BF20" s="55">
        <f>T20/Sales!Z20</f>
        <v>6.3410712439863737E-2</v>
      </c>
      <c r="BG20" s="55">
        <f>U20/Sales!AA20</f>
        <v>6.9748527556912493E-2</v>
      </c>
      <c r="BH20" s="55">
        <f>V20/Sales!AB20</f>
        <v>7.4748446153592968E-2</v>
      </c>
      <c r="BI20" s="55">
        <f>W20/Sales!AC20</f>
        <v>7.8785645273283841E-2</v>
      </c>
      <c r="BJ20" s="55">
        <f>X20/Sales!AD20</f>
        <v>8.2198460888990771E-2</v>
      </c>
      <c r="BK20" s="55">
        <f>Y20/Sales!AE20</f>
        <v>8.5000056857810091E-2</v>
      </c>
      <c r="BL20" s="55">
        <f>Z20/Sales!AF20</f>
        <v>8.6992393164491449E-2</v>
      </c>
      <c r="BM20" s="55">
        <f>AA20/Sales!AG20</f>
        <v>8.8448257717221049E-2</v>
      </c>
      <c r="BN20" s="55">
        <f>AB20/Sales!AH20</f>
        <v>8.9377275499607237E-2</v>
      </c>
      <c r="BO20" s="55">
        <f>AC20/Sales!AI20</f>
        <v>8.9790272459818146E-2</v>
      </c>
      <c r="BP20" s="55">
        <f>AD20/Sales!AJ20</f>
        <v>8.9712807722799562E-2</v>
      </c>
      <c r="BQ20" s="55">
        <f>AE20/Sales!AK20</f>
        <v>8.9586161396560463E-2</v>
      </c>
      <c r="BR20" s="55">
        <f>AF20/Sales!AL20</f>
        <v>8.960059064121878E-2</v>
      </c>
      <c r="BS20" s="55">
        <f>AG20/Sales!AM20</f>
        <v>8.9625242600318927E-2</v>
      </c>
      <c r="BT20" s="55">
        <f>AH20/Sales!AN20</f>
        <v>8.9648116195841579E-2</v>
      </c>
      <c r="BU20" s="55">
        <f>AI20/Sales!AO20</f>
        <v>8.966362541641322E-2</v>
      </c>
      <c r="BV20" s="55">
        <f>AJ20/Sales!AP20</f>
        <v>8.9665841653433387E-2</v>
      </c>
      <c r="BW20" s="55">
        <f>AK20/Sales!AQ20</f>
        <v>8.9649004054974862E-2</v>
      </c>
      <c r="BX20" s="55">
        <f>AL20/Sales!AR20</f>
        <v>8.9636225577259157E-2</v>
      </c>
      <c r="BY20" s="55">
        <f>AM20/Sales!AS20</f>
        <v>8.9630653947156261E-2</v>
      </c>
      <c r="BZ20" s="55">
        <f>AN20/Sales!AT20</f>
        <v>8.9630513501093634E-2</v>
      </c>
      <c r="CA20" s="55">
        <f>AO20/Sales!AU20</f>
        <v>8.9632436401468674E-2</v>
      </c>
    </row>
    <row r="21" spans="2:79" x14ac:dyDescent="0.35">
      <c r="B21" s="27" t="s">
        <v>2085</v>
      </c>
      <c r="C21" s="27" t="s">
        <v>106</v>
      </c>
      <c r="D21" s="71">
        <f>SUM(Savings_FirstYear!$AR21:AR21)-SUM(Savings_FirstYear!$CD21:CD21)</f>
        <v>0</v>
      </c>
      <c r="E21" s="71">
        <f>SUM(Savings_FirstYear!$AR21:AS21)-SUM(Savings_FirstYear!$CD21:CE21)</f>
        <v>0</v>
      </c>
      <c r="F21" s="71">
        <f>SUM(Savings_FirstYear!$AR21:AT21)-SUM(Savings_FirstYear!$CD21:CF21)</f>
        <v>0</v>
      </c>
      <c r="G21" s="71">
        <f>SUM(Savings_FirstYear!$AR21:AU21)-SUM(Savings_FirstYear!$CD21:CG21)</f>
        <v>0</v>
      </c>
      <c r="H21" s="71">
        <f>SUM(Savings_FirstYear!$AR21:AV21)-SUM(Savings_FirstYear!$CD21:CH21)</f>
        <v>0</v>
      </c>
      <c r="I21" s="71">
        <f>SUM(Savings_FirstYear!$AR21:AW21)-SUM(Savings_FirstYear!$CD21:CI21)</f>
        <v>0</v>
      </c>
      <c r="J21" s="71">
        <f>SUM(Savings_FirstYear!$AR21:AX21)-SUM(Savings_FirstYear!$CD21:CJ21)</f>
        <v>0</v>
      </c>
      <c r="K21" s="71">
        <f>SUM(Savings_FirstYear!$AR21:AY21)-SUM(Savings_FirstYear!$CD21:CK21)</f>
        <v>336.72160297605552</v>
      </c>
      <c r="L21" s="71">
        <f>SUM(Savings_FirstYear!$AR21:AZ21)-SUM(Savings_FirstYear!$CD21:CL21)</f>
        <v>854.51594115618855</v>
      </c>
      <c r="M21" s="71">
        <f>SUM(Savings_FirstYear!$AR21:BA21)-SUM(Savings_FirstYear!$CD21:CM21)</f>
        <v>1553.7791035331547</v>
      </c>
      <c r="N21" s="71">
        <f>SUM(Savings_FirstYear!$AR21:BB21)-SUM(Savings_FirstYear!$CD21:CN21)</f>
        <v>2433.8577580030142</v>
      </c>
      <c r="O21" s="71">
        <f>SUM(Savings_FirstYear!$AR21:BC21)-SUM(Savings_FirstYear!$CD21:CO21)</f>
        <v>3333.6345149507206</v>
      </c>
      <c r="P21" s="71">
        <f>SUM(Savings_FirstYear!$AR21:BD21)-SUM(Savings_FirstYear!$CD21:CP21)</f>
        <v>4232.4308431300706</v>
      </c>
      <c r="Q21" s="71">
        <f>SUM(Savings_FirstYear!$AR21:BE21)-SUM(Savings_FirstYear!$CD21:CQ21)</f>
        <v>5069.7819786965792</v>
      </c>
      <c r="R21" s="71">
        <f>SUM(Savings_FirstYear!$AR21:BF21)-SUM(Savings_FirstYear!$CD21:CR21)</f>
        <v>5816.7681775130814</v>
      </c>
      <c r="S21" s="71">
        <f>SUM(Savings_FirstYear!$AR21:BG21)-SUM(Savings_FirstYear!$CD21:CS21)</f>
        <v>6500.913844999186</v>
      </c>
      <c r="T21" s="71">
        <f>SUM(Savings_FirstYear!$AR21:BH21)-SUM(Savings_FirstYear!$CD21:CT21)</f>
        <v>7083.6151590603486</v>
      </c>
      <c r="U21" s="71">
        <f>SUM(Savings_FirstYear!$AR21:BI21)-SUM(Savings_FirstYear!$CD21:CU21)</f>
        <v>7544.1430346170555</v>
      </c>
      <c r="V21" s="71">
        <f>SUM(Savings_FirstYear!$AR21:BJ21)-SUM(Savings_FirstYear!$CD21:CV21)</f>
        <v>7946.9559005755791</v>
      </c>
      <c r="W21" s="71">
        <f>SUM(Savings_FirstYear!$AR21:BK21)-SUM(Savings_FirstYear!$CD21:CW21)</f>
        <v>8296.2217075381559</v>
      </c>
      <c r="X21" s="71">
        <f>SUM(Savings_FirstYear!$AR21:BL21)-SUM(Savings_FirstYear!$CD21:CX21)</f>
        <v>8611.3773138931992</v>
      </c>
      <c r="Y21" s="71">
        <f>SUM(Savings_FirstYear!$AR21:BM21)-SUM(Savings_FirstYear!$CD21:CY21)</f>
        <v>8845.642383662338</v>
      </c>
      <c r="Z21" s="71">
        <f>SUM(Savings_FirstYear!$AR21:BN21)-SUM(Savings_FirstYear!$CD21:CZ21)</f>
        <v>9020.6920339556982</v>
      </c>
      <c r="AA21" s="71">
        <f>SUM(Savings_FirstYear!$AR21:BO21)-SUM(Savings_FirstYear!$CD21:DA21)</f>
        <v>9146.499145860409</v>
      </c>
      <c r="AB21" s="71">
        <f>SUM(Savings_FirstYear!$AR21:BP21)-SUM(Savings_FirstYear!$CD21:DB21)</f>
        <v>9223.0945981273399</v>
      </c>
      <c r="AC21" s="71">
        <f>SUM(Savings_FirstYear!$AR21:BQ21)-SUM(Savings_FirstYear!$CD21:DC21)</f>
        <v>9289.8858222325762</v>
      </c>
      <c r="AD21" s="71">
        <f>SUM(Savings_FirstYear!$AR21:BR21)-SUM(Savings_FirstYear!$CD21:DD21)</f>
        <v>9361.7741751351205</v>
      </c>
      <c r="AE21" s="71">
        <f>SUM(Savings_FirstYear!$AR21:BS21)-SUM(Savings_FirstYear!$CD21:DE21)</f>
        <v>9439.5183344224533</v>
      </c>
      <c r="AF21" s="71">
        <f>SUM(Savings_FirstYear!$AR21:BT21)-SUM(Savings_FirstYear!$CD21:DF21)</f>
        <v>9516.8674624624073</v>
      </c>
      <c r="AG21" s="71">
        <f>SUM(Savings_FirstYear!$AR21:BU21)-SUM(Savings_FirstYear!$CD21:DG21)</f>
        <v>9591.4695357205001</v>
      </c>
      <c r="AH21" s="71">
        <f>SUM(Savings_FirstYear!$AR21:BV21)-SUM(Savings_FirstYear!$CD21:DH21)</f>
        <v>9663.2243253756205</v>
      </c>
      <c r="AI21" s="71">
        <f>SUM(Savings_FirstYear!$AR21:BW21)-SUM(Savings_FirstYear!$CD21:DI21)</f>
        <v>9731.5061998641286</v>
      </c>
      <c r="AJ21" s="71">
        <f>SUM(Savings_FirstYear!$AR21:BX21)-SUM(Savings_FirstYear!$CD21:DJ21)</f>
        <v>9798.2577394338641</v>
      </c>
      <c r="AK21" s="71">
        <f>SUM(Savings_FirstYear!$AR21:BY21)-SUM(Savings_FirstYear!$CD21:DK21)</f>
        <v>9863.8729741361076</v>
      </c>
      <c r="AL21" s="71">
        <f>SUM(Savings_FirstYear!$AR21:BZ21)-SUM(Savings_FirstYear!$CD21:DL21)</f>
        <v>9928.0774081694963</v>
      </c>
      <c r="AM21" s="71">
        <f>SUM(Savings_FirstYear!$AR21:CA21)-SUM(Savings_FirstYear!$CD21:DM21)</f>
        <v>9991.1923703242937</v>
      </c>
      <c r="AN21" s="71">
        <f>SUM(Savings_FirstYear!$AR21:CB21)-SUM(Savings_FirstYear!$CD21:DN21)</f>
        <v>10053.490148051838</v>
      </c>
      <c r="AO21" s="71">
        <f>SUM(Savings_FirstYear!$AR21:CC21)-SUM(Savings_FirstYear!$CD21:DO21)</f>
        <v>10114.751112007802</v>
      </c>
      <c r="AP21" s="55">
        <f>D21/Sales!J21</f>
        <v>0</v>
      </c>
      <c r="AQ21" s="55">
        <f>E21/Sales!K21</f>
        <v>0</v>
      </c>
      <c r="AR21" s="55">
        <f>F21/Sales!L21</f>
        <v>0</v>
      </c>
      <c r="AS21" s="55">
        <f>G21/Sales!M21</f>
        <v>0</v>
      </c>
      <c r="AT21" s="55">
        <f>H21/Sales!N21</f>
        <v>0</v>
      </c>
      <c r="AU21" s="55">
        <f>I21/Sales!O21</f>
        <v>0</v>
      </c>
      <c r="AV21" s="55">
        <f>J21/Sales!P21</f>
        <v>0</v>
      </c>
      <c r="AW21" s="55">
        <f>K21/Sales!Q21</f>
        <v>3.7393788422077083E-3</v>
      </c>
      <c r="AX21" s="55">
        <f>L21/Sales!R21</f>
        <v>9.4079954961103201E-3</v>
      </c>
      <c r="AY21" s="55">
        <f>M21/Sales!S21</f>
        <v>1.6959562858370615E-2</v>
      </c>
      <c r="AZ21" s="55">
        <f>N21/Sales!T21</f>
        <v>2.6337164497403583E-2</v>
      </c>
      <c r="BA21" s="55">
        <f>O21/Sales!U21</f>
        <v>3.5763519618356006E-2</v>
      </c>
      <c r="BB21" s="55">
        <f>P21/Sales!V21</f>
        <v>4.5015345210970878E-2</v>
      </c>
      <c r="BC21" s="55">
        <f>Q21/Sales!W21</f>
        <v>5.3457475225046659E-2</v>
      </c>
      <c r="BD21" s="55">
        <f>R21/Sales!X21</f>
        <v>6.0806409704617703E-2</v>
      </c>
      <c r="BE21" s="55">
        <f>S21/Sales!Y21</f>
        <v>6.7373709836772558E-2</v>
      </c>
      <c r="BF21" s="55">
        <f>T21/Sales!Z21</f>
        <v>7.2781240854559698E-2</v>
      </c>
      <c r="BG21" s="55">
        <f>U21/Sales!AA21</f>
        <v>7.6846281351577797E-2</v>
      </c>
      <c r="BH21" s="55">
        <f>V21/Sales!AB21</f>
        <v>8.0253169120088286E-2</v>
      </c>
      <c r="BI21" s="55">
        <f>W21/Sales!AC21</f>
        <v>8.3059666591919448E-2</v>
      </c>
      <c r="BJ21" s="55">
        <f>X21/Sales!AD21</f>
        <v>8.547338391209873E-2</v>
      </c>
      <c r="BK21" s="55">
        <f>Y21/Sales!AE21</f>
        <v>8.7043451314996745E-2</v>
      </c>
      <c r="BL21" s="55">
        <f>Z21/Sales!AF21</f>
        <v>8.8002503488333009E-2</v>
      </c>
      <c r="BM21" s="55">
        <f>AA21/Sales!AG21</f>
        <v>8.8462358639359112E-2</v>
      </c>
      <c r="BN21" s="55">
        <f>AB21/Sales!AH21</f>
        <v>8.8435925503552129E-2</v>
      </c>
      <c r="BO21" s="55">
        <f>AC21/Sales!AI21</f>
        <v>8.831020319751659E-2</v>
      </c>
      <c r="BP21" s="55">
        <f>AD21/Sales!AJ21</f>
        <v>8.822813808932449E-2</v>
      </c>
      <c r="BQ21" s="55">
        <f>AE21/Sales!AK21</f>
        <v>8.819566381913066E-2</v>
      </c>
      <c r="BR21" s="55">
        <f>AF21/Sales!AL21</f>
        <v>8.8417485556604808E-2</v>
      </c>
      <c r="BS21" s="55">
        <f>AG21/Sales!AM21</f>
        <v>8.8608631815977681E-2</v>
      </c>
      <c r="BT21" s="55">
        <f>AH21/Sales!AN21</f>
        <v>8.8768663370377116E-2</v>
      </c>
      <c r="BU21" s="55">
        <f>AI21/Sales!AO21</f>
        <v>8.8892357195313035E-2</v>
      </c>
      <c r="BV21" s="55">
        <f>AJ21/Sales!AP21</f>
        <v>8.899794081136142E-2</v>
      </c>
      <c r="BW21" s="55">
        <f>AK21/Sales!AQ21</f>
        <v>8.9089251447834986E-2</v>
      </c>
      <c r="BX21" s="55">
        <f>AL21/Sales!AR21</f>
        <v>8.9164039115827348E-2</v>
      </c>
      <c r="BY21" s="55">
        <f>AM21/Sales!AS21</f>
        <v>8.922542803163086E-2</v>
      </c>
      <c r="BZ21" s="55">
        <f>AN21/Sales!AT21</f>
        <v>8.9276039516294398E-2</v>
      </c>
      <c r="CA21" s="55">
        <f>AO21/Sales!AU21</f>
        <v>8.9314094569555358E-2</v>
      </c>
    </row>
    <row r="22" spans="2:79" x14ac:dyDescent="0.35">
      <c r="B22" s="27" t="s">
        <v>2086</v>
      </c>
      <c r="C22" s="27" t="s">
        <v>28</v>
      </c>
      <c r="D22" s="71">
        <f>SUM(Savings_FirstYear!$AR22:AR22)-SUM(Savings_FirstYear!$CD22:CD22)</f>
        <v>0</v>
      </c>
      <c r="E22" s="71">
        <f>SUM(Savings_FirstYear!$AR22:AS22)-SUM(Savings_FirstYear!$CD22:CE22)</f>
        <v>0</v>
      </c>
      <c r="F22" s="71">
        <f>SUM(Savings_FirstYear!$AR22:AT22)-SUM(Savings_FirstYear!$CD22:CF22)</f>
        <v>0</v>
      </c>
      <c r="G22" s="71">
        <f>SUM(Savings_FirstYear!$AR22:AU22)-SUM(Savings_FirstYear!$CD22:CG22)</f>
        <v>0</v>
      </c>
      <c r="H22" s="71">
        <f>SUM(Savings_FirstYear!$AR22:AV22)-SUM(Savings_FirstYear!$CD22:CH22)</f>
        <v>0</v>
      </c>
      <c r="I22" s="71">
        <f>SUM(Savings_FirstYear!$AR22:AW22)-SUM(Savings_FirstYear!$CD22:CI22)</f>
        <v>0</v>
      </c>
      <c r="J22" s="71">
        <f>SUM(Savings_FirstYear!$AR22:AX22)-SUM(Savings_FirstYear!$CD22:CJ22)</f>
        <v>0</v>
      </c>
      <c r="K22" s="71">
        <f>SUM(Savings_FirstYear!$AR22:AY22)-SUM(Savings_FirstYear!$CD22:CK22)</f>
        <v>22.885428962164006</v>
      </c>
      <c r="L22" s="71">
        <f>SUM(Savings_FirstYear!$AR22:AZ22)-SUM(Savings_FirstYear!$CD22:CL22)</f>
        <v>229.3887814775901</v>
      </c>
      <c r="M22" s="71">
        <f>SUM(Savings_FirstYear!$AR22:BA22)-SUM(Savings_FirstYear!$CD22:CM22)</f>
        <v>622.15188235448181</v>
      </c>
      <c r="N22" s="71">
        <f>SUM(Savings_FirstYear!$AR22:BB22)-SUM(Savings_FirstYear!$CD22:CN22)</f>
        <v>1202.7487779866144</v>
      </c>
      <c r="O22" s="71">
        <f>SUM(Savings_FirstYear!$AR22:BC22)-SUM(Savings_FirstYear!$CD22:CO22)</f>
        <v>1971.6740567015349</v>
      </c>
      <c r="P22" s="71">
        <f>SUM(Savings_FirstYear!$AR22:BD22)-SUM(Savings_FirstYear!$CD22:CP22)</f>
        <v>2904.836714146164</v>
      </c>
      <c r="Q22" s="71">
        <f>SUM(Savings_FirstYear!$AR22:BE22)-SUM(Savings_FirstYear!$CD22:CQ22)</f>
        <v>3833.6738461381965</v>
      </c>
      <c r="R22" s="71">
        <f>SUM(Savings_FirstYear!$AR22:BF22)-SUM(Savings_FirstYear!$CD22:CR22)</f>
        <v>4725.5013776978931</v>
      </c>
      <c r="S22" s="71">
        <f>SUM(Savings_FirstYear!$AR22:BG22)-SUM(Savings_FirstYear!$CD22:CS22)</f>
        <v>5552.81185648676</v>
      </c>
      <c r="T22" s="71">
        <f>SUM(Savings_FirstYear!$AR22:BH22)-SUM(Savings_FirstYear!$CD22:CT22)</f>
        <v>6312.9299105800737</v>
      </c>
      <c r="U22" s="71">
        <f>SUM(Savings_FirstYear!$AR22:BI22)-SUM(Savings_FirstYear!$CD22:CU22)</f>
        <v>6982.7784338219517</v>
      </c>
      <c r="V22" s="71">
        <f>SUM(Savings_FirstYear!$AR22:BJ22)-SUM(Savings_FirstYear!$CD22:CV22)</f>
        <v>7534.3103438868075</v>
      </c>
      <c r="W22" s="71">
        <f>SUM(Savings_FirstYear!$AR22:BK22)-SUM(Savings_FirstYear!$CD22:CW22)</f>
        <v>8001.7632618185089</v>
      </c>
      <c r="X22" s="71">
        <f>SUM(Savings_FirstYear!$AR22:BL22)-SUM(Savings_FirstYear!$CD22:CX22)</f>
        <v>8413.7923353134338</v>
      </c>
      <c r="Y22" s="71">
        <f>SUM(Savings_FirstYear!$AR22:BM22)-SUM(Savings_FirstYear!$CD22:CY22)</f>
        <v>8768.0556226917415</v>
      </c>
      <c r="Z22" s="71">
        <f>SUM(Savings_FirstYear!$AR22:BN22)-SUM(Savings_FirstYear!$CD22:CZ22)</f>
        <v>9048.4112477248436</v>
      </c>
      <c r="AA22" s="71">
        <f>SUM(Savings_FirstYear!$AR22:BO22)-SUM(Savings_FirstYear!$CD22:DA22)</f>
        <v>9278.3768115460334</v>
      </c>
      <c r="AB22" s="71">
        <f>SUM(Savings_FirstYear!$AR22:BP22)-SUM(Savings_FirstYear!$CD22:DB22)</f>
        <v>9457.6113554023177</v>
      </c>
      <c r="AC22" s="71">
        <f>SUM(Savings_FirstYear!$AR22:BQ22)-SUM(Savings_FirstYear!$CD22:DC22)</f>
        <v>9585.9199741782959</v>
      </c>
      <c r="AD22" s="71">
        <f>SUM(Savings_FirstYear!$AR22:BR22)-SUM(Savings_FirstYear!$CD22:DD22)</f>
        <v>9669.1469527201007</v>
      </c>
      <c r="AE22" s="71">
        <f>SUM(Savings_FirstYear!$AR22:BS22)-SUM(Savings_FirstYear!$CD22:DE22)</f>
        <v>9749.044170796933</v>
      </c>
      <c r="AF22" s="71">
        <f>SUM(Savings_FirstYear!$AR22:BT22)-SUM(Savings_FirstYear!$CD22:DF22)</f>
        <v>9835.1205972378248</v>
      </c>
      <c r="AG22" s="71">
        <f>SUM(Savings_FirstYear!$AR22:BU22)-SUM(Savings_FirstYear!$CD22:DG22)</f>
        <v>9921.8514810545003</v>
      </c>
      <c r="AH22" s="71">
        <f>SUM(Savings_FirstYear!$AR22:BV22)-SUM(Savings_FirstYear!$CD22:DH22)</f>
        <v>10008.043648706991</v>
      </c>
      <c r="AI22" s="71">
        <f>SUM(Savings_FirstYear!$AR22:BW22)-SUM(Savings_FirstYear!$CD22:DI22)</f>
        <v>10093.079366526221</v>
      </c>
      <c r="AJ22" s="71">
        <f>SUM(Savings_FirstYear!$AR22:BX22)-SUM(Savings_FirstYear!$CD22:DJ22)</f>
        <v>10176.284884036297</v>
      </c>
      <c r="AK22" s="71">
        <f>SUM(Savings_FirstYear!$AR22:BY22)-SUM(Savings_FirstYear!$CD22:DK22)</f>
        <v>10257.321004208723</v>
      </c>
      <c r="AL22" s="71">
        <f>SUM(Savings_FirstYear!$AR22:BZ22)-SUM(Savings_FirstYear!$CD22:DL22)</f>
        <v>10338.4283235967</v>
      </c>
      <c r="AM22" s="71">
        <f>SUM(Savings_FirstYear!$AR22:CA22)-SUM(Savings_FirstYear!$CD22:DM22)</f>
        <v>10420.101384729931</v>
      </c>
      <c r="AN22" s="71">
        <f>SUM(Savings_FirstYear!$AR22:CB22)-SUM(Savings_FirstYear!$CD22:DN22)</f>
        <v>10502.343161997553</v>
      </c>
      <c r="AO22" s="71">
        <f>SUM(Savings_FirstYear!$AR22:CC22)-SUM(Savings_FirstYear!$CD22:DO22)</f>
        <v>10584.805916199941</v>
      </c>
      <c r="AP22" s="55">
        <f>D22/Sales!J22</f>
        <v>0</v>
      </c>
      <c r="AQ22" s="55">
        <f>E22/Sales!K22</f>
        <v>0</v>
      </c>
      <c r="AR22" s="55">
        <f>F22/Sales!L22</f>
        <v>0</v>
      </c>
      <c r="AS22" s="55">
        <f>G22/Sales!M22</f>
        <v>0</v>
      </c>
      <c r="AT22" s="55">
        <f>H22/Sales!N22</f>
        <v>0</v>
      </c>
      <c r="AU22" s="55">
        <f>I22/Sales!O22</f>
        <v>0</v>
      </c>
      <c r="AV22" s="55">
        <f>J22/Sales!P22</f>
        <v>0</v>
      </c>
      <c r="AW22" s="55">
        <f>K22/Sales!Q22</f>
        <v>2.4949991001742663E-4</v>
      </c>
      <c r="AX22" s="55">
        <f>L22/Sales!R22</f>
        <v>2.4771151313088755E-3</v>
      </c>
      <c r="AY22" s="55">
        <f>M22/Sales!S22</f>
        <v>6.6547710533824611E-3</v>
      </c>
      <c r="AZ22" s="55">
        <f>N22/Sales!T22</f>
        <v>1.2743076943243191E-2</v>
      </c>
      <c r="BA22" s="55">
        <f>O22/Sales!U22</f>
        <v>2.0691748198311249E-2</v>
      </c>
      <c r="BB22" s="55">
        <f>P22/Sales!V22</f>
        <v>3.0195795075596367E-2</v>
      </c>
      <c r="BC22" s="55">
        <f>Q22/Sales!W22</f>
        <v>3.9473222997965914E-2</v>
      </c>
      <c r="BD22" s="55">
        <f>R22/Sales!X22</f>
        <v>4.8194558018855818E-2</v>
      </c>
      <c r="BE22" s="55">
        <f>S22/Sales!Y22</f>
        <v>5.609520610641152E-2</v>
      </c>
      <c r="BF22" s="55">
        <f>T22/Sales!Z22</f>
        <v>6.3169354433026265E-2</v>
      </c>
      <c r="BG22" s="55">
        <f>U22/Sales!AA22</f>
        <v>6.9209612009823493E-2</v>
      </c>
      <c r="BH22" s="55">
        <f>V22/Sales!AB22</f>
        <v>7.3968078918939015E-2</v>
      </c>
      <c r="BI22" s="55">
        <f>W22/Sales!AC22</f>
        <v>7.7812472316154083E-2</v>
      </c>
      <c r="BJ22" s="55">
        <f>X22/Sales!AD22</f>
        <v>8.1043462287807025E-2</v>
      </c>
      <c r="BK22" s="55">
        <f>Y22/Sales!AE22</f>
        <v>8.3655052382000619E-2</v>
      </c>
      <c r="BL22" s="55">
        <f>Z22/Sales!AF22</f>
        <v>8.5511375397285122E-2</v>
      </c>
      <c r="BM22" s="55">
        <f>AA22/Sales!AG22</f>
        <v>8.6853284887655896E-2</v>
      </c>
      <c r="BN22" s="55">
        <f>AB22/Sales!AH22</f>
        <v>8.7691679452568921E-2</v>
      </c>
      <c r="BO22" s="55">
        <f>AC22/Sales!AI22</f>
        <v>8.803865619493513E-2</v>
      </c>
      <c r="BP22" s="55">
        <f>AD22/Sales!AJ22</f>
        <v>8.7961058776413983E-2</v>
      </c>
      <c r="BQ22" s="55">
        <f>AE22/Sales!AK22</f>
        <v>8.7847014659068662E-2</v>
      </c>
      <c r="BR22" s="55">
        <f>AF22/Sales!AL22</f>
        <v>8.7947273113961527E-2</v>
      </c>
      <c r="BS22" s="55">
        <f>AG22/Sales!AM22</f>
        <v>8.8046709516323804E-2</v>
      </c>
      <c r="BT22" s="55">
        <f>AH22/Sales!AN22</f>
        <v>8.8134778757984825E-2</v>
      </c>
      <c r="BU22" s="55">
        <f>AI22/Sales!AO22</f>
        <v>8.8206285918077526E-2</v>
      </c>
      <c r="BV22" s="55">
        <f>AJ22/Sales!AP22</f>
        <v>8.8255712102469852E-2</v>
      </c>
      <c r="BW22" s="55">
        <f>AK22/Sales!AQ22</f>
        <v>8.8280591330852975E-2</v>
      </c>
      <c r="BX22" s="55">
        <f>AL22/Sales!AR22</f>
        <v>8.8300574093977693E-2</v>
      </c>
      <c r="BY22" s="55">
        <f>AM22/Sales!AS22</f>
        <v>8.8319920642989949E-2</v>
      </c>
      <c r="BZ22" s="55">
        <f>AN22/Sales!AT22</f>
        <v>8.8338627990306645E-2</v>
      </c>
      <c r="CA22" s="55">
        <f>AO22/Sales!AU22</f>
        <v>8.8353765642451662E-2</v>
      </c>
    </row>
    <row r="23" spans="2:79" x14ac:dyDescent="0.35">
      <c r="B23" s="27" t="s">
        <v>2087</v>
      </c>
      <c r="C23" s="27" t="s">
        <v>150</v>
      </c>
      <c r="D23" s="71">
        <f>SUM(Savings_FirstYear!$AR23:AR23)-SUM(Savings_FirstYear!$CD23:CD23)</f>
        <v>0</v>
      </c>
      <c r="E23" s="71">
        <f>SUM(Savings_FirstYear!$AR23:AS23)-SUM(Savings_FirstYear!$CD23:CE23)</f>
        <v>0</v>
      </c>
      <c r="F23" s="71">
        <f>SUM(Savings_FirstYear!$AR23:AT23)-SUM(Savings_FirstYear!$CD23:CF23)</f>
        <v>0</v>
      </c>
      <c r="G23" s="71">
        <f>SUM(Savings_FirstYear!$AR23:AU23)-SUM(Savings_FirstYear!$CD23:CG23)</f>
        <v>0</v>
      </c>
      <c r="H23" s="71">
        <f>SUM(Savings_FirstYear!$AR23:AV23)-SUM(Savings_FirstYear!$CD23:CH23)</f>
        <v>0</v>
      </c>
      <c r="I23" s="71">
        <f>SUM(Savings_FirstYear!$AR23:AW23)-SUM(Savings_FirstYear!$CD23:CI23)</f>
        <v>0</v>
      </c>
      <c r="J23" s="71">
        <f>SUM(Savings_FirstYear!$AR23:AX23)-SUM(Savings_FirstYear!$CD23:CJ23)</f>
        <v>0</v>
      </c>
      <c r="K23" s="71">
        <f>SUM(Savings_FirstYear!$AR23:AY23)-SUM(Savings_FirstYear!$CD23:CK23)</f>
        <v>121.37741297412882</v>
      </c>
      <c r="L23" s="71">
        <f>SUM(Savings_FirstYear!$AR23:AZ23)-SUM(Savings_FirstYear!$CD23:CL23)</f>
        <v>242.01871988515211</v>
      </c>
      <c r="M23" s="71">
        <f>SUM(Savings_FirstYear!$AR23:BA23)-SUM(Savings_FirstYear!$CD23:CM23)</f>
        <v>361.93316160623181</v>
      </c>
      <c r="N23" s="71">
        <f>SUM(Savings_FirstYear!$AR23:BB23)-SUM(Savings_FirstYear!$CD23:CN23)</f>
        <v>481.12989399960327</v>
      </c>
      <c r="O23" s="71">
        <f>SUM(Savings_FirstYear!$AR23:BC23)-SUM(Savings_FirstYear!$CD23:CO23)</f>
        <v>599.61798879579749</v>
      </c>
      <c r="P23" s="71">
        <f>SUM(Savings_FirstYear!$AR23:BD23)-SUM(Savings_FirstYear!$CD23:CP23)</f>
        <v>717.4064344641863</v>
      </c>
      <c r="Q23" s="71">
        <f>SUM(Savings_FirstYear!$AR23:BE23)-SUM(Savings_FirstYear!$CD23:CQ23)</f>
        <v>812.67990872986343</v>
      </c>
      <c r="R23" s="71">
        <f>SUM(Savings_FirstYear!$AR23:BF23)-SUM(Savings_FirstYear!$CD23:CR23)</f>
        <v>886.86243022922224</v>
      </c>
      <c r="S23" s="71">
        <f>SUM(Savings_FirstYear!$AR23:BG23)-SUM(Savings_FirstYear!$CD23:CS23)</f>
        <v>961.05070238299652</v>
      </c>
      <c r="T23" s="71">
        <f>SUM(Savings_FirstYear!$AR23:BH23)-SUM(Savings_FirstYear!$CD23:CT23)</f>
        <v>1021.0577485641445</v>
      </c>
      <c r="U23" s="71">
        <f>SUM(Savings_FirstYear!$AR23:BI23)-SUM(Savings_FirstYear!$CD23:CU23)</f>
        <v>1056.3917790448777</v>
      </c>
      <c r="V23" s="71">
        <f>SUM(Savings_FirstYear!$AR23:BJ23)-SUM(Savings_FirstYear!$CD23:CV23)</f>
        <v>1092.3522560890278</v>
      </c>
      <c r="W23" s="71">
        <f>SUM(Savings_FirstYear!$AR23:BK23)-SUM(Savings_FirstYear!$CD23:CW23)</f>
        <v>1128.9287655708758</v>
      </c>
      <c r="X23" s="71">
        <f>SUM(Savings_FirstYear!$AR23:BL23)-SUM(Savings_FirstYear!$CD23:CX23)</f>
        <v>1166.071820243953</v>
      </c>
      <c r="Y23" s="71">
        <f>SUM(Savings_FirstYear!$AR23:BM23)-SUM(Savings_FirstYear!$CD23:CY23)</f>
        <v>1174.0029940975373</v>
      </c>
      <c r="Z23" s="71">
        <f>SUM(Savings_FirstYear!$AR23:BN23)-SUM(Savings_FirstYear!$CD23:CZ23)</f>
        <v>1175.1991316242588</v>
      </c>
      <c r="AA23" s="71">
        <f>SUM(Savings_FirstYear!$AR23:BO23)-SUM(Savings_FirstYear!$CD23:DA23)</f>
        <v>1177.3716143516083</v>
      </c>
      <c r="AB23" s="71">
        <f>SUM(Savings_FirstYear!$AR23:BP23)-SUM(Savings_FirstYear!$CD23:DB23)</f>
        <v>1180.3690867749876</v>
      </c>
      <c r="AC23" s="71">
        <f>SUM(Savings_FirstYear!$AR23:BQ23)-SUM(Savings_FirstYear!$CD23:DC23)</f>
        <v>1184.0968586589759</v>
      </c>
      <c r="AD23" s="71">
        <f>SUM(Savings_FirstYear!$AR23:BR23)-SUM(Savings_FirstYear!$CD23:DD23)</f>
        <v>1188.5311722037161</v>
      </c>
      <c r="AE23" s="71">
        <f>SUM(Savings_FirstYear!$AR23:BS23)-SUM(Savings_FirstYear!$CD23:DE23)</f>
        <v>1193.6070580035407</v>
      </c>
      <c r="AF23" s="71">
        <f>SUM(Savings_FirstYear!$AR23:BT23)-SUM(Savings_FirstYear!$CD23:DF23)</f>
        <v>1197.1688198583329</v>
      </c>
      <c r="AG23" s="71">
        <f>SUM(Savings_FirstYear!$AR23:BU23)-SUM(Savings_FirstYear!$CD23:DG23)</f>
        <v>1200.3544906570496</v>
      </c>
      <c r="AH23" s="71">
        <f>SUM(Savings_FirstYear!$AR23:BV23)-SUM(Savings_FirstYear!$CD23:DH23)</f>
        <v>1203.5113250463976</v>
      </c>
      <c r="AI23" s="71">
        <f>SUM(Savings_FirstYear!$AR23:BW23)-SUM(Savings_FirstYear!$CD23:DI23)</f>
        <v>1206.5731081462345</v>
      </c>
      <c r="AJ23" s="71">
        <f>SUM(Savings_FirstYear!$AR23:BX23)-SUM(Savings_FirstYear!$CD23:DJ23)</f>
        <v>1209.4044102188102</v>
      </c>
      <c r="AK23" s="71">
        <f>SUM(Savings_FirstYear!$AR23:BY23)-SUM(Savings_FirstYear!$CD23:DK23)</f>
        <v>1211.981355148017</v>
      </c>
      <c r="AL23" s="71">
        <f>SUM(Savings_FirstYear!$AR23:BZ23)-SUM(Savings_FirstYear!$CD23:DL23)</f>
        <v>1214.3117123296647</v>
      </c>
      <c r="AM23" s="71">
        <f>SUM(Savings_FirstYear!$AR23:CA23)-SUM(Savings_FirstYear!$CD23:DM23)</f>
        <v>1216.4654449743011</v>
      </c>
      <c r="AN23" s="71">
        <f>SUM(Savings_FirstYear!$AR23:CB23)-SUM(Savings_FirstYear!$CD23:DN23)</f>
        <v>1218.4335525845845</v>
      </c>
      <c r="AO23" s="71">
        <f>SUM(Savings_FirstYear!$AR23:CC23)-SUM(Savings_FirstYear!$CD23:DO23)</f>
        <v>1220.182651166544</v>
      </c>
      <c r="AP23" s="55">
        <f>D23/Sales!J23</f>
        <v>0</v>
      </c>
      <c r="AQ23" s="55">
        <f>E23/Sales!K23</f>
        <v>0</v>
      </c>
      <c r="AR23" s="55">
        <f>F23/Sales!L23</f>
        <v>0</v>
      </c>
      <c r="AS23" s="55">
        <f>G23/Sales!M23</f>
        <v>0</v>
      </c>
      <c r="AT23" s="55">
        <f>H23/Sales!N23</f>
        <v>0</v>
      </c>
      <c r="AU23" s="55">
        <f>I23/Sales!O23</f>
        <v>0</v>
      </c>
      <c r="AV23" s="55">
        <f>J23/Sales!P23</f>
        <v>0</v>
      </c>
      <c r="AW23" s="55">
        <f>K23/Sales!Q23</f>
        <v>9.9608003160347527E-3</v>
      </c>
      <c r="AX23" s="55">
        <f>L23/Sales!R23</f>
        <v>1.9783337066690644E-2</v>
      </c>
      <c r="AY23" s="55">
        <f>M23/Sales!S23</f>
        <v>2.946952945654006E-2</v>
      </c>
      <c r="AZ23" s="55">
        <f>N23/Sales!T23</f>
        <v>3.9021270050120627E-2</v>
      </c>
      <c r="BA23" s="55">
        <f>O23/Sales!U23</f>
        <v>4.8440425141719333E-2</v>
      </c>
      <c r="BB23" s="55">
        <f>P23/Sales!V23</f>
        <v>5.772883512002383E-2</v>
      </c>
      <c r="BC23" s="55">
        <f>Q23/Sales!W23</f>
        <v>6.513902948380243E-2</v>
      </c>
      <c r="BD23" s="55">
        <f>R23/Sales!X23</f>
        <v>7.0806357232456207E-2</v>
      </c>
      <c r="BE23" s="55">
        <f>S23/Sales!Y23</f>
        <v>7.6428709881222176E-2</v>
      </c>
      <c r="BF23" s="55">
        <f>T23/Sales!Z23</f>
        <v>8.0882537471626756E-2</v>
      </c>
      <c r="BG23" s="55">
        <f>U23/Sales!AA23</f>
        <v>8.3353474741771016E-2</v>
      </c>
      <c r="BH23" s="55">
        <f>V23/Sales!AB23</f>
        <v>8.5853032508753174E-2</v>
      </c>
      <c r="BI23" s="55">
        <f>W23/Sales!AC23</f>
        <v>8.8379940133912066E-2</v>
      </c>
      <c r="BJ23" s="55">
        <f>X23/Sales!AD23</f>
        <v>9.0929896739779331E-2</v>
      </c>
      <c r="BK23" s="55">
        <f>Y23/Sales!AE23</f>
        <v>9.1189500360748188E-2</v>
      </c>
      <c r="BL23" s="55">
        <f>Z23/Sales!AF23</f>
        <v>9.0924584979659204E-2</v>
      </c>
      <c r="BM23" s="55">
        <f>AA23/Sales!AG23</f>
        <v>9.0735588527890126E-2</v>
      </c>
      <c r="BN23" s="55">
        <f>AB23/Sales!AH23</f>
        <v>9.0610006251775871E-2</v>
      </c>
      <c r="BO23" s="55">
        <f>AC23/Sales!AI23</f>
        <v>9.0539855322200477E-2</v>
      </c>
      <c r="BP23" s="55">
        <f>AD23/Sales!AJ23</f>
        <v>9.0522674718685067E-2</v>
      </c>
      <c r="BQ23" s="55">
        <f>AE23/Sales!AK23</f>
        <v>9.0552910392075331E-2</v>
      </c>
      <c r="BR23" s="55">
        <f>AF23/Sales!AL23</f>
        <v>9.0735547072571671E-2</v>
      </c>
      <c r="BS23" s="55">
        <f>AG23/Sales!AM23</f>
        <v>9.0889270222302102E-2</v>
      </c>
      <c r="BT23" s="55">
        <f>AH23/Sales!AN23</f>
        <v>9.1040431203677705E-2</v>
      </c>
      <c r="BU23" s="55">
        <f>AI23/Sales!AO23</f>
        <v>9.1184032878510887E-2</v>
      </c>
      <c r="BV23" s="55">
        <f>AJ23/Sales!AP23</f>
        <v>9.1309871683703497E-2</v>
      </c>
      <c r="BW23" s="55">
        <f>AK23/Sales!AQ23</f>
        <v>9.1416197615192069E-2</v>
      </c>
      <c r="BX23" s="55">
        <f>AL23/Sales!AR23</f>
        <v>9.1503652143693354E-2</v>
      </c>
      <c r="BY23" s="55">
        <f>AM23/Sales!AS23</f>
        <v>9.1577556428655157E-2</v>
      </c>
      <c r="BZ23" s="55">
        <f>AN23/Sales!AT23</f>
        <v>9.1637272422443336E-2</v>
      </c>
      <c r="CA23" s="55">
        <f>AO23/Sales!AU23</f>
        <v>9.168033252140248E-2</v>
      </c>
    </row>
    <row r="24" spans="2:79" x14ac:dyDescent="0.35">
      <c r="B24" s="27" t="s">
        <v>2088</v>
      </c>
      <c r="C24" s="27" t="s">
        <v>30</v>
      </c>
      <c r="D24" s="71">
        <f>SUM(Savings_FirstYear!$AR24:AR24)-SUM(Savings_FirstYear!$CD24:CD24)</f>
        <v>0</v>
      </c>
      <c r="E24" s="71">
        <f>SUM(Savings_FirstYear!$AR24:AS24)-SUM(Savings_FirstYear!$CD24:CE24)</f>
        <v>0</v>
      </c>
      <c r="F24" s="71">
        <f>SUM(Savings_FirstYear!$AR24:AT24)-SUM(Savings_FirstYear!$CD24:CF24)</f>
        <v>0</v>
      </c>
      <c r="G24" s="71">
        <f>SUM(Savings_FirstYear!$AR24:AU24)-SUM(Savings_FirstYear!$CD24:CG24)</f>
        <v>0</v>
      </c>
      <c r="H24" s="71">
        <f>SUM(Savings_FirstYear!$AR24:AV24)-SUM(Savings_FirstYear!$CD24:CH24)</f>
        <v>0</v>
      </c>
      <c r="I24" s="71">
        <f>SUM(Savings_FirstYear!$AR24:AW24)-SUM(Savings_FirstYear!$CD24:CI24)</f>
        <v>0</v>
      </c>
      <c r="J24" s="71">
        <f>SUM(Savings_FirstYear!$AR24:AX24)-SUM(Savings_FirstYear!$CD24:CJ24)</f>
        <v>0</v>
      </c>
      <c r="K24" s="71">
        <f>SUM(Savings_FirstYear!$AR24:AY24)-SUM(Savings_FirstYear!$CD24:CK24)</f>
        <v>631.78115344454966</v>
      </c>
      <c r="L24" s="71">
        <f>SUM(Savings_FirstYear!$AR24:AZ24)-SUM(Savings_FirstYear!$CD24:CL24)</f>
        <v>1259.4010903479989</v>
      </c>
      <c r="M24" s="71">
        <f>SUM(Savings_FirstYear!$AR24:BA24)-SUM(Savings_FirstYear!$CD24:CM24)</f>
        <v>1882.9087844469927</v>
      </c>
      <c r="N24" s="71">
        <f>SUM(Savings_FirstYear!$AR24:BB24)-SUM(Savings_FirstYear!$CD24:CN24)</f>
        <v>2502.35274486965</v>
      </c>
      <c r="O24" s="71">
        <f>SUM(Savings_FirstYear!$AR24:BC24)-SUM(Savings_FirstYear!$CD24:CO24)</f>
        <v>3117.7810208674259</v>
      </c>
      <c r="P24" s="71">
        <f>SUM(Savings_FirstYear!$AR24:BD24)-SUM(Savings_FirstYear!$CD24:CP24)</f>
        <v>3729.2412064999498</v>
      </c>
      <c r="Q24" s="71">
        <f>SUM(Savings_FirstYear!$AR24:BE24)-SUM(Savings_FirstYear!$CD24:CQ24)</f>
        <v>4223.1832296214425</v>
      </c>
      <c r="R24" s="71">
        <f>SUM(Savings_FirstYear!$AR24:BF24)-SUM(Savings_FirstYear!$CD24:CR24)</f>
        <v>4607.0792937840906</v>
      </c>
      <c r="S24" s="71">
        <f>SUM(Savings_FirstYear!$AR24:BG24)-SUM(Savings_FirstYear!$CD24:CS24)</f>
        <v>4990.7961629576639</v>
      </c>
      <c r="T24" s="71">
        <f>SUM(Savings_FirstYear!$AR24:BH24)-SUM(Savings_FirstYear!$CD24:CT24)</f>
        <v>5300.4885245726009</v>
      </c>
      <c r="U24" s="71">
        <f>SUM(Savings_FirstYear!$AR24:BI24)-SUM(Savings_FirstYear!$CD24:CU24)</f>
        <v>5481.5834060962034</v>
      </c>
      <c r="V24" s="71">
        <f>SUM(Savings_FirstYear!$AR24:BJ24)-SUM(Savings_FirstYear!$CD24:CV24)</f>
        <v>5665.83338651345</v>
      </c>
      <c r="W24" s="71">
        <f>SUM(Savings_FirstYear!$AR24:BK24)-SUM(Savings_FirstYear!$CD24:CW24)</f>
        <v>5853.1821970736673</v>
      </c>
      <c r="X24" s="71">
        <f>SUM(Savings_FirstYear!$AR24:BL24)-SUM(Savings_FirstYear!$CD24:CX24)</f>
        <v>6043.3702109100341</v>
      </c>
      <c r="Y24" s="71">
        <f>SUM(Savings_FirstYear!$AR24:BM24)-SUM(Savings_FirstYear!$CD24:CY24)</f>
        <v>6081.3959320389504</v>
      </c>
      <c r="Z24" s="71">
        <f>SUM(Savings_FirstYear!$AR24:BN24)-SUM(Savings_FirstYear!$CD24:CZ24)</f>
        <v>6084.3324771795596</v>
      </c>
      <c r="AA24" s="71">
        <f>SUM(Savings_FirstYear!$AR24:BO24)-SUM(Savings_FirstYear!$CD24:DA24)</f>
        <v>6092.3365154844851</v>
      </c>
      <c r="AB24" s="71">
        <f>SUM(Savings_FirstYear!$AR24:BP24)-SUM(Savings_FirstYear!$CD24:DB24)</f>
        <v>6104.6175253438387</v>
      </c>
      <c r="AC24" s="71">
        <f>SUM(Savings_FirstYear!$AR24:BQ24)-SUM(Savings_FirstYear!$CD24:DC24)</f>
        <v>6120.680335269707</v>
      </c>
      <c r="AD24" s="71">
        <f>SUM(Savings_FirstYear!$AR24:BR24)-SUM(Savings_FirstYear!$CD24:DD24)</f>
        <v>6140.3992333193273</v>
      </c>
      <c r="AE24" s="71">
        <f>SUM(Savings_FirstYear!$AR24:BS24)-SUM(Savings_FirstYear!$CD24:DE24)</f>
        <v>6163.4340547004394</v>
      </c>
      <c r="AF24" s="71">
        <f>SUM(Savings_FirstYear!$AR24:BT24)-SUM(Savings_FirstYear!$CD24:DF24)</f>
        <v>6178.5623694799033</v>
      </c>
      <c r="AG24" s="71">
        <f>SUM(Savings_FirstYear!$AR24:BU24)-SUM(Savings_FirstYear!$CD24:DG24)</f>
        <v>6193.9086269487807</v>
      </c>
      <c r="AH24" s="71">
        <f>SUM(Savings_FirstYear!$AR24:BV24)-SUM(Savings_FirstYear!$CD24:DH24)</f>
        <v>6211.2693472468291</v>
      </c>
      <c r="AI24" s="71">
        <f>SUM(Savings_FirstYear!$AR24:BW24)-SUM(Savings_FirstYear!$CD24:DI24)</f>
        <v>6230.2881191841752</v>
      </c>
      <c r="AJ24" s="71">
        <f>SUM(Savings_FirstYear!$AR24:BX24)-SUM(Savings_FirstYear!$CD24:DJ24)</f>
        <v>6250.2485975499803</v>
      </c>
      <c r="AK24" s="71">
        <f>SUM(Savings_FirstYear!$AR24:BY24)-SUM(Savings_FirstYear!$CD24:DK24)</f>
        <v>6271.0156077113552</v>
      </c>
      <c r="AL24" s="71">
        <f>SUM(Savings_FirstYear!$AR24:BZ24)-SUM(Savings_FirstYear!$CD24:DL24)</f>
        <v>6292.6189130119492</v>
      </c>
      <c r="AM24" s="71">
        <f>SUM(Savings_FirstYear!$AR24:CA24)-SUM(Savings_FirstYear!$CD24:DM24)</f>
        <v>6315.0171302631261</v>
      </c>
      <c r="AN24" s="71">
        <f>SUM(Savings_FirstYear!$AR24:CB24)-SUM(Savings_FirstYear!$CD24:DN24)</f>
        <v>6337.7831873678278</v>
      </c>
      <c r="AO24" s="71">
        <f>SUM(Savings_FirstYear!$AR24:CC24)-SUM(Savings_FirstYear!$CD24:DO24)</f>
        <v>6360.7447118128512</v>
      </c>
      <c r="AP24" s="55">
        <f>D24/Sales!J24</f>
        <v>0</v>
      </c>
      <c r="AQ24" s="55">
        <f>E24/Sales!K24</f>
        <v>0</v>
      </c>
      <c r="AR24" s="55">
        <f>F24/Sales!L24</f>
        <v>0</v>
      </c>
      <c r="AS24" s="55">
        <f>G24/Sales!M24</f>
        <v>0</v>
      </c>
      <c r="AT24" s="55">
        <f>H24/Sales!N24</f>
        <v>0</v>
      </c>
      <c r="AU24" s="55">
        <f>I24/Sales!O24</f>
        <v>0</v>
      </c>
      <c r="AV24" s="55">
        <f>J24/Sales!P24</f>
        <v>0</v>
      </c>
      <c r="AW24" s="55">
        <f>K24/Sales!Q24</f>
        <v>9.9659809658178694E-3</v>
      </c>
      <c r="AX24" s="55">
        <f>L24/Sales!R24</f>
        <v>1.9798737850311235E-2</v>
      </c>
      <c r="AY24" s="55">
        <f>M24/Sales!S24</f>
        <v>2.9500051577596408E-2</v>
      </c>
      <c r="AZ24" s="55">
        <f>N24/Sales!T24</f>
        <v>3.9071679264602019E-2</v>
      </c>
      <c r="BA24" s="55">
        <f>O24/Sales!U24</f>
        <v>4.8515354539320758E-2</v>
      </c>
      <c r="BB24" s="55">
        <f>P24/Sales!V24</f>
        <v>5.7832787854806722E-2</v>
      </c>
      <c r="BC24" s="55">
        <f>Q24/Sales!W24</f>
        <v>6.5270002840042016E-2</v>
      </c>
      <c r="BD24" s="55">
        <f>R24/Sales!X24</f>
        <v>7.0960954347137006E-2</v>
      </c>
      <c r="BE24" s="55">
        <f>S24/Sales!Y24</f>
        <v>7.6609679675687395E-2</v>
      </c>
      <c r="BF24" s="55">
        <f>T24/Sales!Z24</f>
        <v>8.1086726082307214E-2</v>
      </c>
      <c r="BG24" s="55">
        <f>U24/Sales!AA24</f>
        <v>8.3571836753968218E-2</v>
      </c>
      <c r="BH24" s="55">
        <f>V24/Sales!AB24</f>
        <v>8.6087039577295799E-2</v>
      </c>
      <c r="BI24" s="55">
        <f>W24/Sales!AC24</f>
        <v>8.8631085925376968E-2</v>
      </c>
      <c r="BJ24" s="55">
        <f>X24/Sales!AD24</f>
        <v>9.1199672820884856E-2</v>
      </c>
      <c r="BK24" s="55">
        <f>Y24/Sales!AE24</f>
        <v>9.1461309144430486E-2</v>
      </c>
      <c r="BL24" s="55">
        <f>Z24/Sales!AF24</f>
        <v>9.119418060721951E-2</v>
      </c>
      <c r="BM24" s="55">
        <f>AA24/Sales!AG24</f>
        <v>9.1003506122294728E-2</v>
      </c>
      <c r="BN24" s="55">
        <f>AB24/Sales!AH24</f>
        <v>9.0876742949500128E-2</v>
      </c>
      <c r="BO24" s="55">
        <f>AC24/Sales!AI24</f>
        <v>9.080589553588557E-2</v>
      </c>
      <c r="BP24" s="55">
        <f>AD24/Sales!AJ24</f>
        <v>9.0788535332652742E-2</v>
      </c>
      <c r="BQ24" s="55">
        <f>AE24/Sales!AK24</f>
        <v>9.0819102968742974E-2</v>
      </c>
      <c r="BR24" s="55">
        <f>AF24/Sales!AL24</f>
        <v>9.0711126367851808E-2</v>
      </c>
      <c r="BS24" s="55">
        <f>AG24/Sales!AM24</f>
        <v>9.060592307036705E-2</v>
      </c>
      <c r="BT24" s="55">
        <f>AH24/Sales!AN24</f>
        <v>9.0529647151758569E-2</v>
      </c>
      <c r="BU24" s="55">
        <f>AI24/Sales!AO24</f>
        <v>9.0476807178617349E-2</v>
      </c>
      <c r="BV24" s="55">
        <f>AJ24/Sales!AP24</f>
        <v>9.0436781267439509E-2</v>
      </c>
      <c r="BW24" s="55">
        <f>AK24/Sales!AQ24</f>
        <v>9.0407478671807304E-2</v>
      </c>
      <c r="BX24" s="55">
        <f>AL24/Sales!AR24</f>
        <v>9.0389207241794098E-2</v>
      </c>
      <c r="BY24" s="55">
        <f>AM24/Sales!AS24</f>
        <v>9.0381251236550789E-2</v>
      </c>
      <c r="BZ24" s="55">
        <f>AN24/Sales!AT24</f>
        <v>9.0377404474937736E-2</v>
      </c>
      <c r="CA24" s="55">
        <f>AO24/Sales!AU24</f>
        <v>9.0375169012138379E-2</v>
      </c>
    </row>
    <row r="25" spans="2:79" x14ac:dyDescent="0.35">
      <c r="B25" s="27" t="s">
        <v>2089</v>
      </c>
      <c r="C25" s="27" t="s">
        <v>173</v>
      </c>
      <c r="D25" s="71">
        <f>SUM(Savings_FirstYear!$AR25:AR25)-SUM(Savings_FirstYear!$CD25:CD25)</f>
        <v>0</v>
      </c>
      <c r="E25" s="71">
        <f>SUM(Savings_FirstYear!$AR25:AS25)-SUM(Savings_FirstYear!$CD25:CE25)</f>
        <v>0</v>
      </c>
      <c r="F25" s="71">
        <f>SUM(Savings_FirstYear!$AR25:AT25)-SUM(Savings_FirstYear!$CD25:CF25)</f>
        <v>0</v>
      </c>
      <c r="G25" s="71">
        <f>SUM(Savings_FirstYear!$AR25:AU25)-SUM(Savings_FirstYear!$CD25:CG25)</f>
        <v>0</v>
      </c>
      <c r="H25" s="71">
        <f>SUM(Savings_FirstYear!$AR25:AV25)-SUM(Savings_FirstYear!$CD25:CH25)</f>
        <v>0</v>
      </c>
      <c r="I25" s="71">
        <f>SUM(Savings_FirstYear!$AR25:AW25)-SUM(Savings_FirstYear!$CD25:CI25)</f>
        <v>0</v>
      </c>
      <c r="J25" s="71">
        <f>SUM(Savings_FirstYear!$AR25:AX25)-SUM(Savings_FirstYear!$CD25:CJ25)</f>
        <v>0</v>
      </c>
      <c r="K25" s="71">
        <f>SUM(Savings_FirstYear!$AR25:AY25)-SUM(Savings_FirstYear!$CD25:CK25)</f>
        <v>565.8291957799737</v>
      </c>
      <c r="L25" s="71">
        <f>SUM(Savings_FirstYear!$AR25:AZ25)-SUM(Savings_FirstYear!$CD25:CL25)</f>
        <v>1128.2268610017491</v>
      </c>
      <c r="M25" s="71">
        <f>SUM(Savings_FirstYear!$AR25:BA25)-SUM(Savings_FirstYear!$CD25:CM25)</f>
        <v>1687.2360741566322</v>
      </c>
      <c r="N25" s="71">
        <f>SUM(Savings_FirstYear!$AR25:BB25)-SUM(Savings_FirstYear!$CD25:CN25)</f>
        <v>2242.8995174376141</v>
      </c>
      <c r="O25" s="71">
        <f>SUM(Savings_FirstYear!$AR25:BC25)-SUM(Savings_FirstYear!$CD25:CO25)</f>
        <v>2795.2594808380709</v>
      </c>
      <c r="P25" s="71">
        <f>SUM(Savings_FirstYear!$AR25:BD25)-SUM(Savings_FirstYear!$CD25:CP25)</f>
        <v>3344.3578662100131</v>
      </c>
      <c r="Q25" s="71">
        <f>SUM(Savings_FirstYear!$AR25:BE25)-SUM(Savings_FirstYear!$CD25:CQ25)</f>
        <v>3788.4974470593966</v>
      </c>
      <c r="R25" s="71">
        <f>SUM(Savings_FirstYear!$AR25:BF25)-SUM(Savings_FirstYear!$CD25:CR25)</f>
        <v>4134.3166192793506</v>
      </c>
      <c r="S25" s="71">
        <f>SUM(Savings_FirstYear!$AR25:BG25)-SUM(Savings_FirstYear!$CD25:CS25)</f>
        <v>4480.1625995197055</v>
      </c>
      <c r="T25" s="71">
        <f>SUM(Savings_FirstYear!$AR25:BH25)-SUM(Savings_FirstYear!$CD25:CT25)</f>
        <v>4759.8994784812621</v>
      </c>
      <c r="U25" s="71">
        <f>SUM(Savings_FirstYear!$AR25:BI25)-SUM(Savings_FirstYear!$CD25:CU25)</f>
        <v>4924.617324748423</v>
      </c>
      <c r="V25" s="71">
        <f>SUM(Savings_FirstYear!$AR25:BJ25)-SUM(Savings_FirstYear!$CD25:CV25)</f>
        <v>5092.2554981711237</v>
      </c>
      <c r="W25" s="71">
        <f>SUM(Savings_FirstYear!$AR25:BK25)-SUM(Savings_FirstYear!$CD25:CW25)</f>
        <v>5262.7654508668847</v>
      </c>
      <c r="X25" s="71">
        <f>SUM(Savings_FirstYear!$AR25:BL25)-SUM(Savings_FirstYear!$CD25:CX25)</f>
        <v>5435.9164864632548</v>
      </c>
      <c r="Y25" s="71">
        <f>SUM(Savings_FirstYear!$AR25:BM25)-SUM(Savings_FirstYear!$CD25:CY25)</f>
        <v>5472.8895081581677</v>
      </c>
      <c r="Z25" s="71">
        <f>SUM(Savings_FirstYear!$AR25:BN25)-SUM(Savings_FirstYear!$CD25:CZ25)</f>
        <v>5478.4655829665126</v>
      </c>
      <c r="AA25" s="71">
        <f>SUM(Savings_FirstYear!$AR25:BO25)-SUM(Savings_FirstYear!$CD25:DA25)</f>
        <v>5488.5931192547023</v>
      </c>
      <c r="AB25" s="71">
        <f>SUM(Savings_FirstYear!$AR25:BP25)-SUM(Savings_FirstYear!$CD25:DB25)</f>
        <v>5502.5665379422044</v>
      </c>
      <c r="AC25" s="71">
        <f>SUM(Savings_FirstYear!$AR25:BQ25)-SUM(Savings_FirstYear!$CD25:DC25)</f>
        <v>5519.9444183524402</v>
      </c>
      <c r="AD25" s="71">
        <f>SUM(Savings_FirstYear!$AR25:BR25)-SUM(Savings_FirstYear!$CD25:DD25)</f>
        <v>5540.6160079454012</v>
      </c>
      <c r="AE25" s="71">
        <f>SUM(Savings_FirstYear!$AR25:BS25)-SUM(Savings_FirstYear!$CD25:DE25)</f>
        <v>5564.2784366428878</v>
      </c>
      <c r="AF25" s="71">
        <f>SUM(Savings_FirstYear!$AR25:BT25)-SUM(Savings_FirstYear!$CD25:DF25)</f>
        <v>5580.8824224790869</v>
      </c>
      <c r="AG25" s="71">
        <f>SUM(Savings_FirstYear!$AR25:BU25)-SUM(Savings_FirstYear!$CD25:DG25)</f>
        <v>5595.7331719051072</v>
      </c>
      <c r="AH25" s="71">
        <f>SUM(Savings_FirstYear!$AR25:BV25)-SUM(Savings_FirstYear!$CD25:DH25)</f>
        <v>5610.4494936652027</v>
      </c>
      <c r="AI25" s="71">
        <f>SUM(Savings_FirstYear!$AR25:BW25)-SUM(Savings_FirstYear!$CD25:DI25)</f>
        <v>5624.7227116106442</v>
      </c>
      <c r="AJ25" s="71">
        <f>SUM(Savings_FirstYear!$AR25:BX25)-SUM(Savings_FirstYear!$CD25:DJ25)</f>
        <v>5637.9214883474433</v>
      </c>
      <c r="AK25" s="71">
        <f>SUM(Savings_FirstYear!$AR25:BY25)-SUM(Savings_FirstYear!$CD25:DK25)</f>
        <v>5649.9345197767179</v>
      </c>
      <c r="AL25" s="71">
        <f>SUM(Savings_FirstYear!$AR25:BZ25)-SUM(Savings_FirstYear!$CD25:DL25)</f>
        <v>5660.7980247539817</v>
      </c>
      <c r="AM25" s="71">
        <f>SUM(Savings_FirstYear!$AR25:CA25)-SUM(Savings_FirstYear!$CD25:DM25)</f>
        <v>5670.8381531467312</v>
      </c>
      <c r="AN25" s="71">
        <f>SUM(Savings_FirstYear!$AR25:CB25)-SUM(Savings_FirstYear!$CD25:DN25)</f>
        <v>5680.0129470317588</v>
      </c>
      <c r="AO25" s="71">
        <f>SUM(Savings_FirstYear!$AR25:CC25)-SUM(Savings_FirstYear!$CD25:DO25)</f>
        <v>5688.1667791140189</v>
      </c>
      <c r="AP25" s="55">
        <f>D25/Sales!J25</f>
        <v>0</v>
      </c>
      <c r="AQ25" s="55">
        <f>E25/Sales!K25</f>
        <v>0</v>
      </c>
      <c r="AR25" s="55">
        <f>F25/Sales!L25</f>
        <v>0</v>
      </c>
      <c r="AS25" s="55">
        <f>G25/Sales!M25</f>
        <v>0</v>
      </c>
      <c r="AT25" s="55">
        <f>H25/Sales!N25</f>
        <v>0</v>
      </c>
      <c r="AU25" s="55">
        <f>I25/Sales!O25</f>
        <v>0</v>
      </c>
      <c r="AV25" s="55">
        <f>J25/Sales!P25</f>
        <v>0</v>
      </c>
      <c r="AW25" s="55">
        <f>K25/Sales!Q25</f>
        <v>9.9608003160347545E-3</v>
      </c>
      <c r="AX25" s="55">
        <f>L25/Sales!R25</f>
        <v>1.9783337066690641E-2</v>
      </c>
      <c r="AY25" s="55">
        <f>M25/Sales!S25</f>
        <v>2.9469529456540057E-2</v>
      </c>
      <c r="AZ25" s="55">
        <f>N25/Sales!T25</f>
        <v>3.9021270050120627E-2</v>
      </c>
      <c r="BA25" s="55">
        <f>O25/Sales!U25</f>
        <v>4.844042514171934E-2</v>
      </c>
      <c r="BB25" s="55">
        <f>P25/Sales!V25</f>
        <v>5.7728835120023844E-2</v>
      </c>
      <c r="BC25" s="55">
        <f>Q25/Sales!W25</f>
        <v>6.5139029483802444E-2</v>
      </c>
      <c r="BD25" s="55">
        <f>R25/Sales!X25</f>
        <v>7.0806357232456207E-2</v>
      </c>
      <c r="BE25" s="55">
        <f>S25/Sales!Y25</f>
        <v>7.6428709881222176E-2</v>
      </c>
      <c r="BF25" s="55">
        <f>T25/Sales!Z25</f>
        <v>8.0882537471626756E-2</v>
      </c>
      <c r="BG25" s="55">
        <f>U25/Sales!AA25</f>
        <v>8.3353474741771003E-2</v>
      </c>
      <c r="BH25" s="55">
        <f>V25/Sales!AB25</f>
        <v>8.5853032508753174E-2</v>
      </c>
      <c r="BI25" s="55">
        <f>W25/Sales!AC25</f>
        <v>8.8379940133912052E-2</v>
      </c>
      <c r="BJ25" s="55">
        <f>X25/Sales!AD25</f>
        <v>9.0929896739779303E-2</v>
      </c>
      <c r="BK25" s="55">
        <f>Y25/Sales!AE25</f>
        <v>9.1189500360748174E-2</v>
      </c>
      <c r="BL25" s="55">
        <f>Z25/Sales!AF25</f>
        <v>9.0924584979659204E-2</v>
      </c>
      <c r="BM25" s="55">
        <f>AA25/Sales!AG25</f>
        <v>9.0735588527890126E-2</v>
      </c>
      <c r="BN25" s="55">
        <f>AB25/Sales!AH25</f>
        <v>9.0610006251775871E-2</v>
      </c>
      <c r="BO25" s="55">
        <f>AC25/Sales!AI25</f>
        <v>9.0539855322200463E-2</v>
      </c>
      <c r="BP25" s="55">
        <f>AD25/Sales!AJ25</f>
        <v>9.0522674718685039E-2</v>
      </c>
      <c r="BQ25" s="55">
        <f>AE25/Sales!AK25</f>
        <v>9.0552910392075289E-2</v>
      </c>
      <c r="BR25" s="55">
        <f>AF25/Sales!AL25</f>
        <v>9.0735547072571657E-2</v>
      </c>
      <c r="BS25" s="55">
        <f>AG25/Sales!AM25</f>
        <v>9.088927022230206E-2</v>
      </c>
      <c r="BT25" s="55">
        <f>AH25/Sales!AN25</f>
        <v>9.1040431203677649E-2</v>
      </c>
      <c r="BU25" s="55">
        <f>AI25/Sales!AO25</f>
        <v>9.1184032878510859E-2</v>
      </c>
      <c r="BV25" s="55">
        <f>AJ25/Sales!AP25</f>
        <v>9.1309871683703484E-2</v>
      </c>
      <c r="BW25" s="55">
        <f>AK25/Sales!AQ25</f>
        <v>9.1416197615192041E-2</v>
      </c>
      <c r="BX25" s="55">
        <f>AL25/Sales!AR25</f>
        <v>9.1503652143693326E-2</v>
      </c>
      <c r="BY25" s="55">
        <f>AM25/Sales!AS25</f>
        <v>9.1577556428655185E-2</v>
      </c>
      <c r="BZ25" s="55">
        <f>AN25/Sales!AT25</f>
        <v>9.1637272422443405E-2</v>
      </c>
      <c r="CA25" s="55">
        <f>AO25/Sales!AU25</f>
        <v>9.1680332521402577E-2</v>
      </c>
    </row>
    <row r="26" spans="2:79" x14ac:dyDescent="0.35">
      <c r="B26" s="27" t="s">
        <v>2090</v>
      </c>
      <c r="C26" s="27" t="s">
        <v>79</v>
      </c>
      <c r="D26" s="71">
        <f>SUM(Savings_FirstYear!$AR26:AR26)-SUM(Savings_FirstYear!$CD26:CD26)</f>
        <v>0</v>
      </c>
      <c r="E26" s="71">
        <f>SUM(Savings_FirstYear!$AR26:AS26)-SUM(Savings_FirstYear!$CD26:CE26)</f>
        <v>0</v>
      </c>
      <c r="F26" s="71">
        <f>SUM(Savings_FirstYear!$AR26:AT26)-SUM(Savings_FirstYear!$CD26:CF26)</f>
        <v>0</v>
      </c>
      <c r="G26" s="71">
        <f>SUM(Savings_FirstYear!$AR26:AU26)-SUM(Savings_FirstYear!$CD26:CG26)</f>
        <v>0</v>
      </c>
      <c r="H26" s="71">
        <f>SUM(Savings_FirstYear!$AR26:AV26)-SUM(Savings_FirstYear!$CD26:CH26)</f>
        <v>0</v>
      </c>
      <c r="I26" s="71">
        <f>SUM(Savings_FirstYear!$AR26:AW26)-SUM(Savings_FirstYear!$CD26:CI26)</f>
        <v>0</v>
      </c>
      <c r="J26" s="71">
        <f>SUM(Savings_FirstYear!$AR26:AX26)-SUM(Savings_FirstYear!$CD26:CJ26)</f>
        <v>0</v>
      </c>
      <c r="K26" s="71">
        <f>SUM(Savings_FirstYear!$AR26:AY26)-SUM(Savings_FirstYear!$CD26:CK26)</f>
        <v>1054.6051044845867</v>
      </c>
      <c r="L26" s="71">
        <f>SUM(Savings_FirstYear!$AR26:AZ26)-SUM(Savings_FirstYear!$CD26:CL26)</f>
        <v>2102.756168427647</v>
      </c>
      <c r="M26" s="71">
        <f>SUM(Savings_FirstYear!$AR26:BA26)-SUM(Savings_FirstYear!$CD26:CM26)</f>
        <v>3144.5336097890363</v>
      </c>
      <c r="N26" s="71">
        <f>SUM(Savings_FirstYear!$AR26:BB26)-SUM(Savings_FirstYear!$CD26:CN26)</f>
        <v>4180.017103956071</v>
      </c>
      <c r="O26" s="71">
        <f>SUM(Savings_FirstYear!$AR26:BC26)-SUM(Savings_FirstYear!$CD26:CO26)</f>
        <v>5209.2855914082975</v>
      </c>
      <c r="P26" s="71">
        <f>SUM(Savings_FirstYear!$AR26:BD26)-SUM(Savings_FirstYear!$CD26:CP26)</f>
        <v>6232.417285306542</v>
      </c>
      <c r="Q26" s="71">
        <f>SUM(Savings_FirstYear!$AR26:BE26)-SUM(Savings_FirstYear!$CD26:CQ26)</f>
        <v>7059.8667331047227</v>
      </c>
      <c r="R26" s="71">
        <f>SUM(Savings_FirstYear!$AR26:BF26)-SUM(Savings_FirstYear!$CD26:CR26)</f>
        <v>7704.0173118245866</v>
      </c>
      <c r="S26" s="71">
        <f>SUM(Savings_FirstYear!$AR26:BG26)-SUM(Savings_FirstYear!$CD26:CS26)</f>
        <v>8348.1807061696327</v>
      </c>
      <c r="T26" s="71">
        <f>SUM(Savings_FirstYear!$AR26:BH26)-SUM(Savings_FirstYear!$CD26:CT26)</f>
        <v>8869.091182980068</v>
      </c>
      <c r="U26" s="71">
        <f>SUM(Savings_FirstYear!$AR26:BI26)-SUM(Savings_FirstYear!$CD26:CU26)</f>
        <v>9175.5959828214473</v>
      </c>
      <c r="V26" s="71">
        <f>SUM(Savings_FirstYear!$AR26:BJ26)-SUM(Savings_FirstYear!$CD26:CV26)</f>
        <v>9487.5248486191722</v>
      </c>
      <c r="W26" s="71">
        <f>SUM(Savings_FirstYear!$AR26:BK26)-SUM(Savings_FirstYear!$CD26:CW26)</f>
        <v>9804.7869216132876</v>
      </c>
      <c r="X26" s="71">
        <f>SUM(Savings_FirstYear!$AR26:BL26)-SUM(Savings_FirstYear!$CD26:CX26)</f>
        <v>10126.951854164679</v>
      </c>
      <c r="Y26" s="71">
        <f>SUM(Savings_FirstYear!$AR26:BM26)-SUM(Savings_FirstYear!$CD26:CY26)</f>
        <v>10195.285162024178</v>
      </c>
      <c r="Z26" s="71">
        <f>SUM(Savings_FirstYear!$AR26:BN26)-SUM(Savings_FirstYear!$CD26:CZ26)</f>
        <v>10205.094088288461</v>
      </c>
      <c r="AA26" s="71">
        <f>SUM(Savings_FirstYear!$AR26:BO26)-SUM(Savings_FirstYear!$CD26:DA26)</f>
        <v>10223.383290346108</v>
      </c>
      <c r="AB26" s="71">
        <f>SUM(Savings_FirstYear!$AR26:BP26)-SUM(Savings_FirstYear!$CD26:DB26)</f>
        <v>10248.837214339685</v>
      </c>
      <c r="AC26" s="71">
        <f>SUM(Savings_FirstYear!$AR26:BQ26)-SUM(Savings_FirstYear!$CD26:DC26)</f>
        <v>10280.632721559381</v>
      </c>
      <c r="AD26" s="71">
        <f>SUM(Savings_FirstYear!$AR26:BR26)-SUM(Savings_FirstYear!$CD26:DD26)</f>
        <v>10318.563023837465</v>
      </c>
      <c r="AE26" s="71">
        <f>SUM(Savings_FirstYear!$AR26:BS26)-SUM(Savings_FirstYear!$CD26:DE26)</f>
        <v>10362.063270033857</v>
      </c>
      <c r="AF26" s="71">
        <f>SUM(Savings_FirstYear!$AR26:BT26)-SUM(Savings_FirstYear!$CD26:DF26)</f>
        <v>10392.403058462498</v>
      </c>
      <c r="AG26" s="71">
        <f>SUM(Savings_FirstYear!$AR26:BU26)-SUM(Savings_FirstYear!$CD26:DG26)</f>
        <v>10421.850475836258</v>
      </c>
      <c r="AH26" s="71">
        <f>SUM(Savings_FirstYear!$AR26:BV26)-SUM(Savings_FirstYear!$CD26:DH26)</f>
        <v>10453.408527356771</v>
      </c>
      <c r="AI26" s="71">
        <f>SUM(Savings_FirstYear!$AR26:BW26)-SUM(Savings_FirstYear!$CD26:DI26)</f>
        <v>10486.487736786135</v>
      </c>
      <c r="AJ26" s="71">
        <f>SUM(Savings_FirstYear!$AR26:BX26)-SUM(Savings_FirstYear!$CD26:DJ26)</f>
        <v>10519.897448868047</v>
      </c>
      <c r="AK26" s="71">
        <f>SUM(Savings_FirstYear!$AR26:BY26)-SUM(Savings_FirstYear!$CD26:DK26)</f>
        <v>10553.416493977704</v>
      </c>
      <c r="AL26" s="71">
        <f>SUM(Savings_FirstYear!$AR26:BZ26)-SUM(Savings_FirstYear!$CD26:DL26)</f>
        <v>10587.098840101145</v>
      </c>
      <c r="AM26" s="71">
        <f>SUM(Savings_FirstYear!$AR26:CA26)-SUM(Savings_FirstYear!$CD26:DM26)</f>
        <v>10621.111169274493</v>
      </c>
      <c r="AN26" s="71">
        <f>SUM(Savings_FirstYear!$AR26:CB26)-SUM(Savings_FirstYear!$CD26:DN26)</f>
        <v>10654.961933776412</v>
      </c>
      <c r="AO26" s="71">
        <f>SUM(Savings_FirstYear!$AR26:CC26)-SUM(Savings_FirstYear!$CD26:DO26)</f>
        <v>10688.361276723037</v>
      </c>
      <c r="AP26" s="55">
        <f>D26/Sales!J26</f>
        <v>0</v>
      </c>
      <c r="AQ26" s="55">
        <f>E26/Sales!K26</f>
        <v>0</v>
      </c>
      <c r="AR26" s="55">
        <f>F26/Sales!L26</f>
        <v>0</v>
      </c>
      <c r="AS26" s="55">
        <f>G26/Sales!M26</f>
        <v>0</v>
      </c>
      <c r="AT26" s="55">
        <f>H26/Sales!N26</f>
        <v>0</v>
      </c>
      <c r="AU26" s="55">
        <f>I26/Sales!O26</f>
        <v>0</v>
      </c>
      <c r="AV26" s="55">
        <f>J26/Sales!P26</f>
        <v>0</v>
      </c>
      <c r="AW26" s="55">
        <f>K26/Sales!Q26</f>
        <v>9.9613486194928737E-3</v>
      </c>
      <c r="AX26" s="55">
        <f>L26/Sales!R26</f>
        <v>1.9784966785081057E-2</v>
      </c>
      <c r="AY26" s="55">
        <f>M26/Sales!S26</f>
        <v>2.9472758825049544E-2</v>
      </c>
      <c r="AZ26" s="55">
        <f>N26/Sales!T26</f>
        <v>3.9026602737513683E-2</v>
      </c>
      <c r="BA26" s="55">
        <f>O26/Sales!U26</f>
        <v>4.8448350554472913E-2</v>
      </c>
      <c r="BB26" s="55">
        <f>P26/Sales!V26</f>
        <v>5.7739828700830914E-2</v>
      </c>
      <c r="BC26" s="55">
        <f>Q26/Sales!W26</f>
        <v>6.5152878853565674E-2</v>
      </c>
      <c r="BD26" s="55">
        <f>R26/Sales!X26</f>
        <v>7.0822702798548506E-2</v>
      </c>
      <c r="BE26" s="55">
        <f>S26/Sales!Y26</f>
        <v>7.6447841459229129E-2</v>
      </c>
      <c r="BF26" s="55">
        <f>T26/Sales!Z26</f>
        <v>8.0904121316514921E-2</v>
      </c>
      <c r="BG26" s="55">
        <f>U26/Sales!AA26</f>
        <v>8.3376555169256197E-2</v>
      </c>
      <c r="BH26" s="55">
        <f>V26/Sales!AB26</f>
        <v>8.5877764527832065E-2</v>
      </c>
      <c r="BI26" s="55">
        <f>W26/Sales!AC26</f>
        <v>8.8406481004480897E-2</v>
      </c>
      <c r="BJ26" s="55">
        <f>X26/Sales!AD26</f>
        <v>9.095840342683692E-2</v>
      </c>
      <c r="BK26" s="55">
        <f>Y26/Sales!AE26</f>
        <v>9.1218221483020501E-2</v>
      </c>
      <c r="BL26" s="55">
        <f>Z26/Sales!AF26</f>
        <v>9.0953072684538727E-2</v>
      </c>
      <c r="BM26" s="55">
        <f>AA26/Sales!AG26</f>
        <v>9.0763899294985739E-2</v>
      </c>
      <c r="BN26" s="55">
        <f>AB26/Sales!AH26</f>
        <v>9.0638192529916478E-2</v>
      </c>
      <c r="BO26" s="55">
        <f>AC26/Sales!AI26</f>
        <v>9.0567968194781759E-2</v>
      </c>
      <c r="BP26" s="55">
        <f>AD26/Sales!AJ26</f>
        <v>9.0550768666859016E-2</v>
      </c>
      <c r="BQ26" s="55">
        <f>AE26/Sales!AK26</f>
        <v>9.0581039310985142E-2</v>
      </c>
      <c r="BR26" s="55">
        <f>AF26/Sales!AL26</f>
        <v>9.0575755408432782E-2</v>
      </c>
      <c r="BS26" s="55">
        <f>AG26/Sales!AM26</f>
        <v>9.0561945513311676E-2</v>
      </c>
      <c r="BT26" s="55">
        <f>AH26/Sales!AN26</f>
        <v>9.0565700816786193E-2</v>
      </c>
      <c r="BU26" s="55">
        <f>AI26/Sales!AO26</f>
        <v>9.0581770522483729E-2</v>
      </c>
      <c r="BV26" s="55">
        <f>AJ26/Sales!AP26</f>
        <v>9.0599787940063792E-2</v>
      </c>
      <c r="BW26" s="55">
        <f>AK26/Sales!AQ26</f>
        <v>9.0617833760488292E-2</v>
      </c>
      <c r="BX26" s="55">
        <f>AL26/Sales!AR26</f>
        <v>9.0636366880541192E-2</v>
      </c>
      <c r="BY26" s="55">
        <f>AM26/Sales!AS26</f>
        <v>9.0656802794906913E-2</v>
      </c>
      <c r="BZ26" s="55">
        <f>AN26/Sales!AT26</f>
        <v>9.0674938494171922E-2</v>
      </c>
      <c r="CA26" s="55">
        <f>AO26/Sales!AU26</f>
        <v>9.0688332219077836E-2</v>
      </c>
    </row>
    <row r="27" spans="2:79" x14ac:dyDescent="0.35">
      <c r="B27" s="27" t="s">
        <v>2091</v>
      </c>
      <c r="C27" s="27" t="s">
        <v>48</v>
      </c>
      <c r="D27" s="71">
        <f>SUM(Savings_FirstYear!$AR27:AR27)-SUM(Savings_FirstYear!$CD27:CD27)</f>
        <v>0</v>
      </c>
      <c r="E27" s="71">
        <f>SUM(Savings_FirstYear!$AR27:AS27)-SUM(Savings_FirstYear!$CD27:CE27)</f>
        <v>0</v>
      </c>
      <c r="F27" s="71">
        <f>SUM(Savings_FirstYear!$AR27:AT27)-SUM(Savings_FirstYear!$CD27:CF27)</f>
        <v>0</v>
      </c>
      <c r="G27" s="71">
        <f>SUM(Savings_FirstYear!$AR27:AU27)-SUM(Savings_FirstYear!$CD27:CG27)</f>
        <v>0</v>
      </c>
      <c r="H27" s="71">
        <f>SUM(Savings_FirstYear!$AR27:AV27)-SUM(Savings_FirstYear!$CD27:CH27)</f>
        <v>0</v>
      </c>
      <c r="I27" s="71">
        <f>SUM(Savings_FirstYear!$AR27:AW27)-SUM(Savings_FirstYear!$CD27:CI27)</f>
        <v>0</v>
      </c>
      <c r="J27" s="71">
        <f>SUM(Savings_FirstYear!$AR27:AX27)-SUM(Savings_FirstYear!$CD27:CJ27)</f>
        <v>0</v>
      </c>
      <c r="K27" s="71">
        <f>SUM(Savings_FirstYear!$AR27:AY27)-SUM(Savings_FirstYear!$CD27:CK27)</f>
        <v>711.86034988183167</v>
      </c>
      <c r="L27" s="71">
        <f>SUM(Savings_FirstYear!$AR27:AZ27)-SUM(Savings_FirstYear!$CD27:CL27)</f>
        <v>1420.9292384366604</v>
      </c>
      <c r="M27" s="71">
        <f>SUM(Savings_FirstYear!$AR27:BA27)-SUM(Savings_FirstYear!$CD27:CM27)</f>
        <v>2127.2608834134462</v>
      </c>
      <c r="N27" s="71">
        <f>SUM(Savings_FirstYear!$AR27:BB27)-SUM(Savings_FirstYear!$CD27:CN27)</f>
        <v>2830.9091202709287</v>
      </c>
      <c r="O27" s="71">
        <f>SUM(Savings_FirstYear!$AR27:BC27)-SUM(Savings_FirstYear!$CD27:CO27)</f>
        <v>3531.9274069724274</v>
      </c>
      <c r="P27" s="71">
        <f>SUM(Savings_FirstYear!$AR27:BD27)-SUM(Savings_FirstYear!$CD27:CP27)</f>
        <v>4230.3688287385994</v>
      </c>
      <c r="Q27" s="71">
        <f>SUM(Savings_FirstYear!$AR27:BE27)-SUM(Savings_FirstYear!$CD27:CQ27)</f>
        <v>4798.2902718626619</v>
      </c>
      <c r="R27" s="71">
        <f>SUM(Savings_FirstYear!$AR27:BF27)-SUM(Savings_FirstYear!$CD27:CR27)</f>
        <v>5243.769665393289</v>
      </c>
      <c r="S27" s="71">
        <f>SUM(Savings_FirstYear!$AR27:BG27)-SUM(Savings_FirstYear!$CD27:CS27)</f>
        <v>5690.2785242517093</v>
      </c>
      <c r="T27" s="71">
        <f>SUM(Savings_FirstYear!$AR27:BH27)-SUM(Savings_FirstYear!$CD27:CT27)</f>
        <v>6054.6184801506161</v>
      </c>
      <c r="U27" s="71">
        <f>SUM(Savings_FirstYear!$AR27:BI27)-SUM(Savings_FirstYear!$CD27:CU27)</f>
        <v>6275.0845922761891</v>
      </c>
      <c r="V27" s="71">
        <f>SUM(Savings_FirstYear!$AR27:BJ27)-SUM(Savings_FirstYear!$CD27:CV27)</f>
        <v>6499.7493264383602</v>
      </c>
      <c r="W27" s="71">
        <f>SUM(Savings_FirstYear!$AR27:BK27)-SUM(Savings_FirstYear!$CD27:CW27)</f>
        <v>6728.5626685561092</v>
      </c>
      <c r="X27" s="71">
        <f>SUM(Savings_FirstYear!$AR27:BL27)-SUM(Savings_FirstYear!$CD27:CX27)</f>
        <v>6961.245382892439</v>
      </c>
      <c r="Y27" s="71">
        <f>SUM(Savings_FirstYear!$AR27:BM27)-SUM(Savings_FirstYear!$CD27:CY27)</f>
        <v>7023.1619048149942</v>
      </c>
      <c r="Z27" s="71">
        <f>SUM(Savings_FirstYear!$AR27:BN27)-SUM(Savings_FirstYear!$CD27:CZ27)</f>
        <v>7045.7717600195056</v>
      </c>
      <c r="AA27" s="71">
        <f>SUM(Savings_FirstYear!$AR27:BO27)-SUM(Savings_FirstYear!$CD27:DA27)</f>
        <v>7074.2175633056886</v>
      </c>
      <c r="AB27" s="71">
        <f>SUM(Savings_FirstYear!$AR27:BP27)-SUM(Savings_FirstYear!$CD27:DB27)</f>
        <v>7107.624577390271</v>
      </c>
      <c r="AC27" s="71">
        <f>SUM(Savings_FirstYear!$AR27:BQ27)-SUM(Savings_FirstYear!$CD27:DC27)</f>
        <v>7145.4485744564654</v>
      </c>
      <c r="AD27" s="71">
        <f>SUM(Savings_FirstYear!$AR27:BR27)-SUM(Savings_FirstYear!$CD27:DD27)</f>
        <v>7187.5602121330958</v>
      </c>
      <c r="AE27" s="71">
        <f>SUM(Savings_FirstYear!$AR27:BS27)-SUM(Savings_FirstYear!$CD27:DE27)</f>
        <v>7233.5882102690211</v>
      </c>
      <c r="AF27" s="71">
        <f>SUM(Savings_FirstYear!$AR27:BT27)-SUM(Savings_FirstYear!$CD27:DF27)</f>
        <v>7270.8987318147319</v>
      </c>
      <c r="AG27" s="71">
        <f>SUM(Savings_FirstYear!$AR27:BU27)-SUM(Savings_FirstYear!$CD27:DG27)</f>
        <v>7306.8799959572571</v>
      </c>
      <c r="AH27" s="71">
        <f>SUM(Savings_FirstYear!$AR27:BV27)-SUM(Savings_FirstYear!$CD27:DH27)</f>
        <v>7343.5576149279714</v>
      </c>
      <c r="AI27" s="71">
        <f>SUM(Savings_FirstYear!$AR27:BW27)-SUM(Savings_FirstYear!$CD27:DI27)</f>
        <v>7380.536653382107</v>
      </c>
      <c r="AJ27" s="71">
        <f>SUM(Savings_FirstYear!$AR27:BX27)-SUM(Savings_FirstYear!$CD27:DJ27)</f>
        <v>7417.0154589077902</v>
      </c>
      <c r="AK27" s="71">
        <f>SUM(Savings_FirstYear!$AR27:BY27)-SUM(Savings_FirstYear!$CD27:DK27)</f>
        <v>7452.8449663020419</v>
      </c>
      <c r="AL27" s="71">
        <f>SUM(Savings_FirstYear!$AR27:BZ27)-SUM(Savings_FirstYear!$CD27:DL27)</f>
        <v>7488.0614396015153</v>
      </c>
      <c r="AM27" s="71">
        <f>SUM(Savings_FirstYear!$AR27:CA27)-SUM(Savings_FirstYear!$CD27:DM27)</f>
        <v>7522.9344347400238</v>
      </c>
      <c r="AN27" s="71">
        <f>SUM(Savings_FirstYear!$AR27:CB27)-SUM(Savings_FirstYear!$CD27:DN27)</f>
        <v>7557.2803252978811</v>
      </c>
      <c r="AO27" s="71">
        <f>SUM(Savings_FirstYear!$AR27:CC27)-SUM(Savings_FirstYear!$CD27:DO27)</f>
        <v>7590.900013226048</v>
      </c>
      <c r="AP27" s="55">
        <f>D27/Sales!J27</f>
        <v>0</v>
      </c>
      <c r="AQ27" s="55">
        <f>E27/Sales!K27</f>
        <v>0</v>
      </c>
      <c r="AR27" s="55">
        <f>F27/Sales!L27</f>
        <v>0</v>
      </c>
      <c r="AS27" s="55">
        <f>G27/Sales!M27</f>
        <v>0</v>
      </c>
      <c r="AT27" s="55">
        <f>H27/Sales!N27</f>
        <v>0</v>
      </c>
      <c r="AU27" s="55">
        <f>I27/Sales!O27</f>
        <v>0</v>
      </c>
      <c r="AV27" s="55">
        <f>J27/Sales!P27</f>
        <v>0</v>
      </c>
      <c r="AW27" s="55">
        <f>K27/Sales!Q27</f>
        <v>9.9395808748431562E-3</v>
      </c>
      <c r="AX27" s="55">
        <f>L27/Sales!R27</f>
        <v>1.9720312403630393E-2</v>
      </c>
      <c r="AY27" s="55">
        <f>M27/Sales!S27</f>
        <v>2.9344733236135789E-2</v>
      </c>
      <c r="AZ27" s="55">
        <f>N27/Sales!T27</f>
        <v>3.8815341450718847E-2</v>
      </c>
      <c r="BA27" s="55">
        <f>O27/Sales!U27</f>
        <v>4.8134595202716284E-2</v>
      </c>
      <c r="BB27" s="55">
        <f>P27/Sales!V27</f>
        <v>5.7304913362471517E-2</v>
      </c>
      <c r="BC27" s="55">
        <f>Q27/Sales!W27</f>
        <v>6.460531013516832E-2</v>
      </c>
      <c r="BD27" s="55">
        <f>R27/Sales!X27</f>
        <v>7.0176770330846308E-2</v>
      </c>
      <c r="BE27" s="55">
        <f>S27/Sales!Y27</f>
        <v>7.5692241554569578E-2</v>
      </c>
      <c r="BF27" s="55">
        <f>T27/Sales!Z27</f>
        <v>8.0052093886742184E-2</v>
      </c>
      <c r="BG27" s="55">
        <f>U27/Sales!AA27</f>
        <v>8.2465741901331296E-2</v>
      </c>
      <c r="BH27" s="55">
        <f>V27/Sales!AB27</f>
        <v>8.4902145501557141E-2</v>
      </c>
      <c r="BI27" s="55">
        <f>W27/Sales!AC27</f>
        <v>8.7359960885608531E-2</v>
      </c>
      <c r="BJ27" s="55">
        <f>X27/Sales!AD27</f>
        <v>8.9834911401234674E-2</v>
      </c>
      <c r="BK27" s="55">
        <f>Y27/Sales!AE27</f>
        <v>9.0086342106627165E-2</v>
      </c>
      <c r="BL27" s="55">
        <f>Z27/Sales!AF27</f>
        <v>8.9830313448368254E-2</v>
      </c>
      <c r="BM27" s="55">
        <f>AA27/Sales!AG27</f>
        <v>8.9648046091990577E-2</v>
      </c>
      <c r="BN27" s="55">
        <f>AB27/Sales!AH27</f>
        <v>8.9527193093042468E-2</v>
      </c>
      <c r="BO27" s="55">
        <f>AC27/Sales!AI27</f>
        <v>8.9459827777277998E-2</v>
      </c>
      <c r="BP27" s="55">
        <f>AD27/Sales!AJ27</f>
        <v>8.9443364542448708E-2</v>
      </c>
      <c r="BQ27" s="55">
        <f>AE27/Sales!AK27</f>
        <v>8.9472276016894892E-2</v>
      </c>
      <c r="BR27" s="55">
        <f>AF27/Sales!AL27</f>
        <v>8.9562644065680652E-2</v>
      </c>
      <c r="BS27" s="55">
        <f>AG27/Sales!AM27</f>
        <v>8.9634436456110453E-2</v>
      </c>
      <c r="BT27" s="55">
        <f>AH27/Sales!AN27</f>
        <v>8.9712618154716761E-2</v>
      </c>
      <c r="BU27" s="55">
        <f>AI27/Sales!AO27</f>
        <v>8.9792295280238299E-2</v>
      </c>
      <c r="BV27" s="55">
        <f>AJ27/Sales!AP27</f>
        <v>8.9863726295618146E-2</v>
      </c>
      <c r="BW27" s="55">
        <f>AK27/Sales!AQ27</f>
        <v>8.9925204308194645E-2</v>
      </c>
      <c r="BX27" s="55">
        <f>AL27/Sales!AR27</f>
        <v>8.997727832875721E-2</v>
      </c>
      <c r="BY27" s="55">
        <f>AM27/Sales!AS27</f>
        <v>9.0023280966770078E-2</v>
      </c>
      <c r="BZ27" s="55">
        <f>AN27/Sales!AT27</f>
        <v>9.0061090106156608E-2</v>
      </c>
      <c r="CA27" s="55">
        <f>AO27/Sales!AU27</f>
        <v>9.008843562291044E-2</v>
      </c>
    </row>
    <row r="28" spans="2:79" x14ac:dyDescent="0.35">
      <c r="B28" s="27" t="s">
        <v>2092</v>
      </c>
      <c r="C28" s="27" t="s">
        <v>25</v>
      </c>
      <c r="D28" s="71">
        <f>SUM(Savings_FirstYear!$AR28:AR28)-SUM(Savings_FirstYear!$CD28:CD28)</f>
        <v>0</v>
      </c>
      <c r="E28" s="71">
        <f>SUM(Savings_FirstYear!$AR28:AS28)-SUM(Savings_FirstYear!$CD28:CE28)</f>
        <v>0</v>
      </c>
      <c r="F28" s="71">
        <f>SUM(Savings_FirstYear!$AR28:AT28)-SUM(Savings_FirstYear!$CD28:CF28)</f>
        <v>0</v>
      </c>
      <c r="G28" s="71">
        <f>SUM(Savings_FirstYear!$AR28:AU28)-SUM(Savings_FirstYear!$CD28:CG28)</f>
        <v>0</v>
      </c>
      <c r="H28" s="71">
        <f>SUM(Savings_FirstYear!$AR28:AV28)-SUM(Savings_FirstYear!$CD28:CH28)</f>
        <v>0</v>
      </c>
      <c r="I28" s="71">
        <f>SUM(Savings_FirstYear!$AR28:AW28)-SUM(Savings_FirstYear!$CD28:CI28)</f>
        <v>0</v>
      </c>
      <c r="J28" s="71">
        <f>SUM(Savings_FirstYear!$AR28:AX28)-SUM(Savings_FirstYear!$CD28:CJ28)</f>
        <v>0</v>
      </c>
      <c r="K28" s="71">
        <f>SUM(Savings_FirstYear!$AR28:AY28)-SUM(Savings_FirstYear!$CD28:CK28)</f>
        <v>118.85620696260739</v>
      </c>
      <c r="L28" s="71">
        <f>SUM(Savings_FirstYear!$AR28:AZ28)-SUM(Savings_FirstYear!$CD28:CL28)</f>
        <v>342.63083490677468</v>
      </c>
      <c r="M28" s="71">
        <f>SUM(Savings_FirstYear!$AR28:BA28)-SUM(Savings_FirstYear!$CD28:CM28)</f>
        <v>672.19482114944969</v>
      </c>
      <c r="N28" s="71">
        <f>SUM(Savings_FirstYear!$AR28:BB28)-SUM(Savings_FirstYear!$CD28:CN28)</f>
        <v>1107.8111339446821</v>
      </c>
      <c r="O28" s="71">
        <f>SUM(Savings_FirstYear!$AR28:BC28)-SUM(Savings_FirstYear!$CD28:CO28)</f>
        <v>1633.3108174108363</v>
      </c>
      <c r="P28" s="71">
        <f>SUM(Savings_FirstYear!$AR28:BD28)-SUM(Savings_FirstYear!$CD28:CP28)</f>
        <v>2158.6916531762004</v>
      </c>
      <c r="Q28" s="71">
        <f>SUM(Savings_FirstYear!$AR28:BE28)-SUM(Savings_FirstYear!$CD28:CQ28)</f>
        <v>2662.6330895158571</v>
      </c>
      <c r="R28" s="71">
        <f>SUM(Savings_FirstYear!$AR28:BF28)-SUM(Savings_FirstYear!$CD28:CR28)</f>
        <v>3127.5768132377011</v>
      </c>
      <c r="S28" s="71">
        <f>SUM(Savings_FirstYear!$AR28:BG28)-SUM(Savings_FirstYear!$CD28:CS28)</f>
        <v>3556.1901435627492</v>
      </c>
      <c r="T28" s="71">
        <f>SUM(Savings_FirstYear!$AR28:BH28)-SUM(Savings_FirstYear!$CD28:CT28)</f>
        <v>3934.7997645531359</v>
      </c>
      <c r="U28" s="71">
        <f>SUM(Savings_FirstYear!$AR28:BI28)-SUM(Savings_FirstYear!$CD28:CU28)</f>
        <v>4244.0612984181344</v>
      </c>
      <c r="V28" s="71">
        <f>SUM(Savings_FirstYear!$AR28:BJ28)-SUM(Savings_FirstYear!$CD28:CV28)</f>
        <v>4506.4259876284586</v>
      </c>
      <c r="W28" s="71">
        <f>SUM(Savings_FirstYear!$AR28:BK28)-SUM(Savings_FirstYear!$CD28:CW28)</f>
        <v>4737.589786844118</v>
      </c>
      <c r="X28" s="71">
        <f>SUM(Savings_FirstYear!$AR28:BL28)-SUM(Savings_FirstYear!$CD28:CX28)</f>
        <v>4939.6969166891777</v>
      </c>
      <c r="Y28" s="71">
        <f>SUM(Savings_FirstYear!$AR28:BM28)-SUM(Savings_FirstYear!$CD28:CY28)</f>
        <v>5097.7250654407244</v>
      </c>
      <c r="Z28" s="71">
        <f>SUM(Savings_FirstYear!$AR28:BN28)-SUM(Savings_FirstYear!$CD28:CZ28)</f>
        <v>5226.3958786977737</v>
      </c>
      <c r="AA28" s="71">
        <f>SUM(Savings_FirstYear!$AR28:BO28)-SUM(Savings_FirstYear!$CD28:DA28)</f>
        <v>5326.5115935360791</v>
      </c>
      <c r="AB28" s="71">
        <f>SUM(Savings_FirstYear!$AR28:BP28)-SUM(Savings_FirstYear!$CD28:DB28)</f>
        <v>5397.9592845532234</v>
      </c>
      <c r="AC28" s="71">
        <f>SUM(Savings_FirstYear!$AR28:BQ28)-SUM(Savings_FirstYear!$CD28:DC28)</f>
        <v>5444.6600909111603</v>
      </c>
      <c r="AD28" s="71">
        <f>SUM(Savings_FirstYear!$AR28:BR28)-SUM(Savings_FirstYear!$CD28:DD28)</f>
        <v>5489.6513729387752</v>
      </c>
      <c r="AE28" s="71">
        <f>SUM(Savings_FirstYear!$AR28:BS28)-SUM(Savings_FirstYear!$CD28:DE28)</f>
        <v>5538.3441285591671</v>
      </c>
      <c r="AF28" s="71">
        <f>SUM(Savings_FirstYear!$AR28:BT28)-SUM(Savings_FirstYear!$CD28:DF28)</f>
        <v>5588.3778326059919</v>
      </c>
      <c r="AG28" s="71">
        <f>SUM(Savings_FirstYear!$AR28:BU28)-SUM(Savings_FirstYear!$CD28:DG28)</f>
        <v>5638.053214536083</v>
      </c>
      <c r="AH28" s="71">
        <f>SUM(Savings_FirstYear!$AR28:BV28)-SUM(Savings_FirstYear!$CD28:DH28)</f>
        <v>5687.0740208896605</v>
      </c>
      <c r="AI28" s="71">
        <f>SUM(Savings_FirstYear!$AR28:BW28)-SUM(Savings_FirstYear!$CD28:DI28)</f>
        <v>5735.0685205724458</v>
      </c>
      <c r="AJ28" s="71">
        <f>SUM(Savings_FirstYear!$AR28:BX28)-SUM(Savings_FirstYear!$CD28:DJ28)</f>
        <v>5781.8773404039885</v>
      </c>
      <c r="AK28" s="71">
        <f>SUM(Savings_FirstYear!$AR28:BY28)-SUM(Savings_FirstYear!$CD28:DK28)</f>
        <v>5828.7257988632355</v>
      </c>
      <c r="AL28" s="71">
        <f>SUM(Savings_FirstYear!$AR28:BZ28)-SUM(Savings_FirstYear!$CD28:DL28)</f>
        <v>5875.6733583979822</v>
      </c>
      <c r="AM28" s="71">
        <f>SUM(Savings_FirstYear!$AR28:CA28)-SUM(Savings_FirstYear!$CD28:DM28)</f>
        <v>5922.744067353693</v>
      </c>
      <c r="AN28" s="71">
        <f>SUM(Savings_FirstYear!$AR28:CB28)-SUM(Savings_FirstYear!$CD28:DN28)</f>
        <v>5969.9436878598681</v>
      </c>
      <c r="AO28" s="71">
        <f>SUM(Savings_FirstYear!$AR28:CC28)-SUM(Savings_FirstYear!$CD28:DO28)</f>
        <v>6017.1536168806251</v>
      </c>
      <c r="AP28" s="55">
        <f>D28/Sales!J28</f>
        <v>0</v>
      </c>
      <c r="AQ28" s="55">
        <f>E28/Sales!K28</f>
        <v>0</v>
      </c>
      <c r="AR28" s="55">
        <f>F28/Sales!L28</f>
        <v>0</v>
      </c>
      <c r="AS28" s="55">
        <f>G28/Sales!M28</f>
        <v>0</v>
      </c>
      <c r="AT28" s="55">
        <f>H28/Sales!N28</f>
        <v>0</v>
      </c>
      <c r="AU28" s="55">
        <f>I28/Sales!O28</f>
        <v>0</v>
      </c>
      <c r="AV28" s="55">
        <f>J28/Sales!P28</f>
        <v>0</v>
      </c>
      <c r="AW28" s="55">
        <f>K28/Sales!Q28</f>
        <v>2.2792980833983281E-3</v>
      </c>
      <c r="AX28" s="55">
        <f>L28/Sales!R28</f>
        <v>6.5083123092816329E-3</v>
      </c>
      <c r="AY28" s="55">
        <f>M28/Sales!S28</f>
        <v>1.2647357190741044E-2</v>
      </c>
      <c r="AZ28" s="55">
        <f>N28/Sales!T28</f>
        <v>2.0645862439127496E-2</v>
      </c>
      <c r="BA28" s="55">
        <f>O28/Sales!U28</f>
        <v>3.0150798879811227E-2</v>
      </c>
      <c r="BB28" s="55">
        <f>P28/Sales!V28</f>
        <v>3.9471468050776004E-2</v>
      </c>
      <c r="BC28" s="55">
        <f>Q28/Sales!W28</f>
        <v>4.82243822965664E-2</v>
      </c>
      <c r="BD28" s="55">
        <f>R28/Sales!X28</f>
        <v>5.6108158488949046E-2</v>
      </c>
      <c r="BE28" s="55">
        <f>S28/Sales!Y28</f>
        <v>6.3192521647307182E-2</v>
      </c>
      <c r="BF28" s="55">
        <f>T28/Sales!Z28</f>
        <v>6.9257375557418704E-2</v>
      </c>
      <c r="BG28" s="55">
        <f>U28/Sales!AA28</f>
        <v>7.3992503755136427E-2</v>
      </c>
      <c r="BH28" s="55">
        <f>V28/Sales!AB28</f>
        <v>7.7821751247790075E-2</v>
      </c>
      <c r="BI28" s="55">
        <f>W28/Sales!AC28</f>
        <v>8.1038033250175334E-2</v>
      </c>
      <c r="BJ28" s="55">
        <f>X28/Sales!AD28</f>
        <v>8.3694018973780718E-2</v>
      </c>
      <c r="BK28" s="55">
        <f>Y28/Sales!AE28</f>
        <v>8.5552599677042915E-2</v>
      </c>
      <c r="BL28" s="55">
        <f>Z28/Sales!AF28</f>
        <v>8.6880394898791458E-2</v>
      </c>
      <c r="BM28" s="55">
        <f>AA28/Sales!AG28</f>
        <v>8.7705139128288326E-2</v>
      </c>
      <c r="BN28" s="55">
        <f>AB28/Sales!AH28</f>
        <v>8.8038868309433346E-2</v>
      </c>
      <c r="BO28" s="55">
        <f>AC28/Sales!AI28</f>
        <v>8.7958598431062213E-2</v>
      </c>
      <c r="BP28" s="55">
        <f>AD28/Sales!AJ28</f>
        <v>8.7844580876133144E-2</v>
      </c>
      <c r="BQ28" s="55">
        <f>AE28/Sales!AK28</f>
        <v>8.7783487202818991E-2</v>
      </c>
      <c r="BR28" s="55">
        <f>AF28/Sales!AL28</f>
        <v>8.7901517497313897E-2</v>
      </c>
      <c r="BS28" s="55">
        <f>AG28/Sales!AM28</f>
        <v>8.8007057674247491E-2</v>
      </c>
      <c r="BT28" s="55">
        <f>AH28/Sales!AN28</f>
        <v>8.8095744747926821E-2</v>
      </c>
      <c r="BU28" s="55">
        <f>AI28/Sales!AO28</f>
        <v>8.8162192296911884E-2</v>
      </c>
      <c r="BV28" s="55">
        <f>AJ28/Sales!AP28</f>
        <v>8.8204423070127352E-2</v>
      </c>
      <c r="BW28" s="55">
        <f>AK28/Sales!AQ28</f>
        <v>8.8241490328229297E-2</v>
      </c>
      <c r="BX28" s="55">
        <f>AL28/Sales!AR28</f>
        <v>8.8274359090298099E-2</v>
      </c>
      <c r="BY28" s="55">
        <f>AM28/Sales!AS28</f>
        <v>8.83034383899306E-2</v>
      </c>
      <c r="BZ28" s="55">
        <f>AN28/Sales!AT28</f>
        <v>8.832885533676485E-2</v>
      </c>
      <c r="CA28" s="55">
        <f>AO28/Sales!AU28</f>
        <v>8.8348908096524806E-2</v>
      </c>
    </row>
    <row r="29" spans="2:79" x14ac:dyDescent="0.35">
      <c r="B29" s="27" t="s">
        <v>2093</v>
      </c>
      <c r="C29" s="27" t="s">
        <v>127</v>
      </c>
      <c r="D29" s="71">
        <f>SUM(Savings_FirstYear!$AR29:AR29)-SUM(Savings_FirstYear!$CD29:CD29)</f>
        <v>0</v>
      </c>
      <c r="E29" s="71">
        <f>SUM(Savings_FirstYear!$AR29:AS29)-SUM(Savings_FirstYear!$CD29:CE29)</f>
        <v>0</v>
      </c>
      <c r="F29" s="71">
        <f>SUM(Savings_FirstYear!$AR29:AT29)-SUM(Savings_FirstYear!$CD29:CF29)</f>
        <v>0</v>
      </c>
      <c r="G29" s="71">
        <f>SUM(Savings_FirstYear!$AR29:AU29)-SUM(Savings_FirstYear!$CD29:CG29)</f>
        <v>0</v>
      </c>
      <c r="H29" s="71">
        <f>SUM(Savings_FirstYear!$AR29:AV29)-SUM(Savings_FirstYear!$CD29:CH29)</f>
        <v>0</v>
      </c>
      <c r="I29" s="71">
        <f>SUM(Savings_FirstYear!$AR29:AW29)-SUM(Savings_FirstYear!$CD29:CI29)</f>
        <v>0</v>
      </c>
      <c r="J29" s="71">
        <f>SUM(Savings_FirstYear!$AR29:AX29)-SUM(Savings_FirstYear!$CD29:CJ29)</f>
        <v>0</v>
      </c>
      <c r="K29" s="71">
        <f>SUM(Savings_FirstYear!$AR29:AY29)-SUM(Savings_FirstYear!$CD29:CK29)</f>
        <v>419.83920963511008</v>
      </c>
      <c r="L29" s="71">
        <f>SUM(Savings_FirstYear!$AR29:AZ29)-SUM(Savings_FirstYear!$CD29:CL29)</f>
        <v>1011.556767349035</v>
      </c>
      <c r="M29" s="71">
        <f>SUM(Savings_FirstYear!$AR29:BA29)-SUM(Savings_FirstYear!$CD29:CM29)</f>
        <v>1773.6681517135776</v>
      </c>
      <c r="N29" s="71">
        <f>SUM(Savings_FirstYear!$AR29:BB29)-SUM(Savings_FirstYear!$CD29:CN29)</f>
        <v>2627.9550959478402</v>
      </c>
      <c r="O29" s="71">
        <f>SUM(Savings_FirstYear!$AR29:BC29)-SUM(Savings_FirstYear!$CD29:CO29)</f>
        <v>3478.0214910140285</v>
      </c>
      <c r="P29" s="71">
        <f>SUM(Savings_FirstYear!$AR29:BD29)-SUM(Savings_FirstYear!$CD29:CP29)</f>
        <v>4323.9309666542695</v>
      </c>
      <c r="Q29" s="71">
        <f>SUM(Savings_FirstYear!$AR29:BE29)-SUM(Savings_FirstYear!$CD29:CQ29)</f>
        <v>5090.2575627642309</v>
      </c>
      <c r="R29" s="71">
        <f>SUM(Savings_FirstYear!$AR29:BF29)-SUM(Savings_FirstYear!$CD29:CR29)</f>
        <v>5750.5966050364723</v>
      </c>
      <c r="S29" s="71">
        <f>SUM(Savings_FirstYear!$AR29:BG29)-SUM(Savings_FirstYear!$CD29:CS29)</f>
        <v>6348.7063087137622</v>
      </c>
      <c r="T29" s="71">
        <f>SUM(Savings_FirstYear!$AR29:BH29)-SUM(Savings_FirstYear!$CD29:CT29)</f>
        <v>6850.4812735628875</v>
      </c>
      <c r="U29" s="71">
        <f>SUM(Savings_FirstYear!$AR29:BI29)-SUM(Savings_FirstYear!$CD29:CU29)</f>
        <v>7230.4550766872817</v>
      </c>
      <c r="V29" s="71">
        <f>SUM(Savings_FirstYear!$AR29:BJ29)-SUM(Savings_FirstYear!$CD29:CV29)</f>
        <v>7557.393007364296</v>
      </c>
      <c r="W29" s="71">
        <f>SUM(Savings_FirstYear!$AR29:BK29)-SUM(Savings_FirstYear!$CD29:CW29)</f>
        <v>7841.2714936251268</v>
      </c>
      <c r="X29" s="71">
        <f>SUM(Savings_FirstYear!$AR29:BL29)-SUM(Savings_FirstYear!$CD29:CX29)</f>
        <v>8109.7003345080029</v>
      </c>
      <c r="Y29" s="71">
        <f>SUM(Savings_FirstYear!$AR29:BM29)-SUM(Savings_FirstYear!$CD29:CY29)</f>
        <v>8279.5803443964141</v>
      </c>
      <c r="Z29" s="71">
        <f>SUM(Savings_FirstYear!$AR29:BN29)-SUM(Savings_FirstYear!$CD29:CZ29)</f>
        <v>8385.7919288082903</v>
      </c>
      <c r="AA29" s="71">
        <f>SUM(Savings_FirstYear!$AR29:BO29)-SUM(Savings_FirstYear!$CD29:DA29)</f>
        <v>8444.5948419710894</v>
      </c>
      <c r="AB29" s="71">
        <f>SUM(Savings_FirstYear!$AR29:BP29)-SUM(Savings_FirstYear!$CD29:DB29)</f>
        <v>8475.0297932007343</v>
      </c>
      <c r="AC29" s="71">
        <f>SUM(Savings_FirstYear!$AR29:BQ29)-SUM(Savings_FirstYear!$CD29:DC29)</f>
        <v>8505.3091444555448</v>
      </c>
      <c r="AD29" s="71">
        <f>SUM(Savings_FirstYear!$AR29:BR29)-SUM(Savings_FirstYear!$CD29:DD29)</f>
        <v>8541.0960363618597</v>
      </c>
      <c r="AE29" s="71">
        <f>SUM(Savings_FirstYear!$AR29:BS29)-SUM(Savings_FirstYear!$CD29:DE29)</f>
        <v>8581.8826588699085</v>
      </c>
      <c r="AF29" s="71">
        <f>SUM(Savings_FirstYear!$AR29:BT29)-SUM(Savings_FirstYear!$CD29:DF29)</f>
        <v>8620.016008429775</v>
      </c>
      <c r="AG29" s="71">
        <f>SUM(Savings_FirstYear!$AR29:BU29)-SUM(Savings_FirstYear!$CD29:DG29)</f>
        <v>8656.6863338834446</v>
      </c>
      <c r="AH29" s="71">
        <f>SUM(Savings_FirstYear!$AR29:BV29)-SUM(Savings_FirstYear!$CD29:DH29)</f>
        <v>8692.1508850164628</v>
      </c>
      <c r="AI29" s="71">
        <f>SUM(Savings_FirstYear!$AR29:BW29)-SUM(Savings_FirstYear!$CD29:DI29)</f>
        <v>8727.1497226252759</v>
      </c>
      <c r="AJ29" s="71">
        <f>SUM(Savings_FirstYear!$AR29:BX29)-SUM(Savings_FirstYear!$CD29:DJ29)</f>
        <v>8762.813947919989</v>
      </c>
      <c r="AK29" s="71">
        <f>SUM(Savings_FirstYear!$AR29:BY29)-SUM(Savings_FirstYear!$CD29:DK29)</f>
        <v>8799.0356550998622</v>
      </c>
      <c r="AL29" s="71">
        <f>SUM(Savings_FirstYear!$AR29:BZ29)-SUM(Savings_FirstYear!$CD29:DL29)</f>
        <v>8835.5505681531195</v>
      </c>
      <c r="AM29" s="71">
        <f>SUM(Savings_FirstYear!$AR29:CA29)-SUM(Savings_FirstYear!$CD29:DM29)</f>
        <v>8872.377011721981</v>
      </c>
      <c r="AN29" s="71">
        <f>SUM(Savings_FirstYear!$AR29:CB29)-SUM(Savings_FirstYear!$CD29:DN29)</f>
        <v>8909.3877258129814</v>
      </c>
      <c r="AO29" s="71">
        <f>SUM(Savings_FirstYear!$AR29:CC29)-SUM(Savings_FirstYear!$CD29:DO29)</f>
        <v>8946.3576360125007</v>
      </c>
      <c r="AP29" s="55">
        <f>D29/Sales!J29</f>
        <v>0</v>
      </c>
      <c r="AQ29" s="55">
        <f>E29/Sales!K29</f>
        <v>0</v>
      </c>
      <c r="AR29" s="55">
        <f>F29/Sales!L29</f>
        <v>0</v>
      </c>
      <c r="AS29" s="55">
        <f>G29/Sales!M29</f>
        <v>0</v>
      </c>
      <c r="AT29" s="55">
        <f>H29/Sales!N29</f>
        <v>0</v>
      </c>
      <c r="AU29" s="55">
        <f>I29/Sales!O29</f>
        <v>0</v>
      </c>
      <c r="AV29" s="55">
        <f>J29/Sales!P29</f>
        <v>0</v>
      </c>
      <c r="AW29" s="55">
        <f>K29/Sales!Q29</f>
        <v>4.8623856985985188E-3</v>
      </c>
      <c r="AX29" s="55">
        <f>L29/Sales!R29</f>
        <v>1.1657605083725217E-2</v>
      </c>
      <c r="AY29" s="55">
        <f>M29/Sales!S29</f>
        <v>2.0339680019394624E-2</v>
      </c>
      <c r="AZ29" s="55">
        <f>N29/Sales!T29</f>
        <v>2.9987644809289414E-2</v>
      </c>
      <c r="BA29" s="55">
        <f>O29/Sales!U29</f>
        <v>3.9492020042161069E-2</v>
      </c>
      <c r="BB29" s="55">
        <f>P29/Sales!V29</f>
        <v>4.8854942744971763E-2</v>
      </c>
      <c r="BC29" s="55">
        <f>Q29/Sales!W29</f>
        <v>5.7229794219098094E-2</v>
      </c>
      <c r="BD29" s="55">
        <f>R29/Sales!X29</f>
        <v>6.4335102850968121E-2</v>
      </c>
      <c r="BE29" s="55">
        <f>S29/Sales!Y29</f>
        <v>7.067616932109054E-2</v>
      </c>
      <c r="BF29" s="55">
        <f>T29/Sales!Z29</f>
        <v>7.5885975001072969E-2</v>
      </c>
      <c r="BG29" s="55">
        <f>U29/Sales!AA29</f>
        <v>7.9700076193311695E-2</v>
      </c>
      <c r="BH29" s="55">
        <f>V29/Sales!AB29</f>
        <v>8.2892985449525336E-2</v>
      </c>
      <c r="BI29" s="55">
        <f>W29/Sales!AC29</f>
        <v>8.5582493223867656E-2</v>
      </c>
      <c r="BJ29" s="55">
        <f>X29/Sales!AD29</f>
        <v>8.8075662692247092E-2</v>
      </c>
      <c r="BK29" s="55">
        <f>Y29/Sales!AE29</f>
        <v>8.9477142704582374E-2</v>
      </c>
      <c r="BL29" s="55">
        <f>Z29/Sales!AF29</f>
        <v>9.017798651008066E-2</v>
      </c>
      <c r="BM29" s="55">
        <f>AA29/Sales!AG29</f>
        <v>9.0362437834268242E-2</v>
      </c>
      <c r="BN29" s="55">
        <f>AB29/Sales!AH29</f>
        <v>9.024081821301258E-2</v>
      </c>
      <c r="BO29" s="55">
        <f>AC29/Sales!AI29</f>
        <v>9.011655144774823E-2</v>
      </c>
      <c r="BP29" s="55">
        <f>AD29/Sales!AJ29</f>
        <v>9.0049381634515882E-2</v>
      </c>
      <c r="BQ29" s="55">
        <f>AE29/Sales!AK29</f>
        <v>9.0033134701788031E-2</v>
      </c>
      <c r="BR29" s="55">
        <f>AF29/Sales!AL29</f>
        <v>9.0071426777971225E-2</v>
      </c>
      <c r="BS29" s="55">
        <f>AG29/Sales!AM29</f>
        <v>9.0092745547619979E-2</v>
      </c>
      <c r="BT29" s="55">
        <f>AH29/Sales!AN29</f>
        <v>9.0099953673820454E-2</v>
      </c>
      <c r="BU29" s="55">
        <f>AI29/Sales!AO29</f>
        <v>9.0100854247804188E-2</v>
      </c>
      <c r="BV29" s="55">
        <f>AJ29/Sales!AP29</f>
        <v>9.0107147855528855E-2</v>
      </c>
      <c r="BW29" s="55">
        <f>AK29/Sales!AQ29</f>
        <v>9.0117658817171348E-2</v>
      </c>
      <c r="BX29" s="55">
        <f>AL29/Sales!AR29</f>
        <v>9.0129634624088656E-2</v>
      </c>
      <c r="BY29" s="55">
        <f>AM29/Sales!AS29</f>
        <v>9.0143237601433154E-2</v>
      </c>
      <c r="BZ29" s="55">
        <f>AN29/Sales!AT29</f>
        <v>9.0157154089559155E-2</v>
      </c>
      <c r="CA29" s="55">
        <f>AO29/Sales!AU29</f>
        <v>9.0169105408955619E-2</v>
      </c>
    </row>
    <row r="30" spans="2:79" x14ac:dyDescent="0.35">
      <c r="B30" s="27" t="s">
        <v>2094</v>
      </c>
      <c r="C30" s="27" t="s">
        <v>169</v>
      </c>
      <c r="D30" s="71">
        <f>SUM(Savings_FirstYear!$AR30:AR30)-SUM(Savings_FirstYear!$CD30:CD30)</f>
        <v>0</v>
      </c>
      <c r="E30" s="71">
        <f>SUM(Savings_FirstYear!$AR30:AS30)-SUM(Savings_FirstYear!$CD30:CE30)</f>
        <v>0</v>
      </c>
      <c r="F30" s="71">
        <f>SUM(Savings_FirstYear!$AR30:AT30)-SUM(Savings_FirstYear!$CD30:CF30)</f>
        <v>0</v>
      </c>
      <c r="G30" s="71">
        <f>SUM(Savings_FirstYear!$AR30:AU30)-SUM(Savings_FirstYear!$CD30:CG30)</f>
        <v>0</v>
      </c>
      <c r="H30" s="71">
        <f>SUM(Savings_FirstYear!$AR30:AV30)-SUM(Savings_FirstYear!$CD30:CH30)</f>
        <v>0</v>
      </c>
      <c r="I30" s="71">
        <f>SUM(Savings_FirstYear!$AR30:AW30)-SUM(Savings_FirstYear!$CD30:CI30)</f>
        <v>0</v>
      </c>
      <c r="J30" s="71">
        <f>SUM(Savings_FirstYear!$AR30:AX30)-SUM(Savings_FirstYear!$CD30:CJ30)</f>
        <v>0</v>
      </c>
      <c r="K30" s="71">
        <f>SUM(Savings_FirstYear!$AR30:AY30)-SUM(Savings_FirstYear!$CD30:CK30)</f>
        <v>79.383258791278166</v>
      </c>
      <c r="L30" s="71">
        <f>SUM(Savings_FirstYear!$AR30:AZ30)-SUM(Savings_FirstYear!$CD30:CL30)</f>
        <v>188.53936270770674</v>
      </c>
      <c r="M30" s="71">
        <f>SUM(Savings_FirstYear!$AR30:BA30)-SUM(Savings_FirstYear!$CD30:CM30)</f>
        <v>327.35666948083326</v>
      </c>
      <c r="N30" s="71">
        <f>SUM(Savings_FirstYear!$AR30:BB30)-SUM(Savings_FirstYear!$CD30:CN30)</f>
        <v>475.08277482039819</v>
      </c>
      <c r="O30" s="71">
        <f>SUM(Savings_FirstYear!$AR30:BC30)-SUM(Savings_FirstYear!$CD30:CO30)</f>
        <v>622.55145862894392</v>
      </c>
      <c r="P30" s="71">
        <f>SUM(Savings_FirstYear!$AR30:BD30)-SUM(Savings_FirstYear!$CD30:CP30)</f>
        <v>769.77514950384852</v>
      </c>
      <c r="Q30" s="71">
        <f>SUM(Savings_FirstYear!$AR30:BE30)-SUM(Savings_FirstYear!$CD30:CQ30)</f>
        <v>902.49274897434555</v>
      </c>
      <c r="R30" s="71">
        <f>SUM(Savings_FirstYear!$AR30:BF30)-SUM(Savings_FirstYear!$CD30:CR30)</f>
        <v>1016.2023023839706</v>
      </c>
      <c r="S30" s="71">
        <f>SUM(Savings_FirstYear!$AR30:BG30)-SUM(Savings_FirstYear!$CD30:CS30)</f>
        <v>1119.6091132995173</v>
      </c>
      <c r="T30" s="71">
        <f>SUM(Savings_FirstYear!$AR30:BH30)-SUM(Savings_FirstYear!$CD30:CT30)</f>
        <v>1207.2991775455068</v>
      </c>
      <c r="U30" s="71">
        <f>SUM(Savings_FirstYear!$AR30:BI30)-SUM(Savings_FirstYear!$CD30:CU30)</f>
        <v>1274.147767347039</v>
      </c>
      <c r="V30" s="71">
        <f>SUM(Savings_FirstYear!$AR30:BJ30)-SUM(Savings_FirstYear!$CD30:CV30)</f>
        <v>1332.1311607184853</v>
      </c>
      <c r="W30" s="71">
        <f>SUM(Savings_FirstYear!$AR30:BK30)-SUM(Savings_FirstYear!$CD30:CW30)</f>
        <v>1383.7923647159905</v>
      </c>
      <c r="X30" s="71">
        <f>SUM(Savings_FirstYear!$AR30:BL30)-SUM(Savings_FirstYear!$CD30:CX30)</f>
        <v>1434.5043252346868</v>
      </c>
      <c r="Y30" s="71">
        <f>SUM(Savings_FirstYear!$AR30:BM30)-SUM(Savings_FirstYear!$CD30:CY30)</f>
        <v>1466.6829315553127</v>
      </c>
      <c r="Z30" s="71">
        <f>SUM(Savings_FirstYear!$AR30:BN30)-SUM(Savings_FirstYear!$CD30:CZ30)</f>
        <v>1487.5978435801535</v>
      </c>
      <c r="AA30" s="71">
        <f>SUM(Savings_FirstYear!$AR30:BO30)-SUM(Savings_FirstYear!$CD30:DA30)</f>
        <v>1500.4574135280891</v>
      </c>
      <c r="AB30" s="71">
        <f>SUM(Savings_FirstYear!$AR30:BP30)-SUM(Savings_FirstYear!$CD30:DB30)</f>
        <v>1510.3139344267211</v>
      </c>
      <c r="AC30" s="71">
        <f>SUM(Savings_FirstYear!$AR30:BQ30)-SUM(Savings_FirstYear!$CD30:DC30)</f>
        <v>1520.6497097237695</v>
      </c>
      <c r="AD30" s="71">
        <f>SUM(Savings_FirstYear!$AR30:BR30)-SUM(Savings_FirstYear!$CD30:DD30)</f>
        <v>1531.9728370639896</v>
      </c>
      <c r="AE30" s="71">
        <f>SUM(Savings_FirstYear!$AR30:BS30)-SUM(Savings_FirstYear!$CD30:DE30)</f>
        <v>1544.2046070570257</v>
      </c>
      <c r="AF30" s="71">
        <f>SUM(Savings_FirstYear!$AR30:BT30)-SUM(Savings_FirstYear!$CD30:DF30)</f>
        <v>1555.910192755151</v>
      </c>
      <c r="AG30" s="71">
        <f>SUM(Savings_FirstYear!$AR30:BU30)-SUM(Savings_FirstYear!$CD30:DG30)</f>
        <v>1567.3664027468651</v>
      </c>
      <c r="AH30" s="71">
        <f>SUM(Savings_FirstYear!$AR30:BV30)-SUM(Savings_FirstYear!$CD30:DH30)</f>
        <v>1578.6399294455996</v>
      </c>
      <c r="AI30" s="71">
        <f>SUM(Savings_FirstYear!$AR30:BW30)-SUM(Savings_FirstYear!$CD30:DI30)</f>
        <v>1589.9842971886737</v>
      </c>
      <c r="AJ30" s="71">
        <f>SUM(Savings_FirstYear!$AR30:BX30)-SUM(Savings_FirstYear!$CD30:DJ30)</f>
        <v>1601.4936149306541</v>
      </c>
      <c r="AK30" s="71">
        <f>SUM(Savings_FirstYear!$AR30:BY30)-SUM(Savings_FirstYear!$CD30:DK30)</f>
        <v>1613.1271837784202</v>
      </c>
      <c r="AL30" s="71">
        <f>SUM(Savings_FirstYear!$AR30:BZ30)-SUM(Savings_FirstYear!$CD30:DL30)</f>
        <v>1624.8441247732521</v>
      </c>
      <c r="AM30" s="71">
        <f>SUM(Savings_FirstYear!$AR30:CA30)-SUM(Savings_FirstYear!$CD30:DM30)</f>
        <v>1636.6590726858658</v>
      </c>
      <c r="AN30" s="71">
        <f>SUM(Savings_FirstYear!$AR30:CB30)-SUM(Savings_FirstYear!$CD30:DN30)</f>
        <v>1648.5504337990192</v>
      </c>
      <c r="AO30" s="71">
        <f>SUM(Savings_FirstYear!$AR30:CC30)-SUM(Savings_FirstYear!$CD30:DO30)</f>
        <v>1660.4773081132362</v>
      </c>
      <c r="AP30" s="55">
        <f>D30/Sales!J30</f>
        <v>0</v>
      </c>
      <c r="AQ30" s="55">
        <f>E30/Sales!K30</f>
        <v>0</v>
      </c>
      <c r="AR30" s="55">
        <f>F30/Sales!L30</f>
        <v>0</v>
      </c>
      <c r="AS30" s="55">
        <f>G30/Sales!M30</f>
        <v>0</v>
      </c>
      <c r="AT30" s="55">
        <f>H30/Sales!N30</f>
        <v>0</v>
      </c>
      <c r="AU30" s="55">
        <f>I30/Sales!O30</f>
        <v>0</v>
      </c>
      <c r="AV30" s="55">
        <f>J30/Sales!P30</f>
        <v>0</v>
      </c>
      <c r="AW30" s="55">
        <f>K30/Sales!Q30</f>
        <v>5.3424634459648991E-3</v>
      </c>
      <c r="AX30" s="55">
        <f>L30/Sales!R30</f>
        <v>1.2586945471090526E-2</v>
      </c>
      <c r="AY30" s="55">
        <f>M30/Sales!S30</f>
        <v>2.1679296721009735E-2</v>
      </c>
      <c r="AZ30" s="55">
        <f>N30/Sales!T30</f>
        <v>3.1210373096176986E-2</v>
      </c>
      <c r="BA30" s="55">
        <f>O30/Sales!U30</f>
        <v>4.0570523435286332E-2</v>
      </c>
      <c r="BB30" s="55">
        <f>P30/Sales!V30</f>
        <v>4.976281304897557E-2</v>
      </c>
      <c r="BC30" s="55">
        <f>Q30/Sales!W30</f>
        <v>5.787492446191022E-2</v>
      </c>
      <c r="BD30" s="55">
        <f>R30/Sales!X30</f>
        <v>6.464464732135787E-2</v>
      </c>
      <c r="BE30" s="55">
        <f>S30/Sales!Y30</f>
        <v>7.0652006581140195E-2</v>
      </c>
      <c r="BF30" s="55">
        <f>T30/Sales!Z30</f>
        <v>7.5575087841544833E-2</v>
      </c>
      <c r="BG30" s="55">
        <f>U30/Sales!AA30</f>
        <v>7.9120538311362537E-2</v>
      </c>
      <c r="BH30" s="55">
        <f>V30/Sales!AB30</f>
        <v>8.2058222087185079E-2</v>
      </c>
      <c r="BI30" s="55">
        <f>W30/Sales!AC30</f>
        <v>8.455742046836591E-2</v>
      </c>
      <c r="BJ30" s="55">
        <f>X30/Sales!AD30</f>
        <v>8.6953754313724999E-2</v>
      </c>
      <c r="BK30" s="55">
        <f>Y30/Sales!AE30</f>
        <v>8.8191837981503082E-2</v>
      </c>
      <c r="BL30" s="55">
        <f>Z30/Sales!AF30</f>
        <v>8.8732634467387717E-2</v>
      </c>
      <c r="BM30" s="55">
        <f>AA30/Sales!AG30</f>
        <v>8.8782463071330073E-2</v>
      </c>
      <c r="BN30" s="55">
        <f>AB30/Sales!AH30</f>
        <v>8.8649527469712205E-2</v>
      </c>
      <c r="BO30" s="55">
        <f>AC30/Sales!AI30</f>
        <v>8.8540925872703499E-2</v>
      </c>
      <c r="BP30" s="55">
        <f>AD30/Sales!AJ30</f>
        <v>8.848540045774167E-2</v>
      </c>
      <c r="BQ30" s="55">
        <f>AE30/Sales!AK30</f>
        <v>8.8477140764799969E-2</v>
      </c>
      <c r="BR30" s="55">
        <f>AF30/Sales!AL30</f>
        <v>8.8520165966814224E-2</v>
      </c>
      <c r="BS30" s="55">
        <f>AG30/Sales!AM30</f>
        <v>8.8544111600367875E-2</v>
      </c>
      <c r="BT30" s="55">
        <f>AH30/Sales!AN30</f>
        <v>8.8553084466879817E-2</v>
      </c>
      <c r="BU30" s="55">
        <f>AI30/Sales!AO30</f>
        <v>8.8561487569637762E-2</v>
      </c>
      <c r="BV30" s="55">
        <f>AJ30/Sales!AP30</f>
        <v>8.8574505630647365E-2</v>
      </c>
      <c r="BW30" s="55">
        <f>AK30/Sales!AQ30</f>
        <v>8.8589773913472517E-2</v>
      </c>
      <c r="BX30" s="55">
        <f>AL30/Sales!AR30</f>
        <v>8.8604982857886094E-2</v>
      </c>
      <c r="BY30" s="55">
        <f>AM30/Sales!AS30</f>
        <v>8.8620892968186898E-2</v>
      </c>
      <c r="BZ30" s="55">
        <f>AN30/Sales!AT30</f>
        <v>8.8636295241300872E-2</v>
      </c>
      <c r="CA30" s="55">
        <f>AO30/Sales!AU30</f>
        <v>8.8648983558418895E-2</v>
      </c>
    </row>
    <row r="31" spans="2:79" x14ac:dyDescent="0.35">
      <c r="B31" s="27" t="s">
        <v>2095</v>
      </c>
      <c r="C31" s="27" t="s">
        <v>86</v>
      </c>
      <c r="D31" s="71">
        <f>SUM(Savings_FirstYear!$AR31:AR31)-SUM(Savings_FirstYear!$CD31:CD31)</f>
        <v>0</v>
      </c>
      <c r="E31" s="71">
        <f>SUM(Savings_FirstYear!$AR31:AS31)-SUM(Savings_FirstYear!$CD31:CE31)</f>
        <v>0</v>
      </c>
      <c r="F31" s="71">
        <f>SUM(Savings_FirstYear!$AR31:AT31)-SUM(Savings_FirstYear!$CD31:CF31)</f>
        <v>0</v>
      </c>
      <c r="G31" s="71">
        <f>SUM(Savings_FirstYear!$AR31:AU31)-SUM(Savings_FirstYear!$CD31:CG31)</f>
        <v>0</v>
      </c>
      <c r="H31" s="71">
        <f>SUM(Savings_FirstYear!$AR31:AV31)-SUM(Savings_FirstYear!$CD31:CH31)</f>
        <v>0</v>
      </c>
      <c r="I31" s="71">
        <f>SUM(Savings_FirstYear!$AR31:AW31)-SUM(Savings_FirstYear!$CD31:CI31)</f>
        <v>0</v>
      </c>
      <c r="J31" s="71">
        <f>SUM(Savings_FirstYear!$AR31:AX31)-SUM(Savings_FirstYear!$CD31:CJ31)</f>
        <v>0</v>
      </c>
      <c r="K31" s="71">
        <f>SUM(Savings_FirstYear!$AR31:AY31)-SUM(Savings_FirstYear!$CD31:CK31)</f>
        <v>48.69066050386261</v>
      </c>
      <c r="L31" s="71">
        <f>SUM(Savings_FirstYear!$AR31:AZ31)-SUM(Savings_FirstYear!$CD31:CL31)</f>
        <v>161.56743782233613</v>
      </c>
      <c r="M31" s="71">
        <f>SUM(Savings_FirstYear!$AR31:BA31)-SUM(Savings_FirstYear!$CD31:CM31)</f>
        <v>338.86128029974748</v>
      </c>
      <c r="N31" s="71">
        <f>SUM(Savings_FirstYear!$AR31:BB31)-SUM(Savings_FirstYear!$CD31:CN31)</f>
        <v>580.42339286803474</v>
      </c>
      <c r="O31" s="71">
        <f>SUM(Savings_FirstYear!$AR31:BC31)-SUM(Savings_FirstYear!$CD31:CO31)</f>
        <v>885.72706578925317</v>
      </c>
      <c r="P31" s="71">
        <f>SUM(Savings_FirstYear!$AR31:BD31)-SUM(Savings_FirstYear!$CD31:CP31)</f>
        <v>1205.0392416369546</v>
      </c>
      <c r="Q31" s="71">
        <f>SUM(Savings_FirstYear!$AR31:BE31)-SUM(Savings_FirstYear!$CD31:CQ31)</f>
        <v>1514.3983101512165</v>
      </c>
      <c r="R31" s="71">
        <f>SUM(Savings_FirstYear!$AR31:BF31)-SUM(Savings_FirstYear!$CD31:CR31)</f>
        <v>1802.8020271233406</v>
      </c>
      <c r="S31" s="71">
        <f>SUM(Savings_FirstYear!$AR31:BG31)-SUM(Savings_FirstYear!$CD31:CS31)</f>
        <v>2067.7803742827596</v>
      </c>
      <c r="T31" s="71">
        <f>SUM(Savings_FirstYear!$AR31:BH31)-SUM(Savings_FirstYear!$CD31:CT31)</f>
        <v>2303.8765567989394</v>
      </c>
      <c r="U31" s="71">
        <f>SUM(Savings_FirstYear!$AR31:BI31)-SUM(Savings_FirstYear!$CD31:CU31)</f>
        <v>2499.7106508128818</v>
      </c>
      <c r="V31" s="71">
        <f>SUM(Savings_FirstYear!$AR31:BJ31)-SUM(Savings_FirstYear!$CD31:CV31)</f>
        <v>2661.5237014738445</v>
      </c>
      <c r="W31" s="71">
        <f>SUM(Savings_FirstYear!$AR31:BK31)-SUM(Savings_FirstYear!$CD31:CW31)</f>
        <v>2800.8787070534386</v>
      </c>
      <c r="X31" s="71">
        <f>SUM(Savings_FirstYear!$AR31:BL31)-SUM(Savings_FirstYear!$CD31:CX31)</f>
        <v>2920.6857094751326</v>
      </c>
      <c r="Y31" s="71">
        <f>SUM(Savings_FirstYear!$AR31:BM31)-SUM(Savings_FirstYear!$CD31:CY31)</f>
        <v>3015.1022814287912</v>
      </c>
      <c r="Z31" s="71">
        <f>SUM(Savings_FirstYear!$AR31:BN31)-SUM(Savings_FirstYear!$CD31:CZ31)</f>
        <v>3089.4334821608945</v>
      </c>
      <c r="AA31" s="71">
        <f>SUM(Savings_FirstYear!$AR31:BO31)-SUM(Savings_FirstYear!$CD31:DA31)</f>
        <v>3145.8702727998948</v>
      </c>
      <c r="AB31" s="71">
        <f>SUM(Savings_FirstYear!$AR31:BP31)-SUM(Savings_FirstYear!$CD31:DB31)</f>
        <v>3184.45135931404</v>
      </c>
      <c r="AC31" s="71">
        <f>SUM(Savings_FirstYear!$AR31:BQ31)-SUM(Savings_FirstYear!$CD31:DC31)</f>
        <v>3205.297783440792</v>
      </c>
      <c r="AD31" s="71">
        <f>SUM(Savings_FirstYear!$AR31:BR31)-SUM(Savings_FirstYear!$CD31:DD31)</f>
        <v>3220.6114744179749</v>
      </c>
      <c r="AE31" s="71">
        <f>SUM(Savings_FirstYear!$AR31:BS31)-SUM(Savings_FirstYear!$CD31:DE31)</f>
        <v>3237.1284031752775</v>
      </c>
      <c r="AF31" s="71">
        <f>SUM(Savings_FirstYear!$AR31:BT31)-SUM(Savings_FirstYear!$CD31:DF31)</f>
        <v>3254.771974529659</v>
      </c>
      <c r="AG31" s="71">
        <f>SUM(Savings_FirstYear!$AR31:BU31)-SUM(Savings_FirstYear!$CD31:DG31)</f>
        <v>3272.1986611713378</v>
      </c>
      <c r="AH31" s="71">
        <f>SUM(Savings_FirstYear!$AR31:BV31)-SUM(Savings_FirstYear!$CD31:DH31)</f>
        <v>3289.148222869288</v>
      </c>
      <c r="AI31" s="71">
        <f>SUM(Savings_FirstYear!$AR31:BW31)-SUM(Savings_FirstYear!$CD31:DI31)</f>
        <v>3305.4030803825472</v>
      </c>
      <c r="AJ31" s="71">
        <f>SUM(Savings_FirstYear!$AR31:BX31)-SUM(Savings_FirstYear!$CD31:DJ31)</f>
        <v>3320.718339631575</v>
      </c>
      <c r="AK31" s="71">
        <f>SUM(Savings_FirstYear!$AR31:BY31)-SUM(Savings_FirstYear!$CD31:DK31)</f>
        <v>3335.704054336652</v>
      </c>
      <c r="AL31" s="71">
        <f>SUM(Savings_FirstYear!$AR31:BZ31)-SUM(Savings_FirstYear!$CD31:DL31)</f>
        <v>3350.6148304600611</v>
      </c>
      <c r="AM31" s="71">
        <f>SUM(Savings_FirstYear!$AR31:CA31)-SUM(Savings_FirstYear!$CD31:DM31)</f>
        <v>3365.4993882431972</v>
      </c>
      <c r="AN31" s="71">
        <f>SUM(Savings_FirstYear!$AR31:CB31)-SUM(Savings_FirstYear!$CD31:DN31)</f>
        <v>3380.3527716269846</v>
      </c>
      <c r="AO31" s="71">
        <f>SUM(Savings_FirstYear!$AR31:CC31)-SUM(Savings_FirstYear!$CD31:DO31)</f>
        <v>3395.090297421335</v>
      </c>
      <c r="AP31" s="55">
        <f>D31/Sales!J31</f>
        <v>0</v>
      </c>
      <c r="AQ31" s="55">
        <f>E31/Sales!K31</f>
        <v>0</v>
      </c>
      <c r="AR31" s="55">
        <f>F31/Sales!L31</f>
        <v>0</v>
      </c>
      <c r="AS31" s="55">
        <f>G31/Sales!M31</f>
        <v>0</v>
      </c>
      <c r="AT31" s="55">
        <f>H31/Sales!N31</f>
        <v>0</v>
      </c>
      <c r="AU31" s="55">
        <f>I31/Sales!O31</f>
        <v>0</v>
      </c>
      <c r="AV31" s="55">
        <f>J31/Sales!P31</f>
        <v>0</v>
      </c>
      <c r="AW31" s="55">
        <f>K31/Sales!Q31</f>
        <v>1.5201107640570469E-3</v>
      </c>
      <c r="AX31" s="55">
        <f>L31/Sales!R31</f>
        <v>5.0136207373215266E-3</v>
      </c>
      <c r="AY31" s="55">
        <f>M31/Sales!S31</f>
        <v>1.0451717419066659E-2</v>
      </c>
      <c r="AZ31" s="55">
        <f>N31/Sales!T31</f>
        <v>1.7794209163252646E-2</v>
      </c>
      <c r="BA31" s="55">
        <f>O31/Sales!U31</f>
        <v>2.69899308183815E-2</v>
      </c>
      <c r="BB31" s="55">
        <f>P31/Sales!V31</f>
        <v>3.6498172292239894E-2</v>
      </c>
      <c r="BC31" s="55">
        <f>Q31/Sales!W31</f>
        <v>4.5590894720432394E-2</v>
      </c>
      <c r="BD31" s="55">
        <f>R31/Sales!X31</f>
        <v>5.3945361587946924E-2</v>
      </c>
      <c r="BE31" s="55">
        <f>S31/Sales!Y31</f>
        <v>6.1500486534351625E-2</v>
      </c>
      <c r="BF31" s="55">
        <f>T31/Sales!Z31</f>
        <v>6.8108516344492956E-2</v>
      </c>
      <c r="BG31" s="55">
        <f>U31/Sales!AA31</f>
        <v>7.3451391327162718E-2</v>
      </c>
      <c r="BH31" s="55">
        <f>V31/Sales!AB31</f>
        <v>7.7733584708809436E-2</v>
      </c>
      <c r="BI31" s="55">
        <f>W31/Sales!AC31</f>
        <v>8.1309395354816849E-2</v>
      </c>
      <c r="BJ31" s="55">
        <f>X31/Sales!AD31</f>
        <v>8.4275109800313247E-2</v>
      </c>
      <c r="BK31" s="55">
        <f>Y31/Sales!AE31</f>
        <v>8.6473815605248971E-2</v>
      </c>
      <c r="BL31" s="55">
        <f>Z31/Sales!AF31</f>
        <v>8.8070303666544683E-2</v>
      </c>
      <c r="BM31" s="55">
        <f>AA31/Sales!AG31</f>
        <v>8.9137310488328847E-2</v>
      </c>
      <c r="BN31" s="55">
        <f>AB31/Sales!AH31</f>
        <v>8.9685329494031546E-2</v>
      </c>
      <c r="BO31" s="55">
        <f>AC31/Sales!AI31</f>
        <v>8.9727019807263747E-2</v>
      </c>
      <c r="BP31" s="55">
        <f>AD31/Sales!AJ31</f>
        <v>8.9610988444657064E-2</v>
      </c>
      <c r="BQ31" s="55">
        <f>AE31/Sales!AK31</f>
        <v>8.9526360595667015E-2</v>
      </c>
      <c r="BR31" s="55">
        <f>AF31/Sales!AL31</f>
        <v>8.9642854757599005E-2</v>
      </c>
      <c r="BS31" s="55">
        <f>AG31/Sales!AM31</f>
        <v>8.9750914101125637E-2</v>
      </c>
      <c r="BT31" s="55">
        <f>AH31/Sales!AN31</f>
        <v>8.9843522309636048E-2</v>
      </c>
      <c r="BU31" s="55">
        <f>AI31/Sales!AO31</f>
        <v>8.9914940167278759E-2</v>
      </c>
      <c r="BV31" s="55">
        <f>AJ31/Sales!AP31</f>
        <v>8.9958784752393231E-2</v>
      </c>
      <c r="BW31" s="55">
        <f>AK31/Sales!AQ31</f>
        <v>8.999184571181737E-2</v>
      </c>
      <c r="BX31" s="55">
        <f>AL31/Sales!AR31</f>
        <v>9.0021088495430668E-2</v>
      </c>
      <c r="BY31" s="55">
        <f>AM31/Sales!AS31</f>
        <v>9.0047855928163167E-2</v>
      </c>
      <c r="BZ31" s="55">
        <f>AN31/Sales!AT31</f>
        <v>9.0072038778826621E-2</v>
      </c>
      <c r="CA31" s="55">
        <f>AO31/Sales!AU31</f>
        <v>9.0091414215210053E-2</v>
      </c>
    </row>
    <row r="32" spans="2:79" x14ac:dyDescent="0.35">
      <c r="B32" s="27" t="s">
        <v>2096</v>
      </c>
      <c r="C32" s="27" t="s">
        <v>221</v>
      </c>
      <c r="D32" s="71">
        <f>SUM(Savings_FirstYear!$AR32:AR32)-SUM(Savings_FirstYear!$CD32:CD32)</f>
        <v>0</v>
      </c>
      <c r="E32" s="71">
        <f>SUM(Savings_FirstYear!$AR32:AS32)-SUM(Savings_FirstYear!$CD32:CE32)</f>
        <v>0</v>
      </c>
      <c r="F32" s="71">
        <f>SUM(Savings_FirstYear!$AR32:AT32)-SUM(Savings_FirstYear!$CD32:CF32)</f>
        <v>0</v>
      </c>
      <c r="G32" s="71">
        <f>SUM(Savings_FirstYear!$AR32:AU32)-SUM(Savings_FirstYear!$CD32:CG32)</f>
        <v>0</v>
      </c>
      <c r="H32" s="71">
        <f>SUM(Savings_FirstYear!$AR32:AV32)-SUM(Savings_FirstYear!$CD32:CH32)</f>
        <v>0</v>
      </c>
      <c r="I32" s="71">
        <f>SUM(Savings_FirstYear!$AR32:AW32)-SUM(Savings_FirstYear!$CD32:CI32)</f>
        <v>0</v>
      </c>
      <c r="J32" s="71">
        <f>SUM(Savings_FirstYear!$AR32:AX32)-SUM(Savings_FirstYear!$CD32:CJ32)</f>
        <v>0</v>
      </c>
      <c r="K32" s="71">
        <f>SUM(Savings_FirstYear!$AR32:AY32)-SUM(Savings_FirstYear!$CD32:CK32)</f>
        <v>175.94827788676307</v>
      </c>
      <c r="L32" s="71">
        <f>SUM(Savings_FirstYear!$AR32:AZ32)-SUM(Savings_FirstYear!$CD32:CL32)</f>
        <v>426.57829338752475</v>
      </c>
      <c r="M32" s="71">
        <f>SUM(Savings_FirstYear!$AR32:BA32)-SUM(Savings_FirstYear!$CD32:CM32)</f>
        <v>751.7460555393119</v>
      </c>
      <c r="N32" s="71">
        <f>SUM(Savings_FirstYear!$AR32:BB32)-SUM(Savings_FirstYear!$CD32:CN32)</f>
        <v>1122.5203280722355</v>
      </c>
      <c r="O32" s="71">
        <f>SUM(Savings_FirstYear!$AR32:BC32)-SUM(Savings_FirstYear!$CD32:CO32)</f>
        <v>1492.6428592657426</v>
      </c>
      <c r="P32" s="71">
        <f>SUM(Savings_FirstYear!$AR32:BD32)-SUM(Savings_FirstYear!$CD32:CP32)</f>
        <v>1862.1448542111591</v>
      </c>
      <c r="Q32" s="71">
        <f>SUM(Savings_FirstYear!$AR32:BE32)-SUM(Savings_FirstYear!$CD32:CQ32)</f>
        <v>2199.4210794883079</v>
      </c>
      <c r="R32" s="71">
        <f>SUM(Savings_FirstYear!$AR32:BF32)-SUM(Savings_FirstYear!$CD32:CR32)</f>
        <v>2492.9339895444673</v>
      </c>
      <c r="S32" s="71">
        <f>SUM(Savings_FirstYear!$AR32:BG32)-SUM(Savings_FirstYear!$CD32:CS32)</f>
        <v>2760.4923928615867</v>
      </c>
      <c r="T32" s="71">
        <f>SUM(Savings_FirstYear!$AR32:BH32)-SUM(Savings_FirstYear!$CD32:CT32)</f>
        <v>2987.0444967022063</v>
      </c>
      <c r="U32" s="71">
        <f>SUM(Savings_FirstYear!$AR32:BI32)-SUM(Savings_FirstYear!$CD32:CU32)</f>
        <v>3162.0262077448851</v>
      </c>
      <c r="V32" s="71">
        <f>SUM(Savings_FirstYear!$AR32:BJ32)-SUM(Savings_FirstYear!$CD32:CV32)</f>
        <v>3314.6797644968869</v>
      </c>
      <c r="W32" s="71">
        <f>SUM(Savings_FirstYear!$AR32:BK32)-SUM(Savings_FirstYear!$CD32:CW32)</f>
        <v>3448.6544349384603</v>
      </c>
      <c r="X32" s="71">
        <f>SUM(Savings_FirstYear!$AR32:BL32)-SUM(Savings_FirstYear!$CD32:CX32)</f>
        <v>3575.4379194996977</v>
      </c>
      <c r="Y32" s="71">
        <f>SUM(Savings_FirstYear!$AR32:BM32)-SUM(Savings_FirstYear!$CD32:CY32)</f>
        <v>3661.4282104095273</v>
      </c>
      <c r="Z32" s="71">
        <f>SUM(Savings_FirstYear!$AR32:BN32)-SUM(Savings_FirstYear!$CD32:CZ32)</f>
        <v>3720.601230438403</v>
      </c>
      <c r="AA32" s="71">
        <f>SUM(Savings_FirstYear!$AR32:BO32)-SUM(Savings_FirstYear!$CD32:DA32)</f>
        <v>3759.4977815251236</v>
      </c>
      <c r="AB32" s="71">
        <f>SUM(Savings_FirstYear!$AR32:BP32)-SUM(Savings_FirstYear!$CD32:DB32)</f>
        <v>3785.1375738733268</v>
      </c>
      <c r="AC32" s="71">
        <f>SUM(Savings_FirstYear!$AR32:BQ32)-SUM(Savings_FirstYear!$CD32:DC32)</f>
        <v>3810.5558063929539</v>
      </c>
      <c r="AD32" s="71">
        <f>SUM(Savings_FirstYear!$AR32:BR32)-SUM(Savings_FirstYear!$CD32:DD32)</f>
        <v>3838.5007279151955</v>
      </c>
      <c r="AE32" s="71">
        <f>SUM(Savings_FirstYear!$AR32:BS32)-SUM(Savings_FirstYear!$CD32:DE32)</f>
        <v>3868.758490519353</v>
      </c>
      <c r="AF32" s="71">
        <f>SUM(Savings_FirstYear!$AR32:BT32)-SUM(Savings_FirstYear!$CD32:DF32)</f>
        <v>3898.1236218916329</v>
      </c>
      <c r="AG32" s="71">
        <f>SUM(Savings_FirstYear!$AR32:BU32)-SUM(Savings_FirstYear!$CD32:DG32)</f>
        <v>3926.9969166847268</v>
      </c>
      <c r="AH32" s="71">
        <f>SUM(Savings_FirstYear!$AR32:BV32)-SUM(Savings_FirstYear!$CD32:DH32)</f>
        <v>3955.4656481943484</v>
      </c>
      <c r="AI32" s="71">
        <f>SUM(Savings_FirstYear!$AR32:BW32)-SUM(Savings_FirstYear!$CD32:DI32)</f>
        <v>3983.7676655371615</v>
      </c>
      <c r="AJ32" s="71">
        <f>SUM(Savings_FirstYear!$AR32:BX32)-SUM(Savings_FirstYear!$CD32:DJ32)</f>
        <v>4012.4567259635151</v>
      </c>
      <c r="AK32" s="71">
        <f>SUM(Savings_FirstYear!$AR32:BY32)-SUM(Savings_FirstYear!$CD32:DK32)</f>
        <v>4041.5015974795951</v>
      </c>
      <c r="AL32" s="71">
        <f>SUM(Savings_FirstYear!$AR32:BZ32)-SUM(Savings_FirstYear!$CD32:DL32)</f>
        <v>4070.7856572372002</v>
      </c>
      <c r="AM32" s="71">
        <f>SUM(Savings_FirstYear!$AR32:CA32)-SUM(Savings_FirstYear!$CD32:DM32)</f>
        <v>4100.3197771540954</v>
      </c>
      <c r="AN32" s="71">
        <f>SUM(Savings_FirstYear!$AR32:CB32)-SUM(Savings_FirstYear!$CD32:DN32)</f>
        <v>4130.0594392760286</v>
      </c>
      <c r="AO32" s="71">
        <f>SUM(Savings_FirstYear!$AR32:CC32)-SUM(Savings_FirstYear!$CD32:DO32)</f>
        <v>4159.9095864335186</v>
      </c>
      <c r="AP32" s="55">
        <f>D32/Sales!J32</f>
        <v>0</v>
      </c>
      <c r="AQ32" s="55">
        <f>E32/Sales!K32</f>
        <v>0</v>
      </c>
      <c r="AR32" s="55">
        <f>F32/Sales!L32</f>
        <v>0</v>
      </c>
      <c r="AS32" s="55">
        <f>G32/Sales!M32</f>
        <v>0</v>
      </c>
      <c r="AT32" s="55">
        <f>H32/Sales!N32</f>
        <v>0</v>
      </c>
      <c r="AU32" s="55">
        <f>I32/Sales!O32</f>
        <v>0</v>
      </c>
      <c r="AV32" s="55">
        <f>J32/Sales!P32</f>
        <v>0</v>
      </c>
      <c r="AW32" s="55">
        <f>K32/Sales!Q32</f>
        <v>4.7265777897128663E-3</v>
      </c>
      <c r="AX32" s="55">
        <f>L32/Sales!R32</f>
        <v>1.1367532951821396E-2</v>
      </c>
      <c r="AY32" s="55">
        <f>M32/Sales!S32</f>
        <v>1.9872124865171394E-2</v>
      </c>
      <c r="AZ32" s="55">
        <f>N32/Sales!T32</f>
        <v>2.9435610247426101E-2</v>
      </c>
      <c r="BA32" s="55">
        <f>O32/Sales!U32</f>
        <v>3.882758838506932E-2</v>
      </c>
      <c r="BB32" s="55">
        <f>P32/Sales!V32</f>
        <v>4.8051135011871603E-2</v>
      </c>
      <c r="BC32" s="55">
        <f>Q32/Sales!W32</f>
        <v>5.6299462987657312E-2</v>
      </c>
      <c r="BD32" s="55">
        <f>R32/Sales!X32</f>
        <v>6.330125614921131E-2</v>
      </c>
      <c r="BE32" s="55">
        <f>S32/Sales!Y32</f>
        <v>6.9533450942895925E-2</v>
      </c>
      <c r="BF32" s="55">
        <f>T32/Sales!Z32</f>
        <v>7.4637073308896518E-2</v>
      </c>
      <c r="BG32" s="55">
        <f>U32/Sales!AA32</f>
        <v>7.8376173130781379E-2</v>
      </c>
      <c r="BH32" s="55">
        <f>V32/Sales!AB32</f>
        <v>8.1501545866026079E-2</v>
      </c>
      <c r="BI32" s="55">
        <f>W32/Sales!AC32</f>
        <v>8.4116196754153633E-2</v>
      </c>
      <c r="BJ32" s="55">
        <f>X32/Sales!AD32</f>
        <v>8.6509712942366326E-2</v>
      </c>
      <c r="BK32" s="55">
        <f>Y32/Sales!AE32</f>
        <v>8.7880361046797612E-2</v>
      </c>
      <c r="BL32" s="55">
        <f>Z32/Sales!AF32</f>
        <v>8.8584984698941188E-2</v>
      </c>
      <c r="BM32" s="55">
        <f>AA32/Sales!AG32</f>
        <v>8.8793771304422828E-2</v>
      </c>
      <c r="BN32" s="55">
        <f>AB32/Sales!AH32</f>
        <v>8.8682926865927714E-2</v>
      </c>
      <c r="BO32" s="55">
        <f>AC32/Sales!AI32</f>
        <v>8.8563007328293128E-2</v>
      </c>
      <c r="BP32" s="55">
        <f>AD32/Sales!AJ32</f>
        <v>8.8497568070763144E-2</v>
      </c>
      <c r="BQ32" s="55">
        <f>AE32/Sales!AK32</f>
        <v>8.8480385988067595E-2</v>
      </c>
      <c r="BR32" s="55">
        <f>AF32/Sales!AL32</f>
        <v>8.8524290541659778E-2</v>
      </c>
      <c r="BS32" s="55">
        <f>AG32/Sales!AM32</f>
        <v>8.8552100082870455E-2</v>
      </c>
      <c r="BT32" s="55">
        <f>AH32/Sales!AN32</f>
        <v>8.8566071280513289E-2</v>
      </c>
      <c r="BU32" s="55">
        <f>AI32/Sales!AO32</f>
        <v>8.8571749534404151E-2</v>
      </c>
      <c r="BV32" s="55">
        <f>AJ32/Sales!AP32</f>
        <v>8.8581502115805594E-2</v>
      </c>
      <c r="BW32" s="55">
        <f>AK32/Sales!AQ32</f>
        <v>8.859452656890783E-2</v>
      </c>
      <c r="BX32" s="55">
        <f>AL32/Sales!AR32</f>
        <v>8.8608182909890712E-2</v>
      </c>
      <c r="BY32" s="55">
        <f>AM32/Sales!AS32</f>
        <v>8.8622659920131436E-2</v>
      </c>
      <c r="BZ32" s="55">
        <f>AN32/Sales!AT32</f>
        <v>8.8636951895155178E-2</v>
      </c>
      <c r="CA32" s="55">
        <f>AO32/Sales!AU32</f>
        <v>8.8649003966146819E-2</v>
      </c>
    </row>
    <row r="33" spans="2:79" x14ac:dyDescent="0.35">
      <c r="B33" s="27" t="s">
        <v>2097</v>
      </c>
      <c r="C33" s="27" t="s">
        <v>414</v>
      </c>
      <c r="D33" s="71">
        <f>SUM(Savings_FirstYear!$AR33:AR33)-SUM(Savings_FirstYear!$CD33:CD33)</f>
        <v>0</v>
      </c>
      <c r="E33" s="71">
        <f>SUM(Savings_FirstYear!$AR33:AS33)-SUM(Savings_FirstYear!$CD33:CE33)</f>
        <v>0</v>
      </c>
      <c r="F33" s="71">
        <f>SUM(Savings_FirstYear!$AR33:AT33)-SUM(Savings_FirstYear!$CD33:CF33)</f>
        <v>0</v>
      </c>
      <c r="G33" s="71">
        <f>SUM(Savings_FirstYear!$AR33:AU33)-SUM(Savings_FirstYear!$CD33:CG33)</f>
        <v>0</v>
      </c>
      <c r="H33" s="71">
        <f>SUM(Savings_FirstYear!$AR33:AV33)-SUM(Savings_FirstYear!$CD33:CH33)</f>
        <v>0</v>
      </c>
      <c r="I33" s="71">
        <f>SUM(Savings_FirstYear!$AR33:AW33)-SUM(Savings_FirstYear!$CD33:CI33)</f>
        <v>0</v>
      </c>
      <c r="J33" s="71">
        <f>SUM(Savings_FirstYear!$AR33:AX33)-SUM(Savings_FirstYear!$CD33:CJ33)</f>
        <v>0</v>
      </c>
      <c r="K33" s="71">
        <f>SUM(Savings_FirstYear!$AR33:AY33)-SUM(Savings_FirstYear!$CD33:CK33)</f>
        <v>17.302995755839493</v>
      </c>
      <c r="L33" s="71">
        <f>SUM(Savings_FirstYear!$AR33:AZ33)-SUM(Savings_FirstYear!$CD33:CL33)</f>
        <v>57.315217871607629</v>
      </c>
      <c r="M33" s="71">
        <f>SUM(Savings_FirstYear!$AR33:BA33)-SUM(Savings_FirstYear!$CD33:CM33)</f>
        <v>120.0208169201268</v>
      </c>
      <c r="N33" s="71">
        <f>SUM(Savings_FirstYear!$AR33:BB33)-SUM(Savings_FirstYear!$CD33:CN33)</f>
        <v>205.26886331276327</v>
      </c>
      <c r="O33" s="71">
        <f>SUM(Savings_FirstYear!$AR33:BC33)-SUM(Savings_FirstYear!$CD33:CO33)</f>
        <v>312.77476699395413</v>
      </c>
      <c r="P33" s="71">
        <f>SUM(Savings_FirstYear!$AR33:BD33)-SUM(Savings_FirstYear!$CD33:CP33)</f>
        <v>424.95552755476149</v>
      </c>
      <c r="Q33" s="71">
        <f>SUM(Savings_FirstYear!$AR33:BE33)-SUM(Savings_FirstYear!$CD33:CQ33)</f>
        <v>533.35710521802901</v>
      </c>
      <c r="R33" s="71">
        <f>SUM(Savings_FirstYear!$AR33:BF33)-SUM(Savings_FirstYear!$CD33:CR33)</f>
        <v>634.08761607857753</v>
      </c>
      <c r="S33" s="71">
        <f>SUM(Savings_FirstYear!$AR33:BG33)-SUM(Savings_FirstYear!$CD33:CS33)</f>
        <v>726.30376566243297</v>
      </c>
      <c r="T33" s="71">
        <f>SUM(Savings_FirstYear!$AR33:BH33)-SUM(Savings_FirstYear!$CD33:CT33)</f>
        <v>808.10010989518025</v>
      </c>
      <c r="U33" s="71">
        <f>SUM(Savings_FirstYear!$AR33:BI33)-SUM(Savings_FirstYear!$CD33:CU33)</f>
        <v>875.47760377943746</v>
      </c>
      <c r="V33" s="71">
        <f>SUM(Savings_FirstYear!$AR33:BJ33)-SUM(Savings_FirstYear!$CD33:CV33)</f>
        <v>930.68504206306864</v>
      </c>
      <c r="W33" s="71">
        <f>SUM(Savings_FirstYear!$AR33:BK33)-SUM(Savings_FirstYear!$CD33:CW33)</f>
        <v>977.83479899737324</v>
      </c>
      <c r="X33" s="71">
        <f>SUM(Savings_FirstYear!$AR33:BL33)-SUM(Savings_FirstYear!$CD33:CX33)</f>
        <v>1017.9802043285529</v>
      </c>
      <c r="Y33" s="71">
        <f>SUM(Savings_FirstYear!$AR33:BM33)-SUM(Savings_FirstYear!$CD33:CY33)</f>
        <v>1049.0524658792217</v>
      </c>
      <c r="Z33" s="71">
        <f>SUM(Savings_FirstYear!$AR33:BN33)-SUM(Savings_FirstYear!$CD33:CZ33)</f>
        <v>1072.9336630631112</v>
      </c>
      <c r="AA33" s="71">
        <f>SUM(Savings_FirstYear!$AR33:BO33)-SUM(Savings_FirstYear!$CD33:DA33)</f>
        <v>1090.4182763265774</v>
      </c>
      <c r="AB33" s="71">
        <f>SUM(Savings_FirstYear!$AR33:BP33)-SUM(Savings_FirstYear!$CD33:DB33)</f>
        <v>1101.5483749804971</v>
      </c>
      <c r="AC33" s="71">
        <f>SUM(Savings_FirstYear!$AR33:BQ33)-SUM(Savings_FirstYear!$CD33:DC33)</f>
        <v>1106.3950591130783</v>
      </c>
      <c r="AD33" s="71">
        <f>SUM(Savings_FirstYear!$AR33:BR33)-SUM(Savings_FirstYear!$CD33:DD33)</f>
        <v>1109.2764481382112</v>
      </c>
      <c r="AE33" s="71">
        <f>SUM(Savings_FirstYear!$AR33:BS33)-SUM(Savings_FirstYear!$CD33:DE33)</f>
        <v>1112.5639141963825</v>
      </c>
      <c r="AF33" s="71">
        <f>SUM(Savings_FirstYear!$AR33:BT33)-SUM(Savings_FirstYear!$CD33:DF33)</f>
        <v>1116.2250883018885</v>
      </c>
      <c r="AG33" s="71">
        <f>SUM(Savings_FirstYear!$AR33:BU33)-SUM(Savings_FirstYear!$CD33:DG33)</f>
        <v>1119.6669658469846</v>
      </c>
      <c r="AH33" s="71">
        <f>SUM(Savings_FirstYear!$AR33:BV33)-SUM(Savings_FirstYear!$CD33:DH33)</f>
        <v>1122.799906347467</v>
      </c>
      <c r="AI33" s="71">
        <f>SUM(Savings_FirstYear!$AR33:BW33)-SUM(Savings_FirstYear!$CD33:DI33)</f>
        <v>1125.5496370378225</v>
      </c>
      <c r="AJ33" s="71">
        <f>SUM(Savings_FirstYear!$AR33:BX33)-SUM(Savings_FirstYear!$CD33:DJ33)</f>
        <v>1127.8323902667523</v>
      </c>
      <c r="AK33" s="71">
        <f>SUM(Savings_FirstYear!$AR33:BY33)-SUM(Savings_FirstYear!$CD33:DK33)</f>
        <v>1129.8652421472946</v>
      </c>
      <c r="AL33" s="71">
        <f>SUM(Savings_FirstYear!$AR33:BZ33)-SUM(Savings_FirstYear!$CD33:DL33)</f>
        <v>1131.7389025884866</v>
      </c>
      <c r="AM33" s="71">
        <f>SUM(Savings_FirstYear!$AR33:CA33)-SUM(Savings_FirstYear!$CD33:DM33)</f>
        <v>1133.4929827744136</v>
      </c>
      <c r="AN33" s="71">
        <f>SUM(Savings_FirstYear!$AR33:CB33)-SUM(Savings_FirstYear!$CD33:DN33)</f>
        <v>1135.1466906203107</v>
      </c>
      <c r="AO33" s="71">
        <f>SUM(Savings_FirstYear!$AR33:CC33)-SUM(Savings_FirstYear!$CD33:DO33)</f>
        <v>1136.6704656888055</v>
      </c>
      <c r="AP33" s="55">
        <f>D33/Sales!J33</f>
        <v>0</v>
      </c>
      <c r="AQ33" s="55">
        <f>E33/Sales!K33</f>
        <v>0</v>
      </c>
      <c r="AR33" s="55">
        <f>F33/Sales!L33</f>
        <v>0</v>
      </c>
      <c r="AS33" s="55">
        <f>G33/Sales!M33</f>
        <v>0</v>
      </c>
      <c r="AT33" s="55">
        <f>H33/Sales!N33</f>
        <v>0</v>
      </c>
      <c r="AU33" s="55">
        <f>I33/Sales!O33</f>
        <v>0</v>
      </c>
      <c r="AV33" s="55">
        <f>J33/Sales!P33</f>
        <v>0</v>
      </c>
      <c r="AW33" s="55">
        <f>K33/Sales!Q33</f>
        <v>1.5243440926495661E-3</v>
      </c>
      <c r="AX33" s="55">
        <f>L33/Sales!R33</f>
        <v>5.0295125055007115E-3</v>
      </c>
      <c r="AY33" s="55">
        <f>M33/Sales!S33</f>
        <v>1.0490755298914307E-2</v>
      </c>
      <c r="AZ33" s="55">
        <f>N33/Sales!T33</f>
        <v>1.7871766839871857E-2</v>
      </c>
      <c r="BA33" s="55">
        <f>O33/Sales!U33</f>
        <v>2.7125038021309947E-2</v>
      </c>
      <c r="BB33" s="55">
        <f>P33/Sales!V33</f>
        <v>3.6709321958251523E-2</v>
      </c>
      <c r="BC33" s="55">
        <f>Q33/Sales!W33</f>
        <v>4.5892868010442366E-2</v>
      </c>
      <c r="BD33" s="55">
        <f>R33/Sales!X33</f>
        <v>5.4346379786991181E-2</v>
      </c>
      <c r="BE33" s="55">
        <f>S33/Sales!Y33</f>
        <v>6.2006023106525088E-2</v>
      </c>
      <c r="BF33" s="55">
        <f>T33/Sales!Z33</f>
        <v>6.8718707377433047E-2</v>
      </c>
      <c r="BG33" s="55">
        <f>U33/Sales!AA33</f>
        <v>7.4156477168119767E-2</v>
      </c>
      <c r="BH33" s="55">
        <f>V33/Sales!AB33</f>
        <v>7.8523747456789986E-2</v>
      </c>
      <c r="BI33" s="55">
        <f>W33/Sales!AC33</f>
        <v>8.2178461487883936E-2</v>
      </c>
      <c r="BJ33" s="55">
        <f>X33/Sales!AD33</f>
        <v>8.5216969207680904E-2</v>
      </c>
      <c r="BK33" s="55">
        <f>Y33/Sales!AE33</f>
        <v>8.7473840461435942E-2</v>
      </c>
      <c r="BL33" s="55">
        <f>Z33/Sales!AF33</f>
        <v>8.9114441701643274E-2</v>
      </c>
      <c r="BM33" s="55">
        <f>AA33/Sales!AG33</f>
        <v>9.0211639374204275E-2</v>
      </c>
      <c r="BN33" s="55">
        <f>AB33/Sales!AH33</f>
        <v>9.0775209757768885E-2</v>
      </c>
      <c r="BO33" s="55">
        <f>AC33/Sales!AI33</f>
        <v>9.0817208483450401E-2</v>
      </c>
      <c r="BP33" s="55">
        <f>AD33/Sales!AJ33</f>
        <v>9.0696796377579103E-2</v>
      </c>
      <c r="BQ33" s="55">
        <f>AE33/Sales!AK33</f>
        <v>9.0609004354214179E-2</v>
      </c>
      <c r="BR33" s="55">
        <f>AF33/Sales!AL33</f>
        <v>9.0819519129050189E-2</v>
      </c>
      <c r="BS33" s="55">
        <f>AG33/Sales!AM33</f>
        <v>9.1011718240001607E-2</v>
      </c>
      <c r="BT33" s="55">
        <f>AH33/Sales!AN33</f>
        <v>9.1178374633278991E-2</v>
      </c>
      <c r="BU33" s="55">
        <f>AI33/Sales!AO33</f>
        <v>9.1313535982689015E-2</v>
      </c>
      <c r="BV33" s="55">
        <f>AJ33/Sales!AP33</f>
        <v>9.1410503503997279E-2</v>
      </c>
      <c r="BW33" s="55">
        <f>AK33/Sales!AQ33</f>
        <v>9.1486964217548816E-2</v>
      </c>
      <c r="BX33" s="55">
        <f>AL33/Sales!AR33</f>
        <v>9.1550314933564761E-2</v>
      </c>
      <c r="BY33" s="55">
        <f>AM33/Sales!AS33</f>
        <v>9.160379447810843E-2</v>
      </c>
      <c r="BZ33" s="55">
        <f>AN33/Sales!AT33</f>
        <v>9.164898194760028E-2</v>
      </c>
      <c r="CA33" s="55">
        <f>AO33/Sales!AU33</f>
        <v>9.1683516761189951E-2</v>
      </c>
    </row>
    <row r="34" spans="2:79" x14ac:dyDescent="0.35">
      <c r="B34" s="27" t="s">
        <v>2098</v>
      </c>
      <c r="C34" s="27" t="s">
        <v>131</v>
      </c>
      <c r="D34" s="71">
        <f>SUM(Savings_FirstYear!$AR34:AR34)-SUM(Savings_FirstYear!$CD34:CD34)</f>
        <v>0</v>
      </c>
      <c r="E34" s="71">
        <f>SUM(Savings_FirstYear!$AR34:AS34)-SUM(Savings_FirstYear!$CD34:CE34)</f>
        <v>0</v>
      </c>
      <c r="F34" s="71">
        <f>SUM(Savings_FirstYear!$AR34:AT34)-SUM(Savings_FirstYear!$CD34:CF34)</f>
        <v>0</v>
      </c>
      <c r="G34" s="71">
        <f>SUM(Savings_FirstYear!$AR34:AU34)-SUM(Savings_FirstYear!$CD34:CG34)</f>
        <v>0</v>
      </c>
      <c r="H34" s="71">
        <f>SUM(Savings_FirstYear!$AR34:AV34)-SUM(Savings_FirstYear!$CD34:CH34)</f>
        <v>0</v>
      </c>
      <c r="I34" s="71">
        <f>SUM(Savings_FirstYear!$AR34:AW34)-SUM(Savings_FirstYear!$CD34:CI34)</f>
        <v>0</v>
      </c>
      <c r="J34" s="71">
        <f>SUM(Savings_FirstYear!$AR34:AX34)-SUM(Savings_FirstYear!$CD34:CJ34)</f>
        <v>0</v>
      </c>
      <c r="K34" s="71">
        <f>SUM(Savings_FirstYear!$AR34:AY34)-SUM(Savings_FirstYear!$CD34:CK34)</f>
        <v>531.01398586775724</v>
      </c>
      <c r="L34" s="71">
        <f>SUM(Savings_FirstYear!$AR34:AZ34)-SUM(Savings_FirstYear!$CD34:CL34)</f>
        <v>1211.9659713165665</v>
      </c>
      <c r="M34" s="71">
        <f>SUM(Savings_FirstYear!$AR34:BA34)-SUM(Savings_FirstYear!$CD34:CM34)</f>
        <v>1966.8989395653839</v>
      </c>
      <c r="N34" s="71">
        <f>SUM(Savings_FirstYear!$AR34:BB34)-SUM(Savings_FirstYear!$CD34:CN34)</f>
        <v>2716.9009244500166</v>
      </c>
      <c r="O34" s="71">
        <f>SUM(Savings_FirstYear!$AR34:BC34)-SUM(Savings_FirstYear!$CD34:CO34)</f>
        <v>3462.0301735708158</v>
      </c>
      <c r="P34" s="71">
        <f>SUM(Savings_FirstYear!$AR34:BD34)-SUM(Savings_FirstYear!$CD34:CP34)</f>
        <v>4202.3443825613376</v>
      </c>
      <c r="Q34" s="71">
        <f>SUM(Savings_FirstYear!$AR34:BE34)-SUM(Savings_FirstYear!$CD34:CQ34)</f>
        <v>4842.4218945814337</v>
      </c>
      <c r="R34" s="71">
        <f>SUM(Savings_FirstYear!$AR34:BF34)-SUM(Savings_FirstYear!$CD34:CR34)</f>
        <v>5360.9720531252115</v>
      </c>
      <c r="S34" s="71">
        <f>SUM(Savings_FirstYear!$AR34:BG34)-SUM(Savings_FirstYear!$CD34:CS34)</f>
        <v>5838.0534680140299</v>
      </c>
      <c r="T34" s="71">
        <f>SUM(Savings_FirstYear!$AR34:BH34)-SUM(Savings_FirstYear!$CD34:CT34)</f>
        <v>6239.2091896943111</v>
      </c>
      <c r="U34" s="71">
        <f>SUM(Savings_FirstYear!$AR34:BI34)-SUM(Savings_FirstYear!$CD34:CU34)</f>
        <v>6514.2783607682986</v>
      </c>
      <c r="V34" s="71">
        <f>SUM(Savings_FirstYear!$AR34:BJ34)-SUM(Savings_FirstYear!$CD34:CV34)</f>
        <v>6751.576400781948</v>
      </c>
      <c r="W34" s="71">
        <f>SUM(Savings_FirstYear!$AR34:BK34)-SUM(Savings_FirstYear!$CD34:CW34)</f>
        <v>6976.277388041156</v>
      </c>
      <c r="X34" s="71">
        <f>SUM(Savings_FirstYear!$AR34:BL34)-SUM(Savings_FirstYear!$CD34:CX34)</f>
        <v>7204.5090887926117</v>
      </c>
      <c r="Y34" s="71">
        <f>SUM(Savings_FirstYear!$AR34:BM34)-SUM(Savings_FirstYear!$CD34:CY34)</f>
        <v>7305.9222327264397</v>
      </c>
      <c r="Z34" s="71">
        <f>SUM(Savings_FirstYear!$AR34:BN34)-SUM(Savings_FirstYear!$CD34:CZ34)</f>
        <v>7341.2409497400222</v>
      </c>
      <c r="AA34" s="71">
        <f>SUM(Savings_FirstYear!$AR34:BO34)-SUM(Savings_FirstYear!$CD34:DA34)</f>
        <v>7353.4031769514304</v>
      </c>
      <c r="AB34" s="71">
        <f>SUM(Savings_FirstYear!$AR34:BP34)-SUM(Savings_FirstYear!$CD34:DB34)</f>
        <v>7366.0339076961045</v>
      </c>
      <c r="AC34" s="71">
        <f>SUM(Savings_FirstYear!$AR34:BQ34)-SUM(Savings_FirstYear!$CD34:DC34)</f>
        <v>7383.5111939638882</v>
      </c>
      <c r="AD34" s="71">
        <f>SUM(Savings_FirstYear!$AR34:BR34)-SUM(Savings_FirstYear!$CD34:DD34)</f>
        <v>7405.5109575839042</v>
      </c>
      <c r="AE34" s="71">
        <f>SUM(Savings_FirstYear!$AR34:BS34)-SUM(Savings_FirstYear!$CD34:DE34)</f>
        <v>7431.6552731958718</v>
      </c>
      <c r="AF34" s="71">
        <f>SUM(Savings_FirstYear!$AR34:BT34)-SUM(Savings_FirstYear!$CD34:DF34)</f>
        <v>7452.413431598452</v>
      </c>
      <c r="AG34" s="71">
        <f>SUM(Savings_FirstYear!$AR34:BU34)-SUM(Savings_FirstYear!$CD34:DG34)</f>
        <v>7471.9044066676652</v>
      </c>
      <c r="AH34" s="71">
        <f>SUM(Savings_FirstYear!$AR34:BV34)-SUM(Savings_FirstYear!$CD34:DH34)</f>
        <v>7492.1790320517157</v>
      </c>
      <c r="AI34" s="71">
        <f>SUM(Savings_FirstYear!$AR34:BW34)-SUM(Savings_FirstYear!$CD34:DI34)</f>
        <v>7514.363063320885</v>
      </c>
      <c r="AJ34" s="71">
        <f>SUM(Savings_FirstYear!$AR34:BX34)-SUM(Savings_FirstYear!$CD34:DJ34)</f>
        <v>7537.9909303746954</v>
      </c>
      <c r="AK34" s="71">
        <f>SUM(Savings_FirstYear!$AR34:BY34)-SUM(Savings_FirstYear!$CD34:DK34)</f>
        <v>7562.7307961127281</v>
      </c>
      <c r="AL34" s="71">
        <f>SUM(Savings_FirstYear!$AR34:BZ34)-SUM(Savings_FirstYear!$CD34:DL34)</f>
        <v>7588.4859055710949</v>
      </c>
      <c r="AM34" s="71">
        <f>SUM(Savings_FirstYear!$AR34:CA34)-SUM(Savings_FirstYear!$CD34:DM34)</f>
        <v>7615.201481284008</v>
      </c>
      <c r="AN34" s="71">
        <f>SUM(Savings_FirstYear!$AR34:CB34)-SUM(Savings_FirstYear!$CD34:DN34)</f>
        <v>7642.5093616617069</v>
      </c>
      <c r="AO34" s="71">
        <f>SUM(Savings_FirstYear!$AR34:CC34)-SUM(Savings_FirstYear!$CD34:DO34)</f>
        <v>7670.1661399346376</v>
      </c>
      <c r="AP34" s="55">
        <f>D34/Sales!J34</f>
        <v>0</v>
      </c>
      <c r="AQ34" s="55">
        <f>E34/Sales!K34</f>
        <v>0</v>
      </c>
      <c r="AR34" s="55">
        <f>F34/Sales!L34</f>
        <v>0</v>
      </c>
      <c r="AS34" s="55">
        <f>G34/Sales!M34</f>
        <v>0</v>
      </c>
      <c r="AT34" s="55">
        <f>H34/Sales!N34</f>
        <v>0</v>
      </c>
      <c r="AU34" s="55">
        <f>I34/Sales!O34</f>
        <v>0</v>
      </c>
      <c r="AV34" s="55">
        <f>J34/Sales!P34</f>
        <v>0</v>
      </c>
      <c r="AW34" s="55">
        <f>K34/Sales!Q34</f>
        <v>6.9464152929264332E-3</v>
      </c>
      <c r="AX34" s="55">
        <f>L34/Sales!R34</f>
        <v>1.5800297491147308E-2</v>
      </c>
      <c r="AY34" s="55">
        <f>M34/Sales!S34</f>
        <v>2.5555061906870225E-2</v>
      </c>
      <c r="AZ34" s="55">
        <f>N34/Sales!T34</f>
        <v>3.5179425759690304E-2</v>
      </c>
      <c r="BA34" s="55">
        <f>O34/Sales!U34</f>
        <v>4.4675132229256037E-2</v>
      </c>
      <c r="BB34" s="55">
        <f>P34/Sales!V34</f>
        <v>5.404390119259192E-2</v>
      </c>
      <c r="BC34" s="55">
        <f>Q34/Sales!W34</f>
        <v>6.2063709460742189E-2</v>
      </c>
      <c r="BD34" s="55">
        <f>R34/Sales!X34</f>
        <v>6.8476050142189618E-2</v>
      </c>
      <c r="BE34" s="55">
        <f>S34/Sales!Y34</f>
        <v>7.4316163164839105E-2</v>
      </c>
      <c r="BF34" s="55">
        <f>T34/Sales!Z34</f>
        <v>7.9152531957304803E-2</v>
      </c>
      <c r="BG34" s="55">
        <f>U34/Sales!AA34</f>
        <v>8.2361003699931129E-2</v>
      </c>
      <c r="BH34" s="55">
        <f>V34/Sales!AB34</f>
        <v>8.5070808052198937E-2</v>
      </c>
      <c r="BI34" s="55">
        <f>W34/Sales!AC34</f>
        <v>8.7603037596794123E-2</v>
      </c>
      <c r="BJ34" s="55">
        <f>X34/Sales!AD34</f>
        <v>9.0161239135758894E-2</v>
      </c>
      <c r="BK34" s="55">
        <f>Y34/Sales!AE34</f>
        <v>9.1119342377621454E-2</v>
      </c>
      <c r="BL34" s="55">
        <f>Z34/Sales!AF34</f>
        <v>9.124835911560232E-2</v>
      </c>
      <c r="BM34" s="55">
        <f>AA34/Sales!AG34</f>
        <v>9.1088597815069824E-2</v>
      </c>
      <c r="BN34" s="55">
        <f>AB34/Sales!AH34</f>
        <v>9.0934651224499147E-2</v>
      </c>
      <c r="BO34" s="55">
        <f>AC34/Sales!AI34</f>
        <v>9.084032571408604E-2</v>
      </c>
      <c r="BP34" s="55">
        <f>AD34/Sales!AJ34</f>
        <v>9.0801040953957829E-2</v>
      </c>
      <c r="BQ34" s="55">
        <f>AE34/Sales!AK34</f>
        <v>9.0811616824303901E-2</v>
      </c>
      <c r="BR34" s="55">
        <f>AF34/Sales!AL34</f>
        <v>9.0734293509782848E-2</v>
      </c>
      <c r="BS34" s="55">
        <f>AG34/Sales!AM34</f>
        <v>9.0640960581064717E-2</v>
      </c>
      <c r="BT34" s="55">
        <f>AH34/Sales!AN34</f>
        <v>9.055657935068806E-2</v>
      </c>
      <c r="BU34" s="55">
        <f>AI34/Sales!AO34</f>
        <v>9.0494608900255402E-2</v>
      </c>
      <c r="BV34" s="55">
        <f>AJ34/Sales!AP34</f>
        <v>9.0449217435291884E-2</v>
      </c>
      <c r="BW34" s="55">
        <f>AK34/Sales!AQ34</f>
        <v>9.0416255014041824E-2</v>
      </c>
      <c r="BX34" s="55">
        <f>AL34/Sales!AR34</f>
        <v>9.0394431019491323E-2</v>
      </c>
      <c r="BY34" s="55">
        <f>AM34/Sales!AS34</f>
        <v>9.0382970826260942E-2</v>
      </c>
      <c r="BZ34" s="55">
        <f>AN34/Sales!AT34</f>
        <v>9.0377404217020854E-2</v>
      </c>
      <c r="CA34" s="55">
        <f>AO34/Sales!AU34</f>
        <v>9.0374795070858022E-2</v>
      </c>
    </row>
    <row r="35" spans="2:79" x14ac:dyDescent="0.35">
      <c r="B35" s="27" t="s">
        <v>2099</v>
      </c>
      <c r="C35" s="27" t="s">
        <v>312</v>
      </c>
      <c r="D35" s="71">
        <f>SUM(Savings_FirstYear!$AR35:AR35)-SUM(Savings_FirstYear!$CD35:CD35)</f>
        <v>0</v>
      </c>
      <c r="E35" s="71">
        <f>SUM(Savings_FirstYear!$AR35:AS35)-SUM(Savings_FirstYear!$CD35:CE35)</f>
        <v>0</v>
      </c>
      <c r="F35" s="71">
        <f>SUM(Savings_FirstYear!$AR35:AT35)-SUM(Savings_FirstYear!$CD35:CF35)</f>
        <v>0</v>
      </c>
      <c r="G35" s="71">
        <f>SUM(Savings_FirstYear!$AR35:AU35)-SUM(Savings_FirstYear!$CD35:CG35)</f>
        <v>0</v>
      </c>
      <c r="H35" s="71">
        <f>SUM(Savings_FirstYear!$AR35:AV35)-SUM(Savings_FirstYear!$CD35:CH35)</f>
        <v>0</v>
      </c>
      <c r="I35" s="71">
        <f>SUM(Savings_FirstYear!$AR35:AW35)-SUM(Savings_FirstYear!$CD35:CI35)</f>
        <v>0</v>
      </c>
      <c r="J35" s="71">
        <f>SUM(Savings_FirstYear!$AR35:AX35)-SUM(Savings_FirstYear!$CD35:CJ35)</f>
        <v>0</v>
      </c>
      <c r="K35" s="71">
        <f>SUM(Savings_FirstYear!$AR35:AY35)-SUM(Savings_FirstYear!$CD35:CK35)</f>
        <v>138.21146682099257</v>
      </c>
      <c r="L35" s="71">
        <f>SUM(Savings_FirstYear!$AR35:AZ35)-SUM(Savings_FirstYear!$CD35:CL35)</f>
        <v>325.95878825608241</v>
      </c>
      <c r="M35" s="71">
        <f>SUM(Savings_FirstYear!$AR35:BA35)-SUM(Savings_FirstYear!$CD35:CM35)</f>
        <v>563.20837796902413</v>
      </c>
      <c r="N35" s="71">
        <f>SUM(Savings_FirstYear!$AR35:BB35)-SUM(Savings_FirstYear!$CD35:CN35)</f>
        <v>808.59282220943317</v>
      </c>
      <c r="O35" s="71">
        <f>SUM(Savings_FirstYear!$AR35:BC35)-SUM(Savings_FirstYear!$CD35:CO35)</f>
        <v>1054.0343836236118</v>
      </c>
      <c r="P35" s="71">
        <f>SUM(Savings_FirstYear!$AR35:BD35)-SUM(Savings_FirstYear!$CD35:CP35)</f>
        <v>1299.55760862187</v>
      </c>
      <c r="Q35" s="71">
        <f>SUM(Savings_FirstYear!$AR35:BE35)-SUM(Savings_FirstYear!$CD35:CQ35)</f>
        <v>1520.3359791952553</v>
      </c>
      <c r="R35" s="71">
        <f>SUM(Savings_FirstYear!$AR35:BF35)-SUM(Savings_FirstYear!$CD35:CR35)</f>
        <v>1708.9480347442145</v>
      </c>
      <c r="S35" s="71">
        <f>SUM(Savings_FirstYear!$AR35:BG35)-SUM(Savings_FirstYear!$CD35:CS35)</f>
        <v>1880.91387714752</v>
      </c>
      <c r="T35" s="71">
        <f>SUM(Savings_FirstYear!$AR35:BH35)-SUM(Savings_FirstYear!$CD35:CT35)</f>
        <v>2027.716851203249</v>
      </c>
      <c r="U35" s="71">
        <f>SUM(Savings_FirstYear!$AR35:BI35)-SUM(Savings_FirstYear!$CD35:CU35)</f>
        <v>2140.1683413990522</v>
      </c>
      <c r="V35" s="71">
        <f>SUM(Savings_FirstYear!$AR35:BJ35)-SUM(Savings_FirstYear!$CD35:CV35)</f>
        <v>2238.2139059609617</v>
      </c>
      <c r="W35" s="71">
        <f>SUM(Savings_FirstYear!$AR35:BK35)-SUM(Savings_FirstYear!$CD35:CW35)</f>
        <v>2326.8575060957664</v>
      </c>
      <c r="X35" s="71">
        <f>SUM(Savings_FirstYear!$AR35:BL35)-SUM(Savings_FirstYear!$CD35:CX35)</f>
        <v>2415.5988153168428</v>
      </c>
      <c r="Y35" s="71">
        <f>SUM(Savings_FirstYear!$AR35:BM35)-SUM(Savings_FirstYear!$CD35:CY35)</f>
        <v>2472.1965123097111</v>
      </c>
      <c r="Z35" s="71">
        <f>SUM(Savings_FirstYear!$AR35:BN35)-SUM(Savings_FirstYear!$CD35:CZ35)</f>
        <v>2509.8783342034276</v>
      </c>
      <c r="AA35" s="71">
        <f>SUM(Savings_FirstYear!$AR35:BO35)-SUM(Savings_FirstYear!$CD35:DA35)</f>
        <v>2534.3404901128306</v>
      </c>
      <c r="AB35" s="71">
        <f>SUM(Savings_FirstYear!$AR35:BP35)-SUM(Savings_FirstYear!$CD35:DB35)</f>
        <v>2555.6552862006679</v>
      </c>
      <c r="AC35" s="71">
        <f>SUM(Savings_FirstYear!$AR35:BQ35)-SUM(Savings_FirstYear!$CD35:DC35)</f>
        <v>2578.2791823296657</v>
      </c>
      <c r="AD35" s="71">
        <f>SUM(Savings_FirstYear!$AR35:BR35)-SUM(Savings_FirstYear!$CD35:DD35)</f>
        <v>2602.6081775259163</v>
      </c>
      <c r="AE35" s="71">
        <f>SUM(Savings_FirstYear!$AR35:BS35)-SUM(Savings_FirstYear!$CD35:DE35)</f>
        <v>2628.5210235832656</v>
      </c>
      <c r="AF35" s="71">
        <f>SUM(Savings_FirstYear!$AR35:BT35)-SUM(Savings_FirstYear!$CD35:DF35)</f>
        <v>2653.530970713327</v>
      </c>
      <c r="AG35" s="71">
        <f>SUM(Savings_FirstYear!$AR35:BU35)-SUM(Savings_FirstYear!$CD35:DG35)</f>
        <v>2678.32750685572</v>
      </c>
      <c r="AH35" s="71">
        <f>SUM(Savings_FirstYear!$AR35:BV35)-SUM(Savings_FirstYear!$CD35:DH35)</f>
        <v>2703.0438221410336</v>
      </c>
      <c r="AI35" s="71">
        <f>SUM(Savings_FirstYear!$AR35:BW35)-SUM(Savings_FirstYear!$CD35:DI35)</f>
        <v>2728.2227887877989</v>
      </c>
      <c r="AJ35" s="71">
        <f>SUM(Savings_FirstYear!$AR35:BX35)-SUM(Savings_FirstYear!$CD35:DJ35)</f>
        <v>2753.9261661261194</v>
      </c>
      <c r="AK35" s="71">
        <f>SUM(Savings_FirstYear!$AR35:BY35)-SUM(Savings_FirstYear!$CD35:DK35)</f>
        <v>2780.0672928212689</v>
      </c>
      <c r="AL35" s="71">
        <f>SUM(Savings_FirstYear!$AR35:BZ35)-SUM(Savings_FirstYear!$CD35:DL35)</f>
        <v>2806.5847803926636</v>
      </c>
      <c r="AM35" s="71">
        <f>SUM(Savings_FirstYear!$AR35:CA35)-SUM(Savings_FirstYear!$CD35:DM35)</f>
        <v>2833.4864872711096</v>
      </c>
      <c r="AN35" s="71">
        <f>SUM(Savings_FirstYear!$AR35:CB35)-SUM(Savings_FirstYear!$CD35:DN35)</f>
        <v>2860.7111871553288</v>
      </c>
      <c r="AO35" s="71">
        <f>SUM(Savings_FirstYear!$AR35:CC35)-SUM(Savings_FirstYear!$CD35:DO35)</f>
        <v>2888.1912736256445</v>
      </c>
      <c r="AP35" s="55">
        <f>D35/Sales!J35</f>
        <v>0</v>
      </c>
      <c r="AQ35" s="55">
        <f>E35/Sales!K35</f>
        <v>0</v>
      </c>
      <c r="AR35" s="55">
        <f>F35/Sales!L35</f>
        <v>0</v>
      </c>
      <c r="AS35" s="55">
        <f>G35/Sales!M35</f>
        <v>0</v>
      </c>
      <c r="AT35" s="55">
        <f>H35/Sales!N35</f>
        <v>0</v>
      </c>
      <c r="AU35" s="55">
        <f>I35/Sales!O35</f>
        <v>0</v>
      </c>
      <c r="AV35" s="55">
        <f>J35/Sales!P35</f>
        <v>0</v>
      </c>
      <c r="AW35" s="55">
        <f>K35/Sales!Q35</f>
        <v>5.6167776729005381E-3</v>
      </c>
      <c r="AX35" s="55">
        <f>L35/Sales!R35</f>
        <v>1.3115447529351803E-2</v>
      </c>
      <c r="AY35" s="55">
        <f>M35/Sales!S35</f>
        <v>2.2437103341813699E-2</v>
      </c>
      <c r="AZ35" s="55">
        <f>N35/Sales!T35</f>
        <v>3.1893694185569116E-2</v>
      </c>
      <c r="BA35" s="55">
        <f>O35/Sales!U35</f>
        <v>4.1162996689501068E-2</v>
      </c>
      <c r="BB35" s="55">
        <f>P35/Sales!V35</f>
        <v>5.0248720110234193E-2</v>
      </c>
      <c r="BC35" s="55">
        <f>Q35/Sales!W35</f>
        <v>5.8203125041936886E-2</v>
      </c>
      <c r="BD35" s="55">
        <f>R35/Sales!X35</f>
        <v>6.477580951883613E-2</v>
      </c>
      <c r="BE35" s="55">
        <f>S35/Sales!Y35</f>
        <v>7.0587884253346139E-2</v>
      </c>
      <c r="BF35" s="55">
        <f>T35/Sales!Z35</f>
        <v>7.5343506190149151E-2</v>
      </c>
      <c r="BG35" s="55">
        <f>U35/Sales!AA35</f>
        <v>7.8734253441512761E-2</v>
      </c>
      <c r="BH35" s="55">
        <f>V35/Sales!AB35</f>
        <v>8.1525717594705324E-2</v>
      </c>
      <c r="BI35" s="55">
        <f>W35/Sales!AC35</f>
        <v>8.3915095089475908E-2</v>
      </c>
      <c r="BJ35" s="55">
        <f>X35/Sales!AD35</f>
        <v>8.6252635213350651E-2</v>
      </c>
      <c r="BK35" s="55">
        <f>Y35/Sales!AE35</f>
        <v>8.7399272204414458E-2</v>
      </c>
      <c r="BL35" s="55">
        <f>Z35/Sales!AF35</f>
        <v>8.7852628227031285E-2</v>
      </c>
      <c r="BM35" s="55">
        <f>AA35/Sales!AG35</f>
        <v>8.7830289272963102E-2</v>
      </c>
      <c r="BN35" s="55">
        <f>AB35/Sales!AH35</f>
        <v>8.7691780402863961E-2</v>
      </c>
      <c r="BO35" s="55">
        <f>AC35/Sales!AI35</f>
        <v>8.759187381917935E-2</v>
      </c>
      <c r="BP35" s="55">
        <f>AD35/Sales!AJ35</f>
        <v>8.7542698022723547E-2</v>
      </c>
      <c r="BQ35" s="55">
        <f>AE35/Sales!AK35</f>
        <v>8.7538651916099192E-2</v>
      </c>
      <c r="BR35" s="55">
        <f>AF35/Sales!AL35</f>
        <v>8.7536665493854901E-2</v>
      </c>
      <c r="BS35" s="55">
        <f>AG35/Sales!AM35</f>
        <v>8.7519929448180142E-2</v>
      </c>
      <c r="BT35" s="55">
        <f>AH35/Sales!AN35</f>
        <v>8.7493099685299405E-2</v>
      </c>
      <c r="BU35" s="55">
        <f>AI35/Sales!AO35</f>
        <v>8.7473798825935631E-2</v>
      </c>
      <c r="BV35" s="55">
        <f>AJ35/Sales!AP35</f>
        <v>8.7463708314178573E-2</v>
      </c>
      <c r="BW35" s="55">
        <f>AK35/Sales!AQ35</f>
        <v>8.7459772159591789E-2</v>
      </c>
      <c r="BX35" s="55">
        <f>AL35/Sales!AR35</f>
        <v>8.7459831856768699E-2</v>
      </c>
      <c r="BY35" s="55">
        <f>AM35/Sales!AS35</f>
        <v>8.7463944023386003E-2</v>
      </c>
      <c r="BZ35" s="55">
        <f>AN35/Sales!AT35</f>
        <v>8.747004795646518E-2</v>
      </c>
      <c r="CA35" s="55">
        <f>AO35/Sales!AU35</f>
        <v>8.7475964723280786E-2</v>
      </c>
    </row>
    <row r="36" spans="2:79" x14ac:dyDescent="0.35">
      <c r="B36" s="27" t="s">
        <v>2100</v>
      </c>
      <c r="C36" s="27" t="s">
        <v>41</v>
      </c>
      <c r="D36" s="71">
        <f>SUM(Savings_FirstYear!$AR36:AR36)-SUM(Savings_FirstYear!$CD36:CD36)</f>
        <v>0</v>
      </c>
      <c r="E36" s="71">
        <f>SUM(Savings_FirstYear!$AR36:AS36)-SUM(Savings_FirstYear!$CD36:CE36)</f>
        <v>0</v>
      </c>
      <c r="F36" s="71">
        <f>SUM(Savings_FirstYear!$AR36:AT36)-SUM(Savings_FirstYear!$CD36:CF36)</f>
        <v>0</v>
      </c>
      <c r="G36" s="71">
        <f>SUM(Savings_FirstYear!$AR36:AU36)-SUM(Savings_FirstYear!$CD36:CG36)</f>
        <v>0</v>
      </c>
      <c r="H36" s="71">
        <f>SUM(Savings_FirstYear!$AR36:AV36)-SUM(Savings_FirstYear!$CD36:CH36)</f>
        <v>0</v>
      </c>
      <c r="I36" s="71">
        <f>SUM(Savings_FirstYear!$AR36:AW36)-SUM(Savings_FirstYear!$CD36:CI36)</f>
        <v>0</v>
      </c>
      <c r="J36" s="71">
        <f>SUM(Savings_FirstYear!$AR36:AX36)-SUM(Savings_FirstYear!$CD36:CJ36)</f>
        <v>0</v>
      </c>
      <c r="K36" s="71">
        <f>SUM(Savings_FirstYear!$AR36:AY36)-SUM(Savings_FirstYear!$CD36:CK36)</f>
        <v>1476.7681653054349</v>
      </c>
      <c r="L36" s="71">
        <f>SUM(Savings_FirstYear!$AR36:AZ36)-SUM(Savings_FirstYear!$CD36:CL36)</f>
        <v>2938.4051116042347</v>
      </c>
      <c r="M36" s="71">
        <f>SUM(Savings_FirstYear!$AR36:BA36)-SUM(Savings_FirstYear!$CD36:CM36)</f>
        <v>4385.0622405787844</v>
      </c>
      <c r="N36" s="71">
        <f>SUM(Savings_FirstYear!$AR36:BB36)-SUM(Savings_FirstYear!$CD36:CN36)</f>
        <v>5816.8894398726152</v>
      </c>
      <c r="O36" s="71">
        <f>SUM(Savings_FirstYear!$AR36:BC36)-SUM(Savings_FirstYear!$CD36:CO36)</f>
        <v>7234.0350982307982</v>
      </c>
      <c r="P36" s="71">
        <f>SUM(Savings_FirstYear!$AR36:BD36)-SUM(Savings_FirstYear!$CD36:CP36)</f>
        <v>8636.6461204889329</v>
      </c>
      <c r="Q36" s="71">
        <f>SUM(Savings_FirstYear!$AR36:BE36)-SUM(Savings_FirstYear!$CD36:CQ36)</f>
        <v>9759.3380974218126</v>
      </c>
      <c r="R36" s="71">
        <f>SUM(Savings_FirstYear!$AR36:BF36)-SUM(Savings_FirstYear!$CD36:CR36)</f>
        <v>10620.583648402064</v>
      </c>
      <c r="S36" s="71">
        <f>SUM(Savings_FirstYear!$AR36:BG36)-SUM(Savings_FirstYear!$CD36:CS36)</f>
        <v>11478.135222787932</v>
      </c>
      <c r="T36" s="71">
        <f>SUM(Savings_FirstYear!$AR36:BH36)-SUM(Savings_FirstYear!$CD36:CT36)</f>
        <v>12159.384112107446</v>
      </c>
      <c r="U36" s="71">
        <f>SUM(Savings_FirstYear!$AR36:BI36)-SUM(Savings_FirstYear!$CD36:CU36)</f>
        <v>12537.401785853453</v>
      </c>
      <c r="V36" s="71">
        <f>SUM(Savings_FirstYear!$AR36:BJ36)-SUM(Savings_FirstYear!$CD36:CV36)</f>
        <v>12921.256391908864</v>
      </c>
      <c r="W36" s="71">
        <f>SUM(Savings_FirstYear!$AR36:BK36)-SUM(Savings_FirstYear!$CD36:CW36)</f>
        <v>13310.789792509515</v>
      </c>
      <c r="X36" s="71">
        <f>SUM(Savings_FirstYear!$AR36:BL36)-SUM(Savings_FirstYear!$CD36:CX36)</f>
        <v>13705.368994719132</v>
      </c>
      <c r="Y36" s="71">
        <f>SUM(Savings_FirstYear!$AR36:BM36)-SUM(Savings_FirstYear!$CD36:CY36)</f>
        <v>13742.659081308469</v>
      </c>
      <c r="Z36" s="71">
        <f>SUM(Savings_FirstYear!$AR36:BN36)-SUM(Savings_FirstYear!$CD36:CZ36)</f>
        <v>13697.616759080414</v>
      </c>
      <c r="AA36" s="71">
        <f>SUM(Savings_FirstYear!$AR36:BO36)-SUM(Savings_FirstYear!$CD36:DA36)</f>
        <v>13664.407196914985</v>
      </c>
      <c r="AB36" s="71">
        <f>SUM(Savings_FirstYear!$AR36:BP36)-SUM(Savings_FirstYear!$CD36:DB36)</f>
        <v>13641.139229598748</v>
      </c>
      <c r="AC36" s="71">
        <f>SUM(Savings_FirstYear!$AR36:BQ36)-SUM(Savings_FirstYear!$CD36:DC36)</f>
        <v>13626.618836456262</v>
      </c>
      <c r="AD36" s="71">
        <f>SUM(Savings_FirstYear!$AR36:BR36)-SUM(Savings_FirstYear!$CD36:DD36)</f>
        <v>13620.519841537232</v>
      </c>
      <c r="AE36" s="71">
        <f>SUM(Savings_FirstYear!$AR36:BS36)-SUM(Savings_FirstYear!$CD36:DE36)</f>
        <v>13622.015875588417</v>
      </c>
      <c r="AF36" s="71">
        <f>SUM(Savings_FirstYear!$AR36:BT36)-SUM(Savings_FirstYear!$CD36:DF36)</f>
        <v>13604.846541519881</v>
      </c>
      <c r="AG36" s="71">
        <f>SUM(Savings_FirstYear!$AR36:BU36)-SUM(Savings_FirstYear!$CD36:DG36)</f>
        <v>13588.39337794359</v>
      </c>
      <c r="AH36" s="71">
        <f>SUM(Savings_FirstYear!$AR36:BV36)-SUM(Savings_FirstYear!$CD36:DH36)</f>
        <v>13576.849347546646</v>
      </c>
      <c r="AI36" s="71">
        <f>SUM(Savings_FirstYear!$AR36:BW36)-SUM(Savings_FirstYear!$CD36:DI36)</f>
        <v>13569.359677947024</v>
      </c>
      <c r="AJ36" s="71">
        <f>SUM(Savings_FirstYear!$AR36:BX36)-SUM(Savings_FirstYear!$CD36:DJ36)</f>
        <v>13564.231355743075</v>
      </c>
      <c r="AK36" s="71">
        <f>SUM(Savings_FirstYear!$AR36:BY36)-SUM(Savings_FirstYear!$CD36:DK36)</f>
        <v>13561.136006153356</v>
      </c>
      <c r="AL36" s="71">
        <f>SUM(Savings_FirstYear!$AR36:BZ36)-SUM(Savings_FirstYear!$CD36:DL36)</f>
        <v>13560.131989183516</v>
      </c>
      <c r="AM36" s="71">
        <f>SUM(Savings_FirstYear!$AR36:CA36)-SUM(Savings_FirstYear!$CD36:DM36)</f>
        <v>13561.053031833362</v>
      </c>
      <c r="AN36" s="71">
        <f>SUM(Savings_FirstYear!$AR36:CB36)-SUM(Savings_FirstYear!$CD36:DN36)</f>
        <v>13562.835946831125</v>
      </c>
      <c r="AO36" s="71">
        <f>SUM(Savings_FirstYear!$AR36:CC36)-SUM(Savings_FirstYear!$CD36:DO36)</f>
        <v>13565.073176237318</v>
      </c>
      <c r="AP36" s="55">
        <f>D36/Sales!J36</f>
        <v>0</v>
      </c>
      <c r="AQ36" s="55">
        <f>E36/Sales!K36</f>
        <v>0</v>
      </c>
      <c r="AR36" s="55">
        <f>F36/Sales!L36</f>
        <v>0</v>
      </c>
      <c r="AS36" s="55">
        <f>G36/Sales!M36</f>
        <v>0</v>
      </c>
      <c r="AT36" s="55">
        <f>H36/Sales!N36</f>
        <v>0</v>
      </c>
      <c r="AU36" s="55">
        <f>I36/Sales!O36</f>
        <v>0</v>
      </c>
      <c r="AV36" s="55">
        <f>J36/Sales!P36</f>
        <v>0</v>
      </c>
      <c r="AW36" s="55">
        <f>K36/Sales!Q36</f>
        <v>1.000246231518581E-2</v>
      </c>
      <c r="AX36" s="55">
        <f>L36/Sales!R36</f>
        <v>1.9907338299490328E-2</v>
      </c>
      <c r="AY36" s="55">
        <f>M36/Sales!S36</f>
        <v>2.9715580027680218E-2</v>
      </c>
      <c r="AZ36" s="55">
        <f>N36/Sales!T36</f>
        <v>3.9428130285861E-2</v>
      </c>
      <c r="BA36" s="55">
        <f>O36/Sales!U36</f>
        <v>4.9045922662099346E-2</v>
      </c>
      <c r="BB36" s="55">
        <f>P36/Sales!V36</f>
        <v>5.8569881636161281E-2</v>
      </c>
      <c r="BC36" s="55">
        <f>Q36/Sales!W36</f>
        <v>6.6199774308210488E-2</v>
      </c>
      <c r="BD36" s="55">
        <f>R36/Sales!X36</f>
        <v>7.2059534575073719E-2</v>
      </c>
      <c r="BE36" s="55">
        <f>S36/Sales!Y36</f>
        <v>7.789710713248911E-2</v>
      </c>
      <c r="BF36" s="55">
        <f>T36/Sales!Z36</f>
        <v>8.2540765920171066E-2</v>
      </c>
      <c r="BG36" s="55">
        <f>U36/Sales!AA36</f>
        <v>8.512779499319903E-2</v>
      </c>
      <c r="BH36" s="55">
        <f>V36/Sales!AB36</f>
        <v>8.7755735065552967E-2</v>
      </c>
      <c r="BI36" s="55">
        <f>W36/Sales!AC36</f>
        <v>9.0423541619052722E-2</v>
      </c>
      <c r="BJ36" s="55">
        <f>X36/Sales!AD36</f>
        <v>9.3126942487149492E-2</v>
      </c>
      <c r="BK36" s="55">
        <f>Y36/Sales!AE36</f>
        <v>9.3403318975736296E-2</v>
      </c>
      <c r="BL36" s="55">
        <f>Z36/Sales!AF36</f>
        <v>9.3120107913267108E-2</v>
      </c>
      <c r="BM36" s="55">
        <f>AA36/Sales!AG36</f>
        <v>9.2917213831315043E-2</v>
      </c>
      <c r="BN36" s="55">
        <f>AB36/Sales!AH36</f>
        <v>9.278183312706742E-2</v>
      </c>
      <c r="BO36" s="55">
        <f>AC36/Sales!AI36</f>
        <v>9.2705892437038112E-2</v>
      </c>
      <c r="BP36" s="55">
        <f>AD36/Sales!AJ36</f>
        <v>9.2687216078004286E-2</v>
      </c>
      <c r="BQ36" s="55">
        <f>AE36/Sales!AK36</f>
        <v>9.2720221564151981E-2</v>
      </c>
      <c r="BR36" s="55">
        <f>AF36/Sales!AL36</f>
        <v>9.2582359874853401E-2</v>
      </c>
      <c r="BS36" s="55">
        <f>AG36/Sales!AM36</f>
        <v>9.2449428442131582E-2</v>
      </c>
      <c r="BT36" s="55">
        <f>AH36/Sales!AN36</f>
        <v>9.2349944531307709E-2</v>
      </c>
      <c r="BU36" s="55">
        <f>AI36/Sales!AO36</f>
        <v>9.2278072553908186E-2</v>
      </c>
      <c r="BV36" s="55">
        <f>AJ36/Sales!AP36</f>
        <v>9.2222283060132429E-2</v>
      </c>
      <c r="BW36" s="55">
        <f>AK36/Sales!AQ36</f>
        <v>9.2180333029230649E-2</v>
      </c>
      <c r="BX36" s="55">
        <f>AL36/Sales!AR36</f>
        <v>9.2152609660975826E-2</v>
      </c>
      <c r="BY36" s="55">
        <f>AM36/Sales!AS36</f>
        <v>9.2137973573842985E-2</v>
      </c>
      <c r="BZ36" s="55">
        <f>AN36/Sales!AT36</f>
        <v>9.2129193884967098E-2</v>
      </c>
      <c r="CA36" s="55">
        <f>AO36/Sales!AU36</f>
        <v>9.2123498793324196E-2</v>
      </c>
    </row>
    <row r="37" spans="2:79" x14ac:dyDescent="0.35">
      <c r="B37" s="27" t="s">
        <v>2101</v>
      </c>
      <c r="C37" s="27" t="s">
        <v>67</v>
      </c>
      <c r="D37" s="71">
        <f>SUM(Savings_FirstYear!$AR37:AR37)-SUM(Savings_FirstYear!$CD37:CD37)</f>
        <v>0</v>
      </c>
      <c r="E37" s="71">
        <f>SUM(Savings_FirstYear!$AR37:AS37)-SUM(Savings_FirstYear!$CD37:CE37)</f>
        <v>0</v>
      </c>
      <c r="F37" s="71">
        <f>SUM(Savings_FirstYear!$AR37:AT37)-SUM(Savings_FirstYear!$CD37:CF37)</f>
        <v>0</v>
      </c>
      <c r="G37" s="71">
        <f>SUM(Savings_FirstYear!$AR37:AU37)-SUM(Savings_FirstYear!$CD37:CG37)</f>
        <v>0</v>
      </c>
      <c r="H37" s="71">
        <f>SUM(Savings_FirstYear!$AR37:AV37)-SUM(Savings_FirstYear!$CD37:CH37)</f>
        <v>0</v>
      </c>
      <c r="I37" s="71">
        <f>SUM(Savings_FirstYear!$AR37:AW37)-SUM(Savings_FirstYear!$CD37:CI37)</f>
        <v>0</v>
      </c>
      <c r="J37" s="71">
        <f>SUM(Savings_FirstYear!$AR37:AX37)-SUM(Savings_FirstYear!$CD37:CJ37)</f>
        <v>0</v>
      </c>
      <c r="K37" s="71">
        <f>SUM(Savings_FirstYear!$AR37:AY37)-SUM(Savings_FirstYear!$CD37:CK37)</f>
        <v>814.20286615113275</v>
      </c>
      <c r="L37" s="71">
        <f>SUM(Savings_FirstYear!$AR37:AZ37)-SUM(Savings_FirstYear!$CD37:CL37)</f>
        <v>1905.2029065656156</v>
      </c>
      <c r="M37" s="71">
        <f>SUM(Savings_FirstYear!$AR37:BA37)-SUM(Savings_FirstYear!$CD37:CM37)</f>
        <v>3271.9375103205366</v>
      </c>
      <c r="N37" s="71">
        <f>SUM(Savings_FirstYear!$AR37:BB37)-SUM(Savings_FirstYear!$CD37:CN37)</f>
        <v>4644.0869594136311</v>
      </c>
      <c r="O37" s="71">
        <f>SUM(Savings_FirstYear!$AR37:BC37)-SUM(Savings_FirstYear!$CD37:CO37)</f>
        <v>6014.9439920192444</v>
      </c>
      <c r="P37" s="71">
        <f>SUM(Savings_FirstYear!$AR37:BD37)-SUM(Savings_FirstYear!$CD37:CP37)</f>
        <v>7384.6314941558803</v>
      </c>
      <c r="Q37" s="71">
        <f>SUM(Savings_FirstYear!$AR37:BE37)-SUM(Savings_FirstYear!$CD37:CQ37)</f>
        <v>8606.8746003269007</v>
      </c>
      <c r="R37" s="71">
        <f>SUM(Savings_FirstYear!$AR37:BF37)-SUM(Savings_FirstYear!$CD37:CR37)</f>
        <v>9640.6315812525318</v>
      </c>
      <c r="S37" s="71">
        <f>SUM(Savings_FirstYear!$AR37:BG37)-SUM(Savings_FirstYear!$CD37:CS37)</f>
        <v>10580.005767633585</v>
      </c>
      <c r="T37" s="71">
        <f>SUM(Savings_FirstYear!$AR37:BH37)-SUM(Savings_FirstYear!$CD37:CT37)</f>
        <v>11379.683847308215</v>
      </c>
      <c r="U37" s="71">
        <f>SUM(Savings_FirstYear!$AR37:BI37)-SUM(Savings_FirstYear!$CD37:CU37)</f>
        <v>11984.368494263008</v>
      </c>
      <c r="V37" s="71">
        <f>SUM(Savings_FirstYear!$AR37:BJ37)-SUM(Savings_FirstYear!$CD37:CV37)</f>
        <v>12507.638768573661</v>
      </c>
      <c r="W37" s="71">
        <f>SUM(Savings_FirstYear!$AR37:BK37)-SUM(Savings_FirstYear!$CD37:CW37)</f>
        <v>12982.193540690379</v>
      </c>
      <c r="X37" s="71">
        <f>SUM(Savings_FirstYear!$AR37:BL37)-SUM(Savings_FirstYear!$CD37:CX37)</f>
        <v>13464.579351995269</v>
      </c>
      <c r="Y37" s="71">
        <f>SUM(Savings_FirstYear!$AR37:BM37)-SUM(Savings_FirstYear!$CD37:CY37)</f>
        <v>13756.375295309326</v>
      </c>
      <c r="Z37" s="71">
        <f>SUM(Savings_FirstYear!$AR37:BN37)-SUM(Savings_FirstYear!$CD37:CZ37)</f>
        <v>13939.178348729656</v>
      </c>
      <c r="AA37" s="71">
        <f>SUM(Savings_FirstYear!$AR37:BO37)-SUM(Savings_FirstYear!$CD37:DA37)</f>
        <v>14047.677830813231</v>
      </c>
      <c r="AB37" s="71">
        <f>SUM(Savings_FirstYear!$AR37:BP37)-SUM(Savings_FirstYear!$CD37:DB37)</f>
        <v>14147.750108144914</v>
      </c>
      <c r="AC37" s="71">
        <f>SUM(Savings_FirstYear!$AR37:BQ37)-SUM(Savings_FirstYear!$CD37:DC37)</f>
        <v>14257.232137628982</v>
      </c>
      <c r="AD37" s="71">
        <f>SUM(Savings_FirstYear!$AR37:BR37)-SUM(Savings_FirstYear!$CD37:DD37)</f>
        <v>14375.885244390342</v>
      </c>
      <c r="AE37" s="71">
        <f>SUM(Savings_FirstYear!$AR37:BS37)-SUM(Savings_FirstYear!$CD37:DE37)</f>
        <v>14503.042995084852</v>
      </c>
      <c r="AF37" s="71">
        <f>SUM(Savings_FirstYear!$AR37:BT37)-SUM(Savings_FirstYear!$CD37:DF37)</f>
        <v>14624.081938378225</v>
      </c>
      <c r="AG37" s="71">
        <f>SUM(Savings_FirstYear!$AR37:BU37)-SUM(Savings_FirstYear!$CD37:DG37)</f>
        <v>14742.078778966006</v>
      </c>
      <c r="AH37" s="71">
        <f>SUM(Savings_FirstYear!$AR37:BV37)-SUM(Savings_FirstYear!$CD37:DH37)</f>
        <v>14857.912998330681</v>
      </c>
      <c r="AI37" s="71">
        <f>SUM(Savings_FirstYear!$AR37:BW37)-SUM(Savings_FirstYear!$CD37:DI37)</f>
        <v>14975.275208769643</v>
      </c>
      <c r="AJ37" s="71">
        <f>SUM(Savings_FirstYear!$AR37:BX37)-SUM(Savings_FirstYear!$CD37:DJ37)</f>
        <v>15093.968987761626</v>
      </c>
      <c r="AK37" s="71">
        <f>SUM(Savings_FirstYear!$AR37:BY37)-SUM(Savings_FirstYear!$CD37:DK37)</f>
        <v>15213.377161850382</v>
      </c>
      <c r="AL37" s="71">
        <f>SUM(Savings_FirstYear!$AR37:BZ37)-SUM(Savings_FirstYear!$CD37:DL37)</f>
        <v>15333.16607798867</v>
      </c>
      <c r="AM37" s="71">
        <f>SUM(Savings_FirstYear!$AR37:CA37)-SUM(Savings_FirstYear!$CD37:DM37)</f>
        <v>15453.641674880266</v>
      </c>
      <c r="AN37" s="71">
        <f>SUM(Savings_FirstYear!$AR37:CB37)-SUM(Savings_FirstYear!$CD37:DN37)</f>
        <v>15574.650350961107</v>
      </c>
      <c r="AO37" s="71">
        <f>SUM(Savings_FirstYear!$AR37:CC37)-SUM(Savings_FirstYear!$CD37:DO37)</f>
        <v>15695.785047543312</v>
      </c>
      <c r="AP37" s="55">
        <f>D37/Sales!J37</f>
        <v>0</v>
      </c>
      <c r="AQ37" s="55">
        <f>E37/Sales!K37</f>
        <v>0</v>
      </c>
      <c r="AR37" s="55">
        <f>F37/Sales!L37</f>
        <v>0</v>
      </c>
      <c r="AS37" s="55">
        <f>G37/Sales!M37</f>
        <v>0</v>
      </c>
      <c r="AT37" s="55">
        <f>H37/Sales!N37</f>
        <v>0</v>
      </c>
      <c r="AU37" s="55">
        <f>I37/Sales!O37</f>
        <v>0</v>
      </c>
      <c r="AV37" s="55">
        <f>J37/Sales!P37</f>
        <v>0</v>
      </c>
      <c r="AW37" s="55">
        <f>K37/Sales!Q37</f>
        <v>5.8985815796816663E-3</v>
      </c>
      <c r="AX37" s="55">
        <f>L37/Sales!R37</f>
        <v>1.3681409107900635E-2</v>
      </c>
      <c r="AY37" s="55">
        <f>M37/Sales!S37</f>
        <v>2.3289985897383354E-2</v>
      </c>
      <c r="AZ37" s="55">
        <f>N37/Sales!T37</f>
        <v>3.276718996200919E-2</v>
      </c>
      <c r="BA37" s="55">
        <f>O37/Sales!U37</f>
        <v>4.2067342191947514E-2</v>
      </c>
      <c r="BB37" s="55">
        <f>P37/Sales!V37</f>
        <v>5.1193750245443564E-2</v>
      </c>
      <c r="BC37" s="55">
        <f>Q37/Sales!W37</f>
        <v>5.9143663660531427E-2</v>
      </c>
      <c r="BD37" s="55">
        <f>R37/Sales!X37</f>
        <v>6.5666348206102038E-2</v>
      </c>
      <c r="BE37" s="55">
        <f>S37/Sales!Y37</f>
        <v>7.1432839500632075E-2</v>
      </c>
      <c r="BF37" s="55">
        <f>T37/Sales!Z37</f>
        <v>7.6158229089453203E-2</v>
      </c>
      <c r="BG37" s="55">
        <f>U37/Sales!AA37</f>
        <v>7.9501701806367786E-2</v>
      </c>
      <c r="BH37" s="55">
        <f>V37/Sales!AB37</f>
        <v>8.2245327013582351E-2</v>
      </c>
      <c r="BI37" s="55">
        <f>W37/Sales!AC37</f>
        <v>8.4617192513200643E-2</v>
      </c>
      <c r="BJ37" s="55">
        <f>X37/Sales!AD37</f>
        <v>8.6991727137498948E-2</v>
      </c>
      <c r="BK37" s="55">
        <f>Y37/Sales!AE37</f>
        <v>8.8097545696633792E-2</v>
      </c>
      <c r="BL37" s="55">
        <f>Z37/Sales!AF37</f>
        <v>8.8485396166335661E-2</v>
      </c>
      <c r="BM37" s="55">
        <f>AA37/Sales!AG37</f>
        <v>8.8392128954754803E-2</v>
      </c>
      <c r="BN37" s="55">
        <f>AB37/Sales!AH37</f>
        <v>8.8241131146130566E-2</v>
      </c>
      <c r="BO37" s="55">
        <f>AC37/Sales!AI37</f>
        <v>8.8144158908932194E-2</v>
      </c>
      <c r="BP37" s="55">
        <f>AD37/Sales!AJ37</f>
        <v>8.8098303478097578E-2</v>
      </c>
      <c r="BQ37" s="55">
        <f>AE37/Sales!AK37</f>
        <v>8.8098134677276688E-2</v>
      </c>
      <c r="BR37" s="55">
        <f>AF37/Sales!AL37</f>
        <v>8.8164496190272737E-2</v>
      </c>
      <c r="BS37" s="55">
        <f>AG37/Sales!AM37</f>
        <v>8.8206661669755229E-2</v>
      </c>
      <c r="BT37" s="55">
        <f>AH37/Sales!AN37</f>
        <v>8.8230351384325098E-2</v>
      </c>
      <c r="BU37" s="55">
        <f>AI37/Sales!AO37</f>
        <v>8.825768871959884E-2</v>
      </c>
      <c r="BV37" s="55">
        <f>AJ37/Sales!AP37</f>
        <v>8.8287400683539463E-2</v>
      </c>
      <c r="BW37" s="55">
        <f>AK37/Sales!AQ37</f>
        <v>8.8315808541300611E-2</v>
      </c>
      <c r="BX37" s="55">
        <f>AL37/Sales!AR37</f>
        <v>8.8340976701591953E-2</v>
      </c>
      <c r="BY37" s="55">
        <f>AM37/Sales!AS37</f>
        <v>8.8364685196812412E-2</v>
      </c>
      <c r="BZ37" s="55">
        <f>AN37/Sales!AT37</f>
        <v>8.8386053328575229E-2</v>
      </c>
      <c r="CA37" s="55">
        <f>AO37/Sales!AU37</f>
        <v>8.8402799556242917E-2</v>
      </c>
    </row>
    <row r="38" spans="2:79" x14ac:dyDescent="0.35">
      <c r="B38" s="27" t="s">
        <v>2102</v>
      </c>
      <c r="C38" s="27" t="s">
        <v>163</v>
      </c>
      <c r="D38" s="71">
        <f>SUM(Savings_FirstYear!$AR38:AR38)-SUM(Savings_FirstYear!$CD38:CD38)</f>
        <v>0</v>
      </c>
      <c r="E38" s="71">
        <f>SUM(Savings_FirstYear!$AR38:AS38)-SUM(Savings_FirstYear!$CD38:CE38)</f>
        <v>0</v>
      </c>
      <c r="F38" s="71">
        <f>SUM(Savings_FirstYear!$AR38:AT38)-SUM(Savings_FirstYear!$CD38:CF38)</f>
        <v>0</v>
      </c>
      <c r="G38" s="71">
        <f>SUM(Savings_FirstYear!$AR38:AU38)-SUM(Savings_FirstYear!$CD38:CG38)</f>
        <v>0</v>
      </c>
      <c r="H38" s="71">
        <f>SUM(Savings_FirstYear!$AR38:AV38)-SUM(Savings_FirstYear!$CD38:CH38)</f>
        <v>0</v>
      </c>
      <c r="I38" s="71">
        <f>SUM(Savings_FirstYear!$AR38:AW38)-SUM(Savings_FirstYear!$CD38:CI38)</f>
        <v>0</v>
      </c>
      <c r="J38" s="71">
        <f>SUM(Savings_FirstYear!$AR38:AX38)-SUM(Savings_FirstYear!$CD38:CJ38)</f>
        <v>0</v>
      </c>
      <c r="K38" s="71">
        <f>SUM(Savings_FirstYear!$AR38:AY38)-SUM(Savings_FirstYear!$CD38:CK38)</f>
        <v>2.6620575377708144</v>
      </c>
      <c r="L38" s="71">
        <f>SUM(Savings_FirstYear!$AR38:AZ38)-SUM(Savings_FirstYear!$CD38:CL38)</f>
        <v>38.790036194528525</v>
      </c>
      <c r="M38" s="71">
        <f>SUM(Savings_FirstYear!$AR38:BA38)-SUM(Savings_FirstYear!$CD38:CM38)</f>
        <v>108.64089196749131</v>
      </c>
      <c r="N38" s="71">
        <f>SUM(Savings_FirstYear!$AR38:BB38)-SUM(Savings_FirstYear!$CD38:CN38)</f>
        <v>212.27291157482438</v>
      </c>
      <c r="O38" s="71">
        <f>SUM(Savings_FirstYear!$AR38:BC38)-SUM(Savings_FirstYear!$CD38:CO38)</f>
        <v>349.5453080310499</v>
      </c>
      <c r="P38" s="71">
        <f>SUM(Savings_FirstYear!$AR38:BD38)-SUM(Savings_FirstYear!$CD38:CP38)</f>
        <v>517.43181651900341</v>
      </c>
      <c r="Q38" s="71">
        <f>SUM(Savings_FirstYear!$AR38:BE38)-SUM(Savings_FirstYear!$CD38:CQ38)</f>
        <v>684.20257858294565</v>
      </c>
      <c r="R38" s="71">
        <f>SUM(Savings_FirstYear!$AR38:BF38)-SUM(Savings_FirstYear!$CD38:CR38)</f>
        <v>843.881103390828</v>
      </c>
      <c r="S38" s="71">
        <f>SUM(Savings_FirstYear!$AR38:BG38)-SUM(Savings_FirstYear!$CD38:CS38)</f>
        <v>991.22998272514701</v>
      </c>
      <c r="T38" s="71">
        <f>SUM(Savings_FirstYear!$AR38:BH38)-SUM(Savings_FirstYear!$CD38:CT38)</f>
        <v>1126.0133743645019</v>
      </c>
      <c r="U38" s="71">
        <f>SUM(Savings_FirstYear!$AR38:BI38)-SUM(Savings_FirstYear!$CD38:CU38)</f>
        <v>1244.2324208441414</v>
      </c>
      <c r="V38" s="71">
        <f>SUM(Savings_FirstYear!$AR38:BJ38)-SUM(Savings_FirstYear!$CD38:CV38)</f>
        <v>1340.2771571295116</v>
      </c>
      <c r="W38" s="71">
        <f>SUM(Savings_FirstYear!$AR38:BK38)-SUM(Savings_FirstYear!$CD38:CW38)</f>
        <v>1420.4530270180537</v>
      </c>
      <c r="X38" s="71">
        <f>SUM(Savings_FirstYear!$AR38:BL38)-SUM(Savings_FirstYear!$CD38:CX38)</f>
        <v>1490.2716470382088</v>
      </c>
      <c r="Y38" s="71">
        <f>SUM(Savings_FirstYear!$AR38:BM38)-SUM(Savings_FirstYear!$CD38:CY38)</f>
        <v>1549.557613210899</v>
      </c>
      <c r="Z38" s="71">
        <f>SUM(Savings_FirstYear!$AR38:BN38)-SUM(Savings_FirstYear!$CD38:CZ38)</f>
        <v>1594.955742862104</v>
      </c>
      <c r="AA38" s="71">
        <f>SUM(Savings_FirstYear!$AR38:BO38)-SUM(Savings_FirstYear!$CD38:DA38)</f>
        <v>1630.9707457606571</v>
      </c>
      <c r="AB38" s="71">
        <f>SUM(Savings_FirstYear!$AR38:BP38)-SUM(Savings_FirstYear!$CD38:DB38)</f>
        <v>1657.6065552312762</v>
      </c>
      <c r="AC38" s="71">
        <f>SUM(Savings_FirstYear!$AR38:BQ38)-SUM(Savings_FirstYear!$CD38:DC38)</f>
        <v>1674.892998403509</v>
      </c>
      <c r="AD38" s="71">
        <f>SUM(Savings_FirstYear!$AR38:BR38)-SUM(Savings_FirstYear!$CD38:DD38)</f>
        <v>1683.568816460983</v>
      </c>
      <c r="AE38" s="71">
        <f>SUM(Savings_FirstYear!$AR38:BS38)-SUM(Savings_FirstYear!$CD38:DE38)</f>
        <v>1691.4680043498818</v>
      </c>
      <c r="AF38" s="71">
        <f>SUM(Savings_FirstYear!$AR38:BT38)-SUM(Savings_FirstYear!$CD38:DF38)</f>
        <v>1700.4265524718903</v>
      </c>
      <c r="AG38" s="71">
        <f>SUM(Savings_FirstYear!$AR38:BU38)-SUM(Savings_FirstYear!$CD38:DG38)</f>
        <v>1709.4303072401879</v>
      </c>
      <c r="AH38" s="71">
        <f>SUM(Savings_FirstYear!$AR38:BV38)-SUM(Savings_FirstYear!$CD38:DH38)</f>
        <v>1718.259004988962</v>
      </c>
      <c r="AI38" s="71">
        <f>SUM(Savings_FirstYear!$AR38:BW38)-SUM(Savings_FirstYear!$CD38:DI38)</f>
        <v>1726.8044541870438</v>
      </c>
      <c r="AJ38" s="71">
        <f>SUM(Savings_FirstYear!$AR38:BX38)-SUM(Savings_FirstYear!$CD38:DJ38)</f>
        <v>1734.9492308966478</v>
      </c>
      <c r="AK38" s="71">
        <f>SUM(Savings_FirstYear!$AR38:BY38)-SUM(Savings_FirstYear!$CD38:DK38)</f>
        <v>1742.6085365468543</v>
      </c>
      <c r="AL38" s="71">
        <f>SUM(Savings_FirstYear!$AR38:BZ38)-SUM(Savings_FirstYear!$CD38:DL38)</f>
        <v>1750.206857964205</v>
      </c>
      <c r="AM38" s="71">
        <f>SUM(Savings_FirstYear!$AR38:CA38)-SUM(Savings_FirstYear!$CD38:DM38)</f>
        <v>1757.8357557425388</v>
      </c>
      <c r="AN38" s="71">
        <f>SUM(Savings_FirstYear!$AR38:CB38)-SUM(Savings_FirstYear!$CD38:DN38)</f>
        <v>1765.4937560094631</v>
      </c>
      <c r="AO38" s="71">
        <f>SUM(Savings_FirstYear!$AR38:CC38)-SUM(Savings_FirstYear!$CD38:DO38)</f>
        <v>1773.1167086263072</v>
      </c>
      <c r="AP38" s="55">
        <f>D38/Sales!J38</f>
        <v>0</v>
      </c>
      <c r="AQ38" s="55">
        <f>E38/Sales!K38</f>
        <v>0</v>
      </c>
      <c r="AR38" s="55">
        <f>F38/Sales!L38</f>
        <v>0</v>
      </c>
      <c r="AS38" s="55">
        <f>G38/Sales!M38</f>
        <v>0</v>
      </c>
      <c r="AT38" s="55">
        <f>H38/Sales!N38</f>
        <v>0</v>
      </c>
      <c r="AU38" s="55">
        <f>I38/Sales!O38</f>
        <v>0</v>
      </c>
      <c r="AV38" s="55">
        <f>J38/Sales!P38</f>
        <v>0</v>
      </c>
      <c r="AW38" s="55">
        <f>K38/Sales!Q38</f>
        <v>1.5914025211754244E-4</v>
      </c>
      <c r="AX38" s="55">
        <f>L38/Sales!R38</f>
        <v>2.3048934846215808E-3</v>
      </c>
      <c r="AY38" s="55">
        <f>M38/Sales!S38</f>
        <v>6.4164094504747683E-3</v>
      </c>
      <c r="AZ38" s="55">
        <f>N38/Sales!T38</f>
        <v>1.2461243881520529E-2</v>
      </c>
      <c r="BA38" s="55">
        <f>O38/Sales!U38</f>
        <v>2.0395688369561626E-2</v>
      </c>
      <c r="BB38" s="55">
        <f>P38/Sales!V38</f>
        <v>3.000931568553138E-2</v>
      </c>
      <c r="BC38" s="55">
        <f>Q38/Sales!W38</f>
        <v>3.9441710479118805E-2</v>
      </c>
      <c r="BD38" s="55">
        <f>R38/Sales!X38</f>
        <v>4.8352659706938771E-2</v>
      </c>
      <c r="BE38" s="55">
        <f>S38/Sales!Y38</f>
        <v>5.6452295720185029E-2</v>
      </c>
      <c r="BF38" s="55">
        <f>T38/Sales!Z38</f>
        <v>6.3740989117570271E-2</v>
      </c>
      <c r="BG38" s="55">
        <f>U38/Sales!AA38</f>
        <v>7.0007542838382758E-2</v>
      </c>
      <c r="BH38" s="55">
        <f>V38/Sales!AB38</f>
        <v>7.4955932056478838E-2</v>
      </c>
      <c r="BI38" s="55">
        <f>W38/Sales!AC38</f>
        <v>7.8959854872356544E-2</v>
      </c>
      <c r="BJ38" s="55">
        <f>X38/Sales!AD38</f>
        <v>8.234040058619449E-2</v>
      </c>
      <c r="BK38" s="55">
        <f>Y38/Sales!AE38</f>
        <v>8.5098780493914408E-2</v>
      </c>
      <c r="BL38" s="55">
        <f>Z38/Sales!AF38</f>
        <v>8.7062737159440767E-2</v>
      </c>
      <c r="BM38" s="55">
        <f>AA38/Sales!AG38</f>
        <v>8.8490759620296497E-2</v>
      </c>
      <c r="BN38" s="55">
        <f>AB38/Sales!AH38</f>
        <v>8.9392540348019564E-2</v>
      </c>
      <c r="BO38" s="55">
        <f>AC38/Sales!AI38</f>
        <v>8.9779041090325876E-2</v>
      </c>
      <c r="BP38" s="55">
        <f>AD38/Sales!AJ38</f>
        <v>8.9698842784568605E-2</v>
      </c>
      <c r="BQ38" s="55">
        <f>AE38/Sales!AK38</f>
        <v>8.9575208156766561E-2</v>
      </c>
      <c r="BR38" s="55">
        <f>AF38/Sales!AL38</f>
        <v>8.9678022701257673E-2</v>
      </c>
      <c r="BS38" s="55">
        <f>AG38/Sales!AM38</f>
        <v>8.9780837575413788E-2</v>
      </c>
      <c r="BT38" s="55">
        <f>AH38/Sales!AN38</f>
        <v>8.9872120518324564E-2</v>
      </c>
      <c r="BU38" s="55">
        <f>AI38/Sales!AO38</f>
        <v>8.9946367223741872E-2</v>
      </c>
      <c r="BV38" s="55">
        <f>AJ38/Sales!AP38</f>
        <v>8.9997686450185965E-2</v>
      </c>
      <c r="BW38" s="55">
        <f>AK38/Sales!AQ38</f>
        <v>9.0021971293982456E-2</v>
      </c>
      <c r="BX38" s="55">
        <f>AL38/Sales!AR38</f>
        <v>9.0041385705774454E-2</v>
      </c>
      <c r="BY38" s="55">
        <f>AM38/Sales!AS38</f>
        <v>9.0060673416901132E-2</v>
      </c>
      <c r="BZ38" s="55">
        <f>AN38/Sales!AT38</f>
        <v>9.0079753477328869E-2</v>
      </c>
      <c r="CA38" s="55">
        <f>AO38/Sales!AU38</f>
        <v>9.0095361556824238E-2</v>
      </c>
    </row>
    <row r="39" spans="2:79" x14ac:dyDescent="0.35">
      <c r="B39" s="27" t="s">
        <v>2103</v>
      </c>
      <c r="C39" s="27" t="s">
        <v>44</v>
      </c>
      <c r="D39" s="71">
        <f>SUM(Savings_FirstYear!$AR39:AR39)-SUM(Savings_FirstYear!$CD39:CD39)</f>
        <v>0</v>
      </c>
      <c r="E39" s="71">
        <f>SUM(Savings_FirstYear!$AR39:AS39)-SUM(Savings_FirstYear!$CD39:CE39)</f>
        <v>0</v>
      </c>
      <c r="F39" s="71">
        <f>SUM(Savings_FirstYear!$AR39:AT39)-SUM(Savings_FirstYear!$CD39:CF39)</f>
        <v>0</v>
      </c>
      <c r="G39" s="71">
        <f>SUM(Savings_FirstYear!$AR39:AU39)-SUM(Savings_FirstYear!$CD39:CG39)</f>
        <v>0</v>
      </c>
      <c r="H39" s="71">
        <f>SUM(Savings_FirstYear!$AR39:AV39)-SUM(Savings_FirstYear!$CD39:CH39)</f>
        <v>0</v>
      </c>
      <c r="I39" s="71">
        <f>SUM(Savings_FirstYear!$AR39:AW39)-SUM(Savings_FirstYear!$CD39:CI39)</f>
        <v>0</v>
      </c>
      <c r="J39" s="71">
        <f>SUM(Savings_FirstYear!$AR39:AX39)-SUM(Savings_FirstYear!$CD39:CJ39)</f>
        <v>0</v>
      </c>
      <c r="K39" s="71">
        <f>SUM(Savings_FirstYear!$AR39:AY39)-SUM(Savings_FirstYear!$CD39:CK39)</f>
        <v>1545.365841380448</v>
      </c>
      <c r="L39" s="71">
        <f>SUM(Savings_FirstYear!$AR39:AZ39)-SUM(Savings_FirstYear!$CD39:CL39)</f>
        <v>3082.4421201343876</v>
      </c>
      <c r="M39" s="71">
        <f>SUM(Savings_FirstYear!$AR39:BA39)-SUM(Savings_FirstYear!$CD39:CM39)</f>
        <v>4611.3449436150904</v>
      </c>
      <c r="N39" s="71">
        <f>SUM(Savings_FirstYear!$AR39:BB39)-SUM(Savings_FirstYear!$CD39:CN39)</f>
        <v>6132.1894120671295</v>
      </c>
      <c r="O39" s="71">
        <f>SUM(Savings_FirstYear!$AR39:BC39)-SUM(Savings_FirstYear!$CD39:CO39)</f>
        <v>7645.0896294112226</v>
      </c>
      <c r="P39" s="71">
        <f>SUM(Savings_FirstYear!$AR39:BD39)-SUM(Savings_FirstYear!$CD39:CP39)</f>
        <v>9150.1587139245403</v>
      </c>
      <c r="Q39" s="71">
        <f>SUM(Savings_FirstYear!$AR39:BE39)-SUM(Savings_FirstYear!$CD39:CQ39)</f>
        <v>10369.644779814445</v>
      </c>
      <c r="R39" s="71">
        <f>SUM(Savings_FirstYear!$AR39:BF39)-SUM(Savings_FirstYear!$CD39:CR39)</f>
        <v>11321.482491121456</v>
      </c>
      <c r="S39" s="71">
        <f>SUM(Savings_FirstYear!$AR39:BG39)-SUM(Savings_FirstYear!$CD39:CS39)</f>
        <v>12274.089081985328</v>
      </c>
      <c r="T39" s="71">
        <f>SUM(Savings_FirstYear!$AR39:BH39)-SUM(Savings_FirstYear!$CD39:CT39)</f>
        <v>13046.840572470919</v>
      </c>
      <c r="U39" s="71">
        <f>SUM(Savings_FirstYear!$AR39:BI39)-SUM(Savings_FirstYear!$CD39:CU39)</f>
        <v>13506.033248352885</v>
      </c>
      <c r="V39" s="71">
        <f>SUM(Savings_FirstYear!$AR39:BJ39)-SUM(Savings_FirstYear!$CD39:CV39)</f>
        <v>13973.560120503738</v>
      </c>
      <c r="W39" s="71">
        <f>SUM(Savings_FirstYear!$AR39:BK39)-SUM(Savings_FirstYear!$CD39:CW39)</f>
        <v>14449.295845241893</v>
      </c>
      <c r="X39" s="71">
        <f>SUM(Savings_FirstYear!$AR39:BL39)-SUM(Savings_FirstYear!$CD39:CX39)</f>
        <v>14932.617544301153</v>
      </c>
      <c r="Y39" s="71">
        <f>SUM(Savings_FirstYear!$AR39:BM39)-SUM(Savings_FirstYear!$CD39:CY39)</f>
        <v>15044.395870505394</v>
      </c>
      <c r="Z39" s="71">
        <f>SUM(Savings_FirstYear!$AR39:BN39)-SUM(Savings_FirstYear!$CD39:CZ39)</f>
        <v>15070.545141972823</v>
      </c>
      <c r="AA39" s="71">
        <f>SUM(Savings_FirstYear!$AR39:BO39)-SUM(Savings_FirstYear!$CD39:DA39)</f>
        <v>15109.186440719073</v>
      </c>
      <c r="AB39" s="71">
        <f>SUM(Savings_FirstYear!$AR39:BP39)-SUM(Savings_FirstYear!$CD39:DB39)</f>
        <v>15158.401714054258</v>
      </c>
      <c r="AC39" s="71">
        <f>SUM(Savings_FirstYear!$AR39:BQ39)-SUM(Savings_FirstYear!$CD39:DC39)</f>
        <v>15216.993058043445</v>
      </c>
      <c r="AD39" s="71">
        <f>SUM(Savings_FirstYear!$AR39:BR39)-SUM(Savings_FirstYear!$CD39:DD39)</f>
        <v>15284.664865020462</v>
      </c>
      <c r="AE39" s="71">
        <f>SUM(Savings_FirstYear!$AR39:BS39)-SUM(Savings_FirstYear!$CD39:DE39)</f>
        <v>15360.596645009509</v>
      </c>
      <c r="AF39" s="71">
        <f>SUM(Savings_FirstYear!$AR39:BT39)-SUM(Savings_FirstYear!$CD39:DF39)</f>
        <v>15417.348422141604</v>
      </c>
      <c r="AG39" s="71">
        <f>SUM(Savings_FirstYear!$AR39:BU39)-SUM(Savings_FirstYear!$CD39:DG39)</f>
        <v>15471.574438437878</v>
      </c>
      <c r="AH39" s="71">
        <f>SUM(Savings_FirstYear!$AR39:BV39)-SUM(Savings_FirstYear!$CD39:DH39)</f>
        <v>15527.677688190313</v>
      </c>
      <c r="AI39" s="71">
        <f>SUM(Savings_FirstYear!$AR39:BW39)-SUM(Savings_FirstYear!$CD39:DI39)</f>
        <v>15584.800156007033</v>
      </c>
      <c r="AJ39" s="71">
        <f>SUM(Savings_FirstYear!$AR39:BX39)-SUM(Savings_FirstYear!$CD39:DJ39)</f>
        <v>15641.202160214169</v>
      </c>
      <c r="AK39" s="71">
        <f>SUM(Savings_FirstYear!$AR39:BY39)-SUM(Savings_FirstYear!$CD39:DK39)</f>
        <v>15696.563258543309</v>
      </c>
      <c r="AL39" s="71">
        <f>SUM(Savings_FirstYear!$AR39:BZ39)-SUM(Savings_FirstYear!$CD39:DL39)</f>
        <v>15750.96585320494</v>
      </c>
      <c r="AM39" s="71">
        <f>SUM(Savings_FirstYear!$AR39:CA39)-SUM(Savings_FirstYear!$CD39:DM39)</f>
        <v>15804.89280038801</v>
      </c>
      <c r="AN39" s="71">
        <f>SUM(Savings_FirstYear!$AR39:CB39)-SUM(Savings_FirstYear!$CD39:DN39)</f>
        <v>15857.848129803417</v>
      </c>
      <c r="AO39" s="71">
        <f>SUM(Savings_FirstYear!$AR39:CC39)-SUM(Savings_FirstYear!$CD39:DO39)</f>
        <v>15909.404233781337</v>
      </c>
      <c r="AP39" s="55">
        <f>D39/Sales!J39</f>
        <v>0</v>
      </c>
      <c r="AQ39" s="55">
        <f>E39/Sales!K39</f>
        <v>0</v>
      </c>
      <c r="AR39" s="55">
        <f>F39/Sales!L39</f>
        <v>0</v>
      </c>
      <c r="AS39" s="55">
        <f>G39/Sales!M39</f>
        <v>0</v>
      </c>
      <c r="AT39" s="55">
        <f>H39/Sales!N39</f>
        <v>0</v>
      </c>
      <c r="AU39" s="55">
        <f>I39/Sales!O39</f>
        <v>0</v>
      </c>
      <c r="AV39" s="55">
        <f>J39/Sales!P39</f>
        <v>0</v>
      </c>
      <c r="AW39" s="55">
        <f>K39/Sales!Q39</f>
        <v>9.9538553452929533E-3</v>
      </c>
      <c r="AX39" s="55">
        <f>L39/Sales!R39</f>
        <v>1.9762699732559643E-2</v>
      </c>
      <c r="AY39" s="55">
        <f>M39/Sales!S39</f>
        <v>2.9428645727958429E-2</v>
      </c>
      <c r="AZ39" s="55">
        <f>N39/Sales!T39</f>
        <v>3.8953775121106142E-2</v>
      </c>
      <c r="BA39" s="55">
        <f>O39/Sales!U39</f>
        <v>4.8340139373440588E-2</v>
      </c>
      <c r="BB39" s="55">
        <f>P39/Sales!V39</f>
        <v>5.7589760060051218E-2</v>
      </c>
      <c r="BC39" s="55">
        <f>Q39/Sales!W39</f>
        <v>6.4963863705845171E-2</v>
      </c>
      <c r="BD39" s="55">
        <f>R39/Sales!X39</f>
        <v>7.0599657032409655E-2</v>
      </c>
      <c r="BE39" s="55">
        <f>S39/Sales!Y39</f>
        <v>7.6186827249972236E-2</v>
      </c>
      <c r="BF39" s="55">
        <f>T39/Sales!Z39</f>
        <v>8.0609698659927134E-2</v>
      </c>
      <c r="BG39" s="55">
        <f>U39/Sales!AA39</f>
        <v>8.3061750925079211E-2</v>
      </c>
      <c r="BH39" s="55">
        <f>V39/Sales!AB39</f>
        <v>8.5540475497442217E-2</v>
      </c>
      <c r="BI39" s="55">
        <f>W39/Sales!AC39</f>
        <v>8.8044574821865035E-2</v>
      </c>
      <c r="BJ39" s="55">
        <f>X39/Sales!AD39</f>
        <v>9.0569753223901484E-2</v>
      </c>
      <c r="BK39" s="55">
        <f>Y39/Sales!AE39</f>
        <v>9.0826655003785658E-2</v>
      </c>
      <c r="BL39" s="55">
        <f>Z39/Sales!AF39</f>
        <v>9.0564679530913239E-2</v>
      </c>
      <c r="BM39" s="55">
        <f>AA39/Sales!AG39</f>
        <v>9.0377910785906984E-2</v>
      </c>
      <c r="BN39" s="55">
        <f>AB39/Sales!AH39</f>
        <v>9.0253895279478261E-2</v>
      </c>
      <c r="BO39" s="55">
        <f>AC39/Sales!AI39</f>
        <v>9.0184667856936171E-2</v>
      </c>
      <c r="BP39" s="55">
        <f>AD39/Sales!AJ39</f>
        <v>9.0167725249869171E-2</v>
      </c>
      <c r="BQ39" s="55">
        <f>AE39/Sales!AK39</f>
        <v>9.0197521290636642E-2</v>
      </c>
      <c r="BR39" s="55">
        <f>AF39/Sales!AL39</f>
        <v>9.0261092145717814E-2</v>
      </c>
      <c r="BS39" s="55">
        <f>AG39/Sales!AM39</f>
        <v>9.0308740849248018E-2</v>
      </c>
      <c r="BT39" s="55">
        <f>AH39/Sales!AN39</f>
        <v>9.0366229663298964E-2</v>
      </c>
      <c r="BU39" s="55">
        <f>AI39/Sales!AO39</f>
        <v>9.0428488490624001E-2</v>
      </c>
      <c r="BV39" s="55">
        <f>AJ39/Sales!AP39</f>
        <v>9.0485406611060762E-2</v>
      </c>
      <c r="BW39" s="55">
        <f>AK39/Sales!AQ39</f>
        <v>9.05351794478816E-2</v>
      </c>
      <c r="BX39" s="55">
        <f>AL39/Sales!AR39</f>
        <v>9.0578340815983274E-2</v>
      </c>
      <c r="BY39" s="55">
        <f>AM39/Sales!AS39</f>
        <v>9.0617714549013961E-2</v>
      </c>
      <c r="BZ39" s="55">
        <f>AN39/Sales!AT39</f>
        <v>9.0650495766893158E-2</v>
      </c>
      <c r="CA39" s="55">
        <f>AO39/Sales!AU39</f>
        <v>9.0674302827531944E-2</v>
      </c>
    </row>
    <row r="40" spans="2:79" x14ac:dyDescent="0.35">
      <c r="B40" s="27" t="s">
        <v>2104</v>
      </c>
      <c r="C40" s="27" t="s">
        <v>76</v>
      </c>
      <c r="D40" s="71">
        <f>SUM(Savings_FirstYear!$AR40:AR40)-SUM(Savings_FirstYear!$CD40:CD40)</f>
        <v>0</v>
      </c>
      <c r="E40" s="71">
        <f>SUM(Savings_FirstYear!$AR40:AS40)-SUM(Savings_FirstYear!$CD40:CE40)</f>
        <v>0</v>
      </c>
      <c r="F40" s="71">
        <f>SUM(Savings_FirstYear!$AR40:AT40)-SUM(Savings_FirstYear!$CD40:CF40)</f>
        <v>0</v>
      </c>
      <c r="G40" s="71">
        <f>SUM(Savings_FirstYear!$AR40:AU40)-SUM(Savings_FirstYear!$CD40:CG40)</f>
        <v>0</v>
      </c>
      <c r="H40" s="71">
        <f>SUM(Savings_FirstYear!$AR40:AV40)-SUM(Savings_FirstYear!$CD40:CH40)</f>
        <v>0</v>
      </c>
      <c r="I40" s="71">
        <f>SUM(Savings_FirstYear!$AR40:AW40)-SUM(Savings_FirstYear!$CD40:CI40)</f>
        <v>0</v>
      </c>
      <c r="J40" s="71">
        <f>SUM(Savings_FirstYear!$AR40:AX40)-SUM(Savings_FirstYear!$CD40:CJ40)</f>
        <v>0</v>
      </c>
      <c r="K40" s="71">
        <f>SUM(Savings_FirstYear!$AR40:AY40)-SUM(Savings_FirstYear!$CD40:CK40)</f>
        <v>167.94086489799093</v>
      </c>
      <c r="L40" s="71">
        <f>SUM(Savings_FirstYear!$AR40:AZ40)-SUM(Savings_FirstYear!$CD40:CL40)</f>
        <v>465.16316393831767</v>
      </c>
      <c r="M40" s="71">
        <f>SUM(Savings_FirstYear!$AR40:BA40)-SUM(Savings_FirstYear!$CD40:CM40)</f>
        <v>892.6911076733503</v>
      </c>
      <c r="N40" s="71">
        <f>SUM(Savings_FirstYear!$AR40:BB40)-SUM(Savings_FirstYear!$CD40:CN40)</f>
        <v>1450.8021607425358</v>
      </c>
      <c r="O40" s="71">
        <f>SUM(Savings_FirstYear!$AR40:BC40)-SUM(Savings_FirstYear!$CD40:CO40)</f>
        <v>2097.5248259352547</v>
      </c>
      <c r="P40" s="71">
        <f>SUM(Savings_FirstYear!$AR40:BD40)-SUM(Savings_FirstYear!$CD40:CP40)</f>
        <v>2744.3158389801447</v>
      </c>
      <c r="Q40" s="71">
        <f>SUM(Savings_FirstYear!$AR40:BE40)-SUM(Savings_FirstYear!$CD40:CQ40)</f>
        <v>3361.0425582518028</v>
      </c>
      <c r="R40" s="71">
        <f>SUM(Savings_FirstYear!$AR40:BF40)-SUM(Savings_FirstYear!$CD40:CR40)</f>
        <v>3926.2984567607114</v>
      </c>
      <c r="S40" s="71">
        <f>SUM(Savings_FirstYear!$AR40:BG40)-SUM(Savings_FirstYear!$CD40:CS40)</f>
        <v>4447.0920321356234</v>
      </c>
      <c r="T40" s="71">
        <f>SUM(Savings_FirstYear!$AR40:BH40)-SUM(Savings_FirstYear!$CD40:CT40)</f>
        <v>4904.0817856803942</v>
      </c>
      <c r="U40" s="71">
        <f>SUM(Savings_FirstYear!$AR40:BI40)-SUM(Savings_FirstYear!$CD40:CU40)</f>
        <v>5275.5325625297137</v>
      </c>
      <c r="V40" s="71">
        <f>SUM(Savings_FirstYear!$AR40:BJ40)-SUM(Savings_FirstYear!$CD40:CV40)</f>
        <v>5593.2790129915575</v>
      </c>
      <c r="W40" s="71">
        <f>SUM(Savings_FirstYear!$AR40:BK40)-SUM(Savings_FirstYear!$CD40:CW40)</f>
        <v>5872.816523761976</v>
      </c>
      <c r="X40" s="71">
        <f>SUM(Savings_FirstYear!$AR40:BL40)-SUM(Savings_FirstYear!$CD40:CX40)</f>
        <v>6119.36803184977</v>
      </c>
      <c r="Y40" s="71">
        <f>SUM(Savings_FirstYear!$AR40:BM40)-SUM(Savings_FirstYear!$CD40:CY40)</f>
        <v>6311.0398200749132</v>
      </c>
      <c r="Z40" s="71">
        <f>SUM(Savings_FirstYear!$AR40:BN40)-SUM(Savings_FirstYear!$CD40:CZ40)</f>
        <v>6465.2895794617361</v>
      </c>
      <c r="AA40" s="71">
        <f>SUM(Savings_FirstYear!$AR40:BO40)-SUM(Savings_FirstYear!$CD40:DA40)</f>
        <v>6584.4794750835108</v>
      </c>
      <c r="AB40" s="71">
        <f>SUM(Savings_FirstYear!$AR40:BP40)-SUM(Savings_FirstYear!$CD40:DB40)</f>
        <v>6668.470083566739</v>
      </c>
      <c r="AC40" s="71">
        <f>SUM(Savings_FirstYear!$AR40:BQ40)-SUM(Savings_FirstYear!$CD40:DC40)</f>
        <v>6727.4911743124976</v>
      </c>
      <c r="AD40" s="71">
        <f>SUM(Savings_FirstYear!$AR40:BR40)-SUM(Savings_FirstYear!$CD40:DD40)</f>
        <v>6785.8019067401829</v>
      </c>
      <c r="AE40" s="71">
        <f>SUM(Savings_FirstYear!$AR40:BS40)-SUM(Savings_FirstYear!$CD40:DE40)</f>
        <v>6848.6485703454764</v>
      </c>
      <c r="AF40" s="71">
        <f>SUM(Savings_FirstYear!$AR40:BT40)-SUM(Savings_FirstYear!$CD40:DF40)</f>
        <v>6912.7704214774521</v>
      </c>
      <c r="AG40" s="71">
        <f>SUM(Savings_FirstYear!$AR40:BU40)-SUM(Savings_FirstYear!$CD40:DG40)</f>
        <v>6976.5464268926562</v>
      </c>
      <c r="AH40" s="71">
        <f>SUM(Savings_FirstYear!$AR40:BV40)-SUM(Savings_FirstYear!$CD40:DH40)</f>
        <v>7039.6791805404982</v>
      </c>
      <c r="AI40" s="71">
        <f>SUM(Savings_FirstYear!$AR40:BW40)-SUM(Savings_FirstYear!$CD40:DI40)</f>
        <v>7101.7131671135903</v>
      </c>
      <c r="AJ40" s="71">
        <f>SUM(Savings_FirstYear!$AR40:BX40)-SUM(Savings_FirstYear!$CD40:DJ40)</f>
        <v>7162.8212210670372</v>
      </c>
      <c r="AK40" s="71">
        <f>SUM(Savings_FirstYear!$AR40:BY40)-SUM(Savings_FirstYear!$CD40:DK40)</f>
        <v>7224.2293901698795</v>
      </c>
      <c r="AL40" s="71">
        <f>SUM(Savings_FirstYear!$AR40:BZ40)-SUM(Savings_FirstYear!$CD40:DL40)</f>
        <v>7285.9501103390394</v>
      </c>
      <c r="AM40" s="71">
        <f>SUM(Savings_FirstYear!$AR40:CA40)-SUM(Savings_FirstYear!$CD40:DM40)</f>
        <v>7347.9930969562283</v>
      </c>
      <c r="AN40" s="71">
        <f>SUM(Savings_FirstYear!$AR40:CB40)-SUM(Savings_FirstYear!$CD40:DN40)</f>
        <v>7410.346777235316</v>
      </c>
      <c r="AO40" s="71">
        <f>SUM(Savings_FirstYear!$AR40:CC40)-SUM(Savings_FirstYear!$CD40:DO40)</f>
        <v>7472.8654989818351</v>
      </c>
      <c r="AP40" s="55">
        <f>D40/Sales!J40</f>
        <v>0</v>
      </c>
      <c r="AQ40" s="55">
        <f>E40/Sales!K40</f>
        <v>0</v>
      </c>
      <c r="AR40" s="55">
        <f>F40/Sales!L40</f>
        <v>0</v>
      </c>
      <c r="AS40" s="55">
        <f>G40/Sales!M40</f>
        <v>0</v>
      </c>
      <c r="AT40" s="55">
        <f>H40/Sales!N40</f>
        <v>0</v>
      </c>
      <c r="AU40" s="55">
        <f>I40/Sales!O40</f>
        <v>0</v>
      </c>
      <c r="AV40" s="55">
        <f>J40/Sales!P40</f>
        <v>0</v>
      </c>
      <c r="AW40" s="55">
        <f>K40/Sales!Q40</f>
        <v>2.6158799070650205E-3</v>
      </c>
      <c r="AX40" s="55">
        <f>L40/Sales!R40</f>
        <v>7.1745598044183328E-3</v>
      </c>
      <c r="AY40" s="55">
        <f>M40/Sales!S40</f>
        <v>1.3633886699620604E-2</v>
      </c>
      <c r="AZ40" s="55">
        <f>N40/Sales!T40</f>
        <v>2.1940938158259402E-2</v>
      </c>
      <c r="BA40" s="55">
        <f>O40/Sales!U40</f>
        <v>3.1411063233989844E-2</v>
      </c>
      <c r="BB40" s="55">
        <f>P40/Sales!V40</f>
        <v>4.0694727734680955E-2</v>
      </c>
      <c r="BC40" s="55">
        <f>Q40/Sales!W40</f>
        <v>4.9352208767023759E-2</v>
      </c>
      <c r="BD40" s="55">
        <f>R40/Sales!X40</f>
        <v>5.7087946289372256E-2</v>
      </c>
      <c r="BE40" s="55">
        <f>S40/Sales!Y40</f>
        <v>6.4027383612078187E-2</v>
      </c>
      <c r="BF40" s="55">
        <f>T40/Sales!Z40</f>
        <v>6.9915886740901087E-2</v>
      </c>
      <c r="BG40" s="55">
        <f>U40/Sales!AA40</f>
        <v>7.4475426940609851E-2</v>
      </c>
      <c r="BH40" s="55">
        <f>V40/Sales!AB40</f>
        <v>7.8188288235701217E-2</v>
      </c>
      <c r="BI40" s="55">
        <f>W40/Sales!AC40</f>
        <v>8.1292444268440386E-2</v>
      </c>
      <c r="BJ40" s="55">
        <f>X40/Sales!AD40</f>
        <v>8.3876219977454675E-2</v>
      </c>
      <c r="BK40" s="55">
        <f>Y40/Sales!AE40</f>
        <v>8.565677612110241E-2</v>
      </c>
      <c r="BL40" s="55">
        <f>Z40/Sales!AF40</f>
        <v>8.6891503845570095E-2</v>
      </c>
      <c r="BM40" s="55">
        <f>AA40/Sales!AG40</f>
        <v>8.7627275325239853E-2</v>
      </c>
      <c r="BN40" s="55">
        <f>AB40/Sales!AH40</f>
        <v>8.7876468307022768E-2</v>
      </c>
      <c r="BO40" s="55">
        <f>AC40/Sales!AI40</f>
        <v>8.7786564190733093E-2</v>
      </c>
      <c r="BP40" s="55">
        <f>AD40/Sales!AJ40</f>
        <v>8.7680823546203504E-2</v>
      </c>
      <c r="BQ40" s="55">
        <f>AE40/Sales!AK40</f>
        <v>8.7626779798531965E-2</v>
      </c>
      <c r="BR40" s="55">
        <f>AF40/Sales!AL40</f>
        <v>8.7724504675490048E-2</v>
      </c>
      <c r="BS40" s="55">
        <f>AG40/Sales!AM40</f>
        <v>8.7810429182342303E-2</v>
      </c>
      <c r="BT40" s="55">
        <f>AH40/Sales!AN40</f>
        <v>8.7881062483058964E-2</v>
      </c>
      <c r="BU40" s="55">
        <f>AI40/Sales!AO40</f>
        <v>8.793107430199866E-2</v>
      </c>
      <c r="BV40" s="55">
        <f>AJ40/Sales!AP40</f>
        <v>8.7963030573973769E-2</v>
      </c>
      <c r="BW40" s="55">
        <f>AK40/Sales!AQ40</f>
        <v>8.7992249388057053E-2</v>
      </c>
      <c r="BX40" s="55">
        <f>AL40/Sales!AR40</f>
        <v>8.801889371124072E-2</v>
      </c>
      <c r="BY40" s="55">
        <f>AM40/Sales!AS40</f>
        <v>8.804308922179159E-2</v>
      </c>
      <c r="BZ40" s="55">
        <f>AN40/Sales!AT40</f>
        <v>8.8064705076782004E-2</v>
      </c>
      <c r="CA40" s="55">
        <f>AO40/Sales!AU40</f>
        <v>8.808203485766096E-2</v>
      </c>
    </row>
    <row r="41" spans="2:79" x14ac:dyDescent="0.35">
      <c r="B41" s="27" t="s">
        <v>2105</v>
      </c>
      <c r="C41" s="27" t="s">
        <v>123</v>
      </c>
      <c r="D41" s="71">
        <f>SUM(Savings_FirstYear!$AR41:AR41)-SUM(Savings_FirstYear!$CD41:CD41)</f>
        <v>0</v>
      </c>
      <c r="E41" s="71">
        <f>SUM(Savings_FirstYear!$AR41:AS41)-SUM(Savings_FirstYear!$CD41:CE41)</f>
        <v>0</v>
      </c>
      <c r="F41" s="71">
        <f>SUM(Savings_FirstYear!$AR41:AT41)-SUM(Savings_FirstYear!$CD41:CF41)</f>
        <v>0</v>
      </c>
      <c r="G41" s="71">
        <f>SUM(Savings_FirstYear!$AR41:AU41)-SUM(Savings_FirstYear!$CD41:CG41)</f>
        <v>0</v>
      </c>
      <c r="H41" s="71">
        <f>SUM(Savings_FirstYear!$AR41:AV41)-SUM(Savings_FirstYear!$CD41:CH41)</f>
        <v>0</v>
      </c>
      <c r="I41" s="71">
        <f>SUM(Savings_FirstYear!$AR41:AW41)-SUM(Savings_FirstYear!$CD41:CI41)</f>
        <v>0</v>
      </c>
      <c r="J41" s="71">
        <f>SUM(Savings_FirstYear!$AR41:AX41)-SUM(Savings_FirstYear!$CD41:CJ41)</f>
        <v>0</v>
      </c>
      <c r="K41" s="71">
        <f>SUM(Savings_FirstYear!$AR41:AY41)-SUM(Savings_FirstYear!$CD41:CK41)</f>
        <v>499.97304217810091</v>
      </c>
      <c r="L41" s="71">
        <f>SUM(Savings_FirstYear!$AR41:AZ41)-SUM(Savings_FirstYear!$CD41:CL41)</f>
        <v>998.98534864715634</v>
      </c>
      <c r="M41" s="71">
        <f>SUM(Savings_FirstYear!$AR41:BA41)-SUM(Savings_FirstYear!$CD41:CM41)</f>
        <v>1497.0791554800339</v>
      </c>
      <c r="N41" s="71">
        <f>SUM(Savings_FirstYear!$AR41:BB41)-SUM(Savings_FirstYear!$CD41:CN41)</f>
        <v>1994.2965399775055</v>
      </c>
      <c r="O41" s="71">
        <f>SUM(Savings_FirstYear!$AR41:BC41)-SUM(Savings_FirstYear!$CD41:CO41)</f>
        <v>2490.6794243853483</v>
      </c>
      <c r="P41" s="71">
        <f>SUM(Savings_FirstYear!$AR41:BD41)-SUM(Savings_FirstYear!$CD41:CP41)</f>
        <v>2986.2695795914783</v>
      </c>
      <c r="Q41" s="71">
        <f>SUM(Savings_FirstYear!$AR41:BE41)-SUM(Savings_FirstYear!$CD41:CQ41)</f>
        <v>3391.211129989555</v>
      </c>
      <c r="R41" s="71">
        <f>SUM(Savings_FirstYear!$AR41:BF41)-SUM(Savings_FirstYear!$CD41:CR41)</f>
        <v>3711.0025183858816</v>
      </c>
      <c r="S41" s="71">
        <f>SUM(Savings_FirstYear!$AR41:BG41)-SUM(Savings_FirstYear!$CD41:CS41)</f>
        <v>4032.1984678732856</v>
      </c>
      <c r="T41" s="71">
        <f>SUM(Savings_FirstYear!$AR41:BH41)-SUM(Savings_FirstYear!$CD41:CT41)</f>
        <v>4296.3717984788163</v>
      </c>
      <c r="U41" s="71">
        <f>SUM(Savings_FirstYear!$AR41:BI41)-SUM(Savings_FirstYear!$CD41:CU41)</f>
        <v>4460.0743767852728</v>
      </c>
      <c r="V41" s="71">
        <f>SUM(Savings_FirstYear!$AR41:BJ41)-SUM(Savings_FirstYear!$CD41:CV41)</f>
        <v>4627.1070648777722</v>
      </c>
      <c r="W41" s="71">
        <f>SUM(Savings_FirstYear!$AR41:BK41)-SUM(Savings_FirstYear!$CD41:CW41)</f>
        <v>4797.4437123165208</v>
      </c>
      <c r="X41" s="71">
        <f>SUM(Savings_FirstYear!$AR41:BL41)-SUM(Savings_FirstYear!$CD41:CX41)</f>
        <v>4970.8971777711376</v>
      </c>
      <c r="Y41" s="71">
        <f>SUM(Savings_FirstYear!$AR41:BM41)-SUM(Savings_FirstYear!$CD41:CY41)</f>
        <v>5024.8213407729763</v>
      </c>
      <c r="Z41" s="71">
        <f>SUM(Savings_FirstYear!$AR41:BN41)-SUM(Savings_FirstYear!$CD41:CZ41)</f>
        <v>5051.3098621583422</v>
      </c>
      <c r="AA41" s="71">
        <f>SUM(Savings_FirstYear!$AR41:BO41)-SUM(Savings_FirstYear!$CD41:DA41)</f>
        <v>5082.0147016220526</v>
      </c>
      <c r="AB41" s="71">
        <f>SUM(Savings_FirstYear!$AR41:BP41)-SUM(Savings_FirstYear!$CD41:DB41)</f>
        <v>5116.3306356941139</v>
      </c>
      <c r="AC41" s="71">
        <f>SUM(Savings_FirstYear!$AR41:BQ41)-SUM(Savings_FirstYear!$CD41:DC41)</f>
        <v>5153.8834185412607</v>
      </c>
      <c r="AD41" s="71">
        <f>SUM(Savings_FirstYear!$AR41:BR41)-SUM(Savings_FirstYear!$CD41:DD41)</f>
        <v>5194.5894980766707</v>
      </c>
      <c r="AE41" s="71">
        <f>SUM(Savings_FirstYear!$AR41:BS41)-SUM(Savings_FirstYear!$CD41:DE41)</f>
        <v>5238.1952751528279</v>
      </c>
      <c r="AF41" s="71">
        <f>SUM(Savings_FirstYear!$AR41:BT41)-SUM(Savings_FirstYear!$CD41:DF41)</f>
        <v>5275.8341159512238</v>
      </c>
      <c r="AG41" s="71">
        <f>SUM(Savings_FirstYear!$AR41:BU41)-SUM(Savings_FirstYear!$CD41:DG41)</f>
        <v>5313.1980089362351</v>
      </c>
      <c r="AH41" s="71">
        <f>SUM(Savings_FirstYear!$AR41:BV41)-SUM(Savings_FirstYear!$CD41:DH41)</f>
        <v>5351.7083581080087</v>
      </c>
      <c r="AI41" s="71">
        <f>SUM(Savings_FirstYear!$AR41:BW41)-SUM(Savings_FirstYear!$CD41:DI41)</f>
        <v>5391.0893744512805</v>
      </c>
      <c r="AJ41" s="71">
        <f>SUM(Savings_FirstYear!$AR41:BX41)-SUM(Savings_FirstYear!$CD41:DJ41)</f>
        <v>5430.7791068586657</v>
      </c>
      <c r="AK41" s="71">
        <f>SUM(Savings_FirstYear!$AR41:BY41)-SUM(Savings_FirstYear!$CD41:DK41)</f>
        <v>5470.6728655714851</v>
      </c>
      <c r="AL41" s="71">
        <f>SUM(Savings_FirstYear!$AR41:BZ41)-SUM(Savings_FirstYear!$CD41:DL41)</f>
        <v>5510.7959522676556</v>
      </c>
      <c r="AM41" s="71">
        <f>SUM(Savings_FirstYear!$AR41:CA41)-SUM(Savings_FirstYear!$CD41:DM41)</f>
        <v>5551.245206861151</v>
      </c>
      <c r="AN41" s="71">
        <f>SUM(Savings_FirstYear!$AR41:CB41)-SUM(Savings_FirstYear!$CD41:DN41)</f>
        <v>5591.8051259602544</v>
      </c>
      <c r="AO41" s="71">
        <f>SUM(Savings_FirstYear!$AR41:CC41)-SUM(Savings_FirstYear!$CD41:DO41)</f>
        <v>5632.3379714286293</v>
      </c>
      <c r="AP41" s="55">
        <f>D41/Sales!J41</f>
        <v>0</v>
      </c>
      <c r="AQ41" s="55">
        <f>E41/Sales!K41</f>
        <v>0</v>
      </c>
      <c r="AR41" s="55">
        <f>F41/Sales!L41</f>
        <v>0</v>
      </c>
      <c r="AS41" s="55">
        <f>G41/Sales!M41</f>
        <v>0</v>
      </c>
      <c r="AT41" s="55">
        <f>H41/Sales!N41</f>
        <v>0</v>
      </c>
      <c r="AU41" s="55">
        <f>I41/Sales!O41</f>
        <v>0</v>
      </c>
      <c r="AV41" s="55">
        <f>J41/Sales!P41</f>
        <v>0</v>
      </c>
      <c r="AW41" s="55">
        <f>K41/Sales!Q41</f>
        <v>9.919863129903575E-3</v>
      </c>
      <c r="AX41" s="55">
        <f>L41/Sales!R41</f>
        <v>1.966182789698959E-2</v>
      </c>
      <c r="AY41" s="55">
        <f>M41/Sales!S41</f>
        <v>2.9229084650467373E-2</v>
      </c>
      <c r="AZ41" s="55">
        <f>N41/Sales!T41</f>
        <v>3.8624766525258758E-2</v>
      </c>
      <c r="BA41" s="55">
        <f>O41/Sales!U41</f>
        <v>4.7851950468053343E-2</v>
      </c>
      <c r="BB41" s="55">
        <f>P41/Sales!V41</f>
        <v>5.6913658244963007E-2</v>
      </c>
      <c r="BC41" s="55">
        <f>Q41/Sales!W41</f>
        <v>6.4113280685956481E-2</v>
      </c>
      <c r="BD41" s="55">
        <f>R41/Sales!X41</f>
        <v>6.9596932835035652E-2</v>
      </c>
      <c r="BE41" s="55">
        <f>S41/Sales!Y41</f>
        <v>7.5014709484121131E-2</v>
      </c>
      <c r="BF41" s="55">
        <f>T41/Sales!Z41</f>
        <v>7.9288840811385888E-2</v>
      </c>
      <c r="BG41" s="55">
        <f>U41/Sales!AA41</f>
        <v>8.1650339055903173E-2</v>
      </c>
      <c r="BH41" s="55">
        <f>V41/Sales!AB41</f>
        <v>8.4029372411729447E-2</v>
      </c>
      <c r="BI41" s="55">
        <f>W41/Sales!AC41</f>
        <v>8.6424552458574624E-2</v>
      </c>
      <c r="BJ41" s="55">
        <f>X41/Sales!AD41</f>
        <v>8.8831646374139636E-2</v>
      </c>
      <c r="BK41" s="55">
        <f>Y41/Sales!AE41</f>
        <v>8.9075698411256829E-2</v>
      </c>
      <c r="BL41" s="55">
        <f>Z41/Sales!AF41</f>
        <v>8.882767635041619E-2</v>
      </c>
      <c r="BM41" s="55">
        <f>AA41/Sales!AG41</f>
        <v>8.8651459175547648E-2</v>
      </c>
      <c r="BN41" s="55">
        <f>AB41/Sales!AH41</f>
        <v>8.8534849555634398E-2</v>
      </c>
      <c r="BO41" s="55">
        <f>AC41/Sales!AI41</f>
        <v>8.8469978508842223E-2</v>
      </c>
      <c r="BP41" s="55">
        <f>AD41/Sales!AJ41</f>
        <v>8.84541562918124E-2</v>
      </c>
      <c r="BQ41" s="55">
        <f>AE41/Sales!AK41</f>
        <v>8.8481886939502249E-2</v>
      </c>
      <c r="BR41" s="55">
        <f>AF41/Sales!AL41</f>
        <v>8.8490221274089009E-2</v>
      </c>
      <c r="BS41" s="55">
        <f>AG41/Sales!AM41</f>
        <v>8.848947294248756E-2</v>
      </c>
      <c r="BT41" s="55">
        <f>AH41/Sales!AN41</f>
        <v>8.8503307985705909E-2</v>
      </c>
      <c r="BU41" s="55">
        <f>AI41/Sales!AO41</f>
        <v>8.8526858880024276E-2</v>
      </c>
      <c r="BV41" s="55">
        <f>AJ41/Sales!AP41</f>
        <v>8.8550724658959482E-2</v>
      </c>
      <c r="BW41" s="55">
        <f>AK41/Sales!AQ41</f>
        <v>8.8573169296122578E-2</v>
      </c>
      <c r="BX41" s="55">
        <f>AL41/Sales!AR41</f>
        <v>8.8594595126343281E-2</v>
      </c>
      <c r="BY41" s="55">
        <f>AM41/Sales!AS41</f>
        <v>8.8616535316184561E-2</v>
      </c>
      <c r="BZ41" s="55">
        <f>AN41/Sales!AT41</f>
        <v>8.8635528964166183E-2</v>
      </c>
      <c r="CA41" s="55">
        <f>AO41/Sales!AU41</f>
        <v>8.8649436212532989E-2</v>
      </c>
    </row>
    <row r="42" spans="2:79" x14ac:dyDescent="0.35">
      <c r="B42" s="27" t="s">
        <v>2106</v>
      </c>
      <c r="C42" s="27" t="s">
        <v>187</v>
      </c>
      <c r="D42" s="71">
        <f>SUM(Savings_FirstYear!$AR42:AR42)-SUM(Savings_FirstYear!$CD42:CD42)</f>
        <v>0</v>
      </c>
      <c r="E42" s="71">
        <f>SUM(Savings_FirstYear!$AR42:AS42)-SUM(Savings_FirstYear!$CD42:CE42)</f>
        <v>0</v>
      </c>
      <c r="F42" s="71">
        <f>SUM(Savings_FirstYear!$AR42:AT42)-SUM(Savings_FirstYear!$CD42:CF42)</f>
        <v>0</v>
      </c>
      <c r="G42" s="71">
        <f>SUM(Savings_FirstYear!$AR42:AU42)-SUM(Savings_FirstYear!$CD42:CG42)</f>
        <v>0</v>
      </c>
      <c r="H42" s="71">
        <f>SUM(Savings_FirstYear!$AR42:AV42)-SUM(Savings_FirstYear!$CD42:CH42)</f>
        <v>0</v>
      </c>
      <c r="I42" s="71">
        <f>SUM(Savings_FirstYear!$AR42:AW42)-SUM(Savings_FirstYear!$CD42:CI42)</f>
        <v>0</v>
      </c>
      <c r="J42" s="71">
        <f>SUM(Savings_FirstYear!$AR42:AX42)-SUM(Savings_FirstYear!$CD42:CJ42)</f>
        <v>0</v>
      </c>
      <c r="K42" s="71">
        <f>SUM(Savings_FirstYear!$AR42:AY42)-SUM(Savings_FirstYear!$CD42:CK42)</f>
        <v>1351.3790355615497</v>
      </c>
      <c r="L42" s="71">
        <f>SUM(Savings_FirstYear!$AR42:AZ42)-SUM(Savings_FirstYear!$CD42:CL42)</f>
        <v>2835.7095600932021</v>
      </c>
      <c r="M42" s="71">
        <f>SUM(Savings_FirstYear!$AR42:BA42)-SUM(Savings_FirstYear!$CD42:CM42)</f>
        <v>4310.3096947184722</v>
      </c>
      <c r="N42" s="71">
        <f>SUM(Savings_FirstYear!$AR42:BB42)-SUM(Savings_FirstYear!$CD42:CN42)</f>
        <v>5775.2941963540725</v>
      </c>
      <c r="O42" s="71">
        <f>SUM(Savings_FirstYear!$AR42:BC42)-SUM(Savings_FirstYear!$CD42:CO42)</f>
        <v>7230.7767339237025</v>
      </c>
      <c r="P42" s="71">
        <f>SUM(Savings_FirstYear!$AR42:BD42)-SUM(Savings_FirstYear!$CD42:CP42)</f>
        <v>8676.8698994413389</v>
      </c>
      <c r="Q42" s="71">
        <f>SUM(Savings_FirstYear!$AR42:BE42)-SUM(Savings_FirstYear!$CD42:CQ42)</f>
        <v>9870.7009278368641</v>
      </c>
      <c r="R42" s="71">
        <f>SUM(Savings_FirstYear!$AR42:BF42)-SUM(Savings_FirstYear!$CD42:CR42)</f>
        <v>10802.757723764109</v>
      </c>
      <c r="S42" s="71">
        <f>SUM(Savings_FirstYear!$AR42:BG42)-SUM(Savings_FirstYear!$CD42:CS42)</f>
        <v>11709.722863411474</v>
      </c>
      <c r="T42" s="71">
        <f>SUM(Savings_FirstYear!$AR42:BH42)-SUM(Savings_FirstYear!$CD42:CT42)</f>
        <v>12458.309446951411</v>
      </c>
      <c r="U42" s="71">
        <f>SUM(Savings_FirstYear!$AR42:BI42)-SUM(Savings_FirstYear!$CD42:CU42)</f>
        <v>12915.20564662815</v>
      </c>
      <c r="V42" s="71">
        <f>SUM(Savings_FirstYear!$AR42:BJ42)-SUM(Savings_FirstYear!$CD42:CV42)</f>
        <v>13349.976911058553</v>
      </c>
      <c r="W42" s="71">
        <f>SUM(Savings_FirstYear!$AR42:BK42)-SUM(Savings_FirstYear!$CD42:CW42)</f>
        <v>13792.084975866877</v>
      </c>
      <c r="X42" s="71">
        <f>SUM(Savings_FirstYear!$AR42:BL42)-SUM(Savings_FirstYear!$CD42:CX42)</f>
        <v>14240.961865645706</v>
      </c>
      <c r="Y42" s="71">
        <f>SUM(Savings_FirstYear!$AR42:BM42)-SUM(Savings_FirstYear!$CD42:CY42)</f>
        <v>14365.001296026601</v>
      </c>
      <c r="Z42" s="71">
        <f>SUM(Savings_FirstYear!$AR42:BN42)-SUM(Savings_FirstYear!$CD42:CZ42)</f>
        <v>14379.820387196869</v>
      </c>
      <c r="AA42" s="71">
        <f>SUM(Savings_FirstYear!$AR42:BO42)-SUM(Savings_FirstYear!$CD42:DA42)</f>
        <v>14397.600349864508</v>
      </c>
      <c r="AB42" s="71">
        <f>SUM(Savings_FirstYear!$AR42:BP42)-SUM(Savings_FirstYear!$CD42:DB42)</f>
        <v>14425.66654115569</v>
      </c>
      <c r="AC42" s="71">
        <f>SUM(Savings_FirstYear!$AR42:BQ42)-SUM(Savings_FirstYear!$CD42:DC42)</f>
        <v>14462.782295981129</v>
      </c>
      <c r="AD42" s="71">
        <f>SUM(Savings_FirstYear!$AR42:BR42)-SUM(Savings_FirstYear!$CD42:DD42)</f>
        <v>14508.567536983724</v>
      </c>
      <c r="AE42" s="71">
        <f>SUM(Savings_FirstYear!$AR42:BS42)-SUM(Savings_FirstYear!$CD42:DE42)</f>
        <v>14562.266426326716</v>
      </c>
      <c r="AF42" s="71">
        <f>SUM(Savings_FirstYear!$AR42:BT42)-SUM(Savings_FirstYear!$CD42:DF42)</f>
        <v>14599.797825116348</v>
      </c>
      <c r="AG42" s="71">
        <f>SUM(Savings_FirstYear!$AR42:BU42)-SUM(Savings_FirstYear!$CD42:DG42)</f>
        <v>14636.055749029234</v>
      </c>
      <c r="AH42" s="71">
        <f>SUM(Savings_FirstYear!$AR42:BV42)-SUM(Savings_FirstYear!$CD42:DH42)</f>
        <v>14676.671314392494</v>
      </c>
      <c r="AI42" s="71">
        <f>SUM(Savings_FirstYear!$AR42:BW42)-SUM(Savings_FirstYear!$CD42:DI42)</f>
        <v>14721.285529295223</v>
      </c>
      <c r="AJ42" s="71">
        <f>SUM(Savings_FirstYear!$AR42:BX42)-SUM(Savings_FirstYear!$CD42:DJ42)</f>
        <v>14768.286110844627</v>
      </c>
      <c r="AK42" s="71">
        <f>SUM(Savings_FirstYear!$AR42:BY42)-SUM(Savings_FirstYear!$CD42:DK42)</f>
        <v>14817.223084072426</v>
      </c>
      <c r="AL42" s="71">
        <f>SUM(Savings_FirstYear!$AR42:BZ42)-SUM(Savings_FirstYear!$CD42:DL42)</f>
        <v>14868.129764947662</v>
      </c>
      <c r="AM42" s="71">
        <f>SUM(Savings_FirstYear!$AR42:CA42)-SUM(Savings_FirstYear!$CD42:DM42)</f>
        <v>14920.917923623245</v>
      </c>
      <c r="AN42" s="71">
        <f>SUM(Savings_FirstYear!$AR42:CB42)-SUM(Savings_FirstYear!$CD42:DN42)</f>
        <v>14974.665181024789</v>
      </c>
      <c r="AO42" s="71">
        <f>SUM(Savings_FirstYear!$AR42:CC42)-SUM(Savings_FirstYear!$CD42:DO42)</f>
        <v>15028.913128193934</v>
      </c>
      <c r="AP42" s="55">
        <f>D42/Sales!J42</f>
        <v>0</v>
      </c>
      <c r="AQ42" s="55">
        <f>E42/Sales!K42</f>
        <v>0</v>
      </c>
      <c r="AR42" s="55">
        <f>F42/Sales!L42</f>
        <v>0</v>
      </c>
      <c r="AS42" s="55">
        <f>G42/Sales!M42</f>
        <v>0</v>
      </c>
      <c r="AT42" s="55">
        <f>H42/Sales!N42</f>
        <v>0</v>
      </c>
      <c r="AU42" s="55">
        <f>I42/Sales!O42</f>
        <v>0</v>
      </c>
      <c r="AV42" s="55">
        <f>J42/Sales!P42</f>
        <v>0</v>
      </c>
      <c r="AW42" s="55">
        <f>K42/Sales!Q42</f>
        <v>9.0221595270617867E-3</v>
      </c>
      <c r="AX42" s="55">
        <f>L42/Sales!R42</f>
        <v>1.8867533307427613E-2</v>
      </c>
      <c r="AY42" s="55">
        <f>M42/Sales!S42</f>
        <v>2.8581295269379938E-2</v>
      </c>
      <c r="AZ42" s="55">
        <f>N42/Sales!T42</f>
        <v>3.816520478449089E-2</v>
      </c>
      <c r="BA42" s="55">
        <f>O42/Sales!U42</f>
        <v>4.7620997705256823E-2</v>
      </c>
      <c r="BB42" s="55">
        <f>P42/Sales!V42</f>
        <v>5.6950386679498616E-2</v>
      </c>
      <c r="BC42" s="55">
        <f>Q42/Sales!W42</f>
        <v>6.4565666460936033E-2</v>
      </c>
      <c r="BD42" s="55">
        <f>R42/Sales!X42</f>
        <v>7.0421996661211239E-2</v>
      </c>
      <c r="BE42" s="55">
        <f>S42/Sales!Y42</f>
        <v>7.6074720991237132E-2</v>
      </c>
      <c r="BF42" s="55">
        <f>T42/Sales!Z42</f>
        <v>8.0662730452035925E-2</v>
      </c>
      <c r="BG42" s="55">
        <f>U42/Sales!AA42</f>
        <v>8.3336486040612459E-2</v>
      </c>
      <c r="BH42" s="55">
        <f>V42/Sales!AB42</f>
        <v>8.5848839007214586E-2</v>
      </c>
      <c r="BI42" s="55">
        <f>W42/Sales!AC42</f>
        <v>8.8390153748931527E-2</v>
      </c>
      <c r="BJ42" s="55">
        <f>X42/Sales!AD42</f>
        <v>9.0956416548611876E-2</v>
      </c>
      <c r="BK42" s="55">
        <f>Y42/Sales!AE42</f>
        <v>9.1436531054630135E-2</v>
      </c>
      <c r="BL42" s="55">
        <f>Z42/Sales!AF42</f>
        <v>9.1219478833373877E-2</v>
      </c>
      <c r="BM42" s="55">
        <f>AA42/Sales!AG42</f>
        <v>9.1021563819506185E-2</v>
      </c>
      <c r="BN42" s="55">
        <f>AB42/Sales!AH42</f>
        <v>9.0888747969431333E-2</v>
      </c>
      <c r="BO42" s="55">
        <f>AC42/Sales!AI42</f>
        <v>9.081260509193223E-2</v>
      </c>
      <c r="BP42" s="55">
        <f>AD42/Sales!AJ42</f>
        <v>9.0790179418874531E-2</v>
      </c>
      <c r="BQ42" s="55">
        <f>AE42/Sales!AK42</f>
        <v>9.0816208081589092E-2</v>
      </c>
      <c r="BR42" s="55">
        <f>AF42/Sales!AL42</f>
        <v>9.071934461632572E-2</v>
      </c>
      <c r="BS42" s="55">
        <f>AG42/Sales!AM42</f>
        <v>9.061410131350893E-2</v>
      </c>
      <c r="BT42" s="55">
        <f>AH42/Sales!AN42</f>
        <v>9.0535305429340421E-2</v>
      </c>
      <c r="BU42" s="55">
        <f>AI42/Sales!AO42</f>
        <v>9.0480461959351208E-2</v>
      </c>
      <c r="BV42" s="55">
        <f>AJ42/Sales!AP42</f>
        <v>9.0439435057382694E-2</v>
      </c>
      <c r="BW42" s="55">
        <f>AK42/Sales!AQ42</f>
        <v>9.0409326315919566E-2</v>
      </c>
      <c r="BX42" s="55">
        <f>AL42/Sales!AR42</f>
        <v>9.0390216512893237E-2</v>
      </c>
      <c r="BY42" s="55">
        <f>AM42/Sales!AS42</f>
        <v>9.0381448131219164E-2</v>
      </c>
      <c r="BZ42" s="55">
        <f>AN42/Sales!AT42</f>
        <v>9.0377337948984338E-2</v>
      </c>
      <c r="CA42" s="55">
        <f>AO42/Sales!AU42</f>
        <v>9.0375074580107559E-2</v>
      </c>
    </row>
    <row r="43" spans="2:79" x14ac:dyDescent="0.35">
      <c r="B43" s="27" t="s">
        <v>2107</v>
      </c>
      <c r="C43" s="27" t="s">
        <v>208</v>
      </c>
      <c r="D43" s="71">
        <f>SUM(Savings_FirstYear!$AR43:AR43)-SUM(Savings_FirstYear!$CD43:CD43)</f>
        <v>0</v>
      </c>
      <c r="E43" s="71">
        <f>SUM(Savings_FirstYear!$AR43:AS43)-SUM(Savings_FirstYear!$CD43:CE43)</f>
        <v>0</v>
      </c>
      <c r="F43" s="71">
        <f>SUM(Savings_FirstYear!$AR43:AT43)-SUM(Savings_FirstYear!$CD43:CF43)</f>
        <v>0</v>
      </c>
      <c r="G43" s="71">
        <f>SUM(Savings_FirstYear!$AR43:AU43)-SUM(Savings_FirstYear!$CD43:CG43)</f>
        <v>0</v>
      </c>
      <c r="H43" s="71">
        <f>SUM(Savings_FirstYear!$AR43:AV43)-SUM(Savings_FirstYear!$CD43:CH43)</f>
        <v>0</v>
      </c>
      <c r="I43" s="71">
        <f>SUM(Savings_FirstYear!$AR43:AW43)-SUM(Savings_FirstYear!$CD43:CI43)</f>
        <v>0</v>
      </c>
      <c r="J43" s="71">
        <f>SUM(Savings_FirstYear!$AR43:AX43)-SUM(Savings_FirstYear!$CD43:CJ43)</f>
        <v>0</v>
      </c>
      <c r="K43" s="71">
        <f>SUM(Savings_FirstYear!$AR43:AY43)-SUM(Savings_FirstYear!$CD43:CK43)</f>
        <v>79.666698782052862</v>
      </c>
      <c r="L43" s="71">
        <f>SUM(Savings_FirstYear!$AR43:AZ43)-SUM(Savings_FirstYear!$CD43:CL43)</f>
        <v>158.85025050598239</v>
      </c>
      <c r="M43" s="71">
        <f>SUM(Savings_FirstYear!$AR43:BA43)-SUM(Savings_FirstYear!$CD43:CM43)</f>
        <v>237.55672046714</v>
      </c>
      <c r="N43" s="71">
        <f>SUM(Savings_FirstYear!$AR43:BB43)-SUM(Savings_FirstYear!$CD43:CN43)</f>
        <v>315.79211816351147</v>
      </c>
      <c r="O43" s="71">
        <f>SUM(Savings_FirstYear!$AR43:BC43)-SUM(Savings_FirstYear!$CD43:CO43)</f>
        <v>393.56239787279924</v>
      </c>
      <c r="P43" s="71">
        <f>SUM(Savings_FirstYear!$AR43:BD43)-SUM(Savings_FirstYear!$CD43:CP43)</f>
        <v>470.87345922380905</v>
      </c>
      <c r="Q43" s="71">
        <f>SUM(Savings_FirstYear!$AR43:BE43)-SUM(Savings_FirstYear!$CD43:CQ43)</f>
        <v>533.40670153192423</v>
      </c>
      <c r="R43" s="71">
        <f>SUM(Savings_FirstYear!$AR43:BF43)-SUM(Savings_FirstYear!$CD43:CR43)</f>
        <v>582.09678686470556</v>
      </c>
      <c r="S43" s="71">
        <f>SUM(Savings_FirstYear!$AR43:BG43)-SUM(Savings_FirstYear!$CD43:CS43)</f>
        <v>630.79064666953968</v>
      </c>
      <c r="T43" s="71">
        <f>SUM(Savings_FirstYear!$AR43:BH43)-SUM(Savings_FirstYear!$CD43:CT43)</f>
        <v>670.17658475946439</v>
      </c>
      <c r="U43" s="71">
        <f>SUM(Savings_FirstYear!$AR43:BI43)-SUM(Savings_FirstYear!$CD43:CU43)</f>
        <v>693.36826016339171</v>
      </c>
      <c r="V43" s="71">
        <f>SUM(Savings_FirstYear!$AR43:BJ43)-SUM(Savings_FirstYear!$CD43:CV43)</f>
        <v>716.971107040231</v>
      </c>
      <c r="W43" s="71">
        <f>SUM(Savings_FirstYear!$AR43:BK43)-SUM(Savings_FirstYear!$CD43:CW43)</f>
        <v>740.97829002418825</v>
      </c>
      <c r="X43" s="71">
        <f>SUM(Savings_FirstYear!$AR43:BL43)-SUM(Savings_FirstYear!$CD43:CX43)</f>
        <v>765.35732790264478</v>
      </c>
      <c r="Y43" s="71">
        <f>SUM(Savings_FirstYear!$AR43:BM43)-SUM(Savings_FirstYear!$CD43:CY43)</f>
        <v>770.56299527435147</v>
      </c>
      <c r="Z43" s="71">
        <f>SUM(Savings_FirstYear!$AR43:BN43)-SUM(Savings_FirstYear!$CD43:CZ43)</f>
        <v>771.34808638568973</v>
      </c>
      <c r="AA43" s="71">
        <f>SUM(Savings_FirstYear!$AR43:BO43)-SUM(Savings_FirstYear!$CD43:DA43)</f>
        <v>772.77400676748152</v>
      </c>
      <c r="AB43" s="71">
        <f>SUM(Savings_FirstYear!$AR43:BP43)-SUM(Savings_FirstYear!$CD43:DB43)</f>
        <v>774.7414134439756</v>
      </c>
      <c r="AC43" s="71">
        <f>SUM(Savings_FirstYear!$AR43:BQ43)-SUM(Savings_FirstYear!$CD43:DC43)</f>
        <v>777.18815598472486</v>
      </c>
      <c r="AD43" s="71">
        <f>SUM(Savings_FirstYear!$AR43:BR43)-SUM(Savings_FirstYear!$CD43:DD43)</f>
        <v>780.09864083374111</v>
      </c>
      <c r="AE43" s="71">
        <f>SUM(Savings_FirstYear!$AR43:BS43)-SUM(Savings_FirstYear!$CD43:DE43)</f>
        <v>783.43022498237417</v>
      </c>
      <c r="AF43" s="71">
        <f>SUM(Savings_FirstYear!$AR43:BT43)-SUM(Savings_FirstYear!$CD43:DF43)</f>
        <v>785.76800597363354</v>
      </c>
      <c r="AG43" s="71">
        <f>SUM(Savings_FirstYear!$AR43:BU43)-SUM(Savings_FirstYear!$CD43:DG43)</f>
        <v>787.85893763646447</v>
      </c>
      <c r="AH43" s="71">
        <f>SUM(Savings_FirstYear!$AR43:BV43)-SUM(Savings_FirstYear!$CD43:DH43)</f>
        <v>789.93094237143623</v>
      </c>
      <c r="AI43" s="71">
        <f>SUM(Savings_FirstYear!$AR43:BW43)-SUM(Savings_FirstYear!$CD43:DI43)</f>
        <v>791.940559696224</v>
      </c>
      <c r="AJ43" s="71">
        <f>SUM(Savings_FirstYear!$AR43:BX43)-SUM(Savings_FirstYear!$CD43:DJ43)</f>
        <v>793.79889959530374</v>
      </c>
      <c r="AK43" s="71">
        <f>SUM(Savings_FirstYear!$AR43:BY43)-SUM(Savings_FirstYear!$CD43:DK43)</f>
        <v>795.49029085519828</v>
      </c>
      <c r="AL43" s="71">
        <f>SUM(Savings_FirstYear!$AR43:BZ43)-SUM(Savings_FirstYear!$CD43:DL43)</f>
        <v>797.01983295941591</v>
      </c>
      <c r="AM43" s="71">
        <f>SUM(Savings_FirstYear!$AR43:CA43)-SUM(Savings_FirstYear!$CD43:DM43)</f>
        <v>798.43344662651475</v>
      </c>
      <c r="AN43" s="71">
        <f>SUM(Savings_FirstYear!$AR43:CB43)-SUM(Savings_FirstYear!$CD43:DN43)</f>
        <v>799.72522433306835</v>
      </c>
      <c r="AO43" s="71">
        <f>SUM(Savings_FirstYear!$AR43:CC43)-SUM(Savings_FirstYear!$CD43:DO43)</f>
        <v>800.87325432031776</v>
      </c>
      <c r="AP43" s="55">
        <f>D43/Sales!J43</f>
        <v>0</v>
      </c>
      <c r="AQ43" s="55">
        <f>E43/Sales!K43</f>
        <v>0</v>
      </c>
      <c r="AR43" s="55">
        <f>F43/Sales!L43</f>
        <v>0</v>
      </c>
      <c r="AS43" s="55">
        <f>G43/Sales!M43</f>
        <v>0</v>
      </c>
      <c r="AT43" s="55">
        <f>H43/Sales!N43</f>
        <v>0</v>
      </c>
      <c r="AU43" s="55">
        <f>I43/Sales!O43</f>
        <v>0</v>
      </c>
      <c r="AV43" s="55">
        <f>J43/Sales!P43</f>
        <v>0</v>
      </c>
      <c r="AW43" s="55">
        <f>K43/Sales!Q43</f>
        <v>9.9608003160347545E-3</v>
      </c>
      <c r="AX43" s="55">
        <f>L43/Sales!R43</f>
        <v>1.9783337066690644E-2</v>
      </c>
      <c r="AY43" s="55">
        <f>M43/Sales!S43</f>
        <v>2.9469529456540064E-2</v>
      </c>
      <c r="AZ43" s="55">
        <f>N43/Sales!T43</f>
        <v>3.9021270050120634E-2</v>
      </c>
      <c r="BA43" s="55">
        <f>O43/Sales!U43</f>
        <v>4.8440425141719347E-2</v>
      </c>
      <c r="BB43" s="55">
        <f>P43/Sales!V43</f>
        <v>5.7728835120023844E-2</v>
      </c>
      <c r="BC43" s="55">
        <f>Q43/Sales!W43</f>
        <v>6.5139029483802444E-2</v>
      </c>
      <c r="BD43" s="55">
        <f>R43/Sales!X43</f>
        <v>7.0806357232456221E-2</v>
      </c>
      <c r="BE43" s="55">
        <f>S43/Sales!Y43</f>
        <v>7.6428709881222176E-2</v>
      </c>
      <c r="BF43" s="55">
        <f>T43/Sales!Z43</f>
        <v>8.088253747162677E-2</v>
      </c>
      <c r="BG43" s="55">
        <f>U43/Sales!AA43</f>
        <v>8.3353474741771016E-2</v>
      </c>
      <c r="BH43" s="55">
        <f>V43/Sales!AB43</f>
        <v>8.5853032508753202E-2</v>
      </c>
      <c r="BI43" s="55">
        <f>W43/Sales!AC43</f>
        <v>8.837994013391208E-2</v>
      </c>
      <c r="BJ43" s="55">
        <f>X43/Sales!AD43</f>
        <v>9.0929896739779345E-2</v>
      </c>
      <c r="BK43" s="55">
        <f>Y43/Sales!AE43</f>
        <v>9.1189500360748188E-2</v>
      </c>
      <c r="BL43" s="55">
        <f>Z43/Sales!AF43</f>
        <v>9.092458497965919E-2</v>
      </c>
      <c r="BM43" s="55">
        <f>AA43/Sales!AG43</f>
        <v>9.0735588527890126E-2</v>
      </c>
      <c r="BN43" s="55">
        <f>AB43/Sales!AH43</f>
        <v>9.0610006251775885E-2</v>
      </c>
      <c r="BO43" s="55">
        <f>AC43/Sales!AI43</f>
        <v>9.0539855322200477E-2</v>
      </c>
      <c r="BP43" s="55">
        <f>AD43/Sales!AJ43</f>
        <v>9.0522674718685053E-2</v>
      </c>
      <c r="BQ43" s="55">
        <f>AE43/Sales!AK43</f>
        <v>9.0552910392075275E-2</v>
      </c>
      <c r="BR43" s="55">
        <f>AF43/Sales!AL43</f>
        <v>9.0735547072571643E-2</v>
      </c>
      <c r="BS43" s="55">
        <f>AG43/Sales!AM43</f>
        <v>9.088927022230206E-2</v>
      </c>
      <c r="BT43" s="55">
        <f>AH43/Sales!AN43</f>
        <v>9.1040431203677663E-2</v>
      </c>
      <c r="BU43" s="55">
        <f>AI43/Sales!AO43</f>
        <v>9.1184032878510887E-2</v>
      </c>
      <c r="BV43" s="55">
        <f>AJ43/Sales!AP43</f>
        <v>9.1309871683703497E-2</v>
      </c>
      <c r="BW43" s="55">
        <f>AK43/Sales!AQ43</f>
        <v>9.1416197615192082E-2</v>
      </c>
      <c r="BX43" s="55">
        <f>AL43/Sales!AR43</f>
        <v>9.1503652143693381E-2</v>
      </c>
      <c r="BY43" s="55">
        <f>AM43/Sales!AS43</f>
        <v>9.1577556428655199E-2</v>
      </c>
      <c r="BZ43" s="55">
        <f>AN43/Sales!AT43</f>
        <v>9.1637272422443392E-2</v>
      </c>
      <c r="CA43" s="55">
        <f>AO43/Sales!AU43</f>
        <v>9.1680332521402494E-2</v>
      </c>
    </row>
    <row r="44" spans="2:79" x14ac:dyDescent="0.35">
      <c r="B44" s="27" t="s">
        <v>2108</v>
      </c>
      <c r="C44" s="27" t="s">
        <v>51</v>
      </c>
      <c r="D44" s="71">
        <f>SUM(Savings_FirstYear!$AR44:AR44)-SUM(Savings_FirstYear!$CD44:CD44)</f>
        <v>0</v>
      </c>
      <c r="E44" s="71">
        <f>SUM(Savings_FirstYear!$AR44:AS44)-SUM(Savings_FirstYear!$CD44:CE44)</f>
        <v>0</v>
      </c>
      <c r="F44" s="71">
        <f>SUM(Savings_FirstYear!$AR44:AT44)-SUM(Savings_FirstYear!$CD44:CF44)</f>
        <v>0</v>
      </c>
      <c r="G44" s="71">
        <f>SUM(Savings_FirstYear!$AR44:AU44)-SUM(Savings_FirstYear!$CD44:CG44)</f>
        <v>0</v>
      </c>
      <c r="H44" s="71">
        <f>SUM(Savings_FirstYear!$AR44:AV44)-SUM(Savings_FirstYear!$CD44:CH44)</f>
        <v>0</v>
      </c>
      <c r="I44" s="71">
        <f>SUM(Savings_FirstYear!$AR44:AW44)-SUM(Savings_FirstYear!$CD44:CI44)</f>
        <v>0</v>
      </c>
      <c r="J44" s="71">
        <f>SUM(Savings_FirstYear!$AR44:AX44)-SUM(Savings_FirstYear!$CD44:CJ44)</f>
        <v>0</v>
      </c>
      <c r="K44" s="71">
        <f>SUM(Savings_FirstYear!$AR44:AY44)-SUM(Savings_FirstYear!$CD44:CK44)</f>
        <v>384.94065895380271</v>
      </c>
      <c r="L44" s="71">
        <f>SUM(Savings_FirstYear!$AR44:AZ44)-SUM(Savings_FirstYear!$CD44:CL44)</f>
        <v>937.93101143668673</v>
      </c>
      <c r="M44" s="71">
        <f>SUM(Savings_FirstYear!$AR44:BA44)-SUM(Savings_FirstYear!$CD44:CM44)</f>
        <v>1658.9671183958289</v>
      </c>
      <c r="N44" s="71">
        <f>SUM(Savings_FirstYear!$AR44:BB44)-SUM(Savings_FirstYear!$CD44:CN44)</f>
        <v>2493.2459339560014</v>
      </c>
      <c r="O44" s="71">
        <f>SUM(Savings_FirstYear!$AR44:BC44)-SUM(Savings_FirstYear!$CD44:CO44)</f>
        <v>3326.7097181235349</v>
      </c>
      <c r="P44" s="71">
        <f>SUM(Savings_FirstYear!$AR44:BD44)-SUM(Savings_FirstYear!$CD44:CP44)</f>
        <v>4159.4332203669437</v>
      </c>
      <c r="Q44" s="71">
        <f>SUM(Savings_FirstYear!$AR44:BE44)-SUM(Savings_FirstYear!$CD44:CQ44)</f>
        <v>4922.2768952842498</v>
      </c>
      <c r="R44" s="71">
        <f>SUM(Savings_FirstYear!$AR44:BF44)-SUM(Savings_FirstYear!$CD44:CR44)</f>
        <v>5589.167499915492</v>
      </c>
      <c r="S44" s="71">
        <f>SUM(Savings_FirstYear!$AR44:BG44)-SUM(Savings_FirstYear!$CD44:CS44)</f>
        <v>6198.2293268089343</v>
      </c>
      <c r="T44" s="71">
        <f>SUM(Savings_FirstYear!$AR44:BH44)-SUM(Savings_FirstYear!$CD44:CT44)</f>
        <v>6714.9753737276906</v>
      </c>
      <c r="U44" s="71">
        <f>SUM(Savings_FirstYear!$AR44:BI44)-SUM(Savings_FirstYear!$CD44:CU44)</f>
        <v>7116.6467371075414</v>
      </c>
      <c r="V44" s="71">
        <f>SUM(Savings_FirstYear!$AR44:BJ44)-SUM(Savings_FirstYear!$CD44:CV44)</f>
        <v>7468.4604167827893</v>
      </c>
      <c r="W44" s="71">
        <f>SUM(Savings_FirstYear!$AR44:BK44)-SUM(Savings_FirstYear!$CD44:CW44)</f>
        <v>7777.3653791950401</v>
      </c>
      <c r="X44" s="71">
        <f>SUM(Savings_FirstYear!$AR44:BL44)-SUM(Savings_FirstYear!$CD44:CX44)</f>
        <v>8068.2861304614798</v>
      </c>
      <c r="Y44" s="71">
        <f>SUM(Savings_FirstYear!$AR44:BM44)-SUM(Savings_FirstYear!$CD44:CY44)</f>
        <v>8270.377219945407</v>
      </c>
      <c r="Z44" s="71">
        <f>SUM(Savings_FirstYear!$AR44:BN44)-SUM(Savings_FirstYear!$CD44:CZ44)</f>
        <v>8413.076134055791</v>
      </c>
      <c r="AA44" s="71">
        <f>SUM(Savings_FirstYear!$AR44:BO44)-SUM(Savings_FirstYear!$CD44:DA44)</f>
        <v>8510.3312608391261</v>
      </c>
      <c r="AB44" s="71">
        <f>SUM(Savings_FirstYear!$AR44:BP44)-SUM(Savings_FirstYear!$CD44:DB44)</f>
        <v>8575.4120049888079</v>
      </c>
      <c r="AC44" s="71">
        <f>SUM(Savings_FirstYear!$AR44:BQ44)-SUM(Savings_FirstYear!$CD44:DC44)</f>
        <v>8639.4761443874631</v>
      </c>
      <c r="AD44" s="71">
        <f>SUM(Savings_FirstYear!$AR44:BR44)-SUM(Savings_FirstYear!$CD44:DD44)</f>
        <v>8709.3456253996774</v>
      </c>
      <c r="AE44" s="71">
        <f>SUM(Savings_FirstYear!$AR44:BS44)-SUM(Savings_FirstYear!$CD44:DE44)</f>
        <v>8784.538141727875</v>
      </c>
      <c r="AF44" s="71">
        <f>SUM(Savings_FirstYear!$AR44:BT44)-SUM(Savings_FirstYear!$CD44:DF44)</f>
        <v>8858.0330980285307</v>
      </c>
      <c r="AG44" s="71">
        <f>SUM(Savings_FirstYear!$AR44:BU44)-SUM(Savings_FirstYear!$CD44:DG44)</f>
        <v>8930.3134352666348</v>
      </c>
      <c r="AH44" s="71">
        <f>SUM(Savings_FirstYear!$AR44:BV44)-SUM(Savings_FirstYear!$CD44:DH44)</f>
        <v>9001.5353748606649</v>
      </c>
      <c r="AI44" s="71">
        <f>SUM(Savings_FirstYear!$AR44:BW44)-SUM(Savings_FirstYear!$CD44:DI44)</f>
        <v>9072.0575800722345</v>
      </c>
      <c r="AJ44" s="71">
        <f>SUM(Savings_FirstYear!$AR44:BX44)-SUM(Savings_FirstYear!$CD44:DJ44)</f>
        <v>9143.2624541124787</v>
      </c>
      <c r="AK44" s="71">
        <f>SUM(Savings_FirstYear!$AR44:BY44)-SUM(Savings_FirstYear!$CD44:DK44)</f>
        <v>9215.1102230955057</v>
      </c>
      <c r="AL44" s="71">
        <f>SUM(Savings_FirstYear!$AR44:BZ44)-SUM(Savings_FirstYear!$CD44:DL44)</f>
        <v>9287.3317566625665</v>
      </c>
      <c r="AM44" s="71">
        <f>SUM(Savings_FirstYear!$AR44:CA44)-SUM(Savings_FirstYear!$CD44:DM44)</f>
        <v>9359.9905661653465</v>
      </c>
      <c r="AN44" s="71">
        <f>SUM(Savings_FirstYear!$AR44:CB44)-SUM(Savings_FirstYear!$CD44:DN44)</f>
        <v>9433.0388106318642</v>
      </c>
      <c r="AO44" s="71">
        <f>SUM(Savings_FirstYear!$AR44:CC44)-SUM(Savings_FirstYear!$CD44:DO44)</f>
        <v>9506.2649333015652</v>
      </c>
      <c r="AP44" s="55">
        <f>D44/Sales!J44</f>
        <v>0</v>
      </c>
      <c r="AQ44" s="55">
        <f>E44/Sales!K44</f>
        <v>0</v>
      </c>
      <c r="AR44" s="55">
        <f>F44/Sales!L44</f>
        <v>0</v>
      </c>
      <c r="AS44" s="55">
        <f>G44/Sales!M44</f>
        <v>0</v>
      </c>
      <c r="AT44" s="55">
        <f>H44/Sales!N44</f>
        <v>0</v>
      </c>
      <c r="AU44" s="55">
        <f>I44/Sales!O44</f>
        <v>0</v>
      </c>
      <c r="AV44" s="55">
        <f>J44/Sales!P44</f>
        <v>0</v>
      </c>
      <c r="AW44" s="55">
        <f>K44/Sales!Q44</f>
        <v>4.6044958377249945E-3</v>
      </c>
      <c r="AX44" s="55">
        <f>L44/Sales!R44</f>
        <v>1.112074354273776E-2</v>
      </c>
      <c r="AY44" s="55">
        <f>M44/Sales!S44</f>
        <v>1.9497338827812367E-2</v>
      </c>
      <c r="AZ44" s="55">
        <f>N44/Sales!T44</f>
        <v>2.9045396608092189E-2</v>
      </c>
      <c r="BA44" s="55">
        <f>O44/Sales!U44</f>
        <v>3.8415078874225295E-2</v>
      </c>
      <c r="BB44" s="55">
        <f>P44/Sales!V44</f>
        <v>4.760971801325619E-2</v>
      </c>
      <c r="BC44" s="55">
        <f>Q44/Sales!W44</f>
        <v>5.584729266994469E-2</v>
      </c>
      <c r="BD44" s="55">
        <f>R44/Sales!X44</f>
        <v>6.2857606470109836E-2</v>
      </c>
      <c r="BE44" s="55">
        <f>S44/Sales!Y44</f>
        <v>6.9096012626072734E-2</v>
      </c>
      <c r="BF44" s="55">
        <f>T44/Sales!Z44</f>
        <v>7.4200084599612956E-2</v>
      </c>
      <c r="BG44" s="55">
        <f>U44/Sales!AA44</f>
        <v>7.7948904390843413E-2</v>
      </c>
      <c r="BH44" s="55">
        <f>V44/Sales!AB44</f>
        <v>8.108496269302666E-2</v>
      </c>
      <c r="BI44" s="55">
        <f>W44/Sales!AC44</f>
        <v>8.3698248704124636E-2</v>
      </c>
      <c r="BJ44" s="55">
        <f>X44/Sales!AD44</f>
        <v>8.6067619390911065E-2</v>
      </c>
      <c r="BK44" s="55">
        <f>Y44/Sales!AE44</f>
        <v>8.7449725089935912E-2</v>
      </c>
      <c r="BL44" s="55">
        <f>Z44/Sales!AF44</f>
        <v>8.817847421449107E-2</v>
      </c>
      <c r="BM44" s="55">
        <f>AA44/Sales!AG44</f>
        <v>8.841559148098993E-2</v>
      </c>
      <c r="BN44" s="55">
        <f>AB44/Sales!AH44</f>
        <v>8.8310433592189944E-2</v>
      </c>
      <c r="BO44" s="55">
        <f>AC44/Sales!AI44</f>
        <v>8.8189943177902991E-2</v>
      </c>
      <c r="BP44" s="55">
        <f>AD44/Sales!AJ44</f>
        <v>8.8123514546887272E-2</v>
      </c>
      <c r="BQ44" s="55">
        <f>AE44/Sales!AK44</f>
        <v>8.810485633620406E-2</v>
      </c>
      <c r="BR44" s="55">
        <f>AF44/Sales!AL44</f>
        <v>8.8173027504259913E-2</v>
      </c>
      <c r="BS44" s="55">
        <f>AG44/Sales!AM44</f>
        <v>8.8223177592605978E-2</v>
      </c>
      <c r="BT44" s="55">
        <f>AH44/Sales!AN44</f>
        <v>8.8257196173196717E-2</v>
      </c>
      <c r="BU44" s="55">
        <f>AI44/Sales!AO44</f>
        <v>8.8278891569941759E-2</v>
      </c>
      <c r="BV44" s="55">
        <f>AJ44/Sales!AP44</f>
        <v>8.8301849381045822E-2</v>
      </c>
      <c r="BW44" s="55">
        <f>AK44/Sales!AQ44</f>
        <v>8.8325618495427416E-2</v>
      </c>
      <c r="BX44" s="55">
        <f>AL44/Sales!AR44</f>
        <v>8.8347578839886393E-2</v>
      </c>
      <c r="BY44" s="55">
        <f>AM44/Sales!AS44</f>
        <v>8.8368329149021416E-2</v>
      </c>
      <c r="BZ44" s="55">
        <f>AN44/Sales!AT44</f>
        <v>8.8387407045940988E-2</v>
      </c>
      <c r="CA44" s="55">
        <f>AO44/Sales!AU44</f>
        <v>8.8402841706659727E-2</v>
      </c>
    </row>
    <row r="45" spans="2:79" x14ac:dyDescent="0.35">
      <c r="B45" s="27" t="s">
        <v>2109</v>
      </c>
      <c r="C45" s="27" t="s">
        <v>164</v>
      </c>
      <c r="D45" s="71">
        <f>SUM(Savings_FirstYear!$AR45:AR45)-SUM(Savings_FirstYear!$CD45:CD45)</f>
        <v>0</v>
      </c>
      <c r="E45" s="71">
        <f>SUM(Savings_FirstYear!$AR45:AS45)-SUM(Savings_FirstYear!$CD45:CE45)</f>
        <v>0</v>
      </c>
      <c r="F45" s="71">
        <f>SUM(Savings_FirstYear!$AR45:AT45)-SUM(Savings_FirstYear!$CD45:CF45)</f>
        <v>0</v>
      </c>
      <c r="G45" s="71">
        <f>SUM(Savings_FirstYear!$AR45:AU45)-SUM(Savings_FirstYear!$CD45:CG45)</f>
        <v>0</v>
      </c>
      <c r="H45" s="71">
        <f>SUM(Savings_FirstYear!$AR45:AV45)-SUM(Savings_FirstYear!$CD45:CH45)</f>
        <v>0</v>
      </c>
      <c r="I45" s="71">
        <f>SUM(Savings_FirstYear!$AR45:AW45)-SUM(Savings_FirstYear!$CD45:CI45)</f>
        <v>0</v>
      </c>
      <c r="J45" s="71">
        <f>SUM(Savings_FirstYear!$AR45:AX45)-SUM(Savings_FirstYear!$CD45:CJ45)</f>
        <v>0</v>
      </c>
      <c r="K45" s="71">
        <f>SUM(Savings_FirstYear!$AR45:AY45)-SUM(Savings_FirstYear!$CD45:CK45)</f>
        <v>16.315602353622214</v>
      </c>
      <c r="L45" s="71">
        <f>SUM(Savings_FirstYear!$AR45:AZ45)-SUM(Savings_FirstYear!$CD45:CL45)</f>
        <v>58.154531522884767</v>
      </c>
      <c r="M45" s="71">
        <f>SUM(Savings_FirstYear!$AR45:BA45)-SUM(Savings_FirstYear!$CD45:CM45)</f>
        <v>125.62688719810444</v>
      </c>
      <c r="N45" s="71">
        <f>SUM(Savings_FirstYear!$AR45:BB45)-SUM(Savings_FirstYear!$CD45:CN45)</f>
        <v>218.6916545090794</v>
      </c>
      <c r="O45" s="71">
        <f>SUM(Savings_FirstYear!$AR45:BC45)-SUM(Savings_FirstYear!$CD45:CO45)</f>
        <v>337.15724977553106</v>
      </c>
      <c r="P45" s="71">
        <f>SUM(Savings_FirstYear!$AR45:BD45)-SUM(Savings_FirstYear!$CD45:CP45)</f>
        <v>464.30046614837147</v>
      </c>
      <c r="Q45" s="71">
        <f>SUM(Savings_FirstYear!$AR45:BE45)-SUM(Savings_FirstYear!$CD45:CQ45)</f>
        <v>588.03198080446612</v>
      </c>
      <c r="R45" s="71">
        <f>SUM(Savings_FirstYear!$AR45:BF45)-SUM(Savings_FirstYear!$CD45:CR45)</f>
        <v>703.94462285372708</v>
      </c>
      <c r="S45" s="71">
        <f>SUM(Savings_FirstYear!$AR45:BG45)-SUM(Savings_FirstYear!$CD45:CS45)</f>
        <v>810.52680492609488</v>
      </c>
      <c r="T45" s="71">
        <f>SUM(Savings_FirstYear!$AR45:BH45)-SUM(Savings_FirstYear!$CD45:CT45)</f>
        <v>905.95841927935157</v>
      </c>
      <c r="U45" s="71">
        <f>SUM(Savings_FirstYear!$AR45:BI45)-SUM(Savings_FirstYear!$CD45:CU45)</f>
        <v>985.97361372764669</v>
      </c>
      <c r="V45" s="71">
        <f>SUM(Savings_FirstYear!$AR45:BJ45)-SUM(Savings_FirstYear!$CD45:CV45)</f>
        <v>1051.869079696892</v>
      </c>
      <c r="W45" s="71">
        <f>SUM(Savings_FirstYear!$AR45:BK45)-SUM(Savings_FirstYear!$CD45:CW45)</f>
        <v>1108.2796592318937</v>
      </c>
      <c r="X45" s="71">
        <f>SUM(Savings_FirstYear!$AR45:BL45)-SUM(Savings_FirstYear!$CD45:CX45)</f>
        <v>1156.8949406016291</v>
      </c>
      <c r="Y45" s="71">
        <f>SUM(Savings_FirstYear!$AR45:BM45)-SUM(Savings_FirstYear!$CD45:CY45)</f>
        <v>1195.7785252432377</v>
      </c>
      <c r="Z45" s="71">
        <f>SUM(Savings_FirstYear!$AR45:BN45)-SUM(Savings_FirstYear!$CD45:CZ45)</f>
        <v>1226.2209258917119</v>
      </c>
      <c r="AA45" s="71">
        <f>SUM(Savings_FirstYear!$AR45:BO45)-SUM(Savings_FirstYear!$CD45:DA45)</f>
        <v>1249.5404700757622</v>
      </c>
      <c r="AB45" s="71">
        <f>SUM(Savings_FirstYear!$AR45:BP45)-SUM(Savings_FirstYear!$CD45:DB45)</f>
        <v>1265.7503892796199</v>
      </c>
      <c r="AC45" s="71">
        <f>SUM(Savings_FirstYear!$AR45:BQ45)-SUM(Savings_FirstYear!$CD45:DC45)</f>
        <v>1274.8943837202373</v>
      </c>
      <c r="AD45" s="71">
        <f>SUM(Savings_FirstYear!$AR45:BR45)-SUM(Savings_FirstYear!$CD45:DD45)</f>
        <v>1281.0749684097893</v>
      </c>
      <c r="AE45" s="71">
        <f>SUM(Savings_FirstYear!$AR45:BS45)-SUM(Savings_FirstYear!$CD45:DE45)</f>
        <v>1287.5467782471005</v>
      </c>
      <c r="AF45" s="71">
        <f>SUM(Savings_FirstYear!$AR45:BT45)-SUM(Savings_FirstYear!$CD45:DF45)</f>
        <v>1294.5297077243199</v>
      </c>
      <c r="AG45" s="71">
        <f>SUM(Savings_FirstYear!$AR45:BU45)-SUM(Savings_FirstYear!$CD45:DG45)</f>
        <v>1301.4475259472251</v>
      </c>
      <c r="AH45" s="71">
        <f>SUM(Savings_FirstYear!$AR45:BV45)-SUM(Savings_FirstYear!$CD45:DH45)</f>
        <v>1308.1854267690514</v>
      </c>
      <c r="AI45" s="71">
        <f>SUM(Savings_FirstYear!$AR45:BW45)-SUM(Savings_FirstYear!$CD45:DI45)</f>
        <v>1314.6575992112939</v>
      </c>
      <c r="AJ45" s="71">
        <f>SUM(Savings_FirstYear!$AR45:BX45)-SUM(Savings_FirstYear!$CD45:DJ45)</f>
        <v>1320.7680484622697</v>
      </c>
      <c r="AK45" s="71">
        <f>SUM(Savings_FirstYear!$AR45:BY45)-SUM(Savings_FirstYear!$CD45:DK45)</f>
        <v>1326.7056631487937</v>
      </c>
      <c r="AL45" s="71">
        <f>SUM(Savings_FirstYear!$AR45:BZ45)-SUM(Savings_FirstYear!$CD45:DL45)</f>
        <v>1332.6105727905813</v>
      </c>
      <c r="AM45" s="71">
        <f>SUM(Savings_FirstYear!$AR45:CA45)-SUM(Savings_FirstYear!$CD45:DM45)</f>
        <v>1338.5109628859241</v>
      </c>
      <c r="AN45" s="71">
        <f>SUM(Savings_FirstYear!$AR45:CB45)-SUM(Savings_FirstYear!$CD45:DN45)</f>
        <v>1344.4050149598211</v>
      </c>
      <c r="AO45" s="71">
        <f>SUM(Savings_FirstYear!$AR45:CC45)-SUM(Savings_FirstYear!$CD45:DO45)</f>
        <v>1350.2563943416476</v>
      </c>
      <c r="AP45" s="55">
        <f>D45/Sales!J45</f>
        <v>0</v>
      </c>
      <c r="AQ45" s="55">
        <f>E45/Sales!K45</f>
        <v>0</v>
      </c>
      <c r="AR45" s="55">
        <f>F45/Sales!L45</f>
        <v>0</v>
      </c>
      <c r="AS45" s="55">
        <f>G45/Sales!M45</f>
        <v>0</v>
      </c>
      <c r="AT45" s="55">
        <f>H45/Sales!N45</f>
        <v>0</v>
      </c>
      <c r="AU45" s="55">
        <f>I45/Sales!O45</f>
        <v>0</v>
      </c>
      <c r="AV45" s="55">
        <f>J45/Sales!P45</f>
        <v>0</v>
      </c>
      <c r="AW45" s="55">
        <f>K45/Sales!Q45</f>
        <v>1.2807698628282691E-3</v>
      </c>
      <c r="AX45" s="55">
        <f>L45/Sales!R45</f>
        <v>4.5375311665929773E-3</v>
      </c>
      <c r="AY45" s="55">
        <f>M45/Sales!S45</f>
        <v>9.7428660166419597E-3</v>
      </c>
      <c r="AZ45" s="55">
        <f>N45/Sales!T45</f>
        <v>1.6857936488244744E-2</v>
      </c>
      <c r="BA45" s="55">
        <f>O45/Sales!U45</f>
        <v>2.5832877078000683E-2</v>
      </c>
      <c r="BB45" s="55">
        <f>P45/Sales!V45</f>
        <v>3.5359609998563468E-2</v>
      </c>
      <c r="BC45" s="55">
        <f>Q45/Sales!W45</f>
        <v>4.4512026276704669E-2</v>
      </c>
      <c r="BD45" s="55">
        <f>R45/Sales!X45</f>
        <v>5.2964269411115754E-2</v>
      </c>
      <c r="BE45" s="55">
        <f>S45/Sales!Y45</f>
        <v>6.0614976881249352E-2</v>
      </c>
      <c r="BF45" s="55">
        <f>T45/Sales!Z45</f>
        <v>6.7342447905909403E-2</v>
      </c>
      <c r="BG45" s="55">
        <f>U45/Sales!AA45</f>
        <v>7.2847390291034458E-2</v>
      </c>
      <c r="BH45" s="55">
        <f>V45/Sales!AB45</f>
        <v>7.7246438681595753E-2</v>
      </c>
      <c r="BI45" s="55">
        <f>W45/Sales!AC45</f>
        <v>8.0897334357437456E-2</v>
      </c>
      <c r="BJ45" s="55">
        <f>X45/Sales!AD45</f>
        <v>8.3935724318280155E-2</v>
      </c>
      <c r="BK45" s="55">
        <f>Y45/Sales!AE45</f>
        <v>8.6232651921657258E-2</v>
      </c>
      <c r="BL45" s="55">
        <f>Z45/Sales!AF45</f>
        <v>8.7893708180755953E-2</v>
      </c>
      <c r="BM45" s="55">
        <f>AA45/Sales!AG45</f>
        <v>8.9024073512436463E-2</v>
      </c>
      <c r="BN45" s="55">
        <f>AB45/Sales!AH45</f>
        <v>8.9634103140174254E-2</v>
      </c>
      <c r="BO45" s="55">
        <f>AC45/Sales!AI45</f>
        <v>8.9736161288736266E-2</v>
      </c>
      <c r="BP45" s="55">
        <f>AD45/Sales!AJ45</f>
        <v>8.962638845769412E-2</v>
      </c>
      <c r="BQ45" s="55">
        <f>AE45/Sales!AK45</f>
        <v>8.9534917861415195E-2</v>
      </c>
      <c r="BR45" s="55">
        <f>AF45/Sales!AL45</f>
        <v>8.9649021053837513E-2</v>
      </c>
      <c r="BS45" s="55">
        <f>AG45/Sales!AM45</f>
        <v>8.9756167309357926E-2</v>
      </c>
      <c r="BT45" s="55">
        <f>AH45/Sales!AN45</f>
        <v>8.9848545539203961E-2</v>
      </c>
      <c r="BU45" s="55">
        <f>AI45/Sales!AO45</f>
        <v>8.992045746486417E-2</v>
      </c>
      <c r="BV45" s="55">
        <f>AJ45/Sales!AP45</f>
        <v>8.9965606636739553E-2</v>
      </c>
      <c r="BW45" s="55">
        <f>AK45/Sales!AQ45</f>
        <v>8.9997127656145065E-2</v>
      </c>
      <c r="BX45" s="55">
        <f>AL45/Sales!AR45</f>
        <v>9.0024647078004547E-2</v>
      </c>
      <c r="BY45" s="55">
        <f>AM45/Sales!AS45</f>
        <v>9.0050102726225531E-2</v>
      </c>
      <c r="BZ45" s="55">
        <f>AN45/Sales!AT45</f>
        <v>9.0073390584428634E-2</v>
      </c>
      <c r="CA45" s="55">
        <f>AO45/Sales!AU45</f>
        <v>9.0092105532995848E-2</v>
      </c>
    </row>
    <row r="46" spans="2:79" x14ac:dyDescent="0.35">
      <c r="B46" s="27" t="s">
        <v>2110</v>
      </c>
      <c r="C46" s="27" t="s">
        <v>100</v>
      </c>
      <c r="D46" s="71">
        <f>SUM(Savings_FirstYear!$AR46:AR46)-SUM(Savings_FirstYear!$CD46:CD46)</f>
        <v>0</v>
      </c>
      <c r="E46" s="71">
        <f>SUM(Savings_FirstYear!$AR46:AS46)-SUM(Savings_FirstYear!$CD46:CE46)</f>
        <v>0</v>
      </c>
      <c r="F46" s="71">
        <f>SUM(Savings_FirstYear!$AR46:AT46)-SUM(Savings_FirstYear!$CD46:CF46)</f>
        <v>0</v>
      </c>
      <c r="G46" s="71">
        <f>SUM(Savings_FirstYear!$AR46:AU46)-SUM(Savings_FirstYear!$CD46:CG46)</f>
        <v>0</v>
      </c>
      <c r="H46" s="71">
        <f>SUM(Savings_FirstYear!$AR46:AV46)-SUM(Savings_FirstYear!$CD46:CH46)</f>
        <v>0</v>
      </c>
      <c r="I46" s="71">
        <f>SUM(Savings_FirstYear!$AR46:AW46)-SUM(Savings_FirstYear!$CD46:CI46)</f>
        <v>0</v>
      </c>
      <c r="J46" s="71">
        <f>SUM(Savings_FirstYear!$AR46:AX46)-SUM(Savings_FirstYear!$CD46:CJ46)</f>
        <v>0</v>
      </c>
      <c r="K46" s="71">
        <f>SUM(Savings_FirstYear!$AR46:AY46)-SUM(Savings_FirstYear!$CD46:CK46)</f>
        <v>319.68720596330439</v>
      </c>
      <c r="L46" s="71">
        <f>SUM(Savings_FirstYear!$AR46:AZ46)-SUM(Savings_FirstYear!$CD46:CL46)</f>
        <v>846.48132381935034</v>
      </c>
      <c r="M46" s="71">
        <f>SUM(Savings_FirstYear!$AR46:BA46)-SUM(Savings_FirstYear!$CD46:CM46)</f>
        <v>1581.2246987622857</v>
      </c>
      <c r="N46" s="71">
        <f>SUM(Savings_FirstYear!$AR46:BB46)-SUM(Savings_FirstYear!$CD46:CN46)</f>
        <v>2523.5560611984083</v>
      </c>
      <c r="O46" s="71">
        <f>SUM(Savings_FirstYear!$AR46:BC46)-SUM(Savings_FirstYear!$CD46:CO46)</f>
        <v>3555.2269230673246</v>
      </c>
      <c r="P46" s="71">
        <f>SUM(Savings_FirstYear!$AR46:BD46)-SUM(Savings_FirstYear!$CD46:CP46)</f>
        <v>4585.750469523693</v>
      </c>
      <c r="Q46" s="71">
        <f>SUM(Savings_FirstYear!$AR46:BE46)-SUM(Savings_FirstYear!$CD46:CQ46)</f>
        <v>5557.736464963953</v>
      </c>
      <c r="R46" s="71">
        <f>SUM(Savings_FirstYear!$AR46:BF46)-SUM(Savings_FirstYear!$CD46:CR46)</f>
        <v>6437.4156952715739</v>
      </c>
      <c r="S46" s="71">
        <f>SUM(Savings_FirstYear!$AR46:BG46)-SUM(Savings_FirstYear!$CD46:CS46)</f>
        <v>7244.8957353725928</v>
      </c>
      <c r="T46" s="71">
        <f>SUM(Savings_FirstYear!$AR46:BH46)-SUM(Savings_FirstYear!$CD46:CT46)</f>
        <v>7943.5386125032346</v>
      </c>
      <c r="U46" s="71">
        <f>SUM(Savings_FirstYear!$AR46:BI46)-SUM(Savings_FirstYear!$CD46:CU46)</f>
        <v>8503.4031091196102</v>
      </c>
      <c r="V46" s="71">
        <f>SUM(Savings_FirstYear!$AR46:BJ46)-SUM(Savings_FirstYear!$CD46:CV46)</f>
        <v>8985.4550808754357</v>
      </c>
      <c r="W46" s="71">
        <f>SUM(Savings_FirstYear!$AR46:BK46)-SUM(Savings_FirstYear!$CD46:CW46)</f>
        <v>9405.8857581272805</v>
      </c>
      <c r="X46" s="71">
        <f>SUM(Savings_FirstYear!$AR46:BL46)-SUM(Savings_FirstYear!$CD46:CX46)</f>
        <v>9779.1546795907161</v>
      </c>
      <c r="Y46" s="71">
        <f>SUM(Savings_FirstYear!$AR46:BM46)-SUM(Savings_FirstYear!$CD46:CY46)</f>
        <v>10062.150962647283</v>
      </c>
      <c r="Z46" s="71">
        <f>SUM(Savings_FirstYear!$AR46:BN46)-SUM(Savings_FirstYear!$CD46:CZ46)</f>
        <v>10281.489720733034</v>
      </c>
      <c r="AA46" s="71">
        <f>SUM(Savings_FirstYear!$AR46:BO46)-SUM(Savings_FirstYear!$CD46:DA46)</f>
        <v>10444.34156416545</v>
      </c>
      <c r="AB46" s="71">
        <f>SUM(Savings_FirstYear!$AR46:BP46)-SUM(Savings_FirstYear!$CD46:DB46)</f>
        <v>10550.675511993206</v>
      </c>
      <c r="AC46" s="71">
        <f>SUM(Savings_FirstYear!$AR46:BQ46)-SUM(Savings_FirstYear!$CD46:DC46)</f>
        <v>10629.390528374486</v>
      </c>
      <c r="AD46" s="71">
        <f>SUM(Savings_FirstYear!$AR46:BR46)-SUM(Savings_FirstYear!$CD46:DD46)</f>
        <v>10709.869247549668</v>
      </c>
      <c r="AE46" s="71">
        <f>SUM(Savings_FirstYear!$AR46:BS46)-SUM(Savings_FirstYear!$CD46:DE46)</f>
        <v>10797.234344460145</v>
      </c>
      <c r="AF46" s="71">
        <f>SUM(Savings_FirstYear!$AR46:BT46)-SUM(Savings_FirstYear!$CD46:DF46)</f>
        <v>10885.415690985434</v>
      </c>
      <c r="AG46" s="71">
        <f>SUM(Savings_FirstYear!$AR46:BU46)-SUM(Savings_FirstYear!$CD46:DG46)</f>
        <v>10970.853772063459</v>
      </c>
      <c r="AH46" s="71">
        <f>SUM(Savings_FirstYear!$AR46:BV46)-SUM(Savings_FirstYear!$CD46:DH46)</f>
        <v>11053.229660675193</v>
      </c>
      <c r="AI46" s="71">
        <f>SUM(Savings_FirstYear!$AR46:BW46)-SUM(Savings_FirstYear!$CD46:DI46)</f>
        <v>11131.820934709682</v>
      </c>
      <c r="AJ46" s="71">
        <f>SUM(Savings_FirstYear!$AR46:BX46)-SUM(Savings_FirstYear!$CD46:DJ46)</f>
        <v>11207.748851435188</v>
      </c>
      <c r="AK46" s="71">
        <f>SUM(Savings_FirstYear!$AR46:BY46)-SUM(Savings_FirstYear!$CD46:DK46)</f>
        <v>11282.31664078344</v>
      </c>
      <c r="AL46" s="71">
        <f>SUM(Savings_FirstYear!$AR46:BZ46)-SUM(Savings_FirstYear!$CD46:DL46)</f>
        <v>11355.395994587601</v>
      </c>
      <c r="AM46" s="71">
        <f>SUM(Savings_FirstYear!$AR46:CA46)-SUM(Savings_FirstYear!$CD46:DM46)</f>
        <v>11427.31785956211</v>
      </c>
      <c r="AN46" s="71">
        <f>SUM(Savings_FirstYear!$AR46:CB46)-SUM(Savings_FirstYear!$CD46:DN46)</f>
        <v>11498.359746966475</v>
      </c>
      <c r="AO46" s="71">
        <f>SUM(Savings_FirstYear!$AR46:CC46)-SUM(Savings_FirstYear!$CD46:DO46)</f>
        <v>11568.274471280311</v>
      </c>
      <c r="AP46" s="55">
        <f>D46/Sales!J46</f>
        <v>0</v>
      </c>
      <c r="AQ46" s="55">
        <f>E46/Sales!K46</f>
        <v>0</v>
      </c>
      <c r="AR46" s="55">
        <f>F46/Sales!L46</f>
        <v>0</v>
      </c>
      <c r="AS46" s="55">
        <f>G46/Sales!M46</f>
        <v>0</v>
      </c>
      <c r="AT46" s="55">
        <f>H46/Sales!N46</f>
        <v>0</v>
      </c>
      <c r="AU46" s="55">
        <f>I46/Sales!O46</f>
        <v>0</v>
      </c>
      <c r="AV46" s="55">
        <f>J46/Sales!P46</f>
        <v>0</v>
      </c>
      <c r="AW46" s="55">
        <f>K46/Sales!Q46</f>
        <v>3.1041548803292557E-3</v>
      </c>
      <c r="AX46" s="55">
        <f>L46/Sales!R46</f>
        <v>8.1486178757233692E-3</v>
      </c>
      <c r="AY46" s="55">
        <f>M46/Sales!S46</f>
        <v>1.5090672941611403E-2</v>
      </c>
      <c r="AZ46" s="55">
        <f>N46/Sales!T46</f>
        <v>2.387681640986539E-2</v>
      </c>
      <c r="BA46" s="55">
        <f>O46/Sales!U46</f>
        <v>3.3348725022677023E-2</v>
      </c>
      <c r="BB46" s="55">
        <f>P46/Sales!V46</f>
        <v>4.2645260681527269E-2</v>
      </c>
      <c r="BC46" s="55">
        <f>Q46/Sales!W46</f>
        <v>5.1239720207927816E-2</v>
      </c>
      <c r="BD46" s="55">
        <f>R46/Sales!X46</f>
        <v>5.8839476502091606E-2</v>
      </c>
      <c r="BE46" s="55">
        <f>S46/Sales!Y46</f>
        <v>6.5650468691596298E-2</v>
      </c>
      <c r="BF46" s="55">
        <f>T46/Sales!Z46</f>
        <v>7.1362186446818909E-2</v>
      </c>
      <c r="BG46" s="55">
        <f>U46/Sales!AA46</f>
        <v>7.5734776842766569E-2</v>
      </c>
      <c r="BH46" s="55">
        <f>V46/Sales!AB46</f>
        <v>7.9339800773750482E-2</v>
      </c>
      <c r="BI46" s="55">
        <f>W46/Sales!AC46</f>
        <v>8.2337783803982934E-2</v>
      </c>
      <c r="BJ46" s="55">
        <f>X46/Sales!AD46</f>
        <v>8.486902931303357E-2</v>
      </c>
      <c r="BK46" s="55">
        <f>Y46/Sales!AE46</f>
        <v>8.6573942199917833E-2</v>
      </c>
      <c r="BL46" s="55">
        <f>Z46/Sales!AF46</f>
        <v>8.770025504776334E-2</v>
      </c>
      <c r="BM46" s="55">
        <f>AA46/Sales!AG46</f>
        <v>8.8323103843432671E-2</v>
      </c>
      <c r="BN46" s="55">
        <f>AB46/Sales!AH46</f>
        <v>8.845491478276056E-2</v>
      </c>
      <c r="BO46" s="55">
        <f>AC46/Sales!AI46</f>
        <v>8.8348363863885948E-2</v>
      </c>
      <c r="BP46" s="55">
        <f>AD46/Sales!AJ46</f>
        <v>8.8251635386602328E-2</v>
      </c>
      <c r="BQ46" s="55">
        <f>AE46/Sales!AK46</f>
        <v>8.8206292144302922E-2</v>
      </c>
      <c r="BR46" s="55">
        <f>AF46/Sales!AL46</f>
        <v>8.8425759235161924E-2</v>
      </c>
      <c r="BS46" s="55">
        <f>AG46/Sales!AM46</f>
        <v>8.8617796176951438E-2</v>
      </c>
      <c r="BT46" s="55">
        <f>AH46/Sales!AN46</f>
        <v>8.8780268205885193E-2</v>
      </c>
      <c r="BU46" s="55">
        <f>AI46/Sales!AO46</f>
        <v>8.8907870990924051E-2</v>
      </c>
      <c r="BV46" s="55">
        <f>AJ46/Sales!AP46</f>
        <v>8.9010067311965799E-2</v>
      </c>
      <c r="BW46" s="55">
        <f>AK46/Sales!AQ46</f>
        <v>8.9097550225535185E-2</v>
      </c>
      <c r="BX46" s="55">
        <f>AL46/Sales!AR46</f>
        <v>8.9169535196756744E-2</v>
      </c>
      <c r="BY46" s="55">
        <f>AM46/Sales!AS46</f>
        <v>8.9228844042953989E-2</v>
      </c>
      <c r="BZ46" s="55">
        <f>AN46/Sales!AT46</f>
        <v>8.9277822905483029E-2</v>
      </c>
      <c r="CA46" s="55">
        <f>AO46/Sales!AU46</f>
        <v>8.9314716329786964E-2</v>
      </c>
    </row>
    <row r="47" spans="2:79" x14ac:dyDescent="0.35">
      <c r="B47" s="27" t="s">
        <v>2111</v>
      </c>
      <c r="C47" s="27" t="s">
        <v>94</v>
      </c>
      <c r="D47" s="71">
        <f>SUM(Savings_FirstYear!$AR47:AR47)-SUM(Savings_FirstYear!$CD47:CD47)</f>
        <v>0</v>
      </c>
      <c r="E47" s="71">
        <f>SUM(Savings_FirstYear!$AR47:AS47)-SUM(Savings_FirstYear!$CD47:CE47)</f>
        <v>0</v>
      </c>
      <c r="F47" s="71">
        <f>SUM(Savings_FirstYear!$AR47:AT47)-SUM(Savings_FirstYear!$CD47:CF47)</f>
        <v>0</v>
      </c>
      <c r="G47" s="71">
        <f>SUM(Savings_FirstYear!$AR47:AU47)-SUM(Savings_FirstYear!$CD47:CG47)</f>
        <v>0</v>
      </c>
      <c r="H47" s="71">
        <f>SUM(Savings_FirstYear!$AR47:AV47)-SUM(Savings_FirstYear!$CD47:CH47)</f>
        <v>0</v>
      </c>
      <c r="I47" s="71">
        <f>SUM(Savings_FirstYear!$AR47:AW47)-SUM(Savings_FirstYear!$CD47:CI47)</f>
        <v>0</v>
      </c>
      <c r="J47" s="71">
        <f>SUM(Savings_FirstYear!$AR47:AX47)-SUM(Savings_FirstYear!$CD47:CJ47)</f>
        <v>0</v>
      </c>
      <c r="K47" s="71">
        <f>SUM(Savings_FirstYear!$AR47:AY47)-SUM(Savings_FirstYear!$CD47:CK47)</f>
        <v>800.74479673437418</v>
      </c>
      <c r="L47" s="71">
        <f>SUM(Savings_FirstYear!$AR47:AZ47)-SUM(Savings_FirstYear!$CD47:CL47)</f>
        <v>2419.7081884541708</v>
      </c>
      <c r="M47" s="71">
        <f>SUM(Savings_FirstYear!$AR47:BA47)-SUM(Savings_FirstYear!$CD47:CM47)</f>
        <v>4865.4177525284504</v>
      </c>
      <c r="N47" s="71">
        <f>SUM(Savings_FirstYear!$AR47:BB47)-SUM(Savings_FirstYear!$CD47:CN47)</f>
        <v>8141.6770084857908</v>
      </c>
      <c r="O47" s="71">
        <f>SUM(Savings_FirstYear!$AR47:BC47)-SUM(Savings_FirstYear!$CD47:CO47)</f>
        <v>12247.547821476412</v>
      </c>
      <c r="P47" s="71">
        <f>SUM(Savings_FirstYear!$AR47:BD47)-SUM(Savings_FirstYear!$CD47:CP47)</f>
        <v>16359.428028620412</v>
      </c>
      <c r="Q47" s="71">
        <f>SUM(Savings_FirstYear!$AR47:BE47)-SUM(Savings_FirstYear!$CD47:CQ47)</f>
        <v>20329.291679735688</v>
      </c>
      <c r="R47" s="71">
        <f>SUM(Savings_FirstYear!$AR47:BF47)-SUM(Savings_FirstYear!$CD47:CR47)</f>
        <v>24018.90098987706</v>
      </c>
      <c r="S47" s="71">
        <f>SUM(Savings_FirstYear!$AR47:BG47)-SUM(Savings_FirstYear!$CD47:CS47)</f>
        <v>27426.979345081098</v>
      </c>
      <c r="T47" s="71">
        <f>SUM(Savings_FirstYear!$AR47:BH47)-SUM(Savings_FirstYear!$CD47:CT47)</f>
        <v>30461.062245978792</v>
      </c>
      <c r="U47" s="71">
        <f>SUM(Savings_FirstYear!$AR47:BI47)-SUM(Savings_FirstYear!$CD47:CU47)</f>
        <v>32958.522026096594</v>
      </c>
      <c r="V47" s="71">
        <f>SUM(Savings_FirstYear!$AR47:BJ47)-SUM(Savings_FirstYear!$CD47:CV47)</f>
        <v>35068.847426103908</v>
      </c>
      <c r="W47" s="71">
        <f>SUM(Savings_FirstYear!$AR47:BK47)-SUM(Savings_FirstYear!$CD47:CW47)</f>
        <v>36935.768287092862</v>
      </c>
      <c r="X47" s="71">
        <f>SUM(Savings_FirstYear!$AR47:BL47)-SUM(Savings_FirstYear!$CD47:CX47)</f>
        <v>38561.87186531334</v>
      </c>
      <c r="Y47" s="71">
        <f>SUM(Savings_FirstYear!$AR47:BM47)-SUM(Savings_FirstYear!$CD47:CY47)</f>
        <v>39849.683533842792</v>
      </c>
      <c r="Z47" s="71">
        <f>SUM(Savings_FirstYear!$AR47:BN47)-SUM(Savings_FirstYear!$CD47:CZ47)</f>
        <v>40916.618994315788</v>
      </c>
      <c r="AA47" s="71">
        <f>SUM(Savings_FirstYear!$AR47:BO47)-SUM(Savings_FirstYear!$CD47:DA47)</f>
        <v>41761.480898893773</v>
      </c>
      <c r="AB47" s="71">
        <f>SUM(Savings_FirstYear!$AR47:BP47)-SUM(Savings_FirstYear!$CD47:DB47)</f>
        <v>42382.98233833527</v>
      </c>
      <c r="AC47" s="71">
        <f>SUM(Savings_FirstYear!$AR47:BQ47)-SUM(Savings_FirstYear!$CD47:DC47)</f>
        <v>42781.014528855085</v>
      </c>
      <c r="AD47" s="71">
        <f>SUM(Savings_FirstYear!$AR47:BR47)-SUM(Savings_FirstYear!$CD47:DD47)</f>
        <v>43157.436962998232</v>
      </c>
      <c r="AE47" s="71">
        <f>SUM(Savings_FirstYear!$AR47:BS47)-SUM(Savings_FirstYear!$CD47:DE47)</f>
        <v>43563.3272530022</v>
      </c>
      <c r="AF47" s="71">
        <f>SUM(Savings_FirstYear!$AR47:BT47)-SUM(Savings_FirstYear!$CD47:DF47)</f>
        <v>43982.664900401127</v>
      </c>
      <c r="AG47" s="71">
        <f>SUM(Savings_FirstYear!$AR47:BU47)-SUM(Savings_FirstYear!$CD47:DG47)</f>
        <v>44403.209874452958</v>
      </c>
      <c r="AH47" s="71">
        <f>SUM(Savings_FirstYear!$AR47:BV47)-SUM(Savings_FirstYear!$CD47:DH47)</f>
        <v>44822.266135675593</v>
      </c>
      <c r="AI47" s="71">
        <f>SUM(Savings_FirstYear!$AR47:BW47)-SUM(Savings_FirstYear!$CD47:DI47)</f>
        <v>45236.927802851722</v>
      </c>
      <c r="AJ47" s="71">
        <f>SUM(Savings_FirstYear!$AR47:BX47)-SUM(Savings_FirstYear!$CD47:DJ47)</f>
        <v>45643.887512192021</v>
      </c>
      <c r="AK47" s="71">
        <f>SUM(Savings_FirstYear!$AR47:BY47)-SUM(Savings_FirstYear!$CD47:DK47)</f>
        <v>46054.253562181861</v>
      </c>
      <c r="AL47" s="71">
        <f>SUM(Savings_FirstYear!$AR47:BZ47)-SUM(Savings_FirstYear!$CD47:DL47)</f>
        <v>46468.917359538216</v>
      </c>
      <c r="AM47" s="71">
        <f>SUM(Savings_FirstYear!$AR47:CA47)-SUM(Savings_FirstYear!$CD47:DM47)</f>
        <v>46887.550115461738</v>
      </c>
      <c r="AN47" s="71">
        <f>SUM(Savings_FirstYear!$AR47:CB47)-SUM(Savings_FirstYear!$CD47:DN47)</f>
        <v>47309.698426530027</v>
      </c>
      <c r="AO47" s="71">
        <f>SUM(Savings_FirstYear!$AR47:CC47)-SUM(Savings_FirstYear!$CD47:DO47)</f>
        <v>47734.467317748728</v>
      </c>
      <c r="AP47" s="55">
        <f>D47/Sales!J47</f>
        <v>0</v>
      </c>
      <c r="AQ47" s="55">
        <f>E47/Sales!K47</f>
        <v>0</v>
      </c>
      <c r="AR47" s="55">
        <f>F47/Sales!L47</f>
        <v>0</v>
      </c>
      <c r="AS47" s="55">
        <f>G47/Sales!M47</f>
        <v>0</v>
      </c>
      <c r="AT47" s="55">
        <f>H47/Sales!N47</f>
        <v>0</v>
      </c>
      <c r="AU47" s="55">
        <f>I47/Sales!O47</f>
        <v>0</v>
      </c>
      <c r="AV47" s="55">
        <f>J47/Sales!P47</f>
        <v>0</v>
      </c>
      <c r="AW47" s="55">
        <f>K47/Sales!Q47</f>
        <v>1.969206975470809E-3</v>
      </c>
      <c r="AX47" s="55">
        <f>L47/Sales!R47</f>
        <v>5.8906618136339043E-3</v>
      </c>
      <c r="AY47" s="55">
        <f>M47/Sales!S47</f>
        <v>1.1725330354980808E-2</v>
      </c>
      <c r="AZ47" s="55">
        <f>N47/Sales!T47</f>
        <v>1.9423284767002121E-2</v>
      </c>
      <c r="BA47" s="55">
        <f>O47/Sales!U47</f>
        <v>2.8924230110911702E-2</v>
      </c>
      <c r="BB47" s="55">
        <f>P47/Sales!V47</f>
        <v>3.8245878015339151E-2</v>
      </c>
      <c r="BC47" s="55">
        <f>Q47/Sales!W47</f>
        <v>4.7048157809207271E-2</v>
      </c>
      <c r="BD47" s="55">
        <f>R47/Sales!X47</f>
        <v>5.5027193560327266E-2</v>
      </c>
      <c r="BE47" s="55">
        <f>S47/Sales!Y47</f>
        <v>6.2202246138354712E-2</v>
      </c>
      <c r="BF47" s="55">
        <f>T47/Sales!Z47</f>
        <v>6.8387540984918616E-2</v>
      </c>
      <c r="BG47" s="55">
        <f>U47/Sales!AA47</f>
        <v>7.3249308329673982E-2</v>
      </c>
      <c r="BH47" s="55">
        <f>V47/Sales!AB47</f>
        <v>7.7154479984228572E-2</v>
      </c>
      <c r="BI47" s="55">
        <f>W47/Sales!AC47</f>
        <v>8.044344275867979E-2</v>
      </c>
      <c r="BJ47" s="55">
        <f>X47/Sales!AD47</f>
        <v>8.3139129904229864E-2</v>
      </c>
      <c r="BK47" s="55">
        <f>Y47/Sales!AE47</f>
        <v>8.5050349112041707E-2</v>
      </c>
      <c r="BL47" s="55">
        <f>Z47/Sales!AF47</f>
        <v>8.644797406059522E-2</v>
      </c>
      <c r="BM47" s="55">
        <f>AA47/Sales!AG47</f>
        <v>8.7344351864973704E-2</v>
      </c>
      <c r="BN47" s="55">
        <f>AB47/Sales!AH47</f>
        <v>8.7751450705653947E-2</v>
      </c>
      <c r="BO47" s="55">
        <f>AC47/Sales!AI47</f>
        <v>8.7683469762536631E-2</v>
      </c>
      <c r="BP47" s="55">
        <f>AD47/Sales!AJ47</f>
        <v>8.7564112155966808E-2</v>
      </c>
      <c r="BQ47" s="55">
        <f>AE47/Sales!AK47</f>
        <v>8.7497451217744077E-2</v>
      </c>
      <c r="BR47" s="55">
        <f>AF47/Sales!AL47</f>
        <v>8.7565644004787641E-2</v>
      </c>
      <c r="BS47" s="55">
        <f>AG47/Sales!AM47</f>
        <v>8.7628306625202212E-2</v>
      </c>
      <c r="BT47" s="55">
        <f>AH47/Sales!AN47</f>
        <v>8.7680235951998212E-2</v>
      </c>
      <c r="BU47" s="55">
        <f>AI47/Sales!AO47</f>
        <v>8.7716006179633599E-2</v>
      </c>
      <c r="BV47" s="55">
        <f>AJ47/Sales!AP47</f>
        <v>8.772961426290958E-2</v>
      </c>
      <c r="BW47" s="55">
        <f>AK47/Sales!AQ47</f>
        <v>8.7742739118791588E-2</v>
      </c>
      <c r="BX47" s="55">
        <f>AL47/Sales!AR47</f>
        <v>8.775701473646455E-2</v>
      </c>
      <c r="BY47" s="55">
        <f>AM47/Sales!AS47</f>
        <v>8.7771733344367345E-2</v>
      </c>
      <c r="BZ47" s="55">
        <f>AN47/Sales!AT47</f>
        <v>8.7785979665078187E-2</v>
      </c>
      <c r="CA47" s="55">
        <f>AO47/Sales!AU47</f>
        <v>8.7798057557855982E-2</v>
      </c>
    </row>
    <row r="48" spans="2:79" x14ac:dyDescent="0.35">
      <c r="B48" s="27" t="s">
        <v>2112</v>
      </c>
      <c r="C48" s="27" t="s">
        <v>223</v>
      </c>
      <c r="D48" s="71">
        <f>SUM(Savings_FirstYear!$AR48:AR48)-SUM(Savings_FirstYear!$CD48:CD48)</f>
        <v>0</v>
      </c>
      <c r="E48" s="71">
        <f>SUM(Savings_FirstYear!$AR48:AS48)-SUM(Savings_FirstYear!$CD48:CE48)</f>
        <v>0</v>
      </c>
      <c r="F48" s="71">
        <f>SUM(Savings_FirstYear!$AR48:AT48)-SUM(Savings_FirstYear!$CD48:CF48)</f>
        <v>0</v>
      </c>
      <c r="G48" s="71">
        <f>SUM(Savings_FirstYear!$AR48:AU48)-SUM(Savings_FirstYear!$CD48:CG48)</f>
        <v>0</v>
      </c>
      <c r="H48" s="71">
        <f>SUM(Savings_FirstYear!$AR48:AV48)-SUM(Savings_FirstYear!$CD48:CH48)</f>
        <v>0</v>
      </c>
      <c r="I48" s="71">
        <f>SUM(Savings_FirstYear!$AR48:AW48)-SUM(Savings_FirstYear!$CD48:CI48)</f>
        <v>0</v>
      </c>
      <c r="J48" s="71">
        <f>SUM(Savings_FirstYear!$AR48:AX48)-SUM(Savings_FirstYear!$CD48:CJ48)</f>
        <v>0</v>
      </c>
      <c r="K48" s="71">
        <f>SUM(Savings_FirstYear!$AR48:AY48)-SUM(Savings_FirstYear!$CD48:CK48)</f>
        <v>257.36329137807445</v>
      </c>
      <c r="L48" s="71">
        <f>SUM(Savings_FirstYear!$AR48:AZ48)-SUM(Savings_FirstYear!$CD48:CL48)</f>
        <v>571.62488324251899</v>
      </c>
      <c r="M48" s="71">
        <f>SUM(Savings_FirstYear!$AR48:BA48)-SUM(Savings_FirstYear!$CD48:CM48)</f>
        <v>885.30338878238035</v>
      </c>
      <c r="N48" s="71">
        <f>SUM(Savings_FirstYear!$AR48:BB48)-SUM(Savings_FirstYear!$CD48:CN48)</f>
        <v>1198.4253158287113</v>
      </c>
      <c r="O48" s="71">
        <f>SUM(Savings_FirstYear!$AR48:BC48)-SUM(Savings_FirstYear!$CD48:CO48)</f>
        <v>1511.0170741715874</v>
      </c>
      <c r="P48" s="71">
        <f>SUM(Savings_FirstYear!$AR48:BD48)-SUM(Savings_FirstYear!$CD48:CP48)</f>
        <v>1823.1049778899151</v>
      </c>
      <c r="Q48" s="71">
        <f>SUM(Savings_FirstYear!$AR48:BE48)-SUM(Savings_FirstYear!$CD48:CQ48)</f>
        <v>2088.4401203527595</v>
      </c>
      <c r="R48" s="71">
        <f>SUM(Savings_FirstYear!$AR48:BF48)-SUM(Savings_FirstYear!$CD48:CR48)</f>
        <v>2299.5381243242559</v>
      </c>
      <c r="S48" s="71">
        <f>SUM(Savings_FirstYear!$AR48:BG48)-SUM(Savings_FirstYear!$CD48:CS48)</f>
        <v>2501.5845853872506</v>
      </c>
      <c r="T48" s="71">
        <f>SUM(Savings_FirstYear!$AR48:BH48)-SUM(Savings_FirstYear!$CD48:CT48)</f>
        <v>2674.4396383291855</v>
      </c>
      <c r="U48" s="71">
        <f>SUM(Savings_FirstYear!$AR48:BI48)-SUM(Savings_FirstYear!$CD48:CU48)</f>
        <v>2789.0312024930236</v>
      </c>
      <c r="V48" s="71">
        <f>SUM(Savings_FirstYear!$AR48:BJ48)-SUM(Savings_FirstYear!$CD48:CV48)</f>
        <v>2893.8037289898903</v>
      </c>
      <c r="W48" s="71">
        <f>SUM(Savings_FirstYear!$AR48:BK48)-SUM(Savings_FirstYear!$CD48:CW48)</f>
        <v>3000.6592524353723</v>
      </c>
      <c r="X48" s="71">
        <f>SUM(Savings_FirstYear!$AR48:BL48)-SUM(Savings_FirstYear!$CD48:CX48)</f>
        <v>3109.4984391601615</v>
      </c>
      <c r="Y48" s="71">
        <f>SUM(Savings_FirstYear!$AR48:BM48)-SUM(Savings_FirstYear!$CD48:CY48)</f>
        <v>3157.1671845468022</v>
      </c>
      <c r="Z48" s="71">
        <f>SUM(Savings_FirstYear!$AR48:BN48)-SUM(Savings_FirstYear!$CD48:CZ48)</f>
        <v>3176.992321607579</v>
      </c>
      <c r="AA48" s="71">
        <f>SUM(Savings_FirstYear!$AR48:BO48)-SUM(Savings_FirstYear!$CD48:DA48)</f>
        <v>3195.8384379166378</v>
      </c>
      <c r="AB48" s="71">
        <f>SUM(Savings_FirstYear!$AR48:BP48)-SUM(Savings_FirstYear!$CD48:DB48)</f>
        <v>3217.0273798944554</v>
      </c>
      <c r="AC48" s="71">
        <f>SUM(Savings_FirstYear!$AR48:BQ48)-SUM(Savings_FirstYear!$CD48:DC48)</f>
        <v>3240.2970281382086</v>
      </c>
      <c r="AD48" s="71">
        <f>SUM(Savings_FirstYear!$AR48:BR48)-SUM(Savings_FirstYear!$CD48:DD48)</f>
        <v>3265.561413467708</v>
      </c>
      <c r="AE48" s="71">
        <f>SUM(Savings_FirstYear!$AR48:BS48)-SUM(Savings_FirstYear!$CD48:DE48)</f>
        <v>3292.6804035213745</v>
      </c>
      <c r="AF48" s="71">
        <f>SUM(Savings_FirstYear!$AR48:BT48)-SUM(Savings_FirstYear!$CD48:DF48)</f>
        <v>3317.0607489729646</v>
      </c>
      <c r="AG48" s="71">
        <f>SUM(Savings_FirstYear!$AR48:BU48)-SUM(Savings_FirstYear!$CD48:DG48)</f>
        <v>3340.5480156647873</v>
      </c>
      <c r="AH48" s="71">
        <f>SUM(Savings_FirstYear!$AR48:BV48)-SUM(Savings_FirstYear!$CD48:DH48)</f>
        <v>3364.5940576185139</v>
      </c>
      <c r="AI48" s="71">
        <f>SUM(Savings_FirstYear!$AR48:BW48)-SUM(Savings_FirstYear!$CD48:DI48)</f>
        <v>3389.2200715886593</v>
      </c>
      <c r="AJ48" s="71">
        <f>SUM(Savings_FirstYear!$AR48:BX48)-SUM(Savings_FirstYear!$CD48:DJ48)</f>
        <v>3414.1051272112927</v>
      </c>
      <c r="AK48" s="71">
        <f>SUM(Savings_FirstYear!$AR48:BY48)-SUM(Savings_FirstYear!$CD48:DK48)</f>
        <v>3439.1308223297638</v>
      </c>
      <c r="AL48" s="71">
        <f>SUM(Savings_FirstYear!$AR48:BZ48)-SUM(Savings_FirstYear!$CD48:DL48)</f>
        <v>3464.2981583592082</v>
      </c>
      <c r="AM48" s="71">
        <f>SUM(Savings_FirstYear!$AR48:CA48)-SUM(Savings_FirstYear!$CD48:DM48)</f>
        <v>3489.6718569415907</v>
      </c>
      <c r="AN48" s="71">
        <f>SUM(Savings_FirstYear!$AR48:CB48)-SUM(Savings_FirstYear!$CD48:DN48)</f>
        <v>3515.151359411153</v>
      </c>
      <c r="AO48" s="71">
        <f>SUM(Savings_FirstYear!$AR48:CC48)-SUM(Savings_FirstYear!$CD48:DO48)</f>
        <v>3540.6294872307481</v>
      </c>
      <c r="AP48" s="55">
        <f>D48/Sales!J48</f>
        <v>0</v>
      </c>
      <c r="AQ48" s="55">
        <f>E48/Sales!K48</f>
        <v>0</v>
      </c>
      <c r="AR48" s="55">
        <f>F48/Sales!L48</f>
        <v>0</v>
      </c>
      <c r="AS48" s="55">
        <f>G48/Sales!M48</f>
        <v>0</v>
      </c>
      <c r="AT48" s="55">
        <f>H48/Sales!N48</f>
        <v>0</v>
      </c>
      <c r="AU48" s="55">
        <f>I48/Sales!O48</f>
        <v>0</v>
      </c>
      <c r="AV48" s="55">
        <f>J48/Sales!P48</f>
        <v>0</v>
      </c>
      <c r="AW48" s="55">
        <f>K48/Sales!Q48</f>
        <v>8.1229380842430202E-3</v>
      </c>
      <c r="AX48" s="55">
        <f>L48/Sales!R48</f>
        <v>1.7897128096732395E-2</v>
      </c>
      <c r="AY48" s="55">
        <f>M48/Sales!S48</f>
        <v>2.7496032182559343E-2</v>
      </c>
      <c r="AZ48" s="55">
        <f>N48/Sales!T48</f>
        <v>3.6922793840678418E-2</v>
      </c>
      <c r="BA48" s="55">
        <f>O48/Sales!U48</f>
        <v>4.618050019594807E-2</v>
      </c>
      <c r="BB48" s="55">
        <f>P48/Sales!V48</f>
        <v>5.5272183010118284E-2</v>
      </c>
      <c r="BC48" s="55">
        <f>Q48/Sales!W48</f>
        <v>6.2809111292275885E-2</v>
      </c>
      <c r="BD48" s="55">
        <f>R48/Sales!X48</f>
        <v>6.860360139897316E-2</v>
      </c>
      <c r="BE48" s="55">
        <f>S48/Sales!Y48</f>
        <v>7.4033311008653346E-2</v>
      </c>
      <c r="BF48" s="55">
        <f>T48/Sales!Z48</f>
        <v>7.8514606980754506E-2</v>
      </c>
      <c r="BG48" s="55">
        <f>U48/Sales!AA48</f>
        <v>8.1222567494412132E-2</v>
      </c>
      <c r="BH48" s="55">
        <f>V48/Sales!AB48</f>
        <v>8.3598424467633423E-2</v>
      </c>
      <c r="BI48" s="55">
        <f>W48/Sales!AC48</f>
        <v>8.5990679636068851E-2</v>
      </c>
      <c r="BJ48" s="55">
        <f>X48/Sales!AD48</f>
        <v>8.8395615424166477E-2</v>
      </c>
      <c r="BK48" s="55">
        <f>Y48/Sales!AE48</f>
        <v>8.9031489815614193E-2</v>
      </c>
      <c r="BL48" s="55">
        <f>Z48/Sales!AF48</f>
        <v>8.8872604092580021E-2</v>
      </c>
      <c r="BM48" s="55">
        <f>AA48/Sales!AG48</f>
        <v>8.8683379883610886E-2</v>
      </c>
      <c r="BN48" s="55">
        <f>AB48/Sales!AH48</f>
        <v>8.8555972704597571E-2</v>
      </c>
      <c r="BO48" s="55">
        <f>AC48/Sales!AI48</f>
        <v>8.8481729518628621E-2</v>
      </c>
      <c r="BP48" s="55">
        <f>AD48/Sales!AJ48</f>
        <v>8.8457022393661447E-2</v>
      </c>
      <c r="BQ48" s="55">
        <f>AE48/Sales!AK48</f>
        <v>8.8476863695258479E-2</v>
      </c>
      <c r="BR48" s="55">
        <f>AF48/Sales!AL48</f>
        <v>8.8504432930907276E-2</v>
      </c>
      <c r="BS48" s="55">
        <f>AG48/Sales!AM48</f>
        <v>8.8503567071732916E-2</v>
      </c>
      <c r="BT48" s="55">
        <f>AH48/Sales!AN48</f>
        <v>8.8513025949315149E-2</v>
      </c>
      <c r="BU48" s="55">
        <f>AI48/Sales!AO48</f>
        <v>8.8533114424755074E-2</v>
      </c>
      <c r="BV48" s="55">
        <f>AJ48/Sales!AP48</f>
        <v>8.8555251373817159E-2</v>
      </c>
      <c r="BW48" s="55">
        <f>AK48/Sales!AQ48</f>
        <v>8.8576310149803286E-2</v>
      </c>
      <c r="BX48" s="55">
        <f>AL48/Sales!AR48</f>
        <v>8.859630494482619E-2</v>
      </c>
      <c r="BY48" s="55">
        <f>AM48/Sales!AS48</f>
        <v>8.8616867737538643E-2</v>
      </c>
      <c r="BZ48" s="55">
        <f>AN48/Sales!AT48</f>
        <v>8.8635417030983515E-2</v>
      </c>
      <c r="CA48" s="55">
        <f>AO48/Sales!AU48</f>
        <v>8.8649277869170651E-2</v>
      </c>
    </row>
    <row r="49" spans="2:80" x14ac:dyDescent="0.35">
      <c r="B49" s="27" t="s">
        <v>2781</v>
      </c>
      <c r="C49" s="27" t="s">
        <v>256</v>
      </c>
      <c r="D49" s="71">
        <f>SUM(Savings_FirstYear!$AR49:AR49)-SUM(Savings_FirstYear!$CD49:CD49)</f>
        <v>0</v>
      </c>
      <c r="E49" s="71">
        <f>SUM(Savings_FirstYear!$AR49:AS49)-SUM(Savings_FirstYear!$CD49:CE49)</f>
        <v>0</v>
      </c>
      <c r="F49" s="71">
        <f>SUM(Savings_FirstYear!$AR49:AT49)-SUM(Savings_FirstYear!$CD49:CF49)</f>
        <v>0</v>
      </c>
      <c r="G49" s="71">
        <f>SUM(Savings_FirstYear!$AR49:AU49)-SUM(Savings_FirstYear!$CD49:CG49)</f>
        <v>0</v>
      </c>
      <c r="H49" s="71">
        <f>SUM(Savings_FirstYear!$AR49:AV49)-SUM(Savings_FirstYear!$CD49:CH49)</f>
        <v>0</v>
      </c>
      <c r="I49" s="71">
        <f>SUM(Savings_FirstYear!$AR49:AW49)-SUM(Savings_FirstYear!$CD49:CI49)</f>
        <v>0</v>
      </c>
      <c r="J49" s="71">
        <f>SUM(Savings_FirstYear!$AR49:AX49)-SUM(Savings_FirstYear!$CD49:CJ49)</f>
        <v>0</v>
      </c>
      <c r="K49" s="71">
        <f>SUM(Savings_FirstYear!$AR49:AY49)-SUM(Savings_FirstYear!$CD49:CK49)</f>
        <v>57.20956036736888</v>
      </c>
      <c r="L49" s="71">
        <f>SUM(Savings_FirstYear!$AR49:AZ49)-SUM(Savings_FirstYear!$CD49:CL49)</f>
        <v>114.07216735006644</v>
      </c>
      <c r="M49" s="71">
        <f>SUM(Savings_FirstYear!$AR49:BA49)-SUM(Savings_FirstYear!$CD49:CM49)</f>
        <v>170.59217650550698</v>
      </c>
      <c r="N49" s="71">
        <f>SUM(Savings_FirstYear!$AR49:BB49)-SUM(Savings_FirstYear!$CD49:CN49)</f>
        <v>226.7739033223834</v>
      </c>
      <c r="O49" s="71">
        <f>SUM(Savings_FirstYear!$AR49:BC49)-SUM(Savings_FirstYear!$CD49:CO49)</f>
        <v>282.62162363507656</v>
      </c>
      <c r="P49" s="71">
        <f>SUM(Savings_FirstYear!$AR49:BD49)-SUM(Savings_FirstYear!$CD49:CP49)</f>
        <v>338.13957403397455</v>
      </c>
      <c r="Q49" s="71">
        <f>SUM(Savings_FirstYear!$AR49:BE49)-SUM(Savings_FirstYear!$CD49:CQ49)</f>
        <v>383.04540489538027</v>
      </c>
      <c r="R49" s="71">
        <f>SUM(Savings_FirstYear!$AR49:BF49)-SUM(Savings_FirstYear!$CD49:CR49)</f>
        <v>418.01030765554862</v>
      </c>
      <c r="S49" s="71">
        <f>SUM(Savings_FirstYear!$AR49:BG49)-SUM(Savings_FirstYear!$CD49:CS49)</f>
        <v>452.97792090692673</v>
      </c>
      <c r="T49" s="71">
        <f>SUM(Savings_FirstYear!$AR49:BH49)-SUM(Savings_FirstYear!$CD49:CT49)</f>
        <v>481.26140995854792</v>
      </c>
      <c r="U49" s="71">
        <f>SUM(Savings_FirstYear!$AR49:BI49)-SUM(Savings_FirstYear!$CD49:CU49)</f>
        <v>497.91561522028655</v>
      </c>
      <c r="V49" s="71">
        <f>SUM(Savings_FirstYear!$AR49:BJ49)-SUM(Savings_FirstYear!$CD49:CV49)</f>
        <v>514.86508738225461</v>
      </c>
      <c r="W49" s="71">
        <f>SUM(Savings_FirstYear!$AR49:BK49)-SUM(Savings_FirstYear!$CD49:CW49)</f>
        <v>532.10491789071534</v>
      </c>
      <c r="X49" s="71">
        <f>SUM(Savings_FirstYear!$AR49:BL49)-SUM(Savings_FirstYear!$CD49:CX49)</f>
        <v>549.61178161832504</v>
      </c>
      <c r="Y49" s="71">
        <f>SUM(Savings_FirstYear!$AR49:BM49)-SUM(Savings_FirstYear!$CD49:CY49)</f>
        <v>553.35003042625976</v>
      </c>
      <c r="Z49" s="71">
        <f>SUM(Savings_FirstYear!$AR49:BN49)-SUM(Savings_FirstYear!$CD49:CZ49)</f>
        <v>553.91381326168107</v>
      </c>
      <c r="AA49" s="71">
        <f>SUM(Savings_FirstYear!$AR49:BO49)-SUM(Savings_FirstYear!$CD49:DA49)</f>
        <v>554.93778286765587</v>
      </c>
      <c r="AB49" s="71">
        <f>SUM(Savings_FirstYear!$AR49:BP49)-SUM(Savings_FirstYear!$CD49:DB49)</f>
        <v>556.35059992606034</v>
      </c>
      <c r="AC49" s="71">
        <f>SUM(Savings_FirstYear!$AR49:BQ49)-SUM(Savings_FirstYear!$CD49:DC49)</f>
        <v>558.10763350757406</v>
      </c>
      <c r="AD49" s="71">
        <f>SUM(Savings_FirstYear!$AR49:BR49)-SUM(Savings_FirstYear!$CD49:DD49)</f>
        <v>560.1976857027031</v>
      </c>
      <c r="AE49" s="71">
        <f>SUM(Savings_FirstYear!$AR49:BS49)-SUM(Savings_FirstYear!$CD49:DE49)</f>
        <v>562.59013408306873</v>
      </c>
      <c r="AF49" s="71">
        <f>SUM(Savings_FirstYear!$AR49:BT49)-SUM(Savings_FirstYear!$CD49:DF49)</f>
        <v>564.26892113951521</v>
      </c>
      <c r="AG49" s="71">
        <f>SUM(Savings_FirstYear!$AR49:BU49)-SUM(Savings_FirstYear!$CD49:DG49)</f>
        <v>565.77044289223693</v>
      </c>
      <c r="AH49" s="71">
        <f>SUM(Savings_FirstYear!$AR49:BV49)-SUM(Savings_FirstYear!$CD49:DH49)</f>
        <v>567.25837300330045</v>
      </c>
      <c r="AI49" s="71">
        <f>SUM(Savings_FirstYear!$AR49:BW49)-SUM(Savings_FirstYear!$CD49:DI49)</f>
        <v>568.70150200720548</v>
      </c>
      <c r="AJ49" s="71">
        <f>SUM(Savings_FirstYear!$AR49:BX49)-SUM(Savings_FirstYear!$CD49:DJ49)</f>
        <v>570.0359969751762</v>
      </c>
      <c r="AK49" s="71">
        <f>SUM(Savings_FirstYear!$AR49:BY49)-SUM(Savings_FirstYear!$CD49:DK49)</f>
        <v>571.25060423099467</v>
      </c>
      <c r="AL49" s="71">
        <f>SUM(Savings_FirstYear!$AR49:BZ49)-SUM(Savings_FirstYear!$CD49:DL49)</f>
        <v>572.34898577163131</v>
      </c>
      <c r="AM49" s="71">
        <f>SUM(Savings_FirstYear!$AR49:CA49)-SUM(Savings_FirstYear!$CD49:DM49)</f>
        <v>573.36411778614206</v>
      </c>
      <c r="AN49" s="71">
        <f>SUM(Savings_FirstYear!$AR49:CB49)-SUM(Savings_FirstYear!$CD49:DN49)</f>
        <v>574.2917580149217</v>
      </c>
      <c r="AO49" s="71">
        <f>SUM(Savings_FirstYear!$AR49:CC49)-SUM(Savings_FirstYear!$CD49:DO49)</f>
        <v>575.11617137537473</v>
      </c>
      <c r="AP49" s="55">
        <f>D49/Sales!J49</f>
        <v>0</v>
      </c>
      <c r="AQ49" s="55">
        <f>E49/Sales!K49</f>
        <v>0</v>
      </c>
      <c r="AR49" s="55">
        <f>F49/Sales!L49</f>
        <v>0</v>
      </c>
      <c r="AS49" s="55">
        <f>G49/Sales!M49</f>
        <v>0</v>
      </c>
      <c r="AT49" s="55">
        <f>H49/Sales!N49</f>
        <v>0</v>
      </c>
      <c r="AU49" s="55">
        <f>I49/Sales!O49</f>
        <v>0</v>
      </c>
      <c r="AV49" s="55">
        <f>J49/Sales!P49</f>
        <v>0</v>
      </c>
      <c r="AW49" s="55">
        <f>K49/Sales!Q49</f>
        <v>9.9608003160347545E-3</v>
      </c>
      <c r="AX49" s="55">
        <f>L49/Sales!R49</f>
        <v>1.9783337066690641E-2</v>
      </c>
      <c r="AY49" s="55">
        <f>M49/Sales!S49</f>
        <v>2.946952945654006E-2</v>
      </c>
      <c r="AZ49" s="55">
        <f>N49/Sales!T49</f>
        <v>3.9021270050120627E-2</v>
      </c>
      <c r="BA49" s="55">
        <f>O49/Sales!U49</f>
        <v>4.8440425141719333E-2</v>
      </c>
      <c r="BB49" s="55">
        <f>P49/Sales!V49</f>
        <v>5.772883512002383E-2</v>
      </c>
      <c r="BC49" s="55">
        <f>Q49/Sales!W49</f>
        <v>6.513902948380243E-2</v>
      </c>
      <c r="BD49" s="55">
        <f>R49/Sales!X49</f>
        <v>7.0806357232456207E-2</v>
      </c>
      <c r="BE49" s="55">
        <f>S49/Sales!Y49</f>
        <v>7.6428709881222162E-2</v>
      </c>
      <c r="BF49" s="55">
        <f>T49/Sales!Z49</f>
        <v>8.0882537471626742E-2</v>
      </c>
      <c r="BG49" s="55">
        <f>U49/Sales!AA49</f>
        <v>8.3353474741771003E-2</v>
      </c>
      <c r="BH49" s="55">
        <f>V49/Sales!AB49</f>
        <v>8.5853032508753174E-2</v>
      </c>
      <c r="BI49" s="55">
        <f>W49/Sales!AC49</f>
        <v>8.8379940133912066E-2</v>
      </c>
      <c r="BJ49" s="55">
        <f>X49/Sales!AD49</f>
        <v>9.0929896739779317E-2</v>
      </c>
      <c r="BK49" s="55">
        <f>Y49/Sales!AE49</f>
        <v>9.1189500360748174E-2</v>
      </c>
      <c r="BL49" s="55">
        <f>Z49/Sales!AF49</f>
        <v>9.0924584979659218E-2</v>
      </c>
      <c r="BM49" s="55">
        <f>AA49/Sales!AG49</f>
        <v>9.073558852789014E-2</v>
      </c>
      <c r="BN49" s="55">
        <f>AB49/Sales!AH49</f>
        <v>9.0610006251775899E-2</v>
      </c>
      <c r="BO49" s="55">
        <f>AC49/Sales!AI49</f>
        <v>9.0539855322200505E-2</v>
      </c>
      <c r="BP49" s="55">
        <f>AD49/Sales!AJ49</f>
        <v>9.0522674718685095E-2</v>
      </c>
      <c r="BQ49" s="55">
        <f>AE49/Sales!AK49</f>
        <v>9.0552910392075331E-2</v>
      </c>
      <c r="BR49" s="55">
        <f>AF49/Sales!AL49</f>
        <v>9.0735547072571685E-2</v>
      </c>
      <c r="BS49" s="55">
        <f>AG49/Sales!AM49</f>
        <v>9.0889270222302115E-2</v>
      </c>
      <c r="BT49" s="55">
        <f>AH49/Sales!AN49</f>
        <v>9.1040431203677732E-2</v>
      </c>
      <c r="BU49" s="55">
        <f>AI49/Sales!AO49</f>
        <v>9.1184032878510943E-2</v>
      </c>
      <c r="BV49" s="55">
        <f>AJ49/Sales!AP49</f>
        <v>9.1309871683703553E-2</v>
      </c>
      <c r="BW49" s="55">
        <f>AK49/Sales!AQ49</f>
        <v>9.1416197615192138E-2</v>
      </c>
      <c r="BX49" s="55">
        <f>AL49/Sales!AR49</f>
        <v>9.1503652143693423E-2</v>
      </c>
      <c r="BY49" s="55">
        <f>AM49/Sales!AS49</f>
        <v>9.1577556428655282E-2</v>
      </c>
      <c r="BZ49" s="55">
        <f>AN49/Sales!AT49</f>
        <v>9.1637272422443475E-2</v>
      </c>
      <c r="CA49" s="55">
        <f>AO49/Sales!AU49</f>
        <v>9.1680332521402633E-2</v>
      </c>
      <c r="CB49" s="132"/>
    </row>
    <row r="50" spans="2:80" x14ac:dyDescent="0.35">
      <c r="B50" s="27" t="s">
        <v>2113</v>
      </c>
      <c r="C50" s="27" t="s">
        <v>32</v>
      </c>
      <c r="D50" s="71">
        <f>SUM(Savings_FirstYear!$AR50:AR50)-SUM(Savings_FirstYear!$CD50:CD50)</f>
        <v>0</v>
      </c>
      <c r="E50" s="71">
        <f>SUM(Savings_FirstYear!$AR50:AS50)-SUM(Savings_FirstYear!$CD50:CE50)</f>
        <v>0</v>
      </c>
      <c r="F50" s="71">
        <f>SUM(Savings_FirstYear!$AR50:AT50)-SUM(Savings_FirstYear!$CD50:CF50)</f>
        <v>0</v>
      </c>
      <c r="G50" s="71">
        <f>SUM(Savings_FirstYear!$AR50:AU50)-SUM(Savings_FirstYear!$CD50:CG50)</f>
        <v>0</v>
      </c>
      <c r="H50" s="71">
        <f>SUM(Savings_FirstYear!$AR50:AV50)-SUM(Savings_FirstYear!$CD50:CH50)</f>
        <v>0</v>
      </c>
      <c r="I50" s="71">
        <f>SUM(Savings_FirstYear!$AR50:AW50)-SUM(Savings_FirstYear!$CD50:CI50)</f>
        <v>0</v>
      </c>
      <c r="J50" s="71">
        <f>SUM(Savings_FirstYear!$AR50:AX50)-SUM(Savings_FirstYear!$CD50:CJ50)</f>
        <v>0</v>
      </c>
      <c r="K50" s="71">
        <f>SUM(Savings_FirstYear!$AR50:AY50)-SUM(Savings_FirstYear!$CD50:CK50)</f>
        <v>27.646145565889949</v>
      </c>
      <c r="L50" s="71">
        <f>SUM(Savings_FirstYear!$AR50:AZ50)-SUM(Savings_FirstYear!$CD50:CL50)</f>
        <v>290.55538391003603</v>
      </c>
      <c r="M50" s="71">
        <f>SUM(Savings_FirstYear!$AR50:BA50)-SUM(Savings_FirstYear!$CD50:CM50)</f>
        <v>791.78199708931811</v>
      </c>
      <c r="N50" s="71">
        <f>SUM(Savings_FirstYear!$AR50:BB50)-SUM(Savings_FirstYear!$CD50:CN50)</f>
        <v>1533.0048579244603</v>
      </c>
      <c r="O50" s="71">
        <f>SUM(Savings_FirstYear!$AR50:BC50)-SUM(Savings_FirstYear!$CD50:CO50)</f>
        <v>2514.5149767103721</v>
      </c>
      <c r="P50" s="71">
        <f>SUM(Savings_FirstYear!$AR50:BD50)-SUM(Savings_FirstYear!$CD50:CP50)</f>
        <v>3706.922673655502</v>
      </c>
      <c r="Q50" s="71">
        <f>SUM(Savings_FirstYear!$AR50:BE50)-SUM(Savings_FirstYear!$CD50:CQ50)</f>
        <v>4893.2072533602995</v>
      </c>
      <c r="R50" s="71">
        <f>SUM(Savings_FirstYear!$AR50:BF50)-SUM(Savings_FirstYear!$CD50:CR50)</f>
        <v>6031.466322597169</v>
      </c>
      <c r="S50" s="71">
        <f>SUM(Savings_FirstYear!$AR50:BG50)-SUM(Savings_FirstYear!$CD50:CS50)</f>
        <v>7086.2176044548341</v>
      </c>
      <c r="T50" s="71">
        <f>SUM(Savings_FirstYear!$AR50:BH50)-SUM(Savings_FirstYear!$CD50:CT50)</f>
        <v>8054.3378551979868</v>
      </c>
      <c r="U50" s="71">
        <f>SUM(Savings_FirstYear!$AR50:BI50)-SUM(Savings_FirstYear!$CD50:CU50)</f>
        <v>8906.5147679468519</v>
      </c>
      <c r="V50" s="71">
        <f>SUM(Savings_FirstYear!$AR50:BJ50)-SUM(Savings_FirstYear!$CD50:CV50)</f>
        <v>9606.2856913680589</v>
      </c>
      <c r="W50" s="71">
        <f>SUM(Savings_FirstYear!$AR50:BK50)-SUM(Savings_FirstYear!$CD50:CW50)</f>
        <v>10197.60556469995</v>
      </c>
      <c r="X50" s="71">
        <f>SUM(Savings_FirstYear!$AR50:BL50)-SUM(Savings_FirstYear!$CD50:CX50)</f>
        <v>10717.520413169528</v>
      </c>
      <c r="Y50" s="71">
        <f>SUM(Savings_FirstYear!$AR50:BM50)-SUM(Savings_FirstYear!$CD50:CY50)</f>
        <v>11163.326791315432</v>
      </c>
      <c r="Z50" s="71">
        <f>SUM(Savings_FirstYear!$AR50:BN50)-SUM(Savings_FirstYear!$CD50:CZ50)</f>
        <v>11513.878658187157</v>
      </c>
      <c r="AA50" s="71">
        <f>SUM(Savings_FirstYear!$AR50:BO50)-SUM(Savings_FirstYear!$CD50:DA50)</f>
        <v>11799.551885005661</v>
      </c>
      <c r="AB50" s="71">
        <f>SUM(Savings_FirstYear!$AR50:BP50)-SUM(Savings_FirstYear!$CD50:DB50)</f>
        <v>12020.005431487654</v>
      </c>
      <c r="AC50" s="71">
        <f>SUM(Savings_FirstYear!$AR50:BQ50)-SUM(Savings_FirstYear!$CD50:DC50)</f>
        <v>12175.085124416084</v>
      </c>
      <c r="AD50" s="71">
        <f>SUM(Savings_FirstYear!$AR50:BR50)-SUM(Savings_FirstYear!$CD50:DD50)</f>
        <v>12271.927711029302</v>
      </c>
      <c r="AE50" s="71">
        <f>SUM(Savings_FirstYear!$AR50:BS50)-SUM(Savings_FirstYear!$CD50:DE50)</f>
        <v>12364.258698518919</v>
      </c>
      <c r="AF50" s="71">
        <f>SUM(Savings_FirstYear!$AR50:BT50)-SUM(Savings_FirstYear!$CD50:DF50)</f>
        <v>12464.368908479284</v>
      </c>
      <c r="AG50" s="71">
        <f>SUM(Savings_FirstYear!$AR50:BU50)-SUM(Savings_FirstYear!$CD50:DG50)</f>
        <v>12566.07487589736</v>
      </c>
      <c r="AH50" s="71">
        <f>SUM(Savings_FirstYear!$AR50:BV50)-SUM(Savings_FirstYear!$CD50:DH50)</f>
        <v>12667.84922586322</v>
      </c>
      <c r="AI50" s="71">
        <f>SUM(Savings_FirstYear!$AR50:BW50)-SUM(Savings_FirstYear!$CD50:DI50)</f>
        <v>12768.910423650343</v>
      </c>
      <c r="AJ50" s="71">
        <f>SUM(Savings_FirstYear!$AR50:BX50)-SUM(Savings_FirstYear!$CD50:DJ50)</f>
        <v>12868.406595088618</v>
      </c>
      <c r="AK50" s="71">
        <f>SUM(Savings_FirstYear!$AR50:BY50)-SUM(Savings_FirstYear!$CD50:DK50)</f>
        <v>12965.882493606921</v>
      </c>
      <c r="AL50" s="71">
        <f>SUM(Savings_FirstYear!$AR50:BZ50)-SUM(Savings_FirstYear!$CD50:DL50)</f>
        <v>13064.229921147762</v>
      </c>
      <c r="AM50" s="71">
        <f>SUM(Savings_FirstYear!$AR50:CA50)-SUM(Savings_FirstYear!$CD50:DM50)</f>
        <v>13163.925550762244</v>
      </c>
      <c r="AN50" s="71">
        <f>SUM(Savings_FirstYear!$AR50:CB50)-SUM(Savings_FirstYear!$CD50:DN50)</f>
        <v>13264.821499771046</v>
      </c>
      <c r="AO50" s="71">
        <f>SUM(Savings_FirstYear!$AR50:CC50)-SUM(Savings_FirstYear!$CD50:DO50)</f>
        <v>13366.477505672294</v>
      </c>
      <c r="AP50" s="55">
        <f>D50/Sales!J50</f>
        <v>0</v>
      </c>
      <c r="AQ50" s="55">
        <f>E50/Sales!K50</f>
        <v>0</v>
      </c>
      <c r="AR50" s="55">
        <f>F50/Sales!L50</f>
        <v>0</v>
      </c>
      <c r="AS50" s="55">
        <f>G50/Sales!M50</f>
        <v>0</v>
      </c>
      <c r="AT50" s="55">
        <f>H50/Sales!N50</f>
        <v>0</v>
      </c>
      <c r="AU50" s="55">
        <f>I50/Sales!O50</f>
        <v>0</v>
      </c>
      <c r="AV50" s="55">
        <f>J50/Sales!P50</f>
        <v>0</v>
      </c>
      <c r="AW50" s="55">
        <f>K50/Sales!Q50</f>
        <v>2.3520591914923049E-4</v>
      </c>
      <c r="AX50" s="55">
        <f>L50/Sales!R50</f>
        <v>2.4502884590777334E-3</v>
      </c>
      <c r="AY50" s="55">
        <f>M50/Sales!S50</f>
        <v>6.618636666677509E-3</v>
      </c>
      <c r="AZ50" s="55">
        <f>N50/Sales!T50</f>
        <v>1.270226239589425E-2</v>
      </c>
      <c r="BA50" s="55">
        <f>O50/Sales!U50</f>
        <v>2.0652203996732746E-2</v>
      </c>
      <c r="BB50" s="55">
        <f>P50/Sales!V50</f>
        <v>3.017868674332333E-2</v>
      </c>
      <c r="BC50" s="55">
        <f>Q50/Sales!W50</f>
        <v>3.9487082937706981E-2</v>
      </c>
      <c r="BD50" s="55">
        <f>R50/Sales!X50</f>
        <v>4.8245740780163089E-2</v>
      </c>
      <c r="BE50" s="55">
        <f>S50/Sales!Y50</f>
        <v>5.6185621239608352E-2</v>
      </c>
      <c r="BF50" s="55">
        <f>T50/Sales!Z50</f>
        <v>6.3301671284830191E-2</v>
      </c>
      <c r="BG50" s="55">
        <f>U50/Sales!AA50</f>
        <v>6.938534570884021E-2</v>
      </c>
      <c r="BH50" s="55">
        <f>V50/Sales!AB50</f>
        <v>7.4180557569229449E-2</v>
      </c>
      <c r="BI50" s="55">
        <f>W50/Sales!AC50</f>
        <v>7.8056205515632263E-2</v>
      </c>
      <c r="BJ50" s="55">
        <f>X50/Sales!AD50</f>
        <v>8.1316406040726305E-2</v>
      </c>
      <c r="BK50" s="55">
        <f>Y50/Sales!AE50</f>
        <v>8.3956074738530187E-2</v>
      </c>
      <c r="BL50" s="55">
        <f>Z50/Sales!AF50</f>
        <v>8.583309369796549E-2</v>
      </c>
      <c r="BM50" s="55">
        <f>AA50/Sales!AG50</f>
        <v>8.7191322096062202E-2</v>
      </c>
      <c r="BN50" s="55">
        <f>AB50/Sales!AH50</f>
        <v>8.8041420972342174E-2</v>
      </c>
      <c r="BO50" s="55">
        <f>AC50/Sales!AI50</f>
        <v>8.8395267940328287E-2</v>
      </c>
      <c r="BP50" s="55">
        <f>AD50/Sales!AJ50</f>
        <v>8.8317024617603684E-2</v>
      </c>
      <c r="BQ50" s="55">
        <f>AE50/Sales!AK50</f>
        <v>8.8201171801070774E-2</v>
      </c>
      <c r="BR50" s="55">
        <f>AF50/Sales!AL50</f>
        <v>8.8245812444619265E-2</v>
      </c>
      <c r="BS50" s="55">
        <f>AG50/Sales!AM50</f>
        <v>8.829599285517982E-2</v>
      </c>
      <c r="BT50" s="55">
        <f>AH50/Sales!AN50</f>
        <v>8.834089130217411E-2</v>
      </c>
      <c r="BU50" s="55">
        <f>AI50/Sales!AO50</f>
        <v>8.837517179632827E-2</v>
      </c>
      <c r="BV50" s="55">
        <f>AJ50/Sales!AP50</f>
        <v>8.8393177326259717E-2</v>
      </c>
      <c r="BW50" s="55">
        <f>AK50/Sales!AQ50</f>
        <v>8.8392128437138576E-2</v>
      </c>
      <c r="BX50" s="55">
        <f>AL50/Sales!AR50</f>
        <v>8.8391980558035196E-2</v>
      </c>
      <c r="BY50" s="55">
        <f>AM50/Sales!AS50</f>
        <v>8.8395876643293861E-2</v>
      </c>
      <c r="BZ50" s="55">
        <f>AN50/Sales!AT50</f>
        <v>8.8402702078326068E-2</v>
      </c>
      <c r="CA50" s="55">
        <f>AO50/Sales!AU50</f>
        <v>8.8409440281685514E-2</v>
      </c>
    </row>
    <row r="51" spans="2:80" x14ac:dyDescent="0.35">
      <c r="B51" s="27" t="s">
        <v>2114</v>
      </c>
      <c r="C51" s="27" t="s">
        <v>92</v>
      </c>
      <c r="D51" s="71">
        <f>SUM(Savings_FirstYear!$AR51:AR51)-SUM(Savings_FirstYear!$CD51:CD51)</f>
        <v>0</v>
      </c>
      <c r="E51" s="71">
        <f>SUM(Savings_FirstYear!$AR51:AS51)-SUM(Savings_FirstYear!$CD51:CE51)</f>
        <v>0</v>
      </c>
      <c r="F51" s="71">
        <f>SUM(Savings_FirstYear!$AR51:AT51)-SUM(Savings_FirstYear!$CD51:CF51)</f>
        <v>0</v>
      </c>
      <c r="G51" s="71">
        <f>SUM(Savings_FirstYear!$AR51:AU51)-SUM(Savings_FirstYear!$CD51:CG51)</f>
        <v>0</v>
      </c>
      <c r="H51" s="71">
        <f>SUM(Savings_FirstYear!$AR51:AV51)-SUM(Savings_FirstYear!$CD51:CH51)</f>
        <v>0</v>
      </c>
      <c r="I51" s="71">
        <f>SUM(Savings_FirstYear!$AR51:AW51)-SUM(Savings_FirstYear!$CD51:CI51)</f>
        <v>0</v>
      </c>
      <c r="J51" s="71">
        <f>SUM(Savings_FirstYear!$AR51:AX51)-SUM(Savings_FirstYear!$CD51:CJ51)</f>
        <v>0</v>
      </c>
      <c r="K51" s="71">
        <f>SUM(Savings_FirstYear!$AR51:AY51)-SUM(Savings_FirstYear!$CD51:CK51)</f>
        <v>974.76709197900709</v>
      </c>
      <c r="L51" s="71">
        <f>SUM(Savings_FirstYear!$AR51:AZ51)-SUM(Savings_FirstYear!$CD51:CL51)</f>
        <v>1947.6610958627302</v>
      </c>
      <c r="M51" s="71">
        <f>SUM(Savings_FirstYear!$AR51:BA51)-SUM(Savings_FirstYear!$CD51:CM51)</f>
        <v>2918.7643567587111</v>
      </c>
      <c r="N51" s="71">
        <f>SUM(Savings_FirstYear!$AR51:BB51)-SUM(Savings_FirstYear!$CD51:CN51)</f>
        <v>3888.1589102261719</v>
      </c>
      <c r="O51" s="71">
        <f>SUM(Savings_FirstYear!$AR51:BC51)-SUM(Savings_FirstYear!$CD51:CO51)</f>
        <v>4855.9264895230253</v>
      </c>
      <c r="P51" s="71">
        <f>SUM(Savings_FirstYear!$AR51:BD51)-SUM(Savings_FirstYear!$CD51:CP51)</f>
        <v>5822.1485328139497</v>
      </c>
      <c r="Q51" s="71">
        <f>SUM(Savings_FirstYear!$AR51:BE51)-SUM(Savings_FirstYear!$CD51:CQ51)</f>
        <v>6611.6384936794702</v>
      </c>
      <c r="R51" s="71">
        <f>SUM(Savings_FirstYear!$AR51:BF51)-SUM(Savings_FirstYear!$CD51:CR51)</f>
        <v>7235.1163523036448</v>
      </c>
      <c r="S51" s="71">
        <f>SUM(Savings_FirstYear!$AR51:BG51)-SUM(Savings_FirstYear!$CD51:CS51)</f>
        <v>7861.3325984302564</v>
      </c>
      <c r="T51" s="71">
        <f>SUM(Savings_FirstYear!$AR51:BH51)-SUM(Savings_FirstYear!$CD51:CT51)</f>
        <v>8376.3753057949307</v>
      </c>
      <c r="U51" s="71">
        <f>SUM(Savings_FirstYear!$AR51:BI51)-SUM(Savings_FirstYear!$CD51:CU51)</f>
        <v>8695.5362859751531</v>
      </c>
      <c r="V51" s="71">
        <f>SUM(Savings_FirstYear!$AR51:BJ51)-SUM(Savings_FirstYear!$CD51:CV51)</f>
        <v>9021.1897790676139</v>
      </c>
      <c r="W51" s="71">
        <f>SUM(Savings_FirstYear!$AR51:BK51)-SUM(Savings_FirstYear!$CD51:CW51)</f>
        <v>9353.284801147176</v>
      </c>
      <c r="X51" s="71">
        <f>SUM(Savings_FirstYear!$AR51:BL51)-SUM(Savings_FirstYear!$CD51:CX51)</f>
        <v>9691.456494121474</v>
      </c>
      <c r="Y51" s="71">
        <f>SUM(Savings_FirstYear!$AR51:BM51)-SUM(Savings_FirstYear!$CD51:CY51)</f>
        <v>9796.5891615303299</v>
      </c>
      <c r="Z51" s="71">
        <f>SUM(Savings_FirstYear!$AR51:BN51)-SUM(Savings_FirstYear!$CD51:CZ51)</f>
        <v>9848.2322238225534</v>
      </c>
      <c r="AA51" s="71">
        <f>SUM(Savings_FirstYear!$AR51:BO51)-SUM(Savings_FirstYear!$CD51:DA51)</f>
        <v>9908.0955855416887</v>
      </c>
      <c r="AB51" s="71">
        <f>SUM(Savings_FirstYear!$AR51:BP51)-SUM(Savings_FirstYear!$CD51:DB51)</f>
        <v>9974.9992792253361</v>
      </c>
      <c r="AC51" s="71">
        <f>SUM(Savings_FirstYear!$AR51:BQ51)-SUM(Savings_FirstYear!$CD51:DC51)</f>
        <v>10048.213660489104</v>
      </c>
      <c r="AD51" s="71">
        <f>SUM(Savings_FirstYear!$AR51:BR51)-SUM(Savings_FirstYear!$CD51:DD51)</f>
        <v>10127.575832900919</v>
      </c>
      <c r="AE51" s="71">
        <f>SUM(Savings_FirstYear!$AR51:BS51)-SUM(Savings_FirstYear!$CD51:DE51)</f>
        <v>10212.591369596334</v>
      </c>
      <c r="AF51" s="71">
        <f>SUM(Savings_FirstYear!$AR51:BT51)-SUM(Savings_FirstYear!$CD51:DF51)</f>
        <v>10285.973532823933</v>
      </c>
      <c r="AG51" s="71">
        <f>SUM(Savings_FirstYear!$AR51:BU51)-SUM(Savings_FirstYear!$CD51:DG51)</f>
        <v>10358.819646989105</v>
      </c>
      <c r="AH51" s="71">
        <f>SUM(Savings_FirstYear!$AR51:BV51)-SUM(Savings_FirstYear!$CD51:DH51)</f>
        <v>10433.900937191738</v>
      </c>
      <c r="AI51" s="71">
        <f>SUM(Savings_FirstYear!$AR51:BW51)-SUM(Savings_FirstYear!$CD51:DI51)</f>
        <v>10510.679714329153</v>
      </c>
      <c r="AJ51" s="71">
        <f>SUM(Savings_FirstYear!$AR51:BX51)-SUM(Savings_FirstYear!$CD51:DJ51)</f>
        <v>10588.060376437714</v>
      </c>
      <c r="AK51" s="71">
        <f>SUM(Savings_FirstYear!$AR51:BY51)-SUM(Savings_FirstYear!$CD51:DK51)</f>
        <v>10665.838816249587</v>
      </c>
      <c r="AL51" s="71">
        <f>SUM(Savings_FirstYear!$AR51:BZ51)-SUM(Savings_FirstYear!$CD51:DL51)</f>
        <v>10744.064362910394</v>
      </c>
      <c r="AM51" s="71">
        <f>SUM(Savings_FirstYear!$AR51:CA51)-SUM(Savings_FirstYear!$CD51:DM51)</f>
        <v>10822.925819322227</v>
      </c>
      <c r="AN51" s="71">
        <f>SUM(Savings_FirstYear!$AR51:CB51)-SUM(Savings_FirstYear!$CD51:DN51)</f>
        <v>10902.003031603308</v>
      </c>
      <c r="AO51" s="71">
        <f>SUM(Savings_FirstYear!$AR51:CC51)-SUM(Savings_FirstYear!$CD51:DO51)</f>
        <v>10981.02746006993</v>
      </c>
      <c r="AP51" s="55">
        <f>D51/Sales!J51</f>
        <v>0</v>
      </c>
      <c r="AQ51" s="55">
        <f>E51/Sales!K51</f>
        <v>0</v>
      </c>
      <c r="AR51" s="55">
        <f>F51/Sales!L51</f>
        <v>0</v>
      </c>
      <c r="AS51" s="55">
        <f>G51/Sales!M51</f>
        <v>0</v>
      </c>
      <c r="AT51" s="55">
        <f>H51/Sales!N51</f>
        <v>0</v>
      </c>
      <c r="AU51" s="55">
        <f>I51/Sales!O51</f>
        <v>0</v>
      </c>
      <c r="AV51" s="55">
        <f>J51/Sales!P51</f>
        <v>0</v>
      </c>
      <c r="AW51" s="55">
        <f>K51/Sales!Q51</f>
        <v>9.919863129903575E-3</v>
      </c>
      <c r="AX51" s="55">
        <f>L51/Sales!R51</f>
        <v>1.966182789698959E-2</v>
      </c>
      <c r="AY51" s="55">
        <f>M51/Sales!S51</f>
        <v>2.9229084650467377E-2</v>
      </c>
      <c r="AZ51" s="55">
        <f>N51/Sales!T51</f>
        <v>3.8624766525258758E-2</v>
      </c>
      <c r="BA51" s="55">
        <f>O51/Sales!U51</f>
        <v>4.7851950468053336E-2</v>
      </c>
      <c r="BB51" s="55">
        <f>P51/Sales!V51</f>
        <v>5.6913658244962993E-2</v>
      </c>
      <c r="BC51" s="55">
        <f>Q51/Sales!W51</f>
        <v>6.4113280685956481E-2</v>
      </c>
      <c r="BD51" s="55">
        <f>R51/Sales!X51</f>
        <v>6.9596932835035652E-2</v>
      </c>
      <c r="BE51" s="55">
        <f>S51/Sales!Y51</f>
        <v>7.5014709484121117E-2</v>
      </c>
      <c r="BF51" s="55">
        <f>T51/Sales!Z51</f>
        <v>7.9288840811385874E-2</v>
      </c>
      <c r="BG51" s="55">
        <f>U51/Sales!AA51</f>
        <v>8.1650339055903159E-2</v>
      </c>
      <c r="BH51" s="55">
        <f>V51/Sales!AB51</f>
        <v>8.4029372411729461E-2</v>
      </c>
      <c r="BI51" s="55">
        <f>W51/Sales!AC51</f>
        <v>8.6424552458574638E-2</v>
      </c>
      <c r="BJ51" s="55">
        <f>X51/Sales!AD51</f>
        <v>8.8831646374139664E-2</v>
      </c>
      <c r="BK51" s="55">
        <f>Y51/Sales!AE51</f>
        <v>8.9075698411256843E-2</v>
      </c>
      <c r="BL51" s="55">
        <f>Z51/Sales!AF51</f>
        <v>8.8827676350416176E-2</v>
      </c>
      <c r="BM51" s="55">
        <f>AA51/Sales!AG51</f>
        <v>8.8651459175547648E-2</v>
      </c>
      <c r="BN51" s="55">
        <f>AB51/Sales!AH51</f>
        <v>8.8534849555634385E-2</v>
      </c>
      <c r="BO51" s="55">
        <f>AC51/Sales!AI51</f>
        <v>8.8469978508842209E-2</v>
      </c>
      <c r="BP51" s="55">
        <f>AD51/Sales!AJ51</f>
        <v>8.8454156291812386E-2</v>
      </c>
      <c r="BQ51" s="55">
        <f>AE51/Sales!AK51</f>
        <v>8.8481886939502236E-2</v>
      </c>
      <c r="BR51" s="55">
        <f>AF51/Sales!AL51</f>
        <v>8.8490221274088982E-2</v>
      </c>
      <c r="BS51" s="55">
        <f>AG51/Sales!AM51</f>
        <v>8.8489472942487532E-2</v>
      </c>
      <c r="BT51" s="55">
        <f>AH51/Sales!AN51</f>
        <v>8.8503307985705909E-2</v>
      </c>
      <c r="BU51" s="55">
        <f>AI51/Sales!AO51</f>
        <v>8.8526858880024262E-2</v>
      </c>
      <c r="BV51" s="55">
        <f>AJ51/Sales!AP51</f>
        <v>8.8550724658959482E-2</v>
      </c>
      <c r="BW51" s="55">
        <f>AK51/Sales!AQ51</f>
        <v>8.8573169296122578E-2</v>
      </c>
      <c r="BX51" s="55">
        <f>AL51/Sales!AR51</f>
        <v>8.8594595126343309E-2</v>
      </c>
      <c r="BY51" s="55">
        <f>AM51/Sales!AS51</f>
        <v>8.8616535316184589E-2</v>
      </c>
      <c r="BZ51" s="55">
        <f>AN51/Sales!AT51</f>
        <v>8.8635528964166183E-2</v>
      </c>
      <c r="CA51" s="55">
        <f>AO51/Sales!AU51</f>
        <v>8.8649436212533003E-2</v>
      </c>
    </row>
    <row r="52" spans="2:80" x14ac:dyDescent="0.35">
      <c r="B52" s="27" t="s">
        <v>2115</v>
      </c>
      <c r="C52" s="27" t="s">
        <v>112</v>
      </c>
      <c r="D52" s="71">
        <f>SUM(Savings_FirstYear!$AR52:AR52)-SUM(Savings_FirstYear!$CD52:CD52)</f>
        <v>0</v>
      </c>
      <c r="E52" s="71">
        <f>SUM(Savings_FirstYear!$AR52:AS52)-SUM(Savings_FirstYear!$CD52:CE52)</f>
        <v>0</v>
      </c>
      <c r="F52" s="71">
        <f>SUM(Savings_FirstYear!$AR52:AT52)-SUM(Savings_FirstYear!$CD52:CF52)</f>
        <v>0</v>
      </c>
      <c r="G52" s="71">
        <f>SUM(Savings_FirstYear!$AR52:AU52)-SUM(Savings_FirstYear!$CD52:CG52)</f>
        <v>0</v>
      </c>
      <c r="H52" s="71">
        <f>SUM(Savings_FirstYear!$AR52:AV52)-SUM(Savings_FirstYear!$CD52:CH52)</f>
        <v>0</v>
      </c>
      <c r="I52" s="71">
        <f>SUM(Savings_FirstYear!$AR52:AW52)-SUM(Savings_FirstYear!$CD52:CI52)</f>
        <v>0</v>
      </c>
      <c r="J52" s="71">
        <f>SUM(Savings_FirstYear!$AR52:AX52)-SUM(Savings_FirstYear!$CD52:CJ52)</f>
        <v>0</v>
      </c>
      <c r="K52" s="71">
        <f>SUM(Savings_FirstYear!$AR52:AY52)-SUM(Savings_FirstYear!$CD52:CK52)</f>
        <v>79.284978468572376</v>
      </c>
      <c r="L52" s="71">
        <f>SUM(Savings_FirstYear!$AR52:AZ52)-SUM(Savings_FirstYear!$CD52:CL52)</f>
        <v>223.45040022801587</v>
      </c>
      <c r="M52" s="71">
        <f>SUM(Savings_FirstYear!$AR52:BA52)-SUM(Savings_FirstYear!$CD52:CM52)</f>
        <v>432.36338810439651</v>
      </c>
      <c r="N52" s="71">
        <f>SUM(Savings_FirstYear!$AR52:BB52)-SUM(Savings_FirstYear!$CD52:CN52)</f>
        <v>705.50709591065799</v>
      </c>
      <c r="O52" s="71">
        <f>SUM(Savings_FirstYear!$AR52:BC52)-SUM(Savings_FirstYear!$CD52:CO52)</f>
        <v>1027.3145013974406</v>
      </c>
      <c r="P52" s="71">
        <f>SUM(Savings_FirstYear!$AR52:BD52)-SUM(Savings_FirstYear!$CD52:CP52)</f>
        <v>1347.4283923990179</v>
      </c>
      <c r="Q52" s="71">
        <f>SUM(Savings_FirstYear!$AR52:BE52)-SUM(Savings_FirstYear!$CD52:CQ52)</f>
        <v>1651.616960574207</v>
      </c>
      <c r="R52" s="71">
        <f>SUM(Savings_FirstYear!$AR52:BF52)-SUM(Savings_FirstYear!$CD52:CR52)</f>
        <v>1929.0761568604219</v>
      </c>
      <c r="S52" s="71">
        <f>SUM(Savings_FirstYear!$AR52:BG52)-SUM(Savings_FirstYear!$CD52:CS52)</f>
        <v>2182.567961637345</v>
      </c>
      <c r="T52" s="71">
        <f>SUM(Savings_FirstYear!$AR52:BH52)-SUM(Savings_FirstYear!$CD52:CT52)</f>
        <v>2403.1886767329897</v>
      </c>
      <c r="U52" s="71">
        <f>SUM(Savings_FirstYear!$AR52:BI52)-SUM(Savings_FirstYear!$CD52:CU52)</f>
        <v>2579.5775722800245</v>
      </c>
      <c r="V52" s="71">
        <f>SUM(Savings_FirstYear!$AR52:BJ52)-SUM(Savings_FirstYear!$CD52:CV52)</f>
        <v>2726.8721746514184</v>
      </c>
      <c r="W52" s="71">
        <f>SUM(Savings_FirstYear!$AR52:BK52)-SUM(Savings_FirstYear!$CD52:CW52)</f>
        <v>2854.0668277449577</v>
      </c>
      <c r="X52" s="71">
        <f>SUM(Savings_FirstYear!$AR52:BL52)-SUM(Savings_FirstYear!$CD52:CX52)</f>
        <v>2963.2612098632253</v>
      </c>
      <c r="Y52" s="71">
        <f>SUM(Savings_FirstYear!$AR52:BM52)-SUM(Savings_FirstYear!$CD52:CY52)</f>
        <v>3044.2473316847427</v>
      </c>
      <c r="Z52" s="71">
        <f>SUM(Savings_FirstYear!$AR52:BN52)-SUM(Savings_FirstYear!$CD52:CZ52)</f>
        <v>3106.0781129601091</v>
      </c>
      <c r="AA52" s="71">
        <f>SUM(Savings_FirstYear!$AR52:BO52)-SUM(Savings_FirstYear!$CD52:DA52)</f>
        <v>3149.7661907444403</v>
      </c>
      <c r="AB52" s="71">
        <f>SUM(Savings_FirstYear!$AR52:BP52)-SUM(Savings_FirstYear!$CD52:DB52)</f>
        <v>3175.4307628926981</v>
      </c>
      <c r="AC52" s="71">
        <f>SUM(Savings_FirstYear!$AR52:BQ52)-SUM(Savings_FirstYear!$CD52:DC52)</f>
        <v>3186.8848952210437</v>
      </c>
      <c r="AD52" s="71">
        <f>SUM(Savings_FirstYear!$AR52:BR52)-SUM(Savings_FirstYear!$CD52:DD52)</f>
        <v>3197.4010633841131</v>
      </c>
      <c r="AE52" s="71">
        <f>SUM(Savings_FirstYear!$AR52:BS52)-SUM(Savings_FirstYear!$CD52:DE52)</f>
        <v>3209.9743930906898</v>
      </c>
      <c r="AF52" s="71">
        <f>SUM(Savings_FirstYear!$AR52:BT52)-SUM(Savings_FirstYear!$CD52:DF52)</f>
        <v>3223.0370280088923</v>
      </c>
      <c r="AG52" s="71">
        <f>SUM(Savings_FirstYear!$AR52:BU52)-SUM(Savings_FirstYear!$CD52:DG52)</f>
        <v>3235.7553559331686</v>
      </c>
      <c r="AH52" s="71">
        <f>SUM(Savings_FirstYear!$AR52:BV52)-SUM(Savings_FirstYear!$CD52:DH52)</f>
        <v>3247.9711070900898</v>
      </c>
      <c r="AI52" s="71">
        <f>SUM(Savings_FirstYear!$AR52:BW52)-SUM(Savings_FirstYear!$CD52:DI52)</f>
        <v>3259.46531468173</v>
      </c>
      <c r="AJ52" s="71">
        <f>SUM(Savings_FirstYear!$AR52:BX52)-SUM(Savings_FirstYear!$CD52:DJ52)</f>
        <v>3270.2326693377227</v>
      </c>
      <c r="AK52" s="71">
        <f>SUM(Savings_FirstYear!$AR52:BY52)-SUM(Savings_FirstYear!$CD52:DK52)</f>
        <v>3280.9641700984621</v>
      </c>
      <c r="AL52" s="71">
        <f>SUM(Savings_FirstYear!$AR52:BZ52)-SUM(Savings_FirstYear!$CD52:DL52)</f>
        <v>3291.6831544734432</v>
      </c>
      <c r="AM52" s="71">
        <f>SUM(Savings_FirstYear!$AR52:CA52)-SUM(Savings_FirstYear!$CD52:DM52)</f>
        <v>3302.3823672944645</v>
      </c>
      <c r="AN52" s="71">
        <f>SUM(Savings_FirstYear!$AR52:CB52)-SUM(Savings_FirstYear!$CD52:DN52)</f>
        <v>3313.0435662939326</v>
      </c>
      <c r="AO52" s="71">
        <f>SUM(Savings_FirstYear!$AR52:CC52)-SUM(Savings_FirstYear!$CD52:DO52)</f>
        <v>3323.5940145896911</v>
      </c>
      <c r="AP52" s="55">
        <f>D52/Sales!J52</f>
        <v>0</v>
      </c>
      <c r="AQ52" s="55">
        <f>E52/Sales!K52</f>
        <v>0</v>
      </c>
      <c r="AR52" s="55">
        <f>F52/Sales!L52</f>
        <v>0</v>
      </c>
      <c r="AS52" s="55">
        <f>G52/Sales!M52</f>
        <v>0</v>
      </c>
      <c r="AT52" s="55">
        <f>H52/Sales!N52</f>
        <v>0</v>
      </c>
      <c r="AU52" s="55">
        <f>I52/Sales!O52</f>
        <v>0</v>
      </c>
      <c r="AV52" s="55">
        <f>J52/Sales!P52</f>
        <v>0</v>
      </c>
      <c r="AW52" s="55">
        <f>K52/Sales!Q52</f>
        <v>2.4445707700905131E-3</v>
      </c>
      <c r="AX52" s="55">
        <f>L52/Sales!R52</f>
        <v>6.8577897148149967E-3</v>
      </c>
      <c r="AY52" s="55">
        <f>M52/Sales!S52</f>
        <v>1.3208188658170174E-2</v>
      </c>
      <c r="AZ52" s="55">
        <f>N52/Sales!T52</f>
        <v>2.1452952113457113E-2</v>
      </c>
      <c r="BA52" s="55">
        <f>O52/Sales!U52</f>
        <v>3.109427396991098E-2</v>
      </c>
      <c r="BB52" s="55">
        <f>P52/Sales!V52</f>
        <v>4.059513795646974E-2</v>
      </c>
      <c r="BC52" s="55">
        <f>Q52/Sales!W52</f>
        <v>4.9530075084056879E-2</v>
      </c>
      <c r="BD52" s="55">
        <f>R52/Sales!X52</f>
        <v>5.7583803936544796E-2</v>
      </c>
      <c r="BE52" s="55">
        <f>S52/Sales!Y52</f>
        <v>6.4850014607250192E-2</v>
      </c>
      <c r="BF52" s="55">
        <f>T52/Sales!Z52</f>
        <v>7.1075757430472869E-2</v>
      </c>
      <c r="BG52" s="55">
        <f>U52/Sales!AA52</f>
        <v>7.5940516203470046E-2</v>
      </c>
      <c r="BH52" s="55">
        <f>V52/Sales!AB52</f>
        <v>7.9906306713733125E-2</v>
      </c>
      <c r="BI52" s="55">
        <f>W52/Sales!AC52</f>
        <v>8.3247603588895616E-2</v>
      </c>
      <c r="BJ52" s="55">
        <f>X52/Sales!AD52</f>
        <v>8.6033752090639987E-2</v>
      </c>
      <c r="BK52" s="55">
        <f>Y52/Sales!AE52</f>
        <v>8.7977210329327427E-2</v>
      </c>
      <c r="BL52" s="55">
        <f>Z52/Sales!AF52</f>
        <v>8.9349875391625949E-2</v>
      </c>
      <c r="BM52" s="55">
        <f>AA52/Sales!AG52</f>
        <v>9.0188511633137181E-2</v>
      </c>
      <c r="BN52" s="55">
        <f>AB52/Sales!AH52</f>
        <v>9.0503812786829368E-2</v>
      </c>
      <c r="BO52" s="55">
        <f>AC52/Sales!AI52</f>
        <v>9.0411136971500647E-2</v>
      </c>
      <c r="BP52" s="55">
        <f>AD52/Sales!AJ52</f>
        <v>9.0290902309263399E-2</v>
      </c>
      <c r="BQ52" s="55">
        <f>AE52/Sales!AK52</f>
        <v>9.0227675929909643E-2</v>
      </c>
      <c r="BR52" s="55">
        <f>AF52/Sales!AL52</f>
        <v>9.0324980630792459E-2</v>
      </c>
      <c r="BS52" s="55">
        <f>AG52/Sales!AM52</f>
        <v>9.0411284600318012E-2</v>
      </c>
      <c r="BT52" s="55">
        <f>AH52/Sales!AN52</f>
        <v>9.0482272077626963E-2</v>
      </c>
      <c r="BU52" s="55">
        <f>AI52/Sales!AO52</f>
        <v>9.0531993427591217E-2</v>
      </c>
      <c r="BV52" s="55">
        <f>AJ52/Sales!AP52</f>
        <v>9.0560487386323843E-2</v>
      </c>
      <c r="BW52" s="55">
        <f>AK52/Sales!AQ52</f>
        <v>9.0587018335803265E-2</v>
      </c>
      <c r="BX52" s="55">
        <f>AL52/Sales!AR52</f>
        <v>9.0612243093326592E-2</v>
      </c>
      <c r="BY52" s="55">
        <f>AM52/Sales!AS52</f>
        <v>9.0635971108995253E-2</v>
      </c>
      <c r="BZ52" s="55">
        <f>AN52/Sales!AT52</f>
        <v>9.0657713513355942E-2</v>
      </c>
      <c r="CA52" s="55">
        <f>AO52/Sales!AU52</f>
        <v>9.0675500589990576E-2</v>
      </c>
    </row>
    <row r="53" spans="2:80" x14ac:dyDescent="0.35">
      <c r="B53" s="27" t="s">
        <v>2116</v>
      </c>
      <c r="C53" s="27" t="s">
        <v>37</v>
      </c>
      <c r="D53" s="71">
        <f>SUM(Savings_FirstYear!$AR53:AR53)-SUM(Savings_FirstYear!$CD53:CD53)</f>
        <v>0</v>
      </c>
      <c r="E53" s="71">
        <f>SUM(Savings_FirstYear!$AR53:AS53)-SUM(Savings_FirstYear!$CD53:CE53)</f>
        <v>0</v>
      </c>
      <c r="F53" s="71">
        <f>SUM(Savings_FirstYear!$AR53:AT53)-SUM(Savings_FirstYear!$CD53:CF53)</f>
        <v>0</v>
      </c>
      <c r="G53" s="71">
        <f>SUM(Savings_FirstYear!$AR53:AU53)-SUM(Savings_FirstYear!$CD53:CG53)</f>
        <v>0</v>
      </c>
      <c r="H53" s="71">
        <f>SUM(Savings_FirstYear!$AR53:AV53)-SUM(Savings_FirstYear!$CD53:CH53)</f>
        <v>0</v>
      </c>
      <c r="I53" s="71">
        <f>SUM(Savings_FirstYear!$AR53:AW53)-SUM(Savings_FirstYear!$CD53:CI53)</f>
        <v>0</v>
      </c>
      <c r="J53" s="71">
        <f>SUM(Savings_FirstYear!$AR53:AX53)-SUM(Savings_FirstYear!$CD53:CJ53)</f>
        <v>0</v>
      </c>
      <c r="K53" s="71">
        <f>SUM(Savings_FirstYear!$AR53:AY53)-SUM(Savings_FirstYear!$CD53:CK53)</f>
        <v>709.854392187862</v>
      </c>
      <c r="L53" s="71">
        <f>SUM(Savings_FirstYear!$AR53:AZ53)-SUM(Savings_FirstYear!$CD53:CL53)</f>
        <v>1415.7609393777554</v>
      </c>
      <c r="M53" s="71">
        <f>SUM(Savings_FirstYear!$AR53:BA53)-SUM(Savings_FirstYear!$CD53:CM53)</f>
        <v>2117.7731044421253</v>
      </c>
      <c r="N53" s="71">
        <f>SUM(Savings_FirstYear!$AR53:BB53)-SUM(Savings_FirstYear!$CD53:CN53)</f>
        <v>2815.9438776947518</v>
      </c>
      <c r="O53" s="71">
        <f>SUM(Savings_FirstYear!$AR53:BC53)-SUM(Savings_FirstYear!$CD53:CO53)</f>
        <v>3510.3257818918373</v>
      </c>
      <c r="P53" s="71">
        <f>SUM(Savings_FirstYear!$AR53:BD53)-SUM(Savings_FirstYear!$CD53:CP53)</f>
        <v>4200.9708771843016</v>
      </c>
      <c r="Q53" s="71">
        <f>SUM(Savings_FirstYear!$AR53:BE53)-SUM(Savings_FirstYear!$CD53:CQ53)</f>
        <v>4760.2956157309891</v>
      </c>
      <c r="R53" s="71">
        <f>SUM(Savings_FirstYear!$AR53:BF53)-SUM(Savings_FirstYear!$CD53:CR53)</f>
        <v>5196.5634445851847</v>
      </c>
      <c r="S53" s="71">
        <f>SUM(Savings_FirstYear!$AR53:BG53)-SUM(Savings_FirstYear!$CD53:CS53)</f>
        <v>5633.0939410276378</v>
      </c>
      <c r="T53" s="71">
        <f>SUM(Savings_FirstYear!$AR53:BH53)-SUM(Savings_FirstYear!$CD53:CT53)</f>
        <v>5986.9181079420905</v>
      </c>
      <c r="U53" s="71">
        <f>SUM(Savings_FirstYear!$AR53:BI53)-SUM(Savings_FirstYear!$CD53:CU53)</f>
        <v>6196.6358578235941</v>
      </c>
      <c r="V53" s="71">
        <f>SUM(Savings_FirstYear!$AR53:BJ53)-SUM(Savings_FirstYear!$CD53:CV53)</f>
        <v>6410.1348760957408</v>
      </c>
      <c r="W53" s="71">
        <f>SUM(Savings_FirstYear!$AR53:BK53)-SUM(Savings_FirstYear!$CD53:CW53)</f>
        <v>6627.3566228369946</v>
      </c>
      <c r="X53" s="71">
        <f>SUM(Savings_FirstYear!$AR53:BL53)-SUM(Savings_FirstYear!$CD53:CX53)</f>
        <v>6848.0140257261864</v>
      </c>
      <c r="Y53" s="71">
        <f>SUM(Savings_FirstYear!$AR53:BM53)-SUM(Savings_FirstYear!$CD53:CY53)</f>
        <v>6897.9554222325824</v>
      </c>
      <c r="Z53" s="71">
        <f>SUM(Savings_FirstYear!$AR53:BN53)-SUM(Savings_FirstYear!$CD53:CZ53)</f>
        <v>6908.5472726164398</v>
      </c>
      <c r="AA53" s="71">
        <f>SUM(Savings_FirstYear!$AR53:BO53)-SUM(Savings_FirstYear!$CD53:DA53)</f>
        <v>6924.8685881264792</v>
      </c>
      <c r="AB53" s="71">
        <f>SUM(Savings_FirstYear!$AR53:BP53)-SUM(Savings_FirstYear!$CD53:DB53)</f>
        <v>6946.037152064765</v>
      </c>
      <c r="AC53" s="71">
        <f>SUM(Savings_FirstYear!$AR53:BQ53)-SUM(Savings_FirstYear!$CD53:DC53)</f>
        <v>6971.5017123515954</v>
      </c>
      <c r="AD53" s="71">
        <f>SUM(Savings_FirstYear!$AR53:BR53)-SUM(Savings_FirstYear!$CD53:DD53)</f>
        <v>7001.1255853455514</v>
      </c>
      <c r="AE53" s="71">
        <f>SUM(Savings_FirstYear!$AR53:BS53)-SUM(Savings_FirstYear!$CD53:DE53)</f>
        <v>7034.531008721684</v>
      </c>
      <c r="AF53" s="71">
        <f>SUM(Savings_FirstYear!$AR53:BT53)-SUM(Savings_FirstYear!$CD53:DF53)</f>
        <v>7059.1127918411112</v>
      </c>
      <c r="AG53" s="71">
        <f>SUM(Savings_FirstYear!$AR53:BU53)-SUM(Savings_FirstYear!$CD53:DG53)</f>
        <v>7082.6059931105192</v>
      </c>
      <c r="AH53" s="71">
        <f>SUM(Savings_FirstYear!$AR53:BV53)-SUM(Savings_FirstYear!$CD53:DH53)</f>
        <v>7107.033180619057</v>
      </c>
      <c r="AI53" s="71">
        <f>SUM(Savings_FirstYear!$AR53:BW53)-SUM(Savings_FirstYear!$CD53:DI53)</f>
        <v>7131.9999170174724</v>
      </c>
      <c r="AJ53" s="71">
        <f>SUM(Savings_FirstYear!$AR53:BX53)-SUM(Savings_FirstYear!$CD53:DJ53)</f>
        <v>7156.7068593547447</v>
      </c>
      <c r="AK53" s="71">
        <f>SUM(Savings_FirstYear!$AR53:BY53)-SUM(Savings_FirstYear!$CD53:DK53)</f>
        <v>7181.0067463316609</v>
      </c>
      <c r="AL53" s="71">
        <f>SUM(Savings_FirstYear!$AR53:BZ53)-SUM(Savings_FirstYear!$CD53:DL53)</f>
        <v>7204.9373954940093</v>
      </c>
      <c r="AM53" s="71">
        <f>SUM(Savings_FirstYear!$AR53:CA53)-SUM(Savings_FirstYear!$CD53:DM53)</f>
        <v>7228.7055811955142</v>
      </c>
      <c r="AN53" s="71">
        <f>SUM(Savings_FirstYear!$AR53:CB53)-SUM(Savings_FirstYear!$CD53:DN53)</f>
        <v>7252.0693201956547</v>
      </c>
      <c r="AO53" s="71">
        <f>SUM(Savings_FirstYear!$AR53:CC53)-SUM(Savings_FirstYear!$CD53:DO53)</f>
        <v>7274.8324946020639</v>
      </c>
      <c r="AP53" s="55">
        <f>D53/Sales!J53</f>
        <v>0</v>
      </c>
      <c r="AQ53" s="55">
        <f>E53/Sales!K53</f>
        <v>0</v>
      </c>
      <c r="AR53" s="55">
        <f>F53/Sales!L53</f>
        <v>0</v>
      </c>
      <c r="AS53" s="55">
        <f>G53/Sales!M53</f>
        <v>0</v>
      </c>
      <c r="AT53" s="55">
        <f>H53/Sales!N53</f>
        <v>0</v>
      </c>
      <c r="AU53" s="55">
        <f>I53/Sales!O53</f>
        <v>0</v>
      </c>
      <c r="AV53" s="55">
        <f>J53/Sales!P53</f>
        <v>0</v>
      </c>
      <c r="AW53" s="55">
        <f>K53/Sales!Q53</f>
        <v>9.9558109898065777E-3</v>
      </c>
      <c r="AX53" s="55">
        <f>L53/Sales!R53</f>
        <v>1.9768510063817166E-2</v>
      </c>
      <c r="AY53" s="55">
        <f>M53/Sales!S53</f>
        <v>2.9440154414606408E-2</v>
      </c>
      <c r="AZ53" s="55">
        <f>N53/Sales!T53</f>
        <v>3.8972771663198146E-2</v>
      </c>
      <c r="BA53" s="55">
        <f>O53/Sales!U53</f>
        <v>4.836836028414794E-2</v>
      </c>
      <c r="BB53" s="55">
        <f>P53/Sales!V53</f>
        <v>5.7628890024515135E-2</v>
      </c>
      <c r="BC53" s="55">
        <f>Q53/Sales!W53</f>
        <v>6.5013141235584784E-2</v>
      </c>
      <c r="BD53" s="55">
        <f>R53/Sales!X53</f>
        <v>7.0657798818170692E-2</v>
      </c>
      <c r="BE53" s="55">
        <f>S53/Sales!Y53</f>
        <v>7.6254856258711687E-2</v>
      </c>
      <c r="BF53" s="55">
        <f>T53/Sales!Z53</f>
        <v>8.0686425017749627E-2</v>
      </c>
      <c r="BG53" s="55">
        <f>U53/Sales!AA53</f>
        <v>8.3143781822189122E-2</v>
      </c>
      <c r="BH53" s="55">
        <f>V53/Sales!AB53</f>
        <v>8.562835668537061E-2</v>
      </c>
      <c r="BI53" s="55">
        <f>W53/Sales!AC53</f>
        <v>8.8138859334382466E-2</v>
      </c>
      <c r="BJ53" s="55">
        <f>X53/Sales!AD53</f>
        <v>9.067099235622976E-2</v>
      </c>
      <c r="BK53" s="55">
        <f>Y53/Sales!AE53</f>
        <v>9.0928652284723785E-2</v>
      </c>
      <c r="BL53" s="55">
        <f>Z53/Sales!AF53</f>
        <v>9.0665852067657288E-2</v>
      </c>
      <c r="BM53" s="55">
        <f>AA53/Sales!AG53</f>
        <v>9.0478458532096545E-2</v>
      </c>
      <c r="BN53" s="55">
        <f>AB53/Sales!AH53</f>
        <v>9.0354003714227651E-2</v>
      </c>
      <c r="BO53" s="55">
        <f>AC53/Sales!AI53</f>
        <v>9.0284517411706455E-2</v>
      </c>
      <c r="BP53" s="55">
        <f>AD53/Sales!AJ53</f>
        <v>9.0267508105593461E-2</v>
      </c>
      <c r="BQ53" s="55">
        <f>AE53/Sales!AK53</f>
        <v>9.0297427323448101E-2</v>
      </c>
      <c r="BR53" s="55">
        <f>AF53/Sales!AL53</f>
        <v>9.035179835378894E-2</v>
      </c>
      <c r="BS53" s="55">
        <f>AG53/Sales!AM53</f>
        <v>9.0391212892553821E-2</v>
      </c>
      <c r="BT53" s="55">
        <f>AH53/Sales!AN53</f>
        <v>9.0441535217673924E-2</v>
      </c>
      <c r="BU53" s="55">
        <f>AI53/Sales!AO53</f>
        <v>9.04976628670979E-2</v>
      </c>
      <c r="BV53" s="55">
        <f>AJ53/Sales!AP53</f>
        <v>9.0549428628586184E-2</v>
      </c>
      <c r="BW53" s="55">
        <f>AK53/Sales!AQ53</f>
        <v>9.0595008817044922E-2</v>
      </c>
      <c r="BX53" s="55">
        <f>AL53/Sales!AR53</f>
        <v>9.0634929188473656E-2</v>
      </c>
      <c r="BY53" s="55">
        <f>AM53/Sales!AS53</f>
        <v>9.0671829010636362E-2</v>
      </c>
      <c r="BZ53" s="55">
        <f>AN53/Sales!AT53</f>
        <v>9.0702704717096377E-2</v>
      </c>
      <c r="CA53" s="55">
        <f>AO53/Sales!AU53</f>
        <v>9.0725159501221189E-2</v>
      </c>
    </row>
    <row r="54" spans="2:80" x14ac:dyDescent="0.35">
      <c r="B54" s="27" t="s">
        <v>2117</v>
      </c>
      <c r="C54" s="27" t="s">
        <v>165</v>
      </c>
      <c r="D54" s="71">
        <f>SUM(Savings_FirstYear!$AR54:AR54)-SUM(Savings_FirstYear!$CD54:CD54)</f>
        <v>0</v>
      </c>
      <c r="E54" s="71">
        <f>SUM(Savings_FirstYear!$AR54:AS54)-SUM(Savings_FirstYear!$CD54:CE54)</f>
        <v>0</v>
      </c>
      <c r="F54" s="71">
        <f>SUM(Savings_FirstYear!$AR54:AT54)-SUM(Savings_FirstYear!$CD54:CF54)</f>
        <v>0</v>
      </c>
      <c r="G54" s="71">
        <f>SUM(Savings_FirstYear!$AR54:AU54)-SUM(Savings_FirstYear!$CD54:CG54)</f>
        <v>0</v>
      </c>
      <c r="H54" s="71">
        <f>SUM(Savings_FirstYear!$AR54:AV54)-SUM(Savings_FirstYear!$CD54:CH54)</f>
        <v>0</v>
      </c>
      <c r="I54" s="71">
        <f>SUM(Savings_FirstYear!$AR54:AW54)-SUM(Savings_FirstYear!$CD54:CI54)</f>
        <v>0</v>
      </c>
      <c r="J54" s="71">
        <f>SUM(Savings_FirstYear!$AR54:AX54)-SUM(Savings_FirstYear!$CD54:CJ54)</f>
        <v>0</v>
      </c>
      <c r="K54" s="71">
        <f>SUM(Savings_FirstYear!$AR54:AY54)-SUM(Savings_FirstYear!$CD54:CK54)</f>
        <v>31.03358379890653</v>
      </c>
      <c r="L54" s="71">
        <f>SUM(Savings_FirstYear!$AR54:AZ54)-SUM(Savings_FirstYear!$CD54:CL54)</f>
        <v>98.285113223601115</v>
      </c>
      <c r="M54" s="71">
        <f>SUM(Savings_FirstYear!$AR54:BA54)-SUM(Savings_FirstYear!$CD54:CM54)</f>
        <v>202.00779468391562</v>
      </c>
      <c r="N54" s="71">
        <f>SUM(Savings_FirstYear!$AR54:BB54)-SUM(Savings_FirstYear!$CD54:CN54)</f>
        <v>342.24264943222454</v>
      </c>
      <c r="O54" s="71">
        <f>SUM(Savings_FirstYear!$AR54:BC54)-SUM(Savings_FirstYear!$CD54:CO54)</f>
        <v>518.81862955014378</v>
      </c>
      <c r="P54" s="71">
        <f>SUM(Savings_FirstYear!$AR54:BD54)-SUM(Savings_FirstYear!$CD54:CP54)</f>
        <v>699.9469797120297</v>
      </c>
      <c r="Q54" s="71">
        <f>SUM(Savings_FirstYear!$AR54:BE54)-SUM(Savings_FirstYear!$CD54:CQ54)</f>
        <v>875.18920656047169</v>
      </c>
      <c r="R54" s="71">
        <f>SUM(Savings_FirstYear!$AR54:BF54)-SUM(Savings_FirstYear!$CD54:CR54)</f>
        <v>1038.3763683080067</v>
      </c>
      <c r="S54" s="71">
        <f>SUM(Savings_FirstYear!$AR54:BG54)-SUM(Savings_FirstYear!$CD54:CS54)</f>
        <v>1188.7090445786391</v>
      </c>
      <c r="T54" s="71">
        <f>SUM(Savings_FirstYear!$AR54:BH54)-SUM(Savings_FirstYear!$CD54:CT54)</f>
        <v>1322.6504961034898</v>
      </c>
      <c r="U54" s="71">
        <f>SUM(Savings_FirstYear!$AR54:BI54)-SUM(Savings_FirstYear!$CD54:CU54)</f>
        <v>1433.4275087495107</v>
      </c>
      <c r="V54" s="71">
        <f>SUM(Savings_FirstYear!$AR54:BJ54)-SUM(Savings_FirstYear!$CD54:CV54)</f>
        <v>1525.9359953261796</v>
      </c>
      <c r="W54" s="71">
        <f>SUM(Savings_FirstYear!$AR54:BK54)-SUM(Savings_FirstYear!$CD54:CW54)</f>
        <v>1606.6250849710939</v>
      </c>
      <c r="X54" s="71">
        <f>SUM(Savings_FirstYear!$AR54:BL54)-SUM(Savings_FirstYear!$CD54:CX54)</f>
        <v>1676.4555054753862</v>
      </c>
      <c r="Y54" s="71">
        <f>SUM(Savings_FirstYear!$AR54:BM54)-SUM(Savings_FirstYear!$CD54:CY54)</f>
        <v>1731.6706950734017</v>
      </c>
      <c r="Z54" s="71">
        <f>SUM(Savings_FirstYear!$AR54:BN54)-SUM(Savings_FirstYear!$CD54:CZ54)</f>
        <v>1776.2470041232639</v>
      </c>
      <c r="AA54" s="71">
        <f>SUM(Savings_FirstYear!$AR54:BO54)-SUM(Savings_FirstYear!$CD54:DA54)</f>
        <v>1810.8478403118997</v>
      </c>
      <c r="AB54" s="71">
        <f>SUM(Savings_FirstYear!$AR54:BP54)-SUM(Savings_FirstYear!$CD54:DB54)</f>
        <v>1835.4559698749081</v>
      </c>
      <c r="AC54" s="71">
        <f>SUM(Savings_FirstYear!$AR54:BQ54)-SUM(Savings_FirstYear!$CD54:DC54)</f>
        <v>1850.1032574420044</v>
      </c>
      <c r="AD54" s="71">
        <f>SUM(Savings_FirstYear!$AR54:BR54)-SUM(Savings_FirstYear!$CD54:DD54)</f>
        <v>1862.5840565527947</v>
      </c>
      <c r="AE54" s="71">
        <f>SUM(Savings_FirstYear!$AR54:BS54)-SUM(Savings_FirstYear!$CD54:DE54)</f>
        <v>1876.0173653520487</v>
      </c>
      <c r="AF54" s="71">
        <f>SUM(Savings_FirstYear!$AR54:BT54)-SUM(Savings_FirstYear!$CD54:DF54)</f>
        <v>1890.0644673415152</v>
      </c>
      <c r="AG54" s="71">
        <f>SUM(Savings_FirstYear!$AR54:BU54)-SUM(Savings_FirstYear!$CD54:DG54)</f>
        <v>1904.2042998213537</v>
      </c>
      <c r="AH54" s="71">
        <f>SUM(Savings_FirstYear!$AR54:BV54)-SUM(Savings_FirstYear!$CD54:DH54)</f>
        <v>1918.3022254754792</v>
      </c>
      <c r="AI54" s="71">
        <f>SUM(Savings_FirstYear!$AR54:BW54)-SUM(Savings_FirstYear!$CD54:DI54)</f>
        <v>1932.2327413982621</v>
      </c>
      <c r="AJ54" s="71">
        <f>SUM(Savings_FirstYear!$AR54:BX54)-SUM(Savings_FirstYear!$CD54:DJ54)</f>
        <v>1945.8538590106259</v>
      </c>
      <c r="AK54" s="71">
        <f>SUM(Savings_FirstYear!$AR54:BY54)-SUM(Savings_FirstYear!$CD54:DK54)</f>
        <v>1959.5753391712597</v>
      </c>
      <c r="AL54" s="71">
        <f>SUM(Savings_FirstYear!$AR54:BZ54)-SUM(Savings_FirstYear!$CD54:DL54)</f>
        <v>1973.4948119221422</v>
      </c>
      <c r="AM54" s="71">
        <f>SUM(Savings_FirstYear!$AR54:CA54)-SUM(Savings_FirstYear!$CD54:DM54)</f>
        <v>1987.5959274583452</v>
      </c>
      <c r="AN54" s="71">
        <f>SUM(Savings_FirstYear!$AR54:CB54)-SUM(Savings_FirstYear!$CD54:DN54)</f>
        <v>2001.8444692066414</v>
      </c>
      <c r="AO54" s="71">
        <f>SUM(Savings_FirstYear!$AR54:CC54)-SUM(Savings_FirstYear!$CD54:DO54)</f>
        <v>2016.1968273633697</v>
      </c>
      <c r="AP54" s="55">
        <f>D54/Sales!J54</f>
        <v>0</v>
      </c>
      <c r="AQ54" s="55">
        <f>E54/Sales!K54</f>
        <v>0</v>
      </c>
      <c r="AR54" s="55">
        <f>F54/Sales!L54</f>
        <v>0</v>
      </c>
      <c r="AS54" s="55">
        <f>G54/Sales!M54</f>
        <v>0</v>
      </c>
      <c r="AT54" s="55">
        <f>H54/Sales!N54</f>
        <v>0</v>
      </c>
      <c r="AU54" s="55">
        <f>I54/Sales!O54</f>
        <v>0</v>
      </c>
      <c r="AV54" s="55">
        <f>J54/Sales!P54</f>
        <v>0</v>
      </c>
      <c r="AW54" s="55">
        <f>K54/Sales!Q54</f>
        <v>1.7201162916591773E-3</v>
      </c>
      <c r="AX54" s="55">
        <f>L54/Sales!R54</f>
        <v>5.4040492720245394E-3</v>
      </c>
      <c r="AY54" s="55">
        <f>M54/Sales!S54</f>
        <v>1.1018065891350423E-2</v>
      </c>
      <c r="AZ54" s="55">
        <f>N54/Sales!T54</f>
        <v>1.8517273751445486E-2</v>
      </c>
      <c r="BA54" s="55">
        <f>O54/Sales!U54</f>
        <v>2.7846085989731963E-2</v>
      </c>
      <c r="BB54" s="55">
        <f>P54/Sales!V54</f>
        <v>3.7266569940348569E-2</v>
      </c>
      <c r="BC54" s="55">
        <f>Q54/Sales!W54</f>
        <v>4.6223402501849239E-2</v>
      </c>
      <c r="BD54" s="55">
        <f>R54/Sales!X54</f>
        <v>5.4402697398324283E-2</v>
      </c>
      <c r="BE54" s="55">
        <f>S54/Sales!Y54</f>
        <v>6.1779855023942329E-2</v>
      </c>
      <c r="BF54" s="55">
        <f>T54/Sales!Z54</f>
        <v>6.8190220820121758E-2</v>
      </c>
      <c r="BG54" s="55">
        <f>U54/Sales!AA54</f>
        <v>7.3309188544700726E-2</v>
      </c>
      <c r="BH54" s="55">
        <f>V54/Sales!AB54</f>
        <v>7.7414921072293058E-2</v>
      </c>
      <c r="BI54" s="55">
        <f>W54/Sales!AC54</f>
        <v>8.0855316438374125E-2</v>
      </c>
      <c r="BJ54" s="55">
        <f>X54/Sales!AD54</f>
        <v>8.3693503634389946E-2</v>
      </c>
      <c r="BK54" s="55">
        <f>Y54/Sales!AE54</f>
        <v>8.5757222180118553E-2</v>
      </c>
      <c r="BL54" s="55">
        <f>Z54/Sales!AF54</f>
        <v>8.7259844755630644E-2</v>
      </c>
      <c r="BM54" s="55">
        <f>AA54/Sales!AG54</f>
        <v>8.8246749412204548E-2</v>
      </c>
      <c r="BN54" s="55">
        <f>AB54/Sales!AH54</f>
        <v>8.8729167820327595E-2</v>
      </c>
      <c r="BO54" s="55">
        <f>AC54/Sales!AI54</f>
        <v>8.8720521371310326E-2</v>
      </c>
      <c r="BP54" s="55">
        <f>AD54/Sales!AJ54</f>
        <v>8.8603255378630161E-2</v>
      </c>
      <c r="BQ54" s="55">
        <f>AE54/Sales!AK54</f>
        <v>8.8527119138276364E-2</v>
      </c>
      <c r="BR54" s="55">
        <f>AF54/Sales!AL54</f>
        <v>8.8562028008222618E-2</v>
      </c>
      <c r="BS54" s="55">
        <f>AG54/Sales!AM54</f>
        <v>8.8596371370098778E-2</v>
      </c>
      <c r="BT54" s="55">
        <f>AH54/Sales!AN54</f>
        <v>8.8623904952293983E-2</v>
      </c>
      <c r="BU54" s="55">
        <f>AI54/Sales!AO54</f>
        <v>8.863897927140077E-2</v>
      </c>
      <c r="BV54" s="55">
        <f>AJ54/Sales!AP54</f>
        <v>8.8635354771670824E-2</v>
      </c>
      <c r="BW54" s="55">
        <f>AK54/Sales!AQ54</f>
        <v>8.8631926790874324E-2</v>
      </c>
      <c r="BX54" s="55">
        <f>AL54/Sales!AR54</f>
        <v>8.863304551393944E-2</v>
      </c>
      <c r="BY54" s="55">
        <f>AM54/Sales!AS54</f>
        <v>8.8637855352134462E-2</v>
      </c>
      <c r="BZ54" s="55">
        <f>AN54/Sales!AT54</f>
        <v>8.864473207929062E-2</v>
      </c>
      <c r="CA54" s="55">
        <f>AO54/Sales!AU54</f>
        <v>8.8651682876598983E-2</v>
      </c>
    </row>
    <row r="55" spans="2:80" x14ac:dyDescent="0.35">
      <c r="B55" s="27" t="s">
        <v>2166</v>
      </c>
      <c r="C55" s="27" t="s">
        <v>2181</v>
      </c>
      <c r="D55" s="71">
        <f>SUM(Savings_FirstYear!$AR55:AR55)-SUM(Savings_FirstYear!$CD55:CD55)</f>
        <v>0</v>
      </c>
      <c r="E55" s="71">
        <f>SUM(Savings_FirstYear!$AR55:AS55)-SUM(Savings_FirstYear!$CD55:CE55)</f>
        <v>0</v>
      </c>
      <c r="F55" s="71">
        <f>SUM(Savings_FirstYear!$AR55:AT55)-SUM(Savings_FirstYear!$CD55:CF55)</f>
        <v>0</v>
      </c>
      <c r="G55" s="71">
        <f>SUM(Savings_FirstYear!$AR55:AU55)-SUM(Savings_FirstYear!$CD55:CG55)</f>
        <v>0</v>
      </c>
      <c r="H55" s="71">
        <f>SUM(Savings_FirstYear!$AR55:AV55)-SUM(Savings_FirstYear!$CD55:CH55)</f>
        <v>0</v>
      </c>
      <c r="I55" s="71">
        <f>SUM(Savings_FirstYear!$AR55:AW55)-SUM(Savings_FirstYear!$CD55:CI55)</f>
        <v>0</v>
      </c>
      <c r="J55" s="71">
        <f>SUM(Savings_FirstYear!$AR55:AX55)-SUM(Savings_FirstYear!$CD55:CJ55)</f>
        <v>0</v>
      </c>
      <c r="K55" s="71">
        <f>SUM(Savings_FirstYear!$AR55:AY55)-SUM(Savings_FirstYear!$CD55:CK55)</f>
        <v>0</v>
      </c>
      <c r="L55" s="71">
        <f>SUM(Savings_FirstYear!$AR55:AZ55)-SUM(Savings_FirstYear!$CD55:CL55)</f>
        <v>1.4090655691414276</v>
      </c>
      <c r="M55" s="71">
        <f>SUM(Savings_FirstYear!$AR55:BA55)-SUM(Savings_FirstYear!$CD55:CM55)</f>
        <v>4.249750696894826</v>
      </c>
      <c r="N55" s="71">
        <f>SUM(Savings_FirstYear!$AR55:BB55)-SUM(Savings_FirstYear!$CD55:CN55)</f>
        <v>8.5364426433032818</v>
      </c>
      <c r="O55" s="71">
        <f>SUM(Savings_FirstYear!$AR55:BC55)-SUM(Savings_FirstYear!$CD55:CO55)</f>
        <v>14.275252482530277</v>
      </c>
      <c r="P55" s="71">
        <f>SUM(Savings_FirstYear!$AR55:BD55)-SUM(Savings_FirstYear!$CD55:CP55)</f>
        <v>21.463988478809064</v>
      </c>
      <c r="Q55" s="71">
        <f>SUM(Savings_FirstYear!$AR55:BE55)-SUM(Savings_FirstYear!$CD55:CQ55)</f>
        <v>28.654175259075632</v>
      </c>
      <c r="R55" s="71">
        <f>SUM(Savings_FirstYear!$AR55:BF55)-SUM(Savings_FirstYear!$CD55:CR55)</f>
        <v>35.593175329045366</v>
      </c>
      <c r="S55" s="71">
        <f>SUM(Savings_FirstYear!$AR55:BG55)-SUM(Savings_FirstYear!$CD55:CS55)</f>
        <v>42.039188453279884</v>
      </c>
      <c r="T55" s="71">
        <f>SUM(Savings_FirstYear!$AR55:BH55)-SUM(Savings_FirstYear!$CD55:CT55)</f>
        <v>47.991448475846795</v>
      </c>
      <c r="U55" s="71">
        <f>SUM(Savings_FirstYear!$AR55:BI55)-SUM(Savings_FirstYear!$CD55:CU55)</f>
        <v>53.287408919173124</v>
      </c>
      <c r="V55" s="71">
        <f>SUM(Savings_FirstYear!$AR55:BJ55)-SUM(Savings_FirstYear!$CD55:CV55)</f>
        <v>57.641999603086504</v>
      </c>
      <c r="W55" s="71">
        <f>SUM(Savings_FirstYear!$AR55:BK55)-SUM(Savings_FirstYear!$CD55:CW55)</f>
        <v>61.319913746720417</v>
      </c>
      <c r="X55" s="71">
        <f>SUM(Savings_FirstYear!$AR55:BL55)-SUM(Savings_FirstYear!$CD55:CX55)</f>
        <v>64.572639559623084</v>
      </c>
      <c r="Y55" s="71">
        <f>SUM(Savings_FirstYear!$AR55:BM55)-SUM(Savings_FirstYear!$CD55:CY55)</f>
        <v>67.403509905733401</v>
      </c>
      <c r="Z55" s="71">
        <f>SUM(Savings_FirstYear!$AR55:BN55)-SUM(Savings_FirstYear!$CD55:CZ55)</f>
        <v>69.640971633172569</v>
      </c>
      <c r="AA55" s="71">
        <f>SUM(Savings_FirstYear!$AR55:BO55)-SUM(Savings_FirstYear!$CD55:DA55)</f>
        <v>71.49252331969592</v>
      </c>
      <c r="AB55" s="71">
        <f>SUM(Savings_FirstYear!$AR55:BP55)-SUM(Savings_FirstYear!$CD55:DB55)</f>
        <v>72.955073903339212</v>
      </c>
      <c r="AC55" s="71">
        <f>SUM(Savings_FirstYear!$AR55:BQ55)-SUM(Savings_FirstYear!$CD55:DC55)</f>
        <v>74.026514403082913</v>
      </c>
      <c r="AD55" s="71">
        <f>SUM(Savings_FirstYear!$AR55:BR55)-SUM(Savings_FirstYear!$CD55:DD55)</f>
        <v>74.706804423743506</v>
      </c>
      <c r="AE55" s="71">
        <f>SUM(Savings_FirstYear!$AR55:BS55)-SUM(Savings_FirstYear!$CD55:DE55)</f>
        <v>75.350974007590565</v>
      </c>
      <c r="AF55" s="71">
        <f>SUM(Savings_FirstYear!$AR55:BT55)-SUM(Savings_FirstYear!$CD55:DF55)</f>
        <v>76.046916517666347</v>
      </c>
      <c r="AG55" s="71">
        <f>SUM(Savings_FirstYear!$AR55:BU55)-SUM(Savings_FirstYear!$CD55:DG55)</f>
        <v>76.761953300331086</v>
      </c>
      <c r="AH55" s="71">
        <f>SUM(Savings_FirstYear!$AR55:BV55)-SUM(Savings_FirstYear!$CD55:DH55)</f>
        <v>77.486352398974844</v>
      </c>
      <c r="AI55" s="71">
        <f>SUM(Savings_FirstYear!$AR55:BW55)-SUM(Savings_FirstYear!$CD55:DI55)</f>
        <v>78.215490077651992</v>
      </c>
      <c r="AJ55" s="71">
        <f>SUM(Savings_FirstYear!$AR55:BX55)-SUM(Savings_FirstYear!$CD55:DJ55)</f>
        <v>78.944348127199575</v>
      </c>
      <c r="AK55" s="71">
        <f>SUM(Savings_FirstYear!$AR55:BY55)-SUM(Savings_FirstYear!$CD55:DK55)</f>
        <v>79.667206398245185</v>
      </c>
      <c r="AL55" s="71">
        <f>SUM(Savings_FirstYear!$AR55:BZ55)-SUM(Savings_FirstYear!$CD55:DL55)</f>
        <v>80.403695849201995</v>
      </c>
      <c r="AM55" s="71">
        <f>SUM(Savings_FirstYear!$AR55:CA55)-SUM(Savings_FirstYear!$CD55:DM55)</f>
        <v>81.156061817196161</v>
      </c>
      <c r="AN55" s="71">
        <f>SUM(Savings_FirstYear!$AR55:CB55)-SUM(Savings_FirstYear!$CD55:DN55)</f>
        <v>81.922367957204102</v>
      </c>
      <c r="AO55" s="71">
        <f>SUM(Savings_FirstYear!$AR55:CC55)-SUM(Savings_FirstYear!$CD55:DO55)</f>
        <v>82.699902715980897</v>
      </c>
      <c r="AP55" s="55">
        <f>D55/Sales!J55</f>
        <v>0</v>
      </c>
      <c r="AQ55" s="55">
        <f>E55/Sales!K55</f>
        <v>0</v>
      </c>
      <c r="AR55" s="55">
        <f>F55/Sales!L55</f>
        <v>0</v>
      </c>
      <c r="AS55" s="55">
        <f>G55/Sales!M55</f>
        <v>0</v>
      </c>
      <c r="AT55" s="55">
        <f>H55/Sales!N55</f>
        <v>0</v>
      </c>
      <c r="AU55" s="55">
        <f>I55/Sales!O55</f>
        <v>0</v>
      </c>
      <c r="AV55" s="55">
        <f>J55/Sales!P55</f>
        <v>0</v>
      </c>
      <c r="AW55" s="55">
        <f>K55/Sales!Q55</f>
        <v>0</v>
      </c>
      <c r="AX55" s="55">
        <f>L55/Sales!R55</f>
        <v>1.9801917999521393E-3</v>
      </c>
      <c r="AY55" s="55">
        <f>M55/Sales!S55</f>
        <v>5.9131210630739301E-3</v>
      </c>
      <c r="AZ55" s="55">
        <f>N55/Sales!T55</f>
        <v>1.1760004978944385E-2</v>
      </c>
      <c r="BA55" s="55">
        <f>O55/Sales!U55</f>
        <v>1.9471151651452748E-2</v>
      </c>
      <c r="BB55" s="55">
        <f>P55/Sales!V55</f>
        <v>2.8986483343497179E-2</v>
      </c>
      <c r="BC55" s="55">
        <f>Q55/Sales!W55</f>
        <v>3.8313363329750681E-2</v>
      </c>
      <c r="BD55" s="55">
        <f>R55/Sales!X55</f>
        <v>4.712011711717045E-2</v>
      </c>
      <c r="BE55" s="55">
        <f>S55/Sales!Y55</f>
        <v>5.5102488550394652E-2</v>
      </c>
      <c r="BF55" s="55">
        <f>T55/Sales!Z55</f>
        <v>6.2281348822619896E-2</v>
      </c>
      <c r="BG55" s="55">
        <f>U55/Sales!AA55</f>
        <v>6.8469320348556448E-2</v>
      </c>
      <c r="BH55" s="55">
        <f>V55/Sales!AB55</f>
        <v>7.333101795534569E-2</v>
      </c>
      <c r="BI55" s="55">
        <f>W55/Sales!AC55</f>
        <v>7.7237369252763366E-2</v>
      </c>
      <c r="BJ55" s="55">
        <f>X55/Sales!AD55</f>
        <v>8.0528894922642633E-2</v>
      </c>
      <c r="BK55" s="55">
        <f>Y55/Sales!AE55</f>
        <v>8.3226757338311932E-2</v>
      </c>
      <c r="BL55" s="55">
        <f>Z55/Sales!AF55</f>
        <v>8.5137823950007463E-2</v>
      </c>
      <c r="BM55" s="55">
        <f>AA55/Sales!AG55</f>
        <v>8.6535759916359839E-2</v>
      </c>
      <c r="BN55" s="55">
        <f>AB55/Sales!AH55</f>
        <v>8.7431463879656016E-2</v>
      </c>
      <c r="BO55" s="55">
        <f>AC55/Sales!AI55</f>
        <v>8.7836861789010873E-2</v>
      </c>
      <c r="BP55" s="55">
        <f>AD55/Sales!AJ55</f>
        <v>8.7766126656506321E-2</v>
      </c>
      <c r="BQ55" s="55">
        <f>AE55/Sales!AK55</f>
        <v>8.7646162346781201E-2</v>
      </c>
      <c r="BR55" s="55">
        <f>AF55/Sales!AL55</f>
        <v>8.761996650065261E-2</v>
      </c>
      <c r="BS55" s="55">
        <f>AG55/Sales!AM55</f>
        <v>8.7608234774968763E-2</v>
      </c>
      <c r="BT55" s="55">
        <f>AH55/Sales!AN55</f>
        <v>8.7599488195729727E-2</v>
      </c>
      <c r="BU55" s="55">
        <f>AI55/Sales!AO55</f>
        <v>8.7588393590496597E-2</v>
      </c>
      <c r="BV55" s="55">
        <f>AJ55/Sales!AP55</f>
        <v>8.7569379501907255E-2</v>
      </c>
      <c r="BW55" s="55">
        <f>AK55/Sales!AQ55</f>
        <v>8.7536314335828841E-2</v>
      </c>
      <c r="BX55" s="55">
        <f>AL55/Sales!AR55</f>
        <v>8.7510893786774471E-2</v>
      </c>
      <c r="BY55" s="55">
        <f>AM55/Sales!AS55</f>
        <v>8.7495256915996744E-2</v>
      </c>
      <c r="BZ55" s="55">
        <f>AN55/Sales!AT55</f>
        <v>8.7486991542988168E-2</v>
      </c>
      <c r="CA55" s="55">
        <f>AO55/Sales!AU55</f>
        <v>8.7482950750261093E-2</v>
      </c>
    </row>
    <row r="56" spans="2:80" x14ac:dyDescent="0.35">
      <c r="B56" s="27" t="s">
        <v>2167</v>
      </c>
      <c r="C56" s="27" t="s">
        <v>223</v>
      </c>
      <c r="D56" s="71">
        <f>SUM(Savings_FirstYear!$AR56:AR56)-SUM(Savings_FirstYear!$CD56:CD56)</f>
        <v>0</v>
      </c>
      <c r="E56" s="71">
        <f>SUM(Savings_FirstYear!$AR56:AS56)-SUM(Savings_FirstYear!$CD56:CE56)</f>
        <v>0</v>
      </c>
      <c r="F56" s="71">
        <f>SUM(Savings_FirstYear!$AR56:AT56)-SUM(Savings_FirstYear!$CD56:CF56)</f>
        <v>0</v>
      </c>
      <c r="G56" s="71">
        <f>SUM(Savings_FirstYear!$AR56:AU56)-SUM(Savings_FirstYear!$CD56:CG56)</f>
        <v>0</v>
      </c>
      <c r="H56" s="71">
        <f>SUM(Savings_FirstYear!$AR56:AV56)-SUM(Savings_FirstYear!$CD56:CH56)</f>
        <v>0</v>
      </c>
      <c r="I56" s="71">
        <f>SUM(Savings_FirstYear!$AR56:AW56)-SUM(Savings_FirstYear!$CD56:CI56)</f>
        <v>0</v>
      </c>
      <c r="J56" s="71">
        <f>SUM(Savings_FirstYear!$AR56:AX56)-SUM(Savings_FirstYear!$CD56:CJ56)</f>
        <v>0</v>
      </c>
      <c r="K56" s="71">
        <f>SUM(Savings_FirstYear!$AR56:AY56)-SUM(Savings_FirstYear!$CD56:CK56)</f>
        <v>0</v>
      </c>
      <c r="L56" s="71">
        <f>SUM(Savings_FirstYear!$AR56:AZ56)-SUM(Savings_FirstYear!$CD56:CL56)</f>
        <v>1.0894857696475526</v>
      </c>
      <c r="M56" s="71">
        <f>SUM(Savings_FirstYear!$AR56:BA56)-SUM(Savings_FirstYear!$CD56:CM56)</f>
        <v>3.2817020239755403</v>
      </c>
      <c r="N56" s="71">
        <f>SUM(Savings_FirstYear!$AR56:BB56)-SUM(Savings_FirstYear!$CD56:CN56)</f>
        <v>6.58349039773824</v>
      </c>
      <c r="O56" s="71">
        <f>SUM(Savings_FirstYear!$AR56:BC56)-SUM(Savings_FirstYear!$CD56:CO56)</f>
        <v>10.995237009865672</v>
      </c>
      <c r="P56" s="71">
        <f>SUM(Savings_FirstYear!$AR56:BD56)-SUM(Savings_FirstYear!$CD56:CP56)</f>
        <v>16.51088460627675</v>
      </c>
      <c r="Q56" s="71">
        <f>SUM(Savings_FirstYear!$AR56:BE56)-SUM(Savings_FirstYear!$CD56:CQ56)</f>
        <v>22.016821714014778</v>
      </c>
      <c r="R56" s="71">
        <f>SUM(Savings_FirstYear!$AR56:BF56)-SUM(Savings_FirstYear!$CD56:CR56)</f>
        <v>27.31761791680977</v>
      </c>
      <c r="S56" s="71">
        <f>SUM(Savings_FirstYear!$AR56:BG56)-SUM(Savings_FirstYear!$CD56:CS56)</f>
        <v>32.226974443236074</v>
      </c>
      <c r="T56" s="71">
        <f>SUM(Savings_FirstYear!$AR56:BH56)-SUM(Savings_FirstYear!$CD56:CT56)</f>
        <v>36.745683326650635</v>
      </c>
      <c r="U56" s="71">
        <f>SUM(Savings_FirstYear!$AR56:BI56)-SUM(Savings_FirstYear!$CD56:CU56)</f>
        <v>40.749457155994925</v>
      </c>
      <c r="V56" s="71">
        <f>SUM(Savings_FirstYear!$AR56:BJ56)-SUM(Savings_FirstYear!$CD56:CV56)</f>
        <v>44.019760835954195</v>
      </c>
      <c r="W56" s="71">
        <f>SUM(Savings_FirstYear!$AR56:BK56)-SUM(Savings_FirstYear!$CD56:CW56)</f>
        <v>46.76206271080644</v>
      </c>
      <c r="X56" s="71">
        <f>SUM(Savings_FirstYear!$AR56:BL56)-SUM(Savings_FirstYear!$CD56:CX56)</f>
        <v>49.170960861653718</v>
      </c>
      <c r="Y56" s="71">
        <f>SUM(Savings_FirstYear!$AR56:BM56)-SUM(Savings_FirstYear!$CD56:CY56)</f>
        <v>51.250291630569507</v>
      </c>
      <c r="Z56" s="71">
        <f>SUM(Savings_FirstYear!$AR56:BN56)-SUM(Savings_FirstYear!$CD56:CZ56)</f>
        <v>52.867409737301983</v>
      </c>
      <c r="AA56" s="71">
        <f>SUM(Savings_FirstYear!$AR56:BO56)-SUM(Savings_FirstYear!$CD56:DA56)</f>
        <v>54.182334590470418</v>
      </c>
      <c r="AB56" s="71">
        <f>SUM(Savings_FirstYear!$AR56:BP56)-SUM(Savings_FirstYear!$CD56:DB56)</f>
        <v>55.193872418635756</v>
      </c>
      <c r="AC56" s="71">
        <f>SUM(Savings_FirstYear!$AR56:BQ56)-SUM(Savings_FirstYear!$CD56:DC56)</f>
        <v>55.901601372453619</v>
      </c>
      <c r="AD56" s="71">
        <f>SUM(Savings_FirstYear!$AR56:BR56)-SUM(Savings_FirstYear!$CD56:DD56)</f>
        <v>56.306702725915841</v>
      </c>
      <c r="AE56" s="71">
        <f>SUM(Savings_FirstYear!$AR56:BS56)-SUM(Savings_FirstYear!$CD56:DE56)</f>
        <v>56.682271743319902</v>
      </c>
      <c r="AF56" s="71">
        <f>SUM(Savings_FirstYear!$AR56:BT56)-SUM(Savings_FirstYear!$CD56:DF56)</f>
        <v>57.095774609318568</v>
      </c>
      <c r="AG56" s="71">
        <f>SUM(Savings_FirstYear!$AR56:BU56)-SUM(Savings_FirstYear!$CD56:DG56)</f>
        <v>57.518641736964035</v>
      </c>
      <c r="AH56" s="71">
        <f>SUM(Savings_FirstYear!$AR56:BV56)-SUM(Savings_FirstYear!$CD56:DH56)</f>
        <v>57.943341287417354</v>
      </c>
      <c r="AI56" s="71">
        <f>SUM(Savings_FirstYear!$AR56:BW56)-SUM(Savings_FirstYear!$CD56:DI56)</f>
        <v>58.366311586396037</v>
      </c>
      <c r="AJ56" s="71">
        <f>SUM(Savings_FirstYear!$AR56:BX56)-SUM(Savings_FirstYear!$CD56:DJ56)</f>
        <v>58.783697462470144</v>
      </c>
      <c r="AK56" s="71">
        <f>SUM(Savings_FirstYear!$AR56:BY56)-SUM(Savings_FirstYear!$CD56:DK56)</f>
        <v>59.191109913714811</v>
      </c>
      <c r="AL56" s="71">
        <f>SUM(Savings_FirstYear!$AR56:BZ56)-SUM(Savings_FirstYear!$CD56:DL56)</f>
        <v>59.603587894995286</v>
      </c>
      <c r="AM56" s="71">
        <f>SUM(Savings_FirstYear!$AR56:CA56)-SUM(Savings_FirstYear!$CD56:DM56)</f>
        <v>60.023383746323645</v>
      </c>
      <c r="AN56" s="71">
        <f>SUM(Savings_FirstYear!$AR56:CB56)-SUM(Savings_FirstYear!$CD56:DN56)</f>
        <v>60.44950844151532</v>
      </c>
      <c r="AO56" s="71">
        <f>SUM(Savings_FirstYear!$AR56:CC56)-SUM(Savings_FirstYear!$CD56:DO56)</f>
        <v>60.879818166398508</v>
      </c>
      <c r="AP56" s="55">
        <f>D56/Sales!J56</f>
        <v>0</v>
      </c>
      <c r="AQ56" s="55">
        <f>E56/Sales!K56</f>
        <v>0</v>
      </c>
      <c r="AR56" s="55">
        <f>F56/Sales!L56</f>
        <v>0</v>
      </c>
      <c r="AS56" s="55">
        <f>G56/Sales!M56</f>
        <v>0</v>
      </c>
      <c r="AT56" s="55">
        <f>H56/Sales!N56</f>
        <v>0</v>
      </c>
      <c r="AU56" s="55">
        <f>I56/Sales!O56</f>
        <v>0</v>
      </c>
      <c r="AV56" s="55">
        <f>J56/Sales!P56</f>
        <v>0</v>
      </c>
      <c r="AW56" s="55">
        <f>K56/Sales!Q56</f>
        <v>0</v>
      </c>
      <c r="AX56" s="55">
        <f>L56/Sales!R56</f>
        <v>1.9839726259807153E-3</v>
      </c>
      <c r="AY56" s="55">
        <f>M56/Sales!S56</f>
        <v>5.928146647520555E-3</v>
      </c>
      <c r="AZ56" s="55">
        <f>N56/Sales!T56</f>
        <v>1.1797274371667769E-2</v>
      </c>
      <c r="BA56" s="55">
        <f>O56/Sales!U56</f>
        <v>1.9545003333550918E-2</v>
      </c>
      <c r="BB56" s="55">
        <f>P56/Sales!V56</f>
        <v>2.9114355166194657E-2</v>
      </c>
      <c r="BC56" s="55">
        <f>Q56/Sales!W56</f>
        <v>3.8512094547944721E-2</v>
      </c>
      <c r="BD56" s="55">
        <f>R56/Sales!X56</f>
        <v>4.7401383750263981E-2</v>
      </c>
      <c r="BE56" s="55">
        <f>S56/Sales!Y56</f>
        <v>5.5471946841319238E-2</v>
      </c>
      <c r="BF56" s="55">
        <f>T56/Sales!Z56</f>
        <v>6.2743086850717236E-2</v>
      </c>
      <c r="BG56" s="55">
        <f>U56/Sales!AA56</f>
        <v>6.9021923986534978E-2</v>
      </c>
      <c r="BH56" s="55">
        <f>V56/Sales!AB56</f>
        <v>7.3963693809796366E-2</v>
      </c>
      <c r="BI56" s="55">
        <f>W56/Sales!AC56</f>
        <v>7.7941768078801377E-2</v>
      </c>
      <c r="BJ56" s="55">
        <f>X56/Sales!AD56</f>
        <v>8.1300079149729629E-2</v>
      </c>
      <c r="BK56" s="55">
        <f>Y56/Sales!AE56</f>
        <v>8.405901455732373E-2</v>
      </c>
      <c r="BL56" s="55">
        <f>Z56/Sales!AF56</f>
        <v>8.6016479920656294E-2</v>
      </c>
      <c r="BM56" s="55">
        <f>AA56/Sales!AG56</f>
        <v>8.7449438878286684E-2</v>
      </c>
      <c r="BN56" s="55">
        <f>AB56/Sales!AH56</f>
        <v>8.836816945257768E-2</v>
      </c>
      <c r="BO56" s="55">
        <f>AC56/Sales!AI56</f>
        <v>8.8784043912677399E-2</v>
      </c>
      <c r="BP56" s="55">
        <f>AD56/Sales!AJ56</f>
        <v>8.8710790536800962E-2</v>
      </c>
      <c r="BQ56" s="55">
        <f>AE56/Sales!AK56</f>
        <v>8.8586854466978768E-2</v>
      </c>
      <c r="BR56" s="55">
        <f>AF56/Sales!AL56</f>
        <v>8.8604843037774453E-2</v>
      </c>
      <c r="BS56" s="55">
        <f>AG56/Sales!AM56</f>
        <v>8.8632616694373403E-2</v>
      </c>
      <c r="BT56" s="55">
        <f>AH56/Sales!AN56</f>
        <v>8.8658410786509878E-2</v>
      </c>
      <c r="BU56" s="55">
        <f>AI56/Sales!AO56</f>
        <v>8.8676820766278613E-2</v>
      </c>
      <c r="BV56" s="55">
        <f>AJ56/Sales!AP56</f>
        <v>8.8682151849625496E-2</v>
      </c>
      <c r="BW56" s="55">
        <f>AK56/Sales!AQ56</f>
        <v>8.8668071899273102E-2</v>
      </c>
      <c r="BX56" s="55">
        <f>AL56/Sales!AR56</f>
        <v>8.865732885973511E-2</v>
      </c>
      <c r="BY56" s="55">
        <f>AM56/Sales!AS56</f>
        <v>8.865315004534545E-2</v>
      </c>
      <c r="BZ56" s="55">
        <f>AN56/Sales!AT56</f>
        <v>8.8653916973548366E-2</v>
      </c>
      <c r="CA56" s="55">
        <f>AO56/Sales!AU56</f>
        <v>8.8656372924756352E-2</v>
      </c>
    </row>
    <row r="57" spans="2:80" ht="18" thickBot="1" x14ac:dyDescent="0.4">
      <c r="B57" s="27" t="s">
        <v>2168</v>
      </c>
      <c r="C57" s="27" t="s">
        <v>53</v>
      </c>
      <c r="D57" s="71">
        <f>SUM(Savings_FirstYear!$AR57:AR57)-SUM(Savings_FirstYear!$CD57:CD57)</f>
        <v>0</v>
      </c>
      <c r="E57" s="71">
        <f>SUM(Savings_FirstYear!$AR57:AS57)-SUM(Savings_FirstYear!$CD57:CE57)</f>
        <v>0</v>
      </c>
      <c r="F57" s="71">
        <f>SUM(Savings_FirstYear!$AR57:AT57)-SUM(Savings_FirstYear!$CD57:CF57)</f>
        <v>0</v>
      </c>
      <c r="G57" s="71">
        <f>SUM(Savings_FirstYear!$AR57:AU57)-SUM(Savings_FirstYear!$CD57:CG57)</f>
        <v>0</v>
      </c>
      <c r="H57" s="71">
        <f>SUM(Savings_FirstYear!$AR57:AV57)-SUM(Savings_FirstYear!$CD57:CH57)</f>
        <v>0</v>
      </c>
      <c r="I57" s="71">
        <f>SUM(Savings_FirstYear!$AR57:AW57)-SUM(Savings_FirstYear!$CD57:CI57)</f>
        <v>0</v>
      </c>
      <c r="J57" s="71">
        <f>SUM(Savings_FirstYear!$AR57:AX57)-SUM(Savings_FirstYear!$CD57:CJ57)</f>
        <v>0</v>
      </c>
      <c r="K57" s="71">
        <f>SUM(Savings_FirstYear!$AR57:AY57)-SUM(Savings_FirstYear!$CD57:CK57)</f>
        <v>0</v>
      </c>
      <c r="L57" s="71">
        <f>SUM(Savings_FirstYear!$AR57:AZ57)-SUM(Savings_FirstYear!$CD57:CL57)</f>
        <v>0.10063069244127069</v>
      </c>
      <c r="M57" s="71">
        <f>SUM(Savings_FirstYear!$AR57:BA57)-SUM(Savings_FirstYear!$CD57:CM57)</f>
        <v>0.30350280689342102</v>
      </c>
      <c r="N57" s="71">
        <f>SUM(Savings_FirstYear!$AR57:BB57)-SUM(Savings_FirstYear!$CD57:CN57)</f>
        <v>0.60964383275948186</v>
      </c>
      <c r="O57" s="71">
        <f>SUM(Savings_FirstYear!$AR57:BC57)-SUM(Savings_FirstYear!$CD57:CO57)</f>
        <v>1.0194902022666672</v>
      </c>
      <c r="P57" s="71">
        <f>SUM(Savings_FirstYear!$AR57:BD57)-SUM(Savings_FirstYear!$CD57:CP57)</f>
        <v>1.5328853890668168</v>
      </c>
      <c r="Q57" s="71">
        <f>SUM(Savings_FirstYear!$AR57:BE57)-SUM(Savings_FirstYear!$CD57:CQ57)</f>
        <v>2.0463841859476259</v>
      </c>
      <c r="R57" s="71">
        <f>SUM(Savings_FirstYear!$AR57:BF57)-SUM(Savings_FirstYear!$CD57:CR57)</f>
        <v>2.5419440783922016</v>
      </c>
      <c r="S57" s="71">
        <f>SUM(Savings_FirstYear!$AR57:BG57)-SUM(Savings_FirstYear!$CD57:CS57)</f>
        <v>3.0022965122200218</v>
      </c>
      <c r="T57" s="71">
        <f>SUM(Savings_FirstYear!$AR57:BH57)-SUM(Savings_FirstYear!$CD57:CT57)</f>
        <v>3.4273867711682784</v>
      </c>
      <c r="U57" s="71">
        <f>SUM(Savings_FirstYear!$AR57:BI57)-SUM(Savings_FirstYear!$CD57:CU57)</f>
        <v>3.8056063361231138</v>
      </c>
      <c r="V57" s="71">
        <f>SUM(Savings_FirstYear!$AR57:BJ57)-SUM(Savings_FirstYear!$CD57:CV57)</f>
        <v>4.1165964599450433</v>
      </c>
      <c r="W57" s="71">
        <f>SUM(Savings_FirstYear!$AR57:BK57)-SUM(Savings_FirstYear!$CD57:CW57)</f>
        <v>4.3792606362040232</v>
      </c>
      <c r="X57" s="71">
        <f>SUM(Savings_FirstYear!$AR57:BL57)-SUM(Savings_FirstYear!$CD57:CX57)</f>
        <v>4.6115593013920702</v>
      </c>
      <c r="Y57" s="71">
        <f>SUM(Savings_FirstYear!$AR57:BM57)-SUM(Savings_FirstYear!$CD57:CY57)</f>
        <v>4.8137304773680185</v>
      </c>
      <c r="Z57" s="71">
        <f>SUM(Savings_FirstYear!$AR57:BN57)-SUM(Savings_FirstYear!$CD57:CZ57)</f>
        <v>4.9735224188319194</v>
      </c>
      <c r="AA57" s="71">
        <f>SUM(Savings_FirstYear!$AR57:BO57)-SUM(Savings_FirstYear!$CD57:DA57)</f>
        <v>5.1057539717036411</v>
      </c>
      <c r="AB57" s="71">
        <f>SUM(Savings_FirstYear!$AR57:BP57)-SUM(Savings_FirstYear!$CD57:DB57)</f>
        <v>5.2102043828027416</v>
      </c>
      <c r="AC57" s="71">
        <f>SUM(Savings_FirstYear!$AR57:BQ57)-SUM(Savings_FirstYear!$CD57:DC57)</f>
        <v>5.2867230358449326</v>
      </c>
      <c r="AD57" s="71">
        <f>SUM(Savings_FirstYear!$AR57:BR57)-SUM(Savings_FirstYear!$CD57:DD57)</f>
        <v>5.3353070459429697</v>
      </c>
      <c r="AE57" s="71">
        <f>SUM(Savings_FirstYear!$AR57:BS57)-SUM(Savings_FirstYear!$CD57:DE57)</f>
        <v>5.3813114567324787</v>
      </c>
      <c r="AF57" s="71">
        <f>SUM(Savings_FirstYear!$AR57:BT57)-SUM(Savings_FirstYear!$CD57:DF57)</f>
        <v>5.4310133146317625</v>
      </c>
      <c r="AG57" s="71">
        <f>SUM(Savings_FirstYear!$AR57:BU57)-SUM(Savings_FirstYear!$CD57:DG57)</f>
        <v>5.4820788208341291</v>
      </c>
      <c r="AH57" s="71">
        <f>SUM(Savings_FirstYear!$AR57:BV57)-SUM(Savings_FirstYear!$CD57:DH57)</f>
        <v>5.5338129519468282</v>
      </c>
      <c r="AI57" s="71">
        <f>SUM(Savings_FirstYear!$AR57:BW57)-SUM(Savings_FirstYear!$CD57:DI57)</f>
        <v>5.5858854964026623</v>
      </c>
      <c r="AJ57" s="71">
        <f>SUM(Savings_FirstYear!$AR57:BX57)-SUM(Savings_FirstYear!$CD57:DJ57)</f>
        <v>5.63793807069277</v>
      </c>
      <c r="AK57" s="71">
        <f>SUM(Savings_FirstYear!$AR57:BY57)-SUM(Savings_FirstYear!$CD57:DK57)</f>
        <v>5.689562161115008</v>
      </c>
      <c r="AL57" s="71">
        <f>SUM(Savings_FirstYear!$AR57:BZ57)-SUM(Savings_FirstYear!$CD57:DL57)</f>
        <v>5.7421597442570285</v>
      </c>
      <c r="AM57" s="71">
        <f>SUM(Savings_FirstYear!$AR57:CA57)-SUM(Savings_FirstYear!$CD57:DM57)</f>
        <v>5.7958911744946118</v>
      </c>
      <c r="AN57" s="71">
        <f>SUM(Savings_FirstYear!$AR57:CB57)-SUM(Savings_FirstYear!$CD57:DN57)</f>
        <v>5.8506181646218227</v>
      </c>
      <c r="AO57" s="71">
        <f>SUM(Savings_FirstYear!$AR57:CC57)-SUM(Savings_FirstYear!$CD57:DO57)</f>
        <v>5.9061470646860972</v>
      </c>
      <c r="AP57" s="55">
        <f>D57/Sales!J57</f>
        <v>0</v>
      </c>
      <c r="AQ57" s="55">
        <f>E57/Sales!K57</f>
        <v>0</v>
      </c>
      <c r="AR57" s="55">
        <f>F57/Sales!L57</f>
        <v>0</v>
      </c>
      <c r="AS57" s="55">
        <f>G57/Sales!M57</f>
        <v>0</v>
      </c>
      <c r="AT57" s="55">
        <f>H57/Sales!N57</f>
        <v>0</v>
      </c>
      <c r="AU57" s="55">
        <f>I57/Sales!O57</f>
        <v>0</v>
      </c>
      <c r="AV57" s="55">
        <f>J57/Sales!P57</f>
        <v>0</v>
      </c>
      <c r="AW57" s="55">
        <f>K57/Sales!Q57</f>
        <v>0</v>
      </c>
      <c r="AX57" s="55">
        <f>L57/Sales!R57</f>
        <v>1.9801917999521393E-3</v>
      </c>
      <c r="AY57" s="55">
        <f>M57/Sales!S57</f>
        <v>5.9131210630739292E-3</v>
      </c>
      <c r="AZ57" s="55">
        <f>N57/Sales!T57</f>
        <v>1.1760004978944385E-2</v>
      </c>
      <c r="BA57" s="55">
        <f>O57/Sales!U57</f>
        <v>1.9471151651452748E-2</v>
      </c>
      <c r="BB57" s="55">
        <f>P57/Sales!V57</f>
        <v>2.8986483343497182E-2</v>
      </c>
      <c r="BC57" s="55">
        <f>Q57/Sales!W57</f>
        <v>3.8313363329750681E-2</v>
      </c>
      <c r="BD57" s="55">
        <f>R57/Sales!X57</f>
        <v>4.7120117117170457E-2</v>
      </c>
      <c r="BE57" s="55">
        <f>S57/Sales!Y57</f>
        <v>5.5102488550394665E-2</v>
      </c>
      <c r="BF57" s="55">
        <f>T57/Sales!Z57</f>
        <v>6.2281348822619917E-2</v>
      </c>
      <c r="BG57" s="55">
        <f>U57/Sales!AA57</f>
        <v>6.8469320348556476E-2</v>
      </c>
      <c r="BH57" s="55">
        <f>V57/Sales!AB57</f>
        <v>7.3331017955345718E-2</v>
      </c>
      <c r="BI57" s="55">
        <f>W57/Sales!AC57</f>
        <v>7.7237369252763408E-2</v>
      </c>
      <c r="BJ57" s="55">
        <f>X57/Sales!AD57</f>
        <v>8.052889492264266E-2</v>
      </c>
      <c r="BK57" s="55">
        <f>Y57/Sales!AE57</f>
        <v>8.322675733831196E-2</v>
      </c>
      <c r="BL57" s="55">
        <f>Z57/Sales!AF57</f>
        <v>8.5137823950007491E-2</v>
      </c>
      <c r="BM57" s="55">
        <f>AA57/Sales!AG57</f>
        <v>8.6535759916359839E-2</v>
      </c>
      <c r="BN57" s="55">
        <f>AB57/Sales!AH57</f>
        <v>8.743146387965603E-2</v>
      </c>
      <c r="BO57" s="55">
        <f>AC57/Sales!AI57</f>
        <v>8.78368617890109E-2</v>
      </c>
      <c r="BP57" s="55">
        <f>AD57/Sales!AJ57</f>
        <v>8.7766126656506377E-2</v>
      </c>
      <c r="BQ57" s="55">
        <f>AE57/Sales!AK57</f>
        <v>8.764616234678127E-2</v>
      </c>
      <c r="BR57" s="55">
        <f>AF57/Sales!AL57</f>
        <v>8.7619966500652666E-2</v>
      </c>
      <c r="BS57" s="55">
        <f>AG57/Sales!AM57</f>
        <v>8.7608234774968832E-2</v>
      </c>
      <c r="BT57" s="55">
        <f>AH57/Sales!AN57</f>
        <v>8.7599488195729797E-2</v>
      </c>
      <c r="BU57" s="55">
        <f>AI57/Sales!AO57</f>
        <v>8.7588393590496666E-2</v>
      </c>
      <c r="BV57" s="55">
        <f>AJ57/Sales!AP57</f>
        <v>8.7569379501907324E-2</v>
      </c>
      <c r="BW57" s="55">
        <f>AK57/Sales!AQ57</f>
        <v>8.7536314335828896E-2</v>
      </c>
      <c r="BX57" s="55">
        <f>AL57/Sales!AR57</f>
        <v>8.7510893786774527E-2</v>
      </c>
      <c r="BY57" s="55">
        <f>AM57/Sales!AS57</f>
        <v>8.7495256915996827E-2</v>
      </c>
      <c r="BZ57" s="55">
        <f>AN57/Sales!AT57</f>
        <v>8.7486991542988266E-2</v>
      </c>
      <c r="CA57" s="55">
        <f>AO57/Sales!AU57</f>
        <v>8.7482950750261176E-2</v>
      </c>
    </row>
    <row r="58" spans="2:80" ht="18" thickBot="1" x14ac:dyDescent="0.4">
      <c r="B58" s="28" t="s">
        <v>2145</v>
      </c>
      <c r="C58" s="28"/>
      <c r="D58" s="53">
        <f>SUM(Savings_FirstYear!$AR58:AR58)-SUM(Savings_FirstYear!$CD58:CD58)</f>
        <v>0</v>
      </c>
      <c r="E58" s="53">
        <f>SUM(Savings_FirstYear!$AR58:AS58)-SUM(Savings_FirstYear!$CD58:CE58)</f>
        <v>0</v>
      </c>
      <c r="F58" s="53">
        <f>SUM(Savings_FirstYear!$AR58:AT58)-SUM(Savings_FirstYear!$CD58:CF58)</f>
        <v>0</v>
      </c>
      <c r="G58" s="53">
        <f>SUM(Savings_FirstYear!$AR58:AU58)-SUM(Savings_FirstYear!$CD58:CG58)</f>
        <v>0</v>
      </c>
      <c r="H58" s="53">
        <f>SUM(Savings_FirstYear!$AR58:AV58)-SUM(Savings_FirstYear!$CD58:CH58)</f>
        <v>0</v>
      </c>
      <c r="I58" s="53">
        <f>SUM(Savings_FirstYear!$AR58:AW58)-SUM(Savings_FirstYear!$CD58:CI58)</f>
        <v>0</v>
      </c>
      <c r="J58" s="53">
        <f>SUM(Savings_FirstYear!$AR58:AX58)-SUM(Savings_FirstYear!$CD58:CJ58)</f>
        <v>0</v>
      </c>
      <c r="K58" s="53">
        <f>SUM(Savings_FirstYear!$AR58:AY58)-SUM(Savings_FirstYear!$CD58:CK58)</f>
        <v>23150.475624785962</v>
      </c>
      <c r="L58" s="53">
        <f>SUM(Savings_FirstYear!$AR58:AZ58)-SUM(Savings_FirstYear!$CD58:CL58)</f>
        <v>50790.520725595161</v>
      </c>
      <c r="M58" s="53">
        <f>SUM(Savings_FirstYear!$AR58:BA58)-SUM(Savings_FirstYear!$CD58:CM58)</f>
        <v>82544.34709173406</v>
      </c>
      <c r="N58" s="53">
        <f>SUM(Savings_FirstYear!$AR58:BB58)-SUM(Savings_FirstYear!$CD58:CN58)</f>
        <v>117761.13789250661</v>
      </c>
      <c r="O58" s="53">
        <f>SUM(Savings_FirstYear!$AR58:BC58)-SUM(Savings_FirstYear!$CD58:CO58)</f>
        <v>155631.1936522621</v>
      </c>
      <c r="P58" s="53">
        <f>SUM(Savings_FirstYear!$AR58:BD58)-SUM(Savings_FirstYear!$CD58:CP58)</f>
        <v>194125.65015698853</v>
      </c>
      <c r="Q58" s="53">
        <f>SUM(Savings_FirstYear!$AR58:BE58)-SUM(Savings_FirstYear!$CD58:CQ58)</f>
        <v>228354.65490053722</v>
      </c>
      <c r="R58" s="53">
        <f>SUM(Savings_FirstYear!$AR58:BF58)-SUM(Savings_FirstYear!$CD58:CR58)</f>
        <v>257758.94168873251</v>
      </c>
      <c r="S58" s="53">
        <f>SUM(Savings_FirstYear!$AR58:BG58)-SUM(Savings_FirstYear!$CD58:CS58)</f>
        <v>285648.26306775369</v>
      </c>
      <c r="T58" s="53">
        <f>SUM(Savings_FirstYear!$AR58:BH58)-SUM(Savings_FirstYear!$CD58:CT58)</f>
        <v>309515.73009196681</v>
      </c>
      <c r="U58" s="53">
        <f>SUM(Savings_FirstYear!$AR58:BI58)-SUM(Savings_FirstYear!$CD58:CU58)</f>
        <v>327091.7575556665</v>
      </c>
      <c r="V58" s="53">
        <f>SUM(Savings_FirstYear!$AR58:BJ58)-SUM(Savings_FirstYear!$CD58:CV58)</f>
        <v>342817.62723604968</v>
      </c>
      <c r="W58" s="53">
        <f>SUM(Savings_FirstYear!$AR58:BK58)-SUM(Savings_FirstYear!$CD58:CW58)</f>
        <v>357345.15259494807</v>
      </c>
      <c r="X58" s="53">
        <f>SUM(Savings_FirstYear!$AR58:BL58)-SUM(Savings_FirstYear!$CD58:CX58)</f>
        <v>371033.1866733827</v>
      </c>
      <c r="Y58" s="53">
        <f>SUM(Savings_FirstYear!$AR58:BM58)-SUM(Savings_FirstYear!$CD58:CY58)</f>
        <v>378615.30347714224</v>
      </c>
      <c r="Z58" s="53">
        <f>SUM(Savings_FirstYear!$AR58:BN58)-SUM(Savings_FirstYear!$CD58:CZ58)</f>
        <v>383750.28145215451</v>
      </c>
      <c r="AA58" s="53">
        <f>SUM(Savings_FirstYear!$AR58:BO58)-SUM(Savings_FirstYear!$CD58:DA58)</f>
        <v>387866.82388767542</v>
      </c>
      <c r="AB58" s="53">
        <f>SUM(Savings_FirstYear!$AR58:BP58)-SUM(Savings_FirstYear!$CD58:DB58)</f>
        <v>391126.36601893319</v>
      </c>
      <c r="AC58" s="53">
        <f>SUM(Savings_FirstYear!$AR58:BQ58)-SUM(Savings_FirstYear!$CD58:DC58)</f>
        <v>393751.77110854158</v>
      </c>
      <c r="AD58" s="53">
        <f>SUM(Savings_FirstYear!$AR58:BR58)-SUM(Savings_FirstYear!$CD58:DD58)</f>
        <v>396284.59385194251</v>
      </c>
      <c r="AE58" s="53">
        <f>SUM(Savings_FirstYear!$AR58:BS58)-SUM(Savings_FirstYear!$CD58:DE58)</f>
        <v>399013.38193497155</v>
      </c>
      <c r="AF58" s="53">
        <f>SUM(Savings_FirstYear!$AR58:BT58)-SUM(Savings_FirstYear!$CD58:DF58)</f>
        <v>401564.48534852744</v>
      </c>
      <c r="AG58" s="53">
        <f>SUM(Savings_FirstYear!$AR58:BU58)-SUM(Savings_FirstYear!$CD58:DG58)</f>
        <v>404092.98959585372</v>
      </c>
      <c r="AH58" s="53">
        <f>SUM(Savings_FirstYear!$AR58:BV58)-SUM(Savings_FirstYear!$CD58:DH58)</f>
        <v>406644.69778096961</v>
      </c>
      <c r="AI58" s="53">
        <f>SUM(Savings_FirstYear!$AR58:BW58)-SUM(Savings_FirstYear!$CD58:DI58)</f>
        <v>409207.84371776134</v>
      </c>
      <c r="AJ58" s="53">
        <f>SUM(Savings_FirstYear!$AR58:BX58)-SUM(Savings_FirstYear!$CD58:DJ58)</f>
        <v>411761.22168384294</v>
      </c>
      <c r="AK58" s="53">
        <f>SUM(Savings_FirstYear!$AR58:BY58)-SUM(Savings_FirstYear!$CD58:DK58)</f>
        <v>414324.28868771903</v>
      </c>
      <c r="AL58" s="53">
        <f>SUM(Savings_FirstYear!$AR58:BZ58)-SUM(Savings_FirstYear!$CD58:DL58)</f>
        <v>416907.55589794589</v>
      </c>
      <c r="AM58" s="53">
        <f>SUM(Savings_FirstYear!$AR58:CA58)-SUM(Savings_FirstYear!$CD58:DM58)</f>
        <v>419515.39671775373</v>
      </c>
      <c r="AN58" s="53">
        <f>SUM(Savings_FirstYear!$AR58:CB58)-SUM(Savings_FirstYear!$CD58:DN58)</f>
        <v>422137.48433099675</v>
      </c>
      <c r="AO58" s="53">
        <f>SUM(Savings_FirstYear!$AR58:CC58)-SUM(Savings_FirstYear!$CD58:DO58)</f>
        <v>424763.2353720275</v>
      </c>
      <c r="AP58" s="56">
        <f>D58/Sales!J58</f>
        <v>0</v>
      </c>
      <c r="AQ58" s="56">
        <f>E58/Sales!K58</f>
        <v>0</v>
      </c>
      <c r="AR58" s="56">
        <f>F58/Sales!L58</f>
        <v>0</v>
      </c>
      <c r="AS58" s="56">
        <f>G58/Sales!M58</f>
        <v>0</v>
      </c>
      <c r="AT58" s="56">
        <f>H58/Sales!N58</f>
        <v>0</v>
      </c>
      <c r="AU58" s="56">
        <f>I58/Sales!O58</f>
        <v>0</v>
      </c>
      <c r="AV58" s="56">
        <f>J58/Sales!P58</f>
        <v>0</v>
      </c>
      <c r="AW58" s="56">
        <f>K58/Sales!Q58</f>
        <v>5.9444195863158182E-3</v>
      </c>
      <c r="AX58" s="56">
        <f>L58/Sales!R58</f>
        <v>1.2950804157470904E-2</v>
      </c>
      <c r="AY58" s="56">
        <f>M58/Sales!S58</f>
        <v>2.0900797058915791E-2</v>
      </c>
      <c r="AZ58" s="56">
        <f>N58/Sales!T58</f>
        <v>2.9609826439968723E-2</v>
      </c>
      <c r="BA58" s="56">
        <f>O58/Sales!U58</f>
        <v>3.8858478803111954E-2</v>
      </c>
      <c r="BB58" s="56">
        <f>P58/Sales!V58</f>
        <v>4.8130932637635515E-2</v>
      </c>
      <c r="BC58" s="56">
        <f>Q58/Sales!W58</f>
        <v>5.6221232846261369E-2</v>
      </c>
      <c r="BD58" s="56">
        <f>R58/Sales!X58</f>
        <v>6.3015925541809487E-2</v>
      </c>
      <c r="BE58" s="56">
        <f>S58/Sales!Y58</f>
        <v>6.9344368648269053E-2</v>
      </c>
      <c r="BF58" s="56">
        <f>T58/Sales!Z58</f>
        <v>7.461090747897807E-2</v>
      </c>
      <c r="BG58" s="56">
        <f>U58/Sales!AA58</f>
        <v>7.8293578626420446E-2</v>
      </c>
      <c r="BH58" s="56">
        <f>V58/Sales!AB58</f>
        <v>8.1480484532753208E-2</v>
      </c>
      <c r="BI58" s="56">
        <f>W58/Sales!AC58</f>
        <v>8.4335270449450273E-2</v>
      </c>
      <c r="BJ58" s="56">
        <f>X58/Sales!AD58</f>
        <v>8.6948475573856543E-2</v>
      </c>
      <c r="BK58" s="56">
        <f>Y58/Sales!AE58</f>
        <v>8.8099254992607637E-2</v>
      </c>
      <c r="BL58" s="56">
        <f>Z58/Sales!AF58</f>
        <v>8.8663450470056429E-2</v>
      </c>
      <c r="BM58" s="56">
        <f>AA58/Sales!AG58</f>
        <v>8.8981025189149243E-2</v>
      </c>
      <c r="BN58" s="56">
        <f>AB58/Sales!AH58</f>
        <v>8.909384878608867E-2</v>
      </c>
      <c r="BO58" s="56">
        <f>AC58/Sales!AI58</f>
        <v>8.9056580868673185E-2</v>
      </c>
      <c r="BP58" s="56">
        <f>AD58/Sales!AJ58</f>
        <v>8.899396877657785E-2</v>
      </c>
      <c r="BQ58" s="56">
        <f>AE58/Sales!AK58</f>
        <v>8.8970854686694315E-2</v>
      </c>
      <c r="BR58" s="56">
        <f>AF58/Sales!AL58</f>
        <v>8.9000665163014747E-2</v>
      </c>
      <c r="BS58" s="56">
        <f>AG58/Sales!AM58</f>
        <v>8.9021328524250376E-2</v>
      </c>
      <c r="BT58" s="56">
        <f>AH58/Sales!AN58</f>
        <v>8.9043006887510878E-2</v>
      </c>
      <c r="BU58" s="56">
        <f>AI58/Sales!AO58</f>
        <v>8.9063089142582402E-2</v>
      </c>
      <c r="BV58" s="56">
        <f>AJ58/Sales!AP58</f>
        <v>8.9076984735532952E-2</v>
      </c>
      <c r="BW58" s="56">
        <f>AK58/Sales!AQ58</f>
        <v>8.9088957796078047E-2</v>
      </c>
      <c r="BX58" s="56">
        <f>AL58/Sales!AR58</f>
        <v>8.9101258550301071E-2</v>
      </c>
      <c r="BY58" s="56">
        <f>AM58/Sales!AS58</f>
        <v>8.9114779072563502E-2</v>
      </c>
      <c r="BZ58" s="56">
        <f>AN58/Sales!AT58</f>
        <v>8.9127285729623223E-2</v>
      </c>
      <c r="CA58" s="56">
        <f>AO58/Sales!AU58</f>
        <v>8.9136544791188557E-2</v>
      </c>
    </row>
    <row r="59" spans="2:80" x14ac:dyDescent="0.35">
      <c r="B59" s="27" t="s">
        <v>2069</v>
      </c>
      <c r="C59" s="27" t="s">
        <v>62</v>
      </c>
      <c r="D59" s="71">
        <f>SUM(Savings_FirstYear!$AR59:AR59)-SUM(Savings_FirstYear!$CD59:CD59)</f>
        <v>0</v>
      </c>
      <c r="E59" s="71">
        <f>SUM(Savings_FirstYear!$AR59:AS59)-SUM(Savings_FirstYear!$CD59:CE59)</f>
        <v>0</v>
      </c>
      <c r="F59" s="71">
        <f>SUM(Savings_FirstYear!$AR59:AT59)-SUM(Savings_FirstYear!$CD59:CF59)</f>
        <v>0</v>
      </c>
      <c r="G59" s="71">
        <f>SUM(Savings_FirstYear!$AR59:AU59)-SUM(Savings_FirstYear!$CD59:CG59)</f>
        <v>0</v>
      </c>
      <c r="H59" s="71">
        <f>SUM(Savings_FirstYear!$AR59:AV59)-SUM(Savings_FirstYear!$CD59:CH59)</f>
        <v>0</v>
      </c>
      <c r="I59" s="71">
        <f>SUM(Savings_FirstYear!$AR59:AW59)-SUM(Savings_FirstYear!$CD59:CI59)</f>
        <v>0</v>
      </c>
      <c r="J59" s="71">
        <f>SUM(Savings_FirstYear!$AR59:AX59)-SUM(Savings_FirstYear!$CD59:CJ59)</f>
        <v>0</v>
      </c>
      <c r="K59" s="71">
        <f>SUM(Savings_FirstYear!$AR59:AY59)-SUM(Savings_FirstYear!$CD59:CK59)</f>
        <v>2.2308991498011741</v>
      </c>
      <c r="L59" s="71">
        <f>SUM(Savings_FirstYear!$AR59:AZ59)-SUM(Savings_FirstYear!$CD59:CL59)</f>
        <v>14.406060306182365</v>
      </c>
      <c r="M59" s="71">
        <f>SUM(Savings_FirstYear!$AR59:BA59)-SUM(Savings_FirstYear!$CD59:CM59)</f>
        <v>36.613739839858823</v>
      </c>
      <c r="N59" s="71">
        <f>SUM(Savings_FirstYear!$AR59:BB59)-SUM(Savings_FirstYear!$CD59:CN59)</f>
        <v>68.883468192260068</v>
      </c>
      <c r="O59" s="71">
        <f>SUM(Savings_FirstYear!$AR59:BC59)-SUM(Savings_FirstYear!$CD59:CO59)</f>
        <v>111.18585450920764</v>
      </c>
      <c r="P59" s="71">
        <f>SUM(Savings_FirstYear!$AR59:BD59)-SUM(Savings_FirstYear!$CD59:CP59)</f>
        <v>161.17188388115872</v>
      </c>
      <c r="Q59" s="71">
        <f>SUM(Savings_FirstYear!$AR59:BE59)-SUM(Savings_FirstYear!$CD59:CQ59)</f>
        <v>210.62044584982181</v>
      </c>
      <c r="R59" s="71">
        <f>SUM(Savings_FirstYear!$AR59:BF59)-SUM(Savings_FirstYear!$CD59:CR59)</f>
        <v>257.77104338721318</v>
      </c>
      <c r="S59" s="71">
        <f>SUM(Savings_FirstYear!$AR59:BG59)-SUM(Savings_FirstYear!$CD59:CS59)</f>
        <v>301.3141465316732</v>
      </c>
      <c r="T59" s="71">
        <f>SUM(Savings_FirstYear!$AR59:BH59)-SUM(Savings_FirstYear!$CD59:CT59)</f>
        <v>341.0073190512025</v>
      </c>
      <c r="U59" s="71">
        <f>SUM(Savings_FirstYear!$AR59:BI59)-SUM(Savings_FirstYear!$CD59:CU59)</f>
        <v>375.53272763966623</v>
      </c>
      <c r="V59" s="71">
        <f>SUM(Savings_FirstYear!$AR59:BJ59)-SUM(Savings_FirstYear!$CD59:CV59)</f>
        <v>403.77917255261275</v>
      </c>
      <c r="W59" s="71">
        <f>SUM(Savings_FirstYear!$AR59:BK59)-SUM(Savings_FirstYear!$CD59:CW59)</f>
        <v>427.59839396285741</v>
      </c>
      <c r="X59" s="71">
        <f>SUM(Savings_FirstYear!$AR59:BL59)-SUM(Savings_FirstYear!$CD59:CX59)</f>
        <v>448.37078828538085</v>
      </c>
      <c r="Y59" s="71">
        <f>SUM(Savings_FirstYear!$AR59:BM59)-SUM(Savings_FirstYear!$CD59:CY59)</f>
        <v>465.85835975149394</v>
      </c>
      <c r="Z59" s="71">
        <f>SUM(Savings_FirstYear!$AR59:BN59)-SUM(Savings_FirstYear!$CD59:CZ59)</f>
        <v>479.45355623929913</v>
      </c>
      <c r="AA59" s="71">
        <f>SUM(Savings_FirstYear!$AR59:BO59)-SUM(Savings_FirstYear!$CD59:DA59)</f>
        <v>490.27970911096799</v>
      </c>
      <c r="AB59" s="71">
        <f>SUM(Savings_FirstYear!$AR59:BP59)-SUM(Savings_FirstYear!$CD59:DB59)</f>
        <v>498.33306588604216</v>
      </c>
      <c r="AC59" s="71">
        <f>SUM(Savings_FirstYear!$AR59:BQ59)-SUM(Savings_FirstYear!$CD59:DC59)</f>
        <v>503.61864167421123</v>
      </c>
      <c r="AD59" s="71">
        <f>SUM(Savings_FirstYear!$AR59:BR59)-SUM(Savings_FirstYear!$CD59:DD59)</f>
        <v>506.71107311706658</v>
      </c>
      <c r="AE59" s="71">
        <f>SUM(Savings_FirstYear!$AR59:BS59)-SUM(Savings_FirstYear!$CD59:DE59)</f>
        <v>509.66757416499394</v>
      </c>
      <c r="AF59" s="71">
        <f>SUM(Savings_FirstYear!$AR59:BT59)-SUM(Savings_FirstYear!$CD59:DF59)</f>
        <v>512.91594038895857</v>
      </c>
      <c r="AG59" s="71">
        <f>SUM(Savings_FirstYear!$AR59:BU59)-SUM(Savings_FirstYear!$CD59:DG59)</f>
        <v>516.2273857468972</v>
      </c>
      <c r="AH59" s="71">
        <f>SUM(Savings_FirstYear!$AR59:BV59)-SUM(Savings_FirstYear!$CD59:DH59)</f>
        <v>519.54162590096053</v>
      </c>
      <c r="AI59" s="71">
        <f>SUM(Savings_FirstYear!$AR59:BW59)-SUM(Savings_FirstYear!$CD59:DI59)</f>
        <v>522.82587719191565</v>
      </c>
      <c r="AJ59" s="71">
        <f>SUM(Savings_FirstYear!$AR59:BX59)-SUM(Savings_FirstYear!$CD59:DJ59)</f>
        <v>526.04424892464988</v>
      </c>
      <c r="AK59" s="71">
        <f>SUM(Savings_FirstYear!$AR59:BY59)-SUM(Savings_FirstYear!$CD59:DK59)</f>
        <v>529.19701608430762</v>
      </c>
      <c r="AL59" s="71">
        <f>SUM(Savings_FirstYear!$AR59:BZ59)-SUM(Savings_FirstYear!$CD59:DL59)</f>
        <v>532.39202686238639</v>
      </c>
      <c r="AM59" s="71">
        <f>SUM(Savings_FirstYear!$AR59:CA59)-SUM(Savings_FirstYear!$CD59:DM59)</f>
        <v>535.64290109067463</v>
      </c>
      <c r="AN59" s="71">
        <f>SUM(Savings_FirstYear!$AR59:CB59)-SUM(Savings_FirstYear!$CD59:DN59)</f>
        <v>538.94026012978406</v>
      </c>
      <c r="AO59" s="71">
        <f>SUM(Savings_FirstYear!$AR59:CC59)-SUM(Savings_FirstYear!$CD59:DO59)</f>
        <v>542.2665143650612</v>
      </c>
      <c r="AP59" s="55">
        <f>D59/Sales!J59</f>
        <v>0</v>
      </c>
      <c r="AQ59" s="55">
        <f>E59/Sales!K59</f>
        <v>0</v>
      </c>
      <c r="AR59" s="55">
        <f>F59/Sales!L59</f>
        <v>0</v>
      </c>
      <c r="AS59" s="55">
        <f>G59/Sales!M59</f>
        <v>0</v>
      </c>
      <c r="AT59" s="55">
        <f>H59/Sales!N59</f>
        <v>0</v>
      </c>
      <c r="AU59" s="55">
        <f>I59/Sales!O59</f>
        <v>0</v>
      </c>
      <c r="AV59" s="55">
        <f>J59/Sales!P59</f>
        <v>0</v>
      </c>
      <c r="AW59" s="55">
        <f>K59/Sales!Q59</f>
        <v>4.4915042334637119E-4</v>
      </c>
      <c r="AX59" s="55">
        <f>L59/Sales!R59</f>
        <v>2.8799065638839497E-3</v>
      </c>
      <c r="AY59" s="55">
        <f>M59/Sales!S59</f>
        <v>7.267726145493935E-3</v>
      </c>
      <c r="AZ59" s="55">
        <f>N59/Sales!T59</f>
        <v>1.3576591846330328E-2</v>
      </c>
      <c r="BA59" s="55">
        <f>O59/Sales!U59</f>
        <v>2.175938361478201E-2</v>
      </c>
      <c r="BB59" s="55">
        <f>P59/Sales!V59</f>
        <v>3.1318981244226662E-2</v>
      </c>
      <c r="BC59" s="55">
        <f>Q59/Sales!W59</f>
        <v>4.0638733619621163E-2</v>
      </c>
      <c r="BD59" s="55">
        <f>R59/Sales!X59</f>
        <v>4.9385000391215787E-2</v>
      </c>
      <c r="BE59" s="55">
        <f>S59/Sales!Y59</f>
        <v>5.7319414814342641E-2</v>
      </c>
      <c r="BF59" s="55">
        <f>T59/Sales!Z59</f>
        <v>6.4412064640687619E-2</v>
      </c>
      <c r="BG59" s="55">
        <f>U59/Sales!AA59</f>
        <v>7.0432419124593679E-2</v>
      </c>
      <c r="BH59" s="55">
        <f>V59/Sales!AB59</f>
        <v>7.519518308288918E-2</v>
      </c>
      <c r="BI59" s="55">
        <f>W59/Sales!AC59</f>
        <v>7.9068493919869212E-2</v>
      </c>
      <c r="BJ59" s="55">
        <f>X59/Sales!AD59</f>
        <v>8.2323913033777091E-2</v>
      </c>
      <c r="BK59" s="55">
        <f>Y59/Sales!AE59</f>
        <v>8.4930539343989891E-2</v>
      </c>
      <c r="BL59" s="55">
        <f>Z59/Sales!AF59</f>
        <v>8.6791626426325277E-2</v>
      </c>
      <c r="BM59" s="55">
        <f>AA59/Sales!AG59</f>
        <v>8.8124465561376111E-2</v>
      </c>
      <c r="BN59" s="55">
        <f>AB59/Sales!AH59</f>
        <v>8.8939272991991086E-2</v>
      </c>
      <c r="BO59" s="55">
        <f>AC59/Sales!AI59</f>
        <v>8.924768534227806E-2</v>
      </c>
      <c r="BP59" s="55">
        <f>AD59/Sales!AJ59</f>
        <v>8.9161394618585743E-2</v>
      </c>
      <c r="BQ59" s="55">
        <f>AE59/Sales!AK59</f>
        <v>8.9048120141926868E-2</v>
      </c>
      <c r="BR59" s="55">
        <f>AF59/Sales!AL59</f>
        <v>8.906942067249278E-2</v>
      </c>
      <c r="BS59" s="55">
        <f>AG59/Sales!AM59</f>
        <v>8.909804010883296E-2</v>
      </c>
      <c r="BT59" s="55">
        <f>AH59/Sales!AN59</f>
        <v>8.9123480746322772E-2</v>
      </c>
      <c r="BU59" s="55">
        <f>AI59/Sales!AO59</f>
        <v>8.9140187839656965E-2</v>
      </c>
      <c r="BV59" s="55">
        <f>AJ59/Sales!AP59</f>
        <v>8.914221612697118E-2</v>
      </c>
      <c r="BW59" s="55">
        <f>AK59/Sales!AQ59</f>
        <v>8.9129858297945841E-2</v>
      </c>
      <c r="BX59" s="55">
        <f>AL59/Sales!AR59</f>
        <v>8.9121410589813085E-2</v>
      </c>
      <c r="BY59" s="55">
        <f>AM59/Sales!AS59</f>
        <v>8.9119048726539835E-2</v>
      </c>
      <c r="BZ59" s="55">
        <f>AN59/Sales!AT59</f>
        <v>8.9121091290961518E-2</v>
      </c>
      <c r="CA59" s="55">
        <f>AO59/Sales!AU59</f>
        <v>8.9124546869896223E-2</v>
      </c>
    </row>
    <row r="60" spans="2:80" x14ac:dyDescent="0.35">
      <c r="B60" s="27" t="s">
        <v>2079</v>
      </c>
      <c r="C60" s="27" t="s">
        <v>710</v>
      </c>
      <c r="D60" s="71">
        <f>SUM(Savings_FirstYear!$AR60:AR60)-SUM(Savings_FirstYear!$CD60:CD60)</f>
        <v>0</v>
      </c>
      <c r="E60" s="71">
        <f>SUM(Savings_FirstYear!$AR60:AS60)-SUM(Savings_FirstYear!$CD60:CE60)</f>
        <v>0</v>
      </c>
      <c r="F60" s="71">
        <f>SUM(Savings_FirstYear!$AR60:AT60)-SUM(Savings_FirstYear!$CD60:CF60)</f>
        <v>0</v>
      </c>
      <c r="G60" s="71">
        <f>SUM(Savings_FirstYear!$AR60:AU60)-SUM(Savings_FirstYear!$CD60:CG60)</f>
        <v>0</v>
      </c>
      <c r="H60" s="71">
        <f>SUM(Savings_FirstYear!$AR60:AV60)-SUM(Savings_FirstYear!$CD60:CH60)</f>
        <v>0</v>
      </c>
      <c r="I60" s="71">
        <f>SUM(Savings_FirstYear!$AR60:AW60)-SUM(Savings_FirstYear!$CD60:CI60)</f>
        <v>0</v>
      </c>
      <c r="J60" s="71">
        <f>SUM(Savings_FirstYear!$AR60:AX60)-SUM(Savings_FirstYear!$CD60:CJ60)</f>
        <v>0</v>
      </c>
      <c r="K60" s="71">
        <f>SUM(Savings_FirstYear!$AR60:AY60)-SUM(Savings_FirstYear!$CD60:CK60)</f>
        <v>3.336957661863496</v>
      </c>
      <c r="L60" s="71">
        <f>SUM(Savings_FirstYear!$AR60:AZ60)-SUM(Savings_FirstYear!$CD60:CL60)</f>
        <v>24.396715891872852</v>
      </c>
      <c r="M60" s="71">
        <f>SUM(Savings_FirstYear!$AR60:BA60)-SUM(Savings_FirstYear!$CD60:CM60)</f>
        <v>63.340418365431709</v>
      </c>
      <c r="N60" s="71">
        <f>SUM(Savings_FirstYear!$AR60:BB60)-SUM(Savings_FirstYear!$CD60:CN60)</f>
        <v>120.22453365415676</v>
      </c>
      <c r="O60" s="71">
        <f>SUM(Savings_FirstYear!$AR60:BC60)-SUM(Savings_FirstYear!$CD60:CO60)</f>
        <v>195.00046872163685</v>
      </c>
      <c r="P60" s="71">
        <f>SUM(Savings_FirstYear!$AR60:BD60)-SUM(Savings_FirstYear!$CD60:CP60)</f>
        <v>284.1318965613288</v>
      </c>
      <c r="Q60" s="71">
        <f>SUM(Savings_FirstYear!$AR60:BE60)-SUM(Savings_FirstYear!$CD60:CQ60)</f>
        <v>372.4199782080276</v>
      </c>
      <c r="R60" s="71">
        <f>SUM(Savings_FirstYear!$AR60:BF60)-SUM(Savings_FirstYear!$CD60:CR60)</f>
        <v>456.72038251101088</v>
      </c>
      <c r="S60" s="71">
        <f>SUM(Savings_FirstYear!$AR60:BG60)-SUM(Savings_FirstYear!$CD60:CS60)</f>
        <v>534.58819001802533</v>
      </c>
      <c r="T60" s="71">
        <f>SUM(Savings_FirstYear!$AR60:BH60)-SUM(Savings_FirstYear!$CD60:CT60)</f>
        <v>605.66469094696072</v>
      </c>
      <c r="U60" s="71">
        <f>SUM(Savings_FirstYear!$AR60:BI60)-SUM(Savings_FirstYear!$CD60:CU60)</f>
        <v>667.65561280355587</v>
      </c>
      <c r="V60" s="71">
        <f>SUM(Savings_FirstYear!$AR60:BJ60)-SUM(Savings_FirstYear!$CD60:CV60)</f>
        <v>718.33021837458671</v>
      </c>
      <c r="W60" s="71">
        <f>SUM(Savings_FirstYear!$AR60:BK60)-SUM(Savings_FirstYear!$CD60:CW60)</f>
        <v>760.996554968326</v>
      </c>
      <c r="X60" s="71">
        <f>SUM(Savings_FirstYear!$AR60:BL60)-SUM(Savings_FirstYear!$CD60:CX60)</f>
        <v>798.22815693989719</v>
      </c>
      <c r="Y60" s="71">
        <f>SUM(Savings_FirstYear!$AR60:BM60)-SUM(Savings_FirstYear!$CD60:CY60)</f>
        <v>829.68086896230147</v>
      </c>
      <c r="Z60" s="71">
        <f>SUM(Savings_FirstYear!$AR60:BN60)-SUM(Savings_FirstYear!$CD60:CZ60)</f>
        <v>854.0992623764663</v>
      </c>
      <c r="AA60" s="71">
        <f>SUM(Savings_FirstYear!$AR60:BO60)-SUM(Savings_FirstYear!$CD60:DA60)</f>
        <v>873.58117195561874</v>
      </c>
      <c r="AB60" s="71">
        <f>SUM(Savings_FirstYear!$AR60:BP60)-SUM(Savings_FirstYear!$CD60:DB60)</f>
        <v>888.1194474384265</v>
      </c>
      <c r="AC60" s="71">
        <f>SUM(Savings_FirstYear!$AR60:BQ60)-SUM(Savings_FirstYear!$CD60:DC60)</f>
        <v>897.72208152196924</v>
      </c>
      <c r="AD60" s="71">
        <f>SUM(Savings_FirstYear!$AR60:BR60)-SUM(Savings_FirstYear!$CD60:DD60)</f>
        <v>903.2535870715169</v>
      </c>
      <c r="AE60" s="71">
        <f>SUM(Savings_FirstYear!$AR60:BS60)-SUM(Savings_FirstYear!$CD60:DE60)</f>
        <v>908.50302118734862</v>
      </c>
      <c r="AF60" s="71">
        <f>SUM(Savings_FirstYear!$AR60:BT60)-SUM(Savings_FirstYear!$CD60:DF60)</f>
        <v>914.28594431374017</v>
      </c>
      <c r="AG60" s="71">
        <f>SUM(Savings_FirstYear!$AR60:BU60)-SUM(Savings_FirstYear!$CD60:DG60)</f>
        <v>920.18578511085673</v>
      </c>
      <c r="AH60" s="71">
        <f>SUM(Savings_FirstYear!$AR60:BV60)-SUM(Savings_FirstYear!$CD60:DH60)</f>
        <v>926.09272093889217</v>
      </c>
      <c r="AI60" s="71">
        <f>SUM(Savings_FirstYear!$AR60:BW60)-SUM(Savings_FirstYear!$CD60:DI60)</f>
        <v>931.94847049444297</v>
      </c>
      <c r="AJ60" s="71">
        <f>SUM(Savings_FirstYear!$AR60:BX60)-SUM(Savings_FirstYear!$CD60:DJ60)</f>
        <v>937.68935369254814</v>
      </c>
      <c r="AK60" s="71">
        <f>SUM(Savings_FirstYear!$AR60:BY60)-SUM(Savings_FirstYear!$CD60:DK60)</f>
        <v>943.30442409601164</v>
      </c>
      <c r="AL60" s="71">
        <f>SUM(Savings_FirstYear!$AR60:BZ60)-SUM(Savings_FirstYear!$CD60:DL60)</f>
        <v>948.99417073410655</v>
      </c>
      <c r="AM60" s="71">
        <f>SUM(Savings_FirstYear!$AR60:CA60)-SUM(Savings_FirstYear!$CD60:DM60)</f>
        <v>954.78474452226533</v>
      </c>
      <c r="AN60" s="71">
        <f>SUM(Savings_FirstYear!$AR60:CB60)-SUM(Savings_FirstYear!$CD60:DN60)</f>
        <v>960.65945827486121</v>
      </c>
      <c r="AO60" s="71">
        <f>SUM(Savings_FirstYear!$AR60:CC60)-SUM(Savings_FirstYear!$CD60:DO60)</f>
        <v>966.58639433821349</v>
      </c>
      <c r="AP60" s="55">
        <f>D60/Sales!J60</f>
        <v>0</v>
      </c>
      <c r="AQ60" s="55">
        <f>E60/Sales!K60</f>
        <v>0</v>
      </c>
      <c r="AR60" s="55">
        <f>F60/Sales!L60</f>
        <v>0</v>
      </c>
      <c r="AS60" s="55">
        <f>G60/Sales!M60</f>
        <v>0</v>
      </c>
      <c r="AT60" s="55">
        <f>H60/Sales!N60</f>
        <v>0</v>
      </c>
      <c r="AU60" s="55">
        <f>I60/Sales!O60</f>
        <v>0</v>
      </c>
      <c r="AV60" s="55">
        <f>J60/Sales!P60</f>
        <v>0</v>
      </c>
      <c r="AW60" s="55">
        <f>K60/Sales!Q60</f>
        <v>3.7690827171525817E-4</v>
      </c>
      <c r="AX60" s="55">
        <f>L60/Sales!R60</f>
        <v>2.7361357130046824E-3</v>
      </c>
      <c r="AY60" s="55">
        <f>M60/Sales!S60</f>
        <v>7.053561988243061E-3</v>
      </c>
      <c r="AZ60" s="55">
        <f>N60/Sales!T60</f>
        <v>1.3293580039271001E-2</v>
      </c>
      <c r="BA60" s="55">
        <f>O60/Sales!U60</f>
        <v>2.1409464400335119E-2</v>
      </c>
      <c r="BB60" s="55">
        <f>P60/Sales!V60</f>
        <v>3.0975008303652966E-2</v>
      </c>
      <c r="BC60" s="55">
        <f>Q60/Sales!W60</f>
        <v>4.031305447595205E-2</v>
      </c>
      <c r="BD60" s="55">
        <f>R60/Sales!X60</f>
        <v>4.9089026844693157E-2</v>
      </c>
      <c r="BE60" s="55">
        <f>S60/Sales!Y60</f>
        <v>5.7052500427188908E-2</v>
      </c>
      <c r="BF60" s="55">
        <f>T60/Sales!Z60</f>
        <v>6.4181353625127349E-2</v>
      </c>
      <c r="BG60" s="55">
        <f>U60/Sales!AA60</f>
        <v>7.0250660956491962E-2</v>
      </c>
      <c r="BH60" s="55">
        <f>V60/Sales!AB60</f>
        <v>7.5048728840057866E-2</v>
      </c>
      <c r="BI60" s="55">
        <f>W60/Sales!AC60</f>
        <v>7.8944738169076434E-2</v>
      </c>
      <c r="BJ60" s="55">
        <f>X60/Sales!AD60</f>
        <v>8.2222151156121262E-2</v>
      </c>
      <c r="BK60" s="55">
        <f>Y60/Sales!AE60</f>
        <v>8.4858267676694854E-2</v>
      </c>
      <c r="BL60" s="55">
        <f>Z60/Sales!AF60</f>
        <v>8.6738663519851725E-2</v>
      </c>
      <c r="BM60" s="55">
        <f>AA60/Sales!AG60</f>
        <v>8.8090472295696123E-2</v>
      </c>
      <c r="BN60" s="55">
        <f>AB60/Sales!AH60</f>
        <v>8.8923868359928215E-2</v>
      </c>
      <c r="BO60" s="55">
        <f>AC60/Sales!AI60</f>
        <v>8.9250399471936137E-2</v>
      </c>
      <c r="BP60" s="55">
        <f>AD60/Sales!AJ60</f>
        <v>8.9165992824295645E-2</v>
      </c>
      <c r="BQ60" s="55">
        <f>AE60/Sales!AK60</f>
        <v>8.905067676581957E-2</v>
      </c>
      <c r="BR60" s="55">
        <f>AF60/Sales!AL60</f>
        <v>8.907125496398198E-2</v>
      </c>
      <c r="BS60" s="55">
        <f>AG60/Sales!AM60</f>
        <v>8.9099594547809233E-2</v>
      </c>
      <c r="BT60" s="55">
        <f>AH60/Sales!AN60</f>
        <v>8.9124962058821519E-2</v>
      </c>
      <c r="BU60" s="55">
        <f>AI60/Sales!AO60</f>
        <v>8.9141813848660073E-2</v>
      </c>
      <c r="BV60" s="55">
        <f>AJ60/Sales!AP60</f>
        <v>8.9144228695738431E-2</v>
      </c>
      <c r="BW60" s="55">
        <f>AK60/Sales!AQ60</f>
        <v>8.9131414223819844E-2</v>
      </c>
      <c r="BX60" s="55">
        <f>AL60/Sales!AR60</f>
        <v>8.9122456898871272E-2</v>
      </c>
      <c r="BY60" s="55">
        <f>AM60/Sales!AS60</f>
        <v>8.9119708356531643E-2</v>
      </c>
      <c r="BZ60" s="55">
        <f>AN60/Sales!AT60</f>
        <v>8.9121487783909534E-2</v>
      </c>
      <c r="CA60" s="55">
        <f>AO60/Sales!AU60</f>
        <v>8.912474951474679E-2</v>
      </c>
    </row>
    <row r="61" spans="2:80" x14ac:dyDescent="0.35">
      <c r="B61" s="27" t="s">
        <v>2169</v>
      </c>
      <c r="C61" s="27" t="s">
        <v>2171</v>
      </c>
      <c r="D61" s="71">
        <f>SUM(Savings_FirstYear!$AR61:AR61)-SUM(Savings_FirstYear!$CD61:CD61)</f>
        <v>0</v>
      </c>
      <c r="E61" s="71">
        <f>SUM(Savings_FirstYear!$AR61:AS61)-SUM(Savings_FirstYear!$CD61:CE61)</f>
        <v>0</v>
      </c>
      <c r="F61" s="71">
        <f>SUM(Savings_FirstYear!$AR61:AT61)-SUM(Savings_FirstYear!$CD61:CF61)</f>
        <v>0</v>
      </c>
      <c r="G61" s="71">
        <f>SUM(Savings_FirstYear!$AR61:AU61)-SUM(Savings_FirstYear!$CD61:CG61)</f>
        <v>0</v>
      </c>
      <c r="H61" s="71">
        <f>SUM(Savings_FirstYear!$AR61:AV61)-SUM(Savings_FirstYear!$CD61:CH61)</f>
        <v>0</v>
      </c>
      <c r="I61" s="71">
        <f>SUM(Savings_FirstYear!$AR61:AW61)-SUM(Savings_FirstYear!$CD61:CI61)</f>
        <v>0</v>
      </c>
      <c r="J61" s="71">
        <f>SUM(Savings_FirstYear!$AR61:AX61)-SUM(Savings_FirstYear!$CD61:CJ61)</f>
        <v>0</v>
      </c>
      <c r="K61" s="71">
        <f>SUM(Savings_FirstYear!$AR61:AY61)-SUM(Savings_FirstYear!$CD61:CK61)</f>
        <v>0</v>
      </c>
      <c r="L61" s="71">
        <f>SUM(Savings_FirstYear!$AR61:AZ61)-SUM(Savings_FirstYear!$CD61:CL61)</f>
        <v>35.585000000000001</v>
      </c>
      <c r="M61" s="71">
        <f>SUM(Savings_FirstYear!$AR61:BA61)-SUM(Savings_FirstYear!$CD61:CM61)</f>
        <v>106.61266000000001</v>
      </c>
      <c r="N61" s="71">
        <f>SUM(Savings_FirstYear!$AR61:BB61)-SUM(Savings_FirstYear!$CD61:CN61)</f>
        <v>212.72798404000002</v>
      </c>
      <c r="O61" s="71">
        <f>SUM(Savings_FirstYear!$AR61:BC61)-SUM(Savings_FirstYear!$CD61:CO61)</f>
        <v>353.36616016768005</v>
      </c>
      <c r="P61" s="71">
        <f>SUM(Savings_FirstYear!$AR61:BD61)-SUM(Savings_FirstYear!$CD61:CP61)</f>
        <v>527.75749856600328</v>
      </c>
      <c r="Q61" s="71">
        <f>SUM(Savings_FirstYear!$AR61:BE61)-SUM(Savings_FirstYear!$CD61:CQ61)</f>
        <v>700.40492358034328</v>
      </c>
      <c r="R61" s="71">
        <f>SUM(Savings_FirstYear!$AR61:BF61)-SUM(Savings_FirstYear!$CD61:CR61)</f>
        <v>864.92752438279729</v>
      </c>
      <c r="S61" s="71">
        <f>SUM(Savings_FirstYear!$AR61:BG61)-SUM(Savings_FirstYear!$CD61:CS61)</f>
        <v>1015.3459072858686</v>
      </c>
      <c r="T61" s="71">
        <f>SUM(Savings_FirstYear!$AR61:BH61)-SUM(Savings_FirstYear!$CD61:CT61)</f>
        <v>1151.8892893490874</v>
      </c>
      <c r="U61" s="71">
        <f>SUM(Savings_FirstYear!$AR61:BI61)-SUM(Savings_FirstYear!$CD61:CU61)</f>
        <v>1270.6998015410545</v>
      </c>
      <c r="V61" s="71">
        <f>SUM(Savings_FirstYear!$AR61:BJ61)-SUM(Savings_FirstYear!$CD61:CV61)</f>
        <v>1364.9051375078793</v>
      </c>
      <c r="W61" s="71">
        <f>SUM(Savings_FirstYear!$AR61:BK61)-SUM(Savings_FirstYear!$CD61:CW61)</f>
        <v>1441.3362268487513</v>
      </c>
      <c r="X61" s="71">
        <f>SUM(Savings_FirstYear!$AR61:BL61)-SUM(Savings_FirstYear!$CD61:CX61)</f>
        <v>1506.3777218446212</v>
      </c>
      <c r="Y61" s="71">
        <f>SUM(Savings_FirstYear!$AR61:BM61)-SUM(Savings_FirstYear!$CD61:CY61)</f>
        <v>1560.3317692559144</v>
      </c>
      <c r="Z61" s="71">
        <f>SUM(Savings_FirstYear!$AR61:BN61)-SUM(Savings_FirstYear!$CD61:CZ61)</f>
        <v>1598.8707349172798</v>
      </c>
      <c r="AA61" s="71">
        <f>SUM(Savings_FirstYear!$AR61:BO61)-SUM(Savings_FirstYear!$CD61:DA61)</f>
        <v>1627.1721976903323</v>
      </c>
      <c r="AB61" s="71">
        <f>SUM(Savings_FirstYear!$AR61:BP61)-SUM(Savings_FirstYear!$CD61:DB61)</f>
        <v>1645.3656663858237</v>
      </c>
      <c r="AC61" s="71">
        <f>SUM(Savings_FirstYear!$AR61:BQ61)-SUM(Savings_FirstYear!$CD61:DC61)</f>
        <v>1653.6050575090319</v>
      </c>
      <c r="AD61" s="71">
        <f>SUM(Savings_FirstYear!$AR61:BR61)-SUM(Savings_FirstYear!$CD61:DD61)</f>
        <v>1652.0946273422157</v>
      </c>
      <c r="AE61" s="71">
        <f>SUM(Savings_FirstYear!$AR61:BS61)-SUM(Savings_FirstYear!$CD61:DE61)</f>
        <v>1649.5646089280333</v>
      </c>
      <c r="AF61" s="71">
        <f>SUM(Savings_FirstYear!$AR61:BT61)-SUM(Savings_FirstYear!$CD61:DF61)</f>
        <v>1648.1543443187047</v>
      </c>
      <c r="AG61" s="71">
        <f>SUM(Savings_FirstYear!$AR61:BU61)-SUM(Savings_FirstYear!$CD61:DG61)</f>
        <v>1647.1295891820289</v>
      </c>
      <c r="AH61" s="71">
        <f>SUM(Savings_FirstYear!$AR61:BV61)-SUM(Savings_FirstYear!$CD61:DH61)</f>
        <v>1646.2478228084192</v>
      </c>
      <c r="AI61" s="71">
        <f>SUM(Savings_FirstYear!$AR61:BW61)-SUM(Savings_FirstYear!$CD61:DI61)</f>
        <v>1645.3990214706782</v>
      </c>
      <c r="AJ61" s="71">
        <f>SUM(Savings_FirstYear!$AR61:BX61)-SUM(Savings_FirstYear!$CD61:DJ61)</f>
        <v>1644.4651109203246</v>
      </c>
      <c r="AK61" s="71">
        <f>SUM(Savings_FirstYear!$AR61:BY61)-SUM(Savings_FirstYear!$CD61:DK61)</f>
        <v>1643.3117476786433</v>
      </c>
      <c r="AL61" s="71">
        <f>SUM(Savings_FirstYear!$AR61:BZ61)-SUM(Savings_FirstYear!$CD61:DL61)</f>
        <v>1642.4158013945994</v>
      </c>
      <c r="AM61" s="71">
        <f>SUM(Savings_FirstYear!$AR61:CA61)-SUM(Savings_FirstYear!$CD61:DM61)</f>
        <v>1641.8097952844864</v>
      </c>
      <c r="AN61" s="71">
        <f>SUM(Savings_FirstYear!$AR61:CB61)-SUM(Savings_FirstYear!$CD61:DN61)</f>
        <v>1641.4259278626673</v>
      </c>
      <c r="AO61" s="71">
        <f>SUM(Savings_FirstYear!$AR61:CC61)-SUM(Savings_FirstYear!$CD61:DO61)</f>
        <v>1641.1944360400389</v>
      </c>
      <c r="AP61" s="55">
        <f>D61/Sales!J61</f>
        <v>0</v>
      </c>
      <c r="AQ61" s="55">
        <f>E61/Sales!K61</f>
        <v>0</v>
      </c>
      <c r="AR61" s="55">
        <f>F61/Sales!L61</f>
        <v>0</v>
      </c>
      <c r="AS61" s="55">
        <f>G61/Sales!M61</f>
        <v>0</v>
      </c>
      <c r="AT61" s="55">
        <f>H61/Sales!N61</f>
        <v>0</v>
      </c>
      <c r="AU61" s="55">
        <f>I61/Sales!O61</f>
        <v>0</v>
      </c>
      <c r="AV61" s="55">
        <f>J61/Sales!P61</f>
        <v>0</v>
      </c>
      <c r="AW61" s="55">
        <f>K61/Sales!Q61</f>
        <v>0</v>
      </c>
      <c r="AX61" s="55">
        <f>L61/Sales!R61</f>
        <v>2E-3</v>
      </c>
      <c r="AY61" s="55">
        <f>M61/Sales!S61</f>
        <v>5.9919999999999999E-3</v>
      </c>
      <c r="AZ61" s="55">
        <f>N61/Sales!T61</f>
        <v>1.1956048000000002E-2</v>
      </c>
      <c r="BA61" s="55">
        <f>O61/Sales!U61</f>
        <v>1.9860399616000002E-2</v>
      </c>
      <c r="BB61" s="55">
        <f>P61/Sales!V61</f>
        <v>2.9661795619840003E-2</v>
      </c>
      <c r="BC61" s="55">
        <f>Q61/Sales!W61</f>
        <v>3.9365177663641608E-2</v>
      </c>
      <c r="BD61" s="55">
        <f>R61/Sales!X61</f>
        <v>4.861191650317815E-2</v>
      </c>
      <c r="BE61" s="55">
        <f>S61/Sales!Y61</f>
        <v>5.7065949545362857E-2</v>
      </c>
      <c r="BF61" s="55">
        <f>T61/Sales!Z61</f>
        <v>6.4740159581232956E-2</v>
      </c>
      <c r="BG61" s="55">
        <f>U61/Sales!AA61</f>
        <v>7.1417721036450998E-2</v>
      </c>
      <c r="BH61" s="55">
        <f>V61/Sales!AB61</f>
        <v>7.6712386539715016E-2</v>
      </c>
      <c r="BI61" s="55">
        <f>W61/Sales!AC61</f>
        <v>8.100807794569348E-2</v>
      </c>
      <c r="BJ61" s="55">
        <f>X61/Sales!AD61</f>
        <v>8.4663634781206754E-2</v>
      </c>
      <c r="BK61" s="55">
        <f>Y61/Sales!AE61</f>
        <v>8.769603873856481E-2</v>
      </c>
      <c r="BL61" s="55">
        <f>Z61/Sales!AF61</f>
        <v>8.9862061819153002E-2</v>
      </c>
      <c r="BM61" s="55">
        <f>AA61/Sales!AG61</f>
        <v>9.1452701851360535E-2</v>
      </c>
      <c r="BN61" s="55">
        <f>AB61/Sales!AH61</f>
        <v>9.2475237678000491E-2</v>
      </c>
      <c r="BO61" s="55">
        <f>AC61/Sales!AI61</f>
        <v>9.2938319938683817E-2</v>
      </c>
      <c r="BP61" s="55">
        <f>AD61/Sales!AJ61</f>
        <v>9.285342854248789E-2</v>
      </c>
      <c r="BQ61" s="55">
        <f>AE61/Sales!AK61</f>
        <v>9.2711232762570372E-2</v>
      </c>
      <c r="BR61" s="55">
        <f>AF61/Sales!AL61</f>
        <v>9.2631971016928744E-2</v>
      </c>
      <c r="BS61" s="55">
        <f>AG61/Sales!AM61</f>
        <v>9.2574376236168543E-2</v>
      </c>
      <c r="BT61" s="55">
        <f>AH61/Sales!AN61</f>
        <v>9.2524817918135119E-2</v>
      </c>
      <c r="BU61" s="55">
        <f>AI61/Sales!AO61</f>
        <v>9.2477112349061585E-2</v>
      </c>
      <c r="BV61" s="55">
        <f>AJ61/Sales!AP61</f>
        <v>9.2424623348058149E-2</v>
      </c>
      <c r="BW61" s="55">
        <f>AK61/Sales!AQ61</f>
        <v>9.2359800347261115E-2</v>
      </c>
      <c r="BX61" s="55">
        <f>AL61/Sales!AR61</f>
        <v>9.230944506924825E-2</v>
      </c>
      <c r="BY61" s="55">
        <f>AM61/Sales!AS61</f>
        <v>9.2275385431192153E-2</v>
      </c>
      <c r="BZ61" s="55">
        <f>AN61/Sales!AT61</f>
        <v>9.2253810755243346E-2</v>
      </c>
      <c r="CA61" s="55">
        <f>AO61/Sales!AU61</f>
        <v>9.224080011465724E-2</v>
      </c>
    </row>
    <row r="62" spans="2:80" ht="18" thickBot="1" x14ac:dyDescent="0.4">
      <c r="B62" s="27" t="s">
        <v>2170</v>
      </c>
      <c r="C62" s="27" t="s">
        <v>2173</v>
      </c>
      <c r="D62" s="71">
        <f>SUM(Savings_FirstYear!$AR62:AR62)-SUM(Savings_FirstYear!$CD62:CD62)</f>
        <v>0</v>
      </c>
      <c r="E62" s="71">
        <f>SUM(Savings_FirstYear!$AR62:AS62)-SUM(Savings_FirstYear!$CD62:CE62)</f>
        <v>0</v>
      </c>
      <c r="F62" s="71">
        <f>SUM(Savings_FirstYear!$AR62:AT62)-SUM(Savings_FirstYear!$CD62:CF62)</f>
        <v>0</v>
      </c>
      <c r="G62" s="71">
        <f>SUM(Savings_FirstYear!$AR62:AU62)-SUM(Savings_FirstYear!$CD62:CG62)</f>
        <v>0</v>
      </c>
      <c r="H62" s="71">
        <f>SUM(Savings_FirstYear!$AR62:AV62)-SUM(Savings_FirstYear!$CD62:CH62)</f>
        <v>0</v>
      </c>
      <c r="I62" s="71">
        <f>SUM(Savings_FirstYear!$AR62:AW62)-SUM(Savings_FirstYear!$CD62:CI62)</f>
        <v>0</v>
      </c>
      <c r="J62" s="71">
        <f>SUM(Savings_FirstYear!$AR62:AX62)-SUM(Savings_FirstYear!$CD62:CJ62)</f>
        <v>0</v>
      </c>
      <c r="K62" s="71">
        <f>SUM(Savings_FirstYear!$AR62:AY62)-SUM(Savings_FirstYear!$CD62:CK62)</f>
        <v>0</v>
      </c>
      <c r="L62" s="71">
        <f>SUM(Savings_FirstYear!$AR62:AZ62)-SUM(Savings_FirstYear!$CD62:CL62)</f>
        <v>3.1328200000000002</v>
      </c>
      <c r="M62" s="71">
        <f>SUM(Savings_FirstYear!$AR62:BA62)-SUM(Savings_FirstYear!$CD62:CM62)</f>
        <v>9.3859287200000008</v>
      </c>
      <c r="N62" s="71">
        <f>SUM(Savings_FirstYear!$AR62:BB62)-SUM(Savings_FirstYear!$CD62:CN62)</f>
        <v>18.72807314768</v>
      </c>
      <c r="O62" s="71">
        <f>SUM(Savings_FirstYear!$AR62:BC62)-SUM(Savings_FirstYear!$CD62:CO62)</f>
        <v>31.109528562498561</v>
      </c>
      <c r="P62" s="71">
        <f>SUM(Savings_FirstYear!$AR62:BD62)-SUM(Savings_FirstYear!$CD62:CP62)</f>
        <v>46.462533276873579</v>
      </c>
      <c r="Q62" s="71">
        <f>SUM(Savings_FirstYear!$AR62:BE62)-SUM(Savings_FirstYear!$CD62:CQ62)</f>
        <v>61.662007944104843</v>
      </c>
      <c r="R62" s="71">
        <f>SUM(Savings_FirstYear!$AR62:BF62)-SUM(Savings_FirstYear!$CD62:CR62)</f>
        <v>76.146192129743284</v>
      </c>
      <c r="S62" s="71">
        <f>SUM(Savings_FirstYear!$AR62:BG62)-SUM(Savings_FirstYear!$CD62:CS62)</f>
        <v>89.38867402735184</v>
      </c>
      <c r="T62" s="71">
        <f>SUM(Savings_FirstYear!$AR62:BH62)-SUM(Savings_FirstYear!$CD62:CT62)</f>
        <v>101.40963336963912</v>
      </c>
      <c r="U62" s="71">
        <f>SUM(Savings_FirstYear!$AR62:BI62)-SUM(Savings_FirstYear!$CD62:CU62)</f>
        <v>111.86943240870721</v>
      </c>
      <c r="V62" s="71">
        <f>SUM(Savings_FirstYear!$AR62:BJ62)-SUM(Savings_FirstYear!$CD62:CV62)</f>
        <v>120.16304939967497</v>
      </c>
      <c r="W62" s="71">
        <f>SUM(Savings_FirstYear!$AR62:BK62)-SUM(Savings_FirstYear!$CD62:CW62)</f>
        <v>126.89186337491373</v>
      </c>
      <c r="X62" s="71">
        <f>SUM(Savings_FirstYear!$AR62:BL62)-SUM(Savings_FirstYear!$CD62:CX62)</f>
        <v>132.61796415763007</v>
      </c>
      <c r="Y62" s="71">
        <f>SUM(Savings_FirstYear!$AR62:BM62)-SUM(Savings_FirstYear!$CD62:CY62)</f>
        <v>137.3679520404753</v>
      </c>
      <c r="Z62" s="71">
        <f>SUM(Savings_FirstYear!$AR62:BN62)-SUM(Savings_FirstYear!$CD62:CZ62)</f>
        <v>140.76083225413942</v>
      </c>
      <c r="AA62" s="71">
        <f>SUM(Savings_FirstYear!$AR62:BO62)-SUM(Savings_FirstYear!$CD62:DA62)</f>
        <v>143.25242670698961</v>
      </c>
      <c r="AB62" s="71">
        <f>SUM(Savings_FirstYear!$AR62:BP62)-SUM(Savings_FirstYear!$CD62:DB62)</f>
        <v>144.85413705119669</v>
      </c>
      <c r="AC62" s="71">
        <f>SUM(Savings_FirstYear!$AR62:BQ62)-SUM(Savings_FirstYear!$CD62:DC62)</f>
        <v>145.57951373515368</v>
      </c>
      <c r="AD62" s="71">
        <f>SUM(Savings_FirstYear!$AR62:BR62)-SUM(Savings_FirstYear!$CD62:DD62)</f>
        <v>145.44653900323843</v>
      </c>
      <c r="AE62" s="71">
        <f>SUM(Savings_FirstYear!$AR62:BS62)-SUM(Savings_FirstYear!$CD62:DE62)</f>
        <v>145.22380211161783</v>
      </c>
      <c r="AF62" s="71">
        <f>SUM(Savings_FirstYear!$AR62:BT62)-SUM(Savings_FirstYear!$CD62:DF62)</f>
        <v>145.09964572062731</v>
      </c>
      <c r="AG62" s="71">
        <f>SUM(Savings_FirstYear!$AR62:BU62)-SUM(Savings_FirstYear!$CD62:DG62)</f>
        <v>145.00942868009668</v>
      </c>
      <c r="AH62" s="71">
        <f>SUM(Savings_FirstYear!$AR62:BV62)-SUM(Savings_FirstYear!$CD62:DH62)</f>
        <v>144.9318000351459</v>
      </c>
      <c r="AI62" s="71">
        <f>SUM(Savings_FirstYear!$AR62:BW62)-SUM(Savings_FirstYear!$CD62:DI62)</f>
        <v>144.85707355469344</v>
      </c>
      <c r="AJ62" s="71">
        <f>SUM(Savings_FirstYear!$AR62:BX62)-SUM(Savings_FirstYear!$CD62:DJ62)</f>
        <v>144.77485425863168</v>
      </c>
      <c r="AK62" s="71">
        <f>SUM(Savings_FirstYear!$AR62:BY62)-SUM(Savings_FirstYear!$CD62:DK62)</f>
        <v>144.67331486195317</v>
      </c>
      <c r="AL62" s="71">
        <f>SUM(Savings_FirstYear!$AR62:BZ62)-SUM(Savings_FirstYear!$CD62:DL62)</f>
        <v>144.59443785092105</v>
      </c>
      <c r="AM62" s="71">
        <f>SUM(Savings_FirstYear!$AR62:CA62)-SUM(Savings_FirstYear!$CD62:DM62)</f>
        <v>144.54108649327358</v>
      </c>
      <c r="AN62" s="71">
        <f>SUM(Savings_FirstYear!$AR62:CB62)-SUM(Savings_FirstYear!$CD62:DN62)</f>
        <v>144.50729170512059</v>
      </c>
      <c r="AO62" s="71">
        <f>SUM(Savings_FirstYear!$AR62:CC62)-SUM(Savings_FirstYear!$CD62:DO62)</f>
        <v>144.48691170760009</v>
      </c>
      <c r="AP62" s="55">
        <f>D62/Sales!J62</f>
        <v>0</v>
      </c>
      <c r="AQ62" s="55">
        <f>E62/Sales!K62</f>
        <v>0</v>
      </c>
      <c r="AR62" s="55">
        <f>F62/Sales!L62</f>
        <v>0</v>
      </c>
      <c r="AS62" s="55">
        <f>G62/Sales!M62</f>
        <v>0</v>
      </c>
      <c r="AT62" s="55">
        <f>H62/Sales!N62</f>
        <v>0</v>
      </c>
      <c r="AU62" s="55">
        <f>I62/Sales!O62</f>
        <v>0</v>
      </c>
      <c r="AV62" s="55">
        <f>J62/Sales!P62</f>
        <v>0</v>
      </c>
      <c r="AW62" s="55">
        <f>K62/Sales!Q62</f>
        <v>0</v>
      </c>
      <c r="AX62" s="55">
        <f>L62/Sales!R62</f>
        <v>2E-3</v>
      </c>
      <c r="AY62" s="55">
        <f>M62/Sales!S62</f>
        <v>5.9919999999999999E-3</v>
      </c>
      <c r="AZ62" s="55">
        <f>N62/Sales!T62</f>
        <v>1.1956047999999999E-2</v>
      </c>
      <c r="BA62" s="55">
        <f>O62/Sales!U62</f>
        <v>1.9860399615999998E-2</v>
      </c>
      <c r="BB62" s="55">
        <f>P62/Sales!V62</f>
        <v>2.966179561984E-2</v>
      </c>
      <c r="BC62" s="55">
        <f>Q62/Sales!W62</f>
        <v>3.9365177663641601E-2</v>
      </c>
      <c r="BD62" s="55">
        <f>R62/Sales!X62</f>
        <v>4.8611916503178143E-2</v>
      </c>
      <c r="BE62" s="55">
        <f>S62/Sales!Y62</f>
        <v>5.7065949545362857E-2</v>
      </c>
      <c r="BF62" s="55">
        <f>T62/Sales!Z62</f>
        <v>6.4740159581232956E-2</v>
      </c>
      <c r="BG62" s="55">
        <f>U62/Sales!AA62</f>
        <v>7.1417721036450998E-2</v>
      </c>
      <c r="BH62" s="55">
        <f>V62/Sales!AB62</f>
        <v>7.6712386539715002E-2</v>
      </c>
      <c r="BI62" s="55">
        <f>W62/Sales!AC62</f>
        <v>8.100807794569348E-2</v>
      </c>
      <c r="BJ62" s="55">
        <f>X62/Sales!AD62</f>
        <v>8.4663634781206754E-2</v>
      </c>
      <c r="BK62" s="55">
        <f>Y62/Sales!AE62</f>
        <v>8.769603873856481E-2</v>
      </c>
      <c r="BL62" s="55">
        <f>Z62/Sales!AF62</f>
        <v>8.9862061819152975E-2</v>
      </c>
      <c r="BM62" s="55">
        <f>AA62/Sales!AG62</f>
        <v>9.1452701851360507E-2</v>
      </c>
      <c r="BN62" s="55">
        <f>AB62/Sales!AH62</f>
        <v>9.2475237678000449E-2</v>
      </c>
      <c r="BO62" s="55">
        <f>AC62/Sales!AI62</f>
        <v>9.2938319938683789E-2</v>
      </c>
      <c r="BP62" s="55">
        <f>AD62/Sales!AJ62</f>
        <v>9.2853428542487862E-2</v>
      </c>
      <c r="BQ62" s="55">
        <f>AE62/Sales!AK62</f>
        <v>9.2711232762570345E-2</v>
      </c>
      <c r="BR62" s="55">
        <f>AF62/Sales!AL62</f>
        <v>9.2631971016928716E-2</v>
      </c>
      <c r="BS62" s="55">
        <f>AG62/Sales!AM62</f>
        <v>9.2574376236168474E-2</v>
      </c>
      <c r="BT62" s="55">
        <f>AH62/Sales!AN62</f>
        <v>9.2524817918135022E-2</v>
      </c>
      <c r="BU62" s="55">
        <f>AI62/Sales!AO62</f>
        <v>9.2477112349061502E-2</v>
      </c>
      <c r="BV62" s="55">
        <f>AJ62/Sales!AP62</f>
        <v>9.2424623348058094E-2</v>
      </c>
      <c r="BW62" s="55">
        <f>AK62/Sales!AQ62</f>
        <v>9.2359800347261045E-2</v>
      </c>
      <c r="BX62" s="55">
        <f>AL62/Sales!AR62</f>
        <v>9.230944506924818E-2</v>
      </c>
      <c r="BY62" s="55">
        <f>AM62/Sales!AS62</f>
        <v>9.227538543119207E-2</v>
      </c>
      <c r="BZ62" s="55">
        <f>AN62/Sales!AT62</f>
        <v>9.2253810755243248E-2</v>
      </c>
      <c r="CA62" s="55">
        <f>AO62/Sales!AU62</f>
        <v>9.2240800114657129E-2</v>
      </c>
    </row>
    <row r="63" spans="2:80" ht="18" thickBot="1" x14ac:dyDescent="0.4">
      <c r="B63" s="28" t="s">
        <v>2182</v>
      </c>
      <c r="C63" s="29"/>
      <c r="D63" s="54">
        <f>SUM(Savings_FirstYear!$AR63:AR63)-SUM(Savings_FirstYear!$CD63:CD63)</f>
        <v>0</v>
      </c>
      <c r="E63" s="54">
        <f>SUM(Savings_FirstYear!$AR63:AS63)-SUM(Savings_FirstYear!$CD63:CE63)</f>
        <v>0</v>
      </c>
      <c r="F63" s="54">
        <f>SUM(Savings_FirstYear!$AR63:AT63)-SUM(Savings_FirstYear!$CD63:CF63)</f>
        <v>0</v>
      </c>
      <c r="G63" s="54">
        <f>SUM(Savings_FirstYear!$AR63:AU63)-SUM(Savings_FirstYear!$CD63:CG63)</f>
        <v>0</v>
      </c>
      <c r="H63" s="54">
        <f>SUM(Savings_FirstYear!$AR63:AV63)-SUM(Savings_FirstYear!$CD63:CH63)</f>
        <v>0</v>
      </c>
      <c r="I63" s="54">
        <f>SUM(Savings_FirstYear!$AR63:AW63)-SUM(Savings_FirstYear!$CD63:CI63)</f>
        <v>0</v>
      </c>
      <c r="J63" s="54">
        <f>SUM(Savings_FirstYear!$AR63:AX63)-SUM(Savings_FirstYear!$CD63:CJ63)</f>
        <v>0</v>
      </c>
      <c r="K63" s="54">
        <f>SUM(Savings_FirstYear!$AR63:AY63)-SUM(Savings_FirstYear!$CD63:CK63)</f>
        <v>23156.043481597626</v>
      </c>
      <c r="L63" s="54">
        <f>SUM(Savings_FirstYear!$AR63:AZ63)-SUM(Savings_FirstYear!$CD63:CL63)</f>
        <v>50868.041321793215</v>
      </c>
      <c r="M63" s="54">
        <f>SUM(Savings_FirstYear!$AR63:BA63)-SUM(Savings_FirstYear!$CD63:CM63)</f>
        <v>82760.299838659339</v>
      </c>
      <c r="N63" s="54">
        <f>SUM(Savings_FirstYear!$AR63:BB63)-SUM(Savings_FirstYear!$CD63:CN63)</f>
        <v>118181.7019515407</v>
      </c>
      <c r="O63" s="54">
        <f>SUM(Savings_FirstYear!$AR63:BC63)-SUM(Savings_FirstYear!$CD63:CO63)</f>
        <v>156321.85566422314</v>
      </c>
      <c r="P63" s="54">
        <f>SUM(Savings_FirstYear!$AR63:BD63)-SUM(Savings_FirstYear!$CD63:CP63)</f>
        <v>195145.17396927389</v>
      </c>
      <c r="Q63" s="54">
        <f>SUM(Savings_FirstYear!$AR63:BE63)-SUM(Savings_FirstYear!$CD63:CQ63)</f>
        <v>229699.76225611955</v>
      </c>
      <c r="R63" s="54">
        <f>SUM(Savings_FirstYear!$AR63:BF63)-SUM(Savings_FirstYear!$CD63:CR63)</f>
        <v>259414.50683114328</v>
      </c>
      <c r="S63" s="54">
        <f>SUM(Savings_FirstYear!$AR63:BG63)-SUM(Savings_FirstYear!$CD63:CS63)</f>
        <v>287588.89998561668</v>
      </c>
      <c r="T63" s="54">
        <f>SUM(Savings_FirstYear!$AR63:BH63)-SUM(Savings_FirstYear!$CD63:CT63)</f>
        <v>311715.70102468377</v>
      </c>
      <c r="U63" s="54">
        <f>SUM(Savings_FirstYear!$AR63:BI63)-SUM(Savings_FirstYear!$CD63:CU63)</f>
        <v>329517.5151300595</v>
      </c>
      <c r="V63" s="54">
        <f>SUM(Savings_FirstYear!$AR63:BJ63)-SUM(Savings_FirstYear!$CD63:CV63)</f>
        <v>345424.80481388449</v>
      </c>
      <c r="W63" s="54">
        <f>SUM(Savings_FirstYear!$AR63:BK63)-SUM(Savings_FirstYear!$CD63:CW63)</f>
        <v>360101.97563410294</v>
      </c>
      <c r="X63" s="54">
        <f>SUM(Savings_FirstYear!$AR63:BL63)-SUM(Savings_FirstYear!$CD63:CX63)</f>
        <v>373918.78130461019</v>
      </c>
      <c r="Y63" s="54">
        <f>SUM(Savings_FirstYear!$AR63:BM63)-SUM(Savings_FirstYear!$CD63:CY63)</f>
        <v>381608.54242715245</v>
      </c>
      <c r="Z63" s="54">
        <f>SUM(Savings_FirstYear!$AR63:BN63)-SUM(Savings_FirstYear!$CD63:CZ63)</f>
        <v>386823.46583794168</v>
      </c>
      <c r="AA63" s="54">
        <f>SUM(Savings_FirstYear!$AR63:BO63)-SUM(Savings_FirstYear!$CD63:DA63)</f>
        <v>391001.10939313925</v>
      </c>
      <c r="AB63" s="54">
        <f>SUM(Savings_FirstYear!$AR63:BP63)-SUM(Savings_FirstYear!$CD63:DB63)</f>
        <v>394303.03833569452</v>
      </c>
      <c r="AC63" s="54">
        <f>SUM(Savings_FirstYear!$AR63:BQ63)-SUM(Savings_FirstYear!$CD63:DC63)</f>
        <v>396952.2964029818</v>
      </c>
      <c r="AD63" s="54">
        <f>SUM(Savings_FirstYear!$AR63:BR63)-SUM(Savings_FirstYear!$CD63:DD63)</f>
        <v>399492.0996784764</v>
      </c>
      <c r="AE63" s="54">
        <f>SUM(Savings_FirstYear!$AR63:BS63)-SUM(Savings_FirstYear!$CD63:DE63)</f>
        <v>402226.34094136336</v>
      </c>
      <c r="AF63" s="54">
        <f>SUM(Savings_FirstYear!$AR63:BT63)-SUM(Savings_FirstYear!$CD63:DF63)</f>
        <v>404784.94122326933</v>
      </c>
      <c r="AG63" s="54">
        <f>SUM(Savings_FirstYear!$AR63:BU63)-SUM(Savings_FirstYear!$CD63:DG63)</f>
        <v>407321.54178457352</v>
      </c>
      <c r="AH63" s="54">
        <f>SUM(Savings_FirstYear!$AR63:BV63)-SUM(Savings_FirstYear!$CD63:DH63)</f>
        <v>409881.51175065286</v>
      </c>
      <c r="AI63" s="54">
        <f>SUM(Savings_FirstYear!$AR63:BW63)-SUM(Savings_FirstYear!$CD63:DI63)</f>
        <v>412452.87416047289</v>
      </c>
      <c r="AJ63" s="54">
        <f>SUM(Savings_FirstYear!$AR63:BX63)-SUM(Savings_FirstYear!$CD63:DJ63)</f>
        <v>415014.19525163888</v>
      </c>
      <c r="AK63" s="54">
        <f>SUM(Savings_FirstYear!$AR63:BY63)-SUM(Savings_FirstYear!$CD63:DK63)</f>
        <v>417584.77519043977</v>
      </c>
      <c r="AL63" s="54">
        <f>SUM(Savings_FirstYear!$AR63:BZ63)-SUM(Savings_FirstYear!$CD63:DL63)</f>
        <v>420175.95233478758</v>
      </c>
      <c r="AM63" s="54">
        <f>SUM(Savings_FirstYear!$AR63:CA63)-SUM(Savings_FirstYear!$CD63:DM63)</f>
        <v>422792.17524514406</v>
      </c>
      <c r="AN63" s="54">
        <f>SUM(Savings_FirstYear!$AR63:CB63)-SUM(Savings_FirstYear!$CD63:DN63)</f>
        <v>425423.01726896886</v>
      </c>
      <c r="AO63" s="54">
        <f>SUM(Savings_FirstYear!$AR63:CC63)-SUM(Savings_FirstYear!$CD63:DO63)</f>
        <v>428057.76962847798</v>
      </c>
      <c r="AP63" s="56">
        <f>D63/Sales!J63</f>
        <v>0</v>
      </c>
      <c r="AQ63" s="56">
        <f>E63/Sales!K63</f>
        <v>0</v>
      </c>
      <c r="AR63" s="56">
        <f>F63/Sales!L63</f>
        <v>0</v>
      </c>
      <c r="AS63" s="56">
        <f>G63/Sales!M63</f>
        <v>0</v>
      </c>
      <c r="AT63" s="56">
        <f>H63/Sales!N63</f>
        <v>0</v>
      </c>
      <c r="AU63" s="56">
        <f>I63/Sales!O63</f>
        <v>0</v>
      </c>
      <c r="AV63" s="56">
        <f>J63/Sales!P63</f>
        <v>0</v>
      </c>
      <c r="AW63" s="56">
        <f>K63/Sales!Q63</f>
        <v>5.8956211481595144E-3</v>
      </c>
      <c r="AX63" s="56">
        <f>L63/Sales!R63</f>
        <v>1.2861437643851574E-2</v>
      </c>
      <c r="AY63" s="56">
        <f>M63/Sales!S63</f>
        <v>2.0779862880635356E-2</v>
      </c>
      <c r="AZ63" s="56">
        <f>N63/Sales!T63</f>
        <v>2.9467535905837651E-2</v>
      </c>
      <c r="BA63" s="56">
        <f>O63/Sales!U63</f>
        <v>3.8706427391771707E-2</v>
      </c>
      <c r="BB63" s="56">
        <f>P63/Sales!V63</f>
        <v>4.7983050874108001E-2</v>
      </c>
      <c r="BC63" s="56">
        <f>Q63/Sales!W63</f>
        <v>5.6085953003480495E-2</v>
      </c>
      <c r="BD63" s="56">
        <f>R63/Sales!X63</f>
        <v>6.289964554996641E-2</v>
      </c>
      <c r="BE63" s="56">
        <f>S63/Sales!Y63</f>
        <v>6.9244185778492326E-2</v>
      </c>
      <c r="BF63" s="56">
        <f>T63/Sales!Z63</f>
        <v>7.4528778736123277E-2</v>
      </c>
      <c r="BG63" s="56">
        <f>U63/Sales!AA63</f>
        <v>7.8233876532411983E-2</v>
      </c>
      <c r="BH63" s="56">
        <f>V63/Sales!AB63</f>
        <v>8.1436252469232598E-2</v>
      </c>
      <c r="BI63" s="56">
        <f>W63/Sales!AC63</f>
        <v>8.4301359082138719E-2</v>
      </c>
      <c r="BJ63" s="56">
        <f>X63/Sales!AD63</f>
        <v>8.6921671988374458E-2</v>
      </c>
      <c r="BK63" s="56">
        <f>Y63/Sales!AE63</f>
        <v>8.808612668517514E-2</v>
      </c>
      <c r="BL63" s="56">
        <f>Z63/Sales!AF63</f>
        <v>8.8662054718946101E-2</v>
      </c>
      <c r="BM63" s="56">
        <f>AA63/Sales!AG63</f>
        <v>8.8988820681626335E-2</v>
      </c>
      <c r="BN63" s="56">
        <f>AB63/Sales!AH63</f>
        <v>8.9108062630474272E-2</v>
      </c>
      <c r="BO63" s="56">
        <f>AC63/Sales!AI63</f>
        <v>8.9074122758270133E-2</v>
      </c>
      <c r="BP63" s="56">
        <f>AD63/Sales!AJ63</f>
        <v>8.9011216357798378E-2</v>
      </c>
      <c r="BQ63" s="56">
        <f>AE63/Sales!AK63</f>
        <v>8.8987152345073692E-2</v>
      </c>
      <c r="BR63" s="56">
        <f>AF63/Sales!AL63</f>
        <v>8.9016370856201246E-2</v>
      </c>
      <c r="BS63" s="56">
        <f>AG63/Sales!AM63</f>
        <v>8.9036637708246366E-2</v>
      </c>
      <c r="BT63" s="56">
        <f>AH63/Sales!AN63</f>
        <v>8.9057939220039767E-2</v>
      </c>
      <c r="BU63" s="56">
        <f>AI63/Sales!AO63</f>
        <v>8.9077638426749442E-2</v>
      </c>
      <c r="BV63" s="56">
        <f>AJ63/Sales!AP63</f>
        <v>8.9091131258181661E-2</v>
      </c>
      <c r="BW63" s="56">
        <f>AK63/Sales!AQ63</f>
        <v>8.9102616452850641E-2</v>
      </c>
      <c r="BX63" s="56">
        <f>AL63/Sales!AR63</f>
        <v>8.9114504137579667E-2</v>
      </c>
      <c r="BY63" s="56">
        <f>AM63/Sales!AS63</f>
        <v>8.9127694050707917E-2</v>
      </c>
      <c r="BZ63" s="56">
        <f>AN63/Sales!AT63</f>
        <v>8.9139946973750536E-2</v>
      </c>
      <c r="CA63" s="56">
        <f>AO63/Sales!AU63</f>
        <v>8.9149018570390232E-2</v>
      </c>
    </row>
  </sheetData>
  <mergeCells count="4">
    <mergeCell ref="D4:AO4"/>
    <mergeCell ref="AP4:CA4"/>
    <mergeCell ref="B4:B5"/>
    <mergeCell ref="C4:C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B2:CF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J22" sqref="J22"/>
    </sheetView>
  </sheetViews>
  <sheetFormatPr defaultRowHeight="17.25" x14ac:dyDescent="0.35"/>
  <cols>
    <col min="1" max="1" width="2.625" customWidth="1"/>
    <col min="2" max="2" width="20.5" bestFit="1" customWidth="1"/>
    <col min="4" max="4" width="30.875" customWidth="1"/>
    <col min="5" max="10" width="9" customWidth="1"/>
    <col min="22" max="42" width="9" customWidth="1"/>
    <col min="60" max="80" width="9" customWidth="1"/>
  </cols>
  <sheetData>
    <row r="2" spans="2:84" ht="27.75" x14ac:dyDescent="0.55000000000000004">
      <c r="B2" s="95" t="s">
        <v>2218</v>
      </c>
    </row>
    <row r="4" spans="2:84" ht="17.25" customHeight="1" x14ac:dyDescent="0.35">
      <c r="B4" s="327" t="s">
        <v>16</v>
      </c>
      <c r="C4" s="327" t="s">
        <v>2186</v>
      </c>
      <c r="D4" s="342" t="s">
        <v>2204</v>
      </c>
      <c r="E4" s="331" t="s">
        <v>2155</v>
      </c>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24" t="s">
        <v>2257</v>
      </c>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row>
    <row r="5" spans="2:84" ht="18" thickBot="1" x14ac:dyDescent="0.4">
      <c r="B5" s="328"/>
      <c r="C5" s="328"/>
      <c r="D5" s="343"/>
      <c r="E5" s="60">
        <v>2013</v>
      </c>
      <c r="F5" s="60">
        <v>2014</v>
      </c>
      <c r="G5" s="60">
        <v>2015</v>
      </c>
      <c r="H5" s="60">
        <v>2016</v>
      </c>
      <c r="I5" s="60">
        <v>2017</v>
      </c>
      <c r="J5" s="60">
        <v>2018</v>
      </c>
      <c r="K5" s="60">
        <v>2019</v>
      </c>
      <c r="L5" s="60">
        <v>2020</v>
      </c>
      <c r="M5" s="60">
        <v>2021</v>
      </c>
      <c r="N5" s="60">
        <v>2022</v>
      </c>
      <c r="O5" s="60">
        <v>2023</v>
      </c>
      <c r="P5" s="60">
        <v>2024</v>
      </c>
      <c r="Q5" s="60">
        <v>2025</v>
      </c>
      <c r="R5" s="60">
        <v>2026</v>
      </c>
      <c r="S5" s="60">
        <v>2027</v>
      </c>
      <c r="T5" s="60">
        <v>2028</v>
      </c>
      <c r="U5" s="60">
        <v>2029</v>
      </c>
      <c r="V5" s="60">
        <v>2030</v>
      </c>
      <c r="W5" s="60">
        <v>2031</v>
      </c>
      <c r="X5" s="60">
        <v>2032</v>
      </c>
      <c r="Y5" s="60">
        <v>2033</v>
      </c>
      <c r="Z5" s="60">
        <v>2034</v>
      </c>
      <c r="AA5" s="60">
        <v>2035</v>
      </c>
      <c r="AB5" s="60">
        <v>2036</v>
      </c>
      <c r="AC5" s="60">
        <v>2037</v>
      </c>
      <c r="AD5" s="60">
        <v>2038</v>
      </c>
      <c r="AE5" s="60">
        <v>2039</v>
      </c>
      <c r="AF5" s="60">
        <v>2040</v>
      </c>
      <c r="AG5" s="60">
        <v>2041</v>
      </c>
      <c r="AH5" s="60">
        <v>2042</v>
      </c>
      <c r="AI5" s="60">
        <v>2043</v>
      </c>
      <c r="AJ5" s="60">
        <v>2044</v>
      </c>
      <c r="AK5" s="60">
        <v>2045</v>
      </c>
      <c r="AL5" s="60">
        <v>2046</v>
      </c>
      <c r="AM5" s="60">
        <v>2047</v>
      </c>
      <c r="AN5" s="60">
        <v>2048</v>
      </c>
      <c r="AO5" s="60">
        <v>2049</v>
      </c>
      <c r="AP5" s="60">
        <v>2050</v>
      </c>
      <c r="AQ5" s="61">
        <v>2013</v>
      </c>
      <c r="AR5" s="61">
        <v>2014</v>
      </c>
      <c r="AS5" s="61">
        <v>2015</v>
      </c>
      <c r="AT5" s="61">
        <v>2016</v>
      </c>
      <c r="AU5" s="61">
        <v>2017</v>
      </c>
      <c r="AV5" s="61">
        <v>2018</v>
      </c>
      <c r="AW5" s="61">
        <v>2019</v>
      </c>
      <c r="AX5" s="61">
        <v>2020</v>
      </c>
      <c r="AY5" s="61">
        <v>2021</v>
      </c>
      <c r="AZ5" s="61">
        <v>2022</v>
      </c>
      <c r="BA5" s="61">
        <v>2023</v>
      </c>
      <c r="BB5" s="61">
        <v>2024</v>
      </c>
      <c r="BC5" s="61">
        <v>2025</v>
      </c>
      <c r="BD5" s="61">
        <v>2026</v>
      </c>
      <c r="BE5" s="61">
        <v>2027</v>
      </c>
      <c r="BF5" s="61">
        <v>2028</v>
      </c>
      <c r="BG5" s="61">
        <v>2029</v>
      </c>
      <c r="BH5" s="61">
        <v>2030</v>
      </c>
      <c r="BI5" s="61">
        <v>2031</v>
      </c>
      <c r="BJ5" s="61">
        <v>2032</v>
      </c>
      <c r="BK5" s="61">
        <v>2033</v>
      </c>
      <c r="BL5" s="61">
        <v>2034</v>
      </c>
      <c r="BM5" s="61">
        <v>2035</v>
      </c>
      <c r="BN5" s="61">
        <v>2036</v>
      </c>
      <c r="BO5" s="61">
        <v>2037</v>
      </c>
      <c r="BP5" s="61">
        <v>2038</v>
      </c>
      <c r="BQ5" s="61">
        <v>2039</v>
      </c>
      <c r="BR5" s="61">
        <v>2040</v>
      </c>
      <c r="BS5" s="61">
        <v>2041</v>
      </c>
      <c r="BT5" s="61">
        <v>2042</v>
      </c>
      <c r="BU5" s="61">
        <v>2043</v>
      </c>
      <c r="BV5" s="61">
        <v>2044</v>
      </c>
      <c r="BW5" s="61">
        <v>2045</v>
      </c>
      <c r="BX5" s="61">
        <v>2046</v>
      </c>
      <c r="BY5" s="61">
        <v>2047</v>
      </c>
      <c r="BZ5" s="61">
        <v>2048</v>
      </c>
      <c r="CA5" s="61">
        <v>2049</v>
      </c>
      <c r="CB5" s="61">
        <v>2050</v>
      </c>
    </row>
    <row r="6" spans="2:84" x14ac:dyDescent="0.35">
      <c r="B6" s="27" t="s">
        <v>2070</v>
      </c>
      <c r="C6" s="27" t="s">
        <v>56</v>
      </c>
      <c r="D6" s="35">
        <v>110</v>
      </c>
      <c r="E6" s="73">
        <f>IF(Savings_FirstYear!F6&lt;0.5%,100%,IF(AND(Savings_FirstYear!F6&gt;=0.5%,Savings_FirstYear!F6&lt;1%),80%,IF(Savings_FirstYear!F6&gt;=1%,60%)))</f>
        <v>1</v>
      </c>
      <c r="F6" s="73">
        <f>IF(Savings_FirstYear!G6&lt;0.5%,100%,IF(AND(Savings_FirstYear!G6&gt;=0.5%,Savings_FirstYear!G6&lt;1%),80%,IF(Savings_FirstYear!G6&gt;=1%,60%)))</f>
        <v>1</v>
      </c>
      <c r="G6" s="73">
        <f>IF(Savings_FirstYear!H6&lt;0.5%,100%,IF(AND(Savings_FirstYear!H6&gt;=0.5%,Savings_FirstYear!H6&lt;1%),80%,IF(Savings_FirstYear!H6&gt;=1%,60%)))</f>
        <v>1</v>
      </c>
      <c r="H6" s="73">
        <f>IF(Savings_FirstYear!I6&lt;0.5%,100%,IF(AND(Savings_FirstYear!I6&gt;=0.5%,Savings_FirstYear!I6&lt;1%),80%,IF(Savings_FirstYear!I6&gt;=1%,60%)))</f>
        <v>1</v>
      </c>
      <c r="I6" s="73">
        <f>IF(Savings_FirstYear!J6&lt;0.5%,100%,IF(AND(Savings_FirstYear!J6&gt;=0.5%,Savings_FirstYear!J6&lt;1%),80%,IF(Savings_FirstYear!J6&gt;=1%,60%)))</f>
        <v>1</v>
      </c>
      <c r="J6" s="73">
        <f>IF(Savings_FirstYear!K6&lt;0.5%,100%,IF(AND(Savings_FirstYear!K6&gt;=0.5%,Savings_FirstYear!K6&lt;1%),80%,IF(Savings_FirstYear!K6&gt;=1%,60%)))</f>
        <v>1</v>
      </c>
      <c r="K6" s="73">
        <f>IF(Savings_FirstYear!L6&lt;0.5%,100%,IF(AND(Savings_FirstYear!L6&gt;=0.5%,Savings_FirstYear!L6&lt;1%),80%,IF(Savings_FirstYear!L6&gt;=1%,60%)))</f>
        <v>1</v>
      </c>
      <c r="L6" s="73">
        <f>IF(Savings_FirstYear!M6&lt;0.5%,100%,IF(AND(Savings_FirstYear!M6&gt;=0.5%,Savings_FirstYear!M6&lt;1%),80%,IF(Savings_FirstYear!M6&gt;=1%,60%)))</f>
        <v>1</v>
      </c>
      <c r="M6" s="73">
        <f>IF(Savings_FirstYear!N6&lt;0.5%,100%,IF(AND(Savings_FirstYear!N6&gt;=0.5%,Savings_FirstYear!N6&lt;1%),80%,IF(Savings_FirstYear!N6&gt;=1%,60%)))</f>
        <v>1</v>
      </c>
      <c r="N6" s="73">
        <f>IF(Savings_FirstYear!O6&lt;0.5%,100%,IF(AND(Savings_FirstYear!O6&gt;=0.5%,Savings_FirstYear!O6&lt;1%),80%,IF(Savings_FirstYear!O6&gt;=1%,60%)))</f>
        <v>1</v>
      </c>
      <c r="O6" s="73">
        <f>IF(Savings_FirstYear!P6&lt;0.5%,100%,IF(AND(Savings_FirstYear!P6&gt;=0.5%,Savings_FirstYear!P6&lt;1%),80%,IF(Savings_FirstYear!P6&gt;=1%,60%)))</f>
        <v>0.8</v>
      </c>
      <c r="P6" s="73">
        <f>IF(Savings_FirstYear!Q6&lt;0.5%,100%,IF(AND(Savings_FirstYear!Q6&gt;=0.5%,Savings_FirstYear!Q6&lt;1%),80%,IF(Savings_FirstYear!Q6&gt;=1%,60%)))</f>
        <v>0.8</v>
      </c>
      <c r="Q6" s="73">
        <f>IF(Savings_FirstYear!R6&lt;0.5%,100%,IF(AND(Savings_FirstYear!R6&gt;=0.5%,Savings_FirstYear!R6&lt;1%),80%,IF(Savings_FirstYear!R6&gt;=1%,60%)))</f>
        <v>0.6</v>
      </c>
      <c r="R6" s="73">
        <f>IF(Savings_FirstYear!S6&lt;0.5%,100%,IF(AND(Savings_FirstYear!S6&gt;=0.5%,Savings_FirstYear!S6&lt;1%),80%,IF(Savings_FirstYear!S6&gt;=1%,60%)))</f>
        <v>0.6</v>
      </c>
      <c r="S6" s="73">
        <f>IF(Savings_FirstYear!T6&lt;0.5%,100%,IF(AND(Savings_FirstYear!T6&gt;=0.5%,Savings_FirstYear!T6&lt;1%),80%,IF(Savings_FirstYear!T6&gt;=1%,60%)))</f>
        <v>0.6</v>
      </c>
      <c r="T6" s="73">
        <f>IF(Savings_FirstYear!U6&lt;0.5%,100%,IF(AND(Savings_FirstYear!U6&gt;=0.5%,Savings_FirstYear!U6&lt;1%),80%,IF(Savings_FirstYear!U6&gt;=1%,60%)))</f>
        <v>0.6</v>
      </c>
      <c r="U6" s="73">
        <f>IF(Savings_FirstYear!V6&lt;0.5%,100%,IF(AND(Savings_FirstYear!V6&gt;=0.5%,Savings_FirstYear!V6&lt;1%),80%,IF(Savings_FirstYear!V6&gt;=1%,60%)))</f>
        <v>0.6</v>
      </c>
      <c r="V6" s="73">
        <f>IF(Savings_FirstYear!W6&lt;0.5%,100%,IF(AND(Savings_FirstYear!W6&gt;=0.5%,Savings_FirstYear!W6&lt;1%),80%,IF(Savings_FirstYear!W6&gt;=1%,60%)))</f>
        <v>0.6</v>
      </c>
      <c r="W6" s="73">
        <f>IF(Savings_FirstYear!X6&lt;0.5%,100%,IF(AND(Savings_FirstYear!X6&gt;=0.5%,Savings_FirstYear!X6&lt;1%),80%,IF(Savings_FirstYear!X6&gt;=1%,60%)))</f>
        <v>0.6</v>
      </c>
      <c r="X6" s="73">
        <f>IF(Savings_FirstYear!Y6&lt;0.5%,100%,IF(AND(Savings_FirstYear!Y6&gt;=0.5%,Savings_FirstYear!Y6&lt;1%),80%,IF(Savings_FirstYear!Y6&gt;=1%,60%)))</f>
        <v>0.6</v>
      </c>
      <c r="Y6" s="73">
        <f>IF(Savings_FirstYear!Z6&lt;0.5%,100%,IF(AND(Savings_FirstYear!Z6&gt;=0.5%,Savings_FirstYear!Z6&lt;1%),80%,IF(Savings_FirstYear!Z6&gt;=1%,60%)))</f>
        <v>0.6</v>
      </c>
      <c r="Z6" s="73">
        <f>IF(Savings_FirstYear!AA6&lt;0.5%,100%,IF(AND(Savings_FirstYear!AA6&gt;=0.5%,Savings_FirstYear!AA6&lt;1%),80%,IF(Savings_FirstYear!AA6&gt;=1%,60%)))</f>
        <v>0.6</v>
      </c>
      <c r="AA6" s="73">
        <f>IF(Savings_FirstYear!AB6&lt;0.5%,100%,IF(AND(Savings_FirstYear!AB6&gt;=0.5%,Savings_FirstYear!AB6&lt;1%),80%,IF(Savings_FirstYear!AB6&gt;=1%,60%)))</f>
        <v>0.6</v>
      </c>
      <c r="AB6" s="73">
        <f>IF(Savings_FirstYear!AC6&lt;0.5%,100%,IF(AND(Savings_FirstYear!AC6&gt;=0.5%,Savings_FirstYear!AC6&lt;1%),80%,IF(Savings_FirstYear!AC6&gt;=1%,60%)))</f>
        <v>0.6</v>
      </c>
      <c r="AC6" s="73">
        <f>IF(Savings_FirstYear!AD6&lt;0.5%,100%,IF(AND(Savings_FirstYear!AD6&gt;=0.5%,Savings_FirstYear!AD6&lt;1%),80%,IF(Savings_FirstYear!AD6&gt;=1%,60%)))</f>
        <v>0.6</v>
      </c>
      <c r="AD6" s="73">
        <f>IF(Savings_FirstYear!AE6&lt;0.5%,100%,IF(AND(Savings_FirstYear!AE6&gt;=0.5%,Savings_FirstYear!AE6&lt;1%),80%,IF(Savings_FirstYear!AE6&gt;=1%,60%)))</f>
        <v>0.6</v>
      </c>
      <c r="AE6" s="73">
        <f>IF(Savings_FirstYear!AF6&lt;0.5%,100%,IF(AND(Savings_FirstYear!AF6&gt;=0.5%,Savings_FirstYear!AF6&lt;1%),80%,IF(Savings_FirstYear!AF6&gt;=1%,60%)))</f>
        <v>0.6</v>
      </c>
      <c r="AF6" s="73">
        <f>IF(Savings_FirstYear!AG6&lt;0.5%,100%,IF(AND(Savings_FirstYear!AG6&gt;=0.5%,Savings_FirstYear!AG6&lt;1%),80%,IF(Savings_FirstYear!AG6&gt;=1%,60%)))</f>
        <v>0.6</v>
      </c>
      <c r="AG6" s="73">
        <f>IF(Savings_FirstYear!AH6&lt;0.5%,100%,IF(AND(Savings_FirstYear!AH6&gt;=0.5%,Savings_FirstYear!AH6&lt;1%),80%,IF(Savings_FirstYear!AH6&gt;=1%,60%)))</f>
        <v>0.6</v>
      </c>
      <c r="AH6" s="73">
        <f>IF(Savings_FirstYear!AI6&lt;0.5%,100%,IF(AND(Savings_FirstYear!AI6&gt;=0.5%,Savings_FirstYear!AI6&lt;1%),80%,IF(Savings_FirstYear!AI6&gt;=1%,60%)))</f>
        <v>0.6</v>
      </c>
      <c r="AI6" s="73">
        <f>IF(Savings_FirstYear!AJ6&lt;0.5%,100%,IF(AND(Savings_FirstYear!AJ6&gt;=0.5%,Savings_FirstYear!AJ6&lt;1%),80%,IF(Savings_FirstYear!AJ6&gt;=1%,60%)))</f>
        <v>0.6</v>
      </c>
      <c r="AJ6" s="73">
        <f>IF(Savings_FirstYear!AK6&lt;0.5%,100%,IF(AND(Savings_FirstYear!AK6&gt;=0.5%,Savings_FirstYear!AK6&lt;1%),80%,IF(Savings_FirstYear!AK6&gt;=1%,60%)))</f>
        <v>0.6</v>
      </c>
      <c r="AK6" s="73">
        <f>IF(Savings_FirstYear!AL6&lt;0.5%,100%,IF(AND(Savings_FirstYear!AL6&gt;=0.5%,Savings_FirstYear!AL6&lt;1%),80%,IF(Savings_FirstYear!AL6&gt;=1%,60%)))</f>
        <v>0.6</v>
      </c>
      <c r="AL6" s="73">
        <f>IF(Savings_FirstYear!AM6&lt;0.5%,100%,IF(AND(Savings_FirstYear!AM6&gt;=0.5%,Savings_FirstYear!AM6&lt;1%),80%,IF(Savings_FirstYear!AM6&gt;=1%,60%)))</f>
        <v>0.6</v>
      </c>
      <c r="AM6" s="73">
        <f>IF(Savings_FirstYear!AN6&lt;0.5%,100%,IF(AND(Savings_FirstYear!AN6&gt;=0.5%,Savings_FirstYear!AN6&lt;1%),80%,IF(Savings_FirstYear!AN6&gt;=1%,60%)))</f>
        <v>0.6</v>
      </c>
      <c r="AN6" s="73">
        <f>IF(Savings_FirstYear!AO6&lt;0.5%,100%,IF(AND(Savings_FirstYear!AO6&gt;=0.5%,Savings_FirstYear!AO6&lt;1%),80%,IF(Savings_FirstYear!AO6&gt;=1%,60%)))</f>
        <v>0.6</v>
      </c>
      <c r="AO6" s="73">
        <f>IF(Savings_FirstYear!AP6&lt;0.5%,100%,IF(AND(Savings_FirstYear!AP6&gt;=0.5%,Savings_FirstYear!AP6&lt;1%),80%,IF(Savings_FirstYear!AP6&gt;=1%,60%)))</f>
        <v>0.6</v>
      </c>
      <c r="AP6" s="73">
        <f>IF(Savings_FirstYear!AQ6&lt;0.5%,100%,IF(AND(Savings_FirstYear!AQ6&gt;=0.5%,Savings_FirstYear!AQ6&lt;1%),80%,IF(Savings_FirstYear!AQ6&gt;=1%,60%)))</f>
        <v>0.6</v>
      </c>
      <c r="AQ6" s="42">
        <f>$D6*E6</f>
        <v>110</v>
      </c>
      <c r="AR6" s="42">
        <f t="shared" ref="AR6:AR57" si="0">$D6*F6</f>
        <v>110</v>
      </c>
      <c r="AS6" s="42">
        <f t="shared" ref="AS6:AS57" si="1">$D6*G6</f>
        <v>110</v>
      </c>
      <c r="AT6" s="42">
        <f t="shared" ref="AT6:AT57" si="2">$D6*H6</f>
        <v>110</v>
      </c>
      <c r="AU6" s="42">
        <f t="shared" ref="AU6:AU57" si="3">$D6*I6</f>
        <v>110</v>
      </c>
      <c r="AV6" s="42">
        <f t="shared" ref="AV6:AV57" si="4">$D6*J6</f>
        <v>110</v>
      </c>
      <c r="AW6" s="42">
        <f t="shared" ref="AW6:AW57" si="5">$D6*K6</f>
        <v>110</v>
      </c>
      <c r="AX6" s="42">
        <f t="shared" ref="AX6:AX57" si="6">$D6*L6</f>
        <v>110</v>
      </c>
      <c r="AY6" s="42">
        <f t="shared" ref="AY6:AY57" si="7">$D6*M6</f>
        <v>110</v>
      </c>
      <c r="AZ6" s="42">
        <f t="shared" ref="AZ6:AZ57" si="8">$D6*N6</f>
        <v>110</v>
      </c>
      <c r="BA6" s="42">
        <f t="shared" ref="BA6:BA57" si="9">$D6*O6</f>
        <v>88</v>
      </c>
      <c r="BB6" s="42">
        <f t="shared" ref="BB6:BB57" si="10">$D6*P6</f>
        <v>88</v>
      </c>
      <c r="BC6" s="42">
        <f t="shared" ref="BC6:BC57" si="11">$D6*Q6</f>
        <v>66</v>
      </c>
      <c r="BD6" s="42">
        <f t="shared" ref="BD6:BD57" si="12">$D6*R6</f>
        <v>66</v>
      </c>
      <c r="BE6" s="42">
        <f t="shared" ref="BE6:BE57" si="13">$D6*S6</f>
        <v>66</v>
      </c>
      <c r="BF6" s="42">
        <f t="shared" ref="BF6:BF57" si="14">$D6*T6</f>
        <v>66</v>
      </c>
      <c r="BG6" s="42">
        <f t="shared" ref="BG6:BG57" si="15">$D6*U6</f>
        <v>66</v>
      </c>
      <c r="BH6" s="42">
        <f t="shared" ref="BH6:BH57" si="16">$D6*V6</f>
        <v>66</v>
      </c>
      <c r="BI6" s="42">
        <f t="shared" ref="BI6:BI57" si="17">$D6*W6</f>
        <v>66</v>
      </c>
      <c r="BJ6" s="42">
        <f t="shared" ref="BJ6:BJ57" si="18">$D6*X6</f>
        <v>66</v>
      </c>
      <c r="BK6" s="42">
        <f t="shared" ref="BK6:BK57" si="19">$D6*Y6</f>
        <v>66</v>
      </c>
      <c r="BL6" s="42">
        <f t="shared" ref="BL6:BL57" si="20">$D6*Z6</f>
        <v>66</v>
      </c>
      <c r="BM6" s="42">
        <f t="shared" ref="BM6:BM57" si="21">$D6*AA6</f>
        <v>66</v>
      </c>
      <c r="BN6" s="42">
        <f t="shared" ref="BN6:BN57" si="22">$D6*AB6</f>
        <v>66</v>
      </c>
      <c r="BO6" s="42">
        <f t="shared" ref="BO6:BO57" si="23">$D6*AC6</f>
        <v>66</v>
      </c>
      <c r="BP6" s="42">
        <f t="shared" ref="BP6:BP57" si="24">$D6*AD6</f>
        <v>66</v>
      </c>
      <c r="BQ6" s="42">
        <f t="shared" ref="BQ6:BQ57" si="25">$D6*AE6</f>
        <v>66</v>
      </c>
      <c r="BR6" s="42">
        <f t="shared" ref="BR6:BR57" si="26">$D6*AF6</f>
        <v>66</v>
      </c>
      <c r="BS6" s="42">
        <f t="shared" ref="BS6:BS57" si="27">$D6*AG6</f>
        <v>66</v>
      </c>
      <c r="BT6" s="42">
        <f t="shared" ref="BT6:BT57" si="28">$D6*AH6</f>
        <v>66</v>
      </c>
      <c r="BU6" s="42">
        <f t="shared" ref="BU6:BU57" si="29">$D6*AI6</f>
        <v>66</v>
      </c>
      <c r="BV6" s="42">
        <f t="shared" ref="BV6:BV57" si="30">$D6*AJ6</f>
        <v>66</v>
      </c>
      <c r="BW6" s="42">
        <f t="shared" ref="BW6:BW57" si="31">$D6*AK6</f>
        <v>66</v>
      </c>
      <c r="BX6" s="42">
        <f t="shared" ref="BX6:BX57" si="32">$D6*AL6</f>
        <v>66</v>
      </c>
      <c r="BY6" s="42">
        <f t="shared" ref="BY6:BY57" si="33">$D6*AM6</f>
        <v>66</v>
      </c>
      <c r="BZ6" s="42">
        <f t="shared" ref="BZ6:BZ57" si="34">$D6*AN6</f>
        <v>66</v>
      </c>
      <c r="CA6" s="42">
        <f t="shared" ref="CA6:CA57" si="35">$D6*AO6</f>
        <v>66</v>
      </c>
      <c r="CB6" s="42">
        <f t="shared" ref="CB6:CB57" si="36">$D6*AP6</f>
        <v>66</v>
      </c>
      <c r="CC6" s="18"/>
      <c r="CE6" s="24"/>
      <c r="CF6" s="17"/>
    </row>
    <row r="7" spans="2:84" x14ac:dyDescent="0.35">
      <c r="B7" s="27" t="s">
        <v>2072</v>
      </c>
      <c r="C7" s="27" t="s">
        <v>53</v>
      </c>
      <c r="D7" s="35">
        <v>110</v>
      </c>
      <c r="E7" s="73">
        <f>IF(Savings_FirstYear!F7&lt;0.5%,100%,IF(AND(Savings_FirstYear!F7&gt;=0.5%,Savings_FirstYear!F7&lt;1%),80%,IF(Savings_FirstYear!F7&gt;=1%,60%)))</f>
        <v>1</v>
      </c>
      <c r="F7" s="73">
        <f>IF(Savings_FirstYear!G7&lt;0.5%,100%,IF(AND(Savings_FirstYear!G7&gt;=0.5%,Savings_FirstYear!G7&lt;1%),80%,IF(Savings_FirstYear!G7&gt;=1%,60%)))</f>
        <v>1</v>
      </c>
      <c r="G7" s="73">
        <f>IF(Savings_FirstYear!H7&lt;0.5%,100%,IF(AND(Savings_FirstYear!H7&gt;=0.5%,Savings_FirstYear!H7&lt;1%),80%,IF(Savings_FirstYear!H7&gt;=1%,60%)))</f>
        <v>1</v>
      </c>
      <c r="H7" s="73">
        <f>IF(Savings_FirstYear!I7&lt;0.5%,100%,IF(AND(Savings_FirstYear!I7&gt;=0.5%,Savings_FirstYear!I7&lt;1%),80%,IF(Savings_FirstYear!I7&gt;=1%,60%)))</f>
        <v>1</v>
      </c>
      <c r="I7" s="73">
        <f>IF(Savings_FirstYear!J7&lt;0.5%,100%,IF(AND(Savings_FirstYear!J7&gt;=0.5%,Savings_FirstYear!J7&lt;1%),80%,IF(Savings_FirstYear!J7&gt;=1%,60%)))</f>
        <v>1</v>
      </c>
      <c r="J7" s="73">
        <f>IF(Savings_FirstYear!K7&lt;0.5%,100%,IF(AND(Savings_FirstYear!K7&gt;=0.5%,Savings_FirstYear!K7&lt;1%),80%,IF(Savings_FirstYear!K7&gt;=1%,60%)))</f>
        <v>1</v>
      </c>
      <c r="K7" s="73">
        <f>IF(Savings_FirstYear!L7&lt;0.5%,100%,IF(AND(Savings_FirstYear!L7&gt;=0.5%,Savings_FirstYear!L7&lt;1%),80%,IF(Savings_FirstYear!L7&gt;=1%,60%)))</f>
        <v>1</v>
      </c>
      <c r="L7" s="73">
        <f>IF(Savings_FirstYear!M7&lt;0.5%,100%,IF(AND(Savings_FirstYear!M7&gt;=0.5%,Savings_FirstYear!M7&lt;1%),80%,IF(Savings_FirstYear!M7&gt;=1%,60%)))</f>
        <v>0.6</v>
      </c>
      <c r="M7" s="73">
        <f>IF(Savings_FirstYear!N7&lt;0.5%,100%,IF(AND(Savings_FirstYear!N7&gt;=0.5%,Savings_FirstYear!N7&lt;1%),80%,IF(Savings_FirstYear!N7&gt;=1%,60%)))</f>
        <v>0.6</v>
      </c>
      <c r="N7" s="73">
        <f>IF(Savings_FirstYear!O7&lt;0.5%,100%,IF(AND(Savings_FirstYear!O7&gt;=0.5%,Savings_FirstYear!O7&lt;1%),80%,IF(Savings_FirstYear!O7&gt;=1%,60%)))</f>
        <v>0.6</v>
      </c>
      <c r="O7" s="73">
        <f>IF(Savings_FirstYear!P7&lt;0.5%,100%,IF(AND(Savings_FirstYear!P7&gt;=0.5%,Savings_FirstYear!P7&lt;1%),80%,IF(Savings_FirstYear!P7&gt;=1%,60%)))</f>
        <v>0.6</v>
      </c>
      <c r="P7" s="73">
        <f>IF(Savings_FirstYear!Q7&lt;0.5%,100%,IF(AND(Savings_FirstYear!Q7&gt;=0.5%,Savings_FirstYear!Q7&lt;1%),80%,IF(Savings_FirstYear!Q7&gt;=1%,60%)))</f>
        <v>0.6</v>
      </c>
      <c r="Q7" s="73">
        <f>IF(Savings_FirstYear!R7&lt;0.5%,100%,IF(AND(Savings_FirstYear!R7&gt;=0.5%,Savings_FirstYear!R7&lt;1%),80%,IF(Savings_FirstYear!R7&gt;=1%,60%)))</f>
        <v>0.6</v>
      </c>
      <c r="R7" s="73">
        <f>IF(Savings_FirstYear!S7&lt;0.5%,100%,IF(AND(Savings_FirstYear!S7&gt;=0.5%,Savings_FirstYear!S7&lt;1%),80%,IF(Savings_FirstYear!S7&gt;=1%,60%)))</f>
        <v>0.6</v>
      </c>
      <c r="S7" s="73">
        <f>IF(Savings_FirstYear!T7&lt;0.5%,100%,IF(AND(Savings_FirstYear!T7&gt;=0.5%,Savings_FirstYear!T7&lt;1%),80%,IF(Savings_FirstYear!T7&gt;=1%,60%)))</f>
        <v>0.6</v>
      </c>
      <c r="T7" s="73">
        <f>IF(Savings_FirstYear!U7&lt;0.5%,100%,IF(AND(Savings_FirstYear!U7&gt;=0.5%,Savings_FirstYear!U7&lt;1%),80%,IF(Savings_FirstYear!U7&gt;=1%,60%)))</f>
        <v>0.6</v>
      </c>
      <c r="U7" s="73">
        <f>IF(Savings_FirstYear!V7&lt;0.5%,100%,IF(AND(Savings_FirstYear!V7&gt;=0.5%,Savings_FirstYear!V7&lt;1%),80%,IF(Savings_FirstYear!V7&gt;=1%,60%)))</f>
        <v>0.6</v>
      </c>
      <c r="V7" s="73">
        <f>IF(Savings_FirstYear!W7&lt;0.5%,100%,IF(AND(Savings_FirstYear!W7&gt;=0.5%,Savings_FirstYear!W7&lt;1%),80%,IF(Savings_FirstYear!W7&gt;=1%,60%)))</f>
        <v>0.6</v>
      </c>
      <c r="W7" s="73">
        <f>IF(Savings_FirstYear!X7&lt;0.5%,100%,IF(AND(Savings_FirstYear!X7&gt;=0.5%,Savings_FirstYear!X7&lt;1%),80%,IF(Savings_FirstYear!X7&gt;=1%,60%)))</f>
        <v>0.6</v>
      </c>
      <c r="X7" s="73">
        <f>IF(Savings_FirstYear!Y7&lt;0.5%,100%,IF(AND(Savings_FirstYear!Y7&gt;=0.5%,Savings_FirstYear!Y7&lt;1%),80%,IF(Savings_FirstYear!Y7&gt;=1%,60%)))</f>
        <v>0.6</v>
      </c>
      <c r="Y7" s="73">
        <f>IF(Savings_FirstYear!Z7&lt;0.5%,100%,IF(AND(Savings_FirstYear!Z7&gt;=0.5%,Savings_FirstYear!Z7&lt;1%),80%,IF(Savings_FirstYear!Z7&gt;=1%,60%)))</f>
        <v>0.6</v>
      </c>
      <c r="Z7" s="73">
        <f>IF(Savings_FirstYear!AA7&lt;0.5%,100%,IF(AND(Savings_FirstYear!AA7&gt;=0.5%,Savings_FirstYear!AA7&lt;1%),80%,IF(Savings_FirstYear!AA7&gt;=1%,60%)))</f>
        <v>0.6</v>
      </c>
      <c r="AA7" s="73">
        <f>IF(Savings_FirstYear!AB7&lt;0.5%,100%,IF(AND(Savings_FirstYear!AB7&gt;=0.5%,Savings_FirstYear!AB7&lt;1%),80%,IF(Savings_FirstYear!AB7&gt;=1%,60%)))</f>
        <v>0.6</v>
      </c>
      <c r="AB7" s="73">
        <f>IF(Savings_FirstYear!AC7&lt;0.5%,100%,IF(AND(Savings_FirstYear!AC7&gt;=0.5%,Savings_FirstYear!AC7&lt;1%),80%,IF(Savings_FirstYear!AC7&gt;=1%,60%)))</f>
        <v>0.6</v>
      </c>
      <c r="AC7" s="73">
        <f>IF(Savings_FirstYear!AD7&lt;0.5%,100%,IF(AND(Savings_FirstYear!AD7&gt;=0.5%,Savings_FirstYear!AD7&lt;1%),80%,IF(Savings_FirstYear!AD7&gt;=1%,60%)))</f>
        <v>0.6</v>
      </c>
      <c r="AD7" s="73">
        <f>IF(Savings_FirstYear!AE7&lt;0.5%,100%,IF(AND(Savings_FirstYear!AE7&gt;=0.5%,Savings_FirstYear!AE7&lt;1%),80%,IF(Savings_FirstYear!AE7&gt;=1%,60%)))</f>
        <v>0.6</v>
      </c>
      <c r="AE7" s="73">
        <f>IF(Savings_FirstYear!AF7&lt;0.5%,100%,IF(AND(Savings_FirstYear!AF7&gt;=0.5%,Savings_FirstYear!AF7&lt;1%),80%,IF(Savings_FirstYear!AF7&gt;=1%,60%)))</f>
        <v>0.6</v>
      </c>
      <c r="AF7" s="73">
        <f>IF(Savings_FirstYear!AG7&lt;0.5%,100%,IF(AND(Savings_FirstYear!AG7&gt;=0.5%,Savings_FirstYear!AG7&lt;1%),80%,IF(Savings_FirstYear!AG7&gt;=1%,60%)))</f>
        <v>0.6</v>
      </c>
      <c r="AG7" s="73">
        <f>IF(Savings_FirstYear!AH7&lt;0.5%,100%,IF(AND(Savings_FirstYear!AH7&gt;=0.5%,Savings_FirstYear!AH7&lt;1%),80%,IF(Savings_FirstYear!AH7&gt;=1%,60%)))</f>
        <v>0.6</v>
      </c>
      <c r="AH7" s="73">
        <f>IF(Savings_FirstYear!AI7&lt;0.5%,100%,IF(AND(Savings_FirstYear!AI7&gt;=0.5%,Savings_FirstYear!AI7&lt;1%),80%,IF(Savings_FirstYear!AI7&gt;=1%,60%)))</f>
        <v>0.6</v>
      </c>
      <c r="AI7" s="73">
        <f>IF(Savings_FirstYear!AJ7&lt;0.5%,100%,IF(AND(Savings_FirstYear!AJ7&gt;=0.5%,Savings_FirstYear!AJ7&lt;1%),80%,IF(Savings_FirstYear!AJ7&gt;=1%,60%)))</f>
        <v>0.6</v>
      </c>
      <c r="AJ7" s="73">
        <f>IF(Savings_FirstYear!AK7&lt;0.5%,100%,IF(AND(Savings_FirstYear!AK7&gt;=0.5%,Savings_FirstYear!AK7&lt;1%),80%,IF(Savings_FirstYear!AK7&gt;=1%,60%)))</f>
        <v>0.6</v>
      </c>
      <c r="AK7" s="73">
        <f>IF(Savings_FirstYear!AL7&lt;0.5%,100%,IF(AND(Savings_FirstYear!AL7&gt;=0.5%,Savings_FirstYear!AL7&lt;1%),80%,IF(Savings_FirstYear!AL7&gt;=1%,60%)))</f>
        <v>0.6</v>
      </c>
      <c r="AL7" s="73">
        <f>IF(Savings_FirstYear!AM7&lt;0.5%,100%,IF(AND(Savings_FirstYear!AM7&gt;=0.5%,Savings_FirstYear!AM7&lt;1%),80%,IF(Savings_FirstYear!AM7&gt;=1%,60%)))</f>
        <v>0.6</v>
      </c>
      <c r="AM7" s="73">
        <f>IF(Savings_FirstYear!AN7&lt;0.5%,100%,IF(AND(Savings_FirstYear!AN7&gt;=0.5%,Savings_FirstYear!AN7&lt;1%),80%,IF(Savings_FirstYear!AN7&gt;=1%,60%)))</f>
        <v>0.6</v>
      </c>
      <c r="AN7" s="73">
        <f>IF(Savings_FirstYear!AO7&lt;0.5%,100%,IF(AND(Savings_FirstYear!AO7&gt;=0.5%,Savings_FirstYear!AO7&lt;1%),80%,IF(Savings_FirstYear!AO7&gt;=1%,60%)))</f>
        <v>0.6</v>
      </c>
      <c r="AO7" s="73">
        <f>IF(Savings_FirstYear!AP7&lt;0.5%,100%,IF(AND(Savings_FirstYear!AP7&gt;=0.5%,Savings_FirstYear!AP7&lt;1%),80%,IF(Savings_FirstYear!AP7&gt;=1%,60%)))</f>
        <v>0.6</v>
      </c>
      <c r="AP7" s="73">
        <f>IF(Savings_FirstYear!AQ7&lt;0.5%,100%,IF(AND(Savings_FirstYear!AQ7&gt;=0.5%,Savings_FirstYear!AQ7&lt;1%),80%,IF(Savings_FirstYear!AQ7&gt;=1%,60%)))</f>
        <v>0.6</v>
      </c>
      <c r="AQ7" s="42">
        <f t="shared" ref="AQ7:AQ57" si="37">$D7*E7</f>
        <v>110</v>
      </c>
      <c r="AR7" s="42">
        <f t="shared" si="0"/>
        <v>110</v>
      </c>
      <c r="AS7" s="42">
        <f t="shared" si="1"/>
        <v>110</v>
      </c>
      <c r="AT7" s="42">
        <f t="shared" si="2"/>
        <v>110</v>
      </c>
      <c r="AU7" s="42">
        <f t="shared" si="3"/>
        <v>110</v>
      </c>
      <c r="AV7" s="42">
        <f t="shared" si="4"/>
        <v>110</v>
      </c>
      <c r="AW7" s="42">
        <f t="shared" si="5"/>
        <v>110</v>
      </c>
      <c r="AX7" s="42">
        <f t="shared" si="6"/>
        <v>66</v>
      </c>
      <c r="AY7" s="42">
        <f t="shared" si="7"/>
        <v>66</v>
      </c>
      <c r="AZ7" s="42">
        <f t="shared" si="8"/>
        <v>66</v>
      </c>
      <c r="BA7" s="42">
        <f t="shared" si="9"/>
        <v>66</v>
      </c>
      <c r="BB7" s="42">
        <f t="shared" si="10"/>
        <v>66</v>
      </c>
      <c r="BC7" s="42">
        <f t="shared" si="11"/>
        <v>66</v>
      </c>
      <c r="BD7" s="42">
        <f t="shared" si="12"/>
        <v>66</v>
      </c>
      <c r="BE7" s="42">
        <f t="shared" si="13"/>
        <v>66</v>
      </c>
      <c r="BF7" s="42">
        <f t="shared" si="14"/>
        <v>66</v>
      </c>
      <c r="BG7" s="42">
        <f t="shared" si="15"/>
        <v>66</v>
      </c>
      <c r="BH7" s="42">
        <f t="shared" si="16"/>
        <v>66</v>
      </c>
      <c r="BI7" s="42">
        <f t="shared" si="17"/>
        <v>66</v>
      </c>
      <c r="BJ7" s="42">
        <f t="shared" si="18"/>
        <v>66</v>
      </c>
      <c r="BK7" s="42">
        <f t="shared" si="19"/>
        <v>66</v>
      </c>
      <c r="BL7" s="42">
        <f t="shared" si="20"/>
        <v>66</v>
      </c>
      <c r="BM7" s="42">
        <f t="shared" si="21"/>
        <v>66</v>
      </c>
      <c r="BN7" s="42">
        <f t="shared" si="22"/>
        <v>66</v>
      </c>
      <c r="BO7" s="42">
        <f t="shared" si="23"/>
        <v>66</v>
      </c>
      <c r="BP7" s="42">
        <f t="shared" si="24"/>
        <v>66</v>
      </c>
      <c r="BQ7" s="42">
        <f t="shared" si="25"/>
        <v>66</v>
      </c>
      <c r="BR7" s="42">
        <f t="shared" si="26"/>
        <v>66</v>
      </c>
      <c r="BS7" s="42">
        <f t="shared" si="27"/>
        <v>66</v>
      </c>
      <c r="BT7" s="42">
        <f t="shared" si="28"/>
        <v>66</v>
      </c>
      <c r="BU7" s="42">
        <f t="shared" si="29"/>
        <v>66</v>
      </c>
      <c r="BV7" s="42">
        <f t="shared" si="30"/>
        <v>66</v>
      </c>
      <c r="BW7" s="42">
        <f t="shared" si="31"/>
        <v>66</v>
      </c>
      <c r="BX7" s="42">
        <f t="shared" si="32"/>
        <v>66</v>
      </c>
      <c r="BY7" s="42">
        <f t="shared" si="33"/>
        <v>66</v>
      </c>
      <c r="BZ7" s="42">
        <f t="shared" si="34"/>
        <v>66</v>
      </c>
      <c r="CA7" s="42">
        <f t="shared" si="35"/>
        <v>66</v>
      </c>
      <c r="CB7" s="42">
        <f t="shared" si="36"/>
        <v>66</v>
      </c>
      <c r="CC7" s="18"/>
      <c r="CE7" s="24"/>
    </row>
    <row r="8" spans="2:84" x14ac:dyDescent="0.35">
      <c r="B8" s="27" t="s">
        <v>2071</v>
      </c>
      <c r="C8" s="27" t="s">
        <v>118</v>
      </c>
      <c r="D8" s="35">
        <v>110</v>
      </c>
      <c r="E8" s="73">
        <f>IF(Savings_FirstYear!F8&lt;0.5%,100%,IF(AND(Savings_FirstYear!F8&gt;=0.5%,Savings_FirstYear!F8&lt;1%),80%,IF(Savings_FirstYear!F8&gt;=1%,60%)))</f>
        <v>1</v>
      </c>
      <c r="F8" s="73">
        <f>IF(Savings_FirstYear!G8&lt;0.5%,100%,IF(AND(Savings_FirstYear!G8&gt;=0.5%,Savings_FirstYear!G8&lt;1%),80%,IF(Savings_FirstYear!G8&gt;=1%,60%)))</f>
        <v>1</v>
      </c>
      <c r="G8" s="73">
        <f>IF(Savings_FirstYear!H8&lt;0.5%,100%,IF(AND(Savings_FirstYear!H8&gt;=0.5%,Savings_FirstYear!H8&lt;1%),80%,IF(Savings_FirstYear!H8&gt;=1%,60%)))</f>
        <v>1</v>
      </c>
      <c r="H8" s="73">
        <f>IF(Savings_FirstYear!I8&lt;0.5%,100%,IF(AND(Savings_FirstYear!I8&gt;=0.5%,Savings_FirstYear!I8&lt;1%),80%,IF(Savings_FirstYear!I8&gt;=1%,60%)))</f>
        <v>1</v>
      </c>
      <c r="I8" s="73">
        <f>IF(Savings_FirstYear!J8&lt;0.5%,100%,IF(AND(Savings_FirstYear!J8&gt;=0.5%,Savings_FirstYear!J8&lt;1%),80%,IF(Savings_FirstYear!J8&gt;=1%,60%)))</f>
        <v>1</v>
      </c>
      <c r="J8" s="73">
        <f>IF(Savings_FirstYear!K8&lt;0.5%,100%,IF(AND(Savings_FirstYear!K8&gt;=0.5%,Savings_FirstYear!K8&lt;1%),80%,IF(Savings_FirstYear!K8&gt;=1%,60%)))</f>
        <v>1</v>
      </c>
      <c r="K8" s="73">
        <f>IF(Savings_FirstYear!L8&lt;0.5%,100%,IF(AND(Savings_FirstYear!L8&gt;=0.5%,Savings_FirstYear!L8&lt;1%),80%,IF(Savings_FirstYear!L8&gt;=1%,60%)))</f>
        <v>1</v>
      </c>
      <c r="L8" s="73">
        <f>IF(Savings_FirstYear!M8&lt;0.5%,100%,IF(AND(Savings_FirstYear!M8&gt;=0.5%,Savings_FirstYear!M8&lt;1%),80%,IF(Savings_FirstYear!M8&gt;=1%,60%)))</f>
        <v>1</v>
      </c>
      <c r="M8" s="73">
        <f>IF(Savings_FirstYear!N8&lt;0.5%,100%,IF(AND(Savings_FirstYear!N8&gt;=0.5%,Savings_FirstYear!N8&lt;1%),80%,IF(Savings_FirstYear!N8&gt;=1%,60%)))</f>
        <v>0.8</v>
      </c>
      <c r="N8" s="73">
        <f>IF(Savings_FirstYear!O8&lt;0.5%,100%,IF(AND(Savings_FirstYear!O8&gt;=0.5%,Savings_FirstYear!O8&lt;1%),80%,IF(Savings_FirstYear!O8&gt;=1%,60%)))</f>
        <v>0.8</v>
      </c>
      <c r="O8" s="73">
        <f>IF(Savings_FirstYear!P8&lt;0.5%,100%,IF(AND(Savings_FirstYear!P8&gt;=0.5%,Savings_FirstYear!P8&lt;1%),80%,IF(Savings_FirstYear!P8&gt;=1%,60%)))</f>
        <v>0.6</v>
      </c>
      <c r="P8" s="73">
        <f>IF(Savings_FirstYear!Q8&lt;0.5%,100%,IF(AND(Savings_FirstYear!Q8&gt;=0.5%,Savings_FirstYear!Q8&lt;1%),80%,IF(Savings_FirstYear!Q8&gt;=1%,60%)))</f>
        <v>0.6</v>
      </c>
      <c r="Q8" s="73">
        <f>IF(Savings_FirstYear!R8&lt;0.5%,100%,IF(AND(Savings_FirstYear!R8&gt;=0.5%,Savings_FirstYear!R8&lt;1%),80%,IF(Savings_FirstYear!R8&gt;=1%,60%)))</f>
        <v>0.6</v>
      </c>
      <c r="R8" s="73">
        <f>IF(Savings_FirstYear!S8&lt;0.5%,100%,IF(AND(Savings_FirstYear!S8&gt;=0.5%,Savings_FirstYear!S8&lt;1%),80%,IF(Savings_FirstYear!S8&gt;=1%,60%)))</f>
        <v>0.6</v>
      </c>
      <c r="S8" s="73">
        <f>IF(Savings_FirstYear!T8&lt;0.5%,100%,IF(AND(Savings_FirstYear!T8&gt;=0.5%,Savings_FirstYear!T8&lt;1%),80%,IF(Savings_FirstYear!T8&gt;=1%,60%)))</f>
        <v>0.6</v>
      </c>
      <c r="T8" s="73">
        <f>IF(Savings_FirstYear!U8&lt;0.5%,100%,IF(AND(Savings_FirstYear!U8&gt;=0.5%,Savings_FirstYear!U8&lt;1%),80%,IF(Savings_FirstYear!U8&gt;=1%,60%)))</f>
        <v>0.6</v>
      </c>
      <c r="U8" s="73">
        <f>IF(Savings_FirstYear!V8&lt;0.5%,100%,IF(AND(Savings_FirstYear!V8&gt;=0.5%,Savings_FirstYear!V8&lt;1%),80%,IF(Savings_FirstYear!V8&gt;=1%,60%)))</f>
        <v>0.6</v>
      </c>
      <c r="V8" s="73">
        <f>IF(Savings_FirstYear!W8&lt;0.5%,100%,IF(AND(Savings_FirstYear!W8&gt;=0.5%,Savings_FirstYear!W8&lt;1%),80%,IF(Savings_FirstYear!W8&gt;=1%,60%)))</f>
        <v>0.6</v>
      </c>
      <c r="W8" s="73">
        <f>IF(Savings_FirstYear!X8&lt;0.5%,100%,IF(AND(Savings_FirstYear!X8&gt;=0.5%,Savings_FirstYear!X8&lt;1%),80%,IF(Savings_FirstYear!X8&gt;=1%,60%)))</f>
        <v>0.6</v>
      </c>
      <c r="X8" s="73">
        <f>IF(Savings_FirstYear!Y8&lt;0.5%,100%,IF(AND(Savings_FirstYear!Y8&gt;=0.5%,Savings_FirstYear!Y8&lt;1%),80%,IF(Savings_FirstYear!Y8&gt;=1%,60%)))</f>
        <v>0.6</v>
      </c>
      <c r="Y8" s="73">
        <f>IF(Savings_FirstYear!Z8&lt;0.5%,100%,IF(AND(Savings_FirstYear!Z8&gt;=0.5%,Savings_FirstYear!Z8&lt;1%),80%,IF(Savings_FirstYear!Z8&gt;=1%,60%)))</f>
        <v>0.6</v>
      </c>
      <c r="Z8" s="73">
        <f>IF(Savings_FirstYear!AA8&lt;0.5%,100%,IF(AND(Savings_FirstYear!AA8&gt;=0.5%,Savings_FirstYear!AA8&lt;1%),80%,IF(Savings_FirstYear!AA8&gt;=1%,60%)))</f>
        <v>0.6</v>
      </c>
      <c r="AA8" s="73">
        <f>IF(Savings_FirstYear!AB8&lt;0.5%,100%,IF(AND(Savings_FirstYear!AB8&gt;=0.5%,Savings_FirstYear!AB8&lt;1%),80%,IF(Savings_FirstYear!AB8&gt;=1%,60%)))</f>
        <v>0.6</v>
      </c>
      <c r="AB8" s="73">
        <f>IF(Savings_FirstYear!AC8&lt;0.5%,100%,IF(AND(Savings_FirstYear!AC8&gt;=0.5%,Savings_FirstYear!AC8&lt;1%),80%,IF(Savings_FirstYear!AC8&gt;=1%,60%)))</f>
        <v>0.6</v>
      </c>
      <c r="AC8" s="73">
        <f>IF(Savings_FirstYear!AD8&lt;0.5%,100%,IF(AND(Savings_FirstYear!AD8&gt;=0.5%,Savings_FirstYear!AD8&lt;1%),80%,IF(Savings_FirstYear!AD8&gt;=1%,60%)))</f>
        <v>0.6</v>
      </c>
      <c r="AD8" s="73">
        <f>IF(Savings_FirstYear!AE8&lt;0.5%,100%,IF(AND(Savings_FirstYear!AE8&gt;=0.5%,Savings_FirstYear!AE8&lt;1%),80%,IF(Savings_FirstYear!AE8&gt;=1%,60%)))</f>
        <v>0.6</v>
      </c>
      <c r="AE8" s="73">
        <f>IF(Savings_FirstYear!AF8&lt;0.5%,100%,IF(AND(Savings_FirstYear!AF8&gt;=0.5%,Savings_FirstYear!AF8&lt;1%),80%,IF(Savings_FirstYear!AF8&gt;=1%,60%)))</f>
        <v>0.6</v>
      </c>
      <c r="AF8" s="73">
        <f>IF(Savings_FirstYear!AG8&lt;0.5%,100%,IF(AND(Savings_FirstYear!AG8&gt;=0.5%,Savings_FirstYear!AG8&lt;1%),80%,IF(Savings_FirstYear!AG8&gt;=1%,60%)))</f>
        <v>0.6</v>
      </c>
      <c r="AG8" s="73">
        <f>IF(Savings_FirstYear!AH8&lt;0.5%,100%,IF(AND(Savings_FirstYear!AH8&gt;=0.5%,Savings_FirstYear!AH8&lt;1%),80%,IF(Savings_FirstYear!AH8&gt;=1%,60%)))</f>
        <v>0.6</v>
      </c>
      <c r="AH8" s="73">
        <f>IF(Savings_FirstYear!AI8&lt;0.5%,100%,IF(AND(Savings_FirstYear!AI8&gt;=0.5%,Savings_FirstYear!AI8&lt;1%),80%,IF(Savings_FirstYear!AI8&gt;=1%,60%)))</f>
        <v>0.6</v>
      </c>
      <c r="AI8" s="73">
        <f>IF(Savings_FirstYear!AJ8&lt;0.5%,100%,IF(AND(Savings_FirstYear!AJ8&gt;=0.5%,Savings_FirstYear!AJ8&lt;1%),80%,IF(Savings_FirstYear!AJ8&gt;=1%,60%)))</f>
        <v>0.6</v>
      </c>
      <c r="AJ8" s="73">
        <f>IF(Savings_FirstYear!AK8&lt;0.5%,100%,IF(AND(Savings_FirstYear!AK8&gt;=0.5%,Savings_FirstYear!AK8&lt;1%),80%,IF(Savings_FirstYear!AK8&gt;=1%,60%)))</f>
        <v>0.6</v>
      </c>
      <c r="AK8" s="73">
        <f>IF(Savings_FirstYear!AL8&lt;0.5%,100%,IF(AND(Savings_FirstYear!AL8&gt;=0.5%,Savings_FirstYear!AL8&lt;1%),80%,IF(Savings_FirstYear!AL8&gt;=1%,60%)))</f>
        <v>0.6</v>
      </c>
      <c r="AL8" s="73">
        <f>IF(Savings_FirstYear!AM8&lt;0.5%,100%,IF(AND(Savings_FirstYear!AM8&gt;=0.5%,Savings_FirstYear!AM8&lt;1%),80%,IF(Savings_FirstYear!AM8&gt;=1%,60%)))</f>
        <v>0.6</v>
      </c>
      <c r="AM8" s="73">
        <f>IF(Savings_FirstYear!AN8&lt;0.5%,100%,IF(AND(Savings_FirstYear!AN8&gt;=0.5%,Savings_FirstYear!AN8&lt;1%),80%,IF(Savings_FirstYear!AN8&gt;=1%,60%)))</f>
        <v>0.6</v>
      </c>
      <c r="AN8" s="73">
        <f>IF(Savings_FirstYear!AO8&lt;0.5%,100%,IF(AND(Savings_FirstYear!AO8&gt;=0.5%,Savings_FirstYear!AO8&lt;1%),80%,IF(Savings_FirstYear!AO8&gt;=1%,60%)))</f>
        <v>0.6</v>
      </c>
      <c r="AO8" s="73">
        <f>IF(Savings_FirstYear!AP8&lt;0.5%,100%,IF(AND(Savings_FirstYear!AP8&gt;=0.5%,Savings_FirstYear!AP8&lt;1%),80%,IF(Savings_FirstYear!AP8&gt;=1%,60%)))</f>
        <v>0.6</v>
      </c>
      <c r="AP8" s="73">
        <f>IF(Savings_FirstYear!AQ8&lt;0.5%,100%,IF(AND(Savings_FirstYear!AQ8&gt;=0.5%,Savings_FirstYear!AQ8&lt;1%),80%,IF(Savings_FirstYear!AQ8&gt;=1%,60%)))</f>
        <v>0.6</v>
      </c>
      <c r="AQ8" s="42">
        <f t="shared" si="37"/>
        <v>110</v>
      </c>
      <c r="AR8" s="42">
        <f t="shared" si="0"/>
        <v>110</v>
      </c>
      <c r="AS8" s="42">
        <f t="shared" si="1"/>
        <v>110</v>
      </c>
      <c r="AT8" s="42">
        <f t="shared" si="2"/>
        <v>110</v>
      </c>
      <c r="AU8" s="42">
        <f t="shared" si="3"/>
        <v>110</v>
      </c>
      <c r="AV8" s="42">
        <f t="shared" si="4"/>
        <v>110</v>
      </c>
      <c r="AW8" s="42">
        <f t="shared" si="5"/>
        <v>110</v>
      </c>
      <c r="AX8" s="42">
        <f t="shared" si="6"/>
        <v>110</v>
      </c>
      <c r="AY8" s="42">
        <f t="shared" si="7"/>
        <v>88</v>
      </c>
      <c r="AZ8" s="42">
        <f t="shared" si="8"/>
        <v>88</v>
      </c>
      <c r="BA8" s="42">
        <f t="shared" si="9"/>
        <v>66</v>
      </c>
      <c r="BB8" s="42">
        <f t="shared" si="10"/>
        <v>66</v>
      </c>
      <c r="BC8" s="42">
        <f t="shared" si="11"/>
        <v>66</v>
      </c>
      <c r="BD8" s="42">
        <f t="shared" si="12"/>
        <v>66</v>
      </c>
      <c r="BE8" s="42">
        <f t="shared" si="13"/>
        <v>66</v>
      </c>
      <c r="BF8" s="42">
        <f t="shared" si="14"/>
        <v>66</v>
      </c>
      <c r="BG8" s="42">
        <f t="shared" si="15"/>
        <v>66</v>
      </c>
      <c r="BH8" s="42">
        <f t="shared" si="16"/>
        <v>66</v>
      </c>
      <c r="BI8" s="42">
        <f t="shared" si="17"/>
        <v>66</v>
      </c>
      <c r="BJ8" s="42">
        <f t="shared" si="18"/>
        <v>66</v>
      </c>
      <c r="BK8" s="42">
        <f t="shared" si="19"/>
        <v>66</v>
      </c>
      <c r="BL8" s="42">
        <f t="shared" si="20"/>
        <v>66</v>
      </c>
      <c r="BM8" s="42">
        <f t="shared" si="21"/>
        <v>66</v>
      </c>
      <c r="BN8" s="42">
        <f t="shared" si="22"/>
        <v>66</v>
      </c>
      <c r="BO8" s="42">
        <f t="shared" si="23"/>
        <v>66</v>
      </c>
      <c r="BP8" s="42">
        <f t="shared" si="24"/>
        <v>66</v>
      </c>
      <c r="BQ8" s="42">
        <f t="shared" si="25"/>
        <v>66</v>
      </c>
      <c r="BR8" s="42">
        <f t="shared" si="26"/>
        <v>66</v>
      </c>
      <c r="BS8" s="42">
        <f t="shared" si="27"/>
        <v>66</v>
      </c>
      <c r="BT8" s="42">
        <f t="shared" si="28"/>
        <v>66</v>
      </c>
      <c r="BU8" s="42">
        <f t="shared" si="29"/>
        <v>66</v>
      </c>
      <c r="BV8" s="42">
        <f t="shared" si="30"/>
        <v>66</v>
      </c>
      <c r="BW8" s="42">
        <f t="shared" si="31"/>
        <v>66</v>
      </c>
      <c r="BX8" s="42">
        <f t="shared" si="32"/>
        <v>66</v>
      </c>
      <c r="BY8" s="42">
        <f t="shared" si="33"/>
        <v>66</v>
      </c>
      <c r="BZ8" s="42">
        <f t="shared" si="34"/>
        <v>66</v>
      </c>
      <c r="CA8" s="42">
        <f t="shared" si="35"/>
        <v>66</v>
      </c>
      <c r="CB8" s="42">
        <f t="shared" si="36"/>
        <v>66</v>
      </c>
      <c r="CC8" s="18"/>
      <c r="CE8" s="24"/>
    </row>
    <row r="9" spans="2:84" x14ac:dyDescent="0.35">
      <c r="B9" s="27" t="s">
        <v>2073</v>
      </c>
      <c r="C9" s="27" t="s">
        <v>60</v>
      </c>
      <c r="D9" s="35">
        <v>110</v>
      </c>
      <c r="E9" s="73">
        <f>IF(Savings_FirstYear!F9&lt;0.5%,100%,IF(AND(Savings_FirstYear!F9&gt;=0.5%,Savings_FirstYear!F9&lt;1%),80%,IF(Savings_FirstYear!F9&gt;=1%,60%)))</f>
        <v>1</v>
      </c>
      <c r="F9" s="73">
        <f>IF(Savings_FirstYear!G9&lt;0.5%,100%,IF(AND(Savings_FirstYear!G9&gt;=0.5%,Savings_FirstYear!G9&lt;1%),80%,IF(Savings_FirstYear!G9&gt;=1%,60%)))</f>
        <v>1</v>
      </c>
      <c r="G9" s="73">
        <f>IF(Savings_FirstYear!H9&lt;0.5%,100%,IF(AND(Savings_FirstYear!H9&gt;=0.5%,Savings_FirstYear!H9&lt;1%),80%,IF(Savings_FirstYear!H9&gt;=1%,60%)))</f>
        <v>1</v>
      </c>
      <c r="H9" s="73">
        <f>IF(Savings_FirstYear!I9&lt;0.5%,100%,IF(AND(Savings_FirstYear!I9&gt;=0.5%,Savings_FirstYear!I9&lt;1%),80%,IF(Savings_FirstYear!I9&gt;=1%,60%)))</f>
        <v>1</v>
      </c>
      <c r="I9" s="73">
        <f>IF(Savings_FirstYear!J9&lt;0.5%,100%,IF(AND(Savings_FirstYear!J9&gt;=0.5%,Savings_FirstYear!J9&lt;1%),80%,IF(Savings_FirstYear!J9&gt;=1%,60%)))</f>
        <v>1</v>
      </c>
      <c r="J9" s="73">
        <f>IF(Savings_FirstYear!K9&lt;0.5%,100%,IF(AND(Savings_FirstYear!K9&gt;=0.5%,Savings_FirstYear!K9&lt;1%),80%,IF(Savings_FirstYear!K9&gt;=1%,60%)))</f>
        <v>1</v>
      </c>
      <c r="K9" s="73">
        <f>IF(Savings_FirstYear!L9&lt;0.5%,100%,IF(AND(Savings_FirstYear!L9&gt;=0.5%,Savings_FirstYear!L9&lt;1%),80%,IF(Savings_FirstYear!L9&gt;=1%,60%)))</f>
        <v>1</v>
      </c>
      <c r="L9" s="73">
        <f>IF(Savings_FirstYear!M9&lt;0.5%,100%,IF(AND(Savings_FirstYear!M9&gt;=0.5%,Savings_FirstYear!M9&lt;1%),80%,IF(Savings_FirstYear!M9&gt;=1%,60%)))</f>
        <v>0.6</v>
      </c>
      <c r="M9" s="73">
        <f>IF(Savings_FirstYear!N9&lt;0.5%,100%,IF(AND(Savings_FirstYear!N9&gt;=0.5%,Savings_FirstYear!N9&lt;1%),80%,IF(Savings_FirstYear!N9&gt;=1%,60%)))</f>
        <v>0.6</v>
      </c>
      <c r="N9" s="73">
        <f>IF(Savings_FirstYear!O9&lt;0.5%,100%,IF(AND(Savings_FirstYear!O9&gt;=0.5%,Savings_FirstYear!O9&lt;1%),80%,IF(Savings_FirstYear!O9&gt;=1%,60%)))</f>
        <v>0.6</v>
      </c>
      <c r="O9" s="73">
        <f>IF(Savings_FirstYear!P9&lt;0.5%,100%,IF(AND(Savings_FirstYear!P9&gt;=0.5%,Savings_FirstYear!P9&lt;1%),80%,IF(Savings_FirstYear!P9&gt;=1%,60%)))</f>
        <v>0.6</v>
      </c>
      <c r="P9" s="73">
        <f>IF(Savings_FirstYear!Q9&lt;0.5%,100%,IF(AND(Savings_FirstYear!Q9&gt;=0.5%,Savings_FirstYear!Q9&lt;1%),80%,IF(Savings_FirstYear!Q9&gt;=1%,60%)))</f>
        <v>0.6</v>
      </c>
      <c r="Q9" s="73">
        <f>IF(Savings_FirstYear!R9&lt;0.5%,100%,IF(AND(Savings_FirstYear!R9&gt;=0.5%,Savings_FirstYear!R9&lt;1%),80%,IF(Savings_FirstYear!R9&gt;=1%,60%)))</f>
        <v>0.6</v>
      </c>
      <c r="R9" s="73">
        <f>IF(Savings_FirstYear!S9&lt;0.5%,100%,IF(AND(Savings_FirstYear!S9&gt;=0.5%,Savings_FirstYear!S9&lt;1%),80%,IF(Savings_FirstYear!S9&gt;=1%,60%)))</f>
        <v>0.6</v>
      </c>
      <c r="S9" s="73">
        <f>IF(Savings_FirstYear!T9&lt;0.5%,100%,IF(AND(Savings_FirstYear!T9&gt;=0.5%,Savings_FirstYear!T9&lt;1%),80%,IF(Savings_FirstYear!T9&gt;=1%,60%)))</f>
        <v>0.6</v>
      </c>
      <c r="T9" s="73">
        <f>IF(Savings_FirstYear!U9&lt;0.5%,100%,IF(AND(Savings_FirstYear!U9&gt;=0.5%,Savings_FirstYear!U9&lt;1%),80%,IF(Savings_FirstYear!U9&gt;=1%,60%)))</f>
        <v>0.6</v>
      </c>
      <c r="U9" s="73">
        <f>IF(Savings_FirstYear!V9&lt;0.5%,100%,IF(AND(Savings_FirstYear!V9&gt;=0.5%,Savings_FirstYear!V9&lt;1%),80%,IF(Savings_FirstYear!V9&gt;=1%,60%)))</f>
        <v>0.6</v>
      </c>
      <c r="V9" s="73">
        <f>IF(Savings_FirstYear!W9&lt;0.5%,100%,IF(AND(Savings_FirstYear!W9&gt;=0.5%,Savings_FirstYear!W9&lt;1%),80%,IF(Savings_FirstYear!W9&gt;=1%,60%)))</f>
        <v>0.6</v>
      </c>
      <c r="W9" s="73">
        <f>IF(Savings_FirstYear!X9&lt;0.5%,100%,IF(AND(Savings_FirstYear!X9&gt;=0.5%,Savings_FirstYear!X9&lt;1%),80%,IF(Savings_FirstYear!X9&gt;=1%,60%)))</f>
        <v>0.6</v>
      </c>
      <c r="X9" s="73">
        <f>IF(Savings_FirstYear!Y9&lt;0.5%,100%,IF(AND(Savings_FirstYear!Y9&gt;=0.5%,Savings_FirstYear!Y9&lt;1%),80%,IF(Savings_FirstYear!Y9&gt;=1%,60%)))</f>
        <v>0.6</v>
      </c>
      <c r="Y9" s="73">
        <f>IF(Savings_FirstYear!Z9&lt;0.5%,100%,IF(AND(Savings_FirstYear!Z9&gt;=0.5%,Savings_FirstYear!Z9&lt;1%),80%,IF(Savings_FirstYear!Z9&gt;=1%,60%)))</f>
        <v>0.6</v>
      </c>
      <c r="Z9" s="73">
        <f>IF(Savings_FirstYear!AA9&lt;0.5%,100%,IF(AND(Savings_FirstYear!AA9&gt;=0.5%,Savings_FirstYear!AA9&lt;1%),80%,IF(Savings_FirstYear!AA9&gt;=1%,60%)))</f>
        <v>0.6</v>
      </c>
      <c r="AA9" s="73">
        <f>IF(Savings_FirstYear!AB9&lt;0.5%,100%,IF(AND(Savings_FirstYear!AB9&gt;=0.5%,Savings_FirstYear!AB9&lt;1%),80%,IF(Savings_FirstYear!AB9&gt;=1%,60%)))</f>
        <v>0.6</v>
      </c>
      <c r="AB9" s="73">
        <f>IF(Savings_FirstYear!AC9&lt;0.5%,100%,IF(AND(Savings_FirstYear!AC9&gt;=0.5%,Savings_FirstYear!AC9&lt;1%),80%,IF(Savings_FirstYear!AC9&gt;=1%,60%)))</f>
        <v>0.6</v>
      </c>
      <c r="AC9" s="73">
        <f>IF(Savings_FirstYear!AD9&lt;0.5%,100%,IF(AND(Savings_FirstYear!AD9&gt;=0.5%,Savings_FirstYear!AD9&lt;1%),80%,IF(Savings_FirstYear!AD9&gt;=1%,60%)))</f>
        <v>0.6</v>
      </c>
      <c r="AD9" s="73">
        <f>IF(Savings_FirstYear!AE9&lt;0.5%,100%,IF(AND(Savings_FirstYear!AE9&gt;=0.5%,Savings_FirstYear!AE9&lt;1%),80%,IF(Savings_FirstYear!AE9&gt;=1%,60%)))</f>
        <v>0.6</v>
      </c>
      <c r="AE9" s="73">
        <f>IF(Savings_FirstYear!AF9&lt;0.5%,100%,IF(AND(Savings_FirstYear!AF9&gt;=0.5%,Savings_FirstYear!AF9&lt;1%),80%,IF(Savings_FirstYear!AF9&gt;=1%,60%)))</f>
        <v>0.6</v>
      </c>
      <c r="AF9" s="73">
        <f>IF(Savings_FirstYear!AG9&lt;0.5%,100%,IF(AND(Savings_FirstYear!AG9&gt;=0.5%,Savings_FirstYear!AG9&lt;1%),80%,IF(Savings_FirstYear!AG9&gt;=1%,60%)))</f>
        <v>0.6</v>
      </c>
      <c r="AG9" s="73">
        <f>IF(Savings_FirstYear!AH9&lt;0.5%,100%,IF(AND(Savings_FirstYear!AH9&gt;=0.5%,Savings_FirstYear!AH9&lt;1%),80%,IF(Savings_FirstYear!AH9&gt;=1%,60%)))</f>
        <v>0.6</v>
      </c>
      <c r="AH9" s="73">
        <f>IF(Savings_FirstYear!AI9&lt;0.5%,100%,IF(AND(Savings_FirstYear!AI9&gt;=0.5%,Savings_FirstYear!AI9&lt;1%),80%,IF(Savings_FirstYear!AI9&gt;=1%,60%)))</f>
        <v>0.6</v>
      </c>
      <c r="AI9" s="73">
        <f>IF(Savings_FirstYear!AJ9&lt;0.5%,100%,IF(AND(Savings_FirstYear!AJ9&gt;=0.5%,Savings_FirstYear!AJ9&lt;1%),80%,IF(Savings_FirstYear!AJ9&gt;=1%,60%)))</f>
        <v>0.6</v>
      </c>
      <c r="AJ9" s="73">
        <f>IF(Savings_FirstYear!AK9&lt;0.5%,100%,IF(AND(Savings_FirstYear!AK9&gt;=0.5%,Savings_FirstYear!AK9&lt;1%),80%,IF(Savings_FirstYear!AK9&gt;=1%,60%)))</f>
        <v>0.6</v>
      </c>
      <c r="AK9" s="73">
        <f>IF(Savings_FirstYear!AL9&lt;0.5%,100%,IF(AND(Savings_FirstYear!AL9&gt;=0.5%,Savings_FirstYear!AL9&lt;1%),80%,IF(Savings_FirstYear!AL9&gt;=1%,60%)))</f>
        <v>0.6</v>
      </c>
      <c r="AL9" s="73">
        <f>IF(Savings_FirstYear!AM9&lt;0.5%,100%,IF(AND(Savings_FirstYear!AM9&gt;=0.5%,Savings_FirstYear!AM9&lt;1%),80%,IF(Savings_FirstYear!AM9&gt;=1%,60%)))</f>
        <v>0.6</v>
      </c>
      <c r="AM9" s="73">
        <f>IF(Savings_FirstYear!AN9&lt;0.5%,100%,IF(AND(Savings_FirstYear!AN9&gt;=0.5%,Savings_FirstYear!AN9&lt;1%),80%,IF(Savings_FirstYear!AN9&gt;=1%,60%)))</f>
        <v>0.6</v>
      </c>
      <c r="AN9" s="73">
        <f>IF(Savings_FirstYear!AO9&lt;0.5%,100%,IF(AND(Savings_FirstYear!AO9&gt;=0.5%,Savings_FirstYear!AO9&lt;1%),80%,IF(Savings_FirstYear!AO9&gt;=1%,60%)))</f>
        <v>0.6</v>
      </c>
      <c r="AO9" s="73">
        <f>IF(Savings_FirstYear!AP9&lt;0.5%,100%,IF(AND(Savings_FirstYear!AP9&gt;=0.5%,Savings_FirstYear!AP9&lt;1%),80%,IF(Savings_FirstYear!AP9&gt;=1%,60%)))</f>
        <v>0.6</v>
      </c>
      <c r="AP9" s="73">
        <f>IF(Savings_FirstYear!AQ9&lt;0.5%,100%,IF(AND(Savings_FirstYear!AQ9&gt;=0.5%,Savings_FirstYear!AQ9&lt;1%),80%,IF(Savings_FirstYear!AQ9&gt;=1%,60%)))</f>
        <v>0.6</v>
      </c>
      <c r="AQ9" s="42">
        <f t="shared" si="37"/>
        <v>110</v>
      </c>
      <c r="AR9" s="42">
        <f t="shared" si="0"/>
        <v>110</v>
      </c>
      <c r="AS9" s="42">
        <f t="shared" si="1"/>
        <v>110</v>
      </c>
      <c r="AT9" s="42">
        <f t="shared" si="2"/>
        <v>110</v>
      </c>
      <c r="AU9" s="42">
        <f t="shared" si="3"/>
        <v>110</v>
      </c>
      <c r="AV9" s="42">
        <f t="shared" si="4"/>
        <v>110</v>
      </c>
      <c r="AW9" s="42">
        <f t="shared" si="5"/>
        <v>110</v>
      </c>
      <c r="AX9" s="42">
        <f t="shared" si="6"/>
        <v>66</v>
      </c>
      <c r="AY9" s="42">
        <f t="shared" si="7"/>
        <v>66</v>
      </c>
      <c r="AZ9" s="42">
        <f t="shared" si="8"/>
        <v>66</v>
      </c>
      <c r="BA9" s="42">
        <f t="shared" si="9"/>
        <v>66</v>
      </c>
      <c r="BB9" s="42">
        <f t="shared" si="10"/>
        <v>66</v>
      </c>
      <c r="BC9" s="42">
        <f t="shared" si="11"/>
        <v>66</v>
      </c>
      <c r="BD9" s="42">
        <f t="shared" si="12"/>
        <v>66</v>
      </c>
      <c r="BE9" s="42">
        <f t="shared" si="13"/>
        <v>66</v>
      </c>
      <c r="BF9" s="42">
        <f t="shared" si="14"/>
        <v>66</v>
      </c>
      <c r="BG9" s="42">
        <f t="shared" si="15"/>
        <v>66</v>
      </c>
      <c r="BH9" s="42">
        <f t="shared" si="16"/>
        <v>66</v>
      </c>
      <c r="BI9" s="42">
        <f t="shared" si="17"/>
        <v>66</v>
      </c>
      <c r="BJ9" s="42">
        <f t="shared" si="18"/>
        <v>66</v>
      </c>
      <c r="BK9" s="42">
        <f t="shared" si="19"/>
        <v>66</v>
      </c>
      <c r="BL9" s="42">
        <f t="shared" si="20"/>
        <v>66</v>
      </c>
      <c r="BM9" s="42">
        <f t="shared" si="21"/>
        <v>66</v>
      </c>
      <c r="BN9" s="42">
        <f t="shared" si="22"/>
        <v>66</v>
      </c>
      <c r="BO9" s="42">
        <f t="shared" si="23"/>
        <v>66</v>
      </c>
      <c r="BP9" s="42">
        <f t="shared" si="24"/>
        <v>66</v>
      </c>
      <c r="BQ9" s="42">
        <f t="shared" si="25"/>
        <v>66</v>
      </c>
      <c r="BR9" s="42">
        <f t="shared" si="26"/>
        <v>66</v>
      </c>
      <c r="BS9" s="42">
        <f t="shared" si="27"/>
        <v>66</v>
      </c>
      <c r="BT9" s="42">
        <f t="shared" si="28"/>
        <v>66</v>
      </c>
      <c r="BU9" s="42">
        <f t="shared" si="29"/>
        <v>66</v>
      </c>
      <c r="BV9" s="42">
        <f t="shared" si="30"/>
        <v>66</v>
      </c>
      <c r="BW9" s="42">
        <f t="shared" si="31"/>
        <v>66</v>
      </c>
      <c r="BX9" s="42">
        <f t="shared" si="32"/>
        <v>66</v>
      </c>
      <c r="BY9" s="42">
        <f t="shared" si="33"/>
        <v>66</v>
      </c>
      <c r="BZ9" s="42">
        <f t="shared" si="34"/>
        <v>66</v>
      </c>
      <c r="CA9" s="42">
        <f t="shared" si="35"/>
        <v>66</v>
      </c>
      <c r="CB9" s="42">
        <f t="shared" si="36"/>
        <v>66</v>
      </c>
      <c r="CC9" s="18"/>
      <c r="CE9" s="24"/>
    </row>
    <row r="10" spans="2:84" x14ac:dyDescent="0.35">
      <c r="B10" s="27" t="s">
        <v>2074</v>
      </c>
      <c r="C10" s="27" t="s">
        <v>125</v>
      </c>
      <c r="D10" s="35">
        <v>110</v>
      </c>
      <c r="E10" s="73">
        <f>IF(Savings_FirstYear!F10&lt;0.5%,100%,IF(AND(Savings_FirstYear!F10&gt;=0.5%,Savings_FirstYear!F10&lt;1%),80%,IF(Savings_FirstYear!F10&gt;=1%,60%)))</f>
        <v>1</v>
      </c>
      <c r="F10" s="73">
        <f>IF(Savings_FirstYear!G10&lt;0.5%,100%,IF(AND(Savings_FirstYear!G10&gt;=0.5%,Savings_FirstYear!G10&lt;1%),80%,IF(Savings_FirstYear!G10&gt;=1%,60%)))</f>
        <v>1</v>
      </c>
      <c r="G10" s="73">
        <f>IF(Savings_FirstYear!H10&lt;0.5%,100%,IF(AND(Savings_FirstYear!H10&gt;=0.5%,Savings_FirstYear!H10&lt;1%),80%,IF(Savings_FirstYear!H10&gt;=1%,60%)))</f>
        <v>1</v>
      </c>
      <c r="H10" s="73">
        <f>IF(Savings_FirstYear!I10&lt;0.5%,100%,IF(AND(Savings_FirstYear!I10&gt;=0.5%,Savings_FirstYear!I10&lt;1%),80%,IF(Savings_FirstYear!I10&gt;=1%,60%)))</f>
        <v>1</v>
      </c>
      <c r="I10" s="73">
        <f>IF(Savings_FirstYear!J10&lt;0.5%,100%,IF(AND(Savings_FirstYear!J10&gt;=0.5%,Savings_FirstYear!J10&lt;1%),80%,IF(Savings_FirstYear!J10&gt;=1%,60%)))</f>
        <v>1</v>
      </c>
      <c r="J10" s="73">
        <f>IF(Savings_FirstYear!K10&lt;0.5%,100%,IF(AND(Savings_FirstYear!K10&gt;=0.5%,Savings_FirstYear!K10&lt;1%),80%,IF(Savings_FirstYear!K10&gt;=1%,60%)))</f>
        <v>1</v>
      </c>
      <c r="K10" s="73">
        <f>IF(Savings_FirstYear!L10&lt;0.5%,100%,IF(AND(Savings_FirstYear!L10&gt;=0.5%,Savings_FirstYear!L10&lt;1%),80%,IF(Savings_FirstYear!L10&gt;=1%,60%)))</f>
        <v>1</v>
      </c>
      <c r="L10" s="73">
        <f>IF(Savings_FirstYear!M10&lt;0.5%,100%,IF(AND(Savings_FirstYear!M10&gt;=0.5%,Savings_FirstYear!M10&lt;1%),80%,IF(Savings_FirstYear!M10&gt;=1%,60%)))</f>
        <v>0.8</v>
      </c>
      <c r="M10" s="73">
        <f>IF(Savings_FirstYear!N10&lt;0.5%,100%,IF(AND(Savings_FirstYear!N10&gt;=0.5%,Savings_FirstYear!N10&lt;1%),80%,IF(Savings_FirstYear!N10&gt;=1%,60%)))</f>
        <v>0.6</v>
      </c>
      <c r="N10" s="73">
        <f>IF(Savings_FirstYear!O10&lt;0.5%,100%,IF(AND(Savings_FirstYear!O10&gt;=0.5%,Savings_FirstYear!O10&lt;1%),80%,IF(Savings_FirstYear!O10&gt;=1%,60%)))</f>
        <v>0.6</v>
      </c>
      <c r="O10" s="73">
        <f>IF(Savings_FirstYear!P10&lt;0.5%,100%,IF(AND(Savings_FirstYear!P10&gt;=0.5%,Savings_FirstYear!P10&lt;1%),80%,IF(Savings_FirstYear!P10&gt;=1%,60%)))</f>
        <v>0.6</v>
      </c>
      <c r="P10" s="73">
        <f>IF(Savings_FirstYear!Q10&lt;0.5%,100%,IF(AND(Savings_FirstYear!Q10&gt;=0.5%,Savings_FirstYear!Q10&lt;1%),80%,IF(Savings_FirstYear!Q10&gt;=1%,60%)))</f>
        <v>0.6</v>
      </c>
      <c r="Q10" s="73">
        <f>IF(Savings_FirstYear!R10&lt;0.5%,100%,IF(AND(Savings_FirstYear!R10&gt;=0.5%,Savings_FirstYear!R10&lt;1%),80%,IF(Savings_FirstYear!R10&gt;=1%,60%)))</f>
        <v>0.6</v>
      </c>
      <c r="R10" s="73">
        <f>IF(Savings_FirstYear!S10&lt;0.5%,100%,IF(AND(Savings_FirstYear!S10&gt;=0.5%,Savings_FirstYear!S10&lt;1%),80%,IF(Savings_FirstYear!S10&gt;=1%,60%)))</f>
        <v>0.6</v>
      </c>
      <c r="S10" s="73">
        <f>IF(Savings_FirstYear!T10&lt;0.5%,100%,IF(AND(Savings_FirstYear!T10&gt;=0.5%,Savings_FirstYear!T10&lt;1%),80%,IF(Savings_FirstYear!T10&gt;=1%,60%)))</f>
        <v>0.6</v>
      </c>
      <c r="T10" s="73">
        <f>IF(Savings_FirstYear!U10&lt;0.5%,100%,IF(AND(Savings_FirstYear!U10&gt;=0.5%,Savings_FirstYear!U10&lt;1%),80%,IF(Savings_FirstYear!U10&gt;=1%,60%)))</f>
        <v>0.6</v>
      </c>
      <c r="U10" s="73">
        <f>IF(Savings_FirstYear!V10&lt;0.5%,100%,IF(AND(Savings_FirstYear!V10&gt;=0.5%,Savings_FirstYear!V10&lt;1%),80%,IF(Savings_FirstYear!V10&gt;=1%,60%)))</f>
        <v>0.6</v>
      </c>
      <c r="V10" s="73">
        <f>IF(Savings_FirstYear!W10&lt;0.5%,100%,IF(AND(Savings_FirstYear!W10&gt;=0.5%,Savings_FirstYear!W10&lt;1%),80%,IF(Savings_FirstYear!W10&gt;=1%,60%)))</f>
        <v>0.6</v>
      </c>
      <c r="W10" s="73">
        <f>IF(Savings_FirstYear!X10&lt;0.5%,100%,IF(AND(Savings_FirstYear!X10&gt;=0.5%,Savings_FirstYear!X10&lt;1%),80%,IF(Savings_FirstYear!X10&gt;=1%,60%)))</f>
        <v>0.6</v>
      </c>
      <c r="X10" s="73">
        <f>IF(Savings_FirstYear!Y10&lt;0.5%,100%,IF(AND(Savings_FirstYear!Y10&gt;=0.5%,Savings_FirstYear!Y10&lt;1%),80%,IF(Savings_FirstYear!Y10&gt;=1%,60%)))</f>
        <v>0.6</v>
      </c>
      <c r="Y10" s="73">
        <f>IF(Savings_FirstYear!Z10&lt;0.5%,100%,IF(AND(Savings_FirstYear!Z10&gt;=0.5%,Savings_FirstYear!Z10&lt;1%),80%,IF(Savings_FirstYear!Z10&gt;=1%,60%)))</f>
        <v>0.6</v>
      </c>
      <c r="Z10" s="73">
        <f>IF(Savings_FirstYear!AA10&lt;0.5%,100%,IF(AND(Savings_FirstYear!AA10&gt;=0.5%,Savings_FirstYear!AA10&lt;1%),80%,IF(Savings_FirstYear!AA10&gt;=1%,60%)))</f>
        <v>0.6</v>
      </c>
      <c r="AA10" s="73">
        <f>IF(Savings_FirstYear!AB10&lt;0.5%,100%,IF(AND(Savings_FirstYear!AB10&gt;=0.5%,Savings_FirstYear!AB10&lt;1%),80%,IF(Savings_FirstYear!AB10&gt;=1%,60%)))</f>
        <v>0.6</v>
      </c>
      <c r="AB10" s="73">
        <f>IF(Savings_FirstYear!AC10&lt;0.5%,100%,IF(AND(Savings_FirstYear!AC10&gt;=0.5%,Savings_FirstYear!AC10&lt;1%),80%,IF(Savings_FirstYear!AC10&gt;=1%,60%)))</f>
        <v>0.6</v>
      </c>
      <c r="AC10" s="73">
        <f>IF(Savings_FirstYear!AD10&lt;0.5%,100%,IF(AND(Savings_FirstYear!AD10&gt;=0.5%,Savings_FirstYear!AD10&lt;1%),80%,IF(Savings_FirstYear!AD10&gt;=1%,60%)))</f>
        <v>0.6</v>
      </c>
      <c r="AD10" s="73">
        <f>IF(Savings_FirstYear!AE10&lt;0.5%,100%,IF(AND(Savings_FirstYear!AE10&gt;=0.5%,Savings_FirstYear!AE10&lt;1%),80%,IF(Savings_FirstYear!AE10&gt;=1%,60%)))</f>
        <v>0.6</v>
      </c>
      <c r="AE10" s="73">
        <f>IF(Savings_FirstYear!AF10&lt;0.5%,100%,IF(AND(Savings_FirstYear!AF10&gt;=0.5%,Savings_FirstYear!AF10&lt;1%),80%,IF(Savings_FirstYear!AF10&gt;=1%,60%)))</f>
        <v>0.6</v>
      </c>
      <c r="AF10" s="73">
        <f>IF(Savings_FirstYear!AG10&lt;0.5%,100%,IF(AND(Savings_FirstYear!AG10&gt;=0.5%,Savings_FirstYear!AG10&lt;1%),80%,IF(Savings_FirstYear!AG10&gt;=1%,60%)))</f>
        <v>0.6</v>
      </c>
      <c r="AG10" s="73">
        <f>IF(Savings_FirstYear!AH10&lt;0.5%,100%,IF(AND(Savings_FirstYear!AH10&gt;=0.5%,Savings_FirstYear!AH10&lt;1%),80%,IF(Savings_FirstYear!AH10&gt;=1%,60%)))</f>
        <v>0.6</v>
      </c>
      <c r="AH10" s="73">
        <f>IF(Savings_FirstYear!AI10&lt;0.5%,100%,IF(AND(Savings_FirstYear!AI10&gt;=0.5%,Savings_FirstYear!AI10&lt;1%),80%,IF(Savings_FirstYear!AI10&gt;=1%,60%)))</f>
        <v>0.6</v>
      </c>
      <c r="AI10" s="73">
        <f>IF(Savings_FirstYear!AJ10&lt;0.5%,100%,IF(AND(Savings_FirstYear!AJ10&gt;=0.5%,Savings_FirstYear!AJ10&lt;1%),80%,IF(Savings_FirstYear!AJ10&gt;=1%,60%)))</f>
        <v>0.6</v>
      </c>
      <c r="AJ10" s="73">
        <f>IF(Savings_FirstYear!AK10&lt;0.5%,100%,IF(AND(Savings_FirstYear!AK10&gt;=0.5%,Savings_FirstYear!AK10&lt;1%),80%,IF(Savings_FirstYear!AK10&gt;=1%,60%)))</f>
        <v>0.6</v>
      </c>
      <c r="AK10" s="73">
        <f>IF(Savings_FirstYear!AL10&lt;0.5%,100%,IF(AND(Savings_FirstYear!AL10&gt;=0.5%,Savings_FirstYear!AL10&lt;1%),80%,IF(Savings_FirstYear!AL10&gt;=1%,60%)))</f>
        <v>0.6</v>
      </c>
      <c r="AL10" s="73">
        <f>IF(Savings_FirstYear!AM10&lt;0.5%,100%,IF(AND(Savings_FirstYear!AM10&gt;=0.5%,Savings_FirstYear!AM10&lt;1%),80%,IF(Savings_FirstYear!AM10&gt;=1%,60%)))</f>
        <v>0.6</v>
      </c>
      <c r="AM10" s="73">
        <f>IF(Savings_FirstYear!AN10&lt;0.5%,100%,IF(AND(Savings_FirstYear!AN10&gt;=0.5%,Savings_FirstYear!AN10&lt;1%),80%,IF(Savings_FirstYear!AN10&gt;=1%,60%)))</f>
        <v>0.6</v>
      </c>
      <c r="AN10" s="73">
        <f>IF(Savings_FirstYear!AO10&lt;0.5%,100%,IF(AND(Savings_FirstYear!AO10&gt;=0.5%,Savings_FirstYear!AO10&lt;1%),80%,IF(Savings_FirstYear!AO10&gt;=1%,60%)))</f>
        <v>0.6</v>
      </c>
      <c r="AO10" s="73">
        <f>IF(Savings_FirstYear!AP10&lt;0.5%,100%,IF(AND(Savings_FirstYear!AP10&gt;=0.5%,Savings_FirstYear!AP10&lt;1%),80%,IF(Savings_FirstYear!AP10&gt;=1%,60%)))</f>
        <v>0.6</v>
      </c>
      <c r="AP10" s="73">
        <f>IF(Savings_FirstYear!AQ10&lt;0.5%,100%,IF(AND(Savings_FirstYear!AQ10&gt;=0.5%,Savings_FirstYear!AQ10&lt;1%),80%,IF(Savings_FirstYear!AQ10&gt;=1%,60%)))</f>
        <v>0.6</v>
      </c>
      <c r="AQ10" s="42">
        <f t="shared" si="37"/>
        <v>110</v>
      </c>
      <c r="AR10" s="42">
        <f t="shared" si="0"/>
        <v>110</v>
      </c>
      <c r="AS10" s="42">
        <f t="shared" si="1"/>
        <v>110</v>
      </c>
      <c r="AT10" s="42">
        <f t="shared" si="2"/>
        <v>110</v>
      </c>
      <c r="AU10" s="42">
        <f t="shared" si="3"/>
        <v>110</v>
      </c>
      <c r="AV10" s="42">
        <f t="shared" si="4"/>
        <v>110</v>
      </c>
      <c r="AW10" s="42">
        <f t="shared" si="5"/>
        <v>110</v>
      </c>
      <c r="AX10" s="42">
        <f t="shared" si="6"/>
        <v>88</v>
      </c>
      <c r="AY10" s="42">
        <f t="shared" si="7"/>
        <v>66</v>
      </c>
      <c r="AZ10" s="42">
        <f t="shared" si="8"/>
        <v>66</v>
      </c>
      <c r="BA10" s="42">
        <f t="shared" si="9"/>
        <v>66</v>
      </c>
      <c r="BB10" s="42">
        <f t="shared" si="10"/>
        <v>66</v>
      </c>
      <c r="BC10" s="42">
        <f t="shared" si="11"/>
        <v>66</v>
      </c>
      <c r="BD10" s="42">
        <f t="shared" si="12"/>
        <v>66</v>
      </c>
      <c r="BE10" s="42">
        <f t="shared" si="13"/>
        <v>66</v>
      </c>
      <c r="BF10" s="42">
        <f t="shared" si="14"/>
        <v>66</v>
      </c>
      <c r="BG10" s="42">
        <f t="shared" si="15"/>
        <v>66</v>
      </c>
      <c r="BH10" s="42">
        <f t="shared" si="16"/>
        <v>66</v>
      </c>
      <c r="BI10" s="42">
        <f t="shared" si="17"/>
        <v>66</v>
      </c>
      <c r="BJ10" s="42">
        <f t="shared" si="18"/>
        <v>66</v>
      </c>
      <c r="BK10" s="42">
        <f t="shared" si="19"/>
        <v>66</v>
      </c>
      <c r="BL10" s="42">
        <f t="shared" si="20"/>
        <v>66</v>
      </c>
      <c r="BM10" s="42">
        <f t="shared" si="21"/>
        <v>66</v>
      </c>
      <c r="BN10" s="42">
        <f t="shared" si="22"/>
        <v>66</v>
      </c>
      <c r="BO10" s="42">
        <f t="shared" si="23"/>
        <v>66</v>
      </c>
      <c r="BP10" s="42">
        <f t="shared" si="24"/>
        <v>66</v>
      </c>
      <c r="BQ10" s="42">
        <f t="shared" si="25"/>
        <v>66</v>
      </c>
      <c r="BR10" s="42">
        <f t="shared" si="26"/>
        <v>66</v>
      </c>
      <c r="BS10" s="42">
        <f t="shared" si="27"/>
        <v>66</v>
      </c>
      <c r="BT10" s="42">
        <f t="shared" si="28"/>
        <v>66</v>
      </c>
      <c r="BU10" s="42">
        <f t="shared" si="29"/>
        <v>66</v>
      </c>
      <c r="BV10" s="42">
        <f t="shared" si="30"/>
        <v>66</v>
      </c>
      <c r="BW10" s="42">
        <f t="shared" si="31"/>
        <v>66</v>
      </c>
      <c r="BX10" s="42">
        <f t="shared" si="32"/>
        <v>66</v>
      </c>
      <c r="BY10" s="42">
        <f t="shared" si="33"/>
        <v>66</v>
      </c>
      <c r="BZ10" s="42">
        <f t="shared" si="34"/>
        <v>66</v>
      </c>
      <c r="CA10" s="42">
        <f t="shared" si="35"/>
        <v>66</v>
      </c>
      <c r="CB10" s="42">
        <f t="shared" si="36"/>
        <v>66</v>
      </c>
      <c r="CC10" s="18"/>
      <c r="CE10" s="24"/>
    </row>
    <row r="11" spans="2:84" x14ac:dyDescent="0.35">
      <c r="B11" s="27" t="s">
        <v>2075</v>
      </c>
      <c r="C11" s="27" t="s">
        <v>228</v>
      </c>
      <c r="D11" s="35">
        <v>110</v>
      </c>
      <c r="E11" s="73">
        <f>IF(Savings_FirstYear!F11&lt;0.5%,100%,IF(AND(Savings_FirstYear!F11&gt;=0.5%,Savings_FirstYear!F11&lt;1%),80%,IF(Savings_FirstYear!F11&gt;=1%,60%)))</f>
        <v>1</v>
      </c>
      <c r="F11" s="73">
        <f>IF(Savings_FirstYear!G11&lt;0.5%,100%,IF(AND(Savings_FirstYear!G11&gt;=0.5%,Savings_FirstYear!G11&lt;1%),80%,IF(Savings_FirstYear!G11&gt;=1%,60%)))</f>
        <v>1</v>
      </c>
      <c r="G11" s="73">
        <f>IF(Savings_FirstYear!H11&lt;0.5%,100%,IF(AND(Savings_FirstYear!H11&gt;=0.5%,Savings_FirstYear!H11&lt;1%),80%,IF(Savings_FirstYear!H11&gt;=1%,60%)))</f>
        <v>1</v>
      </c>
      <c r="H11" s="73">
        <f>IF(Savings_FirstYear!I11&lt;0.5%,100%,IF(AND(Savings_FirstYear!I11&gt;=0.5%,Savings_FirstYear!I11&lt;1%),80%,IF(Savings_FirstYear!I11&gt;=1%,60%)))</f>
        <v>1</v>
      </c>
      <c r="I11" s="73">
        <f>IF(Savings_FirstYear!J11&lt;0.5%,100%,IF(AND(Savings_FirstYear!J11&gt;=0.5%,Savings_FirstYear!J11&lt;1%),80%,IF(Savings_FirstYear!J11&gt;=1%,60%)))</f>
        <v>1</v>
      </c>
      <c r="J11" s="73">
        <f>IF(Savings_FirstYear!K11&lt;0.5%,100%,IF(AND(Savings_FirstYear!K11&gt;=0.5%,Savings_FirstYear!K11&lt;1%),80%,IF(Savings_FirstYear!K11&gt;=1%,60%)))</f>
        <v>1</v>
      </c>
      <c r="K11" s="73">
        <f>IF(Savings_FirstYear!L11&lt;0.5%,100%,IF(AND(Savings_FirstYear!L11&gt;=0.5%,Savings_FirstYear!L11&lt;1%),80%,IF(Savings_FirstYear!L11&gt;=1%,60%)))</f>
        <v>1</v>
      </c>
      <c r="L11" s="73">
        <f>IF(Savings_FirstYear!M11&lt;0.5%,100%,IF(AND(Savings_FirstYear!M11&gt;=0.5%,Savings_FirstYear!M11&lt;1%),80%,IF(Savings_FirstYear!M11&gt;=1%,60%)))</f>
        <v>0.6</v>
      </c>
      <c r="M11" s="73">
        <f>IF(Savings_FirstYear!N11&lt;0.5%,100%,IF(AND(Savings_FirstYear!N11&gt;=0.5%,Savings_FirstYear!N11&lt;1%),80%,IF(Savings_FirstYear!N11&gt;=1%,60%)))</f>
        <v>0.6</v>
      </c>
      <c r="N11" s="73">
        <f>IF(Savings_FirstYear!O11&lt;0.5%,100%,IF(AND(Savings_FirstYear!O11&gt;=0.5%,Savings_FirstYear!O11&lt;1%),80%,IF(Savings_FirstYear!O11&gt;=1%,60%)))</f>
        <v>0.6</v>
      </c>
      <c r="O11" s="73">
        <f>IF(Savings_FirstYear!P11&lt;0.5%,100%,IF(AND(Savings_FirstYear!P11&gt;=0.5%,Savings_FirstYear!P11&lt;1%),80%,IF(Savings_FirstYear!P11&gt;=1%,60%)))</f>
        <v>0.6</v>
      </c>
      <c r="P11" s="73">
        <f>IF(Savings_FirstYear!Q11&lt;0.5%,100%,IF(AND(Savings_FirstYear!Q11&gt;=0.5%,Savings_FirstYear!Q11&lt;1%),80%,IF(Savings_FirstYear!Q11&gt;=1%,60%)))</f>
        <v>0.6</v>
      </c>
      <c r="Q11" s="73">
        <f>IF(Savings_FirstYear!R11&lt;0.5%,100%,IF(AND(Savings_FirstYear!R11&gt;=0.5%,Savings_FirstYear!R11&lt;1%),80%,IF(Savings_FirstYear!R11&gt;=1%,60%)))</f>
        <v>0.6</v>
      </c>
      <c r="R11" s="73">
        <f>IF(Savings_FirstYear!S11&lt;0.5%,100%,IF(AND(Savings_FirstYear!S11&gt;=0.5%,Savings_FirstYear!S11&lt;1%),80%,IF(Savings_FirstYear!S11&gt;=1%,60%)))</f>
        <v>0.6</v>
      </c>
      <c r="S11" s="73">
        <f>IF(Savings_FirstYear!T11&lt;0.5%,100%,IF(AND(Savings_FirstYear!T11&gt;=0.5%,Savings_FirstYear!T11&lt;1%),80%,IF(Savings_FirstYear!T11&gt;=1%,60%)))</f>
        <v>0.6</v>
      </c>
      <c r="T11" s="73">
        <f>IF(Savings_FirstYear!U11&lt;0.5%,100%,IF(AND(Savings_FirstYear!U11&gt;=0.5%,Savings_FirstYear!U11&lt;1%),80%,IF(Savings_FirstYear!U11&gt;=1%,60%)))</f>
        <v>0.6</v>
      </c>
      <c r="U11" s="73">
        <f>IF(Savings_FirstYear!V11&lt;0.5%,100%,IF(AND(Savings_FirstYear!V11&gt;=0.5%,Savings_FirstYear!V11&lt;1%),80%,IF(Savings_FirstYear!V11&gt;=1%,60%)))</f>
        <v>0.6</v>
      </c>
      <c r="V11" s="73">
        <f>IF(Savings_FirstYear!W11&lt;0.5%,100%,IF(AND(Savings_FirstYear!W11&gt;=0.5%,Savings_FirstYear!W11&lt;1%),80%,IF(Savings_FirstYear!W11&gt;=1%,60%)))</f>
        <v>0.6</v>
      </c>
      <c r="W11" s="73">
        <f>IF(Savings_FirstYear!X11&lt;0.5%,100%,IF(AND(Savings_FirstYear!X11&gt;=0.5%,Savings_FirstYear!X11&lt;1%),80%,IF(Savings_FirstYear!X11&gt;=1%,60%)))</f>
        <v>0.6</v>
      </c>
      <c r="X11" s="73">
        <f>IF(Savings_FirstYear!Y11&lt;0.5%,100%,IF(AND(Savings_FirstYear!Y11&gt;=0.5%,Savings_FirstYear!Y11&lt;1%),80%,IF(Savings_FirstYear!Y11&gt;=1%,60%)))</f>
        <v>0.6</v>
      </c>
      <c r="Y11" s="73">
        <f>IF(Savings_FirstYear!Z11&lt;0.5%,100%,IF(AND(Savings_FirstYear!Z11&gt;=0.5%,Savings_FirstYear!Z11&lt;1%),80%,IF(Savings_FirstYear!Z11&gt;=1%,60%)))</f>
        <v>0.6</v>
      </c>
      <c r="Z11" s="73">
        <f>IF(Savings_FirstYear!AA11&lt;0.5%,100%,IF(AND(Savings_FirstYear!AA11&gt;=0.5%,Savings_FirstYear!AA11&lt;1%),80%,IF(Savings_FirstYear!AA11&gt;=1%,60%)))</f>
        <v>0.6</v>
      </c>
      <c r="AA11" s="73">
        <f>IF(Savings_FirstYear!AB11&lt;0.5%,100%,IF(AND(Savings_FirstYear!AB11&gt;=0.5%,Savings_FirstYear!AB11&lt;1%),80%,IF(Savings_FirstYear!AB11&gt;=1%,60%)))</f>
        <v>0.6</v>
      </c>
      <c r="AB11" s="73">
        <f>IF(Savings_FirstYear!AC11&lt;0.5%,100%,IF(AND(Savings_FirstYear!AC11&gt;=0.5%,Savings_FirstYear!AC11&lt;1%),80%,IF(Savings_FirstYear!AC11&gt;=1%,60%)))</f>
        <v>0.6</v>
      </c>
      <c r="AC11" s="73">
        <f>IF(Savings_FirstYear!AD11&lt;0.5%,100%,IF(AND(Savings_FirstYear!AD11&gt;=0.5%,Savings_FirstYear!AD11&lt;1%),80%,IF(Savings_FirstYear!AD11&gt;=1%,60%)))</f>
        <v>0.6</v>
      </c>
      <c r="AD11" s="73">
        <f>IF(Savings_FirstYear!AE11&lt;0.5%,100%,IF(AND(Savings_FirstYear!AE11&gt;=0.5%,Savings_FirstYear!AE11&lt;1%),80%,IF(Savings_FirstYear!AE11&gt;=1%,60%)))</f>
        <v>0.6</v>
      </c>
      <c r="AE11" s="73">
        <f>IF(Savings_FirstYear!AF11&lt;0.5%,100%,IF(AND(Savings_FirstYear!AF11&gt;=0.5%,Savings_FirstYear!AF11&lt;1%),80%,IF(Savings_FirstYear!AF11&gt;=1%,60%)))</f>
        <v>0.6</v>
      </c>
      <c r="AF11" s="73">
        <f>IF(Savings_FirstYear!AG11&lt;0.5%,100%,IF(AND(Savings_FirstYear!AG11&gt;=0.5%,Savings_FirstYear!AG11&lt;1%),80%,IF(Savings_FirstYear!AG11&gt;=1%,60%)))</f>
        <v>0.6</v>
      </c>
      <c r="AG11" s="73">
        <f>IF(Savings_FirstYear!AH11&lt;0.5%,100%,IF(AND(Savings_FirstYear!AH11&gt;=0.5%,Savings_FirstYear!AH11&lt;1%),80%,IF(Savings_FirstYear!AH11&gt;=1%,60%)))</f>
        <v>0.6</v>
      </c>
      <c r="AH11" s="73">
        <f>IF(Savings_FirstYear!AI11&lt;0.5%,100%,IF(AND(Savings_FirstYear!AI11&gt;=0.5%,Savings_FirstYear!AI11&lt;1%),80%,IF(Savings_FirstYear!AI11&gt;=1%,60%)))</f>
        <v>0.6</v>
      </c>
      <c r="AI11" s="73">
        <f>IF(Savings_FirstYear!AJ11&lt;0.5%,100%,IF(AND(Savings_FirstYear!AJ11&gt;=0.5%,Savings_FirstYear!AJ11&lt;1%),80%,IF(Savings_FirstYear!AJ11&gt;=1%,60%)))</f>
        <v>0.6</v>
      </c>
      <c r="AJ11" s="73">
        <f>IF(Savings_FirstYear!AK11&lt;0.5%,100%,IF(AND(Savings_FirstYear!AK11&gt;=0.5%,Savings_FirstYear!AK11&lt;1%),80%,IF(Savings_FirstYear!AK11&gt;=1%,60%)))</f>
        <v>0.6</v>
      </c>
      <c r="AK11" s="73">
        <f>IF(Savings_FirstYear!AL11&lt;0.5%,100%,IF(AND(Savings_FirstYear!AL11&gt;=0.5%,Savings_FirstYear!AL11&lt;1%),80%,IF(Savings_FirstYear!AL11&gt;=1%,60%)))</f>
        <v>0.6</v>
      </c>
      <c r="AL11" s="73">
        <f>IF(Savings_FirstYear!AM11&lt;0.5%,100%,IF(AND(Savings_FirstYear!AM11&gt;=0.5%,Savings_FirstYear!AM11&lt;1%),80%,IF(Savings_FirstYear!AM11&gt;=1%,60%)))</f>
        <v>0.6</v>
      </c>
      <c r="AM11" s="73">
        <f>IF(Savings_FirstYear!AN11&lt;0.5%,100%,IF(AND(Savings_FirstYear!AN11&gt;=0.5%,Savings_FirstYear!AN11&lt;1%),80%,IF(Savings_FirstYear!AN11&gt;=1%,60%)))</f>
        <v>0.6</v>
      </c>
      <c r="AN11" s="73">
        <f>IF(Savings_FirstYear!AO11&lt;0.5%,100%,IF(AND(Savings_FirstYear!AO11&gt;=0.5%,Savings_FirstYear!AO11&lt;1%),80%,IF(Savings_FirstYear!AO11&gt;=1%,60%)))</f>
        <v>0.6</v>
      </c>
      <c r="AO11" s="73">
        <f>IF(Savings_FirstYear!AP11&lt;0.5%,100%,IF(AND(Savings_FirstYear!AP11&gt;=0.5%,Savings_FirstYear!AP11&lt;1%),80%,IF(Savings_FirstYear!AP11&gt;=1%,60%)))</f>
        <v>0.6</v>
      </c>
      <c r="AP11" s="73">
        <f>IF(Savings_FirstYear!AQ11&lt;0.5%,100%,IF(AND(Savings_FirstYear!AQ11&gt;=0.5%,Savings_FirstYear!AQ11&lt;1%),80%,IF(Savings_FirstYear!AQ11&gt;=1%,60%)))</f>
        <v>0.6</v>
      </c>
      <c r="AQ11" s="42">
        <f t="shared" si="37"/>
        <v>110</v>
      </c>
      <c r="AR11" s="42">
        <f t="shared" si="0"/>
        <v>110</v>
      </c>
      <c r="AS11" s="42">
        <f t="shared" si="1"/>
        <v>110</v>
      </c>
      <c r="AT11" s="42">
        <f t="shared" si="2"/>
        <v>110</v>
      </c>
      <c r="AU11" s="42">
        <f t="shared" si="3"/>
        <v>110</v>
      </c>
      <c r="AV11" s="42">
        <f t="shared" si="4"/>
        <v>110</v>
      </c>
      <c r="AW11" s="42">
        <f t="shared" si="5"/>
        <v>110</v>
      </c>
      <c r="AX11" s="42">
        <f t="shared" si="6"/>
        <v>66</v>
      </c>
      <c r="AY11" s="42">
        <f t="shared" si="7"/>
        <v>66</v>
      </c>
      <c r="AZ11" s="42">
        <f t="shared" si="8"/>
        <v>66</v>
      </c>
      <c r="BA11" s="42">
        <f t="shared" si="9"/>
        <v>66</v>
      </c>
      <c r="BB11" s="42">
        <f t="shared" si="10"/>
        <v>66</v>
      </c>
      <c r="BC11" s="42">
        <f t="shared" si="11"/>
        <v>66</v>
      </c>
      <c r="BD11" s="42">
        <f t="shared" si="12"/>
        <v>66</v>
      </c>
      <c r="BE11" s="42">
        <f t="shared" si="13"/>
        <v>66</v>
      </c>
      <c r="BF11" s="42">
        <f t="shared" si="14"/>
        <v>66</v>
      </c>
      <c r="BG11" s="42">
        <f t="shared" si="15"/>
        <v>66</v>
      </c>
      <c r="BH11" s="42">
        <f t="shared" si="16"/>
        <v>66</v>
      </c>
      <c r="BI11" s="42">
        <f t="shared" si="17"/>
        <v>66</v>
      </c>
      <c r="BJ11" s="42">
        <f t="shared" si="18"/>
        <v>66</v>
      </c>
      <c r="BK11" s="42">
        <f t="shared" si="19"/>
        <v>66</v>
      </c>
      <c r="BL11" s="42">
        <f t="shared" si="20"/>
        <v>66</v>
      </c>
      <c r="BM11" s="42">
        <f t="shared" si="21"/>
        <v>66</v>
      </c>
      <c r="BN11" s="42">
        <f t="shared" si="22"/>
        <v>66</v>
      </c>
      <c r="BO11" s="42">
        <f t="shared" si="23"/>
        <v>66</v>
      </c>
      <c r="BP11" s="42">
        <f t="shared" si="24"/>
        <v>66</v>
      </c>
      <c r="BQ11" s="42">
        <f t="shared" si="25"/>
        <v>66</v>
      </c>
      <c r="BR11" s="42">
        <f t="shared" si="26"/>
        <v>66</v>
      </c>
      <c r="BS11" s="42">
        <f t="shared" si="27"/>
        <v>66</v>
      </c>
      <c r="BT11" s="42">
        <f t="shared" si="28"/>
        <v>66</v>
      </c>
      <c r="BU11" s="42">
        <f t="shared" si="29"/>
        <v>66</v>
      </c>
      <c r="BV11" s="42">
        <f t="shared" si="30"/>
        <v>66</v>
      </c>
      <c r="BW11" s="42">
        <f t="shared" si="31"/>
        <v>66</v>
      </c>
      <c r="BX11" s="42">
        <f t="shared" si="32"/>
        <v>66</v>
      </c>
      <c r="BY11" s="42">
        <f t="shared" si="33"/>
        <v>66</v>
      </c>
      <c r="BZ11" s="42">
        <f t="shared" si="34"/>
        <v>66</v>
      </c>
      <c r="CA11" s="42">
        <f t="shared" si="35"/>
        <v>66</v>
      </c>
      <c r="CB11" s="42">
        <f t="shared" si="36"/>
        <v>66</v>
      </c>
      <c r="CC11" s="18"/>
      <c r="CE11" s="24"/>
    </row>
    <row r="12" spans="2:84" x14ac:dyDescent="0.35">
      <c r="B12" s="27" t="s">
        <v>2076</v>
      </c>
      <c r="C12" s="27" t="s">
        <v>186</v>
      </c>
      <c r="D12" s="35">
        <v>110</v>
      </c>
      <c r="E12" s="73">
        <f>IF(Savings_FirstYear!F12&lt;0.5%,100%,IF(AND(Savings_FirstYear!F12&gt;=0.5%,Savings_FirstYear!F12&lt;1%),80%,IF(Savings_FirstYear!F12&gt;=1%,60%)))</f>
        <v>1</v>
      </c>
      <c r="F12" s="73">
        <f>IF(Savings_FirstYear!G12&lt;0.5%,100%,IF(AND(Savings_FirstYear!G12&gt;=0.5%,Savings_FirstYear!G12&lt;1%),80%,IF(Savings_FirstYear!G12&gt;=1%,60%)))</f>
        <v>1</v>
      </c>
      <c r="G12" s="73">
        <f>IF(Savings_FirstYear!H12&lt;0.5%,100%,IF(AND(Savings_FirstYear!H12&gt;=0.5%,Savings_FirstYear!H12&lt;1%),80%,IF(Savings_FirstYear!H12&gt;=1%,60%)))</f>
        <v>1</v>
      </c>
      <c r="H12" s="73">
        <f>IF(Savings_FirstYear!I12&lt;0.5%,100%,IF(AND(Savings_FirstYear!I12&gt;=0.5%,Savings_FirstYear!I12&lt;1%),80%,IF(Savings_FirstYear!I12&gt;=1%,60%)))</f>
        <v>1</v>
      </c>
      <c r="I12" s="73">
        <f>IF(Savings_FirstYear!J12&lt;0.5%,100%,IF(AND(Savings_FirstYear!J12&gt;=0.5%,Savings_FirstYear!J12&lt;1%),80%,IF(Savings_FirstYear!J12&gt;=1%,60%)))</f>
        <v>1</v>
      </c>
      <c r="J12" s="73">
        <f>IF(Savings_FirstYear!K12&lt;0.5%,100%,IF(AND(Savings_FirstYear!K12&gt;=0.5%,Savings_FirstYear!K12&lt;1%),80%,IF(Savings_FirstYear!K12&gt;=1%,60%)))</f>
        <v>1</v>
      </c>
      <c r="K12" s="73">
        <f>IF(Savings_FirstYear!L12&lt;0.5%,100%,IF(AND(Savings_FirstYear!L12&gt;=0.5%,Savings_FirstYear!L12&lt;1%),80%,IF(Savings_FirstYear!L12&gt;=1%,60%)))</f>
        <v>1</v>
      </c>
      <c r="L12" s="73">
        <f>IF(Savings_FirstYear!M12&lt;0.5%,100%,IF(AND(Savings_FirstYear!M12&gt;=0.5%,Savings_FirstYear!M12&lt;1%),80%,IF(Savings_FirstYear!M12&gt;=1%,60%)))</f>
        <v>1</v>
      </c>
      <c r="M12" s="73">
        <f>IF(Savings_FirstYear!N12&lt;0.5%,100%,IF(AND(Savings_FirstYear!N12&gt;=0.5%,Savings_FirstYear!N12&lt;1%),80%,IF(Savings_FirstYear!N12&gt;=1%,60%)))</f>
        <v>1</v>
      </c>
      <c r="N12" s="73">
        <f>IF(Savings_FirstYear!O12&lt;0.5%,100%,IF(AND(Savings_FirstYear!O12&gt;=0.5%,Savings_FirstYear!O12&lt;1%),80%,IF(Savings_FirstYear!O12&gt;=1%,60%)))</f>
        <v>1</v>
      </c>
      <c r="O12" s="73">
        <f>IF(Savings_FirstYear!P12&lt;0.5%,100%,IF(AND(Savings_FirstYear!P12&gt;=0.5%,Savings_FirstYear!P12&lt;1%),80%,IF(Savings_FirstYear!P12&gt;=1%,60%)))</f>
        <v>0.8</v>
      </c>
      <c r="P12" s="73">
        <f>IF(Savings_FirstYear!Q12&lt;0.5%,100%,IF(AND(Savings_FirstYear!Q12&gt;=0.5%,Savings_FirstYear!Q12&lt;1%),80%,IF(Savings_FirstYear!Q12&gt;=1%,60%)))</f>
        <v>0.8</v>
      </c>
      <c r="Q12" s="73">
        <f>IF(Savings_FirstYear!R12&lt;0.5%,100%,IF(AND(Savings_FirstYear!R12&gt;=0.5%,Savings_FirstYear!R12&lt;1%),80%,IF(Savings_FirstYear!R12&gt;=1%,60%)))</f>
        <v>0.6</v>
      </c>
      <c r="R12" s="73">
        <f>IF(Savings_FirstYear!S12&lt;0.5%,100%,IF(AND(Savings_FirstYear!S12&gt;=0.5%,Savings_FirstYear!S12&lt;1%),80%,IF(Savings_FirstYear!S12&gt;=1%,60%)))</f>
        <v>0.6</v>
      </c>
      <c r="S12" s="73">
        <f>IF(Savings_FirstYear!T12&lt;0.5%,100%,IF(AND(Savings_FirstYear!T12&gt;=0.5%,Savings_FirstYear!T12&lt;1%),80%,IF(Savings_FirstYear!T12&gt;=1%,60%)))</f>
        <v>0.6</v>
      </c>
      <c r="T12" s="73">
        <f>IF(Savings_FirstYear!U12&lt;0.5%,100%,IF(AND(Savings_FirstYear!U12&gt;=0.5%,Savings_FirstYear!U12&lt;1%),80%,IF(Savings_FirstYear!U12&gt;=1%,60%)))</f>
        <v>0.6</v>
      </c>
      <c r="U12" s="73">
        <f>IF(Savings_FirstYear!V12&lt;0.5%,100%,IF(AND(Savings_FirstYear!V12&gt;=0.5%,Savings_FirstYear!V12&lt;1%),80%,IF(Savings_FirstYear!V12&gt;=1%,60%)))</f>
        <v>0.6</v>
      </c>
      <c r="V12" s="73">
        <f>IF(Savings_FirstYear!W12&lt;0.5%,100%,IF(AND(Savings_FirstYear!W12&gt;=0.5%,Savings_FirstYear!W12&lt;1%),80%,IF(Savings_FirstYear!W12&gt;=1%,60%)))</f>
        <v>0.6</v>
      </c>
      <c r="W12" s="73">
        <f>IF(Savings_FirstYear!X12&lt;0.5%,100%,IF(AND(Savings_FirstYear!X12&gt;=0.5%,Savings_FirstYear!X12&lt;1%),80%,IF(Savings_FirstYear!X12&gt;=1%,60%)))</f>
        <v>0.6</v>
      </c>
      <c r="X12" s="73">
        <f>IF(Savings_FirstYear!Y12&lt;0.5%,100%,IF(AND(Savings_FirstYear!Y12&gt;=0.5%,Savings_FirstYear!Y12&lt;1%),80%,IF(Savings_FirstYear!Y12&gt;=1%,60%)))</f>
        <v>0.6</v>
      </c>
      <c r="Y12" s="73">
        <f>IF(Savings_FirstYear!Z12&lt;0.5%,100%,IF(AND(Savings_FirstYear!Z12&gt;=0.5%,Savings_FirstYear!Z12&lt;1%),80%,IF(Savings_FirstYear!Z12&gt;=1%,60%)))</f>
        <v>0.6</v>
      </c>
      <c r="Z12" s="73">
        <f>IF(Savings_FirstYear!AA12&lt;0.5%,100%,IF(AND(Savings_FirstYear!AA12&gt;=0.5%,Savings_FirstYear!AA12&lt;1%),80%,IF(Savings_FirstYear!AA12&gt;=1%,60%)))</f>
        <v>0.6</v>
      </c>
      <c r="AA12" s="73">
        <f>IF(Savings_FirstYear!AB12&lt;0.5%,100%,IF(AND(Savings_FirstYear!AB12&gt;=0.5%,Savings_FirstYear!AB12&lt;1%),80%,IF(Savings_FirstYear!AB12&gt;=1%,60%)))</f>
        <v>0.6</v>
      </c>
      <c r="AB12" s="73">
        <f>IF(Savings_FirstYear!AC12&lt;0.5%,100%,IF(AND(Savings_FirstYear!AC12&gt;=0.5%,Savings_FirstYear!AC12&lt;1%),80%,IF(Savings_FirstYear!AC12&gt;=1%,60%)))</f>
        <v>0.6</v>
      </c>
      <c r="AC12" s="73">
        <f>IF(Savings_FirstYear!AD12&lt;0.5%,100%,IF(AND(Savings_FirstYear!AD12&gt;=0.5%,Savings_FirstYear!AD12&lt;1%),80%,IF(Savings_FirstYear!AD12&gt;=1%,60%)))</f>
        <v>0.6</v>
      </c>
      <c r="AD12" s="73">
        <f>IF(Savings_FirstYear!AE12&lt;0.5%,100%,IF(AND(Savings_FirstYear!AE12&gt;=0.5%,Savings_FirstYear!AE12&lt;1%),80%,IF(Savings_FirstYear!AE12&gt;=1%,60%)))</f>
        <v>0.6</v>
      </c>
      <c r="AE12" s="73">
        <f>IF(Savings_FirstYear!AF12&lt;0.5%,100%,IF(AND(Savings_FirstYear!AF12&gt;=0.5%,Savings_FirstYear!AF12&lt;1%),80%,IF(Savings_FirstYear!AF12&gt;=1%,60%)))</f>
        <v>0.6</v>
      </c>
      <c r="AF12" s="73">
        <f>IF(Savings_FirstYear!AG12&lt;0.5%,100%,IF(AND(Savings_FirstYear!AG12&gt;=0.5%,Savings_FirstYear!AG12&lt;1%),80%,IF(Savings_FirstYear!AG12&gt;=1%,60%)))</f>
        <v>0.6</v>
      </c>
      <c r="AG12" s="73">
        <f>IF(Savings_FirstYear!AH12&lt;0.5%,100%,IF(AND(Savings_FirstYear!AH12&gt;=0.5%,Savings_FirstYear!AH12&lt;1%),80%,IF(Savings_FirstYear!AH12&gt;=1%,60%)))</f>
        <v>0.6</v>
      </c>
      <c r="AH12" s="73">
        <f>IF(Savings_FirstYear!AI12&lt;0.5%,100%,IF(AND(Savings_FirstYear!AI12&gt;=0.5%,Savings_FirstYear!AI12&lt;1%),80%,IF(Savings_FirstYear!AI12&gt;=1%,60%)))</f>
        <v>0.6</v>
      </c>
      <c r="AI12" s="73">
        <f>IF(Savings_FirstYear!AJ12&lt;0.5%,100%,IF(AND(Savings_FirstYear!AJ12&gt;=0.5%,Savings_FirstYear!AJ12&lt;1%),80%,IF(Savings_FirstYear!AJ12&gt;=1%,60%)))</f>
        <v>0.6</v>
      </c>
      <c r="AJ12" s="73">
        <f>IF(Savings_FirstYear!AK12&lt;0.5%,100%,IF(AND(Savings_FirstYear!AK12&gt;=0.5%,Savings_FirstYear!AK12&lt;1%),80%,IF(Savings_FirstYear!AK12&gt;=1%,60%)))</f>
        <v>0.6</v>
      </c>
      <c r="AK12" s="73">
        <f>IF(Savings_FirstYear!AL12&lt;0.5%,100%,IF(AND(Savings_FirstYear!AL12&gt;=0.5%,Savings_FirstYear!AL12&lt;1%),80%,IF(Savings_FirstYear!AL12&gt;=1%,60%)))</f>
        <v>0.6</v>
      </c>
      <c r="AL12" s="73">
        <f>IF(Savings_FirstYear!AM12&lt;0.5%,100%,IF(AND(Savings_FirstYear!AM12&gt;=0.5%,Savings_FirstYear!AM12&lt;1%),80%,IF(Savings_FirstYear!AM12&gt;=1%,60%)))</f>
        <v>0.6</v>
      </c>
      <c r="AM12" s="73">
        <f>IF(Savings_FirstYear!AN12&lt;0.5%,100%,IF(AND(Savings_FirstYear!AN12&gt;=0.5%,Savings_FirstYear!AN12&lt;1%),80%,IF(Savings_FirstYear!AN12&gt;=1%,60%)))</f>
        <v>0.6</v>
      </c>
      <c r="AN12" s="73">
        <f>IF(Savings_FirstYear!AO12&lt;0.5%,100%,IF(AND(Savings_FirstYear!AO12&gt;=0.5%,Savings_FirstYear!AO12&lt;1%),80%,IF(Savings_FirstYear!AO12&gt;=1%,60%)))</f>
        <v>0.6</v>
      </c>
      <c r="AO12" s="73">
        <f>IF(Savings_FirstYear!AP12&lt;0.5%,100%,IF(AND(Savings_FirstYear!AP12&gt;=0.5%,Savings_FirstYear!AP12&lt;1%),80%,IF(Savings_FirstYear!AP12&gt;=1%,60%)))</f>
        <v>0.6</v>
      </c>
      <c r="AP12" s="73">
        <f>IF(Savings_FirstYear!AQ12&lt;0.5%,100%,IF(AND(Savings_FirstYear!AQ12&gt;=0.5%,Savings_FirstYear!AQ12&lt;1%),80%,IF(Savings_FirstYear!AQ12&gt;=1%,60%)))</f>
        <v>0.6</v>
      </c>
      <c r="AQ12" s="42">
        <f t="shared" si="37"/>
        <v>110</v>
      </c>
      <c r="AR12" s="42">
        <f t="shared" si="0"/>
        <v>110</v>
      </c>
      <c r="AS12" s="42">
        <f t="shared" si="1"/>
        <v>110</v>
      </c>
      <c r="AT12" s="42">
        <f t="shared" si="2"/>
        <v>110</v>
      </c>
      <c r="AU12" s="42">
        <f t="shared" si="3"/>
        <v>110</v>
      </c>
      <c r="AV12" s="42">
        <f t="shared" si="4"/>
        <v>110</v>
      </c>
      <c r="AW12" s="42">
        <f t="shared" si="5"/>
        <v>110</v>
      </c>
      <c r="AX12" s="42">
        <f t="shared" si="6"/>
        <v>110</v>
      </c>
      <c r="AY12" s="42">
        <f t="shared" si="7"/>
        <v>110</v>
      </c>
      <c r="AZ12" s="42">
        <f t="shared" si="8"/>
        <v>110</v>
      </c>
      <c r="BA12" s="42">
        <f t="shared" si="9"/>
        <v>88</v>
      </c>
      <c r="BB12" s="42">
        <f t="shared" si="10"/>
        <v>88</v>
      </c>
      <c r="BC12" s="42">
        <f t="shared" si="11"/>
        <v>66</v>
      </c>
      <c r="BD12" s="42">
        <f t="shared" si="12"/>
        <v>66</v>
      </c>
      <c r="BE12" s="42">
        <f t="shared" si="13"/>
        <v>66</v>
      </c>
      <c r="BF12" s="42">
        <f t="shared" si="14"/>
        <v>66</v>
      </c>
      <c r="BG12" s="42">
        <f t="shared" si="15"/>
        <v>66</v>
      </c>
      <c r="BH12" s="42">
        <f t="shared" si="16"/>
        <v>66</v>
      </c>
      <c r="BI12" s="42">
        <f t="shared" si="17"/>
        <v>66</v>
      </c>
      <c r="BJ12" s="42">
        <f t="shared" si="18"/>
        <v>66</v>
      </c>
      <c r="BK12" s="42">
        <f t="shared" si="19"/>
        <v>66</v>
      </c>
      <c r="BL12" s="42">
        <f t="shared" si="20"/>
        <v>66</v>
      </c>
      <c r="BM12" s="42">
        <f t="shared" si="21"/>
        <v>66</v>
      </c>
      <c r="BN12" s="42">
        <f t="shared" si="22"/>
        <v>66</v>
      </c>
      <c r="BO12" s="42">
        <f t="shared" si="23"/>
        <v>66</v>
      </c>
      <c r="BP12" s="42">
        <f t="shared" si="24"/>
        <v>66</v>
      </c>
      <c r="BQ12" s="42">
        <f t="shared" si="25"/>
        <v>66</v>
      </c>
      <c r="BR12" s="42">
        <f t="shared" si="26"/>
        <v>66</v>
      </c>
      <c r="BS12" s="42">
        <f t="shared" si="27"/>
        <v>66</v>
      </c>
      <c r="BT12" s="42">
        <f t="shared" si="28"/>
        <v>66</v>
      </c>
      <c r="BU12" s="42">
        <f t="shared" si="29"/>
        <v>66</v>
      </c>
      <c r="BV12" s="42">
        <f t="shared" si="30"/>
        <v>66</v>
      </c>
      <c r="BW12" s="42">
        <f t="shared" si="31"/>
        <v>66</v>
      </c>
      <c r="BX12" s="42">
        <f t="shared" si="32"/>
        <v>66</v>
      </c>
      <c r="BY12" s="42">
        <f t="shared" si="33"/>
        <v>66</v>
      </c>
      <c r="BZ12" s="42">
        <f t="shared" si="34"/>
        <v>66</v>
      </c>
      <c r="CA12" s="42">
        <f t="shared" si="35"/>
        <v>66</v>
      </c>
      <c r="CB12" s="42">
        <f t="shared" si="36"/>
        <v>66</v>
      </c>
      <c r="CC12" s="18"/>
      <c r="CE12" s="24"/>
    </row>
    <row r="13" spans="2:84" s="132" customFormat="1" x14ac:dyDescent="0.35">
      <c r="B13" s="27" t="s">
        <v>2780</v>
      </c>
      <c r="C13" s="27" t="s">
        <v>413</v>
      </c>
      <c r="D13" s="35">
        <v>110</v>
      </c>
      <c r="E13" s="73">
        <f>IF(Savings_FirstYear!F13&lt;0.5%,100%,IF(AND(Savings_FirstYear!F13&gt;=0.5%,Savings_FirstYear!F13&lt;1%),80%,IF(Savings_FirstYear!F13&gt;=1%,60%)))</f>
        <v>1</v>
      </c>
      <c r="F13" s="73">
        <f>IF(Savings_FirstYear!G13&lt;0.5%,100%,IF(AND(Savings_FirstYear!G13&gt;=0.5%,Savings_FirstYear!G13&lt;1%),80%,IF(Savings_FirstYear!G13&gt;=1%,60%)))</f>
        <v>1</v>
      </c>
      <c r="G13" s="73">
        <f>IF(Savings_FirstYear!H13&lt;0.5%,100%,IF(AND(Savings_FirstYear!H13&gt;=0.5%,Savings_FirstYear!H13&lt;1%),80%,IF(Savings_FirstYear!H13&gt;=1%,60%)))</f>
        <v>1</v>
      </c>
      <c r="H13" s="73">
        <f>IF(Savings_FirstYear!I13&lt;0.5%,100%,IF(AND(Savings_FirstYear!I13&gt;=0.5%,Savings_FirstYear!I13&lt;1%),80%,IF(Savings_FirstYear!I13&gt;=1%,60%)))</f>
        <v>1</v>
      </c>
      <c r="I13" s="73">
        <f>IF(Savings_FirstYear!J13&lt;0.5%,100%,IF(AND(Savings_FirstYear!J13&gt;=0.5%,Savings_FirstYear!J13&lt;1%),80%,IF(Savings_FirstYear!J13&gt;=1%,60%)))</f>
        <v>1</v>
      </c>
      <c r="J13" s="73">
        <f>IF(Savings_FirstYear!K13&lt;0.5%,100%,IF(AND(Savings_FirstYear!K13&gt;=0.5%,Savings_FirstYear!K13&lt;1%),80%,IF(Savings_FirstYear!K13&gt;=1%,60%)))</f>
        <v>1</v>
      </c>
      <c r="K13" s="73">
        <f>IF(Savings_FirstYear!L13&lt;0.5%,100%,IF(AND(Savings_FirstYear!L13&gt;=0.5%,Savings_FirstYear!L13&lt;1%),80%,IF(Savings_FirstYear!L13&gt;=1%,60%)))</f>
        <v>1</v>
      </c>
      <c r="L13" s="73">
        <f>IF(Savings_FirstYear!M13&lt;0.5%,100%,IF(AND(Savings_FirstYear!M13&gt;=0.5%,Savings_FirstYear!M13&lt;1%),80%,IF(Savings_FirstYear!M13&gt;=1%,60%)))</f>
        <v>1</v>
      </c>
      <c r="M13" s="73">
        <f>IF(Savings_FirstYear!N13&lt;0.5%,100%,IF(AND(Savings_FirstYear!N13&gt;=0.5%,Savings_FirstYear!N13&lt;1%),80%,IF(Savings_FirstYear!N13&gt;=1%,60%)))</f>
        <v>0.8</v>
      </c>
      <c r="N13" s="73">
        <f>IF(Savings_FirstYear!O13&lt;0.5%,100%,IF(AND(Savings_FirstYear!O13&gt;=0.5%,Savings_FirstYear!O13&lt;1%),80%,IF(Savings_FirstYear!O13&gt;=1%,60%)))</f>
        <v>0.8</v>
      </c>
      <c r="O13" s="73">
        <f>IF(Savings_FirstYear!P13&lt;0.5%,100%,IF(AND(Savings_FirstYear!P13&gt;=0.5%,Savings_FirstYear!P13&lt;1%),80%,IF(Savings_FirstYear!P13&gt;=1%,60%)))</f>
        <v>0.6</v>
      </c>
      <c r="P13" s="73">
        <f>IF(Savings_FirstYear!Q13&lt;0.5%,100%,IF(AND(Savings_FirstYear!Q13&gt;=0.5%,Savings_FirstYear!Q13&lt;1%),80%,IF(Savings_FirstYear!Q13&gt;=1%,60%)))</f>
        <v>0.6</v>
      </c>
      <c r="Q13" s="73">
        <f>IF(Savings_FirstYear!R13&lt;0.5%,100%,IF(AND(Savings_FirstYear!R13&gt;=0.5%,Savings_FirstYear!R13&lt;1%),80%,IF(Savings_FirstYear!R13&gt;=1%,60%)))</f>
        <v>0.6</v>
      </c>
      <c r="R13" s="73">
        <f>IF(Savings_FirstYear!S13&lt;0.5%,100%,IF(AND(Savings_FirstYear!S13&gt;=0.5%,Savings_FirstYear!S13&lt;1%),80%,IF(Savings_FirstYear!S13&gt;=1%,60%)))</f>
        <v>0.6</v>
      </c>
      <c r="S13" s="73">
        <f>IF(Savings_FirstYear!T13&lt;0.5%,100%,IF(AND(Savings_FirstYear!T13&gt;=0.5%,Savings_FirstYear!T13&lt;1%),80%,IF(Savings_FirstYear!T13&gt;=1%,60%)))</f>
        <v>0.6</v>
      </c>
      <c r="T13" s="73">
        <f>IF(Savings_FirstYear!U13&lt;0.5%,100%,IF(AND(Savings_FirstYear!U13&gt;=0.5%,Savings_FirstYear!U13&lt;1%),80%,IF(Savings_FirstYear!U13&gt;=1%,60%)))</f>
        <v>0.6</v>
      </c>
      <c r="U13" s="73">
        <f>IF(Savings_FirstYear!V13&lt;0.5%,100%,IF(AND(Savings_FirstYear!V13&gt;=0.5%,Savings_FirstYear!V13&lt;1%),80%,IF(Savings_FirstYear!V13&gt;=1%,60%)))</f>
        <v>0.6</v>
      </c>
      <c r="V13" s="73">
        <f>IF(Savings_FirstYear!W13&lt;0.5%,100%,IF(AND(Savings_FirstYear!W13&gt;=0.5%,Savings_FirstYear!W13&lt;1%),80%,IF(Savings_FirstYear!W13&gt;=1%,60%)))</f>
        <v>0.6</v>
      </c>
      <c r="W13" s="73">
        <f>IF(Savings_FirstYear!X13&lt;0.5%,100%,IF(AND(Savings_FirstYear!X13&gt;=0.5%,Savings_FirstYear!X13&lt;1%),80%,IF(Savings_FirstYear!X13&gt;=1%,60%)))</f>
        <v>0.6</v>
      </c>
      <c r="X13" s="73">
        <f>IF(Savings_FirstYear!Y13&lt;0.5%,100%,IF(AND(Savings_FirstYear!Y13&gt;=0.5%,Savings_FirstYear!Y13&lt;1%),80%,IF(Savings_FirstYear!Y13&gt;=1%,60%)))</f>
        <v>0.6</v>
      </c>
      <c r="Y13" s="73">
        <f>IF(Savings_FirstYear!Z13&lt;0.5%,100%,IF(AND(Savings_FirstYear!Z13&gt;=0.5%,Savings_FirstYear!Z13&lt;1%),80%,IF(Savings_FirstYear!Z13&gt;=1%,60%)))</f>
        <v>0.6</v>
      </c>
      <c r="Z13" s="73">
        <f>IF(Savings_FirstYear!AA13&lt;0.5%,100%,IF(AND(Savings_FirstYear!AA13&gt;=0.5%,Savings_FirstYear!AA13&lt;1%),80%,IF(Savings_FirstYear!AA13&gt;=1%,60%)))</f>
        <v>0.6</v>
      </c>
      <c r="AA13" s="73">
        <f>IF(Savings_FirstYear!AB13&lt;0.5%,100%,IF(AND(Savings_FirstYear!AB13&gt;=0.5%,Savings_FirstYear!AB13&lt;1%),80%,IF(Savings_FirstYear!AB13&gt;=1%,60%)))</f>
        <v>0.6</v>
      </c>
      <c r="AB13" s="73">
        <f>IF(Savings_FirstYear!AC13&lt;0.5%,100%,IF(AND(Savings_FirstYear!AC13&gt;=0.5%,Savings_FirstYear!AC13&lt;1%),80%,IF(Savings_FirstYear!AC13&gt;=1%,60%)))</f>
        <v>0.6</v>
      </c>
      <c r="AC13" s="73">
        <f>IF(Savings_FirstYear!AD13&lt;0.5%,100%,IF(AND(Savings_FirstYear!AD13&gt;=0.5%,Savings_FirstYear!AD13&lt;1%),80%,IF(Savings_FirstYear!AD13&gt;=1%,60%)))</f>
        <v>0.6</v>
      </c>
      <c r="AD13" s="73">
        <f>IF(Savings_FirstYear!AE13&lt;0.5%,100%,IF(AND(Savings_FirstYear!AE13&gt;=0.5%,Savings_FirstYear!AE13&lt;1%),80%,IF(Savings_FirstYear!AE13&gt;=1%,60%)))</f>
        <v>0.6</v>
      </c>
      <c r="AE13" s="73">
        <f>IF(Savings_FirstYear!AF13&lt;0.5%,100%,IF(AND(Savings_FirstYear!AF13&gt;=0.5%,Savings_FirstYear!AF13&lt;1%),80%,IF(Savings_FirstYear!AF13&gt;=1%,60%)))</f>
        <v>0.6</v>
      </c>
      <c r="AF13" s="73">
        <f>IF(Savings_FirstYear!AG13&lt;0.5%,100%,IF(AND(Savings_FirstYear!AG13&gt;=0.5%,Savings_FirstYear!AG13&lt;1%),80%,IF(Savings_FirstYear!AG13&gt;=1%,60%)))</f>
        <v>0.6</v>
      </c>
      <c r="AG13" s="73">
        <f>IF(Savings_FirstYear!AH13&lt;0.5%,100%,IF(AND(Savings_FirstYear!AH13&gt;=0.5%,Savings_FirstYear!AH13&lt;1%),80%,IF(Savings_FirstYear!AH13&gt;=1%,60%)))</f>
        <v>0.6</v>
      </c>
      <c r="AH13" s="73">
        <f>IF(Savings_FirstYear!AI13&lt;0.5%,100%,IF(AND(Savings_FirstYear!AI13&gt;=0.5%,Savings_FirstYear!AI13&lt;1%),80%,IF(Savings_FirstYear!AI13&gt;=1%,60%)))</f>
        <v>0.6</v>
      </c>
      <c r="AI13" s="73">
        <f>IF(Savings_FirstYear!AJ13&lt;0.5%,100%,IF(AND(Savings_FirstYear!AJ13&gt;=0.5%,Savings_FirstYear!AJ13&lt;1%),80%,IF(Savings_FirstYear!AJ13&gt;=1%,60%)))</f>
        <v>0.6</v>
      </c>
      <c r="AJ13" s="73">
        <f>IF(Savings_FirstYear!AK13&lt;0.5%,100%,IF(AND(Savings_FirstYear!AK13&gt;=0.5%,Savings_FirstYear!AK13&lt;1%),80%,IF(Savings_FirstYear!AK13&gt;=1%,60%)))</f>
        <v>0.6</v>
      </c>
      <c r="AK13" s="73">
        <f>IF(Savings_FirstYear!AL13&lt;0.5%,100%,IF(AND(Savings_FirstYear!AL13&gt;=0.5%,Savings_FirstYear!AL13&lt;1%),80%,IF(Savings_FirstYear!AL13&gt;=1%,60%)))</f>
        <v>0.6</v>
      </c>
      <c r="AL13" s="73">
        <f>IF(Savings_FirstYear!AM13&lt;0.5%,100%,IF(AND(Savings_FirstYear!AM13&gt;=0.5%,Savings_FirstYear!AM13&lt;1%),80%,IF(Savings_FirstYear!AM13&gt;=1%,60%)))</f>
        <v>0.6</v>
      </c>
      <c r="AM13" s="73">
        <f>IF(Savings_FirstYear!AN13&lt;0.5%,100%,IF(AND(Savings_FirstYear!AN13&gt;=0.5%,Savings_FirstYear!AN13&lt;1%),80%,IF(Savings_FirstYear!AN13&gt;=1%,60%)))</f>
        <v>0.6</v>
      </c>
      <c r="AN13" s="73">
        <f>IF(Savings_FirstYear!AO13&lt;0.5%,100%,IF(AND(Savings_FirstYear!AO13&gt;=0.5%,Savings_FirstYear!AO13&lt;1%),80%,IF(Savings_FirstYear!AO13&gt;=1%,60%)))</f>
        <v>0.6</v>
      </c>
      <c r="AO13" s="73">
        <f>IF(Savings_FirstYear!AP13&lt;0.5%,100%,IF(AND(Savings_FirstYear!AP13&gt;=0.5%,Savings_FirstYear!AP13&lt;1%),80%,IF(Savings_FirstYear!AP13&gt;=1%,60%)))</f>
        <v>0.6</v>
      </c>
      <c r="AP13" s="73">
        <f>IF(Savings_FirstYear!AQ13&lt;0.5%,100%,IF(AND(Savings_FirstYear!AQ13&gt;=0.5%,Savings_FirstYear!AQ13&lt;1%),80%,IF(Savings_FirstYear!AQ13&gt;=1%,60%)))</f>
        <v>0.6</v>
      </c>
      <c r="AQ13" s="42">
        <f t="shared" ref="AQ13" si="38">$D13*E13</f>
        <v>110</v>
      </c>
      <c r="AR13" s="42">
        <f t="shared" ref="AR13" si="39">$D13*F13</f>
        <v>110</v>
      </c>
      <c r="AS13" s="42">
        <f t="shared" ref="AS13" si="40">$D13*G13</f>
        <v>110</v>
      </c>
      <c r="AT13" s="42">
        <f t="shared" ref="AT13" si="41">$D13*H13</f>
        <v>110</v>
      </c>
      <c r="AU13" s="42">
        <f t="shared" ref="AU13" si="42">$D13*I13</f>
        <v>110</v>
      </c>
      <c r="AV13" s="42">
        <f t="shared" ref="AV13" si="43">$D13*J13</f>
        <v>110</v>
      </c>
      <c r="AW13" s="42">
        <f t="shared" ref="AW13" si="44">$D13*K13</f>
        <v>110</v>
      </c>
      <c r="AX13" s="42">
        <f t="shared" ref="AX13" si="45">$D13*L13</f>
        <v>110</v>
      </c>
      <c r="AY13" s="42">
        <f t="shared" ref="AY13" si="46">$D13*M13</f>
        <v>88</v>
      </c>
      <c r="AZ13" s="42">
        <f t="shared" ref="AZ13" si="47">$D13*N13</f>
        <v>88</v>
      </c>
      <c r="BA13" s="42">
        <f t="shared" ref="BA13" si="48">$D13*O13</f>
        <v>66</v>
      </c>
      <c r="BB13" s="42">
        <f t="shared" ref="BB13" si="49">$D13*P13</f>
        <v>66</v>
      </c>
      <c r="BC13" s="42">
        <f t="shared" ref="BC13" si="50">$D13*Q13</f>
        <v>66</v>
      </c>
      <c r="BD13" s="42">
        <f t="shared" ref="BD13" si="51">$D13*R13</f>
        <v>66</v>
      </c>
      <c r="BE13" s="42">
        <f t="shared" ref="BE13" si="52">$D13*S13</f>
        <v>66</v>
      </c>
      <c r="BF13" s="42">
        <f t="shared" ref="BF13" si="53">$D13*T13</f>
        <v>66</v>
      </c>
      <c r="BG13" s="42">
        <f t="shared" ref="BG13" si="54">$D13*U13</f>
        <v>66</v>
      </c>
      <c r="BH13" s="42">
        <f t="shared" ref="BH13" si="55">$D13*V13</f>
        <v>66</v>
      </c>
      <c r="BI13" s="42">
        <f t="shared" ref="BI13" si="56">$D13*W13</f>
        <v>66</v>
      </c>
      <c r="BJ13" s="42">
        <f t="shared" ref="BJ13" si="57">$D13*X13</f>
        <v>66</v>
      </c>
      <c r="BK13" s="42">
        <f t="shared" ref="BK13" si="58">$D13*Y13</f>
        <v>66</v>
      </c>
      <c r="BL13" s="42">
        <f t="shared" ref="BL13" si="59">$D13*Z13</f>
        <v>66</v>
      </c>
      <c r="BM13" s="42">
        <f t="shared" ref="BM13" si="60">$D13*AA13</f>
        <v>66</v>
      </c>
      <c r="BN13" s="42">
        <f t="shared" ref="BN13" si="61">$D13*AB13</f>
        <v>66</v>
      </c>
      <c r="BO13" s="42">
        <f t="shared" ref="BO13" si="62">$D13*AC13</f>
        <v>66</v>
      </c>
      <c r="BP13" s="42">
        <f t="shared" ref="BP13" si="63">$D13*AD13</f>
        <v>66</v>
      </c>
      <c r="BQ13" s="42">
        <f t="shared" ref="BQ13" si="64">$D13*AE13</f>
        <v>66</v>
      </c>
      <c r="BR13" s="42">
        <f t="shared" ref="BR13" si="65">$D13*AF13</f>
        <v>66</v>
      </c>
      <c r="BS13" s="42">
        <f t="shared" ref="BS13" si="66">$D13*AG13</f>
        <v>66</v>
      </c>
      <c r="BT13" s="42">
        <f t="shared" ref="BT13" si="67">$D13*AH13</f>
        <v>66</v>
      </c>
      <c r="BU13" s="42">
        <f t="shared" ref="BU13" si="68">$D13*AI13</f>
        <v>66</v>
      </c>
      <c r="BV13" s="42">
        <f t="shared" ref="BV13" si="69">$D13*AJ13</f>
        <v>66</v>
      </c>
      <c r="BW13" s="42">
        <f t="shared" ref="BW13" si="70">$D13*AK13</f>
        <v>66</v>
      </c>
      <c r="BX13" s="42">
        <f t="shared" ref="BX13" si="71">$D13*AL13</f>
        <v>66</v>
      </c>
      <c r="BY13" s="42">
        <f t="shared" ref="BY13" si="72">$D13*AM13</f>
        <v>66</v>
      </c>
      <c r="BZ13" s="42">
        <f t="shared" ref="BZ13" si="73">$D13*AN13</f>
        <v>66</v>
      </c>
      <c r="CA13" s="42">
        <f t="shared" ref="CA13" si="74">$D13*AO13</f>
        <v>66</v>
      </c>
      <c r="CB13" s="42">
        <f t="shared" ref="CB13" si="75">$D13*AP13</f>
        <v>66</v>
      </c>
      <c r="CC13" s="18"/>
      <c r="CE13" s="24"/>
    </row>
    <row r="14" spans="2:84" x14ac:dyDescent="0.35">
      <c r="B14" s="27" t="s">
        <v>2077</v>
      </c>
      <c r="C14" s="27" t="s">
        <v>58</v>
      </c>
      <c r="D14" s="35">
        <v>110</v>
      </c>
      <c r="E14" s="73">
        <f>IF(Savings_FirstYear!F14&lt;0.5%,100%,IF(AND(Savings_FirstYear!F14&gt;=0.5%,Savings_FirstYear!F14&lt;1%),80%,IF(Savings_FirstYear!F14&gt;=1%,60%)))</f>
        <v>1</v>
      </c>
      <c r="F14" s="73">
        <f>IF(Savings_FirstYear!G14&lt;0.5%,100%,IF(AND(Savings_FirstYear!G14&gt;=0.5%,Savings_FirstYear!G14&lt;1%),80%,IF(Savings_FirstYear!G14&gt;=1%,60%)))</f>
        <v>1</v>
      </c>
      <c r="G14" s="73">
        <f>IF(Savings_FirstYear!H14&lt;0.5%,100%,IF(AND(Savings_FirstYear!H14&gt;=0.5%,Savings_FirstYear!H14&lt;1%),80%,IF(Savings_FirstYear!H14&gt;=1%,60%)))</f>
        <v>1</v>
      </c>
      <c r="H14" s="73">
        <f>IF(Savings_FirstYear!I14&lt;0.5%,100%,IF(AND(Savings_FirstYear!I14&gt;=0.5%,Savings_FirstYear!I14&lt;1%),80%,IF(Savings_FirstYear!I14&gt;=1%,60%)))</f>
        <v>1</v>
      </c>
      <c r="I14" s="73">
        <f>IF(Savings_FirstYear!J14&lt;0.5%,100%,IF(AND(Savings_FirstYear!J14&gt;=0.5%,Savings_FirstYear!J14&lt;1%),80%,IF(Savings_FirstYear!J14&gt;=1%,60%)))</f>
        <v>1</v>
      </c>
      <c r="J14" s="73">
        <f>IF(Savings_FirstYear!K14&lt;0.5%,100%,IF(AND(Savings_FirstYear!K14&gt;=0.5%,Savings_FirstYear!K14&lt;1%),80%,IF(Savings_FirstYear!K14&gt;=1%,60%)))</f>
        <v>1</v>
      </c>
      <c r="K14" s="73">
        <f>IF(Savings_FirstYear!L14&lt;0.5%,100%,IF(AND(Savings_FirstYear!L14&gt;=0.5%,Savings_FirstYear!L14&lt;1%),80%,IF(Savings_FirstYear!L14&gt;=1%,60%)))</f>
        <v>1</v>
      </c>
      <c r="L14" s="73">
        <f>IF(Savings_FirstYear!M14&lt;0.5%,100%,IF(AND(Savings_FirstYear!M14&gt;=0.5%,Savings_FirstYear!M14&lt;1%),80%,IF(Savings_FirstYear!M14&gt;=1%,60%)))</f>
        <v>1</v>
      </c>
      <c r="M14" s="73">
        <f>IF(Savings_FirstYear!N14&lt;0.5%,100%,IF(AND(Savings_FirstYear!N14&gt;=0.5%,Savings_FirstYear!N14&lt;1%),80%,IF(Savings_FirstYear!N14&gt;=1%,60%)))</f>
        <v>1</v>
      </c>
      <c r="N14" s="73">
        <f>IF(Savings_FirstYear!O14&lt;0.5%,100%,IF(AND(Savings_FirstYear!O14&gt;=0.5%,Savings_FirstYear!O14&lt;1%),80%,IF(Savings_FirstYear!O14&gt;=1%,60%)))</f>
        <v>0.8</v>
      </c>
      <c r="O14" s="73">
        <f>IF(Savings_FirstYear!P14&lt;0.5%,100%,IF(AND(Savings_FirstYear!P14&gt;=0.5%,Savings_FirstYear!P14&lt;1%),80%,IF(Savings_FirstYear!P14&gt;=1%,60%)))</f>
        <v>0.8</v>
      </c>
      <c r="P14" s="73">
        <f>IF(Savings_FirstYear!Q14&lt;0.5%,100%,IF(AND(Savings_FirstYear!Q14&gt;=0.5%,Savings_FirstYear!Q14&lt;1%),80%,IF(Savings_FirstYear!Q14&gt;=1%,60%)))</f>
        <v>0.8</v>
      </c>
      <c r="Q14" s="73">
        <f>IF(Savings_FirstYear!R14&lt;0.5%,100%,IF(AND(Savings_FirstYear!R14&gt;=0.5%,Savings_FirstYear!R14&lt;1%),80%,IF(Savings_FirstYear!R14&gt;=1%,60%)))</f>
        <v>0.6</v>
      </c>
      <c r="R14" s="73">
        <f>IF(Savings_FirstYear!S14&lt;0.5%,100%,IF(AND(Savings_FirstYear!S14&gt;=0.5%,Savings_FirstYear!S14&lt;1%),80%,IF(Savings_FirstYear!S14&gt;=1%,60%)))</f>
        <v>0.6</v>
      </c>
      <c r="S14" s="73">
        <f>IF(Savings_FirstYear!T14&lt;0.5%,100%,IF(AND(Savings_FirstYear!T14&gt;=0.5%,Savings_FirstYear!T14&lt;1%),80%,IF(Savings_FirstYear!T14&gt;=1%,60%)))</f>
        <v>0.6</v>
      </c>
      <c r="T14" s="73">
        <f>IF(Savings_FirstYear!U14&lt;0.5%,100%,IF(AND(Savings_FirstYear!U14&gt;=0.5%,Savings_FirstYear!U14&lt;1%),80%,IF(Savings_FirstYear!U14&gt;=1%,60%)))</f>
        <v>0.6</v>
      </c>
      <c r="U14" s="73">
        <f>IF(Savings_FirstYear!V14&lt;0.5%,100%,IF(AND(Savings_FirstYear!V14&gt;=0.5%,Savings_FirstYear!V14&lt;1%),80%,IF(Savings_FirstYear!V14&gt;=1%,60%)))</f>
        <v>0.6</v>
      </c>
      <c r="V14" s="73">
        <f>IF(Savings_FirstYear!W14&lt;0.5%,100%,IF(AND(Savings_FirstYear!W14&gt;=0.5%,Savings_FirstYear!W14&lt;1%),80%,IF(Savings_FirstYear!W14&gt;=1%,60%)))</f>
        <v>0.6</v>
      </c>
      <c r="W14" s="73">
        <f>IF(Savings_FirstYear!X14&lt;0.5%,100%,IF(AND(Savings_FirstYear!X14&gt;=0.5%,Savings_FirstYear!X14&lt;1%),80%,IF(Savings_FirstYear!X14&gt;=1%,60%)))</f>
        <v>0.6</v>
      </c>
      <c r="X14" s="73">
        <f>IF(Savings_FirstYear!Y14&lt;0.5%,100%,IF(AND(Savings_FirstYear!Y14&gt;=0.5%,Savings_FirstYear!Y14&lt;1%),80%,IF(Savings_FirstYear!Y14&gt;=1%,60%)))</f>
        <v>0.6</v>
      </c>
      <c r="Y14" s="73">
        <f>IF(Savings_FirstYear!Z14&lt;0.5%,100%,IF(AND(Savings_FirstYear!Z14&gt;=0.5%,Savings_FirstYear!Z14&lt;1%),80%,IF(Savings_FirstYear!Z14&gt;=1%,60%)))</f>
        <v>0.6</v>
      </c>
      <c r="Z14" s="73">
        <f>IF(Savings_FirstYear!AA14&lt;0.5%,100%,IF(AND(Savings_FirstYear!AA14&gt;=0.5%,Savings_FirstYear!AA14&lt;1%),80%,IF(Savings_FirstYear!AA14&gt;=1%,60%)))</f>
        <v>0.6</v>
      </c>
      <c r="AA14" s="73">
        <f>IF(Savings_FirstYear!AB14&lt;0.5%,100%,IF(AND(Savings_FirstYear!AB14&gt;=0.5%,Savings_FirstYear!AB14&lt;1%),80%,IF(Savings_FirstYear!AB14&gt;=1%,60%)))</f>
        <v>0.6</v>
      </c>
      <c r="AB14" s="73">
        <f>IF(Savings_FirstYear!AC14&lt;0.5%,100%,IF(AND(Savings_FirstYear!AC14&gt;=0.5%,Savings_FirstYear!AC14&lt;1%),80%,IF(Savings_FirstYear!AC14&gt;=1%,60%)))</f>
        <v>0.6</v>
      </c>
      <c r="AC14" s="73">
        <f>IF(Savings_FirstYear!AD14&lt;0.5%,100%,IF(AND(Savings_FirstYear!AD14&gt;=0.5%,Savings_FirstYear!AD14&lt;1%),80%,IF(Savings_FirstYear!AD14&gt;=1%,60%)))</f>
        <v>0.6</v>
      </c>
      <c r="AD14" s="73">
        <f>IF(Savings_FirstYear!AE14&lt;0.5%,100%,IF(AND(Savings_FirstYear!AE14&gt;=0.5%,Savings_FirstYear!AE14&lt;1%),80%,IF(Savings_FirstYear!AE14&gt;=1%,60%)))</f>
        <v>0.6</v>
      </c>
      <c r="AE14" s="73">
        <f>IF(Savings_FirstYear!AF14&lt;0.5%,100%,IF(AND(Savings_FirstYear!AF14&gt;=0.5%,Savings_FirstYear!AF14&lt;1%),80%,IF(Savings_FirstYear!AF14&gt;=1%,60%)))</f>
        <v>0.6</v>
      </c>
      <c r="AF14" s="73">
        <f>IF(Savings_FirstYear!AG14&lt;0.5%,100%,IF(AND(Savings_FirstYear!AG14&gt;=0.5%,Savings_FirstYear!AG14&lt;1%),80%,IF(Savings_FirstYear!AG14&gt;=1%,60%)))</f>
        <v>0.6</v>
      </c>
      <c r="AG14" s="73">
        <f>IF(Savings_FirstYear!AH14&lt;0.5%,100%,IF(AND(Savings_FirstYear!AH14&gt;=0.5%,Savings_FirstYear!AH14&lt;1%),80%,IF(Savings_FirstYear!AH14&gt;=1%,60%)))</f>
        <v>0.6</v>
      </c>
      <c r="AH14" s="73">
        <f>IF(Savings_FirstYear!AI14&lt;0.5%,100%,IF(AND(Savings_FirstYear!AI14&gt;=0.5%,Savings_FirstYear!AI14&lt;1%),80%,IF(Savings_FirstYear!AI14&gt;=1%,60%)))</f>
        <v>0.6</v>
      </c>
      <c r="AI14" s="73">
        <f>IF(Savings_FirstYear!AJ14&lt;0.5%,100%,IF(AND(Savings_FirstYear!AJ14&gt;=0.5%,Savings_FirstYear!AJ14&lt;1%),80%,IF(Savings_FirstYear!AJ14&gt;=1%,60%)))</f>
        <v>0.6</v>
      </c>
      <c r="AJ14" s="73">
        <f>IF(Savings_FirstYear!AK14&lt;0.5%,100%,IF(AND(Savings_FirstYear!AK14&gt;=0.5%,Savings_FirstYear!AK14&lt;1%),80%,IF(Savings_FirstYear!AK14&gt;=1%,60%)))</f>
        <v>0.6</v>
      </c>
      <c r="AK14" s="73">
        <f>IF(Savings_FirstYear!AL14&lt;0.5%,100%,IF(AND(Savings_FirstYear!AL14&gt;=0.5%,Savings_FirstYear!AL14&lt;1%),80%,IF(Savings_FirstYear!AL14&gt;=1%,60%)))</f>
        <v>0.6</v>
      </c>
      <c r="AL14" s="73">
        <f>IF(Savings_FirstYear!AM14&lt;0.5%,100%,IF(AND(Savings_FirstYear!AM14&gt;=0.5%,Savings_FirstYear!AM14&lt;1%),80%,IF(Savings_FirstYear!AM14&gt;=1%,60%)))</f>
        <v>0.6</v>
      </c>
      <c r="AM14" s="73">
        <f>IF(Savings_FirstYear!AN14&lt;0.5%,100%,IF(AND(Savings_FirstYear!AN14&gt;=0.5%,Savings_FirstYear!AN14&lt;1%),80%,IF(Savings_FirstYear!AN14&gt;=1%,60%)))</f>
        <v>0.6</v>
      </c>
      <c r="AN14" s="73">
        <f>IF(Savings_FirstYear!AO14&lt;0.5%,100%,IF(AND(Savings_FirstYear!AO14&gt;=0.5%,Savings_FirstYear!AO14&lt;1%),80%,IF(Savings_FirstYear!AO14&gt;=1%,60%)))</f>
        <v>0.6</v>
      </c>
      <c r="AO14" s="73">
        <f>IF(Savings_FirstYear!AP14&lt;0.5%,100%,IF(AND(Savings_FirstYear!AP14&gt;=0.5%,Savings_FirstYear!AP14&lt;1%),80%,IF(Savings_FirstYear!AP14&gt;=1%,60%)))</f>
        <v>0.6</v>
      </c>
      <c r="AP14" s="73">
        <f>IF(Savings_FirstYear!AQ14&lt;0.5%,100%,IF(AND(Savings_FirstYear!AQ14&gt;=0.5%,Savings_FirstYear!AQ14&lt;1%),80%,IF(Savings_FirstYear!AQ14&gt;=1%,60%)))</f>
        <v>0.6</v>
      </c>
      <c r="AQ14" s="42">
        <f t="shared" si="37"/>
        <v>110</v>
      </c>
      <c r="AR14" s="42">
        <f t="shared" si="0"/>
        <v>110</v>
      </c>
      <c r="AS14" s="42">
        <f t="shared" si="1"/>
        <v>110</v>
      </c>
      <c r="AT14" s="42">
        <f t="shared" si="2"/>
        <v>110</v>
      </c>
      <c r="AU14" s="42">
        <f t="shared" si="3"/>
        <v>110</v>
      </c>
      <c r="AV14" s="42">
        <f t="shared" si="4"/>
        <v>110</v>
      </c>
      <c r="AW14" s="42">
        <f t="shared" si="5"/>
        <v>110</v>
      </c>
      <c r="AX14" s="42">
        <f t="shared" si="6"/>
        <v>110</v>
      </c>
      <c r="AY14" s="42">
        <f t="shared" si="7"/>
        <v>110</v>
      </c>
      <c r="AZ14" s="42">
        <f t="shared" si="8"/>
        <v>88</v>
      </c>
      <c r="BA14" s="42">
        <f t="shared" si="9"/>
        <v>88</v>
      </c>
      <c r="BB14" s="42">
        <f t="shared" si="10"/>
        <v>88</v>
      </c>
      <c r="BC14" s="42">
        <f t="shared" si="11"/>
        <v>66</v>
      </c>
      <c r="BD14" s="42">
        <f t="shared" si="12"/>
        <v>66</v>
      </c>
      <c r="BE14" s="42">
        <f t="shared" si="13"/>
        <v>66</v>
      </c>
      <c r="BF14" s="42">
        <f t="shared" si="14"/>
        <v>66</v>
      </c>
      <c r="BG14" s="42">
        <f t="shared" si="15"/>
        <v>66</v>
      </c>
      <c r="BH14" s="42">
        <f t="shared" si="16"/>
        <v>66</v>
      </c>
      <c r="BI14" s="42">
        <f t="shared" si="17"/>
        <v>66</v>
      </c>
      <c r="BJ14" s="42">
        <f t="shared" si="18"/>
        <v>66</v>
      </c>
      <c r="BK14" s="42">
        <f t="shared" si="19"/>
        <v>66</v>
      </c>
      <c r="BL14" s="42">
        <f t="shared" si="20"/>
        <v>66</v>
      </c>
      <c r="BM14" s="42">
        <f t="shared" si="21"/>
        <v>66</v>
      </c>
      <c r="BN14" s="42">
        <f t="shared" si="22"/>
        <v>66</v>
      </c>
      <c r="BO14" s="42">
        <f t="shared" si="23"/>
        <v>66</v>
      </c>
      <c r="BP14" s="42">
        <f t="shared" si="24"/>
        <v>66</v>
      </c>
      <c r="BQ14" s="42">
        <f t="shared" si="25"/>
        <v>66</v>
      </c>
      <c r="BR14" s="42">
        <f t="shared" si="26"/>
        <v>66</v>
      </c>
      <c r="BS14" s="42">
        <f t="shared" si="27"/>
        <v>66</v>
      </c>
      <c r="BT14" s="42">
        <f t="shared" si="28"/>
        <v>66</v>
      </c>
      <c r="BU14" s="42">
        <f t="shared" si="29"/>
        <v>66</v>
      </c>
      <c r="BV14" s="42">
        <f t="shared" si="30"/>
        <v>66</v>
      </c>
      <c r="BW14" s="42">
        <f t="shared" si="31"/>
        <v>66</v>
      </c>
      <c r="BX14" s="42">
        <f t="shared" si="32"/>
        <v>66</v>
      </c>
      <c r="BY14" s="42">
        <f t="shared" si="33"/>
        <v>66</v>
      </c>
      <c r="BZ14" s="42">
        <f t="shared" si="34"/>
        <v>66</v>
      </c>
      <c r="CA14" s="42">
        <f t="shared" si="35"/>
        <v>66</v>
      </c>
      <c r="CB14" s="42">
        <f t="shared" si="36"/>
        <v>66</v>
      </c>
      <c r="CC14" s="18"/>
      <c r="CE14" s="24"/>
    </row>
    <row r="15" spans="2:84" x14ac:dyDescent="0.35">
      <c r="B15" s="27" t="s">
        <v>2078</v>
      </c>
      <c r="C15" s="27" t="s">
        <v>46</v>
      </c>
      <c r="D15" s="35">
        <v>110</v>
      </c>
      <c r="E15" s="73">
        <f>IF(Savings_FirstYear!F15&lt;0.5%,100%,IF(AND(Savings_FirstYear!F15&gt;=0.5%,Savings_FirstYear!F15&lt;1%),80%,IF(Savings_FirstYear!F15&gt;=1%,60%)))</f>
        <v>1</v>
      </c>
      <c r="F15" s="73">
        <f>IF(Savings_FirstYear!G15&lt;0.5%,100%,IF(AND(Savings_FirstYear!G15&gt;=0.5%,Savings_FirstYear!G15&lt;1%),80%,IF(Savings_FirstYear!G15&gt;=1%,60%)))</f>
        <v>1</v>
      </c>
      <c r="G15" s="73">
        <f>IF(Savings_FirstYear!H15&lt;0.5%,100%,IF(AND(Savings_FirstYear!H15&gt;=0.5%,Savings_FirstYear!H15&lt;1%),80%,IF(Savings_FirstYear!H15&gt;=1%,60%)))</f>
        <v>1</v>
      </c>
      <c r="H15" s="73">
        <f>IF(Savings_FirstYear!I15&lt;0.5%,100%,IF(AND(Savings_FirstYear!I15&gt;=0.5%,Savings_FirstYear!I15&lt;1%),80%,IF(Savings_FirstYear!I15&gt;=1%,60%)))</f>
        <v>1</v>
      </c>
      <c r="I15" s="73">
        <f>IF(Savings_FirstYear!J15&lt;0.5%,100%,IF(AND(Savings_FirstYear!J15&gt;=0.5%,Savings_FirstYear!J15&lt;1%),80%,IF(Savings_FirstYear!J15&gt;=1%,60%)))</f>
        <v>1</v>
      </c>
      <c r="J15" s="73">
        <f>IF(Savings_FirstYear!K15&lt;0.5%,100%,IF(AND(Savings_FirstYear!K15&gt;=0.5%,Savings_FirstYear!K15&lt;1%),80%,IF(Savings_FirstYear!K15&gt;=1%,60%)))</f>
        <v>1</v>
      </c>
      <c r="K15" s="73">
        <f>IF(Savings_FirstYear!L15&lt;0.5%,100%,IF(AND(Savings_FirstYear!L15&gt;=0.5%,Savings_FirstYear!L15&lt;1%),80%,IF(Savings_FirstYear!L15&gt;=1%,60%)))</f>
        <v>1</v>
      </c>
      <c r="L15" s="73">
        <f>IF(Savings_FirstYear!M15&lt;0.5%,100%,IF(AND(Savings_FirstYear!M15&gt;=0.5%,Savings_FirstYear!M15&lt;1%),80%,IF(Savings_FirstYear!M15&gt;=1%,60%)))</f>
        <v>1</v>
      </c>
      <c r="M15" s="73">
        <f>IF(Savings_FirstYear!N15&lt;0.5%,100%,IF(AND(Savings_FirstYear!N15&gt;=0.5%,Savings_FirstYear!N15&lt;1%),80%,IF(Savings_FirstYear!N15&gt;=1%,60%)))</f>
        <v>1</v>
      </c>
      <c r="N15" s="73">
        <f>IF(Savings_FirstYear!O15&lt;0.5%,100%,IF(AND(Savings_FirstYear!O15&gt;=0.5%,Savings_FirstYear!O15&lt;1%),80%,IF(Savings_FirstYear!O15&gt;=1%,60%)))</f>
        <v>0.8</v>
      </c>
      <c r="O15" s="73">
        <f>IF(Savings_FirstYear!P15&lt;0.5%,100%,IF(AND(Savings_FirstYear!P15&gt;=0.5%,Savings_FirstYear!P15&lt;1%),80%,IF(Savings_FirstYear!P15&gt;=1%,60%)))</f>
        <v>0.8</v>
      </c>
      <c r="P15" s="73">
        <f>IF(Savings_FirstYear!Q15&lt;0.5%,100%,IF(AND(Savings_FirstYear!Q15&gt;=0.5%,Savings_FirstYear!Q15&lt;1%),80%,IF(Savings_FirstYear!Q15&gt;=1%,60%)))</f>
        <v>0.6</v>
      </c>
      <c r="Q15" s="73">
        <f>IF(Savings_FirstYear!R15&lt;0.5%,100%,IF(AND(Savings_FirstYear!R15&gt;=0.5%,Savings_FirstYear!R15&lt;1%),80%,IF(Savings_FirstYear!R15&gt;=1%,60%)))</f>
        <v>0.6</v>
      </c>
      <c r="R15" s="73">
        <f>IF(Savings_FirstYear!S15&lt;0.5%,100%,IF(AND(Savings_FirstYear!S15&gt;=0.5%,Savings_FirstYear!S15&lt;1%),80%,IF(Savings_FirstYear!S15&gt;=1%,60%)))</f>
        <v>0.6</v>
      </c>
      <c r="S15" s="73">
        <f>IF(Savings_FirstYear!T15&lt;0.5%,100%,IF(AND(Savings_FirstYear!T15&gt;=0.5%,Savings_FirstYear!T15&lt;1%),80%,IF(Savings_FirstYear!T15&gt;=1%,60%)))</f>
        <v>0.6</v>
      </c>
      <c r="T15" s="73">
        <f>IF(Savings_FirstYear!U15&lt;0.5%,100%,IF(AND(Savings_FirstYear!U15&gt;=0.5%,Savings_FirstYear!U15&lt;1%),80%,IF(Savings_FirstYear!U15&gt;=1%,60%)))</f>
        <v>0.6</v>
      </c>
      <c r="U15" s="73">
        <f>IF(Savings_FirstYear!V15&lt;0.5%,100%,IF(AND(Savings_FirstYear!V15&gt;=0.5%,Savings_FirstYear!V15&lt;1%),80%,IF(Savings_FirstYear!V15&gt;=1%,60%)))</f>
        <v>0.6</v>
      </c>
      <c r="V15" s="73">
        <f>IF(Savings_FirstYear!W15&lt;0.5%,100%,IF(AND(Savings_FirstYear!W15&gt;=0.5%,Savings_FirstYear!W15&lt;1%),80%,IF(Savings_FirstYear!W15&gt;=1%,60%)))</f>
        <v>0.6</v>
      </c>
      <c r="W15" s="73">
        <f>IF(Savings_FirstYear!X15&lt;0.5%,100%,IF(AND(Savings_FirstYear!X15&gt;=0.5%,Savings_FirstYear!X15&lt;1%),80%,IF(Savings_FirstYear!X15&gt;=1%,60%)))</f>
        <v>0.6</v>
      </c>
      <c r="X15" s="73">
        <f>IF(Savings_FirstYear!Y15&lt;0.5%,100%,IF(AND(Savings_FirstYear!Y15&gt;=0.5%,Savings_FirstYear!Y15&lt;1%),80%,IF(Savings_FirstYear!Y15&gt;=1%,60%)))</f>
        <v>0.6</v>
      </c>
      <c r="Y15" s="73">
        <f>IF(Savings_FirstYear!Z15&lt;0.5%,100%,IF(AND(Savings_FirstYear!Z15&gt;=0.5%,Savings_FirstYear!Z15&lt;1%),80%,IF(Savings_FirstYear!Z15&gt;=1%,60%)))</f>
        <v>0.6</v>
      </c>
      <c r="Z15" s="73">
        <f>IF(Savings_FirstYear!AA15&lt;0.5%,100%,IF(AND(Savings_FirstYear!AA15&gt;=0.5%,Savings_FirstYear!AA15&lt;1%),80%,IF(Savings_FirstYear!AA15&gt;=1%,60%)))</f>
        <v>0.6</v>
      </c>
      <c r="AA15" s="73">
        <f>IF(Savings_FirstYear!AB15&lt;0.5%,100%,IF(AND(Savings_FirstYear!AB15&gt;=0.5%,Savings_FirstYear!AB15&lt;1%),80%,IF(Savings_FirstYear!AB15&gt;=1%,60%)))</f>
        <v>0.6</v>
      </c>
      <c r="AB15" s="73">
        <f>IF(Savings_FirstYear!AC15&lt;0.5%,100%,IF(AND(Savings_FirstYear!AC15&gt;=0.5%,Savings_FirstYear!AC15&lt;1%),80%,IF(Savings_FirstYear!AC15&gt;=1%,60%)))</f>
        <v>0.6</v>
      </c>
      <c r="AC15" s="73">
        <f>IF(Savings_FirstYear!AD15&lt;0.5%,100%,IF(AND(Savings_FirstYear!AD15&gt;=0.5%,Savings_FirstYear!AD15&lt;1%),80%,IF(Savings_FirstYear!AD15&gt;=1%,60%)))</f>
        <v>0.6</v>
      </c>
      <c r="AD15" s="73">
        <f>IF(Savings_FirstYear!AE15&lt;0.5%,100%,IF(AND(Savings_FirstYear!AE15&gt;=0.5%,Savings_FirstYear!AE15&lt;1%),80%,IF(Savings_FirstYear!AE15&gt;=1%,60%)))</f>
        <v>0.6</v>
      </c>
      <c r="AE15" s="73">
        <f>IF(Savings_FirstYear!AF15&lt;0.5%,100%,IF(AND(Savings_FirstYear!AF15&gt;=0.5%,Savings_FirstYear!AF15&lt;1%),80%,IF(Savings_FirstYear!AF15&gt;=1%,60%)))</f>
        <v>0.6</v>
      </c>
      <c r="AF15" s="73">
        <f>IF(Savings_FirstYear!AG15&lt;0.5%,100%,IF(AND(Savings_FirstYear!AG15&gt;=0.5%,Savings_FirstYear!AG15&lt;1%),80%,IF(Savings_FirstYear!AG15&gt;=1%,60%)))</f>
        <v>0.6</v>
      </c>
      <c r="AG15" s="73">
        <f>IF(Savings_FirstYear!AH15&lt;0.5%,100%,IF(AND(Savings_FirstYear!AH15&gt;=0.5%,Savings_FirstYear!AH15&lt;1%),80%,IF(Savings_FirstYear!AH15&gt;=1%,60%)))</f>
        <v>0.6</v>
      </c>
      <c r="AH15" s="73">
        <f>IF(Savings_FirstYear!AI15&lt;0.5%,100%,IF(AND(Savings_FirstYear!AI15&gt;=0.5%,Savings_FirstYear!AI15&lt;1%),80%,IF(Savings_FirstYear!AI15&gt;=1%,60%)))</f>
        <v>0.6</v>
      </c>
      <c r="AI15" s="73">
        <f>IF(Savings_FirstYear!AJ15&lt;0.5%,100%,IF(AND(Savings_FirstYear!AJ15&gt;=0.5%,Savings_FirstYear!AJ15&lt;1%),80%,IF(Savings_FirstYear!AJ15&gt;=1%,60%)))</f>
        <v>0.6</v>
      </c>
      <c r="AJ15" s="73">
        <f>IF(Savings_FirstYear!AK15&lt;0.5%,100%,IF(AND(Savings_FirstYear!AK15&gt;=0.5%,Savings_FirstYear!AK15&lt;1%),80%,IF(Savings_FirstYear!AK15&gt;=1%,60%)))</f>
        <v>0.6</v>
      </c>
      <c r="AK15" s="73">
        <f>IF(Savings_FirstYear!AL15&lt;0.5%,100%,IF(AND(Savings_FirstYear!AL15&gt;=0.5%,Savings_FirstYear!AL15&lt;1%),80%,IF(Savings_FirstYear!AL15&gt;=1%,60%)))</f>
        <v>0.6</v>
      </c>
      <c r="AL15" s="73">
        <f>IF(Savings_FirstYear!AM15&lt;0.5%,100%,IF(AND(Savings_FirstYear!AM15&gt;=0.5%,Savings_FirstYear!AM15&lt;1%),80%,IF(Savings_FirstYear!AM15&gt;=1%,60%)))</f>
        <v>0.6</v>
      </c>
      <c r="AM15" s="73">
        <f>IF(Savings_FirstYear!AN15&lt;0.5%,100%,IF(AND(Savings_FirstYear!AN15&gt;=0.5%,Savings_FirstYear!AN15&lt;1%),80%,IF(Savings_FirstYear!AN15&gt;=1%,60%)))</f>
        <v>0.6</v>
      </c>
      <c r="AN15" s="73">
        <f>IF(Savings_FirstYear!AO15&lt;0.5%,100%,IF(AND(Savings_FirstYear!AO15&gt;=0.5%,Savings_FirstYear!AO15&lt;1%),80%,IF(Savings_FirstYear!AO15&gt;=1%,60%)))</f>
        <v>0.6</v>
      </c>
      <c r="AO15" s="73">
        <f>IF(Savings_FirstYear!AP15&lt;0.5%,100%,IF(AND(Savings_FirstYear!AP15&gt;=0.5%,Savings_FirstYear!AP15&lt;1%),80%,IF(Savings_FirstYear!AP15&gt;=1%,60%)))</f>
        <v>0.6</v>
      </c>
      <c r="AP15" s="73">
        <f>IF(Savings_FirstYear!AQ15&lt;0.5%,100%,IF(AND(Savings_FirstYear!AQ15&gt;=0.5%,Savings_FirstYear!AQ15&lt;1%),80%,IF(Savings_FirstYear!AQ15&gt;=1%,60%)))</f>
        <v>0.6</v>
      </c>
      <c r="AQ15" s="42">
        <f t="shared" si="37"/>
        <v>110</v>
      </c>
      <c r="AR15" s="42">
        <f t="shared" si="0"/>
        <v>110</v>
      </c>
      <c r="AS15" s="42">
        <f t="shared" si="1"/>
        <v>110</v>
      </c>
      <c r="AT15" s="42">
        <f t="shared" si="2"/>
        <v>110</v>
      </c>
      <c r="AU15" s="42">
        <f t="shared" si="3"/>
        <v>110</v>
      </c>
      <c r="AV15" s="42">
        <f t="shared" si="4"/>
        <v>110</v>
      </c>
      <c r="AW15" s="42">
        <f t="shared" si="5"/>
        <v>110</v>
      </c>
      <c r="AX15" s="42">
        <f t="shared" si="6"/>
        <v>110</v>
      </c>
      <c r="AY15" s="42">
        <f t="shared" si="7"/>
        <v>110</v>
      </c>
      <c r="AZ15" s="42">
        <f t="shared" si="8"/>
        <v>88</v>
      </c>
      <c r="BA15" s="42">
        <f t="shared" si="9"/>
        <v>88</v>
      </c>
      <c r="BB15" s="42">
        <f t="shared" si="10"/>
        <v>66</v>
      </c>
      <c r="BC15" s="42">
        <f t="shared" si="11"/>
        <v>66</v>
      </c>
      <c r="BD15" s="42">
        <f t="shared" si="12"/>
        <v>66</v>
      </c>
      <c r="BE15" s="42">
        <f t="shared" si="13"/>
        <v>66</v>
      </c>
      <c r="BF15" s="42">
        <f t="shared" si="14"/>
        <v>66</v>
      </c>
      <c r="BG15" s="42">
        <f t="shared" si="15"/>
        <v>66</v>
      </c>
      <c r="BH15" s="42">
        <f t="shared" si="16"/>
        <v>66</v>
      </c>
      <c r="BI15" s="42">
        <f t="shared" si="17"/>
        <v>66</v>
      </c>
      <c r="BJ15" s="42">
        <f t="shared" si="18"/>
        <v>66</v>
      </c>
      <c r="BK15" s="42">
        <f t="shared" si="19"/>
        <v>66</v>
      </c>
      <c r="BL15" s="42">
        <f t="shared" si="20"/>
        <v>66</v>
      </c>
      <c r="BM15" s="42">
        <f t="shared" si="21"/>
        <v>66</v>
      </c>
      <c r="BN15" s="42">
        <f t="shared" si="22"/>
        <v>66</v>
      </c>
      <c r="BO15" s="42">
        <f t="shared" si="23"/>
        <v>66</v>
      </c>
      <c r="BP15" s="42">
        <f t="shared" si="24"/>
        <v>66</v>
      </c>
      <c r="BQ15" s="42">
        <f t="shared" si="25"/>
        <v>66</v>
      </c>
      <c r="BR15" s="42">
        <f t="shared" si="26"/>
        <v>66</v>
      </c>
      <c r="BS15" s="42">
        <f t="shared" si="27"/>
        <v>66</v>
      </c>
      <c r="BT15" s="42">
        <f t="shared" si="28"/>
        <v>66</v>
      </c>
      <c r="BU15" s="42">
        <f t="shared" si="29"/>
        <v>66</v>
      </c>
      <c r="BV15" s="42">
        <f t="shared" si="30"/>
        <v>66</v>
      </c>
      <c r="BW15" s="42">
        <f t="shared" si="31"/>
        <v>66</v>
      </c>
      <c r="BX15" s="42">
        <f t="shared" si="32"/>
        <v>66</v>
      </c>
      <c r="BY15" s="42">
        <f t="shared" si="33"/>
        <v>66</v>
      </c>
      <c r="BZ15" s="42">
        <f t="shared" si="34"/>
        <v>66</v>
      </c>
      <c r="CA15" s="42">
        <f t="shared" si="35"/>
        <v>66</v>
      </c>
      <c r="CB15" s="42">
        <f t="shared" si="36"/>
        <v>66</v>
      </c>
      <c r="CC15" s="18"/>
      <c r="CE15" s="24"/>
    </row>
    <row r="16" spans="2:84" x14ac:dyDescent="0.35">
      <c r="B16" s="27" t="s">
        <v>2080</v>
      </c>
      <c r="C16" s="27" t="s">
        <v>198</v>
      </c>
      <c r="D16" s="35">
        <v>110</v>
      </c>
      <c r="E16" s="73">
        <f>IF(Savings_FirstYear!F16&lt;0.5%,100%,IF(AND(Savings_FirstYear!F16&gt;=0.5%,Savings_FirstYear!F16&lt;1%),80%,IF(Savings_FirstYear!F16&gt;=1%,60%)))</f>
        <v>1</v>
      </c>
      <c r="F16" s="73">
        <f>IF(Savings_FirstYear!G16&lt;0.5%,100%,IF(AND(Savings_FirstYear!G16&gt;=0.5%,Savings_FirstYear!G16&lt;1%),80%,IF(Savings_FirstYear!G16&gt;=1%,60%)))</f>
        <v>1</v>
      </c>
      <c r="G16" s="73">
        <f>IF(Savings_FirstYear!H16&lt;0.5%,100%,IF(AND(Savings_FirstYear!H16&gt;=0.5%,Savings_FirstYear!H16&lt;1%),80%,IF(Savings_FirstYear!H16&gt;=1%,60%)))</f>
        <v>1</v>
      </c>
      <c r="H16" s="73">
        <f>IF(Savings_FirstYear!I16&lt;0.5%,100%,IF(AND(Savings_FirstYear!I16&gt;=0.5%,Savings_FirstYear!I16&lt;1%),80%,IF(Savings_FirstYear!I16&gt;=1%,60%)))</f>
        <v>1</v>
      </c>
      <c r="I16" s="73">
        <f>IF(Savings_FirstYear!J16&lt;0.5%,100%,IF(AND(Savings_FirstYear!J16&gt;=0.5%,Savings_FirstYear!J16&lt;1%),80%,IF(Savings_FirstYear!J16&gt;=1%,60%)))</f>
        <v>1</v>
      </c>
      <c r="J16" s="73">
        <f>IF(Savings_FirstYear!K16&lt;0.5%,100%,IF(AND(Savings_FirstYear!K16&gt;=0.5%,Savings_FirstYear!K16&lt;1%),80%,IF(Savings_FirstYear!K16&gt;=1%,60%)))</f>
        <v>1</v>
      </c>
      <c r="K16" s="73">
        <f>IF(Savings_FirstYear!L16&lt;0.5%,100%,IF(AND(Savings_FirstYear!L16&gt;=0.5%,Savings_FirstYear!L16&lt;1%),80%,IF(Savings_FirstYear!L16&gt;=1%,60%)))</f>
        <v>1</v>
      </c>
      <c r="L16" s="73">
        <f>IF(Savings_FirstYear!M16&lt;0.5%,100%,IF(AND(Savings_FirstYear!M16&gt;=0.5%,Savings_FirstYear!M16&lt;1%),80%,IF(Savings_FirstYear!M16&gt;=1%,60%)))</f>
        <v>0.8</v>
      </c>
      <c r="M16" s="73">
        <f>IF(Savings_FirstYear!N16&lt;0.5%,100%,IF(AND(Savings_FirstYear!N16&gt;=0.5%,Savings_FirstYear!N16&lt;1%),80%,IF(Savings_FirstYear!N16&gt;=1%,60%)))</f>
        <v>0.8</v>
      </c>
      <c r="N16" s="73">
        <f>IF(Savings_FirstYear!O16&lt;0.5%,100%,IF(AND(Savings_FirstYear!O16&gt;=0.5%,Savings_FirstYear!O16&lt;1%),80%,IF(Savings_FirstYear!O16&gt;=1%,60%)))</f>
        <v>0.8</v>
      </c>
      <c r="O16" s="73">
        <f>IF(Savings_FirstYear!P16&lt;0.5%,100%,IF(AND(Savings_FirstYear!P16&gt;=0.5%,Savings_FirstYear!P16&lt;1%),80%,IF(Savings_FirstYear!P16&gt;=1%,60%)))</f>
        <v>0.6</v>
      </c>
      <c r="P16" s="73">
        <f>IF(Savings_FirstYear!Q16&lt;0.5%,100%,IF(AND(Savings_FirstYear!Q16&gt;=0.5%,Savings_FirstYear!Q16&lt;1%),80%,IF(Savings_FirstYear!Q16&gt;=1%,60%)))</f>
        <v>0.6</v>
      </c>
      <c r="Q16" s="73">
        <f>IF(Savings_FirstYear!R16&lt;0.5%,100%,IF(AND(Savings_FirstYear!R16&gt;=0.5%,Savings_FirstYear!R16&lt;1%),80%,IF(Savings_FirstYear!R16&gt;=1%,60%)))</f>
        <v>0.6</v>
      </c>
      <c r="R16" s="73">
        <f>IF(Savings_FirstYear!S16&lt;0.5%,100%,IF(AND(Savings_FirstYear!S16&gt;=0.5%,Savings_FirstYear!S16&lt;1%),80%,IF(Savings_FirstYear!S16&gt;=1%,60%)))</f>
        <v>0.6</v>
      </c>
      <c r="S16" s="73">
        <f>IF(Savings_FirstYear!T16&lt;0.5%,100%,IF(AND(Savings_FirstYear!T16&gt;=0.5%,Savings_FirstYear!T16&lt;1%),80%,IF(Savings_FirstYear!T16&gt;=1%,60%)))</f>
        <v>0.6</v>
      </c>
      <c r="T16" s="73">
        <f>IF(Savings_FirstYear!U16&lt;0.5%,100%,IF(AND(Savings_FirstYear!U16&gt;=0.5%,Savings_FirstYear!U16&lt;1%),80%,IF(Savings_FirstYear!U16&gt;=1%,60%)))</f>
        <v>0.6</v>
      </c>
      <c r="U16" s="73">
        <f>IF(Savings_FirstYear!V16&lt;0.5%,100%,IF(AND(Savings_FirstYear!V16&gt;=0.5%,Savings_FirstYear!V16&lt;1%),80%,IF(Savings_FirstYear!V16&gt;=1%,60%)))</f>
        <v>0.6</v>
      </c>
      <c r="V16" s="73">
        <f>IF(Savings_FirstYear!W16&lt;0.5%,100%,IF(AND(Savings_FirstYear!W16&gt;=0.5%,Savings_FirstYear!W16&lt;1%),80%,IF(Savings_FirstYear!W16&gt;=1%,60%)))</f>
        <v>0.6</v>
      </c>
      <c r="W16" s="73">
        <f>IF(Savings_FirstYear!X16&lt;0.5%,100%,IF(AND(Savings_FirstYear!X16&gt;=0.5%,Savings_FirstYear!X16&lt;1%),80%,IF(Savings_FirstYear!X16&gt;=1%,60%)))</f>
        <v>0.6</v>
      </c>
      <c r="X16" s="73">
        <f>IF(Savings_FirstYear!Y16&lt;0.5%,100%,IF(AND(Savings_FirstYear!Y16&gt;=0.5%,Savings_FirstYear!Y16&lt;1%),80%,IF(Savings_FirstYear!Y16&gt;=1%,60%)))</f>
        <v>0.6</v>
      </c>
      <c r="Y16" s="73">
        <f>IF(Savings_FirstYear!Z16&lt;0.5%,100%,IF(AND(Savings_FirstYear!Z16&gt;=0.5%,Savings_FirstYear!Z16&lt;1%),80%,IF(Savings_FirstYear!Z16&gt;=1%,60%)))</f>
        <v>0.6</v>
      </c>
      <c r="Z16" s="73">
        <f>IF(Savings_FirstYear!AA16&lt;0.5%,100%,IF(AND(Savings_FirstYear!AA16&gt;=0.5%,Savings_FirstYear!AA16&lt;1%),80%,IF(Savings_FirstYear!AA16&gt;=1%,60%)))</f>
        <v>0.6</v>
      </c>
      <c r="AA16" s="73">
        <f>IF(Savings_FirstYear!AB16&lt;0.5%,100%,IF(AND(Savings_FirstYear!AB16&gt;=0.5%,Savings_FirstYear!AB16&lt;1%),80%,IF(Savings_FirstYear!AB16&gt;=1%,60%)))</f>
        <v>0.6</v>
      </c>
      <c r="AB16" s="73">
        <f>IF(Savings_FirstYear!AC16&lt;0.5%,100%,IF(AND(Savings_FirstYear!AC16&gt;=0.5%,Savings_FirstYear!AC16&lt;1%),80%,IF(Savings_FirstYear!AC16&gt;=1%,60%)))</f>
        <v>0.6</v>
      </c>
      <c r="AC16" s="73">
        <f>IF(Savings_FirstYear!AD16&lt;0.5%,100%,IF(AND(Savings_FirstYear!AD16&gt;=0.5%,Savings_FirstYear!AD16&lt;1%),80%,IF(Savings_FirstYear!AD16&gt;=1%,60%)))</f>
        <v>0.6</v>
      </c>
      <c r="AD16" s="73">
        <f>IF(Savings_FirstYear!AE16&lt;0.5%,100%,IF(AND(Savings_FirstYear!AE16&gt;=0.5%,Savings_FirstYear!AE16&lt;1%),80%,IF(Savings_FirstYear!AE16&gt;=1%,60%)))</f>
        <v>0.6</v>
      </c>
      <c r="AE16" s="73">
        <f>IF(Savings_FirstYear!AF16&lt;0.5%,100%,IF(AND(Savings_FirstYear!AF16&gt;=0.5%,Savings_FirstYear!AF16&lt;1%),80%,IF(Savings_FirstYear!AF16&gt;=1%,60%)))</f>
        <v>0.6</v>
      </c>
      <c r="AF16" s="73">
        <f>IF(Savings_FirstYear!AG16&lt;0.5%,100%,IF(AND(Savings_FirstYear!AG16&gt;=0.5%,Savings_FirstYear!AG16&lt;1%),80%,IF(Savings_FirstYear!AG16&gt;=1%,60%)))</f>
        <v>0.6</v>
      </c>
      <c r="AG16" s="73">
        <f>IF(Savings_FirstYear!AH16&lt;0.5%,100%,IF(AND(Savings_FirstYear!AH16&gt;=0.5%,Savings_FirstYear!AH16&lt;1%),80%,IF(Savings_FirstYear!AH16&gt;=1%,60%)))</f>
        <v>0.6</v>
      </c>
      <c r="AH16" s="73">
        <f>IF(Savings_FirstYear!AI16&lt;0.5%,100%,IF(AND(Savings_FirstYear!AI16&gt;=0.5%,Savings_FirstYear!AI16&lt;1%),80%,IF(Savings_FirstYear!AI16&gt;=1%,60%)))</f>
        <v>0.6</v>
      </c>
      <c r="AI16" s="73">
        <f>IF(Savings_FirstYear!AJ16&lt;0.5%,100%,IF(AND(Savings_FirstYear!AJ16&gt;=0.5%,Savings_FirstYear!AJ16&lt;1%),80%,IF(Savings_FirstYear!AJ16&gt;=1%,60%)))</f>
        <v>0.6</v>
      </c>
      <c r="AJ16" s="73">
        <f>IF(Savings_FirstYear!AK16&lt;0.5%,100%,IF(AND(Savings_FirstYear!AK16&gt;=0.5%,Savings_FirstYear!AK16&lt;1%),80%,IF(Savings_FirstYear!AK16&gt;=1%,60%)))</f>
        <v>0.6</v>
      </c>
      <c r="AK16" s="73">
        <f>IF(Savings_FirstYear!AL16&lt;0.5%,100%,IF(AND(Savings_FirstYear!AL16&gt;=0.5%,Savings_FirstYear!AL16&lt;1%),80%,IF(Savings_FirstYear!AL16&gt;=1%,60%)))</f>
        <v>0.6</v>
      </c>
      <c r="AL16" s="73">
        <f>IF(Savings_FirstYear!AM16&lt;0.5%,100%,IF(AND(Savings_FirstYear!AM16&gt;=0.5%,Savings_FirstYear!AM16&lt;1%),80%,IF(Savings_FirstYear!AM16&gt;=1%,60%)))</f>
        <v>0.6</v>
      </c>
      <c r="AM16" s="73">
        <f>IF(Savings_FirstYear!AN16&lt;0.5%,100%,IF(AND(Savings_FirstYear!AN16&gt;=0.5%,Savings_FirstYear!AN16&lt;1%),80%,IF(Savings_FirstYear!AN16&gt;=1%,60%)))</f>
        <v>0.6</v>
      </c>
      <c r="AN16" s="73">
        <f>IF(Savings_FirstYear!AO16&lt;0.5%,100%,IF(AND(Savings_FirstYear!AO16&gt;=0.5%,Savings_FirstYear!AO16&lt;1%),80%,IF(Savings_FirstYear!AO16&gt;=1%,60%)))</f>
        <v>0.6</v>
      </c>
      <c r="AO16" s="73">
        <f>IF(Savings_FirstYear!AP16&lt;0.5%,100%,IF(AND(Savings_FirstYear!AP16&gt;=0.5%,Savings_FirstYear!AP16&lt;1%),80%,IF(Savings_FirstYear!AP16&gt;=1%,60%)))</f>
        <v>0.6</v>
      </c>
      <c r="AP16" s="73">
        <f>IF(Savings_FirstYear!AQ16&lt;0.5%,100%,IF(AND(Savings_FirstYear!AQ16&gt;=0.5%,Savings_FirstYear!AQ16&lt;1%),80%,IF(Savings_FirstYear!AQ16&gt;=1%,60%)))</f>
        <v>0.6</v>
      </c>
      <c r="AQ16" s="42">
        <f t="shared" si="37"/>
        <v>110</v>
      </c>
      <c r="AR16" s="42">
        <f t="shared" si="0"/>
        <v>110</v>
      </c>
      <c r="AS16" s="42">
        <f t="shared" si="1"/>
        <v>110</v>
      </c>
      <c r="AT16" s="42">
        <f t="shared" si="2"/>
        <v>110</v>
      </c>
      <c r="AU16" s="42">
        <f t="shared" si="3"/>
        <v>110</v>
      </c>
      <c r="AV16" s="42">
        <f t="shared" si="4"/>
        <v>110</v>
      </c>
      <c r="AW16" s="42">
        <f t="shared" si="5"/>
        <v>110</v>
      </c>
      <c r="AX16" s="42">
        <f t="shared" si="6"/>
        <v>88</v>
      </c>
      <c r="AY16" s="42">
        <f t="shared" si="7"/>
        <v>88</v>
      </c>
      <c r="AZ16" s="42">
        <f t="shared" si="8"/>
        <v>88</v>
      </c>
      <c r="BA16" s="42">
        <f t="shared" si="9"/>
        <v>66</v>
      </c>
      <c r="BB16" s="42">
        <f t="shared" si="10"/>
        <v>66</v>
      </c>
      <c r="BC16" s="42">
        <f t="shared" si="11"/>
        <v>66</v>
      </c>
      <c r="BD16" s="42">
        <f t="shared" si="12"/>
        <v>66</v>
      </c>
      <c r="BE16" s="42">
        <f t="shared" si="13"/>
        <v>66</v>
      </c>
      <c r="BF16" s="42">
        <f t="shared" si="14"/>
        <v>66</v>
      </c>
      <c r="BG16" s="42">
        <f t="shared" si="15"/>
        <v>66</v>
      </c>
      <c r="BH16" s="42">
        <f t="shared" si="16"/>
        <v>66</v>
      </c>
      <c r="BI16" s="42">
        <f t="shared" si="17"/>
        <v>66</v>
      </c>
      <c r="BJ16" s="42">
        <f t="shared" si="18"/>
        <v>66</v>
      </c>
      <c r="BK16" s="42">
        <f t="shared" si="19"/>
        <v>66</v>
      </c>
      <c r="BL16" s="42">
        <f t="shared" si="20"/>
        <v>66</v>
      </c>
      <c r="BM16" s="42">
        <f t="shared" si="21"/>
        <v>66</v>
      </c>
      <c r="BN16" s="42">
        <f t="shared" si="22"/>
        <v>66</v>
      </c>
      <c r="BO16" s="42">
        <f t="shared" si="23"/>
        <v>66</v>
      </c>
      <c r="BP16" s="42">
        <f t="shared" si="24"/>
        <v>66</v>
      </c>
      <c r="BQ16" s="42">
        <f t="shared" si="25"/>
        <v>66</v>
      </c>
      <c r="BR16" s="42">
        <f t="shared" si="26"/>
        <v>66</v>
      </c>
      <c r="BS16" s="42">
        <f t="shared" si="27"/>
        <v>66</v>
      </c>
      <c r="BT16" s="42">
        <f t="shared" si="28"/>
        <v>66</v>
      </c>
      <c r="BU16" s="42">
        <f t="shared" si="29"/>
        <v>66</v>
      </c>
      <c r="BV16" s="42">
        <f t="shared" si="30"/>
        <v>66</v>
      </c>
      <c r="BW16" s="42">
        <f t="shared" si="31"/>
        <v>66</v>
      </c>
      <c r="BX16" s="42">
        <f t="shared" si="32"/>
        <v>66</v>
      </c>
      <c r="BY16" s="42">
        <f t="shared" si="33"/>
        <v>66</v>
      </c>
      <c r="BZ16" s="42">
        <f t="shared" si="34"/>
        <v>66</v>
      </c>
      <c r="CA16" s="42">
        <f t="shared" si="35"/>
        <v>66</v>
      </c>
      <c r="CB16" s="42">
        <f t="shared" si="36"/>
        <v>66</v>
      </c>
      <c r="CC16" s="18"/>
      <c r="CE16" s="24"/>
    </row>
    <row r="17" spans="2:83" x14ac:dyDescent="0.35">
      <c r="B17" s="27" t="s">
        <v>2081</v>
      </c>
      <c r="C17" s="27" t="s">
        <v>34</v>
      </c>
      <c r="D17" s="35">
        <v>110</v>
      </c>
      <c r="E17" s="73">
        <f>IF(Savings_FirstYear!F17&lt;0.5%,100%,IF(AND(Savings_FirstYear!F17&gt;=0.5%,Savings_FirstYear!F17&lt;1%),80%,IF(Savings_FirstYear!F17&gt;=1%,60%)))</f>
        <v>1</v>
      </c>
      <c r="F17" s="73">
        <f>IF(Savings_FirstYear!G17&lt;0.5%,100%,IF(AND(Savings_FirstYear!G17&gt;=0.5%,Savings_FirstYear!G17&lt;1%),80%,IF(Savings_FirstYear!G17&gt;=1%,60%)))</f>
        <v>1</v>
      </c>
      <c r="G17" s="73">
        <f>IF(Savings_FirstYear!H17&lt;0.5%,100%,IF(AND(Savings_FirstYear!H17&gt;=0.5%,Savings_FirstYear!H17&lt;1%),80%,IF(Savings_FirstYear!H17&gt;=1%,60%)))</f>
        <v>1</v>
      </c>
      <c r="H17" s="73">
        <f>IF(Savings_FirstYear!I17&lt;0.5%,100%,IF(AND(Savings_FirstYear!I17&gt;=0.5%,Savings_FirstYear!I17&lt;1%),80%,IF(Savings_FirstYear!I17&gt;=1%,60%)))</f>
        <v>1</v>
      </c>
      <c r="I17" s="73">
        <f>IF(Savings_FirstYear!J17&lt;0.5%,100%,IF(AND(Savings_FirstYear!J17&gt;=0.5%,Savings_FirstYear!J17&lt;1%),80%,IF(Savings_FirstYear!J17&gt;=1%,60%)))</f>
        <v>1</v>
      </c>
      <c r="J17" s="73">
        <f>IF(Savings_FirstYear!K17&lt;0.5%,100%,IF(AND(Savings_FirstYear!K17&gt;=0.5%,Savings_FirstYear!K17&lt;1%),80%,IF(Savings_FirstYear!K17&gt;=1%,60%)))</f>
        <v>1</v>
      </c>
      <c r="K17" s="73">
        <f>IF(Savings_FirstYear!L17&lt;0.5%,100%,IF(AND(Savings_FirstYear!L17&gt;=0.5%,Savings_FirstYear!L17&lt;1%),80%,IF(Savings_FirstYear!L17&gt;=1%,60%)))</f>
        <v>1</v>
      </c>
      <c r="L17" s="73">
        <f>IF(Savings_FirstYear!M17&lt;0.5%,100%,IF(AND(Savings_FirstYear!M17&gt;=0.5%,Savings_FirstYear!M17&lt;1%),80%,IF(Savings_FirstYear!M17&gt;=1%,60%)))</f>
        <v>0.6</v>
      </c>
      <c r="M17" s="73">
        <f>IF(Savings_FirstYear!N17&lt;0.5%,100%,IF(AND(Savings_FirstYear!N17&gt;=0.5%,Savings_FirstYear!N17&lt;1%),80%,IF(Savings_FirstYear!N17&gt;=1%,60%)))</f>
        <v>0.6</v>
      </c>
      <c r="N17" s="73">
        <f>IF(Savings_FirstYear!O17&lt;0.5%,100%,IF(AND(Savings_FirstYear!O17&gt;=0.5%,Savings_FirstYear!O17&lt;1%),80%,IF(Savings_FirstYear!O17&gt;=1%,60%)))</f>
        <v>0.6</v>
      </c>
      <c r="O17" s="73">
        <f>IF(Savings_FirstYear!P17&lt;0.5%,100%,IF(AND(Savings_FirstYear!P17&gt;=0.5%,Savings_FirstYear!P17&lt;1%),80%,IF(Savings_FirstYear!P17&gt;=1%,60%)))</f>
        <v>0.6</v>
      </c>
      <c r="P17" s="73">
        <f>IF(Savings_FirstYear!Q17&lt;0.5%,100%,IF(AND(Savings_FirstYear!Q17&gt;=0.5%,Savings_FirstYear!Q17&lt;1%),80%,IF(Savings_FirstYear!Q17&gt;=1%,60%)))</f>
        <v>0.6</v>
      </c>
      <c r="Q17" s="73">
        <f>IF(Savings_FirstYear!R17&lt;0.5%,100%,IF(AND(Savings_FirstYear!R17&gt;=0.5%,Savings_FirstYear!R17&lt;1%),80%,IF(Savings_FirstYear!R17&gt;=1%,60%)))</f>
        <v>0.6</v>
      </c>
      <c r="R17" s="73">
        <f>IF(Savings_FirstYear!S17&lt;0.5%,100%,IF(AND(Savings_FirstYear!S17&gt;=0.5%,Savings_FirstYear!S17&lt;1%),80%,IF(Savings_FirstYear!S17&gt;=1%,60%)))</f>
        <v>0.6</v>
      </c>
      <c r="S17" s="73">
        <f>IF(Savings_FirstYear!T17&lt;0.5%,100%,IF(AND(Savings_FirstYear!T17&gt;=0.5%,Savings_FirstYear!T17&lt;1%),80%,IF(Savings_FirstYear!T17&gt;=1%,60%)))</f>
        <v>0.6</v>
      </c>
      <c r="T17" s="73">
        <f>IF(Savings_FirstYear!U17&lt;0.5%,100%,IF(AND(Savings_FirstYear!U17&gt;=0.5%,Savings_FirstYear!U17&lt;1%),80%,IF(Savings_FirstYear!U17&gt;=1%,60%)))</f>
        <v>0.6</v>
      </c>
      <c r="U17" s="73">
        <f>IF(Savings_FirstYear!V17&lt;0.5%,100%,IF(AND(Savings_FirstYear!V17&gt;=0.5%,Savings_FirstYear!V17&lt;1%),80%,IF(Savings_FirstYear!V17&gt;=1%,60%)))</f>
        <v>0.6</v>
      </c>
      <c r="V17" s="73">
        <f>IF(Savings_FirstYear!W17&lt;0.5%,100%,IF(AND(Savings_FirstYear!W17&gt;=0.5%,Savings_FirstYear!W17&lt;1%),80%,IF(Savings_FirstYear!W17&gt;=1%,60%)))</f>
        <v>0.6</v>
      </c>
      <c r="W17" s="73">
        <f>IF(Savings_FirstYear!X17&lt;0.5%,100%,IF(AND(Savings_FirstYear!X17&gt;=0.5%,Savings_FirstYear!X17&lt;1%),80%,IF(Savings_FirstYear!X17&gt;=1%,60%)))</f>
        <v>0.6</v>
      </c>
      <c r="X17" s="73">
        <f>IF(Savings_FirstYear!Y17&lt;0.5%,100%,IF(AND(Savings_FirstYear!Y17&gt;=0.5%,Savings_FirstYear!Y17&lt;1%),80%,IF(Savings_FirstYear!Y17&gt;=1%,60%)))</f>
        <v>0.6</v>
      </c>
      <c r="Y17" s="73">
        <f>IF(Savings_FirstYear!Z17&lt;0.5%,100%,IF(AND(Savings_FirstYear!Z17&gt;=0.5%,Savings_FirstYear!Z17&lt;1%),80%,IF(Savings_FirstYear!Z17&gt;=1%,60%)))</f>
        <v>0.6</v>
      </c>
      <c r="Z17" s="73">
        <f>IF(Savings_FirstYear!AA17&lt;0.5%,100%,IF(AND(Savings_FirstYear!AA17&gt;=0.5%,Savings_FirstYear!AA17&lt;1%),80%,IF(Savings_FirstYear!AA17&gt;=1%,60%)))</f>
        <v>0.6</v>
      </c>
      <c r="AA17" s="73">
        <f>IF(Savings_FirstYear!AB17&lt;0.5%,100%,IF(AND(Savings_FirstYear!AB17&gt;=0.5%,Savings_FirstYear!AB17&lt;1%),80%,IF(Savings_FirstYear!AB17&gt;=1%,60%)))</f>
        <v>0.6</v>
      </c>
      <c r="AB17" s="73">
        <f>IF(Savings_FirstYear!AC17&lt;0.5%,100%,IF(AND(Savings_FirstYear!AC17&gt;=0.5%,Savings_FirstYear!AC17&lt;1%),80%,IF(Savings_FirstYear!AC17&gt;=1%,60%)))</f>
        <v>0.6</v>
      </c>
      <c r="AC17" s="73">
        <f>IF(Savings_FirstYear!AD17&lt;0.5%,100%,IF(AND(Savings_FirstYear!AD17&gt;=0.5%,Savings_FirstYear!AD17&lt;1%),80%,IF(Savings_FirstYear!AD17&gt;=1%,60%)))</f>
        <v>0.6</v>
      </c>
      <c r="AD17" s="73">
        <f>IF(Savings_FirstYear!AE17&lt;0.5%,100%,IF(AND(Savings_FirstYear!AE17&gt;=0.5%,Savings_FirstYear!AE17&lt;1%),80%,IF(Savings_FirstYear!AE17&gt;=1%,60%)))</f>
        <v>0.6</v>
      </c>
      <c r="AE17" s="73">
        <f>IF(Savings_FirstYear!AF17&lt;0.5%,100%,IF(AND(Savings_FirstYear!AF17&gt;=0.5%,Savings_FirstYear!AF17&lt;1%),80%,IF(Savings_FirstYear!AF17&gt;=1%,60%)))</f>
        <v>0.6</v>
      </c>
      <c r="AF17" s="73">
        <f>IF(Savings_FirstYear!AG17&lt;0.5%,100%,IF(AND(Savings_FirstYear!AG17&gt;=0.5%,Savings_FirstYear!AG17&lt;1%),80%,IF(Savings_FirstYear!AG17&gt;=1%,60%)))</f>
        <v>0.6</v>
      </c>
      <c r="AG17" s="73">
        <f>IF(Savings_FirstYear!AH17&lt;0.5%,100%,IF(AND(Savings_FirstYear!AH17&gt;=0.5%,Savings_FirstYear!AH17&lt;1%),80%,IF(Savings_FirstYear!AH17&gt;=1%,60%)))</f>
        <v>0.6</v>
      </c>
      <c r="AH17" s="73">
        <f>IF(Savings_FirstYear!AI17&lt;0.5%,100%,IF(AND(Savings_FirstYear!AI17&gt;=0.5%,Savings_FirstYear!AI17&lt;1%),80%,IF(Savings_FirstYear!AI17&gt;=1%,60%)))</f>
        <v>0.6</v>
      </c>
      <c r="AI17" s="73">
        <f>IF(Savings_FirstYear!AJ17&lt;0.5%,100%,IF(AND(Savings_FirstYear!AJ17&gt;=0.5%,Savings_FirstYear!AJ17&lt;1%),80%,IF(Savings_FirstYear!AJ17&gt;=1%,60%)))</f>
        <v>0.6</v>
      </c>
      <c r="AJ17" s="73">
        <f>IF(Savings_FirstYear!AK17&lt;0.5%,100%,IF(AND(Savings_FirstYear!AK17&gt;=0.5%,Savings_FirstYear!AK17&lt;1%),80%,IF(Savings_FirstYear!AK17&gt;=1%,60%)))</f>
        <v>0.6</v>
      </c>
      <c r="AK17" s="73">
        <f>IF(Savings_FirstYear!AL17&lt;0.5%,100%,IF(AND(Savings_FirstYear!AL17&gt;=0.5%,Savings_FirstYear!AL17&lt;1%),80%,IF(Savings_FirstYear!AL17&gt;=1%,60%)))</f>
        <v>0.6</v>
      </c>
      <c r="AL17" s="73">
        <f>IF(Savings_FirstYear!AM17&lt;0.5%,100%,IF(AND(Savings_FirstYear!AM17&gt;=0.5%,Savings_FirstYear!AM17&lt;1%),80%,IF(Savings_FirstYear!AM17&gt;=1%,60%)))</f>
        <v>0.6</v>
      </c>
      <c r="AM17" s="73">
        <f>IF(Savings_FirstYear!AN17&lt;0.5%,100%,IF(AND(Savings_FirstYear!AN17&gt;=0.5%,Savings_FirstYear!AN17&lt;1%),80%,IF(Savings_FirstYear!AN17&gt;=1%,60%)))</f>
        <v>0.6</v>
      </c>
      <c r="AN17" s="73">
        <f>IF(Savings_FirstYear!AO17&lt;0.5%,100%,IF(AND(Savings_FirstYear!AO17&gt;=0.5%,Savings_FirstYear!AO17&lt;1%),80%,IF(Savings_FirstYear!AO17&gt;=1%,60%)))</f>
        <v>0.6</v>
      </c>
      <c r="AO17" s="73">
        <f>IF(Savings_FirstYear!AP17&lt;0.5%,100%,IF(AND(Savings_FirstYear!AP17&gt;=0.5%,Savings_FirstYear!AP17&lt;1%),80%,IF(Savings_FirstYear!AP17&gt;=1%,60%)))</f>
        <v>0.6</v>
      </c>
      <c r="AP17" s="73">
        <f>IF(Savings_FirstYear!AQ17&lt;0.5%,100%,IF(AND(Savings_FirstYear!AQ17&gt;=0.5%,Savings_FirstYear!AQ17&lt;1%),80%,IF(Savings_FirstYear!AQ17&gt;=1%,60%)))</f>
        <v>0.6</v>
      </c>
      <c r="AQ17" s="42">
        <f t="shared" si="37"/>
        <v>110</v>
      </c>
      <c r="AR17" s="42">
        <f t="shared" si="0"/>
        <v>110</v>
      </c>
      <c r="AS17" s="42">
        <f t="shared" si="1"/>
        <v>110</v>
      </c>
      <c r="AT17" s="42">
        <f t="shared" si="2"/>
        <v>110</v>
      </c>
      <c r="AU17" s="42">
        <f t="shared" si="3"/>
        <v>110</v>
      </c>
      <c r="AV17" s="42">
        <f t="shared" si="4"/>
        <v>110</v>
      </c>
      <c r="AW17" s="42">
        <f t="shared" si="5"/>
        <v>110</v>
      </c>
      <c r="AX17" s="42">
        <f t="shared" si="6"/>
        <v>66</v>
      </c>
      <c r="AY17" s="42">
        <f t="shared" si="7"/>
        <v>66</v>
      </c>
      <c r="AZ17" s="42">
        <f t="shared" si="8"/>
        <v>66</v>
      </c>
      <c r="BA17" s="42">
        <f t="shared" si="9"/>
        <v>66</v>
      </c>
      <c r="BB17" s="42">
        <f t="shared" si="10"/>
        <v>66</v>
      </c>
      <c r="BC17" s="42">
        <f t="shared" si="11"/>
        <v>66</v>
      </c>
      <c r="BD17" s="42">
        <f t="shared" si="12"/>
        <v>66</v>
      </c>
      <c r="BE17" s="42">
        <f t="shared" si="13"/>
        <v>66</v>
      </c>
      <c r="BF17" s="42">
        <f t="shared" si="14"/>
        <v>66</v>
      </c>
      <c r="BG17" s="42">
        <f t="shared" si="15"/>
        <v>66</v>
      </c>
      <c r="BH17" s="42">
        <f t="shared" si="16"/>
        <v>66</v>
      </c>
      <c r="BI17" s="42">
        <f t="shared" si="17"/>
        <v>66</v>
      </c>
      <c r="BJ17" s="42">
        <f t="shared" si="18"/>
        <v>66</v>
      </c>
      <c r="BK17" s="42">
        <f t="shared" si="19"/>
        <v>66</v>
      </c>
      <c r="BL17" s="42">
        <f t="shared" si="20"/>
        <v>66</v>
      </c>
      <c r="BM17" s="42">
        <f t="shared" si="21"/>
        <v>66</v>
      </c>
      <c r="BN17" s="42">
        <f t="shared" si="22"/>
        <v>66</v>
      </c>
      <c r="BO17" s="42">
        <f t="shared" si="23"/>
        <v>66</v>
      </c>
      <c r="BP17" s="42">
        <f t="shared" si="24"/>
        <v>66</v>
      </c>
      <c r="BQ17" s="42">
        <f t="shared" si="25"/>
        <v>66</v>
      </c>
      <c r="BR17" s="42">
        <f t="shared" si="26"/>
        <v>66</v>
      </c>
      <c r="BS17" s="42">
        <f t="shared" si="27"/>
        <v>66</v>
      </c>
      <c r="BT17" s="42">
        <f t="shared" si="28"/>
        <v>66</v>
      </c>
      <c r="BU17" s="42">
        <f t="shared" si="29"/>
        <v>66</v>
      </c>
      <c r="BV17" s="42">
        <f t="shared" si="30"/>
        <v>66</v>
      </c>
      <c r="BW17" s="42">
        <f t="shared" si="31"/>
        <v>66</v>
      </c>
      <c r="BX17" s="42">
        <f t="shared" si="32"/>
        <v>66</v>
      </c>
      <c r="BY17" s="42">
        <f t="shared" si="33"/>
        <v>66</v>
      </c>
      <c r="BZ17" s="42">
        <f t="shared" si="34"/>
        <v>66</v>
      </c>
      <c r="CA17" s="42">
        <f t="shared" si="35"/>
        <v>66</v>
      </c>
      <c r="CB17" s="42">
        <f t="shared" si="36"/>
        <v>66</v>
      </c>
      <c r="CC17" s="18"/>
      <c r="CE17" s="24"/>
    </row>
    <row r="18" spans="2:83" x14ac:dyDescent="0.35">
      <c r="B18" s="27" t="s">
        <v>2082</v>
      </c>
      <c r="C18" s="27" t="s">
        <v>71</v>
      </c>
      <c r="D18" s="35">
        <v>110</v>
      </c>
      <c r="E18" s="73">
        <f>IF(Savings_FirstYear!F18&lt;0.5%,100%,IF(AND(Savings_FirstYear!F18&gt;=0.5%,Savings_FirstYear!F18&lt;1%),80%,IF(Savings_FirstYear!F18&gt;=1%,60%)))</f>
        <v>1</v>
      </c>
      <c r="F18" s="73">
        <f>IF(Savings_FirstYear!G18&lt;0.5%,100%,IF(AND(Savings_FirstYear!G18&gt;=0.5%,Savings_FirstYear!G18&lt;1%),80%,IF(Savings_FirstYear!G18&gt;=1%,60%)))</f>
        <v>1</v>
      </c>
      <c r="G18" s="73">
        <f>IF(Savings_FirstYear!H18&lt;0.5%,100%,IF(AND(Savings_FirstYear!H18&gt;=0.5%,Savings_FirstYear!H18&lt;1%),80%,IF(Savings_FirstYear!H18&gt;=1%,60%)))</f>
        <v>1</v>
      </c>
      <c r="H18" s="73">
        <f>IF(Savings_FirstYear!I18&lt;0.5%,100%,IF(AND(Savings_FirstYear!I18&gt;=0.5%,Savings_FirstYear!I18&lt;1%),80%,IF(Savings_FirstYear!I18&gt;=1%,60%)))</f>
        <v>1</v>
      </c>
      <c r="I18" s="73">
        <f>IF(Savings_FirstYear!J18&lt;0.5%,100%,IF(AND(Savings_FirstYear!J18&gt;=0.5%,Savings_FirstYear!J18&lt;1%),80%,IF(Savings_FirstYear!J18&gt;=1%,60%)))</f>
        <v>1</v>
      </c>
      <c r="J18" s="73">
        <f>IF(Savings_FirstYear!K18&lt;0.5%,100%,IF(AND(Savings_FirstYear!K18&gt;=0.5%,Savings_FirstYear!K18&lt;1%),80%,IF(Savings_FirstYear!K18&gt;=1%,60%)))</f>
        <v>1</v>
      </c>
      <c r="K18" s="73">
        <f>IF(Savings_FirstYear!L18&lt;0.5%,100%,IF(AND(Savings_FirstYear!L18&gt;=0.5%,Savings_FirstYear!L18&lt;1%),80%,IF(Savings_FirstYear!L18&gt;=1%,60%)))</f>
        <v>1</v>
      </c>
      <c r="L18" s="73">
        <f>IF(Savings_FirstYear!M18&lt;0.5%,100%,IF(AND(Savings_FirstYear!M18&gt;=0.5%,Savings_FirstYear!M18&lt;1%),80%,IF(Savings_FirstYear!M18&gt;=1%,60%)))</f>
        <v>0.8</v>
      </c>
      <c r="M18" s="73">
        <f>IF(Savings_FirstYear!N18&lt;0.5%,100%,IF(AND(Savings_FirstYear!N18&gt;=0.5%,Savings_FirstYear!N18&lt;1%),80%,IF(Savings_FirstYear!N18&gt;=1%,60%)))</f>
        <v>0.6</v>
      </c>
      <c r="N18" s="73">
        <f>IF(Savings_FirstYear!O18&lt;0.5%,100%,IF(AND(Savings_FirstYear!O18&gt;=0.5%,Savings_FirstYear!O18&lt;1%),80%,IF(Savings_FirstYear!O18&gt;=1%,60%)))</f>
        <v>0.6</v>
      </c>
      <c r="O18" s="73">
        <f>IF(Savings_FirstYear!P18&lt;0.5%,100%,IF(AND(Savings_FirstYear!P18&gt;=0.5%,Savings_FirstYear!P18&lt;1%),80%,IF(Savings_FirstYear!P18&gt;=1%,60%)))</f>
        <v>0.6</v>
      </c>
      <c r="P18" s="73">
        <f>IF(Savings_FirstYear!Q18&lt;0.5%,100%,IF(AND(Savings_FirstYear!Q18&gt;=0.5%,Savings_FirstYear!Q18&lt;1%),80%,IF(Savings_FirstYear!Q18&gt;=1%,60%)))</f>
        <v>0.6</v>
      </c>
      <c r="Q18" s="73">
        <f>IF(Savings_FirstYear!R18&lt;0.5%,100%,IF(AND(Savings_FirstYear!R18&gt;=0.5%,Savings_FirstYear!R18&lt;1%),80%,IF(Savings_FirstYear!R18&gt;=1%,60%)))</f>
        <v>0.6</v>
      </c>
      <c r="R18" s="73">
        <f>IF(Savings_FirstYear!S18&lt;0.5%,100%,IF(AND(Savings_FirstYear!S18&gt;=0.5%,Savings_FirstYear!S18&lt;1%),80%,IF(Savings_FirstYear!S18&gt;=1%,60%)))</f>
        <v>0.6</v>
      </c>
      <c r="S18" s="73">
        <f>IF(Savings_FirstYear!T18&lt;0.5%,100%,IF(AND(Savings_FirstYear!T18&gt;=0.5%,Savings_FirstYear!T18&lt;1%),80%,IF(Savings_FirstYear!T18&gt;=1%,60%)))</f>
        <v>0.6</v>
      </c>
      <c r="T18" s="73">
        <f>IF(Savings_FirstYear!U18&lt;0.5%,100%,IF(AND(Savings_FirstYear!U18&gt;=0.5%,Savings_FirstYear!U18&lt;1%),80%,IF(Savings_FirstYear!U18&gt;=1%,60%)))</f>
        <v>0.6</v>
      </c>
      <c r="U18" s="73">
        <f>IF(Savings_FirstYear!V18&lt;0.5%,100%,IF(AND(Savings_FirstYear!V18&gt;=0.5%,Savings_FirstYear!V18&lt;1%),80%,IF(Savings_FirstYear!V18&gt;=1%,60%)))</f>
        <v>0.6</v>
      </c>
      <c r="V18" s="73">
        <f>IF(Savings_FirstYear!W18&lt;0.5%,100%,IF(AND(Savings_FirstYear!W18&gt;=0.5%,Savings_FirstYear!W18&lt;1%),80%,IF(Savings_FirstYear!W18&gt;=1%,60%)))</f>
        <v>0.6</v>
      </c>
      <c r="W18" s="73">
        <f>IF(Savings_FirstYear!X18&lt;0.5%,100%,IF(AND(Savings_FirstYear!X18&gt;=0.5%,Savings_FirstYear!X18&lt;1%),80%,IF(Savings_FirstYear!X18&gt;=1%,60%)))</f>
        <v>0.6</v>
      </c>
      <c r="X18" s="73">
        <f>IF(Savings_FirstYear!Y18&lt;0.5%,100%,IF(AND(Savings_FirstYear!Y18&gt;=0.5%,Savings_FirstYear!Y18&lt;1%),80%,IF(Savings_FirstYear!Y18&gt;=1%,60%)))</f>
        <v>0.6</v>
      </c>
      <c r="Y18" s="73">
        <f>IF(Savings_FirstYear!Z18&lt;0.5%,100%,IF(AND(Savings_FirstYear!Z18&gt;=0.5%,Savings_FirstYear!Z18&lt;1%),80%,IF(Savings_FirstYear!Z18&gt;=1%,60%)))</f>
        <v>0.6</v>
      </c>
      <c r="Z18" s="73">
        <f>IF(Savings_FirstYear!AA18&lt;0.5%,100%,IF(AND(Savings_FirstYear!AA18&gt;=0.5%,Savings_FirstYear!AA18&lt;1%),80%,IF(Savings_FirstYear!AA18&gt;=1%,60%)))</f>
        <v>0.6</v>
      </c>
      <c r="AA18" s="73">
        <f>IF(Savings_FirstYear!AB18&lt;0.5%,100%,IF(AND(Savings_FirstYear!AB18&gt;=0.5%,Savings_FirstYear!AB18&lt;1%),80%,IF(Savings_FirstYear!AB18&gt;=1%,60%)))</f>
        <v>0.6</v>
      </c>
      <c r="AB18" s="73">
        <f>IF(Savings_FirstYear!AC18&lt;0.5%,100%,IF(AND(Savings_FirstYear!AC18&gt;=0.5%,Savings_FirstYear!AC18&lt;1%),80%,IF(Savings_FirstYear!AC18&gt;=1%,60%)))</f>
        <v>0.6</v>
      </c>
      <c r="AC18" s="73">
        <f>IF(Savings_FirstYear!AD18&lt;0.5%,100%,IF(AND(Savings_FirstYear!AD18&gt;=0.5%,Savings_FirstYear!AD18&lt;1%),80%,IF(Savings_FirstYear!AD18&gt;=1%,60%)))</f>
        <v>0.6</v>
      </c>
      <c r="AD18" s="73">
        <f>IF(Savings_FirstYear!AE18&lt;0.5%,100%,IF(AND(Savings_FirstYear!AE18&gt;=0.5%,Savings_FirstYear!AE18&lt;1%),80%,IF(Savings_FirstYear!AE18&gt;=1%,60%)))</f>
        <v>0.6</v>
      </c>
      <c r="AE18" s="73">
        <f>IF(Savings_FirstYear!AF18&lt;0.5%,100%,IF(AND(Savings_FirstYear!AF18&gt;=0.5%,Savings_FirstYear!AF18&lt;1%),80%,IF(Savings_FirstYear!AF18&gt;=1%,60%)))</f>
        <v>0.6</v>
      </c>
      <c r="AF18" s="73">
        <f>IF(Savings_FirstYear!AG18&lt;0.5%,100%,IF(AND(Savings_FirstYear!AG18&gt;=0.5%,Savings_FirstYear!AG18&lt;1%),80%,IF(Savings_FirstYear!AG18&gt;=1%,60%)))</f>
        <v>0.6</v>
      </c>
      <c r="AG18" s="73">
        <f>IF(Savings_FirstYear!AH18&lt;0.5%,100%,IF(AND(Savings_FirstYear!AH18&gt;=0.5%,Savings_FirstYear!AH18&lt;1%),80%,IF(Savings_FirstYear!AH18&gt;=1%,60%)))</f>
        <v>0.6</v>
      </c>
      <c r="AH18" s="73">
        <f>IF(Savings_FirstYear!AI18&lt;0.5%,100%,IF(AND(Savings_FirstYear!AI18&gt;=0.5%,Savings_FirstYear!AI18&lt;1%),80%,IF(Savings_FirstYear!AI18&gt;=1%,60%)))</f>
        <v>0.6</v>
      </c>
      <c r="AI18" s="73">
        <f>IF(Savings_FirstYear!AJ18&lt;0.5%,100%,IF(AND(Savings_FirstYear!AJ18&gt;=0.5%,Savings_FirstYear!AJ18&lt;1%),80%,IF(Savings_FirstYear!AJ18&gt;=1%,60%)))</f>
        <v>0.6</v>
      </c>
      <c r="AJ18" s="73">
        <f>IF(Savings_FirstYear!AK18&lt;0.5%,100%,IF(AND(Savings_FirstYear!AK18&gt;=0.5%,Savings_FirstYear!AK18&lt;1%),80%,IF(Savings_FirstYear!AK18&gt;=1%,60%)))</f>
        <v>0.6</v>
      </c>
      <c r="AK18" s="73">
        <f>IF(Savings_FirstYear!AL18&lt;0.5%,100%,IF(AND(Savings_FirstYear!AL18&gt;=0.5%,Savings_FirstYear!AL18&lt;1%),80%,IF(Savings_FirstYear!AL18&gt;=1%,60%)))</f>
        <v>0.6</v>
      </c>
      <c r="AL18" s="73">
        <f>IF(Savings_FirstYear!AM18&lt;0.5%,100%,IF(AND(Savings_FirstYear!AM18&gt;=0.5%,Savings_FirstYear!AM18&lt;1%),80%,IF(Savings_FirstYear!AM18&gt;=1%,60%)))</f>
        <v>0.6</v>
      </c>
      <c r="AM18" s="73">
        <f>IF(Savings_FirstYear!AN18&lt;0.5%,100%,IF(AND(Savings_FirstYear!AN18&gt;=0.5%,Savings_FirstYear!AN18&lt;1%),80%,IF(Savings_FirstYear!AN18&gt;=1%,60%)))</f>
        <v>0.6</v>
      </c>
      <c r="AN18" s="73">
        <f>IF(Savings_FirstYear!AO18&lt;0.5%,100%,IF(AND(Savings_FirstYear!AO18&gt;=0.5%,Savings_FirstYear!AO18&lt;1%),80%,IF(Savings_FirstYear!AO18&gt;=1%,60%)))</f>
        <v>0.6</v>
      </c>
      <c r="AO18" s="73">
        <f>IF(Savings_FirstYear!AP18&lt;0.5%,100%,IF(AND(Savings_FirstYear!AP18&gt;=0.5%,Savings_FirstYear!AP18&lt;1%),80%,IF(Savings_FirstYear!AP18&gt;=1%,60%)))</f>
        <v>0.6</v>
      </c>
      <c r="AP18" s="73">
        <f>IF(Savings_FirstYear!AQ18&lt;0.5%,100%,IF(AND(Savings_FirstYear!AQ18&gt;=0.5%,Savings_FirstYear!AQ18&lt;1%),80%,IF(Savings_FirstYear!AQ18&gt;=1%,60%)))</f>
        <v>0.6</v>
      </c>
      <c r="AQ18" s="42">
        <f t="shared" si="37"/>
        <v>110</v>
      </c>
      <c r="AR18" s="42">
        <f t="shared" si="0"/>
        <v>110</v>
      </c>
      <c r="AS18" s="42">
        <f t="shared" si="1"/>
        <v>110</v>
      </c>
      <c r="AT18" s="42">
        <f t="shared" si="2"/>
        <v>110</v>
      </c>
      <c r="AU18" s="42">
        <f t="shared" si="3"/>
        <v>110</v>
      </c>
      <c r="AV18" s="42">
        <f t="shared" si="4"/>
        <v>110</v>
      </c>
      <c r="AW18" s="42">
        <f t="shared" si="5"/>
        <v>110</v>
      </c>
      <c r="AX18" s="42">
        <f t="shared" si="6"/>
        <v>88</v>
      </c>
      <c r="AY18" s="42">
        <f t="shared" si="7"/>
        <v>66</v>
      </c>
      <c r="AZ18" s="42">
        <f t="shared" si="8"/>
        <v>66</v>
      </c>
      <c r="BA18" s="42">
        <f t="shared" si="9"/>
        <v>66</v>
      </c>
      <c r="BB18" s="42">
        <f t="shared" si="10"/>
        <v>66</v>
      </c>
      <c r="BC18" s="42">
        <f t="shared" si="11"/>
        <v>66</v>
      </c>
      <c r="BD18" s="42">
        <f t="shared" si="12"/>
        <v>66</v>
      </c>
      <c r="BE18" s="42">
        <f t="shared" si="13"/>
        <v>66</v>
      </c>
      <c r="BF18" s="42">
        <f t="shared" si="14"/>
        <v>66</v>
      </c>
      <c r="BG18" s="42">
        <f t="shared" si="15"/>
        <v>66</v>
      </c>
      <c r="BH18" s="42">
        <f t="shared" si="16"/>
        <v>66</v>
      </c>
      <c r="BI18" s="42">
        <f t="shared" si="17"/>
        <v>66</v>
      </c>
      <c r="BJ18" s="42">
        <f t="shared" si="18"/>
        <v>66</v>
      </c>
      <c r="BK18" s="42">
        <f t="shared" si="19"/>
        <v>66</v>
      </c>
      <c r="BL18" s="42">
        <f t="shared" si="20"/>
        <v>66</v>
      </c>
      <c r="BM18" s="42">
        <f t="shared" si="21"/>
        <v>66</v>
      </c>
      <c r="BN18" s="42">
        <f t="shared" si="22"/>
        <v>66</v>
      </c>
      <c r="BO18" s="42">
        <f t="shared" si="23"/>
        <v>66</v>
      </c>
      <c r="BP18" s="42">
        <f t="shared" si="24"/>
        <v>66</v>
      </c>
      <c r="BQ18" s="42">
        <f t="shared" si="25"/>
        <v>66</v>
      </c>
      <c r="BR18" s="42">
        <f t="shared" si="26"/>
        <v>66</v>
      </c>
      <c r="BS18" s="42">
        <f t="shared" si="27"/>
        <v>66</v>
      </c>
      <c r="BT18" s="42">
        <f t="shared" si="28"/>
        <v>66</v>
      </c>
      <c r="BU18" s="42">
        <f t="shared" si="29"/>
        <v>66</v>
      </c>
      <c r="BV18" s="42">
        <f t="shared" si="30"/>
        <v>66</v>
      </c>
      <c r="BW18" s="42">
        <f t="shared" si="31"/>
        <v>66</v>
      </c>
      <c r="BX18" s="42">
        <f t="shared" si="32"/>
        <v>66</v>
      </c>
      <c r="BY18" s="42">
        <f t="shared" si="33"/>
        <v>66</v>
      </c>
      <c r="BZ18" s="42">
        <f t="shared" si="34"/>
        <v>66</v>
      </c>
      <c r="CA18" s="42">
        <f t="shared" si="35"/>
        <v>66</v>
      </c>
      <c r="CB18" s="42">
        <f t="shared" si="36"/>
        <v>66</v>
      </c>
      <c r="CC18" s="18"/>
      <c r="CE18" s="24"/>
    </row>
    <row r="19" spans="2:83" x14ac:dyDescent="0.35">
      <c r="B19" s="27" t="s">
        <v>2083</v>
      </c>
      <c r="C19" s="27" t="s">
        <v>83</v>
      </c>
      <c r="D19" s="35">
        <v>110</v>
      </c>
      <c r="E19" s="73">
        <f>IF(Savings_FirstYear!F19&lt;0.5%,100%,IF(AND(Savings_FirstYear!F19&gt;=0.5%,Savings_FirstYear!F19&lt;1%),80%,IF(Savings_FirstYear!F19&gt;=1%,60%)))</f>
        <v>1</v>
      </c>
      <c r="F19" s="73">
        <f>IF(Savings_FirstYear!G19&lt;0.5%,100%,IF(AND(Savings_FirstYear!G19&gt;=0.5%,Savings_FirstYear!G19&lt;1%),80%,IF(Savings_FirstYear!G19&gt;=1%,60%)))</f>
        <v>1</v>
      </c>
      <c r="G19" s="73">
        <f>IF(Savings_FirstYear!H19&lt;0.5%,100%,IF(AND(Savings_FirstYear!H19&gt;=0.5%,Savings_FirstYear!H19&lt;1%),80%,IF(Savings_FirstYear!H19&gt;=1%,60%)))</f>
        <v>1</v>
      </c>
      <c r="H19" s="73">
        <f>IF(Savings_FirstYear!I19&lt;0.5%,100%,IF(AND(Savings_FirstYear!I19&gt;=0.5%,Savings_FirstYear!I19&lt;1%),80%,IF(Savings_FirstYear!I19&gt;=1%,60%)))</f>
        <v>1</v>
      </c>
      <c r="I19" s="73">
        <f>IF(Savings_FirstYear!J19&lt;0.5%,100%,IF(AND(Savings_FirstYear!J19&gt;=0.5%,Savings_FirstYear!J19&lt;1%),80%,IF(Savings_FirstYear!J19&gt;=1%,60%)))</f>
        <v>1</v>
      </c>
      <c r="J19" s="73">
        <f>IF(Savings_FirstYear!K19&lt;0.5%,100%,IF(AND(Savings_FirstYear!K19&gt;=0.5%,Savings_FirstYear!K19&lt;1%),80%,IF(Savings_FirstYear!K19&gt;=1%,60%)))</f>
        <v>1</v>
      </c>
      <c r="K19" s="73">
        <f>IF(Savings_FirstYear!L19&lt;0.5%,100%,IF(AND(Savings_FirstYear!L19&gt;=0.5%,Savings_FirstYear!L19&lt;1%),80%,IF(Savings_FirstYear!L19&gt;=1%,60%)))</f>
        <v>1</v>
      </c>
      <c r="L19" s="73">
        <f>IF(Savings_FirstYear!M19&lt;0.5%,100%,IF(AND(Savings_FirstYear!M19&gt;=0.5%,Savings_FirstYear!M19&lt;1%),80%,IF(Savings_FirstYear!M19&gt;=1%,60%)))</f>
        <v>0.6</v>
      </c>
      <c r="M19" s="73">
        <f>IF(Savings_FirstYear!N19&lt;0.5%,100%,IF(AND(Savings_FirstYear!N19&gt;=0.5%,Savings_FirstYear!N19&lt;1%),80%,IF(Savings_FirstYear!N19&gt;=1%,60%)))</f>
        <v>0.6</v>
      </c>
      <c r="N19" s="73">
        <f>IF(Savings_FirstYear!O19&lt;0.5%,100%,IF(AND(Savings_FirstYear!O19&gt;=0.5%,Savings_FirstYear!O19&lt;1%),80%,IF(Savings_FirstYear!O19&gt;=1%,60%)))</f>
        <v>0.6</v>
      </c>
      <c r="O19" s="73">
        <f>IF(Savings_FirstYear!P19&lt;0.5%,100%,IF(AND(Savings_FirstYear!P19&gt;=0.5%,Savings_FirstYear!P19&lt;1%),80%,IF(Savings_FirstYear!P19&gt;=1%,60%)))</f>
        <v>0.6</v>
      </c>
      <c r="P19" s="73">
        <f>IF(Savings_FirstYear!Q19&lt;0.5%,100%,IF(AND(Savings_FirstYear!Q19&gt;=0.5%,Savings_FirstYear!Q19&lt;1%),80%,IF(Savings_FirstYear!Q19&gt;=1%,60%)))</f>
        <v>0.6</v>
      </c>
      <c r="Q19" s="73">
        <f>IF(Savings_FirstYear!R19&lt;0.5%,100%,IF(AND(Savings_FirstYear!R19&gt;=0.5%,Savings_FirstYear!R19&lt;1%),80%,IF(Savings_FirstYear!R19&gt;=1%,60%)))</f>
        <v>0.6</v>
      </c>
      <c r="R19" s="73">
        <f>IF(Savings_FirstYear!S19&lt;0.5%,100%,IF(AND(Savings_FirstYear!S19&gt;=0.5%,Savings_FirstYear!S19&lt;1%),80%,IF(Savings_FirstYear!S19&gt;=1%,60%)))</f>
        <v>0.6</v>
      </c>
      <c r="S19" s="73">
        <f>IF(Savings_FirstYear!T19&lt;0.5%,100%,IF(AND(Savings_FirstYear!T19&gt;=0.5%,Savings_FirstYear!T19&lt;1%),80%,IF(Savings_FirstYear!T19&gt;=1%,60%)))</f>
        <v>0.6</v>
      </c>
      <c r="T19" s="73">
        <f>IF(Savings_FirstYear!U19&lt;0.5%,100%,IF(AND(Savings_FirstYear!U19&gt;=0.5%,Savings_FirstYear!U19&lt;1%),80%,IF(Savings_FirstYear!U19&gt;=1%,60%)))</f>
        <v>0.6</v>
      </c>
      <c r="U19" s="73">
        <f>IF(Savings_FirstYear!V19&lt;0.5%,100%,IF(AND(Savings_FirstYear!V19&gt;=0.5%,Savings_FirstYear!V19&lt;1%),80%,IF(Savings_FirstYear!V19&gt;=1%,60%)))</f>
        <v>0.6</v>
      </c>
      <c r="V19" s="73">
        <f>IF(Savings_FirstYear!W19&lt;0.5%,100%,IF(AND(Savings_FirstYear!W19&gt;=0.5%,Savings_FirstYear!W19&lt;1%),80%,IF(Savings_FirstYear!W19&gt;=1%,60%)))</f>
        <v>0.6</v>
      </c>
      <c r="W19" s="73">
        <f>IF(Savings_FirstYear!X19&lt;0.5%,100%,IF(AND(Savings_FirstYear!X19&gt;=0.5%,Savings_FirstYear!X19&lt;1%),80%,IF(Savings_FirstYear!X19&gt;=1%,60%)))</f>
        <v>0.6</v>
      </c>
      <c r="X19" s="73">
        <f>IF(Savings_FirstYear!Y19&lt;0.5%,100%,IF(AND(Savings_FirstYear!Y19&gt;=0.5%,Savings_FirstYear!Y19&lt;1%),80%,IF(Savings_FirstYear!Y19&gt;=1%,60%)))</f>
        <v>0.6</v>
      </c>
      <c r="Y19" s="73">
        <f>IF(Savings_FirstYear!Z19&lt;0.5%,100%,IF(AND(Savings_FirstYear!Z19&gt;=0.5%,Savings_FirstYear!Z19&lt;1%),80%,IF(Savings_FirstYear!Z19&gt;=1%,60%)))</f>
        <v>0.6</v>
      </c>
      <c r="Z19" s="73">
        <f>IF(Savings_FirstYear!AA19&lt;0.5%,100%,IF(AND(Savings_FirstYear!AA19&gt;=0.5%,Savings_FirstYear!AA19&lt;1%),80%,IF(Savings_FirstYear!AA19&gt;=1%,60%)))</f>
        <v>0.6</v>
      </c>
      <c r="AA19" s="73">
        <f>IF(Savings_FirstYear!AB19&lt;0.5%,100%,IF(AND(Savings_FirstYear!AB19&gt;=0.5%,Savings_FirstYear!AB19&lt;1%),80%,IF(Savings_FirstYear!AB19&gt;=1%,60%)))</f>
        <v>0.6</v>
      </c>
      <c r="AB19" s="73">
        <f>IF(Savings_FirstYear!AC19&lt;0.5%,100%,IF(AND(Savings_FirstYear!AC19&gt;=0.5%,Savings_FirstYear!AC19&lt;1%),80%,IF(Savings_FirstYear!AC19&gt;=1%,60%)))</f>
        <v>0.6</v>
      </c>
      <c r="AC19" s="73">
        <f>IF(Savings_FirstYear!AD19&lt;0.5%,100%,IF(AND(Savings_FirstYear!AD19&gt;=0.5%,Savings_FirstYear!AD19&lt;1%),80%,IF(Savings_FirstYear!AD19&gt;=1%,60%)))</f>
        <v>0.6</v>
      </c>
      <c r="AD19" s="73">
        <f>IF(Savings_FirstYear!AE19&lt;0.5%,100%,IF(AND(Savings_FirstYear!AE19&gt;=0.5%,Savings_FirstYear!AE19&lt;1%),80%,IF(Savings_FirstYear!AE19&gt;=1%,60%)))</f>
        <v>0.6</v>
      </c>
      <c r="AE19" s="73">
        <f>IF(Savings_FirstYear!AF19&lt;0.5%,100%,IF(AND(Savings_FirstYear!AF19&gt;=0.5%,Savings_FirstYear!AF19&lt;1%),80%,IF(Savings_FirstYear!AF19&gt;=1%,60%)))</f>
        <v>0.6</v>
      </c>
      <c r="AF19" s="73">
        <f>IF(Savings_FirstYear!AG19&lt;0.5%,100%,IF(AND(Savings_FirstYear!AG19&gt;=0.5%,Savings_FirstYear!AG19&lt;1%),80%,IF(Savings_FirstYear!AG19&gt;=1%,60%)))</f>
        <v>0.6</v>
      </c>
      <c r="AG19" s="73">
        <f>IF(Savings_FirstYear!AH19&lt;0.5%,100%,IF(AND(Savings_FirstYear!AH19&gt;=0.5%,Savings_FirstYear!AH19&lt;1%),80%,IF(Savings_FirstYear!AH19&gt;=1%,60%)))</f>
        <v>0.6</v>
      </c>
      <c r="AH19" s="73">
        <f>IF(Savings_FirstYear!AI19&lt;0.5%,100%,IF(AND(Savings_FirstYear!AI19&gt;=0.5%,Savings_FirstYear!AI19&lt;1%),80%,IF(Savings_FirstYear!AI19&gt;=1%,60%)))</f>
        <v>0.6</v>
      </c>
      <c r="AI19" s="73">
        <f>IF(Savings_FirstYear!AJ19&lt;0.5%,100%,IF(AND(Savings_FirstYear!AJ19&gt;=0.5%,Savings_FirstYear!AJ19&lt;1%),80%,IF(Savings_FirstYear!AJ19&gt;=1%,60%)))</f>
        <v>0.6</v>
      </c>
      <c r="AJ19" s="73">
        <f>IF(Savings_FirstYear!AK19&lt;0.5%,100%,IF(AND(Savings_FirstYear!AK19&gt;=0.5%,Savings_FirstYear!AK19&lt;1%),80%,IF(Savings_FirstYear!AK19&gt;=1%,60%)))</f>
        <v>0.6</v>
      </c>
      <c r="AK19" s="73">
        <f>IF(Savings_FirstYear!AL19&lt;0.5%,100%,IF(AND(Savings_FirstYear!AL19&gt;=0.5%,Savings_FirstYear!AL19&lt;1%),80%,IF(Savings_FirstYear!AL19&gt;=1%,60%)))</f>
        <v>0.6</v>
      </c>
      <c r="AL19" s="73">
        <f>IF(Savings_FirstYear!AM19&lt;0.5%,100%,IF(AND(Savings_FirstYear!AM19&gt;=0.5%,Savings_FirstYear!AM19&lt;1%),80%,IF(Savings_FirstYear!AM19&gt;=1%,60%)))</f>
        <v>0.6</v>
      </c>
      <c r="AM19" s="73">
        <f>IF(Savings_FirstYear!AN19&lt;0.5%,100%,IF(AND(Savings_FirstYear!AN19&gt;=0.5%,Savings_FirstYear!AN19&lt;1%),80%,IF(Savings_FirstYear!AN19&gt;=1%,60%)))</f>
        <v>0.6</v>
      </c>
      <c r="AN19" s="73">
        <f>IF(Savings_FirstYear!AO19&lt;0.5%,100%,IF(AND(Savings_FirstYear!AO19&gt;=0.5%,Savings_FirstYear!AO19&lt;1%),80%,IF(Savings_FirstYear!AO19&gt;=1%,60%)))</f>
        <v>0.6</v>
      </c>
      <c r="AO19" s="73">
        <f>IF(Savings_FirstYear!AP19&lt;0.5%,100%,IF(AND(Savings_FirstYear!AP19&gt;=0.5%,Savings_FirstYear!AP19&lt;1%),80%,IF(Savings_FirstYear!AP19&gt;=1%,60%)))</f>
        <v>0.6</v>
      </c>
      <c r="AP19" s="73">
        <f>IF(Savings_FirstYear!AQ19&lt;0.5%,100%,IF(AND(Savings_FirstYear!AQ19&gt;=0.5%,Savings_FirstYear!AQ19&lt;1%),80%,IF(Savings_FirstYear!AQ19&gt;=1%,60%)))</f>
        <v>0.6</v>
      </c>
      <c r="AQ19" s="42">
        <f t="shared" si="37"/>
        <v>110</v>
      </c>
      <c r="AR19" s="42">
        <f t="shared" si="0"/>
        <v>110</v>
      </c>
      <c r="AS19" s="42">
        <f t="shared" si="1"/>
        <v>110</v>
      </c>
      <c r="AT19" s="42">
        <f t="shared" si="2"/>
        <v>110</v>
      </c>
      <c r="AU19" s="42">
        <f t="shared" si="3"/>
        <v>110</v>
      </c>
      <c r="AV19" s="42">
        <f t="shared" si="4"/>
        <v>110</v>
      </c>
      <c r="AW19" s="42">
        <f t="shared" si="5"/>
        <v>110</v>
      </c>
      <c r="AX19" s="42">
        <f t="shared" si="6"/>
        <v>66</v>
      </c>
      <c r="AY19" s="42">
        <f t="shared" si="7"/>
        <v>66</v>
      </c>
      <c r="AZ19" s="42">
        <f t="shared" si="8"/>
        <v>66</v>
      </c>
      <c r="BA19" s="42">
        <f t="shared" si="9"/>
        <v>66</v>
      </c>
      <c r="BB19" s="42">
        <f t="shared" si="10"/>
        <v>66</v>
      </c>
      <c r="BC19" s="42">
        <f t="shared" si="11"/>
        <v>66</v>
      </c>
      <c r="BD19" s="42">
        <f t="shared" si="12"/>
        <v>66</v>
      </c>
      <c r="BE19" s="42">
        <f t="shared" si="13"/>
        <v>66</v>
      </c>
      <c r="BF19" s="42">
        <f t="shared" si="14"/>
        <v>66</v>
      </c>
      <c r="BG19" s="42">
        <f t="shared" si="15"/>
        <v>66</v>
      </c>
      <c r="BH19" s="42">
        <f t="shared" si="16"/>
        <v>66</v>
      </c>
      <c r="BI19" s="42">
        <f t="shared" si="17"/>
        <v>66</v>
      </c>
      <c r="BJ19" s="42">
        <f t="shared" si="18"/>
        <v>66</v>
      </c>
      <c r="BK19" s="42">
        <f t="shared" si="19"/>
        <v>66</v>
      </c>
      <c r="BL19" s="42">
        <f t="shared" si="20"/>
        <v>66</v>
      </c>
      <c r="BM19" s="42">
        <f t="shared" si="21"/>
        <v>66</v>
      </c>
      <c r="BN19" s="42">
        <f t="shared" si="22"/>
        <v>66</v>
      </c>
      <c r="BO19" s="42">
        <f t="shared" si="23"/>
        <v>66</v>
      </c>
      <c r="BP19" s="42">
        <f t="shared" si="24"/>
        <v>66</v>
      </c>
      <c r="BQ19" s="42">
        <f t="shared" si="25"/>
        <v>66</v>
      </c>
      <c r="BR19" s="42">
        <f t="shared" si="26"/>
        <v>66</v>
      </c>
      <c r="BS19" s="42">
        <f t="shared" si="27"/>
        <v>66</v>
      </c>
      <c r="BT19" s="42">
        <f t="shared" si="28"/>
        <v>66</v>
      </c>
      <c r="BU19" s="42">
        <f t="shared" si="29"/>
        <v>66</v>
      </c>
      <c r="BV19" s="42">
        <f t="shared" si="30"/>
        <v>66</v>
      </c>
      <c r="BW19" s="42">
        <f t="shared" si="31"/>
        <v>66</v>
      </c>
      <c r="BX19" s="42">
        <f t="shared" si="32"/>
        <v>66</v>
      </c>
      <c r="BY19" s="42">
        <f t="shared" si="33"/>
        <v>66</v>
      </c>
      <c r="BZ19" s="42">
        <f t="shared" si="34"/>
        <v>66</v>
      </c>
      <c r="CA19" s="42">
        <f t="shared" si="35"/>
        <v>66</v>
      </c>
      <c r="CB19" s="42">
        <f t="shared" si="36"/>
        <v>66</v>
      </c>
      <c r="CC19" s="18"/>
      <c r="CE19" s="24"/>
    </row>
    <row r="20" spans="2:83" x14ac:dyDescent="0.35">
      <c r="B20" s="27" t="s">
        <v>2084</v>
      </c>
      <c r="C20" s="27" t="s">
        <v>75</v>
      </c>
      <c r="D20" s="35">
        <v>110</v>
      </c>
      <c r="E20" s="73">
        <f>IF(Savings_FirstYear!F20&lt;0.5%,100%,IF(AND(Savings_FirstYear!F20&gt;=0.5%,Savings_FirstYear!F20&lt;1%),80%,IF(Savings_FirstYear!F20&gt;=1%,60%)))</f>
        <v>1</v>
      </c>
      <c r="F20" s="73">
        <f>IF(Savings_FirstYear!G20&lt;0.5%,100%,IF(AND(Savings_FirstYear!G20&gt;=0.5%,Savings_FirstYear!G20&lt;1%),80%,IF(Savings_FirstYear!G20&gt;=1%,60%)))</f>
        <v>1</v>
      </c>
      <c r="G20" s="73">
        <f>IF(Savings_FirstYear!H20&lt;0.5%,100%,IF(AND(Savings_FirstYear!H20&gt;=0.5%,Savings_FirstYear!H20&lt;1%),80%,IF(Savings_FirstYear!H20&gt;=1%,60%)))</f>
        <v>1</v>
      </c>
      <c r="H20" s="73">
        <f>IF(Savings_FirstYear!I20&lt;0.5%,100%,IF(AND(Savings_FirstYear!I20&gt;=0.5%,Savings_FirstYear!I20&lt;1%),80%,IF(Savings_FirstYear!I20&gt;=1%,60%)))</f>
        <v>1</v>
      </c>
      <c r="I20" s="73">
        <f>IF(Savings_FirstYear!J20&lt;0.5%,100%,IF(AND(Savings_FirstYear!J20&gt;=0.5%,Savings_FirstYear!J20&lt;1%),80%,IF(Savings_FirstYear!J20&gt;=1%,60%)))</f>
        <v>1</v>
      </c>
      <c r="J20" s="73">
        <f>IF(Savings_FirstYear!K20&lt;0.5%,100%,IF(AND(Savings_FirstYear!K20&gt;=0.5%,Savings_FirstYear!K20&lt;1%),80%,IF(Savings_FirstYear!K20&gt;=1%,60%)))</f>
        <v>1</v>
      </c>
      <c r="K20" s="73">
        <f>IF(Savings_FirstYear!L20&lt;0.5%,100%,IF(AND(Savings_FirstYear!L20&gt;=0.5%,Savings_FirstYear!L20&lt;1%),80%,IF(Savings_FirstYear!L20&gt;=1%,60%)))</f>
        <v>1</v>
      </c>
      <c r="L20" s="73">
        <f>IF(Savings_FirstYear!M20&lt;0.5%,100%,IF(AND(Savings_FirstYear!M20&gt;=0.5%,Savings_FirstYear!M20&lt;1%),80%,IF(Savings_FirstYear!M20&gt;=1%,60%)))</f>
        <v>1</v>
      </c>
      <c r="M20" s="73">
        <f>IF(Savings_FirstYear!N20&lt;0.5%,100%,IF(AND(Savings_FirstYear!N20&gt;=0.5%,Savings_FirstYear!N20&lt;1%),80%,IF(Savings_FirstYear!N20&gt;=1%,60%)))</f>
        <v>1</v>
      </c>
      <c r="N20" s="73">
        <f>IF(Savings_FirstYear!O20&lt;0.5%,100%,IF(AND(Savings_FirstYear!O20&gt;=0.5%,Savings_FirstYear!O20&lt;1%),80%,IF(Savings_FirstYear!O20&gt;=1%,60%)))</f>
        <v>1</v>
      </c>
      <c r="O20" s="73">
        <f>IF(Savings_FirstYear!P20&lt;0.5%,100%,IF(AND(Savings_FirstYear!P20&gt;=0.5%,Savings_FirstYear!P20&lt;1%),80%,IF(Savings_FirstYear!P20&gt;=1%,60%)))</f>
        <v>0.8</v>
      </c>
      <c r="P20" s="73">
        <f>IF(Savings_FirstYear!Q20&lt;0.5%,100%,IF(AND(Savings_FirstYear!Q20&gt;=0.5%,Savings_FirstYear!Q20&lt;1%),80%,IF(Savings_FirstYear!Q20&gt;=1%,60%)))</f>
        <v>0.8</v>
      </c>
      <c r="Q20" s="73">
        <f>IF(Savings_FirstYear!R20&lt;0.5%,100%,IF(AND(Savings_FirstYear!R20&gt;=0.5%,Savings_FirstYear!R20&lt;1%),80%,IF(Savings_FirstYear!R20&gt;=1%,60%)))</f>
        <v>0.6</v>
      </c>
      <c r="R20" s="73">
        <f>IF(Savings_FirstYear!S20&lt;0.5%,100%,IF(AND(Savings_FirstYear!S20&gt;=0.5%,Savings_FirstYear!S20&lt;1%),80%,IF(Savings_FirstYear!S20&gt;=1%,60%)))</f>
        <v>0.6</v>
      </c>
      <c r="S20" s="73">
        <f>IF(Savings_FirstYear!T20&lt;0.5%,100%,IF(AND(Savings_FirstYear!T20&gt;=0.5%,Savings_FirstYear!T20&lt;1%),80%,IF(Savings_FirstYear!T20&gt;=1%,60%)))</f>
        <v>0.6</v>
      </c>
      <c r="T20" s="73">
        <f>IF(Savings_FirstYear!U20&lt;0.5%,100%,IF(AND(Savings_FirstYear!U20&gt;=0.5%,Savings_FirstYear!U20&lt;1%),80%,IF(Savings_FirstYear!U20&gt;=1%,60%)))</f>
        <v>0.6</v>
      </c>
      <c r="U20" s="73">
        <f>IF(Savings_FirstYear!V20&lt;0.5%,100%,IF(AND(Savings_FirstYear!V20&gt;=0.5%,Savings_FirstYear!V20&lt;1%),80%,IF(Savings_FirstYear!V20&gt;=1%,60%)))</f>
        <v>0.6</v>
      </c>
      <c r="V20" s="73">
        <f>IF(Savings_FirstYear!W20&lt;0.5%,100%,IF(AND(Savings_FirstYear!W20&gt;=0.5%,Savings_FirstYear!W20&lt;1%),80%,IF(Savings_FirstYear!W20&gt;=1%,60%)))</f>
        <v>0.6</v>
      </c>
      <c r="W20" s="73">
        <f>IF(Savings_FirstYear!X20&lt;0.5%,100%,IF(AND(Savings_FirstYear!X20&gt;=0.5%,Savings_FirstYear!X20&lt;1%),80%,IF(Savings_FirstYear!X20&gt;=1%,60%)))</f>
        <v>0.6</v>
      </c>
      <c r="X20" s="73">
        <f>IF(Savings_FirstYear!Y20&lt;0.5%,100%,IF(AND(Savings_FirstYear!Y20&gt;=0.5%,Savings_FirstYear!Y20&lt;1%),80%,IF(Savings_FirstYear!Y20&gt;=1%,60%)))</f>
        <v>0.6</v>
      </c>
      <c r="Y20" s="73">
        <f>IF(Savings_FirstYear!Z20&lt;0.5%,100%,IF(AND(Savings_FirstYear!Z20&gt;=0.5%,Savings_FirstYear!Z20&lt;1%),80%,IF(Savings_FirstYear!Z20&gt;=1%,60%)))</f>
        <v>0.6</v>
      </c>
      <c r="Z20" s="73">
        <f>IF(Savings_FirstYear!AA20&lt;0.5%,100%,IF(AND(Savings_FirstYear!AA20&gt;=0.5%,Savings_FirstYear!AA20&lt;1%),80%,IF(Savings_FirstYear!AA20&gt;=1%,60%)))</f>
        <v>0.6</v>
      </c>
      <c r="AA20" s="73">
        <f>IF(Savings_FirstYear!AB20&lt;0.5%,100%,IF(AND(Savings_FirstYear!AB20&gt;=0.5%,Savings_FirstYear!AB20&lt;1%),80%,IF(Savings_FirstYear!AB20&gt;=1%,60%)))</f>
        <v>0.6</v>
      </c>
      <c r="AB20" s="73">
        <f>IF(Savings_FirstYear!AC20&lt;0.5%,100%,IF(AND(Savings_FirstYear!AC20&gt;=0.5%,Savings_FirstYear!AC20&lt;1%),80%,IF(Savings_FirstYear!AC20&gt;=1%,60%)))</f>
        <v>0.6</v>
      </c>
      <c r="AC20" s="73">
        <f>IF(Savings_FirstYear!AD20&lt;0.5%,100%,IF(AND(Savings_FirstYear!AD20&gt;=0.5%,Savings_FirstYear!AD20&lt;1%),80%,IF(Savings_FirstYear!AD20&gt;=1%,60%)))</f>
        <v>0.6</v>
      </c>
      <c r="AD20" s="73">
        <f>IF(Savings_FirstYear!AE20&lt;0.5%,100%,IF(AND(Savings_FirstYear!AE20&gt;=0.5%,Savings_FirstYear!AE20&lt;1%),80%,IF(Savings_FirstYear!AE20&gt;=1%,60%)))</f>
        <v>0.6</v>
      </c>
      <c r="AE20" s="73">
        <f>IF(Savings_FirstYear!AF20&lt;0.5%,100%,IF(AND(Savings_FirstYear!AF20&gt;=0.5%,Savings_FirstYear!AF20&lt;1%),80%,IF(Savings_FirstYear!AF20&gt;=1%,60%)))</f>
        <v>0.6</v>
      </c>
      <c r="AF20" s="73">
        <f>IF(Savings_FirstYear!AG20&lt;0.5%,100%,IF(AND(Savings_FirstYear!AG20&gt;=0.5%,Savings_FirstYear!AG20&lt;1%),80%,IF(Savings_FirstYear!AG20&gt;=1%,60%)))</f>
        <v>0.6</v>
      </c>
      <c r="AG20" s="73">
        <f>IF(Savings_FirstYear!AH20&lt;0.5%,100%,IF(AND(Savings_FirstYear!AH20&gt;=0.5%,Savings_FirstYear!AH20&lt;1%),80%,IF(Savings_FirstYear!AH20&gt;=1%,60%)))</f>
        <v>0.6</v>
      </c>
      <c r="AH20" s="73">
        <f>IF(Savings_FirstYear!AI20&lt;0.5%,100%,IF(AND(Savings_FirstYear!AI20&gt;=0.5%,Savings_FirstYear!AI20&lt;1%),80%,IF(Savings_FirstYear!AI20&gt;=1%,60%)))</f>
        <v>0.6</v>
      </c>
      <c r="AI20" s="73">
        <f>IF(Savings_FirstYear!AJ20&lt;0.5%,100%,IF(AND(Savings_FirstYear!AJ20&gt;=0.5%,Savings_FirstYear!AJ20&lt;1%),80%,IF(Savings_FirstYear!AJ20&gt;=1%,60%)))</f>
        <v>0.6</v>
      </c>
      <c r="AJ20" s="73">
        <f>IF(Savings_FirstYear!AK20&lt;0.5%,100%,IF(AND(Savings_FirstYear!AK20&gt;=0.5%,Savings_FirstYear!AK20&lt;1%),80%,IF(Savings_FirstYear!AK20&gt;=1%,60%)))</f>
        <v>0.6</v>
      </c>
      <c r="AK20" s="73">
        <f>IF(Savings_FirstYear!AL20&lt;0.5%,100%,IF(AND(Savings_FirstYear!AL20&gt;=0.5%,Savings_FirstYear!AL20&lt;1%),80%,IF(Savings_FirstYear!AL20&gt;=1%,60%)))</f>
        <v>0.6</v>
      </c>
      <c r="AL20" s="73">
        <f>IF(Savings_FirstYear!AM20&lt;0.5%,100%,IF(AND(Savings_FirstYear!AM20&gt;=0.5%,Savings_FirstYear!AM20&lt;1%),80%,IF(Savings_FirstYear!AM20&gt;=1%,60%)))</f>
        <v>0.6</v>
      </c>
      <c r="AM20" s="73">
        <f>IF(Savings_FirstYear!AN20&lt;0.5%,100%,IF(AND(Savings_FirstYear!AN20&gt;=0.5%,Savings_FirstYear!AN20&lt;1%),80%,IF(Savings_FirstYear!AN20&gt;=1%,60%)))</f>
        <v>0.6</v>
      </c>
      <c r="AN20" s="73">
        <f>IF(Savings_FirstYear!AO20&lt;0.5%,100%,IF(AND(Savings_FirstYear!AO20&gt;=0.5%,Savings_FirstYear!AO20&lt;1%),80%,IF(Savings_FirstYear!AO20&gt;=1%,60%)))</f>
        <v>0.6</v>
      </c>
      <c r="AO20" s="73">
        <f>IF(Savings_FirstYear!AP20&lt;0.5%,100%,IF(AND(Savings_FirstYear!AP20&gt;=0.5%,Savings_FirstYear!AP20&lt;1%),80%,IF(Savings_FirstYear!AP20&gt;=1%,60%)))</f>
        <v>0.6</v>
      </c>
      <c r="AP20" s="73">
        <f>IF(Savings_FirstYear!AQ20&lt;0.5%,100%,IF(AND(Savings_FirstYear!AQ20&gt;=0.5%,Savings_FirstYear!AQ20&lt;1%),80%,IF(Savings_FirstYear!AQ20&gt;=1%,60%)))</f>
        <v>0.6</v>
      </c>
      <c r="AQ20" s="42">
        <f t="shared" si="37"/>
        <v>110</v>
      </c>
      <c r="AR20" s="42">
        <f t="shared" si="0"/>
        <v>110</v>
      </c>
      <c r="AS20" s="42">
        <f t="shared" si="1"/>
        <v>110</v>
      </c>
      <c r="AT20" s="42">
        <f t="shared" si="2"/>
        <v>110</v>
      </c>
      <c r="AU20" s="42">
        <f t="shared" si="3"/>
        <v>110</v>
      </c>
      <c r="AV20" s="42">
        <f t="shared" si="4"/>
        <v>110</v>
      </c>
      <c r="AW20" s="42">
        <f t="shared" si="5"/>
        <v>110</v>
      </c>
      <c r="AX20" s="42">
        <f t="shared" si="6"/>
        <v>110</v>
      </c>
      <c r="AY20" s="42">
        <f t="shared" si="7"/>
        <v>110</v>
      </c>
      <c r="AZ20" s="42">
        <f t="shared" si="8"/>
        <v>110</v>
      </c>
      <c r="BA20" s="42">
        <f t="shared" si="9"/>
        <v>88</v>
      </c>
      <c r="BB20" s="42">
        <f t="shared" si="10"/>
        <v>88</v>
      </c>
      <c r="BC20" s="42">
        <f t="shared" si="11"/>
        <v>66</v>
      </c>
      <c r="BD20" s="42">
        <f t="shared" si="12"/>
        <v>66</v>
      </c>
      <c r="BE20" s="42">
        <f t="shared" si="13"/>
        <v>66</v>
      </c>
      <c r="BF20" s="42">
        <f t="shared" si="14"/>
        <v>66</v>
      </c>
      <c r="BG20" s="42">
        <f t="shared" si="15"/>
        <v>66</v>
      </c>
      <c r="BH20" s="42">
        <f t="shared" si="16"/>
        <v>66</v>
      </c>
      <c r="BI20" s="42">
        <f t="shared" si="17"/>
        <v>66</v>
      </c>
      <c r="BJ20" s="42">
        <f t="shared" si="18"/>
        <v>66</v>
      </c>
      <c r="BK20" s="42">
        <f t="shared" si="19"/>
        <v>66</v>
      </c>
      <c r="BL20" s="42">
        <f t="shared" si="20"/>
        <v>66</v>
      </c>
      <c r="BM20" s="42">
        <f t="shared" si="21"/>
        <v>66</v>
      </c>
      <c r="BN20" s="42">
        <f t="shared" si="22"/>
        <v>66</v>
      </c>
      <c r="BO20" s="42">
        <f t="shared" si="23"/>
        <v>66</v>
      </c>
      <c r="BP20" s="42">
        <f t="shared" si="24"/>
        <v>66</v>
      </c>
      <c r="BQ20" s="42">
        <f t="shared" si="25"/>
        <v>66</v>
      </c>
      <c r="BR20" s="42">
        <f t="shared" si="26"/>
        <v>66</v>
      </c>
      <c r="BS20" s="42">
        <f t="shared" si="27"/>
        <v>66</v>
      </c>
      <c r="BT20" s="42">
        <f t="shared" si="28"/>
        <v>66</v>
      </c>
      <c r="BU20" s="42">
        <f t="shared" si="29"/>
        <v>66</v>
      </c>
      <c r="BV20" s="42">
        <f t="shared" si="30"/>
        <v>66</v>
      </c>
      <c r="BW20" s="42">
        <f t="shared" si="31"/>
        <v>66</v>
      </c>
      <c r="BX20" s="42">
        <f t="shared" si="32"/>
        <v>66</v>
      </c>
      <c r="BY20" s="42">
        <f t="shared" si="33"/>
        <v>66</v>
      </c>
      <c r="BZ20" s="42">
        <f t="shared" si="34"/>
        <v>66</v>
      </c>
      <c r="CA20" s="42">
        <f t="shared" si="35"/>
        <v>66</v>
      </c>
      <c r="CB20" s="42">
        <f t="shared" si="36"/>
        <v>66</v>
      </c>
      <c r="CC20" s="18"/>
      <c r="CE20" s="24"/>
    </row>
    <row r="21" spans="2:83" x14ac:dyDescent="0.35">
      <c r="B21" s="27" t="s">
        <v>2085</v>
      </c>
      <c r="C21" s="27" t="s">
        <v>106</v>
      </c>
      <c r="D21" s="35">
        <v>110</v>
      </c>
      <c r="E21" s="73">
        <f>IF(Savings_FirstYear!F21&lt;0.5%,100%,IF(AND(Savings_FirstYear!F21&gt;=0.5%,Savings_FirstYear!F21&lt;1%),80%,IF(Savings_FirstYear!F21&gt;=1%,60%)))</f>
        <v>1</v>
      </c>
      <c r="F21" s="73">
        <f>IF(Savings_FirstYear!G21&lt;0.5%,100%,IF(AND(Savings_FirstYear!G21&gt;=0.5%,Savings_FirstYear!G21&lt;1%),80%,IF(Savings_FirstYear!G21&gt;=1%,60%)))</f>
        <v>1</v>
      </c>
      <c r="G21" s="73">
        <f>IF(Savings_FirstYear!H21&lt;0.5%,100%,IF(AND(Savings_FirstYear!H21&gt;=0.5%,Savings_FirstYear!H21&lt;1%),80%,IF(Savings_FirstYear!H21&gt;=1%,60%)))</f>
        <v>1</v>
      </c>
      <c r="H21" s="73">
        <f>IF(Savings_FirstYear!I21&lt;0.5%,100%,IF(AND(Savings_FirstYear!I21&gt;=0.5%,Savings_FirstYear!I21&lt;1%),80%,IF(Savings_FirstYear!I21&gt;=1%,60%)))</f>
        <v>1</v>
      </c>
      <c r="I21" s="73">
        <f>IF(Savings_FirstYear!J21&lt;0.5%,100%,IF(AND(Savings_FirstYear!J21&gt;=0.5%,Savings_FirstYear!J21&lt;1%),80%,IF(Savings_FirstYear!J21&gt;=1%,60%)))</f>
        <v>1</v>
      </c>
      <c r="J21" s="73">
        <f>IF(Savings_FirstYear!K21&lt;0.5%,100%,IF(AND(Savings_FirstYear!K21&gt;=0.5%,Savings_FirstYear!K21&lt;1%),80%,IF(Savings_FirstYear!K21&gt;=1%,60%)))</f>
        <v>1</v>
      </c>
      <c r="K21" s="73">
        <f>IF(Savings_FirstYear!L21&lt;0.5%,100%,IF(AND(Savings_FirstYear!L21&gt;=0.5%,Savings_FirstYear!L21&lt;1%),80%,IF(Savings_FirstYear!L21&gt;=1%,60%)))</f>
        <v>1</v>
      </c>
      <c r="L21" s="73">
        <f>IF(Savings_FirstYear!M21&lt;0.5%,100%,IF(AND(Savings_FirstYear!M21&gt;=0.5%,Savings_FirstYear!M21&lt;1%),80%,IF(Savings_FirstYear!M21&gt;=1%,60%)))</f>
        <v>1</v>
      </c>
      <c r="M21" s="73">
        <f>IF(Savings_FirstYear!N21&lt;0.5%,100%,IF(AND(Savings_FirstYear!N21&gt;=0.5%,Savings_FirstYear!N21&lt;1%),80%,IF(Savings_FirstYear!N21&gt;=1%,60%)))</f>
        <v>0.8</v>
      </c>
      <c r="N21" s="73">
        <f>IF(Savings_FirstYear!O21&lt;0.5%,100%,IF(AND(Savings_FirstYear!O21&gt;=0.5%,Savings_FirstYear!O21&lt;1%),80%,IF(Savings_FirstYear!O21&gt;=1%,60%)))</f>
        <v>0.8</v>
      </c>
      <c r="O21" s="73">
        <f>IF(Savings_FirstYear!P21&lt;0.5%,100%,IF(AND(Savings_FirstYear!P21&gt;=0.5%,Savings_FirstYear!P21&lt;1%),80%,IF(Savings_FirstYear!P21&gt;=1%,60%)))</f>
        <v>0.8</v>
      </c>
      <c r="P21" s="73">
        <f>IF(Savings_FirstYear!Q21&lt;0.5%,100%,IF(AND(Savings_FirstYear!Q21&gt;=0.5%,Savings_FirstYear!Q21&lt;1%),80%,IF(Savings_FirstYear!Q21&gt;=1%,60%)))</f>
        <v>0.6</v>
      </c>
      <c r="Q21" s="73">
        <f>IF(Savings_FirstYear!R21&lt;0.5%,100%,IF(AND(Savings_FirstYear!R21&gt;=0.5%,Savings_FirstYear!R21&lt;1%),80%,IF(Savings_FirstYear!R21&gt;=1%,60%)))</f>
        <v>0.6</v>
      </c>
      <c r="R21" s="73">
        <f>IF(Savings_FirstYear!S21&lt;0.5%,100%,IF(AND(Savings_FirstYear!S21&gt;=0.5%,Savings_FirstYear!S21&lt;1%),80%,IF(Savings_FirstYear!S21&gt;=1%,60%)))</f>
        <v>0.6</v>
      </c>
      <c r="S21" s="73">
        <f>IF(Savings_FirstYear!T21&lt;0.5%,100%,IF(AND(Savings_FirstYear!T21&gt;=0.5%,Savings_FirstYear!T21&lt;1%),80%,IF(Savings_FirstYear!T21&gt;=1%,60%)))</f>
        <v>0.6</v>
      </c>
      <c r="T21" s="73">
        <f>IF(Savings_FirstYear!U21&lt;0.5%,100%,IF(AND(Savings_FirstYear!U21&gt;=0.5%,Savings_FirstYear!U21&lt;1%),80%,IF(Savings_FirstYear!U21&gt;=1%,60%)))</f>
        <v>0.6</v>
      </c>
      <c r="U21" s="73">
        <f>IF(Savings_FirstYear!V21&lt;0.5%,100%,IF(AND(Savings_FirstYear!V21&gt;=0.5%,Savings_FirstYear!V21&lt;1%),80%,IF(Savings_FirstYear!V21&gt;=1%,60%)))</f>
        <v>0.6</v>
      </c>
      <c r="V21" s="73">
        <f>IF(Savings_FirstYear!W21&lt;0.5%,100%,IF(AND(Savings_FirstYear!W21&gt;=0.5%,Savings_FirstYear!W21&lt;1%),80%,IF(Savings_FirstYear!W21&gt;=1%,60%)))</f>
        <v>0.6</v>
      </c>
      <c r="W21" s="73">
        <f>IF(Savings_FirstYear!X21&lt;0.5%,100%,IF(AND(Savings_FirstYear!X21&gt;=0.5%,Savings_FirstYear!X21&lt;1%),80%,IF(Savings_FirstYear!X21&gt;=1%,60%)))</f>
        <v>0.6</v>
      </c>
      <c r="X21" s="73">
        <f>IF(Savings_FirstYear!Y21&lt;0.5%,100%,IF(AND(Savings_FirstYear!Y21&gt;=0.5%,Savings_FirstYear!Y21&lt;1%),80%,IF(Savings_FirstYear!Y21&gt;=1%,60%)))</f>
        <v>0.6</v>
      </c>
      <c r="Y21" s="73">
        <f>IF(Savings_FirstYear!Z21&lt;0.5%,100%,IF(AND(Savings_FirstYear!Z21&gt;=0.5%,Savings_FirstYear!Z21&lt;1%),80%,IF(Savings_FirstYear!Z21&gt;=1%,60%)))</f>
        <v>0.6</v>
      </c>
      <c r="Z21" s="73">
        <f>IF(Savings_FirstYear!AA21&lt;0.5%,100%,IF(AND(Savings_FirstYear!AA21&gt;=0.5%,Savings_FirstYear!AA21&lt;1%),80%,IF(Savings_FirstYear!AA21&gt;=1%,60%)))</f>
        <v>0.6</v>
      </c>
      <c r="AA21" s="73">
        <f>IF(Savings_FirstYear!AB21&lt;0.5%,100%,IF(AND(Savings_FirstYear!AB21&gt;=0.5%,Savings_FirstYear!AB21&lt;1%),80%,IF(Savings_FirstYear!AB21&gt;=1%,60%)))</f>
        <v>0.6</v>
      </c>
      <c r="AB21" s="73">
        <f>IF(Savings_FirstYear!AC21&lt;0.5%,100%,IF(AND(Savings_FirstYear!AC21&gt;=0.5%,Savings_FirstYear!AC21&lt;1%),80%,IF(Savings_FirstYear!AC21&gt;=1%,60%)))</f>
        <v>0.6</v>
      </c>
      <c r="AC21" s="73">
        <f>IF(Savings_FirstYear!AD21&lt;0.5%,100%,IF(AND(Savings_FirstYear!AD21&gt;=0.5%,Savings_FirstYear!AD21&lt;1%),80%,IF(Savings_FirstYear!AD21&gt;=1%,60%)))</f>
        <v>0.6</v>
      </c>
      <c r="AD21" s="73">
        <f>IF(Savings_FirstYear!AE21&lt;0.5%,100%,IF(AND(Savings_FirstYear!AE21&gt;=0.5%,Savings_FirstYear!AE21&lt;1%),80%,IF(Savings_FirstYear!AE21&gt;=1%,60%)))</f>
        <v>0.6</v>
      </c>
      <c r="AE21" s="73">
        <f>IF(Savings_FirstYear!AF21&lt;0.5%,100%,IF(AND(Savings_FirstYear!AF21&gt;=0.5%,Savings_FirstYear!AF21&lt;1%),80%,IF(Savings_FirstYear!AF21&gt;=1%,60%)))</f>
        <v>0.6</v>
      </c>
      <c r="AF21" s="73">
        <f>IF(Savings_FirstYear!AG21&lt;0.5%,100%,IF(AND(Savings_FirstYear!AG21&gt;=0.5%,Savings_FirstYear!AG21&lt;1%),80%,IF(Savings_FirstYear!AG21&gt;=1%,60%)))</f>
        <v>0.6</v>
      </c>
      <c r="AG21" s="73">
        <f>IF(Savings_FirstYear!AH21&lt;0.5%,100%,IF(AND(Savings_FirstYear!AH21&gt;=0.5%,Savings_FirstYear!AH21&lt;1%),80%,IF(Savings_FirstYear!AH21&gt;=1%,60%)))</f>
        <v>0.6</v>
      </c>
      <c r="AH21" s="73">
        <f>IF(Savings_FirstYear!AI21&lt;0.5%,100%,IF(AND(Savings_FirstYear!AI21&gt;=0.5%,Savings_FirstYear!AI21&lt;1%),80%,IF(Savings_FirstYear!AI21&gt;=1%,60%)))</f>
        <v>0.6</v>
      </c>
      <c r="AI21" s="73">
        <f>IF(Savings_FirstYear!AJ21&lt;0.5%,100%,IF(AND(Savings_FirstYear!AJ21&gt;=0.5%,Savings_FirstYear!AJ21&lt;1%),80%,IF(Savings_FirstYear!AJ21&gt;=1%,60%)))</f>
        <v>0.6</v>
      </c>
      <c r="AJ21" s="73">
        <f>IF(Savings_FirstYear!AK21&lt;0.5%,100%,IF(AND(Savings_FirstYear!AK21&gt;=0.5%,Savings_FirstYear!AK21&lt;1%),80%,IF(Savings_FirstYear!AK21&gt;=1%,60%)))</f>
        <v>0.6</v>
      </c>
      <c r="AK21" s="73">
        <f>IF(Savings_FirstYear!AL21&lt;0.5%,100%,IF(AND(Savings_FirstYear!AL21&gt;=0.5%,Savings_FirstYear!AL21&lt;1%),80%,IF(Savings_FirstYear!AL21&gt;=1%,60%)))</f>
        <v>0.6</v>
      </c>
      <c r="AL21" s="73">
        <f>IF(Savings_FirstYear!AM21&lt;0.5%,100%,IF(AND(Savings_FirstYear!AM21&gt;=0.5%,Savings_FirstYear!AM21&lt;1%),80%,IF(Savings_FirstYear!AM21&gt;=1%,60%)))</f>
        <v>0.6</v>
      </c>
      <c r="AM21" s="73">
        <f>IF(Savings_FirstYear!AN21&lt;0.5%,100%,IF(AND(Savings_FirstYear!AN21&gt;=0.5%,Savings_FirstYear!AN21&lt;1%),80%,IF(Savings_FirstYear!AN21&gt;=1%,60%)))</f>
        <v>0.6</v>
      </c>
      <c r="AN21" s="73">
        <f>IF(Savings_FirstYear!AO21&lt;0.5%,100%,IF(AND(Savings_FirstYear!AO21&gt;=0.5%,Savings_FirstYear!AO21&lt;1%),80%,IF(Savings_FirstYear!AO21&gt;=1%,60%)))</f>
        <v>0.6</v>
      </c>
      <c r="AO21" s="73">
        <f>IF(Savings_FirstYear!AP21&lt;0.5%,100%,IF(AND(Savings_FirstYear!AP21&gt;=0.5%,Savings_FirstYear!AP21&lt;1%),80%,IF(Savings_FirstYear!AP21&gt;=1%,60%)))</f>
        <v>0.6</v>
      </c>
      <c r="AP21" s="73">
        <f>IF(Savings_FirstYear!AQ21&lt;0.5%,100%,IF(AND(Savings_FirstYear!AQ21&gt;=0.5%,Savings_FirstYear!AQ21&lt;1%),80%,IF(Savings_FirstYear!AQ21&gt;=1%,60%)))</f>
        <v>0.6</v>
      </c>
      <c r="AQ21" s="42">
        <f t="shared" si="37"/>
        <v>110</v>
      </c>
      <c r="AR21" s="42">
        <f t="shared" si="0"/>
        <v>110</v>
      </c>
      <c r="AS21" s="42">
        <f t="shared" si="1"/>
        <v>110</v>
      </c>
      <c r="AT21" s="42">
        <f t="shared" si="2"/>
        <v>110</v>
      </c>
      <c r="AU21" s="42">
        <f t="shared" si="3"/>
        <v>110</v>
      </c>
      <c r="AV21" s="42">
        <f t="shared" si="4"/>
        <v>110</v>
      </c>
      <c r="AW21" s="42">
        <f t="shared" si="5"/>
        <v>110</v>
      </c>
      <c r="AX21" s="42">
        <f t="shared" si="6"/>
        <v>110</v>
      </c>
      <c r="AY21" s="42">
        <f t="shared" si="7"/>
        <v>88</v>
      </c>
      <c r="AZ21" s="42">
        <f t="shared" si="8"/>
        <v>88</v>
      </c>
      <c r="BA21" s="42">
        <f t="shared" si="9"/>
        <v>88</v>
      </c>
      <c r="BB21" s="42">
        <f t="shared" si="10"/>
        <v>66</v>
      </c>
      <c r="BC21" s="42">
        <f t="shared" si="11"/>
        <v>66</v>
      </c>
      <c r="BD21" s="42">
        <f t="shared" si="12"/>
        <v>66</v>
      </c>
      <c r="BE21" s="42">
        <f t="shared" si="13"/>
        <v>66</v>
      </c>
      <c r="BF21" s="42">
        <f t="shared" si="14"/>
        <v>66</v>
      </c>
      <c r="BG21" s="42">
        <f t="shared" si="15"/>
        <v>66</v>
      </c>
      <c r="BH21" s="42">
        <f t="shared" si="16"/>
        <v>66</v>
      </c>
      <c r="BI21" s="42">
        <f t="shared" si="17"/>
        <v>66</v>
      </c>
      <c r="BJ21" s="42">
        <f t="shared" si="18"/>
        <v>66</v>
      </c>
      <c r="BK21" s="42">
        <f t="shared" si="19"/>
        <v>66</v>
      </c>
      <c r="BL21" s="42">
        <f t="shared" si="20"/>
        <v>66</v>
      </c>
      <c r="BM21" s="42">
        <f t="shared" si="21"/>
        <v>66</v>
      </c>
      <c r="BN21" s="42">
        <f t="shared" si="22"/>
        <v>66</v>
      </c>
      <c r="BO21" s="42">
        <f t="shared" si="23"/>
        <v>66</v>
      </c>
      <c r="BP21" s="42">
        <f t="shared" si="24"/>
        <v>66</v>
      </c>
      <c r="BQ21" s="42">
        <f t="shared" si="25"/>
        <v>66</v>
      </c>
      <c r="BR21" s="42">
        <f t="shared" si="26"/>
        <v>66</v>
      </c>
      <c r="BS21" s="42">
        <f t="shared" si="27"/>
        <v>66</v>
      </c>
      <c r="BT21" s="42">
        <f t="shared" si="28"/>
        <v>66</v>
      </c>
      <c r="BU21" s="42">
        <f t="shared" si="29"/>
        <v>66</v>
      </c>
      <c r="BV21" s="42">
        <f t="shared" si="30"/>
        <v>66</v>
      </c>
      <c r="BW21" s="42">
        <f t="shared" si="31"/>
        <v>66</v>
      </c>
      <c r="BX21" s="42">
        <f t="shared" si="32"/>
        <v>66</v>
      </c>
      <c r="BY21" s="42">
        <f t="shared" si="33"/>
        <v>66</v>
      </c>
      <c r="BZ21" s="42">
        <f t="shared" si="34"/>
        <v>66</v>
      </c>
      <c r="CA21" s="42">
        <f t="shared" si="35"/>
        <v>66</v>
      </c>
      <c r="CB21" s="42">
        <f t="shared" si="36"/>
        <v>66</v>
      </c>
      <c r="CC21" s="18"/>
      <c r="CE21" s="24"/>
    </row>
    <row r="22" spans="2:83" x14ac:dyDescent="0.35">
      <c r="B22" s="27" t="s">
        <v>2086</v>
      </c>
      <c r="C22" s="27" t="s">
        <v>28</v>
      </c>
      <c r="D22" s="35">
        <v>110</v>
      </c>
      <c r="E22" s="73">
        <f>IF(Savings_FirstYear!F22&lt;0.5%,100%,IF(AND(Savings_FirstYear!F22&gt;=0.5%,Savings_FirstYear!F22&lt;1%),80%,IF(Savings_FirstYear!F22&gt;=1%,60%)))</f>
        <v>1</v>
      </c>
      <c r="F22" s="73">
        <f>IF(Savings_FirstYear!G22&lt;0.5%,100%,IF(AND(Savings_FirstYear!G22&gt;=0.5%,Savings_FirstYear!G22&lt;1%),80%,IF(Savings_FirstYear!G22&gt;=1%,60%)))</f>
        <v>1</v>
      </c>
      <c r="G22" s="73">
        <f>IF(Savings_FirstYear!H22&lt;0.5%,100%,IF(AND(Savings_FirstYear!H22&gt;=0.5%,Savings_FirstYear!H22&lt;1%),80%,IF(Savings_FirstYear!H22&gt;=1%,60%)))</f>
        <v>1</v>
      </c>
      <c r="H22" s="73">
        <f>IF(Savings_FirstYear!I22&lt;0.5%,100%,IF(AND(Savings_FirstYear!I22&gt;=0.5%,Savings_FirstYear!I22&lt;1%),80%,IF(Savings_FirstYear!I22&gt;=1%,60%)))</f>
        <v>1</v>
      </c>
      <c r="I22" s="73">
        <f>IF(Savings_FirstYear!J22&lt;0.5%,100%,IF(AND(Savings_FirstYear!J22&gt;=0.5%,Savings_FirstYear!J22&lt;1%),80%,IF(Savings_FirstYear!J22&gt;=1%,60%)))</f>
        <v>1</v>
      </c>
      <c r="J22" s="73">
        <f>IF(Savings_FirstYear!K22&lt;0.5%,100%,IF(AND(Savings_FirstYear!K22&gt;=0.5%,Savings_FirstYear!K22&lt;1%),80%,IF(Savings_FirstYear!K22&gt;=1%,60%)))</f>
        <v>1</v>
      </c>
      <c r="K22" s="73">
        <f>IF(Savings_FirstYear!L22&lt;0.5%,100%,IF(AND(Savings_FirstYear!L22&gt;=0.5%,Savings_FirstYear!L22&lt;1%),80%,IF(Savings_FirstYear!L22&gt;=1%,60%)))</f>
        <v>1</v>
      </c>
      <c r="L22" s="73">
        <f>IF(Savings_FirstYear!M22&lt;0.5%,100%,IF(AND(Savings_FirstYear!M22&gt;=0.5%,Savings_FirstYear!M22&lt;1%),80%,IF(Savings_FirstYear!M22&gt;=1%,60%)))</f>
        <v>1</v>
      </c>
      <c r="M22" s="73">
        <f>IF(Savings_FirstYear!N22&lt;0.5%,100%,IF(AND(Savings_FirstYear!N22&gt;=0.5%,Savings_FirstYear!N22&lt;1%),80%,IF(Savings_FirstYear!N22&gt;=1%,60%)))</f>
        <v>1</v>
      </c>
      <c r="N22" s="73">
        <f>IF(Savings_FirstYear!O22&lt;0.5%,100%,IF(AND(Savings_FirstYear!O22&gt;=0.5%,Savings_FirstYear!O22&lt;1%),80%,IF(Savings_FirstYear!O22&gt;=1%,60%)))</f>
        <v>1</v>
      </c>
      <c r="O22" s="73">
        <f>IF(Savings_FirstYear!P22&lt;0.5%,100%,IF(AND(Savings_FirstYear!P22&gt;=0.5%,Savings_FirstYear!P22&lt;1%),80%,IF(Savings_FirstYear!P22&gt;=1%,60%)))</f>
        <v>0.8</v>
      </c>
      <c r="P22" s="73">
        <f>IF(Savings_FirstYear!Q22&lt;0.5%,100%,IF(AND(Savings_FirstYear!Q22&gt;=0.5%,Savings_FirstYear!Q22&lt;1%),80%,IF(Savings_FirstYear!Q22&gt;=1%,60%)))</f>
        <v>0.8</v>
      </c>
      <c r="Q22" s="73">
        <f>IF(Savings_FirstYear!R22&lt;0.5%,100%,IF(AND(Savings_FirstYear!R22&gt;=0.5%,Savings_FirstYear!R22&lt;1%),80%,IF(Savings_FirstYear!R22&gt;=1%,60%)))</f>
        <v>0.6</v>
      </c>
      <c r="R22" s="73">
        <f>IF(Savings_FirstYear!S22&lt;0.5%,100%,IF(AND(Savings_FirstYear!S22&gt;=0.5%,Savings_FirstYear!S22&lt;1%),80%,IF(Savings_FirstYear!S22&gt;=1%,60%)))</f>
        <v>0.6</v>
      </c>
      <c r="S22" s="73">
        <f>IF(Savings_FirstYear!T22&lt;0.5%,100%,IF(AND(Savings_FirstYear!T22&gt;=0.5%,Savings_FirstYear!T22&lt;1%),80%,IF(Savings_FirstYear!T22&gt;=1%,60%)))</f>
        <v>0.6</v>
      </c>
      <c r="T22" s="73">
        <f>IF(Savings_FirstYear!U22&lt;0.5%,100%,IF(AND(Savings_FirstYear!U22&gt;=0.5%,Savings_FirstYear!U22&lt;1%),80%,IF(Savings_FirstYear!U22&gt;=1%,60%)))</f>
        <v>0.6</v>
      </c>
      <c r="U22" s="73">
        <f>IF(Savings_FirstYear!V22&lt;0.5%,100%,IF(AND(Savings_FirstYear!V22&gt;=0.5%,Savings_FirstYear!V22&lt;1%),80%,IF(Savings_FirstYear!V22&gt;=1%,60%)))</f>
        <v>0.6</v>
      </c>
      <c r="V22" s="73">
        <f>IF(Savings_FirstYear!W22&lt;0.5%,100%,IF(AND(Savings_FirstYear!W22&gt;=0.5%,Savings_FirstYear!W22&lt;1%),80%,IF(Savings_FirstYear!W22&gt;=1%,60%)))</f>
        <v>0.6</v>
      </c>
      <c r="W22" s="73">
        <f>IF(Savings_FirstYear!X22&lt;0.5%,100%,IF(AND(Savings_FirstYear!X22&gt;=0.5%,Savings_FirstYear!X22&lt;1%),80%,IF(Savings_FirstYear!X22&gt;=1%,60%)))</f>
        <v>0.6</v>
      </c>
      <c r="X22" s="73">
        <f>IF(Savings_FirstYear!Y22&lt;0.5%,100%,IF(AND(Savings_FirstYear!Y22&gt;=0.5%,Savings_FirstYear!Y22&lt;1%),80%,IF(Savings_FirstYear!Y22&gt;=1%,60%)))</f>
        <v>0.6</v>
      </c>
      <c r="Y22" s="73">
        <f>IF(Savings_FirstYear!Z22&lt;0.5%,100%,IF(AND(Savings_FirstYear!Z22&gt;=0.5%,Savings_FirstYear!Z22&lt;1%),80%,IF(Savings_FirstYear!Z22&gt;=1%,60%)))</f>
        <v>0.6</v>
      </c>
      <c r="Z22" s="73">
        <f>IF(Savings_FirstYear!AA22&lt;0.5%,100%,IF(AND(Savings_FirstYear!AA22&gt;=0.5%,Savings_FirstYear!AA22&lt;1%),80%,IF(Savings_FirstYear!AA22&gt;=1%,60%)))</f>
        <v>0.6</v>
      </c>
      <c r="AA22" s="73">
        <f>IF(Savings_FirstYear!AB22&lt;0.5%,100%,IF(AND(Savings_FirstYear!AB22&gt;=0.5%,Savings_FirstYear!AB22&lt;1%),80%,IF(Savings_FirstYear!AB22&gt;=1%,60%)))</f>
        <v>0.6</v>
      </c>
      <c r="AB22" s="73">
        <f>IF(Savings_FirstYear!AC22&lt;0.5%,100%,IF(AND(Savings_FirstYear!AC22&gt;=0.5%,Savings_FirstYear!AC22&lt;1%),80%,IF(Savings_FirstYear!AC22&gt;=1%,60%)))</f>
        <v>0.6</v>
      </c>
      <c r="AC22" s="73">
        <f>IF(Savings_FirstYear!AD22&lt;0.5%,100%,IF(AND(Savings_FirstYear!AD22&gt;=0.5%,Savings_FirstYear!AD22&lt;1%),80%,IF(Savings_FirstYear!AD22&gt;=1%,60%)))</f>
        <v>0.6</v>
      </c>
      <c r="AD22" s="73">
        <f>IF(Savings_FirstYear!AE22&lt;0.5%,100%,IF(AND(Savings_FirstYear!AE22&gt;=0.5%,Savings_FirstYear!AE22&lt;1%),80%,IF(Savings_FirstYear!AE22&gt;=1%,60%)))</f>
        <v>0.6</v>
      </c>
      <c r="AE22" s="73">
        <f>IF(Savings_FirstYear!AF22&lt;0.5%,100%,IF(AND(Savings_FirstYear!AF22&gt;=0.5%,Savings_FirstYear!AF22&lt;1%),80%,IF(Savings_FirstYear!AF22&gt;=1%,60%)))</f>
        <v>0.6</v>
      </c>
      <c r="AF22" s="73">
        <f>IF(Savings_FirstYear!AG22&lt;0.5%,100%,IF(AND(Savings_FirstYear!AG22&gt;=0.5%,Savings_FirstYear!AG22&lt;1%),80%,IF(Savings_FirstYear!AG22&gt;=1%,60%)))</f>
        <v>0.6</v>
      </c>
      <c r="AG22" s="73">
        <f>IF(Savings_FirstYear!AH22&lt;0.5%,100%,IF(AND(Savings_FirstYear!AH22&gt;=0.5%,Savings_FirstYear!AH22&lt;1%),80%,IF(Savings_FirstYear!AH22&gt;=1%,60%)))</f>
        <v>0.6</v>
      </c>
      <c r="AH22" s="73">
        <f>IF(Savings_FirstYear!AI22&lt;0.5%,100%,IF(AND(Savings_FirstYear!AI22&gt;=0.5%,Savings_FirstYear!AI22&lt;1%),80%,IF(Savings_FirstYear!AI22&gt;=1%,60%)))</f>
        <v>0.6</v>
      </c>
      <c r="AI22" s="73">
        <f>IF(Savings_FirstYear!AJ22&lt;0.5%,100%,IF(AND(Savings_FirstYear!AJ22&gt;=0.5%,Savings_FirstYear!AJ22&lt;1%),80%,IF(Savings_FirstYear!AJ22&gt;=1%,60%)))</f>
        <v>0.6</v>
      </c>
      <c r="AJ22" s="73">
        <f>IF(Savings_FirstYear!AK22&lt;0.5%,100%,IF(AND(Savings_FirstYear!AK22&gt;=0.5%,Savings_FirstYear!AK22&lt;1%),80%,IF(Savings_FirstYear!AK22&gt;=1%,60%)))</f>
        <v>0.6</v>
      </c>
      <c r="AK22" s="73">
        <f>IF(Savings_FirstYear!AL22&lt;0.5%,100%,IF(AND(Savings_FirstYear!AL22&gt;=0.5%,Savings_FirstYear!AL22&lt;1%),80%,IF(Savings_FirstYear!AL22&gt;=1%,60%)))</f>
        <v>0.6</v>
      </c>
      <c r="AL22" s="73">
        <f>IF(Savings_FirstYear!AM22&lt;0.5%,100%,IF(AND(Savings_FirstYear!AM22&gt;=0.5%,Savings_FirstYear!AM22&lt;1%),80%,IF(Savings_FirstYear!AM22&gt;=1%,60%)))</f>
        <v>0.6</v>
      </c>
      <c r="AM22" s="73">
        <f>IF(Savings_FirstYear!AN22&lt;0.5%,100%,IF(AND(Savings_FirstYear!AN22&gt;=0.5%,Savings_FirstYear!AN22&lt;1%),80%,IF(Savings_FirstYear!AN22&gt;=1%,60%)))</f>
        <v>0.6</v>
      </c>
      <c r="AN22" s="73">
        <f>IF(Savings_FirstYear!AO22&lt;0.5%,100%,IF(AND(Savings_FirstYear!AO22&gt;=0.5%,Savings_FirstYear!AO22&lt;1%),80%,IF(Savings_FirstYear!AO22&gt;=1%,60%)))</f>
        <v>0.6</v>
      </c>
      <c r="AO22" s="73">
        <f>IF(Savings_FirstYear!AP22&lt;0.5%,100%,IF(AND(Savings_FirstYear!AP22&gt;=0.5%,Savings_FirstYear!AP22&lt;1%),80%,IF(Savings_FirstYear!AP22&gt;=1%,60%)))</f>
        <v>0.6</v>
      </c>
      <c r="AP22" s="73">
        <f>IF(Savings_FirstYear!AQ22&lt;0.5%,100%,IF(AND(Savings_FirstYear!AQ22&gt;=0.5%,Savings_FirstYear!AQ22&lt;1%),80%,IF(Savings_FirstYear!AQ22&gt;=1%,60%)))</f>
        <v>0.6</v>
      </c>
      <c r="AQ22" s="42">
        <f t="shared" si="37"/>
        <v>110</v>
      </c>
      <c r="AR22" s="42">
        <f t="shared" si="0"/>
        <v>110</v>
      </c>
      <c r="AS22" s="42">
        <f t="shared" si="1"/>
        <v>110</v>
      </c>
      <c r="AT22" s="42">
        <f t="shared" si="2"/>
        <v>110</v>
      </c>
      <c r="AU22" s="42">
        <f t="shared" si="3"/>
        <v>110</v>
      </c>
      <c r="AV22" s="42">
        <f t="shared" si="4"/>
        <v>110</v>
      </c>
      <c r="AW22" s="42">
        <f t="shared" si="5"/>
        <v>110</v>
      </c>
      <c r="AX22" s="42">
        <f t="shared" si="6"/>
        <v>110</v>
      </c>
      <c r="AY22" s="42">
        <f t="shared" si="7"/>
        <v>110</v>
      </c>
      <c r="AZ22" s="42">
        <f t="shared" si="8"/>
        <v>110</v>
      </c>
      <c r="BA22" s="42">
        <f t="shared" si="9"/>
        <v>88</v>
      </c>
      <c r="BB22" s="42">
        <f t="shared" si="10"/>
        <v>88</v>
      </c>
      <c r="BC22" s="42">
        <f t="shared" si="11"/>
        <v>66</v>
      </c>
      <c r="BD22" s="42">
        <f t="shared" si="12"/>
        <v>66</v>
      </c>
      <c r="BE22" s="42">
        <f t="shared" si="13"/>
        <v>66</v>
      </c>
      <c r="BF22" s="42">
        <f t="shared" si="14"/>
        <v>66</v>
      </c>
      <c r="BG22" s="42">
        <f t="shared" si="15"/>
        <v>66</v>
      </c>
      <c r="BH22" s="42">
        <f t="shared" si="16"/>
        <v>66</v>
      </c>
      <c r="BI22" s="42">
        <f t="shared" si="17"/>
        <v>66</v>
      </c>
      <c r="BJ22" s="42">
        <f t="shared" si="18"/>
        <v>66</v>
      </c>
      <c r="BK22" s="42">
        <f t="shared" si="19"/>
        <v>66</v>
      </c>
      <c r="BL22" s="42">
        <f t="shared" si="20"/>
        <v>66</v>
      </c>
      <c r="BM22" s="42">
        <f t="shared" si="21"/>
        <v>66</v>
      </c>
      <c r="BN22" s="42">
        <f t="shared" si="22"/>
        <v>66</v>
      </c>
      <c r="BO22" s="42">
        <f t="shared" si="23"/>
        <v>66</v>
      </c>
      <c r="BP22" s="42">
        <f t="shared" si="24"/>
        <v>66</v>
      </c>
      <c r="BQ22" s="42">
        <f t="shared" si="25"/>
        <v>66</v>
      </c>
      <c r="BR22" s="42">
        <f t="shared" si="26"/>
        <v>66</v>
      </c>
      <c r="BS22" s="42">
        <f t="shared" si="27"/>
        <v>66</v>
      </c>
      <c r="BT22" s="42">
        <f t="shared" si="28"/>
        <v>66</v>
      </c>
      <c r="BU22" s="42">
        <f t="shared" si="29"/>
        <v>66</v>
      </c>
      <c r="BV22" s="42">
        <f t="shared" si="30"/>
        <v>66</v>
      </c>
      <c r="BW22" s="42">
        <f t="shared" si="31"/>
        <v>66</v>
      </c>
      <c r="BX22" s="42">
        <f t="shared" si="32"/>
        <v>66</v>
      </c>
      <c r="BY22" s="42">
        <f t="shared" si="33"/>
        <v>66</v>
      </c>
      <c r="BZ22" s="42">
        <f t="shared" si="34"/>
        <v>66</v>
      </c>
      <c r="CA22" s="42">
        <f t="shared" si="35"/>
        <v>66</v>
      </c>
      <c r="CB22" s="42">
        <f t="shared" si="36"/>
        <v>66</v>
      </c>
      <c r="CC22" s="18"/>
      <c r="CE22" s="24"/>
    </row>
    <row r="23" spans="2:83" x14ac:dyDescent="0.35">
      <c r="B23" s="27" t="s">
        <v>2087</v>
      </c>
      <c r="C23" s="27" t="s">
        <v>150</v>
      </c>
      <c r="D23" s="35">
        <v>110</v>
      </c>
      <c r="E23" s="73">
        <f>IF(Savings_FirstYear!F23&lt;0.5%,100%,IF(AND(Savings_FirstYear!F23&gt;=0.5%,Savings_FirstYear!F23&lt;1%),80%,IF(Savings_FirstYear!F23&gt;=1%,60%)))</f>
        <v>1</v>
      </c>
      <c r="F23" s="73">
        <f>IF(Savings_FirstYear!G23&lt;0.5%,100%,IF(AND(Savings_FirstYear!G23&gt;=0.5%,Savings_FirstYear!G23&lt;1%),80%,IF(Savings_FirstYear!G23&gt;=1%,60%)))</f>
        <v>1</v>
      </c>
      <c r="G23" s="73">
        <f>IF(Savings_FirstYear!H23&lt;0.5%,100%,IF(AND(Savings_FirstYear!H23&gt;=0.5%,Savings_FirstYear!H23&lt;1%),80%,IF(Savings_FirstYear!H23&gt;=1%,60%)))</f>
        <v>1</v>
      </c>
      <c r="H23" s="73">
        <f>IF(Savings_FirstYear!I23&lt;0.5%,100%,IF(AND(Savings_FirstYear!I23&gt;=0.5%,Savings_FirstYear!I23&lt;1%),80%,IF(Savings_FirstYear!I23&gt;=1%,60%)))</f>
        <v>1</v>
      </c>
      <c r="I23" s="73">
        <f>IF(Savings_FirstYear!J23&lt;0.5%,100%,IF(AND(Savings_FirstYear!J23&gt;=0.5%,Savings_FirstYear!J23&lt;1%),80%,IF(Savings_FirstYear!J23&gt;=1%,60%)))</f>
        <v>1</v>
      </c>
      <c r="J23" s="73">
        <f>IF(Savings_FirstYear!K23&lt;0.5%,100%,IF(AND(Savings_FirstYear!K23&gt;=0.5%,Savings_FirstYear!K23&lt;1%),80%,IF(Savings_FirstYear!K23&gt;=1%,60%)))</f>
        <v>1</v>
      </c>
      <c r="K23" s="73">
        <f>IF(Savings_FirstYear!L23&lt;0.5%,100%,IF(AND(Savings_FirstYear!L23&gt;=0.5%,Savings_FirstYear!L23&lt;1%),80%,IF(Savings_FirstYear!L23&gt;=1%,60%)))</f>
        <v>1</v>
      </c>
      <c r="L23" s="73">
        <f>IF(Savings_FirstYear!M23&lt;0.5%,100%,IF(AND(Savings_FirstYear!M23&gt;=0.5%,Savings_FirstYear!M23&lt;1%),80%,IF(Savings_FirstYear!M23&gt;=1%,60%)))</f>
        <v>0.6</v>
      </c>
      <c r="M23" s="73">
        <f>IF(Savings_FirstYear!N23&lt;0.5%,100%,IF(AND(Savings_FirstYear!N23&gt;=0.5%,Savings_FirstYear!N23&lt;1%),80%,IF(Savings_FirstYear!N23&gt;=1%,60%)))</f>
        <v>0.6</v>
      </c>
      <c r="N23" s="73">
        <f>IF(Savings_FirstYear!O23&lt;0.5%,100%,IF(AND(Savings_FirstYear!O23&gt;=0.5%,Savings_FirstYear!O23&lt;1%),80%,IF(Savings_FirstYear!O23&gt;=1%,60%)))</f>
        <v>0.6</v>
      </c>
      <c r="O23" s="73">
        <f>IF(Savings_FirstYear!P23&lt;0.5%,100%,IF(AND(Savings_FirstYear!P23&gt;=0.5%,Savings_FirstYear!P23&lt;1%),80%,IF(Savings_FirstYear!P23&gt;=1%,60%)))</f>
        <v>0.6</v>
      </c>
      <c r="P23" s="73">
        <f>IF(Savings_FirstYear!Q23&lt;0.5%,100%,IF(AND(Savings_FirstYear!Q23&gt;=0.5%,Savings_FirstYear!Q23&lt;1%),80%,IF(Savings_FirstYear!Q23&gt;=1%,60%)))</f>
        <v>0.6</v>
      </c>
      <c r="Q23" s="73">
        <f>IF(Savings_FirstYear!R23&lt;0.5%,100%,IF(AND(Savings_FirstYear!R23&gt;=0.5%,Savings_FirstYear!R23&lt;1%),80%,IF(Savings_FirstYear!R23&gt;=1%,60%)))</f>
        <v>0.6</v>
      </c>
      <c r="R23" s="73">
        <f>IF(Savings_FirstYear!S23&lt;0.5%,100%,IF(AND(Savings_FirstYear!S23&gt;=0.5%,Savings_FirstYear!S23&lt;1%),80%,IF(Savings_FirstYear!S23&gt;=1%,60%)))</f>
        <v>0.6</v>
      </c>
      <c r="S23" s="73">
        <f>IF(Savings_FirstYear!T23&lt;0.5%,100%,IF(AND(Savings_FirstYear!T23&gt;=0.5%,Savings_FirstYear!T23&lt;1%),80%,IF(Savings_FirstYear!T23&gt;=1%,60%)))</f>
        <v>0.6</v>
      </c>
      <c r="T23" s="73">
        <f>IF(Savings_FirstYear!U23&lt;0.5%,100%,IF(AND(Savings_FirstYear!U23&gt;=0.5%,Savings_FirstYear!U23&lt;1%),80%,IF(Savings_FirstYear!U23&gt;=1%,60%)))</f>
        <v>0.6</v>
      </c>
      <c r="U23" s="73">
        <f>IF(Savings_FirstYear!V23&lt;0.5%,100%,IF(AND(Savings_FirstYear!V23&gt;=0.5%,Savings_FirstYear!V23&lt;1%),80%,IF(Savings_FirstYear!V23&gt;=1%,60%)))</f>
        <v>0.6</v>
      </c>
      <c r="V23" s="73">
        <f>IF(Savings_FirstYear!W23&lt;0.5%,100%,IF(AND(Savings_FirstYear!W23&gt;=0.5%,Savings_FirstYear!W23&lt;1%),80%,IF(Savings_FirstYear!W23&gt;=1%,60%)))</f>
        <v>0.6</v>
      </c>
      <c r="W23" s="73">
        <f>IF(Savings_FirstYear!X23&lt;0.5%,100%,IF(AND(Savings_FirstYear!X23&gt;=0.5%,Savings_FirstYear!X23&lt;1%),80%,IF(Savings_FirstYear!X23&gt;=1%,60%)))</f>
        <v>0.6</v>
      </c>
      <c r="X23" s="73">
        <f>IF(Savings_FirstYear!Y23&lt;0.5%,100%,IF(AND(Savings_FirstYear!Y23&gt;=0.5%,Savings_FirstYear!Y23&lt;1%),80%,IF(Savings_FirstYear!Y23&gt;=1%,60%)))</f>
        <v>0.6</v>
      </c>
      <c r="Y23" s="73">
        <f>IF(Savings_FirstYear!Z23&lt;0.5%,100%,IF(AND(Savings_FirstYear!Z23&gt;=0.5%,Savings_FirstYear!Z23&lt;1%),80%,IF(Savings_FirstYear!Z23&gt;=1%,60%)))</f>
        <v>0.6</v>
      </c>
      <c r="Z23" s="73">
        <f>IF(Savings_FirstYear!AA23&lt;0.5%,100%,IF(AND(Savings_FirstYear!AA23&gt;=0.5%,Savings_FirstYear!AA23&lt;1%),80%,IF(Savings_FirstYear!AA23&gt;=1%,60%)))</f>
        <v>0.6</v>
      </c>
      <c r="AA23" s="73">
        <f>IF(Savings_FirstYear!AB23&lt;0.5%,100%,IF(AND(Savings_FirstYear!AB23&gt;=0.5%,Savings_FirstYear!AB23&lt;1%),80%,IF(Savings_FirstYear!AB23&gt;=1%,60%)))</f>
        <v>0.6</v>
      </c>
      <c r="AB23" s="73">
        <f>IF(Savings_FirstYear!AC23&lt;0.5%,100%,IF(AND(Savings_FirstYear!AC23&gt;=0.5%,Savings_FirstYear!AC23&lt;1%),80%,IF(Savings_FirstYear!AC23&gt;=1%,60%)))</f>
        <v>0.6</v>
      </c>
      <c r="AC23" s="73">
        <f>IF(Savings_FirstYear!AD23&lt;0.5%,100%,IF(AND(Savings_FirstYear!AD23&gt;=0.5%,Savings_FirstYear!AD23&lt;1%),80%,IF(Savings_FirstYear!AD23&gt;=1%,60%)))</f>
        <v>0.6</v>
      </c>
      <c r="AD23" s="73">
        <f>IF(Savings_FirstYear!AE23&lt;0.5%,100%,IF(AND(Savings_FirstYear!AE23&gt;=0.5%,Savings_FirstYear!AE23&lt;1%),80%,IF(Savings_FirstYear!AE23&gt;=1%,60%)))</f>
        <v>0.6</v>
      </c>
      <c r="AE23" s="73">
        <f>IF(Savings_FirstYear!AF23&lt;0.5%,100%,IF(AND(Savings_FirstYear!AF23&gt;=0.5%,Savings_FirstYear!AF23&lt;1%),80%,IF(Savings_FirstYear!AF23&gt;=1%,60%)))</f>
        <v>0.6</v>
      </c>
      <c r="AF23" s="73">
        <f>IF(Savings_FirstYear!AG23&lt;0.5%,100%,IF(AND(Savings_FirstYear!AG23&gt;=0.5%,Savings_FirstYear!AG23&lt;1%),80%,IF(Savings_FirstYear!AG23&gt;=1%,60%)))</f>
        <v>0.6</v>
      </c>
      <c r="AG23" s="73">
        <f>IF(Savings_FirstYear!AH23&lt;0.5%,100%,IF(AND(Savings_FirstYear!AH23&gt;=0.5%,Savings_FirstYear!AH23&lt;1%),80%,IF(Savings_FirstYear!AH23&gt;=1%,60%)))</f>
        <v>0.6</v>
      </c>
      <c r="AH23" s="73">
        <f>IF(Savings_FirstYear!AI23&lt;0.5%,100%,IF(AND(Savings_FirstYear!AI23&gt;=0.5%,Savings_FirstYear!AI23&lt;1%),80%,IF(Savings_FirstYear!AI23&gt;=1%,60%)))</f>
        <v>0.6</v>
      </c>
      <c r="AI23" s="73">
        <f>IF(Savings_FirstYear!AJ23&lt;0.5%,100%,IF(AND(Savings_FirstYear!AJ23&gt;=0.5%,Savings_FirstYear!AJ23&lt;1%),80%,IF(Savings_FirstYear!AJ23&gt;=1%,60%)))</f>
        <v>0.6</v>
      </c>
      <c r="AJ23" s="73">
        <f>IF(Savings_FirstYear!AK23&lt;0.5%,100%,IF(AND(Savings_FirstYear!AK23&gt;=0.5%,Savings_FirstYear!AK23&lt;1%),80%,IF(Savings_FirstYear!AK23&gt;=1%,60%)))</f>
        <v>0.6</v>
      </c>
      <c r="AK23" s="73">
        <f>IF(Savings_FirstYear!AL23&lt;0.5%,100%,IF(AND(Savings_FirstYear!AL23&gt;=0.5%,Savings_FirstYear!AL23&lt;1%),80%,IF(Savings_FirstYear!AL23&gt;=1%,60%)))</f>
        <v>0.6</v>
      </c>
      <c r="AL23" s="73">
        <f>IF(Savings_FirstYear!AM23&lt;0.5%,100%,IF(AND(Savings_FirstYear!AM23&gt;=0.5%,Savings_FirstYear!AM23&lt;1%),80%,IF(Savings_FirstYear!AM23&gt;=1%,60%)))</f>
        <v>0.6</v>
      </c>
      <c r="AM23" s="73">
        <f>IF(Savings_FirstYear!AN23&lt;0.5%,100%,IF(AND(Savings_FirstYear!AN23&gt;=0.5%,Savings_FirstYear!AN23&lt;1%),80%,IF(Savings_FirstYear!AN23&gt;=1%,60%)))</f>
        <v>0.6</v>
      </c>
      <c r="AN23" s="73">
        <f>IF(Savings_FirstYear!AO23&lt;0.5%,100%,IF(AND(Savings_FirstYear!AO23&gt;=0.5%,Savings_FirstYear!AO23&lt;1%),80%,IF(Savings_FirstYear!AO23&gt;=1%,60%)))</f>
        <v>0.6</v>
      </c>
      <c r="AO23" s="73">
        <f>IF(Savings_FirstYear!AP23&lt;0.5%,100%,IF(AND(Savings_FirstYear!AP23&gt;=0.5%,Savings_FirstYear!AP23&lt;1%),80%,IF(Savings_FirstYear!AP23&gt;=1%,60%)))</f>
        <v>0.6</v>
      </c>
      <c r="AP23" s="73">
        <f>IF(Savings_FirstYear!AQ23&lt;0.5%,100%,IF(AND(Savings_FirstYear!AQ23&gt;=0.5%,Savings_FirstYear!AQ23&lt;1%),80%,IF(Savings_FirstYear!AQ23&gt;=1%,60%)))</f>
        <v>0.6</v>
      </c>
      <c r="AQ23" s="42">
        <f t="shared" si="37"/>
        <v>110</v>
      </c>
      <c r="AR23" s="42">
        <f t="shared" si="0"/>
        <v>110</v>
      </c>
      <c r="AS23" s="42">
        <f t="shared" si="1"/>
        <v>110</v>
      </c>
      <c r="AT23" s="42">
        <f t="shared" si="2"/>
        <v>110</v>
      </c>
      <c r="AU23" s="42">
        <f t="shared" si="3"/>
        <v>110</v>
      </c>
      <c r="AV23" s="42">
        <f t="shared" si="4"/>
        <v>110</v>
      </c>
      <c r="AW23" s="42">
        <f t="shared" si="5"/>
        <v>110</v>
      </c>
      <c r="AX23" s="42">
        <f t="shared" si="6"/>
        <v>66</v>
      </c>
      <c r="AY23" s="42">
        <f t="shared" si="7"/>
        <v>66</v>
      </c>
      <c r="AZ23" s="42">
        <f t="shared" si="8"/>
        <v>66</v>
      </c>
      <c r="BA23" s="42">
        <f t="shared" si="9"/>
        <v>66</v>
      </c>
      <c r="BB23" s="42">
        <f t="shared" si="10"/>
        <v>66</v>
      </c>
      <c r="BC23" s="42">
        <f t="shared" si="11"/>
        <v>66</v>
      </c>
      <c r="BD23" s="42">
        <f t="shared" si="12"/>
        <v>66</v>
      </c>
      <c r="BE23" s="42">
        <f t="shared" si="13"/>
        <v>66</v>
      </c>
      <c r="BF23" s="42">
        <f t="shared" si="14"/>
        <v>66</v>
      </c>
      <c r="BG23" s="42">
        <f t="shared" si="15"/>
        <v>66</v>
      </c>
      <c r="BH23" s="42">
        <f t="shared" si="16"/>
        <v>66</v>
      </c>
      <c r="BI23" s="42">
        <f t="shared" si="17"/>
        <v>66</v>
      </c>
      <c r="BJ23" s="42">
        <f t="shared" si="18"/>
        <v>66</v>
      </c>
      <c r="BK23" s="42">
        <f t="shared" si="19"/>
        <v>66</v>
      </c>
      <c r="BL23" s="42">
        <f t="shared" si="20"/>
        <v>66</v>
      </c>
      <c r="BM23" s="42">
        <f t="shared" si="21"/>
        <v>66</v>
      </c>
      <c r="BN23" s="42">
        <f t="shared" si="22"/>
        <v>66</v>
      </c>
      <c r="BO23" s="42">
        <f t="shared" si="23"/>
        <v>66</v>
      </c>
      <c r="BP23" s="42">
        <f t="shared" si="24"/>
        <v>66</v>
      </c>
      <c r="BQ23" s="42">
        <f t="shared" si="25"/>
        <v>66</v>
      </c>
      <c r="BR23" s="42">
        <f t="shared" si="26"/>
        <v>66</v>
      </c>
      <c r="BS23" s="42">
        <f t="shared" si="27"/>
        <v>66</v>
      </c>
      <c r="BT23" s="42">
        <f t="shared" si="28"/>
        <v>66</v>
      </c>
      <c r="BU23" s="42">
        <f t="shared" si="29"/>
        <v>66</v>
      </c>
      <c r="BV23" s="42">
        <f t="shared" si="30"/>
        <v>66</v>
      </c>
      <c r="BW23" s="42">
        <f t="shared" si="31"/>
        <v>66</v>
      </c>
      <c r="BX23" s="42">
        <f t="shared" si="32"/>
        <v>66</v>
      </c>
      <c r="BY23" s="42">
        <f t="shared" si="33"/>
        <v>66</v>
      </c>
      <c r="BZ23" s="42">
        <f t="shared" si="34"/>
        <v>66</v>
      </c>
      <c r="CA23" s="42">
        <f t="shared" si="35"/>
        <v>66</v>
      </c>
      <c r="CB23" s="42">
        <f t="shared" si="36"/>
        <v>66</v>
      </c>
      <c r="CC23" s="18"/>
      <c r="CE23" s="24"/>
    </row>
    <row r="24" spans="2:83" x14ac:dyDescent="0.35">
      <c r="B24" s="27" t="s">
        <v>2088</v>
      </c>
      <c r="C24" s="27" t="s">
        <v>30</v>
      </c>
      <c r="D24" s="35">
        <v>110</v>
      </c>
      <c r="E24" s="73">
        <f>IF(Savings_FirstYear!F24&lt;0.5%,100%,IF(AND(Savings_FirstYear!F24&gt;=0.5%,Savings_FirstYear!F24&lt;1%),80%,IF(Savings_FirstYear!F24&gt;=1%,60%)))</f>
        <v>1</v>
      </c>
      <c r="F24" s="73">
        <f>IF(Savings_FirstYear!G24&lt;0.5%,100%,IF(AND(Savings_FirstYear!G24&gt;=0.5%,Savings_FirstYear!G24&lt;1%),80%,IF(Savings_FirstYear!G24&gt;=1%,60%)))</f>
        <v>1</v>
      </c>
      <c r="G24" s="73">
        <f>IF(Savings_FirstYear!H24&lt;0.5%,100%,IF(AND(Savings_FirstYear!H24&gt;=0.5%,Savings_FirstYear!H24&lt;1%),80%,IF(Savings_FirstYear!H24&gt;=1%,60%)))</f>
        <v>1</v>
      </c>
      <c r="H24" s="73">
        <f>IF(Savings_FirstYear!I24&lt;0.5%,100%,IF(AND(Savings_FirstYear!I24&gt;=0.5%,Savings_FirstYear!I24&lt;1%),80%,IF(Savings_FirstYear!I24&gt;=1%,60%)))</f>
        <v>1</v>
      </c>
      <c r="I24" s="73">
        <f>IF(Savings_FirstYear!J24&lt;0.5%,100%,IF(AND(Savings_FirstYear!J24&gt;=0.5%,Savings_FirstYear!J24&lt;1%),80%,IF(Savings_FirstYear!J24&gt;=1%,60%)))</f>
        <v>1</v>
      </c>
      <c r="J24" s="73">
        <f>IF(Savings_FirstYear!K24&lt;0.5%,100%,IF(AND(Savings_FirstYear!K24&gt;=0.5%,Savings_FirstYear!K24&lt;1%),80%,IF(Savings_FirstYear!K24&gt;=1%,60%)))</f>
        <v>1</v>
      </c>
      <c r="K24" s="73">
        <f>IF(Savings_FirstYear!L24&lt;0.5%,100%,IF(AND(Savings_FirstYear!L24&gt;=0.5%,Savings_FirstYear!L24&lt;1%),80%,IF(Savings_FirstYear!L24&gt;=1%,60%)))</f>
        <v>1</v>
      </c>
      <c r="L24" s="73">
        <f>IF(Savings_FirstYear!M24&lt;0.5%,100%,IF(AND(Savings_FirstYear!M24&gt;=0.5%,Savings_FirstYear!M24&lt;1%),80%,IF(Savings_FirstYear!M24&gt;=1%,60%)))</f>
        <v>0.6</v>
      </c>
      <c r="M24" s="73">
        <f>IF(Savings_FirstYear!N24&lt;0.5%,100%,IF(AND(Savings_FirstYear!N24&gt;=0.5%,Savings_FirstYear!N24&lt;1%),80%,IF(Savings_FirstYear!N24&gt;=1%,60%)))</f>
        <v>0.6</v>
      </c>
      <c r="N24" s="73">
        <f>IF(Savings_FirstYear!O24&lt;0.5%,100%,IF(AND(Savings_FirstYear!O24&gt;=0.5%,Savings_FirstYear!O24&lt;1%),80%,IF(Savings_FirstYear!O24&gt;=1%,60%)))</f>
        <v>0.6</v>
      </c>
      <c r="O24" s="73">
        <f>IF(Savings_FirstYear!P24&lt;0.5%,100%,IF(AND(Savings_FirstYear!P24&gt;=0.5%,Savings_FirstYear!P24&lt;1%),80%,IF(Savings_FirstYear!P24&gt;=1%,60%)))</f>
        <v>0.6</v>
      </c>
      <c r="P24" s="73">
        <f>IF(Savings_FirstYear!Q24&lt;0.5%,100%,IF(AND(Savings_FirstYear!Q24&gt;=0.5%,Savings_FirstYear!Q24&lt;1%),80%,IF(Savings_FirstYear!Q24&gt;=1%,60%)))</f>
        <v>0.6</v>
      </c>
      <c r="Q24" s="73">
        <f>IF(Savings_FirstYear!R24&lt;0.5%,100%,IF(AND(Savings_FirstYear!R24&gt;=0.5%,Savings_FirstYear!R24&lt;1%),80%,IF(Savings_FirstYear!R24&gt;=1%,60%)))</f>
        <v>0.6</v>
      </c>
      <c r="R24" s="73">
        <f>IF(Savings_FirstYear!S24&lt;0.5%,100%,IF(AND(Savings_FirstYear!S24&gt;=0.5%,Savings_FirstYear!S24&lt;1%),80%,IF(Savings_FirstYear!S24&gt;=1%,60%)))</f>
        <v>0.6</v>
      </c>
      <c r="S24" s="73">
        <f>IF(Savings_FirstYear!T24&lt;0.5%,100%,IF(AND(Savings_FirstYear!T24&gt;=0.5%,Savings_FirstYear!T24&lt;1%),80%,IF(Savings_FirstYear!T24&gt;=1%,60%)))</f>
        <v>0.6</v>
      </c>
      <c r="T24" s="73">
        <f>IF(Savings_FirstYear!U24&lt;0.5%,100%,IF(AND(Savings_FirstYear!U24&gt;=0.5%,Savings_FirstYear!U24&lt;1%),80%,IF(Savings_FirstYear!U24&gt;=1%,60%)))</f>
        <v>0.6</v>
      </c>
      <c r="U24" s="73">
        <f>IF(Savings_FirstYear!V24&lt;0.5%,100%,IF(AND(Savings_FirstYear!V24&gt;=0.5%,Savings_FirstYear!V24&lt;1%),80%,IF(Savings_FirstYear!V24&gt;=1%,60%)))</f>
        <v>0.6</v>
      </c>
      <c r="V24" s="73">
        <f>IF(Savings_FirstYear!W24&lt;0.5%,100%,IF(AND(Savings_FirstYear!W24&gt;=0.5%,Savings_FirstYear!W24&lt;1%),80%,IF(Savings_FirstYear!W24&gt;=1%,60%)))</f>
        <v>0.6</v>
      </c>
      <c r="W24" s="73">
        <f>IF(Savings_FirstYear!X24&lt;0.5%,100%,IF(AND(Savings_FirstYear!X24&gt;=0.5%,Savings_FirstYear!X24&lt;1%),80%,IF(Savings_FirstYear!X24&gt;=1%,60%)))</f>
        <v>0.6</v>
      </c>
      <c r="X24" s="73">
        <f>IF(Savings_FirstYear!Y24&lt;0.5%,100%,IF(AND(Savings_FirstYear!Y24&gt;=0.5%,Savings_FirstYear!Y24&lt;1%),80%,IF(Savings_FirstYear!Y24&gt;=1%,60%)))</f>
        <v>0.6</v>
      </c>
      <c r="Y24" s="73">
        <f>IF(Savings_FirstYear!Z24&lt;0.5%,100%,IF(AND(Savings_FirstYear!Z24&gt;=0.5%,Savings_FirstYear!Z24&lt;1%),80%,IF(Savings_FirstYear!Z24&gt;=1%,60%)))</f>
        <v>0.6</v>
      </c>
      <c r="Z24" s="73">
        <f>IF(Savings_FirstYear!AA24&lt;0.5%,100%,IF(AND(Savings_FirstYear!AA24&gt;=0.5%,Savings_FirstYear!AA24&lt;1%),80%,IF(Savings_FirstYear!AA24&gt;=1%,60%)))</f>
        <v>0.6</v>
      </c>
      <c r="AA24" s="73">
        <f>IF(Savings_FirstYear!AB24&lt;0.5%,100%,IF(AND(Savings_FirstYear!AB24&gt;=0.5%,Savings_FirstYear!AB24&lt;1%),80%,IF(Savings_FirstYear!AB24&gt;=1%,60%)))</f>
        <v>0.6</v>
      </c>
      <c r="AB24" s="73">
        <f>IF(Savings_FirstYear!AC24&lt;0.5%,100%,IF(AND(Savings_FirstYear!AC24&gt;=0.5%,Savings_FirstYear!AC24&lt;1%),80%,IF(Savings_FirstYear!AC24&gt;=1%,60%)))</f>
        <v>0.6</v>
      </c>
      <c r="AC24" s="73">
        <f>IF(Savings_FirstYear!AD24&lt;0.5%,100%,IF(AND(Savings_FirstYear!AD24&gt;=0.5%,Savings_FirstYear!AD24&lt;1%),80%,IF(Savings_FirstYear!AD24&gt;=1%,60%)))</f>
        <v>0.6</v>
      </c>
      <c r="AD24" s="73">
        <f>IF(Savings_FirstYear!AE24&lt;0.5%,100%,IF(AND(Savings_FirstYear!AE24&gt;=0.5%,Savings_FirstYear!AE24&lt;1%),80%,IF(Savings_FirstYear!AE24&gt;=1%,60%)))</f>
        <v>0.6</v>
      </c>
      <c r="AE24" s="73">
        <f>IF(Savings_FirstYear!AF24&lt;0.5%,100%,IF(AND(Savings_FirstYear!AF24&gt;=0.5%,Savings_FirstYear!AF24&lt;1%),80%,IF(Savings_FirstYear!AF24&gt;=1%,60%)))</f>
        <v>0.6</v>
      </c>
      <c r="AF24" s="73">
        <f>IF(Savings_FirstYear!AG24&lt;0.5%,100%,IF(AND(Savings_FirstYear!AG24&gt;=0.5%,Savings_FirstYear!AG24&lt;1%),80%,IF(Savings_FirstYear!AG24&gt;=1%,60%)))</f>
        <v>0.6</v>
      </c>
      <c r="AG24" s="73">
        <f>IF(Savings_FirstYear!AH24&lt;0.5%,100%,IF(AND(Savings_FirstYear!AH24&gt;=0.5%,Savings_FirstYear!AH24&lt;1%),80%,IF(Savings_FirstYear!AH24&gt;=1%,60%)))</f>
        <v>0.6</v>
      </c>
      <c r="AH24" s="73">
        <f>IF(Savings_FirstYear!AI24&lt;0.5%,100%,IF(AND(Savings_FirstYear!AI24&gt;=0.5%,Savings_FirstYear!AI24&lt;1%),80%,IF(Savings_FirstYear!AI24&gt;=1%,60%)))</f>
        <v>0.6</v>
      </c>
      <c r="AI24" s="73">
        <f>IF(Savings_FirstYear!AJ24&lt;0.5%,100%,IF(AND(Savings_FirstYear!AJ24&gt;=0.5%,Savings_FirstYear!AJ24&lt;1%),80%,IF(Savings_FirstYear!AJ24&gt;=1%,60%)))</f>
        <v>0.6</v>
      </c>
      <c r="AJ24" s="73">
        <f>IF(Savings_FirstYear!AK24&lt;0.5%,100%,IF(AND(Savings_FirstYear!AK24&gt;=0.5%,Savings_FirstYear!AK24&lt;1%),80%,IF(Savings_FirstYear!AK24&gt;=1%,60%)))</f>
        <v>0.6</v>
      </c>
      <c r="AK24" s="73">
        <f>IF(Savings_FirstYear!AL24&lt;0.5%,100%,IF(AND(Savings_FirstYear!AL24&gt;=0.5%,Savings_FirstYear!AL24&lt;1%),80%,IF(Savings_FirstYear!AL24&gt;=1%,60%)))</f>
        <v>0.6</v>
      </c>
      <c r="AL24" s="73">
        <f>IF(Savings_FirstYear!AM24&lt;0.5%,100%,IF(AND(Savings_FirstYear!AM24&gt;=0.5%,Savings_FirstYear!AM24&lt;1%),80%,IF(Savings_FirstYear!AM24&gt;=1%,60%)))</f>
        <v>0.6</v>
      </c>
      <c r="AM24" s="73">
        <f>IF(Savings_FirstYear!AN24&lt;0.5%,100%,IF(AND(Savings_FirstYear!AN24&gt;=0.5%,Savings_FirstYear!AN24&lt;1%),80%,IF(Savings_FirstYear!AN24&gt;=1%,60%)))</f>
        <v>0.6</v>
      </c>
      <c r="AN24" s="73">
        <f>IF(Savings_FirstYear!AO24&lt;0.5%,100%,IF(AND(Savings_FirstYear!AO24&gt;=0.5%,Savings_FirstYear!AO24&lt;1%),80%,IF(Savings_FirstYear!AO24&gt;=1%,60%)))</f>
        <v>0.6</v>
      </c>
      <c r="AO24" s="73">
        <f>IF(Savings_FirstYear!AP24&lt;0.5%,100%,IF(AND(Savings_FirstYear!AP24&gt;=0.5%,Savings_FirstYear!AP24&lt;1%),80%,IF(Savings_FirstYear!AP24&gt;=1%,60%)))</f>
        <v>0.6</v>
      </c>
      <c r="AP24" s="73">
        <f>IF(Savings_FirstYear!AQ24&lt;0.5%,100%,IF(AND(Savings_FirstYear!AQ24&gt;=0.5%,Savings_FirstYear!AQ24&lt;1%),80%,IF(Savings_FirstYear!AQ24&gt;=1%,60%)))</f>
        <v>0.6</v>
      </c>
      <c r="AQ24" s="42">
        <f t="shared" si="37"/>
        <v>110</v>
      </c>
      <c r="AR24" s="42">
        <f t="shared" si="0"/>
        <v>110</v>
      </c>
      <c r="AS24" s="42">
        <f t="shared" si="1"/>
        <v>110</v>
      </c>
      <c r="AT24" s="42">
        <f t="shared" si="2"/>
        <v>110</v>
      </c>
      <c r="AU24" s="42">
        <f t="shared" si="3"/>
        <v>110</v>
      </c>
      <c r="AV24" s="42">
        <f t="shared" si="4"/>
        <v>110</v>
      </c>
      <c r="AW24" s="42">
        <f t="shared" si="5"/>
        <v>110</v>
      </c>
      <c r="AX24" s="42">
        <f t="shared" si="6"/>
        <v>66</v>
      </c>
      <c r="AY24" s="42">
        <f t="shared" si="7"/>
        <v>66</v>
      </c>
      <c r="AZ24" s="42">
        <f t="shared" si="8"/>
        <v>66</v>
      </c>
      <c r="BA24" s="42">
        <f t="shared" si="9"/>
        <v>66</v>
      </c>
      <c r="BB24" s="42">
        <f t="shared" si="10"/>
        <v>66</v>
      </c>
      <c r="BC24" s="42">
        <f t="shared" si="11"/>
        <v>66</v>
      </c>
      <c r="BD24" s="42">
        <f t="shared" si="12"/>
        <v>66</v>
      </c>
      <c r="BE24" s="42">
        <f t="shared" si="13"/>
        <v>66</v>
      </c>
      <c r="BF24" s="42">
        <f t="shared" si="14"/>
        <v>66</v>
      </c>
      <c r="BG24" s="42">
        <f t="shared" si="15"/>
        <v>66</v>
      </c>
      <c r="BH24" s="42">
        <f t="shared" si="16"/>
        <v>66</v>
      </c>
      <c r="BI24" s="42">
        <f t="shared" si="17"/>
        <v>66</v>
      </c>
      <c r="BJ24" s="42">
        <f t="shared" si="18"/>
        <v>66</v>
      </c>
      <c r="BK24" s="42">
        <f t="shared" si="19"/>
        <v>66</v>
      </c>
      <c r="BL24" s="42">
        <f t="shared" si="20"/>
        <v>66</v>
      </c>
      <c r="BM24" s="42">
        <f t="shared" si="21"/>
        <v>66</v>
      </c>
      <c r="BN24" s="42">
        <f t="shared" si="22"/>
        <v>66</v>
      </c>
      <c r="BO24" s="42">
        <f t="shared" si="23"/>
        <v>66</v>
      </c>
      <c r="BP24" s="42">
        <f t="shared" si="24"/>
        <v>66</v>
      </c>
      <c r="BQ24" s="42">
        <f t="shared" si="25"/>
        <v>66</v>
      </c>
      <c r="BR24" s="42">
        <f t="shared" si="26"/>
        <v>66</v>
      </c>
      <c r="BS24" s="42">
        <f t="shared" si="27"/>
        <v>66</v>
      </c>
      <c r="BT24" s="42">
        <f t="shared" si="28"/>
        <v>66</v>
      </c>
      <c r="BU24" s="42">
        <f t="shared" si="29"/>
        <v>66</v>
      </c>
      <c r="BV24" s="42">
        <f t="shared" si="30"/>
        <v>66</v>
      </c>
      <c r="BW24" s="42">
        <f t="shared" si="31"/>
        <v>66</v>
      </c>
      <c r="BX24" s="42">
        <f t="shared" si="32"/>
        <v>66</v>
      </c>
      <c r="BY24" s="42">
        <f t="shared" si="33"/>
        <v>66</v>
      </c>
      <c r="BZ24" s="42">
        <f t="shared" si="34"/>
        <v>66</v>
      </c>
      <c r="CA24" s="42">
        <f t="shared" si="35"/>
        <v>66</v>
      </c>
      <c r="CB24" s="42">
        <f t="shared" si="36"/>
        <v>66</v>
      </c>
      <c r="CC24" s="18"/>
      <c r="CE24" s="24"/>
    </row>
    <row r="25" spans="2:83" x14ac:dyDescent="0.35">
      <c r="B25" s="27" t="s">
        <v>2089</v>
      </c>
      <c r="C25" s="27" t="s">
        <v>173</v>
      </c>
      <c r="D25" s="35">
        <v>110</v>
      </c>
      <c r="E25" s="73">
        <f>IF(Savings_FirstYear!F25&lt;0.5%,100%,IF(AND(Savings_FirstYear!F25&gt;=0.5%,Savings_FirstYear!F25&lt;1%),80%,IF(Savings_FirstYear!F25&gt;=1%,60%)))</f>
        <v>1</v>
      </c>
      <c r="F25" s="73">
        <f>IF(Savings_FirstYear!G25&lt;0.5%,100%,IF(AND(Savings_FirstYear!G25&gt;=0.5%,Savings_FirstYear!G25&lt;1%),80%,IF(Savings_FirstYear!G25&gt;=1%,60%)))</f>
        <v>1</v>
      </c>
      <c r="G25" s="73">
        <f>IF(Savings_FirstYear!H25&lt;0.5%,100%,IF(AND(Savings_FirstYear!H25&gt;=0.5%,Savings_FirstYear!H25&lt;1%),80%,IF(Savings_FirstYear!H25&gt;=1%,60%)))</f>
        <v>1</v>
      </c>
      <c r="H25" s="73">
        <f>IF(Savings_FirstYear!I25&lt;0.5%,100%,IF(AND(Savings_FirstYear!I25&gt;=0.5%,Savings_FirstYear!I25&lt;1%),80%,IF(Savings_FirstYear!I25&gt;=1%,60%)))</f>
        <v>1</v>
      </c>
      <c r="I25" s="73">
        <f>IF(Savings_FirstYear!J25&lt;0.5%,100%,IF(AND(Savings_FirstYear!J25&gt;=0.5%,Savings_FirstYear!J25&lt;1%),80%,IF(Savings_FirstYear!J25&gt;=1%,60%)))</f>
        <v>1</v>
      </c>
      <c r="J25" s="73">
        <f>IF(Savings_FirstYear!K25&lt;0.5%,100%,IF(AND(Savings_FirstYear!K25&gt;=0.5%,Savings_FirstYear!K25&lt;1%),80%,IF(Savings_FirstYear!K25&gt;=1%,60%)))</f>
        <v>1</v>
      </c>
      <c r="K25" s="73">
        <f>IF(Savings_FirstYear!L25&lt;0.5%,100%,IF(AND(Savings_FirstYear!L25&gt;=0.5%,Savings_FirstYear!L25&lt;1%),80%,IF(Savings_FirstYear!L25&gt;=1%,60%)))</f>
        <v>1</v>
      </c>
      <c r="L25" s="73">
        <f>IF(Savings_FirstYear!M25&lt;0.5%,100%,IF(AND(Savings_FirstYear!M25&gt;=0.5%,Savings_FirstYear!M25&lt;1%),80%,IF(Savings_FirstYear!M25&gt;=1%,60%)))</f>
        <v>0.6</v>
      </c>
      <c r="M25" s="73">
        <f>IF(Savings_FirstYear!N25&lt;0.5%,100%,IF(AND(Savings_FirstYear!N25&gt;=0.5%,Savings_FirstYear!N25&lt;1%),80%,IF(Savings_FirstYear!N25&gt;=1%,60%)))</f>
        <v>0.6</v>
      </c>
      <c r="N25" s="73">
        <f>IF(Savings_FirstYear!O25&lt;0.5%,100%,IF(AND(Savings_FirstYear!O25&gt;=0.5%,Savings_FirstYear!O25&lt;1%),80%,IF(Savings_FirstYear!O25&gt;=1%,60%)))</f>
        <v>0.6</v>
      </c>
      <c r="O25" s="73">
        <f>IF(Savings_FirstYear!P25&lt;0.5%,100%,IF(AND(Savings_FirstYear!P25&gt;=0.5%,Savings_FirstYear!P25&lt;1%),80%,IF(Savings_FirstYear!P25&gt;=1%,60%)))</f>
        <v>0.6</v>
      </c>
      <c r="P25" s="73">
        <f>IF(Savings_FirstYear!Q25&lt;0.5%,100%,IF(AND(Savings_FirstYear!Q25&gt;=0.5%,Savings_FirstYear!Q25&lt;1%),80%,IF(Savings_FirstYear!Q25&gt;=1%,60%)))</f>
        <v>0.6</v>
      </c>
      <c r="Q25" s="73">
        <f>IF(Savings_FirstYear!R25&lt;0.5%,100%,IF(AND(Savings_FirstYear!R25&gt;=0.5%,Savings_FirstYear!R25&lt;1%),80%,IF(Savings_FirstYear!R25&gt;=1%,60%)))</f>
        <v>0.6</v>
      </c>
      <c r="R25" s="73">
        <f>IF(Savings_FirstYear!S25&lt;0.5%,100%,IF(AND(Savings_FirstYear!S25&gt;=0.5%,Savings_FirstYear!S25&lt;1%),80%,IF(Savings_FirstYear!S25&gt;=1%,60%)))</f>
        <v>0.6</v>
      </c>
      <c r="S25" s="73">
        <f>IF(Savings_FirstYear!T25&lt;0.5%,100%,IF(AND(Savings_FirstYear!T25&gt;=0.5%,Savings_FirstYear!T25&lt;1%),80%,IF(Savings_FirstYear!T25&gt;=1%,60%)))</f>
        <v>0.6</v>
      </c>
      <c r="T25" s="73">
        <f>IF(Savings_FirstYear!U25&lt;0.5%,100%,IF(AND(Savings_FirstYear!U25&gt;=0.5%,Savings_FirstYear!U25&lt;1%),80%,IF(Savings_FirstYear!U25&gt;=1%,60%)))</f>
        <v>0.6</v>
      </c>
      <c r="U25" s="73">
        <f>IF(Savings_FirstYear!V25&lt;0.5%,100%,IF(AND(Savings_FirstYear!V25&gt;=0.5%,Savings_FirstYear!V25&lt;1%),80%,IF(Savings_FirstYear!V25&gt;=1%,60%)))</f>
        <v>0.6</v>
      </c>
      <c r="V25" s="73">
        <f>IF(Savings_FirstYear!W25&lt;0.5%,100%,IF(AND(Savings_FirstYear!W25&gt;=0.5%,Savings_FirstYear!W25&lt;1%),80%,IF(Savings_FirstYear!W25&gt;=1%,60%)))</f>
        <v>0.6</v>
      </c>
      <c r="W25" s="73">
        <f>IF(Savings_FirstYear!X25&lt;0.5%,100%,IF(AND(Savings_FirstYear!X25&gt;=0.5%,Savings_FirstYear!X25&lt;1%),80%,IF(Savings_FirstYear!X25&gt;=1%,60%)))</f>
        <v>0.6</v>
      </c>
      <c r="X25" s="73">
        <f>IF(Savings_FirstYear!Y25&lt;0.5%,100%,IF(AND(Savings_FirstYear!Y25&gt;=0.5%,Savings_FirstYear!Y25&lt;1%),80%,IF(Savings_FirstYear!Y25&gt;=1%,60%)))</f>
        <v>0.6</v>
      </c>
      <c r="Y25" s="73">
        <f>IF(Savings_FirstYear!Z25&lt;0.5%,100%,IF(AND(Savings_FirstYear!Z25&gt;=0.5%,Savings_FirstYear!Z25&lt;1%),80%,IF(Savings_FirstYear!Z25&gt;=1%,60%)))</f>
        <v>0.6</v>
      </c>
      <c r="Z25" s="73">
        <f>IF(Savings_FirstYear!AA25&lt;0.5%,100%,IF(AND(Savings_FirstYear!AA25&gt;=0.5%,Savings_FirstYear!AA25&lt;1%),80%,IF(Savings_FirstYear!AA25&gt;=1%,60%)))</f>
        <v>0.6</v>
      </c>
      <c r="AA25" s="73">
        <f>IF(Savings_FirstYear!AB25&lt;0.5%,100%,IF(AND(Savings_FirstYear!AB25&gt;=0.5%,Savings_FirstYear!AB25&lt;1%),80%,IF(Savings_FirstYear!AB25&gt;=1%,60%)))</f>
        <v>0.6</v>
      </c>
      <c r="AB25" s="73">
        <f>IF(Savings_FirstYear!AC25&lt;0.5%,100%,IF(AND(Savings_FirstYear!AC25&gt;=0.5%,Savings_FirstYear!AC25&lt;1%),80%,IF(Savings_FirstYear!AC25&gt;=1%,60%)))</f>
        <v>0.6</v>
      </c>
      <c r="AC25" s="73">
        <f>IF(Savings_FirstYear!AD25&lt;0.5%,100%,IF(AND(Savings_FirstYear!AD25&gt;=0.5%,Savings_FirstYear!AD25&lt;1%),80%,IF(Savings_FirstYear!AD25&gt;=1%,60%)))</f>
        <v>0.6</v>
      </c>
      <c r="AD25" s="73">
        <f>IF(Savings_FirstYear!AE25&lt;0.5%,100%,IF(AND(Savings_FirstYear!AE25&gt;=0.5%,Savings_FirstYear!AE25&lt;1%),80%,IF(Savings_FirstYear!AE25&gt;=1%,60%)))</f>
        <v>0.6</v>
      </c>
      <c r="AE25" s="73">
        <f>IF(Savings_FirstYear!AF25&lt;0.5%,100%,IF(AND(Savings_FirstYear!AF25&gt;=0.5%,Savings_FirstYear!AF25&lt;1%),80%,IF(Savings_FirstYear!AF25&gt;=1%,60%)))</f>
        <v>0.6</v>
      </c>
      <c r="AF25" s="73">
        <f>IF(Savings_FirstYear!AG25&lt;0.5%,100%,IF(AND(Savings_FirstYear!AG25&gt;=0.5%,Savings_FirstYear!AG25&lt;1%),80%,IF(Savings_FirstYear!AG25&gt;=1%,60%)))</f>
        <v>0.6</v>
      </c>
      <c r="AG25" s="73">
        <f>IF(Savings_FirstYear!AH25&lt;0.5%,100%,IF(AND(Savings_FirstYear!AH25&gt;=0.5%,Savings_FirstYear!AH25&lt;1%),80%,IF(Savings_FirstYear!AH25&gt;=1%,60%)))</f>
        <v>0.6</v>
      </c>
      <c r="AH25" s="73">
        <f>IF(Savings_FirstYear!AI25&lt;0.5%,100%,IF(AND(Savings_FirstYear!AI25&gt;=0.5%,Savings_FirstYear!AI25&lt;1%),80%,IF(Savings_FirstYear!AI25&gt;=1%,60%)))</f>
        <v>0.6</v>
      </c>
      <c r="AI25" s="73">
        <f>IF(Savings_FirstYear!AJ25&lt;0.5%,100%,IF(AND(Savings_FirstYear!AJ25&gt;=0.5%,Savings_FirstYear!AJ25&lt;1%),80%,IF(Savings_FirstYear!AJ25&gt;=1%,60%)))</f>
        <v>0.6</v>
      </c>
      <c r="AJ25" s="73">
        <f>IF(Savings_FirstYear!AK25&lt;0.5%,100%,IF(AND(Savings_FirstYear!AK25&gt;=0.5%,Savings_FirstYear!AK25&lt;1%),80%,IF(Savings_FirstYear!AK25&gt;=1%,60%)))</f>
        <v>0.6</v>
      </c>
      <c r="AK25" s="73">
        <f>IF(Savings_FirstYear!AL25&lt;0.5%,100%,IF(AND(Savings_FirstYear!AL25&gt;=0.5%,Savings_FirstYear!AL25&lt;1%),80%,IF(Savings_FirstYear!AL25&gt;=1%,60%)))</f>
        <v>0.6</v>
      </c>
      <c r="AL25" s="73">
        <f>IF(Savings_FirstYear!AM25&lt;0.5%,100%,IF(AND(Savings_FirstYear!AM25&gt;=0.5%,Savings_FirstYear!AM25&lt;1%),80%,IF(Savings_FirstYear!AM25&gt;=1%,60%)))</f>
        <v>0.6</v>
      </c>
      <c r="AM25" s="73">
        <f>IF(Savings_FirstYear!AN25&lt;0.5%,100%,IF(AND(Savings_FirstYear!AN25&gt;=0.5%,Savings_FirstYear!AN25&lt;1%),80%,IF(Savings_FirstYear!AN25&gt;=1%,60%)))</f>
        <v>0.6</v>
      </c>
      <c r="AN25" s="73">
        <f>IF(Savings_FirstYear!AO25&lt;0.5%,100%,IF(AND(Savings_FirstYear!AO25&gt;=0.5%,Savings_FirstYear!AO25&lt;1%),80%,IF(Savings_FirstYear!AO25&gt;=1%,60%)))</f>
        <v>0.6</v>
      </c>
      <c r="AO25" s="73">
        <f>IF(Savings_FirstYear!AP25&lt;0.5%,100%,IF(AND(Savings_FirstYear!AP25&gt;=0.5%,Savings_FirstYear!AP25&lt;1%),80%,IF(Savings_FirstYear!AP25&gt;=1%,60%)))</f>
        <v>0.6</v>
      </c>
      <c r="AP25" s="73">
        <f>IF(Savings_FirstYear!AQ25&lt;0.5%,100%,IF(AND(Savings_FirstYear!AQ25&gt;=0.5%,Savings_FirstYear!AQ25&lt;1%),80%,IF(Savings_FirstYear!AQ25&gt;=1%,60%)))</f>
        <v>0.6</v>
      </c>
      <c r="AQ25" s="42">
        <f t="shared" si="37"/>
        <v>110</v>
      </c>
      <c r="AR25" s="42">
        <f t="shared" si="0"/>
        <v>110</v>
      </c>
      <c r="AS25" s="42">
        <f t="shared" si="1"/>
        <v>110</v>
      </c>
      <c r="AT25" s="42">
        <f t="shared" si="2"/>
        <v>110</v>
      </c>
      <c r="AU25" s="42">
        <f t="shared" si="3"/>
        <v>110</v>
      </c>
      <c r="AV25" s="42">
        <f t="shared" si="4"/>
        <v>110</v>
      </c>
      <c r="AW25" s="42">
        <f t="shared" si="5"/>
        <v>110</v>
      </c>
      <c r="AX25" s="42">
        <f t="shared" si="6"/>
        <v>66</v>
      </c>
      <c r="AY25" s="42">
        <f t="shared" si="7"/>
        <v>66</v>
      </c>
      <c r="AZ25" s="42">
        <f t="shared" si="8"/>
        <v>66</v>
      </c>
      <c r="BA25" s="42">
        <f t="shared" si="9"/>
        <v>66</v>
      </c>
      <c r="BB25" s="42">
        <f t="shared" si="10"/>
        <v>66</v>
      </c>
      <c r="BC25" s="42">
        <f t="shared" si="11"/>
        <v>66</v>
      </c>
      <c r="BD25" s="42">
        <f t="shared" si="12"/>
        <v>66</v>
      </c>
      <c r="BE25" s="42">
        <f t="shared" si="13"/>
        <v>66</v>
      </c>
      <c r="BF25" s="42">
        <f t="shared" si="14"/>
        <v>66</v>
      </c>
      <c r="BG25" s="42">
        <f t="shared" si="15"/>
        <v>66</v>
      </c>
      <c r="BH25" s="42">
        <f t="shared" si="16"/>
        <v>66</v>
      </c>
      <c r="BI25" s="42">
        <f t="shared" si="17"/>
        <v>66</v>
      </c>
      <c r="BJ25" s="42">
        <f t="shared" si="18"/>
        <v>66</v>
      </c>
      <c r="BK25" s="42">
        <f t="shared" si="19"/>
        <v>66</v>
      </c>
      <c r="BL25" s="42">
        <f t="shared" si="20"/>
        <v>66</v>
      </c>
      <c r="BM25" s="42">
        <f t="shared" si="21"/>
        <v>66</v>
      </c>
      <c r="BN25" s="42">
        <f t="shared" si="22"/>
        <v>66</v>
      </c>
      <c r="BO25" s="42">
        <f t="shared" si="23"/>
        <v>66</v>
      </c>
      <c r="BP25" s="42">
        <f t="shared" si="24"/>
        <v>66</v>
      </c>
      <c r="BQ25" s="42">
        <f t="shared" si="25"/>
        <v>66</v>
      </c>
      <c r="BR25" s="42">
        <f t="shared" si="26"/>
        <v>66</v>
      </c>
      <c r="BS25" s="42">
        <f t="shared" si="27"/>
        <v>66</v>
      </c>
      <c r="BT25" s="42">
        <f t="shared" si="28"/>
        <v>66</v>
      </c>
      <c r="BU25" s="42">
        <f t="shared" si="29"/>
        <v>66</v>
      </c>
      <c r="BV25" s="42">
        <f t="shared" si="30"/>
        <v>66</v>
      </c>
      <c r="BW25" s="42">
        <f t="shared" si="31"/>
        <v>66</v>
      </c>
      <c r="BX25" s="42">
        <f t="shared" si="32"/>
        <v>66</v>
      </c>
      <c r="BY25" s="42">
        <f t="shared" si="33"/>
        <v>66</v>
      </c>
      <c r="BZ25" s="42">
        <f t="shared" si="34"/>
        <v>66</v>
      </c>
      <c r="CA25" s="42">
        <f t="shared" si="35"/>
        <v>66</v>
      </c>
      <c r="CB25" s="42">
        <f t="shared" si="36"/>
        <v>66</v>
      </c>
      <c r="CC25" s="18"/>
      <c r="CE25" s="24"/>
    </row>
    <row r="26" spans="2:83" x14ac:dyDescent="0.35">
      <c r="B26" s="27" t="s">
        <v>2090</v>
      </c>
      <c r="C26" s="27" t="s">
        <v>79</v>
      </c>
      <c r="D26" s="35">
        <v>110</v>
      </c>
      <c r="E26" s="73">
        <f>IF(Savings_FirstYear!F26&lt;0.5%,100%,IF(AND(Savings_FirstYear!F26&gt;=0.5%,Savings_FirstYear!F26&lt;1%),80%,IF(Savings_FirstYear!F26&gt;=1%,60%)))</f>
        <v>1</v>
      </c>
      <c r="F26" s="73">
        <f>IF(Savings_FirstYear!G26&lt;0.5%,100%,IF(AND(Savings_FirstYear!G26&gt;=0.5%,Savings_FirstYear!G26&lt;1%),80%,IF(Savings_FirstYear!G26&gt;=1%,60%)))</f>
        <v>1</v>
      </c>
      <c r="G26" s="73">
        <f>IF(Savings_FirstYear!H26&lt;0.5%,100%,IF(AND(Savings_FirstYear!H26&gt;=0.5%,Savings_FirstYear!H26&lt;1%),80%,IF(Savings_FirstYear!H26&gt;=1%,60%)))</f>
        <v>1</v>
      </c>
      <c r="H26" s="73">
        <f>IF(Savings_FirstYear!I26&lt;0.5%,100%,IF(AND(Savings_FirstYear!I26&gt;=0.5%,Savings_FirstYear!I26&lt;1%),80%,IF(Savings_FirstYear!I26&gt;=1%,60%)))</f>
        <v>1</v>
      </c>
      <c r="I26" s="73">
        <f>IF(Savings_FirstYear!J26&lt;0.5%,100%,IF(AND(Savings_FirstYear!J26&gt;=0.5%,Savings_FirstYear!J26&lt;1%),80%,IF(Savings_FirstYear!J26&gt;=1%,60%)))</f>
        <v>1</v>
      </c>
      <c r="J26" s="73">
        <f>IF(Savings_FirstYear!K26&lt;0.5%,100%,IF(AND(Savings_FirstYear!K26&gt;=0.5%,Savings_FirstYear!K26&lt;1%),80%,IF(Savings_FirstYear!K26&gt;=1%,60%)))</f>
        <v>1</v>
      </c>
      <c r="K26" s="73">
        <f>IF(Savings_FirstYear!L26&lt;0.5%,100%,IF(AND(Savings_FirstYear!L26&gt;=0.5%,Savings_FirstYear!L26&lt;1%),80%,IF(Savings_FirstYear!L26&gt;=1%,60%)))</f>
        <v>1</v>
      </c>
      <c r="L26" s="73">
        <f>IF(Savings_FirstYear!M26&lt;0.5%,100%,IF(AND(Savings_FirstYear!M26&gt;=0.5%,Savings_FirstYear!M26&lt;1%),80%,IF(Savings_FirstYear!M26&gt;=1%,60%)))</f>
        <v>0.6</v>
      </c>
      <c r="M26" s="73">
        <f>IF(Savings_FirstYear!N26&lt;0.5%,100%,IF(AND(Savings_FirstYear!N26&gt;=0.5%,Savings_FirstYear!N26&lt;1%),80%,IF(Savings_FirstYear!N26&gt;=1%,60%)))</f>
        <v>0.6</v>
      </c>
      <c r="N26" s="73">
        <f>IF(Savings_FirstYear!O26&lt;0.5%,100%,IF(AND(Savings_FirstYear!O26&gt;=0.5%,Savings_FirstYear!O26&lt;1%),80%,IF(Savings_FirstYear!O26&gt;=1%,60%)))</f>
        <v>0.6</v>
      </c>
      <c r="O26" s="73">
        <f>IF(Savings_FirstYear!P26&lt;0.5%,100%,IF(AND(Savings_FirstYear!P26&gt;=0.5%,Savings_FirstYear!P26&lt;1%),80%,IF(Savings_FirstYear!P26&gt;=1%,60%)))</f>
        <v>0.6</v>
      </c>
      <c r="P26" s="73">
        <f>IF(Savings_FirstYear!Q26&lt;0.5%,100%,IF(AND(Savings_FirstYear!Q26&gt;=0.5%,Savings_FirstYear!Q26&lt;1%),80%,IF(Savings_FirstYear!Q26&gt;=1%,60%)))</f>
        <v>0.6</v>
      </c>
      <c r="Q26" s="73">
        <f>IF(Savings_FirstYear!R26&lt;0.5%,100%,IF(AND(Savings_FirstYear!R26&gt;=0.5%,Savings_FirstYear!R26&lt;1%),80%,IF(Savings_FirstYear!R26&gt;=1%,60%)))</f>
        <v>0.6</v>
      </c>
      <c r="R26" s="73">
        <f>IF(Savings_FirstYear!S26&lt;0.5%,100%,IF(AND(Savings_FirstYear!S26&gt;=0.5%,Savings_FirstYear!S26&lt;1%),80%,IF(Savings_FirstYear!S26&gt;=1%,60%)))</f>
        <v>0.6</v>
      </c>
      <c r="S26" s="73">
        <f>IF(Savings_FirstYear!T26&lt;0.5%,100%,IF(AND(Savings_FirstYear!T26&gt;=0.5%,Savings_FirstYear!T26&lt;1%),80%,IF(Savings_FirstYear!T26&gt;=1%,60%)))</f>
        <v>0.6</v>
      </c>
      <c r="T26" s="73">
        <f>IF(Savings_FirstYear!U26&lt;0.5%,100%,IF(AND(Savings_FirstYear!U26&gt;=0.5%,Savings_FirstYear!U26&lt;1%),80%,IF(Savings_FirstYear!U26&gt;=1%,60%)))</f>
        <v>0.6</v>
      </c>
      <c r="U26" s="73">
        <f>IF(Savings_FirstYear!V26&lt;0.5%,100%,IF(AND(Savings_FirstYear!V26&gt;=0.5%,Savings_FirstYear!V26&lt;1%),80%,IF(Savings_FirstYear!V26&gt;=1%,60%)))</f>
        <v>0.6</v>
      </c>
      <c r="V26" s="73">
        <f>IF(Savings_FirstYear!W26&lt;0.5%,100%,IF(AND(Savings_FirstYear!W26&gt;=0.5%,Savings_FirstYear!W26&lt;1%),80%,IF(Savings_FirstYear!W26&gt;=1%,60%)))</f>
        <v>0.6</v>
      </c>
      <c r="W26" s="73">
        <f>IF(Savings_FirstYear!X26&lt;0.5%,100%,IF(AND(Savings_FirstYear!X26&gt;=0.5%,Savings_FirstYear!X26&lt;1%),80%,IF(Savings_FirstYear!X26&gt;=1%,60%)))</f>
        <v>0.6</v>
      </c>
      <c r="X26" s="73">
        <f>IF(Savings_FirstYear!Y26&lt;0.5%,100%,IF(AND(Savings_FirstYear!Y26&gt;=0.5%,Savings_FirstYear!Y26&lt;1%),80%,IF(Savings_FirstYear!Y26&gt;=1%,60%)))</f>
        <v>0.6</v>
      </c>
      <c r="Y26" s="73">
        <f>IF(Savings_FirstYear!Z26&lt;0.5%,100%,IF(AND(Savings_FirstYear!Z26&gt;=0.5%,Savings_FirstYear!Z26&lt;1%),80%,IF(Savings_FirstYear!Z26&gt;=1%,60%)))</f>
        <v>0.6</v>
      </c>
      <c r="Z26" s="73">
        <f>IF(Savings_FirstYear!AA26&lt;0.5%,100%,IF(AND(Savings_FirstYear!AA26&gt;=0.5%,Savings_FirstYear!AA26&lt;1%),80%,IF(Savings_FirstYear!AA26&gt;=1%,60%)))</f>
        <v>0.6</v>
      </c>
      <c r="AA26" s="73">
        <f>IF(Savings_FirstYear!AB26&lt;0.5%,100%,IF(AND(Savings_FirstYear!AB26&gt;=0.5%,Savings_FirstYear!AB26&lt;1%),80%,IF(Savings_FirstYear!AB26&gt;=1%,60%)))</f>
        <v>0.6</v>
      </c>
      <c r="AB26" s="73">
        <f>IF(Savings_FirstYear!AC26&lt;0.5%,100%,IF(AND(Savings_FirstYear!AC26&gt;=0.5%,Savings_FirstYear!AC26&lt;1%),80%,IF(Savings_FirstYear!AC26&gt;=1%,60%)))</f>
        <v>0.6</v>
      </c>
      <c r="AC26" s="73">
        <f>IF(Savings_FirstYear!AD26&lt;0.5%,100%,IF(AND(Savings_FirstYear!AD26&gt;=0.5%,Savings_FirstYear!AD26&lt;1%),80%,IF(Savings_FirstYear!AD26&gt;=1%,60%)))</f>
        <v>0.6</v>
      </c>
      <c r="AD26" s="73">
        <f>IF(Savings_FirstYear!AE26&lt;0.5%,100%,IF(AND(Savings_FirstYear!AE26&gt;=0.5%,Savings_FirstYear!AE26&lt;1%),80%,IF(Savings_FirstYear!AE26&gt;=1%,60%)))</f>
        <v>0.6</v>
      </c>
      <c r="AE26" s="73">
        <f>IF(Savings_FirstYear!AF26&lt;0.5%,100%,IF(AND(Savings_FirstYear!AF26&gt;=0.5%,Savings_FirstYear!AF26&lt;1%),80%,IF(Savings_FirstYear!AF26&gt;=1%,60%)))</f>
        <v>0.6</v>
      </c>
      <c r="AF26" s="73">
        <f>IF(Savings_FirstYear!AG26&lt;0.5%,100%,IF(AND(Savings_FirstYear!AG26&gt;=0.5%,Savings_FirstYear!AG26&lt;1%),80%,IF(Savings_FirstYear!AG26&gt;=1%,60%)))</f>
        <v>0.6</v>
      </c>
      <c r="AG26" s="73">
        <f>IF(Savings_FirstYear!AH26&lt;0.5%,100%,IF(AND(Savings_FirstYear!AH26&gt;=0.5%,Savings_FirstYear!AH26&lt;1%),80%,IF(Savings_FirstYear!AH26&gt;=1%,60%)))</f>
        <v>0.6</v>
      </c>
      <c r="AH26" s="73">
        <f>IF(Savings_FirstYear!AI26&lt;0.5%,100%,IF(AND(Savings_FirstYear!AI26&gt;=0.5%,Savings_FirstYear!AI26&lt;1%),80%,IF(Savings_FirstYear!AI26&gt;=1%,60%)))</f>
        <v>0.6</v>
      </c>
      <c r="AI26" s="73">
        <f>IF(Savings_FirstYear!AJ26&lt;0.5%,100%,IF(AND(Savings_FirstYear!AJ26&gt;=0.5%,Savings_FirstYear!AJ26&lt;1%),80%,IF(Savings_FirstYear!AJ26&gt;=1%,60%)))</f>
        <v>0.6</v>
      </c>
      <c r="AJ26" s="73">
        <f>IF(Savings_FirstYear!AK26&lt;0.5%,100%,IF(AND(Savings_FirstYear!AK26&gt;=0.5%,Savings_FirstYear!AK26&lt;1%),80%,IF(Savings_FirstYear!AK26&gt;=1%,60%)))</f>
        <v>0.6</v>
      </c>
      <c r="AK26" s="73">
        <f>IF(Savings_FirstYear!AL26&lt;0.5%,100%,IF(AND(Savings_FirstYear!AL26&gt;=0.5%,Savings_FirstYear!AL26&lt;1%),80%,IF(Savings_FirstYear!AL26&gt;=1%,60%)))</f>
        <v>0.6</v>
      </c>
      <c r="AL26" s="73">
        <f>IF(Savings_FirstYear!AM26&lt;0.5%,100%,IF(AND(Savings_FirstYear!AM26&gt;=0.5%,Savings_FirstYear!AM26&lt;1%),80%,IF(Savings_FirstYear!AM26&gt;=1%,60%)))</f>
        <v>0.6</v>
      </c>
      <c r="AM26" s="73">
        <f>IF(Savings_FirstYear!AN26&lt;0.5%,100%,IF(AND(Savings_FirstYear!AN26&gt;=0.5%,Savings_FirstYear!AN26&lt;1%),80%,IF(Savings_FirstYear!AN26&gt;=1%,60%)))</f>
        <v>0.6</v>
      </c>
      <c r="AN26" s="73">
        <f>IF(Savings_FirstYear!AO26&lt;0.5%,100%,IF(AND(Savings_FirstYear!AO26&gt;=0.5%,Savings_FirstYear!AO26&lt;1%),80%,IF(Savings_FirstYear!AO26&gt;=1%,60%)))</f>
        <v>0.6</v>
      </c>
      <c r="AO26" s="73">
        <f>IF(Savings_FirstYear!AP26&lt;0.5%,100%,IF(AND(Savings_FirstYear!AP26&gt;=0.5%,Savings_FirstYear!AP26&lt;1%),80%,IF(Savings_FirstYear!AP26&gt;=1%,60%)))</f>
        <v>0.6</v>
      </c>
      <c r="AP26" s="73">
        <f>IF(Savings_FirstYear!AQ26&lt;0.5%,100%,IF(AND(Savings_FirstYear!AQ26&gt;=0.5%,Savings_FirstYear!AQ26&lt;1%),80%,IF(Savings_FirstYear!AQ26&gt;=1%,60%)))</f>
        <v>0.6</v>
      </c>
      <c r="AQ26" s="42">
        <f t="shared" si="37"/>
        <v>110</v>
      </c>
      <c r="AR26" s="42">
        <f t="shared" si="0"/>
        <v>110</v>
      </c>
      <c r="AS26" s="42">
        <f t="shared" si="1"/>
        <v>110</v>
      </c>
      <c r="AT26" s="42">
        <f t="shared" si="2"/>
        <v>110</v>
      </c>
      <c r="AU26" s="42">
        <f t="shared" si="3"/>
        <v>110</v>
      </c>
      <c r="AV26" s="42">
        <f t="shared" si="4"/>
        <v>110</v>
      </c>
      <c r="AW26" s="42">
        <f t="shared" si="5"/>
        <v>110</v>
      </c>
      <c r="AX26" s="42">
        <f t="shared" si="6"/>
        <v>66</v>
      </c>
      <c r="AY26" s="42">
        <f t="shared" si="7"/>
        <v>66</v>
      </c>
      <c r="AZ26" s="42">
        <f t="shared" si="8"/>
        <v>66</v>
      </c>
      <c r="BA26" s="42">
        <f t="shared" si="9"/>
        <v>66</v>
      </c>
      <c r="BB26" s="42">
        <f t="shared" si="10"/>
        <v>66</v>
      </c>
      <c r="BC26" s="42">
        <f t="shared" si="11"/>
        <v>66</v>
      </c>
      <c r="BD26" s="42">
        <f t="shared" si="12"/>
        <v>66</v>
      </c>
      <c r="BE26" s="42">
        <f t="shared" si="13"/>
        <v>66</v>
      </c>
      <c r="BF26" s="42">
        <f t="shared" si="14"/>
        <v>66</v>
      </c>
      <c r="BG26" s="42">
        <f t="shared" si="15"/>
        <v>66</v>
      </c>
      <c r="BH26" s="42">
        <f t="shared" si="16"/>
        <v>66</v>
      </c>
      <c r="BI26" s="42">
        <f t="shared" si="17"/>
        <v>66</v>
      </c>
      <c r="BJ26" s="42">
        <f t="shared" si="18"/>
        <v>66</v>
      </c>
      <c r="BK26" s="42">
        <f t="shared" si="19"/>
        <v>66</v>
      </c>
      <c r="BL26" s="42">
        <f t="shared" si="20"/>
        <v>66</v>
      </c>
      <c r="BM26" s="42">
        <f t="shared" si="21"/>
        <v>66</v>
      </c>
      <c r="BN26" s="42">
        <f t="shared" si="22"/>
        <v>66</v>
      </c>
      <c r="BO26" s="42">
        <f t="shared" si="23"/>
        <v>66</v>
      </c>
      <c r="BP26" s="42">
        <f t="shared" si="24"/>
        <v>66</v>
      </c>
      <c r="BQ26" s="42">
        <f t="shared" si="25"/>
        <v>66</v>
      </c>
      <c r="BR26" s="42">
        <f t="shared" si="26"/>
        <v>66</v>
      </c>
      <c r="BS26" s="42">
        <f t="shared" si="27"/>
        <v>66</v>
      </c>
      <c r="BT26" s="42">
        <f t="shared" si="28"/>
        <v>66</v>
      </c>
      <c r="BU26" s="42">
        <f t="shared" si="29"/>
        <v>66</v>
      </c>
      <c r="BV26" s="42">
        <f t="shared" si="30"/>
        <v>66</v>
      </c>
      <c r="BW26" s="42">
        <f t="shared" si="31"/>
        <v>66</v>
      </c>
      <c r="BX26" s="42">
        <f t="shared" si="32"/>
        <v>66</v>
      </c>
      <c r="BY26" s="42">
        <f t="shared" si="33"/>
        <v>66</v>
      </c>
      <c r="BZ26" s="42">
        <f t="shared" si="34"/>
        <v>66</v>
      </c>
      <c r="CA26" s="42">
        <f t="shared" si="35"/>
        <v>66</v>
      </c>
      <c r="CB26" s="42">
        <f t="shared" si="36"/>
        <v>66</v>
      </c>
      <c r="CC26" s="18"/>
      <c r="CE26" s="24"/>
    </row>
    <row r="27" spans="2:83" x14ac:dyDescent="0.35">
      <c r="B27" s="27" t="s">
        <v>2091</v>
      </c>
      <c r="C27" s="27" t="s">
        <v>48</v>
      </c>
      <c r="D27" s="35">
        <v>110</v>
      </c>
      <c r="E27" s="73">
        <f>IF(Savings_FirstYear!F27&lt;0.5%,100%,IF(AND(Savings_FirstYear!F27&gt;=0.5%,Savings_FirstYear!F27&lt;1%),80%,IF(Savings_FirstYear!F27&gt;=1%,60%)))</f>
        <v>1</v>
      </c>
      <c r="F27" s="73">
        <f>IF(Savings_FirstYear!G27&lt;0.5%,100%,IF(AND(Savings_FirstYear!G27&gt;=0.5%,Savings_FirstYear!G27&lt;1%),80%,IF(Savings_FirstYear!G27&gt;=1%,60%)))</f>
        <v>1</v>
      </c>
      <c r="G27" s="73">
        <f>IF(Savings_FirstYear!H27&lt;0.5%,100%,IF(AND(Savings_FirstYear!H27&gt;=0.5%,Savings_FirstYear!H27&lt;1%),80%,IF(Savings_FirstYear!H27&gt;=1%,60%)))</f>
        <v>1</v>
      </c>
      <c r="H27" s="73">
        <f>IF(Savings_FirstYear!I27&lt;0.5%,100%,IF(AND(Savings_FirstYear!I27&gt;=0.5%,Savings_FirstYear!I27&lt;1%),80%,IF(Savings_FirstYear!I27&gt;=1%,60%)))</f>
        <v>1</v>
      </c>
      <c r="I27" s="73">
        <f>IF(Savings_FirstYear!J27&lt;0.5%,100%,IF(AND(Savings_FirstYear!J27&gt;=0.5%,Savings_FirstYear!J27&lt;1%),80%,IF(Savings_FirstYear!J27&gt;=1%,60%)))</f>
        <v>1</v>
      </c>
      <c r="J27" s="73">
        <f>IF(Savings_FirstYear!K27&lt;0.5%,100%,IF(AND(Savings_FirstYear!K27&gt;=0.5%,Savings_FirstYear!K27&lt;1%),80%,IF(Savings_FirstYear!K27&gt;=1%,60%)))</f>
        <v>1</v>
      </c>
      <c r="K27" s="73">
        <f>IF(Savings_FirstYear!L27&lt;0.5%,100%,IF(AND(Savings_FirstYear!L27&gt;=0.5%,Savings_FirstYear!L27&lt;1%),80%,IF(Savings_FirstYear!L27&gt;=1%,60%)))</f>
        <v>1</v>
      </c>
      <c r="L27" s="73">
        <f>IF(Savings_FirstYear!M27&lt;0.5%,100%,IF(AND(Savings_FirstYear!M27&gt;=0.5%,Savings_FirstYear!M27&lt;1%),80%,IF(Savings_FirstYear!M27&gt;=1%,60%)))</f>
        <v>0.6</v>
      </c>
      <c r="M27" s="73">
        <f>IF(Savings_FirstYear!N27&lt;0.5%,100%,IF(AND(Savings_FirstYear!N27&gt;=0.5%,Savings_FirstYear!N27&lt;1%),80%,IF(Savings_FirstYear!N27&gt;=1%,60%)))</f>
        <v>0.6</v>
      </c>
      <c r="N27" s="73">
        <f>IF(Savings_FirstYear!O27&lt;0.5%,100%,IF(AND(Savings_FirstYear!O27&gt;=0.5%,Savings_FirstYear!O27&lt;1%),80%,IF(Savings_FirstYear!O27&gt;=1%,60%)))</f>
        <v>0.6</v>
      </c>
      <c r="O27" s="73">
        <f>IF(Savings_FirstYear!P27&lt;0.5%,100%,IF(AND(Savings_FirstYear!P27&gt;=0.5%,Savings_FirstYear!P27&lt;1%),80%,IF(Savings_FirstYear!P27&gt;=1%,60%)))</f>
        <v>0.6</v>
      </c>
      <c r="P27" s="73">
        <f>IF(Savings_FirstYear!Q27&lt;0.5%,100%,IF(AND(Savings_FirstYear!Q27&gt;=0.5%,Savings_FirstYear!Q27&lt;1%),80%,IF(Savings_FirstYear!Q27&gt;=1%,60%)))</f>
        <v>0.6</v>
      </c>
      <c r="Q27" s="73">
        <f>IF(Savings_FirstYear!R27&lt;0.5%,100%,IF(AND(Savings_FirstYear!R27&gt;=0.5%,Savings_FirstYear!R27&lt;1%),80%,IF(Savings_FirstYear!R27&gt;=1%,60%)))</f>
        <v>0.6</v>
      </c>
      <c r="R27" s="73">
        <f>IF(Savings_FirstYear!S27&lt;0.5%,100%,IF(AND(Savings_FirstYear!S27&gt;=0.5%,Savings_FirstYear!S27&lt;1%),80%,IF(Savings_FirstYear!S27&gt;=1%,60%)))</f>
        <v>0.6</v>
      </c>
      <c r="S27" s="73">
        <f>IF(Savings_FirstYear!T27&lt;0.5%,100%,IF(AND(Savings_FirstYear!T27&gt;=0.5%,Savings_FirstYear!T27&lt;1%),80%,IF(Savings_FirstYear!T27&gt;=1%,60%)))</f>
        <v>0.6</v>
      </c>
      <c r="T27" s="73">
        <f>IF(Savings_FirstYear!U27&lt;0.5%,100%,IF(AND(Savings_FirstYear!U27&gt;=0.5%,Savings_FirstYear!U27&lt;1%),80%,IF(Savings_FirstYear!U27&gt;=1%,60%)))</f>
        <v>0.6</v>
      </c>
      <c r="U27" s="73">
        <f>IF(Savings_FirstYear!V27&lt;0.5%,100%,IF(AND(Savings_FirstYear!V27&gt;=0.5%,Savings_FirstYear!V27&lt;1%),80%,IF(Savings_FirstYear!V27&gt;=1%,60%)))</f>
        <v>0.6</v>
      </c>
      <c r="V27" s="73">
        <f>IF(Savings_FirstYear!W27&lt;0.5%,100%,IF(AND(Savings_FirstYear!W27&gt;=0.5%,Savings_FirstYear!W27&lt;1%),80%,IF(Savings_FirstYear!W27&gt;=1%,60%)))</f>
        <v>0.6</v>
      </c>
      <c r="W27" s="73">
        <f>IF(Savings_FirstYear!X27&lt;0.5%,100%,IF(AND(Savings_FirstYear!X27&gt;=0.5%,Savings_FirstYear!X27&lt;1%),80%,IF(Savings_FirstYear!X27&gt;=1%,60%)))</f>
        <v>0.6</v>
      </c>
      <c r="X27" s="73">
        <f>IF(Savings_FirstYear!Y27&lt;0.5%,100%,IF(AND(Savings_FirstYear!Y27&gt;=0.5%,Savings_FirstYear!Y27&lt;1%),80%,IF(Savings_FirstYear!Y27&gt;=1%,60%)))</f>
        <v>0.6</v>
      </c>
      <c r="Y27" s="73">
        <f>IF(Savings_FirstYear!Z27&lt;0.5%,100%,IF(AND(Savings_FirstYear!Z27&gt;=0.5%,Savings_FirstYear!Z27&lt;1%),80%,IF(Savings_FirstYear!Z27&gt;=1%,60%)))</f>
        <v>0.6</v>
      </c>
      <c r="Z27" s="73">
        <f>IF(Savings_FirstYear!AA27&lt;0.5%,100%,IF(AND(Savings_FirstYear!AA27&gt;=0.5%,Savings_FirstYear!AA27&lt;1%),80%,IF(Savings_FirstYear!AA27&gt;=1%,60%)))</f>
        <v>0.6</v>
      </c>
      <c r="AA27" s="73">
        <f>IF(Savings_FirstYear!AB27&lt;0.5%,100%,IF(AND(Savings_FirstYear!AB27&gt;=0.5%,Savings_FirstYear!AB27&lt;1%),80%,IF(Savings_FirstYear!AB27&gt;=1%,60%)))</f>
        <v>0.6</v>
      </c>
      <c r="AB27" s="73">
        <f>IF(Savings_FirstYear!AC27&lt;0.5%,100%,IF(AND(Savings_FirstYear!AC27&gt;=0.5%,Savings_FirstYear!AC27&lt;1%),80%,IF(Savings_FirstYear!AC27&gt;=1%,60%)))</f>
        <v>0.6</v>
      </c>
      <c r="AC27" s="73">
        <f>IF(Savings_FirstYear!AD27&lt;0.5%,100%,IF(AND(Savings_FirstYear!AD27&gt;=0.5%,Savings_FirstYear!AD27&lt;1%),80%,IF(Savings_FirstYear!AD27&gt;=1%,60%)))</f>
        <v>0.6</v>
      </c>
      <c r="AD27" s="73">
        <f>IF(Savings_FirstYear!AE27&lt;0.5%,100%,IF(AND(Savings_FirstYear!AE27&gt;=0.5%,Savings_FirstYear!AE27&lt;1%),80%,IF(Savings_FirstYear!AE27&gt;=1%,60%)))</f>
        <v>0.6</v>
      </c>
      <c r="AE27" s="73">
        <f>IF(Savings_FirstYear!AF27&lt;0.5%,100%,IF(AND(Savings_FirstYear!AF27&gt;=0.5%,Savings_FirstYear!AF27&lt;1%),80%,IF(Savings_FirstYear!AF27&gt;=1%,60%)))</f>
        <v>0.6</v>
      </c>
      <c r="AF27" s="73">
        <f>IF(Savings_FirstYear!AG27&lt;0.5%,100%,IF(AND(Savings_FirstYear!AG27&gt;=0.5%,Savings_FirstYear!AG27&lt;1%),80%,IF(Savings_FirstYear!AG27&gt;=1%,60%)))</f>
        <v>0.6</v>
      </c>
      <c r="AG27" s="73">
        <f>IF(Savings_FirstYear!AH27&lt;0.5%,100%,IF(AND(Savings_FirstYear!AH27&gt;=0.5%,Savings_FirstYear!AH27&lt;1%),80%,IF(Savings_FirstYear!AH27&gt;=1%,60%)))</f>
        <v>0.6</v>
      </c>
      <c r="AH27" s="73">
        <f>IF(Savings_FirstYear!AI27&lt;0.5%,100%,IF(AND(Savings_FirstYear!AI27&gt;=0.5%,Savings_FirstYear!AI27&lt;1%),80%,IF(Savings_FirstYear!AI27&gt;=1%,60%)))</f>
        <v>0.6</v>
      </c>
      <c r="AI27" s="73">
        <f>IF(Savings_FirstYear!AJ27&lt;0.5%,100%,IF(AND(Savings_FirstYear!AJ27&gt;=0.5%,Savings_FirstYear!AJ27&lt;1%),80%,IF(Savings_FirstYear!AJ27&gt;=1%,60%)))</f>
        <v>0.6</v>
      </c>
      <c r="AJ27" s="73">
        <f>IF(Savings_FirstYear!AK27&lt;0.5%,100%,IF(AND(Savings_FirstYear!AK27&gt;=0.5%,Savings_FirstYear!AK27&lt;1%),80%,IF(Savings_FirstYear!AK27&gt;=1%,60%)))</f>
        <v>0.6</v>
      </c>
      <c r="AK27" s="73">
        <f>IF(Savings_FirstYear!AL27&lt;0.5%,100%,IF(AND(Savings_FirstYear!AL27&gt;=0.5%,Savings_FirstYear!AL27&lt;1%),80%,IF(Savings_FirstYear!AL27&gt;=1%,60%)))</f>
        <v>0.6</v>
      </c>
      <c r="AL27" s="73">
        <f>IF(Savings_FirstYear!AM27&lt;0.5%,100%,IF(AND(Savings_FirstYear!AM27&gt;=0.5%,Savings_FirstYear!AM27&lt;1%),80%,IF(Savings_FirstYear!AM27&gt;=1%,60%)))</f>
        <v>0.6</v>
      </c>
      <c r="AM27" s="73">
        <f>IF(Savings_FirstYear!AN27&lt;0.5%,100%,IF(AND(Savings_FirstYear!AN27&gt;=0.5%,Savings_FirstYear!AN27&lt;1%),80%,IF(Savings_FirstYear!AN27&gt;=1%,60%)))</f>
        <v>0.6</v>
      </c>
      <c r="AN27" s="73">
        <f>IF(Savings_FirstYear!AO27&lt;0.5%,100%,IF(AND(Savings_FirstYear!AO27&gt;=0.5%,Savings_FirstYear!AO27&lt;1%),80%,IF(Savings_FirstYear!AO27&gt;=1%,60%)))</f>
        <v>0.6</v>
      </c>
      <c r="AO27" s="73">
        <f>IF(Savings_FirstYear!AP27&lt;0.5%,100%,IF(AND(Savings_FirstYear!AP27&gt;=0.5%,Savings_FirstYear!AP27&lt;1%),80%,IF(Savings_FirstYear!AP27&gt;=1%,60%)))</f>
        <v>0.6</v>
      </c>
      <c r="AP27" s="73">
        <f>IF(Savings_FirstYear!AQ27&lt;0.5%,100%,IF(AND(Savings_FirstYear!AQ27&gt;=0.5%,Savings_FirstYear!AQ27&lt;1%),80%,IF(Savings_FirstYear!AQ27&gt;=1%,60%)))</f>
        <v>0.6</v>
      </c>
      <c r="AQ27" s="42">
        <f t="shared" si="37"/>
        <v>110</v>
      </c>
      <c r="AR27" s="42">
        <f t="shared" si="0"/>
        <v>110</v>
      </c>
      <c r="AS27" s="42">
        <f t="shared" si="1"/>
        <v>110</v>
      </c>
      <c r="AT27" s="42">
        <f t="shared" si="2"/>
        <v>110</v>
      </c>
      <c r="AU27" s="42">
        <f t="shared" si="3"/>
        <v>110</v>
      </c>
      <c r="AV27" s="42">
        <f t="shared" si="4"/>
        <v>110</v>
      </c>
      <c r="AW27" s="42">
        <f t="shared" si="5"/>
        <v>110</v>
      </c>
      <c r="AX27" s="42">
        <f t="shared" si="6"/>
        <v>66</v>
      </c>
      <c r="AY27" s="42">
        <f t="shared" si="7"/>
        <v>66</v>
      </c>
      <c r="AZ27" s="42">
        <f t="shared" si="8"/>
        <v>66</v>
      </c>
      <c r="BA27" s="42">
        <f t="shared" si="9"/>
        <v>66</v>
      </c>
      <c r="BB27" s="42">
        <f t="shared" si="10"/>
        <v>66</v>
      </c>
      <c r="BC27" s="42">
        <f t="shared" si="11"/>
        <v>66</v>
      </c>
      <c r="BD27" s="42">
        <f t="shared" si="12"/>
        <v>66</v>
      </c>
      <c r="BE27" s="42">
        <f t="shared" si="13"/>
        <v>66</v>
      </c>
      <c r="BF27" s="42">
        <f t="shared" si="14"/>
        <v>66</v>
      </c>
      <c r="BG27" s="42">
        <f t="shared" si="15"/>
        <v>66</v>
      </c>
      <c r="BH27" s="42">
        <f t="shared" si="16"/>
        <v>66</v>
      </c>
      <c r="BI27" s="42">
        <f t="shared" si="17"/>
        <v>66</v>
      </c>
      <c r="BJ27" s="42">
        <f t="shared" si="18"/>
        <v>66</v>
      </c>
      <c r="BK27" s="42">
        <f t="shared" si="19"/>
        <v>66</v>
      </c>
      <c r="BL27" s="42">
        <f t="shared" si="20"/>
        <v>66</v>
      </c>
      <c r="BM27" s="42">
        <f t="shared" si="21"/>
        <v>66</v>
      </c>
      <c r="BN27" s="42">
        <f t="shared" si="22"/>
        <v>66</v>
      </c>
      <c r="BO27" s="42">
        <f t="shared" si="23"/>
        <v>66</v>
      </c>
      <c r="BP27" s="42">
        <f t="shared" si="24"/>
        <v>66</v>
      </c>
      <c r="BQ27" s="42">
        <f t="shared" si="25"/>
        <v>66</v>
      </c>
      <c r="BR27" s="42">
        <f t="shared" si="26"/>
        <v>66</v>
      </c>
      <c r="BS27" s="42">
        <f t="shared" si="27"/>
        <v>66</v>
      </c>
      <c r="BT27" s="42">
        <f t="shared" si="28"/>
        <v>66</v>
      </c>
      <c r="BU27" s="42">
        <f t="shared" si="29"/>
        <v>66</v>
      </c>
      <c r="BV27" s="42">
        <f t="shared" si="30"/>
        <v>66</v>
      </c>
      <c r="BW27" s="42">
        <f t="shared" si="31"/>
        <v>66</v>
      </c>
      <c r="BX27" s="42">
        <f t="shared" si="32"/>
        <v>66</v>
      </c>
      <c r="BY27" s="42">
        <f t="shared" si="33"/>
        <v>66</v>
      </c>
      <c r="BZ27" s="42">
        <f t="shared" si="34"/>
        <v>66</v>
      </c>
      <c r="CA27" s="42">
        <f t="shared" si="35"/>
        <v>66</v>
      </c>
      <c r="CB27" s="42">
        <f t="shared" si="36"/>
        <v>66</v>
      </c>
      <c r="CC27" s="18"/>
      <c r="CE27" s="24"/>
    </row>
    <row r="28" spans="2:83" x14ac:dyDescent="0.35">
      <c r="B28" s="27" t="s">
        <v>2092</v>
      </c>
      <c r="C28" s="27" t="s">
        <v>25</v>
      </c>
      <c r="D28" s="35">
        <v>110</v>
      </c>
      <c r="E28" s="73">
        <f>IF(Savings_FirstYear!F28&lt;0.5%,100%,IF(AND(Savings_FirstYear!F28&gt;=0.5%,Savings_FirstYear!F28&lt;1%),80%,IF(Savings_FirstYear!F28&gt;=1%,60%)))</f>
        <v>1</v>
      </c>
      <c r="F28" s="73">
        <f>IF(Savings_FirstYear!G28&lt;0.5%,100%,IF(AND(Savings_FirstYear!G28&gt;=0.5%,Savings_FirstYear!G28&lt;1%),80%,IF(Savings_FirstYear!G28&gt;=1%,60%)))</f>
        <v>1</v>
      </c>
      <c r="G28" s="73">
        <f>IF(Savings_FirstYear!H28&lt;0.5%,100%,IF(AND(Savings_FirstYear!H28&gt;=0.5%,Savings_FirstYear!H28&lt;1%),80%,IF(Savings_FirstYear!H28&gt;=1%,60%)))</f>
        <v>1</v>
      </c>
      <c r="H28" s="73">
        <f>IF(Savings_FirstYear!I28&lt;0.5%,100%,IF(AND(Savings_FirstYear!I28&gt;=0.5%,Savings_FirstYear!I28&lt;1%),80%,IF(Savings_FirstYear!I28&gt;=1%,60%)))</f>
        <v>1</v>
      </c>
      <c r="I28" s="73">
        <f>IF(Savings_FirstYear!J28&lt;0.5%,100%,IF(AND(Savings_FirstYear!J28&gt;=0.5%,Savings_FirstYear!J28&lt;1%),80%,IF(Savings_FirstYear!J28&gt;=1%,60%)))</f>
        <v>1</v>
      </c>
      <c r="J28" s="73">
        <f>IF(Savings_FirstYear!K28&lt;0.5%,100%,IF(AND(Savings_FirstYear!K28&gt;=0.5%,Savings_FirstYear!K28&lt;1%),80%,IF(Savings_FirstYear!K28&gt;=1%,60%)))</f>
        <v>1</v>
      </c>
      <c r="K28" s="73">
        <f>IF(Savings_FirstYear!L28&lt;0.5%,100%,IF(AND(Savings_FirstYear!L28&gt;=0.5%,Savings_FirstYear!L28&lt;1%),80%,IF(Savings_FirstYear!L28&gt;=1%,60%)))</f>
        <v>1</v>
      </c>
      <c r="L28" s="73">
        <f>IF(Savings_FirstYear!M28&lt;0.5%,100%,IF(AND(Savings_FirstYear!M28&gt;=0.5%,Savings_FirstYear!M28&lt;1%),80%,IF(Savings_FirstYear!M28&gt;=1%,60%)))</f>
        <v>1</v>
      </c>
      <c r="M28" s="73">
        <f>IF(Savings_FirstYear!N28&lt;0.5%,100%,IF(AND(Savings_FirstYear!N28&gt;=0.5%,Savings_FirstYear!N28&lt;1%),80%,IF(Savings_FirstYear!N28&gt;=1%,60%)))</f>
        <v>1</v>
      </c>
      <c r="N28" s="73">
        <f>IF(Savings_FirstYear!O28&lt;0.5%,100%,IF(AND(Savings_FirstYear!O28&gt;=0.5%,Savings_FirstYear!O28&lt;1%),80%,IF(Savings_FirstYear!O28&gt;=1%,60%)))</f>
        <v>0.8</v>
      </c>
      <c r="O28" s="73">
        <f>IF(Savings_FirstYear!P28&lt;0.5%,100%,IF(AND(Savings_FirstYear!P28&gt;=0.5%,Savings_FirstYear!P28&lt;1%),80%,IF(Savings_FirstYear!P28&gt;=1%,60%)))</f>
        <v>0.8</v>
      </c>
      <c r="P28" s="73">
        <f>IF(Savings_FirstYear!Q28&lt;0.5%,100%,IF(AND(Savings_FirstYear!Q28&gt;=0.5%,Savings_FirstYear!Q28&lt;1%),80%,IF(Savings_FirstYear!Q28&gt;=1%,60%)))</f>
        <v>0.6</v>
      </c>
      <c r="Q28" s="73">
        <f>IF(Savings_FirstYear!R28&lt;0.5%,100%,IF(AND(Savings_FirstYear!R28&gt;=0.5%,Savings_FirstYear!R28&lt;1%),80%,IF(Savings_FirstYear!R28&gt;=1%,60%)))</f>
        <v>0.6</v>
      </c>
      <c r="R28" s="73">
        <f>IF(Savings_FirstYear!S28&lt;0.5%,100%,IF(AND(Savings_FirstYear!S28&gt;=0.5%,Savings_FirstYear!S28&lt;1%),80%,IF(Savings_FirstYear!S28&gt;=1%,60%)))</f>
        <v>0.6</v>
      </c>
      <c r="S28" s="73">
        <f>IF(Savings_FirstYear!T28&lt;0.5%,100%,IF(AND(Savings_FirstYear!T28&gt;=0.5%,Savings_FirstYear!T28&lt;1%),80%,IF(Savings_FirstYear!T28&gt;=1%,60%)))</f>
        <v>0.6</v>
      </c>
      <c r="T28" s="73">
        <f>IF(Savings_FirstYear!U28&lt;0.5%,100%,IF(AND(Savings_FirstYear!U28&gt;=0.5%,Savings_FirstYear!U28&lt;1%),80%,IF(Savings_FirstYear!U28&gt;=1%,60%)))</f>
        <v>0.6</v>
      </c>
      <c r="U28" s="73">
        <f>IF(Savings_FirstYear!V28&lt;0.5%,100%,IF(AND(Savings_FirstYear!V28&gt;=0.5%,Savings_FirstYear!V28&lt;1%),80%,IF(Savings_FirstYear!V28&gt;=1%,60%)))</f>
        <v>0.6</v>
      </c>
      <c r="V28" s="73">
        <f>IF(Savings_FirstYear!W28&lt;0.5%,100%,IF(AND(Savings_FirstYear!W28&gt;=0.5%,Savings_FirstYear!W28&lt;1%),80%,IF(Savings_FirstYear!W28&gt;=1%,60%)))</f>
        <v>0.6</v>
      </c>
      <c r="W28" s="73">
        <f>IF(Savings_FirstYear!X28&lt;0.5%,100%,IF(AND(Savings_FirstYear!X28&gt;=0.5%,Savings_FirstYear!X28&lt;1%),80%,IF(Savings_FirstYear!X28&gt;=1%,60%)))</f>
        <v>0.6</v>
      </c>
      <c r="X28" s="73">
        <f>IF(Savings_FirstYear!Y28&lt;0.5%,100%,IF(AND(Savings_FirstYear!Y28&gt;=0.5%,Savings_FirstYear!Y28&lt;1%),80%,IF(Savings_FirstYear!Y28&gt;=1%,60%)))</f>
        <v>0.6</v>
      </c>
      <c r="Y28" s="73">
        <f>IF(Savings_FirstYear!Z28&lt;0.5%,100%,IF(AND(Savings_FirstYear!Z28&gt;=0.5%,Savings_FirstYear!Z28&lt;1%),80%,IF(Savings_FirstYear!Z28&gt;=1%,60%)))</f>
        <v>0.6</v>
      </c>
      <c r="Z28" s="73">
        <f>IF(Savings_FirstYear!AA28&lt;0.5%,100%,IF(AND(Savings_FirstYear!AA28&gt;=0.5%,Savings_FirstYear!AA28&lt;1%),80%,IF(Savings_FirstYear!AA28&gt;=1%,60%)))</f>
        <v>0.6</v>
      </c>
      <c r="AA28" s="73">
        <f>IF(Savings_FirstYear!AB28&lt;0.5%,100%,IF(AND(Savings_FirstYear!AB28&gt;=0.5%,Savings_FirstYear!AB28&lt;1%),80%,IF(Savings_FirstYear!AB28&gt;=1%,60%)))</f>
        <v>0.6</v>
      </c>
      <c r="AB28" s="73">
        <f>IF(Savings_FirstYear!AC28&lt;0.5%,100%,IF(AND(Savings_FirstYear!AC28&gt;=0.5%,Savings_FirstYear!AC28&lt;1%),80%,IF(Savings_FirstYear!AC28&gt;=1%,60%)))</f>
        <v>0.6</v>
      </c>
      <c r="AC28" s="73">
        <f>IF(Savings_FirstYear!AD28&lt;0.5%,100%,IF(AND(Savings_FirstYear!AD28&gt;=0.5%,Savings_FirstYear!AD28&lt;1%),80%,IF(Savings_FirstYear!AD28&gt;=1%,60%)))</f>
        <v>0.6</v>
      </c>
      <c r="AD28" s="73">
        <f>IF(Savings_FirstYear!AE28&lt;0.5%,100%,IF(AND(Savings_FirstYear!AE28&gt;=0.5%,Savings_FirstYear!AE28&lt;1%),80%,IF(Savings_FirstYear!AE28&gt;=1%,60%)))</f>
        <v>0.6</v>
      </c>
      <c r="AE28" s="73">
        <f>IF(Savings_FirstYear!AF28&lt;0.5%,100%,IF(AND(Savings_FirstYear!AF28&gt;=0.5%,Savings_FirstYear!AF28&lt;1%),80%,IF(Savings_FirstYear!AF28&gt;=1%,60%)))</f>
        <v>0.6</v>
      </c>
      <c r="AF28" s="73">
        <f>IF(Savings_FirstYear!AG28&lt;0.5%,100%,IF(AND(Savings_FirstYear!AG28&gt;=0.5%,Savings_FirstYear!AG28&lt;1%),80%,IF(Savings_FirstYear!AG28&gt;=1%,60%)))</f>
        <v>0.6</v>
      </c>
      <c r="AG28" s="73">
        <f>IF(Savings_FirstYear!AH28&lt;0.5%,100%,IF(AND(Savings_FirstYear!AH28&gt;=0.5%,Savings_FirstYear!AH28&lt;1%),80%,IF(Savings_FirstYear!AH28&gt;=1%,60%)))</f>
        <v>0.6</v>
      </c>
      <c r="AH28" s="73">
        <f>IF(Savings_FirstYear!AI28&lt;0.5%,100%,IF(AND(Savings_FirstYear!AI28&gt;=0.5%,Savings_FirstYear!AI28&lt;1%),80%,IF(Savings_FirstYear!AI28&gt;=1%,60%)))</f>
        <v>0.6</v>
      </c>
      <c r="AI28" s="73">
        <f>IF(Savings_FirstYear!AJ28&lt;0.5%,100%,IF(AND(Savings_FirstYear!AJ28&gt;=0.5%,Savings_FirstYear!AJ28&lt;1%),80%,IF(Savings_FirstYear!AJ28&gt;=1%,60%)))</f>
        <v>0.6</v>
      </c>
      <c r="AJ28" s="73">
        <f>IF(Savings_FirstYear!AK28&lt;0.5%,100%,IF(AND(Savings_FirstYear!AK28&gt;=0.5%,Savings_FirstYear!AK28&lt;1%),80%,IF(Savings_FirstYear!AK28&gt;=1%,60%)))</f>
        <v>0.6</v>
      </c>
      <c r="AK28" s="73">
        <f>IF(Savings_FirstYear!AL28&lt;0.5%,100%,IF(AND(Savings_FirstYear!AL28&gt;=0.5%,Savings_FirstYear!AL28&lt;1%),80%,IF(Savings_FirstYear!AL28&gt;=1%,60%)))</f>
        <v>0.6</v>
      </c>
      <c r="AL28" s="73">
        <f>IF(Savings_FirstYear!AM28&lt;0.5%,100%,IF(AND(Savings_FirstYear!AM28&gt;=0.5%,Savings_FirstYear!AM28&lt;1%),80%,IF(Savings_FirstYear!AM28&gt;=1%,60%)))</f>
        <v>0.6</v>
      </c>
      <c r="AM28" s="73">
        <f>IF(Savings_FirstYear!AN28&lt;0.5%,100%,IF(AND(Savings_FirstYear!AN28&gt;=0.5%,Savings_FirstYear!AN28&lt;1%),80%,IF(Savings_FirstYear!AN28&gt;=1%,60%)))</f>
        <v>0.6</v>
      </c>
      <c r="AN28" s="73">
        <f>IF(Savings_FirstYear!AO28&lt;0.5%,100%,IF(AND(Savings_FirstYear!AO28&gt;=0.5%,Savings_FirstYear!AO28&lt;1%),80%,IF(Savings_FirstYear!AO28&gt;=1%,60%)))</f>
        <v>0.6</v>
      </c>
      <c r="AO28" s="73">
        <f>IF(Savings_FirstYear!AP28&lt;0.5%,100%,IF(AND(Savings_FirstYear!AP28&gt;=0.5%,Savings_FirstYear!AP28&lt;1%),80%,IF(Savings_FirstYear!AP28&gt;=1%,60%)))</f>
        <v>0.6</v>
      </c>
      <c r="AP28" s="73">
        <f>IF(Savings_FirstYear!AQ28&lt;0.5%,100%,IF(AND(Savings_FirstYear!AQ28&gt;=0.5%,Savings_FirstYear!AQ28&lt;1%),80%,IF(Savings_FirstYear!AQ28&gt;=1%,60%)))</f>
        <v>0.6</v>
      </c>
      <c r="AQ28" s="42">
        <f t="shared" si="37"/>
        <v>110</v>
      </c>
      <c r="AR28" s="42">
        <f t="shared" si="0"/>
        <v>110</v>
      </c>
      <c r="AS28" s="42">
        <f t="shared" si="1"/>
        <v>110</v>
      </c>
      <c r="AT28" s="42">
        <f t="shared" si="2"/>
        <v>110</v>
      </c>
      <c r="AU28" s="42">
        <f t="shared" si="3"/>
        <v>110</v>
      </c>
      <c r="AV28" s="42">
        <f t="shared" si="4"/>
        <v>110</v>
      </c>
      <c r="AW28" s="42">
        <f t="shared" si="5"/>
        <v>110</v>
      </c>
      <c r="AX28" s="42">
        <f t="shared" si="6"/>
        <v>110</v>
      </c>
      <c r="AY28" s="42">
        <f t="shared" si="7"/>
        <v>110</v>
      </c>
      <c r="AZ28" s="42">
        <f t="shared" si="8"/>
        <v>88</v>
      </c>
      <c r="BA28" s="42">
        <f t="shared" si="9"/>
        <v>88</v>
      </c>
      <c r="BB28" s="42">
        <f t="shared" si="10"/>
        <v>66</v>
      </c>
      <c r="BC28" s="42">
        <f t="shared" si="11"/>
        <v>66</v>
      </c>
      <c r="BD28" s="42">
        <f t="shared" si="12"/>
        <v>66</v>
      </c>
      <c r="BE28" s="42">
        <f t="shared" si="13"/>
        <v>66</v>
      </c>
      <c r="BF28" s="42">
        <f t="shared" si="14"/>
        <v>66</v>
      </c>
      <c r="BG28" s="42">
        <f t="shared" si="15"/>
        <v>66</v>
      </c>
      <c r="BH28" s="42">
        <f t="shared" si="16"/>
        <v>66</v>
      </c>
      <c r="BI28" s="42">
        <f t="shared" si="17"/>
        <v>66</v>
      </c>
      <c r="BJ28" s="42">
        <f t="shared" si="18"/>
        <v>66</v>
      </c>
      <c r="BK28" s="42">
        <f t="shared" si="19"/>
        <v>66</v>
      </c>
      <c r="BL28" s="42">
        <f t="shared" si="20"/>
        <v>66</v>
      </c>
      <c r="BM28" s="42">
        <f t="shared" si="21"/>
        <v>66</v>
      </c>
      <c r="BN28" s="42">
        <f t="shared" si="22"/>
        <v>66</v>
      </c>
      <c r="BO28" s="42">
        <f t="shared" si="23"/>
        <v>66</v>
      </c>
      <c r="BP28" s="42">
        <f t="shared" si="24"/>
        <v>66</v>
      </c>
      <c r="BQ28" s="42">
        <f t="shared" si="25"/>
        <v>66</v>
      </c>
      <c r="BR28" s="42">
        <f t="shared" si="26"/>
        <v>66</v>
      </c>
      <c r="BS28" s="42">
        <f t="shared" si="27"/>
        <v>66</v>
      </c>
      <c r="BT28" s="42">
        <f t="shared" si="28"/>
        <v>66</v>
      </c>
      <c r="BU28" s="42">
        <f t="shared" si="29"/>
        <v>66</v>
      </c>
      <c r="BV28" s="42">
        <f t="shared" si="30"/>
        <v>66</v>
      </c>
      <c r="BW28" s="42">
        <f t="shared" si="31"/>
        <v>66</v>
      </c>
      <c r="BX28" s="42">
        <f t="shared" si="32"/>
        <v>66</v>
      </c>
      <c r="BY28" s="42">
        <f t="shared" si="33"/>
        <v>66</v>
      </c>
      <c r="BZ28" s="42">
        <f t="shared" si="34"/>
        <v>66</v>
      </c>
      <c r="CA28" s="42">
        <f t="shared" si="35"/>
        <v>66</v>
      </c>
      <c r="CB28" s="42">
        <f t="shared" si="36"/>
        <v>66</v>
      </c>
      <c r="CC28" s="18"/>
      <c r="CE28" s="24"/>
    </row>
    <row r="29" spans="2:83" x14ac:dyDescent="0.35">
      <c r="B29" s="27" t="s">
        <v>2093</v>
      </c>
      <c r="C29" s="27" t="s">
        <v>127</v>
      </c>
      <c r="D29" s="35">
        <v>110</v>
      </c>
      <c r="E29" s="73">
        <f>IF(Savings_FirstYear!F29&lt;0.5%,100%,IF(AND(Savings_FirstYear!F29&gt;=0.5%,Savings_FirstYear!F29&lt;1%),80%,IF(Savings_FirstYear!F29&gt;=1%,60%)))</f>
        <v>1</v>
      </c>
      <c r="F29" s="73">
        <f>IF(Savings_FirstYear!G29&lt;0.5%,100%,IF(AND(Savings_FirstYear!G29&gt;=0.5%,Savings_FirstYear!G29&lt;1%),80%,IF(Savings_FirstYear!G29&gt;=1%,60%)))</f>
        <v>1</v>
      </c>
      <c r="G29" s="73">
        <f>IF(Savings_FirstYear!H29&lt;0.5%,100%,IF(AND(Savings_FirstYear!H29&gt;=0.5%,Savings_FirstYear!H29&lt;1%),80%,IF(Savings_FirstYear!H29&gt;=1%,60%)))</f>
        <v>1</v>
      </c>
      <c r="H29" s="73">
        <f>IF(Savings_FirstYear!I29&lt;0.5%,100%,IF(AND(Savings_FirstYear!I29&gt;=0.5%,Savings_FirstYear!I29&lt;1%),80%,IF(Savings_FirstYear!I29&gt;=1%,60%)))</f>
        <v>1</v>
      </c>
      <c r="I29" s="73">
        <f>IF(Savings_FirstYear!J29&lt;0.5%,100%,IF(AND(Savings_FirstYear!J29&gt;=0.5%,Savings_FirstYear!J29&lt;1%),80%,IF(Savings_FirstYear!J29&gt;=1%,60%)))</f>
        <v>1</v>
      </c>
      <c r="J29" s="73">
        <f>IF(Savings_FirstYear!K29&lt;0.5%,100%,IF(AND(Savings_FirstYear!K29&gt;=0.5%,Savings_FirstYear!K29&lt;1%),80%,IF(Savings_FirstYear!K29&gt;=1%,60%)))</f>
        <v>1</v>
      </c>
      <c r="K29" s="73">
        <f>IF(Savings_FirstYear!L29&lt;0.5%,100%,IF(AND(Savings_FirstYear!L29&gt;=0.5%,Savings_FirstYear!L29&lt;1%),80%,IF(Savings_FirstYear!L29&gt;=1%,60%)))</f>
        <v>1</v>
      </c>
      <c r="L29" s="73">
        <f>IF(Savings_FirstYear!M29&lt;0.5%,100%,IF(AND(Savings_FirstYear!M29&gt;=0.5%,Savings_FirstYear!M29&lt;1%),80%,IF(Savings_FirstYear!M29&gt;=1%,60%)))</f>
        <v>1</v>
      </c>
      <c r="M29" s="73">
        <f>IF(Savings_FirstYear!N29&lt;0.5%,100%,IF(AND(Savings_FirstYear!N29&gt;=0.5%,Savings_FirstYear!N29&lt;1%),80%,IF(Savings_FirstYear!N29&gt;=1%,60%)))</f>
        <v>0.8</v>
      </c>
      <c r="N29" s="73">
        <f>IF(Savings_FirstYear!O29&lt;0.5%,100%,IF(AND(Savings_FirstYear!O29&gt;=0.5%,Savings_FirstYear!O29&lt;1%),80%,IF(Savings_FirstYear!O29&gt;=1%,60%)))</f>
        <v>0.8</v>
      </c>
      <c r="O29" s="73">
        <f>IF(Savings_FirstYear!P29&lt;0.5%,100%,IF(AND(Savings_FirstYear!P29&gt;=0.5%,Savings_FirstYear!P29&lt;1%),80%,IF(Savings_FirstYear!P29&gt;=1%,60%)))</f>
        <v>0.6</v>
      </c>
      <c r="P29" s="73">
        <f>IF(Savings_FirstYear!Q29&lt;0.5%,100%,IF(AND(Savings_FirstYear!Q29&gt;=0.5%,Savings_FirstYear!Q29&lt;1%),80%,IF(Savings_FirstYear!Q29&gt;=1%,60%)))</f>
        <v>0.6</v>
      </c>
      <c r="Q29" s="73">
        <f>IF(Savings_FirstYear!R29&lt;0.5%,100%,IF(AND(Savings_FirstYear!R29&gt;=0.5%,Savings_FirstYear!R29&lt;1%),80%,IF(Savings_FirstYear!R29&gt;=1%,60%)))</f>
        <v>0.6</v>
      </c>
      <c r="R29" s="73">
        <f>IF(Savings_FirstYear!S29&lt;0.5%,100%,IF(AND(Savings_FirstYear!S29&gt;=0.5%,Savings_FirstYear!S29&lt;1%),80%,IF(Savings_FirstYear!S29&gt;=1%,60%)))</f>
        <v>0.6</v>
      </c>
      <c r="S29" s="73">
        <f>IF(Savings_FirstYear!T29&lt;0.5%,100%,IF(AND(Savings_FirstYear!T29&gt;=0.5%,Savings_FirstYear!T29&lt;1%),80%,IF(Savings_FirstYear!T29&gt;=1%,60%)))</f>
        <v>0.6</v>
      </c>
      <c r="T29" s="73">
        <f>IF(Savings_FirstYear!U29&lt;0.5%,100%,IF(AND(Savings_FirstYear!U29&gt;=0.5%,Savings_FirstYear!U29&lt;1%),80%,IF(Savings_FirstYear!U29&gt;=1%,60%)))</f>
        <v>0.6</v>
      </c>
      <c r="U29" s="73">
        <f>IF(Savings_FirstYear!V29&lt;0.5%,100%,IF(AND(Savings_FirstYear!V29&gt;=0.5%,Savings_FirstYear!V29&lt;1%),80%,IF(Savings_FirstYear!V29&gt;=1%,60%)))</f>
        <v>0.6</v>
      </c>
      <c r="V29" s="73">
        <f>IF(Savings_FirstYear!W29&lt;0.5%,100%,IF(AND(Savings_FirstYear!W29&gt;=0.5%,Savings_FirstYear!W29&lt;1%),80%,IF(Savings_FirstYear!W29&gt;=1%,60%)))</f>
        <v>0.6</v>
      </c>
      <c r="W29" s="73">
        <f>IF(Savings_FirstYear!X29&lt;0.5%,100%,IF(AND(Savings_FirstYear!X29&gt;=0.5%,Savings_FirstYear!X29&lt;1%),80%,IF(Savings_FirstYear!X29&gt;=1%,60%)))</f>
        <v>0.6</v>
      </c>
      <c r="X29" s="73">
        <f>IF(Savings_FirstYear!Y29&lt;0.5%,100%,IF(AND(Savings_FirstYear!Y29&gt;=0.5%,Savings_FirstYear!Y29&lt;1%),80%,IF(Savings_FirstYear!Y29&gt;=1%,60%)))</f>
        <v>0.6</v>
      </c>
      <c r="Y29" s="73">
        <f>IF(Savings_FirstYear!Z29&lt;0.5%,100%,IF(AND(Savings_FirstYear!Z29&gt;=0.5%,Savings_FirstYear!Z29&lt;1%),80%,IF(Savings_FirstYear!Z29&gt;=1%,60%)))</f>
        <v>0.6</v>
      </c>
      <c r="Z29" s="73">
        <f>IF(Savings_FirstYear!AA29&lt;0.5%,100%,IF(AND(Savings_FirstYear!AA29&gt;=0.5%,Savings_FirstYear!AA29&lt;1%),80%,IF(Savings_FirstYear!AA29&gt;=1%,60%)))</f>
        <v>0.6</v>
      </c>
      <c r="AA29" s="73">
        <f>IF(Savings_FirstYear!AB29&lt;0.5%,100%,IF(AND(Savings_FirstYear!AB29&gt;=0.5%,Savings_FirstYear!AB29&lt;1%),80%,IF(Savings_FirstYear!AB29&gt;=1%,60%)))</f>
        <v>0.6</v>
      </c>
      <c r="AB29" s="73">
        <f>IF(Savings_FirstYear!AC29&lt;0.5%,100%,IF(AND(Savings_FirstYear!AC29&gt;=0.5%,Savings_FirstYear!AC29&lt;1%),80%,IF(Savings_FirstYear!AC29&gt;=1%,60%)))</f>
        <v>0.6</v>
      </c>
      <c r="AC29" s="73">
        <f>IF(Savings_FirstYear!AD29&lt;0.5%,100%,IF(AND(Savings_FirstYear!AD29&gt;=0.5%,Savings_FirstYear!AD29&lt;1%),80%,IF(Savings_FirstYear!AD29&gt;=1%,60%)))</f>
        <v>0.6</v>
      </c>
      <c r="AD29" s="73">
        <f>IF(Savings_FirstYear!AE29&lt;0.5%,100%,IF(AND(Savings_FirstYear!AE29&gt;=0.5%,Savings_FirstYear!AE29&lt;1%),80%,IF(Savings_FirstYear!AE29&gt;=1%,60%)))</f>
        <v>0.6</v>
      </c>
      <c r="AE29" s="73">
        <f>IF(Savings_FirstYear!AF29&lt;0.5%,100%,IF(AND(Savings_FirstYear!AF29&gt;=0.5%,Savings_FirstYear!AF29&lt;1%),80%,IF(Savings_FirstYear!AF29&gt;=1%,60%)))</f>
        <v>0.6</v>
      </c>
      <c r="AF29" s="73">
        <f>IF(Savings_FirstYear!AG29&lt;0.5%,100%,IF(AND(Savings_FirstYear!AG29&gt;=0.5%,Savings_FirstYear!AG29&lt;1%),80%,IF(Savings_FirstYear!AG29&gt;=1%,60%)))</f>
        <v>0.6</v>
      </c>
      <c r="AG29" s="73">
        <f>IF(Savings_FirstYear!AH29&lt;0.5%,100%,IF(AND(Savings_FirstYear!AH29&gt;=0.5%,Savings_FirstYear!AH29&lt;1%),80%,IF(Savings_FirstYear!AH29&gt;=1%,60%)))</f>
        <v>0.6</v>
      </c>
      <c r="AH29" s="73">
        <f>IF(Savings_FirstYear!AI29&lt;0.5%,100%,IF(AND(Savings_FirstYear!AI29&gt;=0.5%,Savings_FirstYear!AI29&lt;1%),80%,IF(Savings_FirstYear!AI29&gt;=1%,60%)))</f>
        <v>0.6</v>
      </c>
      <c r="AI29" s="73">
        <f>IF(Savings_FirstYear!AJ29&lt;0.5%,100%,IF(AND(Savings_FirstYear!AJ29&gt;=0.5%,Savings_FirstYear!AJ29&lt;1%),80%,IF(Savings_FirstYear!AJ29&gt;=1%,60%)))</f>
        <v>0.6</v>
      </c>
      <c r="AJ29" s="73">
        <f>IF(Savings_FirstYear!AK29&lt;0.5%,100%,IF(AND(Savings_FirstYear!AK29&gt;=0.5%,Savings_FirstYear!AK29&lt;1%),80%,IF(Savings_FirstYear!AK29&gt;=1%,60%)))</f>
        <v>0.6</v>
      </c>
      <c r="AK29" s="73">
        <f>IF(Savings_FirstYear!AL29&lt;0.5%,100%,IF(AND(Savings_FirstYear!AL29&gt;=0.5%,Savings_FirstYear!AL29&lt;1%),80%,IF(Savings_FirstYear!AL29&gt;=1%,60%)))</f>
        <v>0.6</v>
      </c>
      <c r="AL29" s="73">
        <f>IF(Savings_FirstYear!AM29&lt;0.5%,100%,IF(AND(Savings_FirstYear!AM29&gt;=0.5%,Savings_FirstYear!AM29&lt;1%),80%,IF(Savings_FirstYear!AM29&gt;=1%,60%)))</f>
        <v>0.6</v>
      </c>
      <c r="AM29" s="73">
        <f>IF(Savings_FirstYear!AN29&lt;0.5%,100%,IF(AND(Savings_FirstYear!AN29&gt;=0.5%,Savings_FirstYear!AN29&lt;1%),80%,IF(Savings_FirstYear!AN29&gt;=1%,60%)))</f>
        <v>0.6</v>
      </c>
      <c r="AN29" s="73">
        <f>IF(Savings_FirstYear!AO29&lt;0.5%,100%,IF(AND(Savings_FirstYear!AO29&gt;=0.5%,Savings_FirstYear!AO29&lt;1%),80%,IF(Savings_FirstYear!AO29&gt;=1%,60%)))</f>
        <v>0.6</v>
      </c>
      <c r="AO29" s="73">
        <f>IF(Savings_FirstYear!AP29&lt;0.5%,100%,IF(AND(Savings_FirstYear!AP29&gt;=0.5%,Savings_FirstYear!AP29&lt;1%),80%,IF(Savings_FirstYear!AP29&gt;=1%,60%)))</f>
        <v>0.6</v>
      </c>
      <c r="AP29" s="73">
        <f>IF(Savings_FirstYear!AQ29&lt;0.5%,100%,IF(AND(Savings_FirstYear!AQ29&gt;=0.5%,Savings_FirstYear!AQ29&lt;1%),80%,IF(Savings_FirstYear!AQ29&gt;=1%,60%)))</f>
        <v>0.6</v>
      </c>
      <c r="AQ29" s="42">
        <f t="shared" si="37"/>
        <v>110</v>
      </c>
      <c r="AR29" s="42">
        <f t="shared" si="0"/>
        <v>110</v>
      </c>
      <c r="AS29" s="42">
        <f t="shared" si="1"/>
        <v>110</v>
      </c>
      <c r="AT29" s="42">
        <f t="shared" si="2"/>
        <v>110</v>
      </c>
      <c r="AU29" s="42">
        <f t="shared" si="3"/>
        <v>110</v>
      </c>
      <c r="AV29" s="42">
        <f t="shared" si="4"/>
        <v>110</v>
      </c>
      <c r="AW29" s="42">
        <f t="shared" si="5"/>
        <v>110</v>
      </c>
      <c r="AX29" s="42">
        <f t="shared" si="6"/>
        <v>110</v>
      </c>
      <c r="AY29" s="42">
        <f t="shared" si="7"/>
        <v>88</v>
      </c>
      <c r="AZ29" s="42">
        <f t="shared" si="8"/>
        <v>88</v>
      </c>
      <c r="BA29" s="42">
        <f t="shared" si="9"/>
        <v>66</v>
      </c>
      <c r="BB29" s="42">
        <f t="shared" si="10"/>
        <v>66</v>
      </c>
      <c r="BC29" s="42">
        <f t="shared" si="11"/>
        <v>66</v>
      </c>
      <c r="BD29" s="42">
        <f t="shared" si="12"/>
        <v>66</v>
      </c>
      <c r="BE29" s="42">
        <f t="shared" si="13"/>
        <v>66</v>
      </c>
      <c r="BF29" s="42">
        <f t="shared" si="14"/>
        <v>66</v>
      </c>
      <c r="BG29" s="42">
        <f t="shared" si="15"/>
        <v>66</v>
      </c>
      <c r="BH29" s="42">
        <f t="shared" si="16"/>
        <v>66</v>
      </c>
      <c r="BI29" s="42">
        <f t="shared" si="17"/>
        <v>66</v>
      </c>
      <c r="BJ29" s="42">
        <f t="shared" si="18"/>
        <v>66</v>
      </c>
      <c r="BK29" s="42">
        <f t="shared" si="19"/>
        <v>66</v>
      </c>
      <c r="BL29" s="42">
        <f t="shared" si="20"/>
        <v>66</v>
      </c>
      <c r="BM29" s="42">
        <f t="shared" si="21"/>
        <v>66</v>
      </c>
      <c r="BN29" s="42">
        <f t="shared" si="22"/>
        <v>66</v>
      </c>
      <c r="BO29" s="42">
        <f t="shared" si="23"/>
        <v>66</v>
      </c>
      <c r="BP29" s="42">
        <f t="shared" si="24"/>
        <v>66</v>
      </c>
      <c r="BQ29" s="42">
        <f t="shared" si="25"/>
        <v>66</v>
      </c>
      <c r="BR29" s="42">
        <f t="shared" si="26"/>
        <v>66</v>
      </c>
      <c r="BS29" s="42">
        <f t="shared" si="27"/>
        <v>66</v>
      </c>
      <c r="BT29" s="42">
        <f t="shared" si="28"/>
        <v>66</v>
      </c>
      <c r="BU29" s="42">
        <f t="shared" si="29"/>
        <v>66</v>
      </c>
      <c r="BV29" s="42">
        <f t="shared" si="30"/>
        <v>66</v>
      </c>
      <c r="BW29" s="42">
        <f t="shared" si="31"/>
        <v>66</v>
      </c>
      <c r="BX29" s="42">
        <f t="shared" si="32"/>
        <v>66</v>
      </c>
      <c r="BY29" s="42">
        <f t="shared" si="33"/>
        <v>66</v>
      </c>
      <c r="BZ29" s="42">
        <f t="shared" si="34"/>
        <v>66</v>
      </c>
      <c r="CA29" s="42">
        <f t="shared" si="35"/>
        <v>66</v>
      </c>
      <c r="CB29" s="42">
        <f t="shared" si="36"/>
        <v>66</v>
      </c>
      <c r="CC29" s="18"/>
      <c r="CE29" s="24"/>
    </row>
    <row r="30" spans="2:83" x14ac:dyDescent="0.35">
      <c r="B30" s="27" t="s">
        <v>2094</v>
      </c>
      <c r="C30" s="27" t="s">
        <v>169</v>
      </c>
      <c r="D30" s="35">
        <v>110</v>
      </c>
      <c r="E30" s="73">
        <f>IF(Savings_FirstYear!F30&lt;0.5%,100%,IF(AND(Savings_FirstYear!F30&gt;=0.5%,Savings_FirstYear!F30&lt;1%),80%,IF(Savings_FirstYear!F30&gt;=1%,60%)))</f>
        <v>1</v>
      </c>
      <c r="F30" s="73">
        <f>IF(Savings_FirstYear!G30&lt;0.5%,100%,IF(AND(Savings_FirstYear!G30&gt;=0.5%,Savings_FirstYear!G30&lt;1%),80%,IF(Savings_FirstYear!G30&gt;=1%,60%)))</f>
        <v>1</v>
      </c>
      <c r="G30" s="73">
        <f>IF(Savings_FirstYear!H30&lt;0.5%,100%,IF(AND(Savings_FirstYear!H30&gt;=0.5%,Savings_FirstYear!H30&lt;1%),80%,IF(Savings_FirstYear!H30&gt;=1%,60%)))</f>
        <v>1</v>
      </c>
      <c r="H30" s="73">
        <f>IF(Savings_FirstYear!I30&lt;0.5%,100%,IF(AND(Savings_FirstYear!I30&gt;=0.5%,Savings_FirstYear!I30&lt;1%),80%,IF(Savings_FirstYear!I30&gt;=1%,60%)))</f>
        <v>1</v>
      </c>
      <c r="I30" s="73">
        <f>IF(Savings_FirstYear!J30&lt;0.5%,100%,IF(AND(Savings_FirstYear!J30&gt;=0.5%,Savings_FirstYear!J30&lt;1%),80%,IF(Savings_FirstYear!J30&gt;=1%,60%)))</f>
        <v>1</v>
      </c>
      <c r="J30" s="73">
        <f>IF(Savings_FirstYear!K30&lt;0.5%,100%,IF(AND(Savings_FirstYear!K30&gt;=0.5%,Savings_FirstYear!K30&lt;1%),80%,IF(Savings_FirstYear!K30&gt;=1%,60%)))</f>
        <v>1</v>
      </c>
      <c r="K30" s="73">
        <f>IF(Savings_FirstYear!L30&lt;0.5%,100%,IF(AND(Savings_FirstYear!L30&gt;=0.5%,Savings_FirstYear!L30&lt;1%),80%,IF(Savings_FirstYear!L30&gt;=1%,60%)))</f>
        <v>1</v>
      </c>
      <c r="L30" s="73">
        <f>IF(Savings_FirstYear!M30&lt;0.5%,100%,IF(AND(Savings_FirstYear!M30&gt;=0.5%,Savings_FirstYear!M30&lt;1%),80%,IF(Savings_FirstYear!M30&gt;=1%,60%)))</f>
        <v>0.8</v>
      </c>
      <c r="M30" s="73">
        <f>IF(Savings_FirstYear!N30&lt;0.5%,100%,IF(AND(Savings_FirstYear!N30&gt;=0.5%,Savings_FirstYear!N30&lt;1%),80%,IF(Savings_FirstYear!N30&gt;=1%,60%)))</f>
        <v>0.8</v>
      </c>
      <c r="N30" s="73">
        <f>IF(Savings_FirstYear!O30&lt;0.5%,100%,IF(AND(Savings_FirstYear!O30&gt;=0.5%,Savings_FirstYear!O30&lt;1%),80%,IF(Savings_FirstYear!O30&gt;=1%,60%)))</f>
        <v>0.8</v>
      </c>
      <c r="O30" s="73">
        <f>IF(Savings_FirstYear!P30&lt;0.5%,100%,IF(AND(Savings_FirstYear!P30&gt;=0.5%,Savings_FirstYear!P30&lt;1%),80%,IF(Savings_FirstYear!P30&gt;=1%,60%)))</f>
        <v>0.6</v>
      </c>
      <c r="P30" s="73">
        <f>IF(Savings_FirstYear!Q30&lt;0.5%,100%,IF(AND(Savings_FirstYear!Q30&gt;=0.5%,Savings_FirstYear!Q30&lt;1%),80%,IF(Savings_FirstYear!Q30&gt;=1%,60%)))</f>
        <v>0.6</v>
      </c>
      <c r="Q30" s="73">
        <f>IF(Savings_FirstYear!R30&lt;0.5%,100%,IF(AND(Savings_FirstYear!R30&gt;=0.5%,Savings_FirstYear!R30&lt;1%),80%,IF(Savings_FirstYear!R30&gt;=1%,60%)))</f>
        <v>0.6</v>
      </c>
      <c r="R30" s="73">
        <f>IF(Savings_FirstYear!S30&lt;0.5%,100%,IF(AND(Savings_FirstYear!S30&gt;=0.5%,Savings_FirstYear!S30&lt;1%),80%,IF(Savings_FirstYear!S30&gt;=1%,60%)))</f>
        <v>0.6</v>
      </c>
      <c r="S30" s="73">
        <f>IF(Savings_FirstYear!T30&lt;0.5%,100%,IF(AND(Savings_FirstYear!T30&gt;=0.5%,Savings_FirstYear!T30&lt;1%),80%,IF(Savings_FirstYear!T30&gt;=1%,60%)))</f>
        <v>0.6</v>
      </c>
      <c r="T30" s="73">
        <f>IF(Savings_FirstYear!U30&lt;0.5%,100%,IF(AND(Savings_FirstYear!U30&gt;=0.5%,Savings_FirstYear!U30&lt;1%),80%,IF(Savings_FirstYear!U30&gt;=1%,60%)))</f>
        <v>0.6</v>
      </c>
      <c r="U30" s="73">
        <f>IF(Savings_FirstYear!V30&lt;0.5%,100%,IF(AND(Savings_FirstYear!V30&gt;=0.5%,Savings_FirstYear!V30&lt;1%),80%,IF(Savings_FirstYear!V30&gt;=1%,60%)))</f>
        <v>0.6</v>
      </c>
      <c r="V30" s="73">
        <f>IF(Savings_FirstYear!W30&lt;0.5%,100%,IF(AND(Savings_FirstYear!W30&gt;=0.5%,Savings_FirstYear!W30&lt;1%),80%,IF(Savings_FirstYear!W30&gt;=1%,60%)))</f>
        <v>0.6</v>
      </c>
      <c r="W30" s="73">
        <f>IF(Savings_FirstYear!X30&lt;0.5%,100%,IF(AND(Savings_FirstYear!X30&gt;=0.5%,Savings_FirstYear!X30&lt;1%),80%,IF(Savings_FirstYear!X30&gt;=1%,60%)))</f>
        <v>0.6</v>
      </c>
      <c r="X30" s="73">
        <f>IF(Savings_FirstYear!Y30&lt;0.5%,100%,IF(AND(Savings_FirstYear!Y30&gt;=0.5%,Savings_FirstYear!Y30&lt;1%),80%,IF(Savings_FirstYear!Y30&gt;=1%,60%)))</f>
        <v>0.6</v>
      </c>
      <c r="Y30" s="73">
        <f>IF(Savings_FirstYear!Z30&lt;0.5%,100%,IF(AND(Savings_FirstYear!Z30&gt;=0.5%,Savings_FirstYear!Z30&lt;1%),80%,IF(Savings_FirstYear!Z30&gt;=1%,60%)))</f>
        <v>0.6</v>
      </c>
      <c r="Z30" s="73">
        <f>IF(Savings_FirstYear!AA30&lt;0.5%,100%,IF(AND(Savings_FirstYear!AA30&gt;=0.5%,Savings_FirstYear!AA30&lt;1%),80%,IF(Savings_FirstYear!AA30&gt;=1%,60%)))</f>
        <v>0.6</v>
      </c>
      <c r="AA30" s="73">
        <f>IF(Savings_FirstYear!AB30&lt;0.5%,100%,IF(AND(Savings_FirstYear!AB30&gt;=0.5%,Savings_FirstYear!AB30&lt;1%),80%,IF(Savings_FirstYear!AB30&gt;=1%,60%)))</f>
        <v>0.6</v>
      </c>
      <c r="AB30" s="73">
        <f>IF(Savings_FirstYear!AC30&lt;0.5%,100%,IF(AND(Savings_FirstYear!AC30&gt;=0.5%,Savings_FirstYear!AC30&lt;1%),80%,IF(Savings_FirstYear!AC30&gt;=1%,60%)))</f>
        <v>0.6</v>
      </c>
      <c r="AC30" s="73">
        <f>IF(Savings_FirstYear!AD30&lt;0.5%,100%,IF(AND(Savings_FirstYear!AD30&gt;=0.5%,Savings_FirstYear!AD30&lt;1%),80%,IF(Savings_FirstYear!AD30&gt;=1%,60%)))</f>
        <v>0.6</v>
      </c>
      <c r="AD30" s="73">
        <f>IF(Savings_FirstYear!AE30&lt;0.5%,100%,IF(AND(Savings_FirstYear!AE30&gt;=0.5%,Savings_FirstYear!AE30&lt;1%),80%,IF(Savings_FirstYear!AE30&gt;=1%,60%)))</f>
        <v>0.6</v>
      </c>
      <c r="AE30" s="73">
        <f>IF(Savings_FirstYear!AF30&lt;0.5%,100%,IF(AND(Savings_FirstYear!AF30&gt;=0.5%,Savings_FirstYear!AF30&lt;1%),80%,IF(Savings_FirstYear!AF30&gt;=1%,60%)))</f>
        <v>0.6</v>
      </c>
      <c r="AF30" s="73">
        <f>IF(Savings_FirstYear!AG30&lt;0.5%,100%,IF(AND(Savings_FirstYear!AG30&gt;=0.5%,Savings_FirstYear!AG30&lt;1%),80%,IF(Savings_FirstYear!AG30&gt;=1%,60%)))</f>
        <v>0.6</v>
      </c>
      <c r="AG30" s="73">
        <f>IF(Savings_FirstYear!AH30&lt;0.5%,100%,IF(AND(Savings_FirstYear!AH30&gt;=0.5%,Savings_FirstYear!AH30&lt;1%),80%,IF(Savings_FirstYear!AH30&gt;=1%,60%)))</f>
        <v>0.6</v>
      </c>
      <c r="AH30" s="73">
        <f>IF(Savings_FirstYear!AI30&lt;0.5%,100%,IF(AND(Savings_FirstYear!AI30&gt;=0.5%,Savings_FirstYear!AI30&lt;1%),80%,IF(Savings_FirstYear!AI30&gt;=1%,60%)))</f>
        <v>0.6</v>
      </c>
      <c r="AI30" s="73">
        <f>IF(Savings_FirstYear!AJ30&lt;0.5%,100%,IF(AND(Savings_FirstYear!AJ30&gt;=0.5%,Savings_FirstYear!AJ30&lt;1%),80%,IF(Savings_FirstYear!AJ30&gt;=1%,60%)))</f>
        <v>0.6</v>
      </c>
      <c r="AJ30" s="73">
        <f>IF(Savings_FirstYear!AK30&lt;0.5%,100%,IF(AND(Savings_FirstYear!AK30&gt;=0.5%,Savings_FirstYear!AK30&lt;1%),80%,IF(Savings_FirstYear!AK30&gt;=1%,60%)))</f>
        <v>0.6</v>
      </c>
      <c r="AK30" s="73">
        <f>IF(Savings_FirstYear!AL30&lt;0.5%,100%,IF(AND(Savings_FirstYear!AL30&gt;=0.5%,Savings_FirstYear!AL30&lt;1%),80%,IF(Savings_FirstYear!AL30&gt;=1%,60%)))</f>
        <v>0.6</v>
      </c>
      <c r="AL30" s="73">
        <f>IF(Savings_FirstYear!AM30&lt;0.5%,100%,IF(AND(Savings_FirstYear!AM30&gt;=0.5%,Savings_FirstYear!AM30&lt;1%),80%,IF(Savings_FirstYear!AM30&gt;=1%,60%)))</f>
        <v>0.6</v>
      </c>
      <c r="AM30" s="73">
        <f>IF(Savings_FirstYear!AN30&lt;0.5%,100%,IF(AND(Savings_FirstYear!AN30&gt;=0.5%,Savings_FirstYear!AN30&lt;1%),80%,IF(Savings_FirstYear!AN30&gt;=1%,60%)))</f>
        <v>0.6</v>
      </c>
      <c r="AN30" s="73">
        <f>IF(Savings_FirstYear!AO30&lt;0.5%,100%,IF(AND(Savings_FirstYear!AO30&gt;=0.5%,Savings_FirstYear!AO30&lt;1%),80%,IF(Savings_FirstYear!AO30&gt;=1%,60%)))</f>
        <v>0.6</v>
      </c>
      <c r="AO30" s="73">
        <f>IF(Savings_FirstYear!AP30&lt;0.5%,100%,IF(AND(Savings_FirstYear!AP30&gt;=0.5%,Savings_FirstYear!AP30&lt;1%),80%,IF(Savings_FirstYear!AP30&gt;=1%,60%)))</f>
        <v>0.6</v>
      </c>
      <c r="AP30" s="73">
        <f>IF(Savings_FirstYear!AQ30&lt;0.5%,100%,IF(AND(Savings_FirstYear!AQ30&gt;=0.5%,Savings_FirstYear!AQ30&lt;1%),80%,IF(Savings_FirstYear!AQ30&gt;=1%,60%)))</f>
        <v>0.6</v>
      </c>
      <c r="AQ30" s="42">
        <f t="shared" si="37"/>
        <v>110</v>
      </c>
      <c r="AR30" s="42">
        <f t="shared" si="0"/>
        <v>110</v>
      </c>
      <c r="AS30" s="42">
        <f t="shared" si="1"/>
        <v>110</v>
      </c>
      <c r="AT30" s="42">
        <f t="shared" si="2"/>
        <v>110</v>
      </c>
      <c r="AU30" s="42">
        <f t="shared" si="3"/>
        <v>110</v>
      </c>
      <c r="AV30" s="42">
        <f t="shared" si="4"/>
        <v>110</v>
      </c>
      <c r="AW30" s="42">
        <f t="shared" si="5"/>
        <v>110</v>
      </c>
      <c r="AX30" s="42">
        <f t="shared" si="6"/>
        <v>88</v>
      </c>
      <c r="AY30" s="42">
        <f t="shared" si="7"/>
        <v>88</v>
      </c>
      <c r="AZ30" s="42">
        <f t="shared" si="8"/>
        <v>88</v>
      </c>
      <c r="BA30" s="42">
        <f t="shared" si="9"/>
        <v>66</v>
      </c>
      <c r="BB30" s="42">
        <f t="shared" si="10"/>
        <v>66</v>
      </c>
      <c r="BC30" s="42">
        <f t="shared" si="11"/>
        <v>66</v>
      </c>
      <c r="BD30" s="42">
        <f t="shared" si="12"/>
        <v>66</v>
      </c>
      <c r="BE30" s="42">
        <f t="shared" si="13"/>
        <v>66</v>
      </c>
      <c r="BF30" s="42">
        <f t="shared" si="14"/>
        <v>66</v>
      </c>
      <c r="BG30" s="42">
        <f t="shared" si="15"/>
        <v>66</v>
      </c>
      <c r="BH30" s="42">
        <f t="shared" si="16"/>
        <v>66</v>
      </c>
      <c r="BI30" s="42">
        <f t="shared" si="17"/>
        <v>66</v>
      </c>
      <c r="BJ30" s="42">
        <f t="shared" si="18"/>
        <v>66</v>
      </c>
      <c r="BK30" s="42">
        <f t="shared" si="19"/>
        <v>66</v>
      </c>
      <c r="BL30" s="42">
        <f t="shared" si="20"/>
        <v>66</v>
      </c>
      <c r="BM30" s="42">
        <f t="shared" si="21"/>
        <v>66</v>
      </c>
      <c r="BN30" s="42">
        <f t="shared" si="22"/>
        <v>66</v>
      </c>
      <c r="BO30" s="42">
        <f t="shared" si="23"/>
        <v>66</v>
      </c>
      <c r="BP30" s="42">
        <f t="shared" si="24"/>
        <v>66</v>
      </c>
      <c r="BQ30" s="42">
        <f t="shared" si="25"/>
        <v>66</v>
      </c>
      <c r="BR30" s="42">
        <f t="shared" si="26"/>
        <v>66</v>
      </c>
      <c r="BS30" s="42">
        <f t="shared" si="27"/>
        <v>66</v>
      </c>
      <c r="BT30" s="42">
        <f t="shared" si="28"/>
        <v>66</v>
      </c>
      <c r="BU30" s="42">
        <f t="shared" si="29"/>
        <v>66</v>
      </c>
      <c r="BV30" s="42">
        <f t="shared" si="30"/>
        <v>66</v>
      </c>
      <c r="BW30" s="42">
        <f t="shared" si="31"/>
        <v>66</v>
      </c>
      <c r="BX30" s="42">
        <f t="shared" si="32"/>
        <v>66</v>
      </c>
      <c r="BY30" s="42">
        <f t="shared" si="33"/>
        <v>66</v>
      </c>
      <c r="BZ30" s="42">
        <f t="shared" si="34"/>
        <v>66</v>
      </c>
      <c r="CA30" s="42">
        <f t="shared" si="35"/>
        <v>66</v>
      </c>
      <c r="CB30" s="42">
        <f t="shared" si="36"/>
        <v>66</v>
      </c>
      <c r="CC30" s="18"/>
      <c r="CE30" s="24"/>
    </row>
    <row r="31" spans="2:83" x14ac:dyDescent="0.35">
      <c r="B31" s="27" t="s">
        <v>2095</v>
      </c>
      <c r="C31" s="27" t="s">
        <v>86</v>
      </c>
      <c r="D31" s="35">
        <v>110</v>
      </c>
      <c r="E31" s="73">
        <f>IF(Savings_FirstYear!F31&lt;0.5%,100%,IF(AND(Savings_FirstYear!F31&gt;=0.5%,Savings_FirstYear!F31&lt;1%),80%,IF(Savings_FirstYear!F31&gt;=1%,60%)))</f>
        <v>1</v>
      </c>
      <c r="F31" s="73">
        <f>IF(Savings_FirstYear!G31&lt;0.5%,100%,IF(AND(Savings_FirstYear!G31&gt;=0.5%,Savings_FirstYear!G31&lt;1%),80%,IF(Savings_FirstYear!G31&gt;=1%,60%)))</f>
        <v>1</v>
      </c>
      <c r="G31" s="73">
        <f>IF(Savings_FirstYear!H31&lt;0.5%,100%,IF(AND(Savings_FirstYear!H31&gt;=0.5%,Savings_FirstYear!H31&lt;1%),80%,IF(Savings_FirstYear!H31&gt;=1%,60%)))</f>
        <v>1</v>
      </c>
      <c r="H31" s="73">
        <f>IF(Savings_FirstYear!I31&lt;0.5%,100%,IF(AND(Savings_FirstYear!I31&gt;=0.5%,Savings_FirstYear!I31&lt;1%),80%,IF(Savings_FirstYear!I31&gt;=1%,60%)))</f>
        <v>1</v>
      </c>
      <c r="I31" s="73">
        <f>IF(Savings_FirstYear!J31&lt;0.5%,100%,IF(AND(Savings_FirstYear!J31&gt;=0.5%,Savings_FirstYear!J31&lt;1%),80%,IF(Savings_FirstYear!J31&gt;=1%,60%)))</f>
        <v>1</v>
      </c>
      <c r="J31" s="73">
        <f>IF(Savings_FirstYear!K31&lt;0.5%,100%,IF(AND(Savings_FirstYear!K31&gt;=0.5%,Savings_FirstYear!K31&lt;1%),80%,IF(Savings_FirstYear!K31&gt;=1%,60%)))</f>
        <v>1</v>
      </c>
      <c r="K31" s="73">
        <f>IF(Savings_FirstYear!L31&lt;0.5%,100%,IF(AND(Savings_FirstYear!L31&gt;=0.5%,Savings_FirstYear!L31&lt;1%),80%,IF(Savings_FirstYear!L31&gt;=1%,60%)))</f>
        <v>1</v>
      </c>
      <c r="L31" s="73">
        <f>IF(Savings_FirstYear!M31&lt;0.5%,100%,IF(AND(Savings_FirstYear!M31&gt;=0.5%,Savings_FirstYear!M31&lt;1%),80%,IF(Savings_FirstYear!M31&gt;=1%,60%)))</f>
        <v>1</v>
      </c>
      <c r="M31" s="73">
        <f>IF(Savings_FirstYear!N31&lt;0.5%,100%,IF(AND(Savings_FirstYear!N31&gt;=0.5%,Savings_FirstYear!N31&lt;1%),80%,IF(Savings_FirstYear!N31&gt;=1%,60%)))</f>
        <v>1</v>
      </c>
      <c r="N31" s="73">
        <f>IF(Savings_FirstYear!O31&lt;0.5%,100%,IF(AND(Savings_FirstYear!O31&gt;=0.5%,Savings_FirstYear!O31&lt;1%),80%,IF(Savings_FirstYear!O31&gt;=1%,60%)))</f>
        <v>0.8</v>
      </c>
      <c r="O31" s="73">
        <f>IF(Savings_FirstYear!P31&lt;0.5%,100%,IF(AND(Savings_FirstYear!P31&gt;=0.5%,Savings_FirstYear!P31&lt;1%),80%,IF(Savings_FirstYear!P31&gt;=1%,60%)))</f>
        <v>0.8</v>
      </c>
      <c r="P31" s="73">
        <f>IF(Savings_FirstYear!Q31&lt;0.5%,100%,IF(AND(Savings_FirstYear!Q31&gt;=0.5%,Savings_FirstYear!Q31&lt;1%),80%,IF(Savings_FirstYear!Q31&gt;=1%,60%)))</f>
        <v>0.8</v>
      </c>
      <c r="Q31" s="73">
        <f>IF(Savings_FirstYear!R31&lt;0.5%,100%,IF(AND(Savings_FirstYear!R31&gt;=0.5%,Savings_FirstYear!R31&lt;1%),80%,IF(Savings_FirstYear!R31&gt;=1%,60%)))</f>
        <v>0.6</v>
      </c>
      <c r="R31" s="73">
        <f>IF(Savings_FirstYear!S31&lt;0.5%,100%,IF(AND(Savings_FirstYear!S31&gt;=0.5%,Savings_FirstYear!S31&lt;1%),80%,IF(Savings_FirstYear!S31&gt;=1%,60%)))</f>
        <v>0.6</v>
      </c>
      <c r="S31" s="73">
        <f>IF(Savings_FirstYear!T31&lt;0.5%,100%,IF(AND(Savings_FirstYear!T31&gt;=0.5%,Savings_FirstYear!T31&lt;1%),80%,IF(Savings_FirstYear!T31&gt;=1%,60%)))</f>
        <v>0.6</v>
      </c>
      <c r="T31" s="73">
        <f>IF(Savings_FirstYear!U31&lt;0.5%,100%,IF(AND(Savings_FirstYear!U31&gt;=0.5%,Savings_FirstYear!U31&lt;1%),80%,IF(Savings_FirstYear!U31&gt;=1%,60%)))</f>
        <v>0.6</v>
      </c>
      <c r="U31" s="73">
        <f>IF(Savings_FirstYear!V31&lt;0.5%,100%,IF(AND(Savings_FirstYear!V31&gt;=0.5%,Savings_FirstYear!V31&lt;1%),80%,IF(Savings_FirstYear!V31&gt;=1%,60%)))</f>
        <v>0.6</v>
      </c>
      <c r="V31" s="73">
        <f>IF(Savings_FirstYear!W31&lt;0.5%,100%,IF(AND(Savings_FirstYear!W31&gt;=0.5%,Savings_FirstYear!W31&lt;1%),80%,IF(Savings_FirstYear!W31&gt;=1%,60%)))</f>
        <v>0.6</v>
      </c>
      <c r="W31" s="73">
        <f>IF(Savings_FirstYear!X31&lt;0.5%,100%,IF(AND(Savings_FirstYear!X31&gt;=0.5%,Savings_FirstYear!X31&lt;1%),80%,IF(Savings_FirstYear!X31&gt;=1%,60%)))</f>
        <v>0.6</v>
      </c>
      <c r="X31" s="73">
        <f>IF(Savings_FirstYear!Y31&lt;0.5%,100%,IF(AND(Savings_FirstYear!Y31&gt;=0.5%,Savings_FirstYear!Y31&lt;1%),80%,IF(Savings_FirstYear!Y31&gt;=1%,60%)))</f>
        <v>0.6</v>
      </c>
      <c r="Y31" s="73">
        <f>IF(Savings_FirstYear!Z31&lt;0.5%,100%,IF(AND(Savings_FirstYear!Z31&gt;=0.5%,Savings_FirstYear!Z31&lt;1%),80%,IF(Savings_FirstYear!Z31&gt;=1%,60%)))</f>
        <v>0.6</v>
      </c>
      <c r="Z31" s="73">
        <f>IF(Savings_FirstYear!AA31&lt;0.5%,100%,IF(AND(Savings_FirstYear!AA31&gt;=0.5%,Savings_FirstYear!AA31&lt;1%),80%,IF(Savings_FirstYear!AA31&gt;=1%,60%)))</f>
        <v>0.6</v>
      </c>
      <c r="AA31" s="73">
        <f>IF(Savings_FirstYear!AB31&lt;0.5%,100%,IF(AND(Savings_FirstYear!AB31&gt;=0.5%,Savings_FirstYear!AB31&lt;1%),80%,IF(Savings_FirstYear!AB31&gt;=1%,60%)))</f>
        <v>0.6</v>
      </c>
      <c r="AB31" s="73">
        <f>IF(Savings_FirstYear!AC31&lt;0.5%,100%,IF(AND(Savings_FirstYear!AC31&gt;=0.5%,Savings_FirstYear!AC31&lt;1%),80%,IF(Savings_FirstYear!AC31&gt;=1%,60%)))</f>
        <v>0.6</v>
      </c>
      <c r="AC31" s="73">
        <f>IF(Savings_FirstYear!AD31&lt;0.5%,100%,IF(AND(Savings_FirstYear!AD31&gt;=0.5%,Savings_FirstYear!AD31&lt;1%),80%,IF(Savings_FirstYear!AD31&gt;=1%,60%)))</f>
        <v>0.6</v>
      </c>
      <c r="AD31" s="73">
        <f>IF(Savings_FirstYear!AE31&lt;0.5%,100%,IF(AND(Savings_FirstYear!AE31&gt;=0.5%,Savings_FirstYear!AE31&lt;1%),80%,IF(Savings_FirstYear!AE31&gt;=1%,60%)))</f>
        <v>0.6</v>
      </c>
      <c r="AE31" s="73">
        <f>IF(Savings_FirstYear!AF31&lt;0.5%,100%,IF(AND(Savings_FirstYear!AF31&gt;=0.5%,Savings_FirstYear!AF31&lt;1%),80%,IF(Savings_FirstYear!AF31&gt;=1%,60%)))</f>
        <v>0.6</v>
      </c>
      <c r="AF31" s="73">
        <f>IF(Savings_FirstYear!AG31&lt;0.5%,100%,IF(AND(Savings_FirstYear!AG31&gt;=0.5%,Savings_FirstYear!AG31&lt;1%),80%,IF(Savings_FirstYear!AG31&gt;=1%,60%)))</f>
        <v>0.6</v>
      </c>
      <c r="AG31" s="73">
        <f>IF(Savings_FirstYear!AH31&lt;0.5%,100%,IF(AND(Savings_FirstYear!AH31&gt;=0.5%,Savings_FirstYear!AH31&lt;1%),80%,IF(Savings_FirstYear!AH31&gt;=1%,60%)))</f>
        <v>0.6</v>
      </c>
      <c r="AH31" s="73">
        <f>IF(Savings_FirstYear!AI31&lt;0.5%,100%,IF(AND(Savings_FirstYear!AI31&gt;=0.5%,Savings_FirstYear!AI31&lt;1%),80%,IF(Savings_FirstYear!AI31&gt;=1%,60%)))</f>
        <v>0.6</v>
      </c>
      <c r="AI31" s="73">
        <f>IF(Savings_FirstYear!AJ31&lt;0.5%,100%,IF(AND(Savings_FirstYear!AJ31&gt;=0.5%,Savings_FirstYear!AJ31&lt;1%),80%,IF(Savings_FirstYear!AJ31&gt;=1%,60%)))</f>
        <v>0.6</v>
      </c>
      <c r="AJ31" s="73">
        <f>IF(Savings_FirstYear!AK31&lt;0.5%,100%,IF(AND(Savings_FirstYear!AK31&gt;=0.5%,Savings_FirstYear!AK31&lt;1%),80%,IF(Savings_FirstYear!AK31&gt;=1%,60%)))</f>
        <v>0.6</v>
      </c>
      <c r="AK31" s="73">
        <f>IF(Savings_FirstYear!AL31&lt;0.5%,100%,IF(AND(Savings_FirstYear!AL31&gt;=0.5%,Savings_FirstYear!AL31&lt;1%),80%,IF(Savings_FirstYear!AL31&gt;=1%,60%)))</f>
        <v>0.6</v>
      </c>
      <c r="AL31" s="73">
        <f>IF(Savings_FirstYear!AM31&lt;0.5%,100%,IF(AND(Savings_FirstYear!AM31&gt;=0.5%,Savings_FirstYear!AM31&lt;1%),80%,IF(Savings_FirstYear!AM31&gt;=1%,60%)))</f>
        <v>0.6</v>
      </c>
      <c r="AM31" s="73">
        <f>IF(Savings_FirstYear!AN31&lt;0.5%,100%,IF(AND(Savings_FirstYear!AN31&gt;=0.5%,Savings_FirstYear!AN31&lt;1%),80%,IF(Savings_FirstYear!AN31&gt;=1%,60%)))</f>
        <v>0.6</v>
      </c>
      <c r="AN31" s="73">
        <f>IF(Savings_FirstYear!AO31&lt;0.5%,100%,IF(AND(Savings_FirstYear!AO31&gt;=0.5%,Savings_FirstYear!AO31&lt;1%),80%,IF(Savings_FirstYear!AO31&gt;=1%,60%)))</f>
        <v>0.6</v>
      </c>
      <c r="AO31" s="73">
        <f>IF(Savings_FirstYear!AP31&lt;0.5%,100%,IF(AND(Savings_FirstYear!AP31&gt;=0.5%,Savings_FirstYear!AP31&lt;1%),80%,IF(Savings_FirstYear!AP31&gt;=1%,60%)))</f>
        <v>0.6</v>
      </c>
      <c r="AP31" s="73">
        <f>IF(Savings_FirstYear!AQ31&lt;0.5%,100%,IF(AND(Savings_FirstYear!AQ31&gt;=0.5%,Savings_FirstYear!AQ31&lt;1%),80%,IF(Savings_FirstYear!AQ31&gt;=1%,60%)))</f>
        <v>0.6</v>
      </c>
      <c r="AQ31" s="42">
        <f t="shared" si="37"/>
        <v>110</v>
      </c>
      <c r="AR31" s="42">
        <f t="shared" si="0"/>
        <v>110</v>
      </c>
      <c r="AS31" s="42">
        <f t="shared" si="1"/>
        <v>110</v>
      </c>
      <c r="AT31" s="42">
        <f t="shared" si="2"/>
        <v>110</v>
      </c>
      <c r="AU31" s="42">
        <f t="shared" si="3"/>
        <v>110</v>
      </c>
      <c r="AV31" s="42">
        <f t="shared" si="4"/>
        <v>110</v>
      </c>
      <c r="AW31" s="42">
        <f t="shared" si="5"/>
        <v>110</v>
      </c>
      <c r="AX31" s="42">
        <f t="shared" si="6"/>
        <v>110</v>
      </c>
      <c r="AY31" s="42">
        <f t="shared" si="7"/>
        <v>110</v>
      </c>
      <c r="AZ31" s="42">
        <f t="shared" si="8"/>
        <v>88</v>
      </c>
      <c r="BA31" s="42">
        <f t="shared" si="9"/>
        <v>88</v>
      </c>
      <c r="BB31" s="42">
        <f t="shared" si="10"/>
        <v>88</v>
      </c>
      <c r="BC31" s="42">
        <f t="shared" si="11"/>
        <v>66</v>
      </c>
      <c r="BD31" s="42">
        <f t="shared" si="12"/>
        <v>66</v>
      </c>
      <c r="BE31" s="42">
        <f t="shared" si="13"/>
        <v>66</v>
      </c>
      <c r="BF31" s="42">
        <f t="shared" si="14"/>
        <v>66</v>
      </c>
      <c r="BG31" s="42">
        <f t="shared" si="15"/>
        <v>66</v>
      </c>
      <c r="BH31" s="42">
        <f t="shared" si="16"/>
        <v>66</v>
      </c>
      <c r="BI31" s="42">
        <f t="shared" si="17"/>
        <v>66</v>
      </c>
      <c r="BJ31" s="42">
        <f t="shared" si="18"/>
        <v>66</v>
      </c>
      <c r="BK31" s="42">
        <f t="shared" si="19"/>
        <v>66</v>
      </c>
      <c r="BL31" s="42">
        <f t="shared" si="20"/>
        <v>66</v>
      </c>
      <c r="BM31" s="42">
        <f t="shared" si="21"/>
        <v>66</v>
      </c>
      <c r="BN31" s="42">
        <f t="shared" si="22"/>
        <v>66</v>
      </c>
      <c r="BO31" s="42">
        <f t="shared" si="23"/>
        <v>66</v>
      </c>
      <c r="BP31" s="42">
        <f t="shared" si="24"/>
        <v>66</v>
      </c>
      <c r="BQ31" s="42">
        <f t="shared" si="25"/>
        <v>66</v>
      </c>
      <c r="BR31" s="42">
        <f t="shared" si="26"/>
        <v>66</v>
      </c>
      <c r="BS31" s="42">
        <f t="shared" si="27"/>
        <v>66</v>
      </c>
      <c r="BT31" s="42">
        <f t="shared" si="28"/>
        <v>66</v>
      </c>
      <c r="BU31" s="42">
        <f t="shared" si="29"/>
        <v>66</v>
      </c>
      <c r="BV31" s="42">
        <f t="shared" si="30"/>
        <v>66</v>
      </c>
      <c r="BW31" s="42">
        <f t="shared" si="31"/>
        <v>66</v>
      </c>
      <c r="BX31" s="42">
        <f t="shared" si="32"/>
        <v>66</v>
      </c>
      <c r="BY31" s="42">
        <f t="shared" si="33"/>
        <v>66</v>
      </c>
      <c r="BZ31" s="42">
        <f t="shared" si="34"/>
        <v>66</v>
      </c>
      <c r="CA31" s="42">
        <f t="shared" si="35"/>
        <v>66</v>
      </c>
      <c r="CB31" s="42">
        <f t="shared" si="36"/>
        <v>66</v>
      </c>
      <c r="CC31" s="18"/>
      <c r="CE31" s="24"/>
    </row>
    <row r="32" spans="2:83" x14ac:dyDescent="0.35">
      <c r="B32" s="27" t="s">
        <v>2096</v>
      </c>
      <c r="C32" s="27" t="s">
        <v>221</v>
      </c>
      <c r="D32" s="35">
        <v>110</v>
      </c>
      <c r="E32" s="73">
        <f>IF(Savings_FirstYear!F32&lt;0.5%,100%,IF(AND(Savings_FirstYear!F32&gt;=0.5%,Savings_FirstYear!F32&lt;1%),80%,IF(Savings_FirstYear!F32&gt;=1%,60%)))</f>
        <v>1</v>
      </c>
      <c r="F32" s="73">
        <f>IF(Savings_FirstYear!G32&lt;0.5%,100%,IF(AND(Savings_FirstYear!G32&gt;=0.5%,Savings_FirstYear!G32&lt;1%),80%,IF(Savings_FirstYear!G32&gt;=1%,60%)))</f>
        <v>1</v>
      </c>
      <c r="G32" s="73">
        <f>IF(Savings_FirstYear!H32&lt;0.5%,100%,IF(AND(Savings_FirstYear!H32&gt;=0.5%,Savings_FirstYear!H32&lt;1%),80%,IF(Savings_FirstYear!H32&gt;=1%,60%)))</f>
        <v>1</v>
      </c>
      <c r="H32" s="73">
        <f>IF(Savings_FirstYear!I32&lt;0.5%,100%,IF(AND(Savings_FirstYear!I32&gt;=0.5%,Savings_FirstYear!I32&lt;1%),80%,IF(Savings_FirstYear!I32&gt;=1%,60%)))</f>
        <v>1</v>
      </c>
      <c r="I32" s="73">
        <f>IF(Savings_FirstYear!J32&lt;0.5%,100%,IF(AND(Savings_FirstYear!J32&gt;=0.5%,Savings_FirstYear!J32&lt;1%),80%,IF(Savings_FirstYear!J32&gt;=1%,60%)))</f>
        <v>1</v>
      </c>
      <c r="J32" s="73">
        <f>IF(Savings_FirstYear!K32&lt;0.5%,100%,IF(AND(Savings_FirstYear!K32&gt;=0.5%,Savings_FirstYear!K32&lt;1%),80%,IF(Savings_FirstYear!K32&gt;=1%,60%)))</f>
        <v>1</v>
      </c>
      <c r="K32" s="73">
        <f>IF(Savings_FirstYear!L32&lt;0.5%,100%,IF(AND(Savings_FirstYear!L32&gt;=0.5%,Savings_FirstYear!L32&lt;1%),80%,IF(Savings_FirstYear!L32&gt;=1%,60%)))</f>
        <v>1</v>
      </c>
      <c r="L32" s="73">
        <f>IF(Savings_FirstYear!M32&lt;0.5%,100%,IF(AND(Savings_FirstYear!M32&gt;=0.5%,Savings_FirstYear!M32&lt;1%),80%,IF(Savings_FirstYear!M32&gt;=1%,60%)))</f>
        <v>1</v>
      </c>
      <c r="M32" s="73">
        <f>IF(Savings_FirstYear!N32&lt;0.5%,100%,IF(AND(Savings_FirstYear!N32&gt;=0.5%,Savings_FirstYear!N32&lt;1%),80%,IF(Savings_FirstYear!N32&gt;=1%,60%)))</f>
        <v>0.8</v>
      </c>
      <c r="N32" s="73">
        <f>IF(Savings_FirstYear!O32&lt;0.5%,100%,IF(AND(Savings_FirstYear!O32&gt;=0.5%,Savings_FirstYear!O32&lt;1%),80%,IF(Savings_FirstYear!O32&gt;=1%,60%)))</f>
        <v>0.8</v>
      </c>
      <c r="O32" s="73">
        <f>IF(Savings_FirstYear!P32&lt;0.5%,100%,IF(AND(Savings_FirstYear!P32&gt;=0.5%,Savings_FirstYear!P32&lt;1%),80%,IF(Savings_FirstYear!P32&gt;=1%,60%)))</f>
        <v>0.6</v>
      </c>
      <c r="P32" s="73">
        <f>IF(Savings_FirstYear!Q32&lt;0.5%,100%,IF(AND(Savings_FirstYear!Q32&gt;=0.5%,Savings_FirstYear!Q32&lt;1%),80%,IF(Savings_FirstYear!Q32&gt;=1%,60%)))</f>
        <v>0.6</v>
      </c>
      <c r="Q32" s="73">
        <f>IF(Savings_FirstYear!R32&lt;0.5%,100%,IF(AND(Savings_FirstYear!R32&gt;=0.5%,Savings_FirstYear!R32&lt;1%),80%,IF(Savings_FirstYear!R32&gt;=1%,60%)))</f>
        <v>0.6</v>
      </c>
      <c r="R32" s="73">
        <f>IF(Savings_FirstYear!S32&lt;0.5%,100%,IF(AND(Savings_FirstYear!S32&gt;=0.5%,Savings_FirstYear!S32&lt;1%),80%,IF(Savings_FirstYear!S32&gt;=1%,60%)))</f>
        <v>0.6</v>
      </c>
      <c r="S32" s="73">
        <f>IF(Savings_FirstYear!T32&lt;0.5%,100%,IF(AND(Savings_FirstYear!T32&gt;=0.5%,Savings_FirstYear!T32&lt;1%),80%,IF(Savings_FirstYear!T32&gt;=1%,60%)))</f>
        <v>0.6</v>
      </c>
      <c r="T32" s="73">
        <f>IF(Savings_FirstYear!U32&lt;0.5%,100%,IF(AND(Savings_FirstYear!U32&gt;=0.5%,Savings_FirstYear!U32&lt;1%),80%,IF(Savings_FirstYear!U32&gt;=1%,60%)))</f>
        <v>0.6</v>
      </c>
      <c r="U32" s="73">
        <f>IF(Savings_FirstYear!V32&lt;0.5%,100%,IF(AND(Savings_FirstYear!V32&gt;=0.5%,Savings_FirstYear!V32&lt;1%),80%,IF(Savings_FirstYear!V32&gt;=1%,60%)))</f>
        <v>0.6</v>
      </c>
      <c r="V32" s="73">
        <f>IF(Savings_FirstYear!W32&lt;0.5%,100%,IF(AND(Savings_FirstYear!W32&gt;=0.5%,Savings_FirstYear!W32&lt;1%),80%,IF(Savings_FirstYear!W32&gt;=1%,60%)))</f>
        <v>0.6</v>
      </c>
      <c r="W32" s="73">
        <f>IF(Savings_FirstYear!X32&lt;0.5%,100%,IF(AND(Savings_FirstYear!X32&gt;=0.5%,Savings_FirstYear!X32&lt;1%),80%,IF(Savings_FirstYear!X32&gt;=1%,60%)))</f>
        <v>0.6</v>
      </c>
      <c r="X32" s="73">
        <f>IF(Savings_FirstYear!Y32&lt;0.5%,100%,IF(AND(Savings_FirstYear!Y32&gt;=0.5%,Savings_FirstYear!Y32&lt;1%),80%,IF(Savings_FirstYear!Y32&gt;=1%,60%)))</f>
        <v>0.6</v>
      </c>
      <c r="Y32" s="73">
        <f>IF(Savings_FirstYear!Z32&lt;0.5%,100%,IF(AND(Savings_FirstYear!Z32&gt;=0.5%,Savings_FirstYear!Z32&lt;1%),80%,IF(Savings_FirstYear!Z32&gt;=1%,60%)))</f>
        <v>0.6</v>
      </c>
      <c r="Z32" s="73">
        <f>IF(Savings_FirstYear!AA32&lt;0.5%,100%,IF(AND(Savings_FirstYear!AA32&gt;=0.5%,Savings_FirstYear!AA32&lt;1%),80%,IF(Savings_FirstYear!AA32&gt;=1%,60%)))</f>
        <v>0.6</v>
      </c>
      <c r="AA32" s="73">
        <f>IF(Savings_FirstYear!AB32&lt;0.5%,100%,IF(AND(Savings_FirstYear!AB32&gt;=0.5%,Savings_FirstYear!AB32&lt;1%),80%,IF(Savings_FirstYear!AB32&gt;=1%,60%)))</f>
        <v>0.6</v>
      </c>
      <c r="AB32" s="73">
        <f>IF(Savings_FirstYear!AC32&lt;0.5%,100%,IF(AND(Savings_FirstYear!AC32&gt;=0.5%,Savings_FirstYear!AC32&lt;1%),80%,IF(Savings_FirstYear!AC32&gt;=1%,60%)))</f>
        <v>0.6</v>
      </c>
      <c r="AC32" s="73">
        <f>IF(Savings_FirstYear!AD32&lt;0.5%,100%,IF(AND(Savings_FirstYear!AD32&gt;=0.5%,Savings_FirstYear!AD32&lt;1%),80%,IF(Savings_FirstYear!AD32&gt;=1%,60%)))</f>
        <v>0.6</v>
      </c>
      <c r="AD32" s="73">
        <f>IF(Savings_FirstYear!AE32&lt;0.5%,100%,IF(AND(Savings_FirstYear!AE32&gt;=0.5%,Savings_FirstYear!AE32&lt;1%),80%,IF(Savings_FirstYear!AE32&gt;=1%,60%)))</f>
        <v>0.6</v>
      </c>
      <c r="AE32" s="73">
        <f>IF(Savings_FirstYear!AF32&lt;0.5%,100%,IF(AND(Savings_FirstYear!AF32&gt;=0.5%,Savings_FirstYear!AF32&lt;1%),80%,IF(Savings_FirstYear!AF32&gt;=1%,60%)))</f>
        <v>0.6</v>
      </c>
      <c r="AF32" s="73">
        <f>IF(Savings_FirstYear!AG32&lt;0.5%,100%,IF(AND(Savings_FirstYear!AG32&gt;=0.5%,Savings_FirstYear!AG32&lt;1%),80%,IF(Savings_FirstYear!AG32&gt;=1%,60%)))</f>
        <v>0.6</v>
      </c>
      <c r="AG32" s="73">
        <f>IF(Savings_FirstYear!AH32&lt;0.5%,100%,IF(AND(Savings_FirstYear!AH32&gt;=0.5%,Savings_FirstYear!AH32&lt;1%),80%,IF(Savings_FirstYear!AH32&gt;=1%,60%)))</f>
        <v>0.6</v>
      </c>
      <c r="AH32" s="73">
        <f>IF(Savings_FirstYear!AI32&lt;0.5%,100%,IF(AND(Savings_FirstYear!AI32&gt;=0.5%,Savings_FirstYear!AI32&lt;1%),80%,IF(Savings_FirstYear!AI32&gt;=1%,60%)))</f>
        <v>0.6</v>
      </c>
      <c r="AI32" s="73">
        <f>IF(Savings_FirstYear!AJ32&lt;0.5%,100%,IF(AND(Savings_FirstYear!AJ32&gt;=0.5%,Savings_FirstYear!AJ32&lt;1%),80%,IF(Savings_FirstYear!AJ32&gt;=1%,60%)))</f>
        <v>0.6</v>
      </c>
      <c r="AJ32" s="73">
        <f>IF(Savings_FirstYear!AK32&lt;0.5%,100%,IF(AND(Savings_FirstYear!AK32&gt;=0.5%,Savings_FirstYear!AK32&lt;1%),80%,IF(Savings_FirstYear!AK32&gt;=1%,60%)))</f>
        <v>0.6</v>
      </c>
      <c r="AK32" s="73">
        <f>IF(Savings_FirstYear!AL32&lt;0.5%,100%,IF(AND(Savings_FirstYear!AL32&gt;=0.5%,Savings_FirstYear!AL32&lt;1%),80%,IF(Savings_FirstYear!AL32&gt;=1%,60%)))</f>
        <v>0.6</v>
      </c>
      <c r="AL32" s="73">
        <f>IF(Savings_FirstYear!AM32&lt;0.5%,100%,IF(AND(Savings_FirstYear!AM32&gt;=0.5%,Savings_FirstYear!AM32&lt;1%),80%,IF(Savings_FirstYear!AM32&gt;=1%,60%)))</f>
        <v>0.6</v>
      </c>
      <c r="AM32" s="73">
        <f>IF(Savings_FirstYear!AN32&lt;0.5%,100%,IF(AND(Savings_FirstYear!AN32&gt;=0.5%,Savings_FirstYear!AN32&lt;1%),80%,IF(Savings_FirstYear!AN32&gt;=1%,60%)))</f>
        <v>0.6</v>
      </c>
      <c r="AN32" s="73">
        <f>IF(Savings_FirstYear!AO32&lt;0.5%,100%,IF(AND(Savings_FirstYear!AO32&gt;=0.5%,Savings_FirstYear!AO32&lt;1%),80%,IF(Savings_FirstYear!AO32&gt;=1%,60%)))</f>
        <v>0.6</v>
      </c>
      <c r="AO32" s="73">
        <f>IF(Savings_FirstYear!AP32&lt;0.5%,100%,IF(AND(Savings_FirstYear!AP32&gt;=0.5%,Savings_FirstYear!AP32&lt;1%),80%,IF(Savings_FirstYear!AP32&gt;=1%,60%)))</f>
        <v>0.6</v>
      </c>
      <c r="AP32" s="73">
        <f>IF(Savings_FirstYear!AQ32&lt;0.5%,100%,IF(AND(Savings_FirstYear!AQ32&gt;=0.5%,Savings_FirstYear!AQ32&lt;1%),80%,IF(Savings_FirstYear!AQ32&gt;=1%,60%)))</f>
        <v>0.6</v>
      </c>
      <c r="AQ32" s="42">
        <f t="shared" si="37"/>
        <v>110</v>
      </c>
      <c r="AR32" s="42">
        <f t="shared" si="0"/>
        <v>110</v>
      </c>
      <c r="AS32" s="42">
        <f t="shared" si="1"/>
        <v>110</v>
      </c>
      <c r="AT32" s="42">
        <f t="shared" si="2"/>
        <v>110</v>
      </c>
      <c r="AU32" s="42">
        <f t="shared" si="3"/>
        <v>110</v>
      </c>
      <c r="AV32" s="42">
        <f t="shared" si="4"/>
        <v>110</v>
      </c>
      <c r="AW32" s="42">
        <f t="shared" si="5"/>
        <v>110</v>
      </c>
      <c r="AX32" s="42">
        <f t="shared" si="6"/>
        <v>110</v>
      </c>
      <c r="AY32" s="42">
        <f t="shared" si="7"/>
        <v>88</v>
      </c>
      <c r="AZ32" s="42">
        <f t="shared" si="8"/>
        <v>88</v>
      </c>
      <c r="BA32" s="42">
        <f t="shared" si="9"/>
        <v>66</v>
      </c>
      <c r="BB32" s="42">
        <f t="shared" si="10"/>
        <v>66</v>
      </c>
      <c r="BC32" s="42">
        <f t="shared" si="11"/>
        <v>66</v>
      </c>
      <c r="BD32" s="42">
        <f t="shared" si="12"/>
        <v>66</v>
      </c>
      <c r="BE32" s="42">
        <f t="shared" si="13"/>
        <v>66</v>
      </c>
      <c r="BF32" s="42">
        <f t="shared" si="14"/>
        <v>66</v>
      </c>
      <c r="BG32" s="42">
        <f t="shared" si="15"/>
        <v>66</v>
      </c>
      <c r="BH32" s="42">
        <f t="shared" si="16"/>
        <v>66</v>
      </c>
      <c r="BI32" s="42">
        <f t="shared" si="17"/>
        <v>66</v>
      </c>
      <c r="BJ32" s="42">
        <f t="shared" si="18"/>
        <v>66</v>
      </c>
      <c r="BK32" s="42">
        <f t="shared" si="19"/>
        <v>66</v>
      </c>
      <c r="BL32" s="42">
        <f t="shared" si="20"/>
        <v>66</v>
      </c>
      <c r="BM32" s="42">
        <f t="shared" si="21"/>
        <v>66</v>
      </c>
      <c r="BN32" s="42">
        <f t="shared" si="22"/>
        <v>66</v>
      </c>
      <c r="BO32" s="42">
        <f t="shared" si="23"/>
        <v>66</v>
      </c>
      <c r="BP32" s="42">
        <f t="shared" si="24"/>
        <v>66</v>
      </c>
      <c r="BQ32" s="42">
        <f t="shared" si="25"/>
        <v>66</v>
      </c>
      <c r="BR32" s="42">
        <f t="shared" si="26"/>
        <v>66</v>
      </c>
      <c r="BS32" s="42">
        <f t="shared" si="27"/>
        <v>66</v>
      </c>
      <c r="BT32" s="42">
        <f t="shared" si="28"/>
        <v>66</v>
      </c>
      <c r="BU32" s="42">
        <f t="shared" si="29"/>
        <v>66</v>
      </c>
      <c r="BV32" s="42">
        <f t="shared" si="30"/>
        <v>66</v>
      </c>
      <c r="BW32" s="42">
        <f t="shared" si="31"/>
        <v>66</v>
      </c>
      <c r="BX32" s="42">
        <f t="shared" si="32"/>
        <v>66</v>
      </c>
      <c r="BY32" s="42">
        <f t="shared" si="33"/>
        <v>66</v>
      </c>
      <c r="BZ32" s="42">
        <f t="shared" si="34"/>
        <v>66</v>
      </c>
      <c r="CA32" s="42">
        <f t="shared" si="35"/>
        <v>66</v>
      </c>
      <c r="CB32" s="42">
        <f t="shared" si="36"/>
        <v>66</v>
      </c>
      <c r="CC32" s="18"/>
      <c r="CE32" s="24"/>
    </row>
    <row r="33" spans="2:83" x14ac:dyDescent="0.35">
      <c r="B33" s="27" t="s">
        <v>2097</v>
      </c>
      <c r="C33" s="27" t="s">
        <v>414</v>
      </c>
      <c r="D33" s="35">
        <v>110</v>
      </c>
      <c r="E33" s="73">
        <f>IF(Savings_FirstYear!F33&lt;0.5%,100%,IF(AND(Savings_FirstYear!F33&gt;=0.5%,Savings_FirstYear!F33&lt;1%),80%,IF(Savings_FirstYear!F33&gt;=1%,60%)))</f>
        <v>1</v>
      </c>
      <c r="F33" s="73">
        <f>IF(Savings_FirstYear!G33&lt;0.5%,100%,IF(AND(Savings_FirstYear!G33&gt;=0.5%,Savings_FirstYear!G33&lt;1%),80%,IF(Savings_FirstYear!G33&gt;=1%,60%)))</f>
        <v>1</v>
      </c>
      <c r="G33" s="73">
        <f>IF(Savings_FirstYear!H33&lt;0.5%,100%,IF(AND(Savings_FirstYear!H33&gt;=0.5%,Savings_FirstYear!H33&lt;1%),80%,IF(Savings_FirstYear!H33&gt;=1%,60%)))</f>
        <v>1</v>
      </c>
      <c r="H33" s="73">
        <f>IF(Savings_FirstYear!I33&lt;0.5%,100%,IF(AND(Savings_FirstYear!I33&gt;=0.5%,Savings_FirstYear!I33&lt;1%),80%,IF(Savings_FirstYear!I33&gt;=1%,60%)))</f>
        <v>1</v>
      </c>
      <c r="I33" s="73">
        <f>IF(Savings_FirstYear!J33&lt;0.5%,100%,IF(AND(Savings_FirstYear!J33&gt;=0.5%,Savings_FirstYear!J33&lt;1%),80%,IF(Savings_FirstYear!J33&gt;=1%,60%)))</f>
        <v>1</v>
      </c>
      <c r="J33" s="73">
        <f>IF(Savings_FirstYear!K33&lt;0.5%,100%,IF(AND(Savings_FirstYear!K33&gt;=0.5%,Savings_FirstYear!K33&lt;1%),80%,IF(Savings_FirstYear!K33&gt;=1%,60%)))</f>
        <v>1</v>
      </c>
      <c r="K33" s="73">
        <f>IF(Savings_FirstYear!L33&lt;0.5%,100%,IF(AND(Savings_FirstYear!L33&gt;=0.5%,Savings_FirstYear!L33&lt;1%),80%,IF(Savings_FirstYear!L33&gt;=1%,60%)))</f>
        <v>1</v>
      </c>
      <c r="L33" s="73">
        <f>IF(Savings_FirstYear!M33&lt;0.5%,100%,IF(AND(Savings_FirstYear!M33&gt;=0.5%,Savings_FirstYear!M33&lt;1%),80%,IF(Savings_FirstYear!M33&gt;=1%,60%)))</f>
        <v>1</v>
      </c>
      <c r="M33" s="73">
        <f>IF(Savings_FirstYear!N33&lt;0.5%,100%,IF(AND(Savings_FirstYear!N33&gt;=0.5%,Savings_FirstYear!N33&lt;1%),80%,IF(Savings_FirstYear!N33&gt;=1%,60%)))</f>
        <v>1</v>
      </c>
      <c r="N33" s="73">
        <f>IF(Savings_FirstYear!O33&lt;0.5%,100%,IF(AND(Savings_FirstYear!O33&gt;=0.5%,Savings_FirstYear!O33&lt;1%),80%,IF(Savings_FirstYear!O33&gt;=1%,60%)))</f>
        <v>0.8</v>
      </c>
      <c r="O33" s="73">
        <f>IF(Savings_FirstYear!P33&lt;0.5%,100%,IF(AND(Savings_FirstYear!P33&gt;=0.5%,Savings_FirstYear!P33&lt;1%),80%,IF(Savings_FirstYear!P33&gt;=1%,60%)))</f>
        <v>0.8</v>
      </c>
      <c r="P33" s="73">
        <f>IF(Savings_FirstYear!Q33&lt;0.5%,100%,IF(AND(Savings_FirstYear!Q33&gt;=0.5%,Savings_FirstYear!Q33&lt;1%),80%,IF(Savings_FirstYear!Q33&gt;=1%,60%)))</f>
        <v>0.8</v>
      </c>
      <c r="Q33" s="73">
        <f>IF(Savings_FirstYear!R33&lt;0.5%,100%,IF(AND(Savings_FirstYear!R33&gt;=0.5%,Savings_FirstYear!R33&lt;1%),80%,IF(Savings_FirstYear!R33&gt;=1%,60%)))</f>
        <v>0.6</v>
      </c>
      <c r="R33" s="73">
        <f>IF(Savings_FirstYear!S33&lt;0.5%,100%,IF(AND(Savings_FirstYear!S33&gt;=0.5%,Savings_FirstYear!S33&lt;1%),80%,IF(Savings_FirstYear!S33&gt;=1%,60%)))</f>
        <v>0.6</v>
      </c>
      <c r="S33" s="73">
        <f>IF(Savings_FirstYear!T33&lt;0.5%,100%,IF(AND(Savings_FirstYear!T33&gt;=0.5%,Savings_FirstYear!T33&lt;1%),80%,IF(Savings_FirstYear!T33&gt;=1%,60%)))</f>
        <v>0.6</v>
      </c>
      <c r="T33" s="73">
        <f>IF(Savings_FirstYear!U33&lt;0.5%,100%,IF(AND(Savings_FirstYear!U33&gt;=0.5%,Savings_FirstYear!U33&lt;1%),80%,IF(Savings_FirstYear!U33&gt;=1%,60%)))</f>
        <v>0.6</v>
      </c>
      <c r="U33" s="73">
        <f>IF(Savings_FirstYear!V33&lt;0.5%,100%,IF(AND(Savings_FirstYear!V33&gt;=0.5%,Savings_FirstYear!V33&lt;1%),80%,IF(Savings_FirstYear!V33&gt;=1%,60%)))</f>
        <v>0.6</v>
      </c>
      <c r="V33" s="73">
        <f>IF(Savings_FirstYear!W33&lt;0.5%,100%,IF(AND(Savings_FirstYear!W33&gt;=0.5%,Savings_FirstYear!W33&lt;1%),80%,IF(Savings_FirstYear!W33&gt;=1%,60%)))</f>
        <v>0.6</v>
      </c>
      <c r="W33" s="73">
        <f>IF(Savings_FirstYear!X33&lt;0.5%,100%,IF(AND(Savings_FirstYear!X33&gt;=0.5%,Savings_FirstYear!X33&lt;1%),80%,IF(Savings_FirstYear!X33&gt;=1%,60%)))</f>
        <v>0.6</v>
      </c>
      <c r="X33" s="73">
        <f>IF(Savings_FirstYear!Y33&lt;0.5%,100%,IF(AND(Savings_FirstYear!Y33&gt;=0.5%,Savings_FirstYear!Y33&lt;1%),80%,IF(Savings_FirstYear!Y33&gt;=1%,60%)))</f>
        <v>0.6</v>
      </c>
      <c r="Y33" s="73">
        <f>IF(Savings_FirstYear!Z33&lt;0.5%,100%,IF(AND(Savings_FirstYear!Z33&gt;=0.5%,Savings_FirstYear!Z33&lt;1%),80%,IF(Savings_FirstYear!Z33&gt;=1%,60%)))</f>
        <v>0.6</v>
      </c>
      <c r="Z33" s="73">
        <f>IF(Savings_FirstYear!AA33&lt;0.5%,100%,IF(AND(Savings_FirstYear!AA33&gt;=0.5%,Savings_FirstYear!AA33&lt;1%),80%,IF(Savings_FirstYear!AA33&gt;=1%,60%)))</f>
        <v>0.6</v>
      </c>
      <c r="AA33" s="73">
        <f>IF(Savings_FirstYear!AB33&lt;0.5%,100%,IF(AND(Savings_FirstYear!AB33&gt;=0.5%,Savings_FirstYear!AB33&lt;1%),80%,IF(Savings_FirstYear!AB33&gt;=1%,60%)))</f>
        <v>0.6</v>
      </c>
      <c r="AB33" s="73">
        <f>IF(Savings_FirstYear!AC33&lt;0.5%,100%,IF(AND(Savings_FirstYear!AC33&gt;=0.5%,Savings_FirstYear!AC33&lt;1%),80%,IF(Savings_FirstYear!AC33&gt;=1%,60%)))</f>
        <v>0.6</v>
      </c>
      <c r="AC33" s="73">
        <f>IF(Savings_FirstYear!AD33&lt;0.5%,100%,IF(AND(Savings_FirstYear!AD33&gt;=0.5%,Savings_FirstYear!AD33&lt;1%),80%,IF(Savings_FirstYear!AD33&gt;=1%,60%)))</f>
        <v>0.6</v>
      </c>
      <c r="AD33" s="73">
        <f>IF(Savings_FirstYear!AE33&lt;0.5%,100%,IF(AND(Savings_FirstYear!AE33&gt;=0.5%,Savings_FirstYear!AE33&lt;1%),80%,IF(Savings_FirstYear!AE33&gt;=1%,60%)))</f>
        <v>0.6</v>
      </c>
      <c r="AE33" s="73">
        <f>IF(Savings_FirstYear!AF33&lt;0.5%,100%,IF(AND(Savings_FirstYear!AF33&gt;=0.5%,Savings_FirstYear!AF33&lt;1%),80%,IF(Savings_FirstYear!AF33&gt;=1%,60%)))</f>
        <v>0.6</v>
      </c>
      <c r="AF33" s="73">
        <f>IF(Savings_FirstYear!AG33&lt;0.5%,100%,IF(AND(Savings_FirstYear!AG33&gt;=0.5%,Savings_FirstYear!AG33&lt;1%),80%,IF(Savings_FirstYear!AG33&gt;=1%,60%)))</f>
        <v>0.6</v>
      </c>
      <c r="AG33" s="73">
        <f>IF(Savings_FirstYear!AH33&lt;0.5%,100%,IF(AND(Savings_FirstYear!AH33&gt;=0.5%,Savings_FirstYear!AH33&lt;1%),80%,IF(Savings_FirstYear!AH33&gt;=1%,60%)))</f>
        <v>0.6</v>
      </c>
      <c r="AH33" s="73">
        <f>IF(Savings_FirstYear!AI33&lt;0.5%,100%,IF(AND(Savings_FirstYear!AI33&gt;=0.5%,Savings_FirstYear!AI33&lt;1%),80%,IF(Savings_FirstYear!AI33&gt;=1%,60%)))</f>
        <v>0.6</v>
      </c>
      <c r="AI33" s="73">
        <f>IF(Savings_FirstYear!AJ33&lt;0.5%,100%,IF(AND(Savings_FirstYear!AJ33&gt;=0.5%,Savings_FirstYear!AJ33&lt;1%),80%,IF(Savings_FirstYear!AJ33&gt;=1%,60%)))</f>
        <v>0.6</v>
      </c>
      <c r="AJ33" s="73">
        <f>IF(Savings_FirstYear!AK33&lt;0.5%,100%,IF(AND(Savings_FirstYear!AK33&gt;=0.5%,Savings_FirstYear!AK33&lt;1%),80%,IF(Savings_FirstYear!AK33&gt;=1%,60%)))</f>
        <v>0.6</v>
      </c>
      <c r="AK33" s="73">
        <f>IF(Savings_FirstYear!AL33&lt;0.5%,100%,IF(AND(Savings_FirstYear!AL33&gt;=0.5%,Savings_FirstYear!AL33&lt;1%),80%,IF(Savings_FirstYear!AL33&gt;=1%,60%)))</f>
        <v>0.6</v>
      </c>
      <c r="AL33" s="73">
        <f>IF(Savings_FirstYear!AM33&lt;0.5%,100%,IF(AND(Savings_FirstYear!AM33&gt;=0.5%,Savings_FirstYear!AM33&lt;1%),80%,IF(Savings_FirstYear!AM33&gt;=1%,60%)))</f>
        <v>0.6</v>
      </c>
      <c r="AM33" s="73">
        <f>IF(Savings_FirstYear!AN33&lt;0.5%,100%,IF(AND(Savings_FirstYear!AN33&gt;=0.5%,Savings_FirstYear!AN33&lt;1%),80%,IF(Savings_FirstYear!AN33&gt;=1%,60%)))</f>
        <v>0.6</v>
      </c>
      <c r="AN33" s="73">
        <f>IF(Savings_FirstYear!AO33&lt;0.5%,100%,IF(AND(Savings_FirstYear!AO33&gt;=0.5%,Savings_FirstYear!AO33&lt;1%),80%,IF(Savings_FirstYear!AO33&gt;=1%,60%)))</f>
        <v>0.6</v>
      </c>
      <c r="AO33" s="73">
        <f>IF(Savings_FirstYear!AP33&lt;0.5%,100%,IF(AND(Savings_FirstYear!AP33&gt;=0.5%,Savings_FirstYear!AP33&lt;1%),80%,IF(Savings_FirstYear!AP33&gt;=1%,60%)))</f>
        <v>0.6</v>
      </c>
      <c r="AP33" s="73">
        <f>IF(Savings_FirstYear!AQ33&lt;0.5%,100%,IF(AND(Savings_FirstYear!AQ33&gt;=0.5%,Savings_FirstYear!AQ33&lt;1%),80%,IF(Savings_FirstYear!AQ33&gt;=1%,60%)))</f>
        <v>0.6</v>
      </c>
      <c r="AQ33" s="42">
        <f t="shared" si="37"/>
        <v>110</v>
      </c>
      <c r="AR33" s="42">
        <f t="shared" si="0"/>
        <v>110</v>
      </c>
      <c r="AS33" s="42">
        <f t="shared" si="1"/>
        <v>110</v>
      </c>
      <c r="AT33" s="42">
        <f t="shared" si="2"/>
        <v>110</v>
      </c>
      <c r="AU33" s="42">
        <f t="shared" si="3"/>
        <v>110</v>
      </c>
      <c r="AV33" s="42">
        <f t="shared" si="4"/>
        <v>110</v>
      </c>
      <c r="AW33" s="42">
        <f t="shared" si="5"/>
        <v>110</v>
      </c>
      <c r="AX33" s="42">
        <f t="shared" si="6"/>
        <v>110</v>
      </c>
      <c r="AY33" s="42">
        <f t="shared" si="7"/>
        <v>110</v>
      </c>
      <c r="AZ33" s="42">
        <f t="shared" si="8"/>
        <v>88</v>
      </c>
      <c r="BA33" s="42">
        <f t="shared" si="9"/>
        <v>88</v>
      </c>
      <c r="BB33" s="42">
        <f t="shared" si="10"/>
        <v>88</v>
      </c>
      <c r="BC33" s="42">
        <f t="shared" si="11"/>
        <v>66</v>
      </c>
      <c r="BD33" s="42">
        <f t="shared" si="12"/>
        <v>66</v>
      </c>
      <c r="BE33" s="42">
        <f t="shared" si="13"/>
        <v>66</v>
      </c>
      <c r="BF33" s="42">
        <f t="shared" si="14"/>
        <v>66</v>
      </c>
      <c r="BG33" s="42">
        <f t="shared" si="15"/>
        <v>66</v>
      </c>
      <c r="BH33" s="42">
        <f t="shared" si="16"/>
        <v>66</v>
      </c>
      <c r="BI33" s="42">
        <f t="shared" si="17"/>
        <v>66</v>
      </c>
      <c r="BJ33" s="42">
        <f t="shared" si="18"/>
        <v>66</v>
      </c>
      <c r="BK33" s="42">
        <f t="shared" si="19"/>
        <v>66</v>
      </c>
      <c r="BL33" s="42">
        <f t="shared" si="20"/>
        <v>66</v>
      </c>
      <c r="BM33" s="42">
        <f t="shared" si="21"/>
        <v>66</v>
      </c>
      <c r="BN33" s="42">
        <f t="shared" si="22"/>
        <v>66</v>
      </c>
      <c r="BO33" s="42">
        <f t="shared" si="23"/>
        <v>66</v>
      </c>
      <c r="BP33" s="42">
        <f t="shared" si="24"/>
        <v>66</v>
      </c>
      <c r="BQ33" s="42">
        <f t="shared" si="25"/>
        <v>66</v>
      </c>
      <c r="BR33" s="42">
        <f t="shared" si="26"/>
        <v>66</v>
      </c>
      <c r="BS33" s="42">
        <f t="shared" si="27"/>
        <v>66</v>
      </c>
      <c r="BT33" s="42">
        <f t="shared" si="28"/>
        <v>66</v>
      </c>
      <c r="BU33" s="42">
        <f t="shared" si="29"/>
        <v>66</v>
      </c>
      <c r="BV33" s="42">
        <f t="shared" si="30"/>
        <v>66</v>
      </c>
      <c r="BW33" s="42">
        <f t="shared" si="31"/>
        <v>66</v>
      </c>
      <c r="BX33" s="42">
        <f t="shared" si="32"/>
        <v>66</v>
      </c>
      <c r="BY33" s="42">
        <f t="shared" si="33"/>
        <v>66</v>
      </c>
      <c r="BZ33" s="42">
        <f t="shared" si="34"/>
        <v>66</v>
      </c>
      <c r="CA33" s="42">
        <f t="shared" si="35"/>
        <v>66</v>
      </c>
      <c r="CB33" s="42">
        <f t="shared" si="36"/>
        <v>66</v>
      </c>
      <c r="CC33" s="18"/>
      <c r="CE33" s="24"/>
    </row>
    <row r="34" spans="2:83" x14ac:dyDescent="0.35">
      <c r="B34" s="27" t="s">
        <v>2098</v>
      </c>
      <c r="C34" s="27" t="s">
        <v>131</v>
      </c>
      <c r="D34" s="35">
        <v>110</v>
      </c>
      <c r="E34" s="73">
        <f>IF(Savings_FirstYear!F34&lt;0.5%,100%,IF(AND(Savings_FirstYear!F34&gt;=0.5%,Savings_FirstYear!F34&lt;1%),80%,IF(Savings_FirstYear!F34&gt;=1%,60%)))</f>
        <v>1</v>
      </c>
      <c r="F34" s="73">
        <f>IF(Savings_FirstYear!G34&lt;0.5%,100%,IF(AND(Savings_FirstYear!G34&gt;=0.5%,Savings_FirstYear!G34&lt;1%),80%,IF(Savings_FirstYear!G34&gt;=1%,60%)))</f>
        <v>1</v>
      </c>
      <c r="G34" s="73">
        <f>IF(Savings_FirstYear!H34&lt;0.5%,100%,IF(AND(Savings_FirstYear!H34&gt;=0.5%,Savings_FirstYear!H34&lt;1%),80%,IF(Savings_FirstYear!H34&gt;=1%,60%)))</f>
        <v>1</v>
      </c>
      <c r="H34" s="73">
        <f>IF(Savings_FirstYear!I34&lt;0.5%,100%,IF(AND(Savings_FirstYear!I34&gt;=0.5%,Savings_FirstYear!I34&lt;1%),80%,IF(Savings_FirstYear!I34&gt;=1%,60%)))</f>
        <v>1</v>
      </c>
      <c r="I34" s="73">
        <f>IF(Savings_FirstYear!J34&lt;0.5%,100%,IF(AND(Savings_FirstYear!J34&gt;=0.5%,Savings_FirstYear!J34&lt;1%),80%,IF(Savings_FirstYear!J34&gt;=1%,60%)))</f>
        <v>1</v>
      </c>
      <c r="J34" s="73">
        <f>IF(Savings_FirstYear!K34&lt;0.5%,100%,IF(AND(Savings_FirstYear!K34&gt;=0.5%,Savings_FirstYear!K34&lt;1%),80%,IF(Savings_FirstYear!K34&gt;=1%,60%)))</f>
        <v>1</v>
      </c>
      <c r="K34" s="73">
        <f>IF(Savings_FirstYear!L34&lt;0.5%,100%,IF(AND(Savings_FirstYear!L34&gt;=0.5%,Savings_FirstYear!L34&lt;1%),80%,IF(Savings_FirstYear!L34&gt;=1%,60%)))</f>
        <v>1</v>
      </c>
      <c r="L34" s="73">
        <f>IF(Savings_FirstYear!M34&lt;0.5%,100%,IF(AND(Savings_FirstYear!M34&gt;=0.5%,Savings_FirstYear!M34&lt;1%),80%,IF(Savings_FirstYear!M34&gt;=1%,60%)))</f>
        <v>0.8</v>
      </c>
      <c r="M34" s="73">
        <f>IF(Savings_FirstYear!N34&lt;0.5%,100%,IF(AND(Savings_FirstYear!N34&gt;=0.5%,Savings_FirstYear!N34&lt;1%),80%,IF(Savings_FirstYear!N34&gt;=1%,60%)))</f>
        <v>0.8</v>
      </c>
      <c r="N34" s="73">
        <f>IF(Savings_FirstYear!O34&lt;0.5%,100%,IF(AND(Savings_FirstYear!O34&gt;=0.5%,Savings_FirstYear!O34&lt;1%),80%,IF(Savings_FirstYear!O34&gt;=1%,60%)))</f>
        <v>0.6</v>
      </c>
      <c r="O34" s="73">
        <f>IF(Savings_FirstYear!P34&lt;0.5%,100%,IF(AND(Savings_FirstYear!P34&gt;=0.5%,Savings_FirstYear!P34&lt;1%),80%,IF(Savings_FirstYear!P34&gt;=1%,60%)))</f>
        <v>0.6</v>
      </c>
      <c r="P34" s="73">
        <f>IF(Savings_FirstYear!Q34&lt;0.5%,100%,IF(AND(Savings_FirstYear!Q34&gt;=0.5%,Savings_FirstYear!Q34&lt;1%),80%,IF(Savings_FirstYear!Q34&gt;=1%,60%)))</f>
        <v>0.6</v>
      </c>
      <c r="Q34" s="73">
        <f>IF(Savings_FirstYear!R34&lt;0.5%,100%,IF(AND(Savings_FirstYear!R34&gt;=0.5%,Savings_FirstYear!R34&lt;1%),80%,IF(Savings_FirstYear!R34&gt;=1%,60%)))</f>
        <v>0.6</v>
      </c>
      <c r="R34" s="73">
        <f>IF(Savings_FirstYear!S34&lt;0.5%,100%,IF(AND(Savings_FirstYear!S34&gt;=0.5%,Savings_FirstYear!S34&lt;1%),80%,IF(Savings_FirstYear!S34&gt;=1%,60%)))</f>
        <v>0.6</v>
      </c>
      <c r="S34" s="73">
        <f>IF(Savings_FirstYear!T34&lt;0.5%,100%,IF(AND(Savings_FirstYear!T34&gt;=0.5%,Savings_FirstYear!T34&lt;1%),80%,IF(Savings_FirstYear!T34&gt;=1%,60%)))</f>
        <v>0.6</v>
      </c>
      <c r="T34" s="73">
        <f>IF(Savings_FirstYear!U34&lt;0.5%,100%,IF(AND(Savings_FirstYear!U34&gt;=0.5%,Savings_FirstYear!U34&lt;1%),80%,IF(Savings_FirstYear!U34&gt;=1%,60%)))</f>
        <v>0.6</v>
      </c>
      <c r="U34" s="73">
        <f>IF(Savings_FirstYear!V34&lt;0.5%,100%,IF(AND(Savings_FirstYear!V34&gt;=0.5%,Savings_FirstYear!V34&lt;1%),80%,IF(Savings_FirstYear!V34&gt;=1%,60%)))</f>
        <v>0.6</v>
      </c>
      <c r="V34" s="73">
        <f>IF(Savings_FirstYear!W34&lt;0.5%,100%,IF(AND(Savings_FirstYear!W34&gt;=0.5%,Savings_FirstYear!W34&lt;1%),80%,IF(Savings_FirstYear!W34&gt;=1%,60%)))</f>
        <v>0.6</v>
      </c>
      <c r="W34" s="73">
        <f>IF(Savings_FirstYear!X34&lt;0.5%,100%,IF(AND(Savings_FirstYear!X34&gt;=0.5%,Savings_FirstYear!X34&lt;1%),80%,IF(Savings_FirstYear!X34&gt;=1%,60%)))</f>
        <v>0.6</v>
      </c>
      <c r="X34" s="73">
        <f>IF(Savings_FirstYear!Y34&lt;0.5%,100%,IF(AND(Savings_FirstYear!Y34&gt;=0.5%,Savings_FirstYear!Y34&lt;1%),80%,IF(Savings_FirstYear!Y34&gt;=1%,60%)))</f>
        <v>0.6</v>
      </c>
      <c r="Y34" s="73">
        <f>IF(Savings_FirstYear!Z34&lt;0.5%,100%,IF(AND(Savings_FirstYear!Z34&gt;=0.5%,Savings_FirstYear!Z34&lt;1%),80%,IF(Savings_FirstYear!Z34&gt;=1%,60%)))</f>
        <v>0.6</v>
      </c>
      <c r="Z34" s="73">
        <f>IF(Savings_FirstYear!AA34&lt;0.5%,100%,IF(AND(Savings_FirstYear!AA34&gt;=0.5%,Savings_FirstYear!AA34&lt;1%),80%,IF(Savings_FirstYear!AA34&gt;=1%,60%)))</f>
        <v>0.6</v>
      </c>
      <c r="AA34" s="73">
        <f>IF(Savings_FirstYear!AB34&lt;0.5%,100%,IF(AND(Savings_FirstYear!AB34&gt;=0.5%,Savings_FirstYear!AB34&lt;1%),80%,IF(Savings_FirstYear!AB34&gt;=1%,60%)))</f>
        <v>0.6</v>
      </c>
      <c r="AB34" s="73">
        <f>IF(Savings_FirstYear!AC34&lt;0.5%,100%,IF(AND(Savings_FirstYear!AC34&gt;=0.5%,Savings_FirstYear!AC34&lt;1%),80%,IF(Savings_FirstYear!AC34&gt;=1%,60%)))</f>
        <v>0.6</v>
      </c>
      <c r="AC34" s="73">
        <f>IF(Savings_FirstYear!AD34&lt;0.5%,100%,IF(AND(Savings_FirstYear!AD34&gt;=0.5%,Savings_FirstYear!AD34&lt;1%),80%,IF(Savings_FirstYear!AD34&gt;=1%,60%)))</f>
        <v>0.6</v>
      </c>
      <c r="AD34" s="73">
        <f>IF(Savings_FirstYear!AE34&lt;0.5%,100%,IF(AND(Savings_FirstYear!AE34&gt;=0.5%,Savings_FirstYear!AE34&lt;1%),80%,IF(Savings_FirstYear!AE34&gt;=1%,60%)))</f>
        <v>0.6</v>
      </c>
      <c r="AE34" s="73">
        <f>IF(Savings_FirstYear!AF34&lt;0.5%,100%,IF(AND(Savings_FirstYear!AF34&gt;=0.5%,Savings_FirstYear!AF34&lt;1%),80%,IF(Savings_FirstYear!AF34&gt;=1%,60%)))</f>
        <v>0.6</v>
      </c>
      <c r="AF34" s="73">
        <f>IF(Savings_FirstYear!AG34&lt;0.5%,100%,IF(AND(Savings_FirstYear!AG34&gt;=0.5%,Savings_FirstYear!AG34&lt;1%),80%,IF(Savings_FirstYear!AG34&gt;=1%,60%)))</f>
        <v>0.6</v>
      </c>
      <c r="AG34" s="73">
        <f>IF(Savings_FirstYear!AH34&lt;0.5%,100%,IF(AND(Savings_FirstYear!AH34&gt;=0.5%,Savings_FirstYear!AH34&lt;1%),80%,IF(Savings_FirstYear!AH34&gt;=1%,60%)))</f>
        <v>0.6</v>
      </c>
      <c r="AH34" s="73">
        <f>IF(Savings_FirstYear!AI34&lt;0.5%,100%,IF(AND(Savings_FirstYear!AI34&gt;=0.5%,Savings_FirstYear!AI34&lt;1%),80%,IF(Savings_FirstYear!AI34&gt;=1%,60%)))</f>
        <v>0.6</v>
      </c>
      <c r="AI34" s="73">
        <f>IF(Savings_FirstYear!AJ34&lt;0.5%,100%,IF(AND(Savings_FirstYear!AJ34&gt;=0.5%,Savings_FirstYear!AJ34&lt;1%),80%,IF(Savings_FirstYear!AJ34&gt;=1%,60%)))</f>
        <v>0.6</v>
      </c>
      <c r="AJ34" s="73">
        <f>IF(Savings_FirstYear!AK34&lt;0.5%,100%,IF(AND(Savings_FirstYear!AK34&gt;=0.5%,Savings_FirstYear!AK34&lt;1%),80%,IF(Savings_FirstYear!AK34&gt;=1%,60%)))</f>
        <v>0.6</v>
      </c>
      <c r="AK34" s="73">
        <f>IF(Savings_FirstYear!AL34&lt;0.5%,100%,IF(AND(Savings_FirstYear!AL34&gt;=0.5%,Savings_FirstYear!AL34&lt;1%),80%,IF(Savings_FirstYear!AL34&gt;=1%,60%)))</f>
        <v>0.6</v>
      </c>
      <c r="AL34" s="73">
        <f>IF(Savings_FirstYear!AM34&lt;0.5%,100%,IF(AND(Savings_FirstYear!AM34&gt;=0.5%,Savings_FirstYear!AM34&lt;1%),80%,IF(Savings_FirstYear!AM34&gt;=1%,60%)))</f>
        <v>0.6</v>
      </c>
      <c r="AM34" s="73">
        <f>IF(Savings_FirstYear!AN34&lt;0.5%,100%,IF(AND(Savings_FirstYear!AN34&gt;=0.5%,Savings_FirstYear!AN34&lt;1%),80%,IF(Savings_FirstYear!AN34&gt;=1%,60%)))</f>
        <v>0.6</v>
      </c>
      <c r="AN34" s="73">
        <f>IF(Savings_FirstYear!AO34&lt;0.5%,100%,IF(AND(Savings_FirstYear!AO34&gt;=0.5%,Savings_FirstYear!AO34&lt;1%),80%,IF(Savings_FirstYear!AO34&gt;=1%,60%)))</f>
        <v>0.6</v>
      </c>
      <c r="AO34" s="73">
        <f>IF(Savings_FirstYear!AP34&lt;0.5%,100%,IF(AND(Savings_FirstYear!AP34&gt;=0.5%,Savings_FirstYear!AP34&lt;1%),80%,IF(Savings_FirstYear!AP34&gt;=1%,60%)))</f>
        <v>0.6</v>
      </c>
      <c r="AP34" s="73">
        <f>IF(Savings_FirstYear!AQ34&lt;0.5%,100%,IF(AND(Savings_FirstYear!AQ34&gt;=0.5%,Savings_FirstYear!AQ34&lt;1%),80%,IF(Savings_FirstYear!AQ34&gt;=1%,60%)))</f>
        <v>0.6</v>
      </c>
      <c r="AQ34" s="42">
        <f t="shared" si="37"/>
        <v>110</v>
      </c>
      <c r="AR34" s="42">
        <f t="shared" si="0"/>
        <v>110</v>
      </c>
      <c r="AS34" s="42">
        <f t="shared" si="1"/>
        <v>110</v>
      </c>
      <c r="AT34" s="42">
        <f t="shared" si="2"/>
        <v>110</v>
      </c>
      <c r="AU34" s="42">
        <f t="shared" si="3"/>
        <v>110</v>
      </c>
      <c r="AV34" s="42">
        <f t="shared" si="4"/>
        <v>110</v>
      </c>
      <c r="AW34" s="42">
        <f t="shared" si="5"/>
        <v>110</v>
      </c>
      <c r="AX34" s="42">
        <f t="shared" si="6"/>
        <v>88</v>
      </c>
      <c r="AY34" s="42">
        <f t="shared" si="7"/>
        <v>88</v>
      </c>
      <c r="AZ34" s="42">
        <f t="shared" si="8"/>
        <v>66</v>
      </c>
      <c r="BA34" s="42">
        <f t="shared" si="9"/>
        <v>66</v>
      </c>
      <c r="BB34" s="42">
        <f t="shared" si="10"/>
        <v>66</v>
      </c>
      <c r="BC34" s="42">
        <f t="shared" si="11"/>
        <v>66</v>
      </c>
      <c r="BD34" s="42">
        <f t="shared" si="12"/>
        <v>66</v>
      </c>
      <c r="BE34" s="42">
        <f t="shared" si="13"/>
        <v>66</v>
      </c>
      <c r="BF34" s="42">
        <f t="shared" si="14"/>
        <v>66</v>
      </c>
      <c r="BG34" s="42">
        <f t="shared" si="15"/>
        <v>66</v>
      </c>
      <c r="BH34" s="42">
        <f t="shared" si="16"/>
        <v>66</v>
      </c>
      <c r="BI34" s="42">
        <f t="shared" si="17"/>
        <v>66</v>
      </c>
      <c r="BJ34" s="42">
        <f t="shared" si="18"/>
        <v>66</v>
      </c>
      <c r="BK34" s="42">
        <f t="shared" si="19"/>
        <v>66</v>
      </c>
      <c r="BL34" s="42">
        <f t="shared" si="20"/>
        <v>66</v>
      </c>
      <c r="BM34" s="42">
        <f t="shared" si="21"/>
        <v>66</v>
      </c>
      <c r="BN34" s="42">
        <f t="shared" si="22"/>
        <v>66</v>
      </c>
      <c r="BO34" s="42">
        <f t="shared" si="23"/>
        <v>66</v>
      </c>
      <c r="BP34" s="42">
        <f t="shared" si="24"/>
        <v>66</v>
      </c>
      <c r="BQ34" s="42">
        <f t="shared" si="25"/>
        <v>66</v>
      </c>
      <c r="BR34" s="42">
        <f t="shared" si="26"/>
        <v>66</v>
      </c>
      <c r="BS34" s="42">
        <f t="shared" si="27"/>
        <v>66</v>
      </c>
      <c r="BT34" s="42">
        <f t="shared" si="28"/>
        <v>66</v>
      </c>
      <c r="BU34" s="42">
        <f t="shared" si="29"/>
        <v>66</v>
      </c>
      <c r="BV34" s="42">
        <f t="shared" si="30"/>
        <v>66</v>
      </c>
      <c r="BW34" s="42">
        <f t="shared" si="31"/>
        <v>66</v>
      </c>
      <c r="BX34" s="42">
        <f t="shared" si="32"/>
        <v>66</v>
      </c>
      <c r="BY34" s="42">
        <f t="shared" si="33"/>
        <v>66</v>
      </c>
      <c r="BZ34" s="42">
        <f t="shared" si="34"/>
        <v>66</v>
      </c>
      <c r="CA34" s="42">
        <f t="shared" si="35"/>
        <v>66</v>
      </c>
      <c r="CB34" s="42">
        <f t="shared" si="36"/>
        <v>66</v>
      </c>
      <c r="CC34" s="18"/>
      <c r="CE34" s="24"/>
    </row>
    <row r="35" spans="2:83" x14ac:dyDescent="0.35">
      <c r="B35" s="27" t="s">
        <v>2099</v>
      </c>
      <c r="C35" s="27" t="s">
        <v>312</v>
      </c>
      <c r="D35" s="35">
        <v>110</v>
      </c>
      <c r="E35" s="73">
        <f>IF(Savings_FirstYear!F35&lt;0.5%,100%,IF(AND(Savings_FirstYear!F35&gt;=0.5%,Savings_FirstYear!F35&lt;1%),80%,IF(Savings_FirstYear!F35&gt;=1%,60%)))</f>
        <v>1</v>
      </c>
      <c r="F35" s="73">
        <f>IF(Savings_FirstYear!G35&lt;0.5%,100%,IF(AND(Savings_FirstYear!G35&gt;=0.5%,Savings_FirstYear!G35&lt;1%),80%,IF(Savings_FirstYear!G35&gt;=1%,60%)))</f>
        <v>1</v>
      </c>
      <c r="G35" s="73">
        <f>IF(Savings_FirstYear!H35&lt;0.5%,100%,IF(AND(Savings_FirstYear!H35&gt;=0.5%,Savings_FirstYear!H35&lt;1%),80%,IF(Savings_FirstYear!H35&gt;=1%,60%)))</f>
        <v>1</v>
      </c>
      <c r="H35" s="73">
        <f>IF(Savings_FirstYear!I35&lt;0.5%,100%,IF(AND(Savings_FirstYear!I35&gt;=0.5%,Savings_FirstYear!I35&lt;1%),80%,IF(Savings_FirstYear!I35&gt;=1%,60%)))</f>
        <v>1</v>
      </c>
      <c r="I35" s="73">
        <f>IF(Savings_FirstYear!J35&lt;0.5%,100%,IF(AND(Savings_FirstYear!J35&gt;=0.5%,Savings_FirstYear!J35&lt;1%),80%,IF(Savings_FirstYear!J35&gt;=1%,60%)))</f>
        <v>1</v>
      </c>
      <c r="J35" s="73">
        <f>IF(Savings_FirstYear!K35&lt;0.5%,100%,IF(AND(Savings_FirstYear!K35&gt;=0.5%,Savings_FirstYear!K35&lt;1%),80%,IF(Savings_FirstYear!K35&gt;=1%,60%)))</f>
        <v>1</v>
      </c>
      <c r="K35" s="73">
        <f>IF(Savings_FirstYear!L35&lt;0.5%,100%,IF(AND(Savings_FirstYear!L35&gt;=0.5%,Savings_FirstYear!L35&lt;1%),80%,IF(Savings_FirstYear!L35&gt;=1%,60%)))</f>
        <v>1</v>
      </c>
      <c r="L35" s="73">
        <f>IF(Savings_FirstYear!M35&lt;0.5%,100%,IF(AND(Savings_FirstYear!M35&gt;=0.5%,Savings_FirstYear!M35&lt;1%),80%,IF(Savings_FirstYear!M35&gt;=1%,60%)))</f>
        <v>0.8</v>
      </c>
      <c r="M35" s="73">
        <f>IF(Savings_FirstYear!N35&lt;0.5%,100%,IF(AND(Savings_FirstYear!N35&gt;=0.5%,Savings_FirstYear!N35&lt;1%),80%,IF(Savings_FirstYear!N35&gt;=1%,60%)))</f>
        <v>0.8</v>
      </c>
      <c r="N35" s="73">
        <f>IF(Savings_FirstYear!O35&lt;0.5%,100%,IF(AND(Savings_FirstYear!O35&gt;=0.5%,Savings_FirstYear!O35&lt;1%),80%,IF(Savings_FirstYear!O35&gt;=1%,60%)))</f>
        <v>0.8</v>
      </c>
      <c r="O35" s="73">
        <f>IF(Savings_FirstYear!P35&lt;0.5%,100%,IF(AND(Savings_FirstYear!P35&gt;=0.5%,Savings_FirstYear!P35&lt;1%),80%,IF(Savings_FirstYear!P35&gt;=1%,60%)))</f>
        <v>0.6</v>
      </c>
      <c r="P35" s="73">
        <f>IF(Savings_FirstYear!Q35&lt;0.5%,100%,IF(AND(Savings_FirstYear!Q35&gt;=0.5%,Savings_FirstYear!Q35&lt;1%),80%,IF(Savings_FirstYear!Q35&gt;=1%,60%)))</f>
        <v>0.6</v>
      </c>
      <c r="Q35" s="73">
        <f>IF(Savings_FirstYear!R35&lt;0.5%,100%,IF(AND(Savings_FirstYear!R35&gt;=0.5%,Savings_FirstYear!R35&lt;1%),80%,IF(Savings_FirstYear!R35&gt;=1%,60%)))</f>
        <v>0.6</v>
      </c>
      <c r="R35" s="73">
        <f>IF(Savings_FirstYear!S35&lt;0.5%,100%,IF(AND(Savings_FirstYear!S35&gt;=0.5%,Savings_FirstYear!S35&lt;1%),80%,IF(Savings_FirstYear!S35&gt;=1%,60%)))</f>
        <v>0.6</v>
      </c>
      <c r="S35" s="73">
        <f>IF(Savings_FirstYear!T35&lt;0.5%,100%,IF(AND(Savings_FirstYear!T35&gt;=0.5%,Savings_FirstYear!T35&lt;1%),80%,IF(Savings_FirstYear!T35&gt;=1%,60%)))</f>
        <v>0.6</v>
      </c>
      <c r="T35" s="73">
        <f>IF(Savings_FirstYear!U35&lt;0.5%,100%,IF(AND(Savings_FirstYear!U35&gt;=0.5%,Savings_FirstYear!U35&lt;1%),80%,IF(Savings_FirstYear!U35&gt;=1%,60%)))</f>
        <v>0.6</v>
      </c>
      <c r="U35" s="73">
        <f>IF(Savings_FirstYear!V35&lt;0.5%,100%,IF(AND(Savings_FirstYear!V35&gt;=0.5%,Savings_FirstYear!V35&lt;1%),80%,IF(Savings_FirstYear!V35&gt;=1%,60%)))</f>
        <v>0.6</v>
      </c>
      <c r="V35" s="73">
        <f>IF(Savings_FirstYear!W35&lt;0.5%,100%,IF(AND(Savings_FirstYear!W35&gt;=0.5%,Savings_FirstYear!W35&lt;1%),80%,IF(Savings_FirstYear!W35&gt;=1%,60%)))</f>
        <v>0.6</v>
      </c>
      <c r="W35" s="73">
        <f>IF(Savings_FirstYear!X35&lt;0.5%,100%,IF(AND(Savings_FirstYear!X35&gt;=0.5%,Savings_FirstYear!X35&lt;1%),80%,IF(Savings_FirstYear!X35&gt;=1%,60%)))</f>
        <v>0.6</v>
      </c>
      <c r="X35" s="73">
        <f>IF(Savings_FirstYear!Y35&lt;0.5%,100%,IF(AND(Savings_FirstYear!Y35&gt;=0.5%,Savings_FirstYear!Y35&lt;1%),80%,IF(Savings_FirstYear!Y35&gt;=1%,60%)))</f>
        <v>0.6</v>
      </c>
      <c r="Y35" s="73">
        <f>IF(Savings_FirstYear!Z35&lt;0.5%,100%,IF(AND(Savings_FirstYear!Z35&gt;=0.5%,Savings_FirstYear!Z35&lt;1%),80%,IF(Savings_FirstYear!Z35&gt;=1%,60%)))</f>
        <v>0.6</v>
      </c>
      <c r="Z35" s="73">
        <f>IF(Savings_FirstYear!AA35&lt;0.5%,100%,IF(AND(Savings_FirstYear!AA35&gt;=0.5%,Savings_FirstYear!AA35&lt;1%),80%,IF(Savings_FirstYear!AA35&gt;=1%,60%)))</f>
        <v>0.6</v>
      </c>
      <c r="AA35" s="73">
        <f>IF(Savings_FirstYear!AB35&lt;0.5%,100%,IF(AND(Savings_FirstYear!AB35&gt;=0.5%,Savings_FirstYear!AB35&lt;1%),80%,IF(Savings_FirstYear!AB35&gt;=1%,60%)))</f>
        <v>0.6</v>
      </c>
      <c r="AB35" s="73">
        <f>IF(Savings_FirstYear!AC35&lt;0.5%,100%,IF(AND(Savings_FirstYear!AC35&gt;=0.5%,Savings_FirstYear!AC35&lt;1%),80%,IF(Savings_FirstYear!AC35&gt;=1%,60%)))</f>
        <v>0.6</v>
      </c>
      <c r="AC35" s="73">
        <f>IF(Savings_FirstYear!AD35&lt;0.5%,100%,IF(AND(Savings_FirstYear!AD35&gt;=0.5%,Savings_FirstYear!AD35&lt;1%),80%,IF(Savings_FirstYear!AD35&gt;=1%,60%)))</f>
        <v>0.6</v>
      </c>
      <c r="AD35" s="73">
        <f>IF(Savings_FirstYear!AE35&lt;0.5%,100%,IF(AND(Savings_FirstYear!AE35&gt;=0.5%,Savings_FirstYear!AE35&lt;1%),80%,IF(Savings_FirstYear!AE35&gt;=1%,60%)))</f>
        <v>0.6</v>
      </c>
      <c r="AE35" s="73">
        <f>IF(Savings_FirstYear!AF35&lt;0.5%,100%,IF(AND(Savings_FirstYear!AF35&gt;=0.5%,Savings_FirstYear!AF35&lt;1%),80%,IF(Savings_FirstYear!AF35&gt;=1%,60%)))</f>
        <v>0.6</v>
      </c>
      <c r="AF35" s="73">
        <f>IF(Savings_FirstYear!AG35&lt;0.5%,100%,IF(AND(Savings_FirstYear!AG35&gt;=0.5%,Savings_FirstYear!AG35&lt;1%),80%,IF(Savings_FirstYear!AG35&gt;=1%,60%)))</f>
        <v>0.6</v>
      </c>
      <c r="AG35" s="73">
        <f>IF(Savings_FirstYear!AH35&lt;0.5%,100%,IF(AND(Savings_FirstYear!AH35&gt;=0.5%,Savings_FirstYear!AH35&lt;1%),80%,IF(Savings_FirstYear!AH35&gt;=1%,60%)))</f>
        <v>0.6</v>
      </c>
      <c r="AH35" s="73">
        <f>IF(Savings_FirstYear!AI35&lt;0.5%,100%,IF(AND(Savings_FirstYear!AI35&gt;=0.5%,Savings_FirstYear!AI35&lt;1%),80%,IF(Savings_FirstYear!AI35&gt;=1%,60%)))</f>
        <v>0.6</v>
      </c>
      <c r="AI35" s="73">
        <f>IF(Savings_FirstYear!AJ35&lt;0.5%,100%,IF(AND(Savings_FirstYear!AJ35&gt;=0.5%,Savings_FirstYear!AJ35&lt;1%),80%,IF(Savings_FirstYear!AJ35&gt;=1%,60%)))</f>
        <v>0.6</v>
      </c>
      <c r="AJ35" s="73">
        <f>IF(Savings_FirstYear!AK35&lt;0.5%,100%,IF(AND(Savings_FirstYear!AK35&gt;=0.5%,Savings_FirstYear!AK35&lt;1%),80%,IF(Savings_FirstYear!AK35&gt;=1%,60%)))</f>
        <v>0.6</v>
      </c>
      <c r="AK35" s="73">
        <f>IF(Savings_FirstYear!AL35&lt;0.5%,100%,IF(AND(Savings_FirstYear!AL35&gt;=0.5%,Savings_FirstYear!AL35&lt;1%),80%,IF(Savings_FirstYear!AL35&gt;=1%,60%)))</f>
        <v>0.6</v>
      </c>
      <c r="AL35" s="73">
        <f>IF(Savings_FirstYear!AM35&lt;0.5%,100%,IF(AND(Savings_FirstYear!AM35&gt;=0.5%,Savings_FirstYear!AM35&lt;1%),80%,IF(Savings_FirstYear!AM35&gt;=1%,60%)))</f>
        <v>0.6</v>
      </c>
      <c r="AM35" s="73">
        <f>IF(Savings_FirstYear!AN35&lt;0.5%,100%,IF(AND(Savings_FirstYear!AN35&gt;=0.5%,Savings_FirstYear!AN35&lt;1%),80%,IF(Savings_FirstYear!AN35&gt;=1%,60%)))</f>
        <v>0.6</v>
      </c>
      <c r="AN35" s="73">
        <f>IF(Savings_FirstYear!AO35&lt;0.5%,100%,IF(AND(Savings_FirstYear!AO35&gt;=0.5%,Savings_FirstYear!AO35&lt;1%),80%,IF(Savings_FirstYear!AO35&gt;=1%,60%)))</f>
        <v>0.6</v>
      </c>
      <c r="AO35" s="73">
        <f>IF(Savings_FirstYear!AP35&lt;0.5%,100%,IF(AND(Savings_FirstYear!AP35&gt;=0.5%,Savings_FirstYear!AP35&lt;1%),80%,IF(Savings_FirstYear!AP35&gt;=1%,60%)))</f>
        <v>0.6</v>
      </c>
      <c r="AP35" s="73">
        <f>IF(Savings_FirstYear!AQ35&lt;0.5%,100%,IF(AND(Savings_FirstYear!AQ35&gt;=0.5%,Savings_FirstYear!AQ35&lt;1%),80%,IF(Savings_FirstYear!AQ35&gt;=1%,60%)))</f>
        <v>0.6</v>
      </c>
      <c r="AQ35" s="42">
        <f t="shared" si="37"/>
        <v>110</v>
      </c>
      <c r="AR35" s="42">
        <f t="shared" si="0"/>
        <v>110</v>
      </c>
      <c r="AS35" s="42">
        <f t="shared" si="1"/>
        <v>110</v>
      </c>
      <c r="AT35" s="42">
        <f t="shared" si="2"/>
        <v>110</v>
      </c>
      <c r="AU35" s="42">
        <f t="shared" si="3"/>
        <v>110</v>
      </c>
      <c r="AV35" s="42">
        <f t="shared" si="4"/>
        <v>110</v>
      </c>
      <c r="AW35" s="42">
        <f t="shared" si="5"/>
        <v>110</v>
      </c>
      <c r="AX35" s="42">
        <f t="shared" si="6"/>
        <v>88</v>
      </c>
      <c r="AY35" s="42">
        <f t="shared" si="7"/>
        <v>88</v>
      </c>
      <c r="AZ35" s="42">
        <f t="shared" si="8"/>
        <v>88</v>
      </c>
      <c r="BA35" s="42">
        <f t="shared" si="9"/>
        <v>66</v>
      </c>
      <c r="BB35" s="42">
        <f t="shared" si="10"/>
        <v>66</v>
      </c>
      <c r="BC35" s="42">
        <f t="shared" si="11"/>
        <v>66</v>
      </c>
      <c r="BD35" s="42">
        <f t="shared" si="12"/>
        <v>66</v>
      </c>
      <c r="BE35" s="42">
        <f t="shared" si="13"/>
        <v>66</v>
      </c>
      <c r="BF35" s="42">
        <f t="shared" si="14"/>
        <v>66</v>
      </c>
      <c r="BG35" s="42">
        <f t="shared" si="15"/>
        <v>66</v>
      </c>
      <c r="BH35" s="42">
        <f t="shared" si="16"/>
        <v>66</v>
      </c>
      <c r="BI35" s="42">
        <f t="shared" si="17"/>
        <v>66</v>
      </c>
      <c r="BJ35" s="42">
        <f t="shared" si="18"/>
        <v>66</v>
      </c>
      <c r="BK35" s="42">
        <f t="shared" si="19"/>
        <v>66</v>
      </c>
      <c r="BL35" s="42">
        <f t="shared" si="20"/>
        <v>66</v>
      </c>
      <c r="BM35" s="42">
        <f t="shared" si="21"/>
        <v>66</v>
      </c>
      <c r="BN35" s="42">
        <f t="shared" si="22"/>
        <v>66</v>
      </c>
      <c r="BO35" s="42">
        <f t="shared" si="23"/>
        <v>66</v>
      </c>
      <c r="BP35" s="42">
        <f t="shared" si="24"/>
        <v>66</v>
      </c>
      <c r="BQ35" s="42">
        <f t="shared" si="25"/>
        <v>66</v>
      </c>
      <c r="BR35" s="42">
        <f t="shared" si="26"/>
        <v>66</v>
      </c>
      <c r="BS35" s="42">
        <f t="shared" si="27"/>
        <v>66</v>
      </c>
      <c r="BT35" s="42">
        <f t="shared" si="28"/>
        <v>66</v>
      </c>
      <c r="BU35" s="42">
        <f t="shared" si="29"/>
        <v>66</v>
      </c>
      <c r="BV35" s="42">
        <f t="shared" si="30"/>
        <v>66</v>
      </c>
      <c r="BW35" s="42">
        <f t="shared" si="31"/>
        <v>66</v>
      </c>
      <c r="BX35" s="42">
        <f t="shared" si="32"/>
        <v>66</v>
      </c>
      <c r="BY35" s="42">
        <f t="shared" si="33"/>
        <v>66</v>
      </c>
      <c r="BZ35" s="42">
        <f t="shared" si="34"/>
        <v>66</v>
      </c>
      <c r="CA35" s="42">
        <f t="shared" si="35"/>
        <v>66</v>
      </c>
      <c r="CB35" s="42">
        <f t="shared" si="36"/>
        <v>66</v>
      </c>
      <c r="CC35" s="18"/>
      <c r="CE35" s="24"/>
    </row>
    <row r="36" spans="2:83" x14ac:dyDescent="0.35">
      <c r="B36" s="27" t="s">
        <v>2100</v>
      </c>
      <c r="C36" s="27" t="s">
        <v>41</v>
      </c>
      <c r="D36" s="35">
        <v>110</v>
      </c>
      <c r="E36" s="73">
        <f>IF(Savings_FirstYear!F36&lt;0.5%,100%,IF(AND(Savings_FirstYear!F36&gt;=0.5%,Savings_FirstYear!F36&lt;1%),80%,IF(Savings_FirstYear!F36&gt;=1%,60%)))</f>
        <v>1</v>
      </c>
      <c r="F36" s="73">
        <f>IF(Savings_FirstYear!G36&lt;0.5%,100%,IF(AND(Savings_FirstYear!G36&gt;=0.5%,Savings_FirstYear!G36&lt;1%),80%,IF(Savings_FirstYear!G36&gt;=1%,60%)))</f>
        <v>1</v>
      </c>
      <c r="G36" s="73">
        <f>IF(Savings_FirstYear!H36&lt;0.5%,100%,IF(AND(Savings_FirstYear!H36&gt;=0.5%,Savings_FirstYear!H36&lt;1%),80%,IF(Savings_FirstYear!H36&gt;=1%,60%)))</f>
        <v>1</v>
      </c>
      <c r="H36" s="73">
        <f>IF(Savings_FirstYear!I36&lt;0.5%,100%,IF(AND(Savings_FirstYear!I36&gt;=0.5%,Savings_FirstYear!I36&lt;1%),80%,IF(Savings_FirstYear!I36&gt;=1%,60%)))</f>
        <v>1</v>
      </c>
      <c r="I36" s="73">
        <f>IF(Savings_FirstYear!J36&lt;0.5%,100%,IF(AND(Savings_FirstYear!J36&gt;=0.5%,Savings_FirstYear!J36&lt;1%),80%,IF(Savings_FirstYear!J36&gt;=1%,60%)))</f>
        <v>1</v>
      </c>
      <c r="J36" s="73">
        <f>IF(Savings_FirstYear!K36&lt;0.5%,100%,IF(AND(Savings_FirstYear!K36&gt;=0.5%,Savings_FirstYear!K36&lt;1%),80%,IF(Savings_FirstYear!K36&gt;=1%,60%)))</f>
        <v>1</v>
      </c>
      <c r="K36" s="73">
        <f>IF(Savings_FirstYear!L36&lt;0.5%,100%,IF(AND(Savings_FirstYear!L36&gt;=0.5%,Savings_FirstYear!L36&lt;1%),80%,IF(Savings_FirstYear!L36&gt;=1%,60%)))</f>
        <v>1</v>
      </c>
      <c r="L36" s="73">
        <f>IF(Savings_FirstYear!M36&lt;0.5%,100%,IF(AND(Savings_FirstYear!M36&gt;=0.5%,Savings_FirstYear!M36&lt;1%),80%,IF(Savings_FirstYear!M36&gt;=1%,60%)))</f>
        <v>0.6</v>
      </c>
      <c r="M36" s="73">
        <f>IF(Savings_FirstYear!N36&lt;0.5%,100%,IF(AND(Savings_FirstYear!N36&gt;=0.5%,Savings_FirstYear!N36&lt;1%),80%,IF(Savings_FirstYear!N36&gt;=1%,60%)))</f>
        <v>0.6</v>
      </c>
      <c r="N36" s="73">
        <f>IF(Savings_FirstYear!O36&lt;0.5%,100%,IF(AND(Savings_FirstYear!O36&gt;=0.5%,Savings_FirstYear!O36&lt;1%),80%,IF(Savings_FirstYear!O36&gt;=1%,60%)))</f>
        <v>0.6</v>
      </c>
      <c r="O36" s="73">
        <f>IF(Savings_FirstYear!P36&lt;0.5%,100%,IF(AND(Savings_FirstYear!P36&gt;=0.5%,Savings_FirstYear!P36&lt;1%),80%,IF(Savings_FirstYear!P36&gt;=1%,60%)))</f>
        <v>0.6</v>
      </c>
      <c r="P36" s="73">
        <f>IF(Savings_FirstYear!Q36&lt;0.5%,100%,IF(AND(Savings_FirstYear!Q36&gt;=0.5%,Savings_FirstYear!Q36&lt;1%),80%,IF(Savings_FirstYear!Q36&gt;=1%,60%)))</f>
        <v>0.6</v>
      </c>
      <c r="Q36" s="73">
        <f>IF(Savings_FirstYear!R36&lt;0.5%,100%,IF(AND(Savings_FirstYear!R36&gt;=0.5%,Savings_FirstYear!R36&lt;1%),80%,IF(Savings_FirstYear!R36&gt;=1%,60%)))</f>
        <v>0.6</v>
      </c>
      <c r="R36" s="73">
        <f>IF(Savings_FirstYear!S36&lt;0.5%,100%,IF(AND(Savings_FirstYear!S36&gt;=0.5%,Savings_FirstYear!S36&lt;1%),80%,IF(Savings_FirstYear!S36&gt;=1%,60%)))</f>
        <v>0.6</v>
      </c>
      <c r="S36" s="73">
        <f>IF(Savings_FirstYear!T36&lt;0.5%,100%,IF(AND(Savings_FirstYear!T36&gt;=0.5%,Savings_FirstYear!T36&lt;1%),80%,IF(Savings_FirstYear!T36&gt;=1%,60%)))</f>
        <v>0.6</v>
      </c>
      <c r="T36" s="73">
        <f>IF(Savings_FirstYear!U36&lt;0.5%,100%,IF(AND(Savings_FirstYear!U36&gt;=0.5%,Savings_FirstYear!U36&lt;1%),80%,IF(Savings_FirstYear!U36&gt;=1%,60%)))</f>
        <v>0.6</v>
      </c>
      <c r="U36" s="73">
        <f>IF(Savings_FirstYear!V36&lt;0.5%,100%,IF(AND(Savings_FirstYear!V36&gt;=0.5%,Savings_FirstYear!V36&lt;1%),80%,IF(Savings_FirstYear!V36&gt;=1%,60%)))</f>
        <v>0.6</v>
      </c>
      <c r="V36" s="73">
        <f>IF(Savings_FirstYear!W36&lt;0.5%,100%,IF(AND(Savings_FirstYear!W36&gt;=0.5%,Savings_FirstYear!W36&lt;1%),80%,IF(Savings_FirstYear!W36&gt;=1%,60%)))</f>
        <v>0.6</v>
      </c>
      <c r="W36" s="73">
        <f>IF(Savings_FirstYear!X36&lt;0.5%,100%,IF(AND(Savings_FirstYear!X36&gt;=0.5%,Savings_FirstYear!X36&lt;1%),80%,IF(Savings_FirstYear!X36&gt;=1%,60%)))</f>
        <v>0.6</v>
      </c>
      <c r="X36" s="73">
        <f>IF(Savings_FirstYear!Y36&lt;0.5%,100%,IF(AND(Savings_FirstYear!Y36&gt;=0.5%,Savings_FirstYear!Y36&lt;1%),80%,IF(Savings_FirstYear!Y36&gt;=1%,60%)))</f>
        <v>0.6</v>
      </c>
      <c r="Y36" s="73">
        <f>IF(Savings_FirstYear!Z36&lt;0.5%,100%,IF(AND(Savings_FirstYear!Z36&gt;=0.5%,Savings_FirstYear!Z36&lt;1%),80%,IF(Savings_FirstYear!Z36&gt;=1%,60%)))</f>
        <v>0.6</v>
      </c>
      <c r="Z36" s="73">
        <f>IF(Savings_FirstYear!AA36&lt;0.5%,100%,IF(AND(Savings_FirstYear!AA36&gt;=0.5%,Savings_FirstYear!AA36&lt;1%),80%,IF(Savings_FirstYear!AA36&gt;=1%,60%)))</f>
        <v>0.6</v>
      </c>
      <c r="AA36" s="73">
        <f>IF(Savings_FirstYear!AB36&lt;0.5%,100%,IF(AND(Savings_FirstYear!AB36&gt;=0.5%,Savings_FirstYear!AB36&lt;1%),80%,IF(Savings_FirstYear!AB36&gt;=1%,60%)))</f>
        <v>0.6</v>
      </c>
      <c r="AB36" s="73">
        <f>IF(Savings_FirstYear!AC36&lt;0.5%,100%,IF(AND(Savings_FirstYear!AC36&gt;=0.5%,Savings_FirstYear!AC36&lt;1%),80%,IF(Savings_FirstYear!AC36&gt;=1%,60%)))</f>
        <v>0.6</v>
      </c>
      <c r="AC36" s="73">
        <f>IF(Savings_FirstYear!AD36&lt;0.5%,100%,IF(AND(Savings_FirstYear!AD36&gt;=0.5%,Savings_FirstYear!AD36&lt;1%),80%,IF(Savings_FirstYear!AD36&gt;=1%,60%)))</f>
        <v>0.6</v>
      </c>
      <c r="AD36" s="73">
        <f>IF(Savings_FirstYear!AE36&lt;0.5%,100%,IF(AND(Savings_FirstYear!AE36&gt;=0.5%,Savings_FirstYear!AE36&lt;1%),80%,IF(Savings_FirstYear!AE36&gt;=1%,60%)))</f>
        <v>0.6</v>
      </c>
      <c r="AE36" s="73">
        <f>IF(Savings_FirstYear!AF36&lt;0.5%,100%,IF(AND(Savings_FirstYear!AF36&gt;=0.5%,Savings_FirstYear!AF36&lt;1%),80%,IF(Savings_FirstYear!AF36&gt;=1%,60%)))</f>
        <v>0.6</v>
      </c>
      <c r="AF36" s="73">
        <f>IF(Savings_FirstYear!AG36&lt;0.5%,100%,IF(AND(Savings_FirstYear!AG36&gt;=0.5%,Savings_FirstYear!AG36&lt;1%),80%,IF(Savings_FirstYear!AG36&gt;=1%,60%)))</f>
        <v>0.6</v>
      </c>
      <c r="AG36" s="73">
        <f>IF(Savings_FirstYear!AH36&lt;0.5%,100%,IF(AND(Savings_FirstYear!AH36&gt;=0.5%,Savings_FirstYear!AH36&lt;1%),80%,IF(Savings_FirstYear!AH36&gt;=1%,60%)))</f>
        <v>0.6</v>
      </c>
      <c r="AH36" s="73">
        <f>IF(Savings_FirstYear!AI36&lt;0.5%,100%,IF(AND(Savings_FirstYear!AI36&gt;=0.5%,Savings_FirstYear!AI36&lt;1%),80%,IF(Savings_FirstYear!AI36&gt;=1%,60%)))</f>
        <v>0.6</v>
      </c>
      <c r="AI36" s="73">
        <f>IF(Savings_FirstYear!AJ36&lt;0.5%,100%,IF(AND(Savings_FirstYear!AJ36&gt;=0.5%,Savings_FirstYear!AJ36&lt;1%),80%,IF(Savings_FirstYear!AJ36&gt;=1%,60%)))</f>
        <v>0.6</v>
      </c>
      <c r="AJ36" s="73">
        <f>IF(Savings_FirstYear!AK36&lt;0.5%,100%,IF(AND(Savings_FirstYear!AK36&gt;=0.5%,Savings_FirstYear!AK36&lt;1%),80%,IF(Savings_FirstYear!AK36&gt;=1%,60%)))</f>
        <v>0.6</v>
      </c>
      <c r="AK36" s="73">
        <f>IF(Savings_FirstYear!AL36&lt;0.5%,100%,IF(AND(Savings_FirstYear!AL36&gt;=0.5%,Savings_FirstYear!AL36&lt;1%),80%,IF(Savings_FirstYear!AL36&gt;=1%,60%)))</f>
        <v>0.6</v>
      </c>
      <c r="AL36" s="73">
        <f>IF(Savings_FirstYear!AM36&lt;0.5%,100%,IF(AND(Savings_FirstYear!AM36&gt;=0.5%,Savings_FirstYear!AM36&lt;1%),80%,IF(Savings_FirstYear!AM36&gt;=1%,60%)))</f>
        <v>0.6</v>
      </c>
      <c r="AM36" s="73">
        <f>IF(Savings_FirstYear!AN36&lt;0.5%,100%,IF(AND(Savings_FirstYear!AN36&gt;=0.5%,Savings_FirstYear!AN36&lt;1%),80%,IF(Savings_FirstYear!AN36&gt;=1%,60%)))</f>
        <v>0.6</v>
      </c>
      <c r="AN36" s="73">
        <f>IF(Savings_FirstYear!AO36&lt;0.5%,100%,IF(AND(Savings_FirstYear!AO36&gt;=0.5%,Savings_FirstYear!AO36&lt;1%),80%,IF(Savings_FirstYear!AO36&gt;=1%,60%)))</f>
        <v>0.6</v>
      </c>
      <c r="AO36" s="73">
        <f>IF(Savings_FirstYear!AP36&lt;0.5%,100%,IF(AND(Savings_FirstYear!AP36&gt;=0.5%,Savings_FirstYear!AP36&lt;1%),80%,IF(Savings_FirstYear!AP36&gt;=1%,60%)))</f>
        <v>0.6</v>
      </c>
      <c r="AP36" s="73">
        <f>IF(Savings_FirstYear!AQ36&lt;0.5%,100%,IF(AND(Savings_FirstYear!AQ36&gt;=0.5%,Savings_FirstYear!AQ36&lt;1%),80%,IF(Savings_FirstYear!AQ36&gt;=1%,60%)))</f>
        <v>0.6</v>
      </c>
      <c r="AQ36" s="42">
        <f t="shared" si="37"/>
        <v>110</v>
      </c>
      <c r="AR36" s="42">
        <f t="shared" si="0"/>
        <v>110</v>
      </c>
      <c r="AS36" s="42">
        <f t="shared" si="1"/>
        <v>110</v>
      </c>
      <c r="AT36" s="42">
        <f t="shared" si="2"/>
        <v>110</v>
      </c>
      <c r="AU36" s="42">
        <f t="shared" si="3"/>
        <v>110</v>
      </c>
      <c r="AV36" s="42">
        <f t="shared" si="4"/>
        <v>110</v>
      </c>
      <c r="AW36" s="42">
        <f t="shared" si="5"/>
        <v>110</v>
      </c>
      <c r="AX36" s="42">
        <f t="shared" si="6"/>
        <v>66</v>
      </c>
      <c r="AY36" s="42">
        <f t="shared" si="7"/>
        <v>66</v>
      </c>
      <c r="AZ36" s="42">
        <f t="shared" si="8"/>
        <v>66</v>
      </c>
      <c r="BA36" s="42">
        <f t="shared" si="9"/>
        <v>66</v>
      </c>
      <c r="BB36" s="42">
        <f t="shared" si="10"/>
        <v>66</v>
      </c>
      <c r="BC36" s="42">
        <f t="shared" si="11"/>
        <v>66</v>
      </c>
      <c r="BD36" s="42">
        <f t="shared" si="12"/>
        <v>66</v>
      </c>
      <c r="BE36" s="42">
        <f t="shared" si="13"/>
        <v>66</v>
      </c>
      <c r="BF36" s="42">
        <f t="shared" si="14"/>
        <v>66</v>
      </c>
      <c r="BG36" s="42">
        <f t="shared" si="15"/>
        <v>66</v>
      </c>
      <c r="BH36" s="42">
        <f t="shared" si="16"/>
        <v>66</v>
      </c>
      <c r="BI36" s="42">
        <f t="shared" si="17"/>
        <v>66</v>
      </c>
      <c r="BJ36" s="42">
        <f t="shared" si="18"/>
        <v>66</v>
      </c>
      <c r="BK36" s="42">
        <f t="shared" si="19"/>
        <v>66</v>
      </c>
      <c r="BL36" s="42">
        <f t="shared" si="20"/>
        <v>66</v>
      </c>
      <c r="BM36" s="42">
        <f t="shared" si="21"/>
        <v>66</v>
      </c>
      <c r="BN36" s="42">
        <f t="shared" si="22"/>
        <v>66</v>
      </c>
      <c r="BO36" s="42">
        <f t="shared" si="23"/>
        <v>66</v>
      </c>
      <c r="BP36" s="42">
        <f t="shared" si="24"/>
        <v>66</v>
      </c>
      <c r="BQ36" s="42">
        <f t="shared" si="25"/>
        <v>66</v>
      </c>
      <c r="BR36" s="42">
        <f t="shared" si="26"/>
        <v>66</v>
      </c>
      <c r="BS36" s="42">
        <f t="shared" si="27"/>
        <v>66</v>
      </c>
      <c r="BT36" s="42">
        <f t="shared" si="28"/>
        <v>66</v>
      </c>
      <c r="BU36" s="42">
        <f t="shared" si="29"/>
        <v>66</v>
      </c>
      <c r="BV36" s="42">
        <f t="shared" si="30"/>
        <v>66</v>
      </c>
      <c r="BW36" s="42">
        <f t="shared" si="31"/>
        <v>66</v>
      </c>
      <c r="BX36" s="42">
        <f t="shared" si="32"/>
        <v>66</v>
      </c>
      <c r="BY36" s="42">
        <f t="shared" si="33"/>
        <v>66</v>
      </c>
      <c r="BZ36" s="42">
        <f t="shared" si="34"/>
        <v>66</v>
      </c>
      <c r="CA36" s="42">
        <f t="shared" si="35"/>
        <v>66</v>
      </c>
      <c r="CB36" s="42">
        <f t="shared" si="36"/>
        <v>66</v>
      </c>
      <c r="CC36" s="18"/>
      <c r="CE36" s="24"/>
    </row>
    <row r="37" spans="2:83" x14ac:dyDescent="0.35">
      <c r="B37" s="27" t="s">
        <v>2101</v>
      </c>
      <c r="C37" s="27" t="s">
        <v>67</v>
      </c>
      <c r="D37" s="35">
        <v>110</v>
      </c>
      <c r="E37" s="73">
        <f>IF(Savings_FirstYear!F37&lt;0.5%,100%,IF(AND(Savings_FirstYear!F37&gt;=0.5%,Savings_FirstYear!F37&lt;1%),80%,IF(Savings_FirstYear!F37&gt;=1%,60%)))</f>
        <v>1</v>
      </c>
      <c r="F37" s="73">
        <f>IF(Savings_FirstYear!G37&lt;0.5%,100%,IF(AND(Savings_FirstYear!G37&gt;=0.5%,Savings_FirstYear!G37&lt;1%),80%,IF(Savings_FirstYear!G37&gt;=1%,60%)))</f>
        <v>1</v>
      </c>
      <c r="G37" s="73">
        <f>IF(Savings_FirstYear!H37&lt;0.5%,100%,IF(AND(Savings_FirstYear!H37&gt;=0.5%,Savings_FirstYear!H37&lt;1%),80%,IF(Savings_FirstYear!H37&gt;=1%,60%)))</f>
        <v>1</v>
      </c>
      <c r="H37" s="73">
        <f>IF(Savings_FirstYear!I37&lt;0.5%,100%,IF(AND(Savings_FirstYear!I37&gt;=0.5%,Savings_FirstYear!I37&lt;1%),80%,IF(Savings_FirstYear!I37&gt;=1%,60%)))</f>
        <v>1</v>
      </c>
      <c r="I37" s="73">
        <f>IF(Savings_FirstYear!J37&lt;0.5%,100%,IF(AND(Savings_FirstYear!J37&gt;=0.5%,Savings_FirstYear!J37&lt;1%),80%,IF(Savings_FirstYear!J37&gt;=1%,60%)))</f>
        <v>1</v>
      </c>
      <c r="J37" s="73">
        <f>IF(Savings_FirstYear!K37&lt;0.5%,100%,IF(AND(Savings_FirstYear!K37&gt;=0.5%,Savings_FirstYear!K37&lt;1%),80%,IF(Savings_FirstYear!K37&gt;=1%,60%)))</f>
        <v>1</v>
      </c>
      <c r="K37" s="73">
        <f>IF(Savings_FirstYear!L37&lt;0.5%,100%,IF(AND(Savings_FirstYear!L37&gt;=0.5%,Savings_FirstYear!L37&lt;1%),80%,IF(Savings_FirstYear!L37&gt;=1%,60%)))</f>
        <v>1</v>
      </c>
      <c r="L37" s="73">
        <f>IF(Savings_FirstYear!M37&lt;0.5%,100%,IF(AND(Savings_FirstYear!M37&gt;=0.5%,Savings_FirstYear!M37&lt;1%),80%,IF(Savings_FirstYear!M37&gt;=1%,60%)))</f>
        <v>0.8</v>
      </c>
      <c r="M37" s="73">
        <f>IF(Savings_FirstYear!N37&lt;0.5%,100%,IF(AND(Savings_FirstYear!N37&gt;=0.5%,Savings_FirstYear!N37&lt;1%),80%,IF(Savings_FirstYear!N37&gt;=1%,60%)))</f>
        <v>0.8</v>
      </c>
      <c r="N37" s="73">
        <f>IF(Savings_FirstYear!O37&lt;0.5%,100%,IF(AND(Savings_FirstYear!O37&gt;=0.5%,Savings_FirstYear!O37&lt;1%),80%,IF(Savings_FirstYear!O37&gt;=1%,60%)))</f>
        <v>0.8</v>
      </c>
      <c r="O37" s="73">
        <f>IF(Savings_FirstYear!P37&lt;0.5%,100%,IF(AND(Savings_FirstYear!P37&gt;=0.5%,Savings_FirstYear!P37&lt;1%),80%,IF(Savings_FirstYear!P37&gt;=1%,60%)))</f>
        <v>0.6</v>
      </c>
      <c r="P37" s="73">
        <f>IF(Savings_FirstYear!Q37&lt;0.5%,100%,IF(AND(Savings_FirstYear!Q37&gt;=0.5%,Savings_FirstYear!Q37&lt;1%),80%,IF(Savings_FirstYear!Q37&gt;=1%,60%)))</f>
        <v>0.6</v>
      </c>
      <c r="Q37" s="73">
        <f>IF(Savings_FirstYear!R37&lt;0.5%,100%,IF(AND(Savings_FirstYear!R37&gt;=0.5%,Savings_FirstYear!R37&lt;1%),80%,IF(Savings_FirstYear!R37&gt;=1%,60%)))</f>
        <v>0.6</v>
      </c>
      <c r="R37" s="73">
        <f>IF(Savings_FirstYear!S37&lt;0.5%,100%,IF(AND(Savings_FirstYear!S37&gt;=0.5%,Savings_FirstYear!S37&lt;1%),80%,IF(Savings_FirstYear!S37&gt;=1%,60%)))</f>
        <v>0.6</v>
      </c>
      <c r="S37" s="73">
        <f>IF(Savings_FirstYear!T37&lt;0.5%,100%,IF(AND(Savings_FirstYear!T37&gt;=0.5%,Savings_FirstYear!T37&lt;1%),80%,IF(Savings_FirstYear!T37&gt;=1%,60%)))</f>
        <v>0.6</v>
      </c>
      <c r="T37" s="73">
        <f>IF(Savings_FirstYear!U37&lt;0.5%,100%,IF(AND(Savings_FirstYear!U37&gt;=0.5%,Savings_FirstYear!U37&lt;1%),80%,IF(Savings_FirstYear!U37&gt;=1%,60%)))</f>
        <v>0.6</v>
      </c>
      <c r="U37" s="73">
        <f>IF(Savings_FirstYear!V37&lt;0.5%,100%,IF(AND(Savings_FirstYear!V37&gt;=0.5%,Savings_FirstYear!V37&lt;1%),80%,IF(Savings_FirstYear!V37&gt;=1%,60%)))</f>
        <v>0.6</v>
      </c>
      <c r="V37" s="73">
        <f>IF(Savings_FirstYear!W37&lt;0.5%,100%,IF(AND(Savings_FirstYear!W37&gt;=0.5%,Savings_FirstYear!W37&lt;1%),80%,IF(Savings_FirstYear!W37&gt;=1%,60%)))</f>
        <v>0.6</v>
      </c>
      <c r="W37" s="73">
        <f>IF(Savings_FirstYear!X37&lt;0.5%,100%,IF(AND(Savings_FirstYear!X37&gt;=0.5%,Savings_FirstYear!X37&lt;1%),80%,IF(Savings_FirstYear!X37&gt;=1%,60%)))</f>
        <v>0.6</v>
      </c>
      <c r="X37" s="73">
        <f>IF(Savings_FirstYear!Y37&lt;0.5%,100%,IF(AND(Savings_FirstYear!Y37&gt;=0.5%,Savings_FirstYear!Y37&lt;1%),80%,IF(Savings_FirstYear!Y37&gt;=1%,60%)))</f>
        <v>0.6</v>
      </c>
      <c r="Y37" s="73">
        <f>IF(Savings_FirstYear!Z37&lt;0.5%,100%,IF(AND(Savings_FirstYear!Z37&gt;=0.5%,Savings_FirstYear!Z37&lt;1%),80%,IF(Savings_FirstYear!Z37&gt;=1%,60%)))</f>
        <v>0.6</v>
      </c>
      <c r="Z37" s="73">
        <f>IF(Savings_FirstYear!AA37&lt;0.5%,100%,IF(AND(Savings_FirstYear!AA37&gt;=0.5%,Savings_FirstYear!AA37&lt;1%),80%,IF(Savings_FirstYear!AA37&gt;=1%,60%)))</f>
        <v>0.6</v>
      </c>
      <c r="AA37" s="73">
        <f>IF(Savings_FirstYear!AB37&lt;0.5%,100%,IF(AND(Savings_FirstYear!AB37&gt;=0.5%,Savings_FirstYear!AB37&lt;1%),80%,IF(Savings_FirstYear!AB37&gt;=1%,60%)))</f>
        <v>0.6</v>
      </c>
      <c r="AB37" s="73">
        <f>IF(Savings_FirstYear!AC37&lt;0.5%,100%,IF(AND(Savings_FirstYear!AC37&gt;=0.5%,Savings_FirstYear!AC37&lt;1%),80%,IF(Savings_FirstYear!AC37&gt;=1%,60%)))</f>
        <v>0.6</v>
      </c>
      <c r="AC37" s="73">
        <f>IF(Savings_FirstYear!AD37&lt;0.5%,100%,IF(AND(Savings_FirstYear!AD37&gt;=0.5%,Savings_FirstYear!AD37&lt;1%),80%,IF(Savings_FirstYear!AD37&gt;=1%,60%)))</f>
        <v>0.6</v>
      </c>
      <c r="AD37" s="73">
        <f>IF(Savings_FirstYear!AE37&lt;0.5%,100%,IF(AND(Savings_FirstYear!AE37&gt;=0.5%,Savings_FirstYear!AE37&lt;1%),80%,IF(Savings_FirstYear!AE37&gt;=1%,60%)))</f>
        <v>0.6</v>
      </c>
      <c r="AE37" s="73">
        <f>IF(Savings_FirstYear!AF37&lt;0.5%,100%,IF(AND(Savings_FirstYear!AF37&gt;=0.5%,Savings_FirstYear!AF37&lt;1%),80%,IF(Savings_FirstYear!AF37&gt;=1%,60%)))</f>
        <v>0.6</v>
      </c>
      <c r="AF37" s="73">
        <f>IF(Savings_FirstYear!AG37&lt;0.5%,100%,IF(AND(Savings_FirstYear!AG37&gt;=0.5%,Savings_FirstYear!AG37&lt;1%),80%,IF(Savings_FirstYear!AG37&gt;=1%,60%)))</f>
        <v>0.6</v>
      </c>
      <c r="AG37" s="73">
        <f>IF(Savings_FirstYear!AH37&lt;0.5%,100%,IF(AND(Savings_FirstYear!AH37&gt;=0.5%,Savings_FirstYear!AH37&lt;1%),80%,IF(Savings_FirstYear!AH37&gt;=1%,60%)))</f>
        <v>0.6</v>
      </c>
      <c r="AH37" s="73">
        <f>IF(Savings_FirstYear!AI37&lt;0.5%,100%,IF(AND(Savings_FirstYear!AI37&gt;=0.5%,Savings_FirstYear!AI37&lt;1%),80%,IF(Savings_FirstYear!AI37&gt;=1%,60%)))</f>
        <v>0.6</v>
      </c>
      <c r="AI37" s="73">
        <f>IF(Savings_FirstYear!AJ37&lt;0.5%,100%,IF(AND(Savings_FirstYear!AJ37&gt;=0.5%,Savings_FirstYear!AJ37&lt;1%),80%,IF(Savings_FirstYear!AJ37&gt;=1%,60%)))</f>
        <v>0.6</v>
      </c>
      <c r="AJ37" s="73">
        <f>IF(Savings_FirstYear!AK37&lt;0.5%,100%,IF(AND(Savings_FirstYear!AK37&gt;=0.5%,Savings_FirstYear!AK37&lt;1%),80%,IF(Savings_FirstYear!AK37&gt;=1%,60%)))</f>
        <v>0.6</v>
      </c>
      <c r="AK37" s="73">
        <f>IF(Savings_FirstYear!AL37&lt;0.5%,100%,IF(AND(Savings_FirstYear!AL37&gt;=0.5%,Savings_FirstYear!AL37&lt;1%),80%,IF(Savings_FirstYear!AL37&gt;=1%,60%)))</f>
        <v>0.6</v>
      </c>
      <c r="AL37" s="73">
        <f>IF(Savings_FirstYear!AM37&lt;0.5%,100%,IF(AND(Savings_FirstYear!AM37&gt;=0.5%,Savings_FirstYear!AM37&lt;1%),80%,IF(Savings_FirstYear!AM37&gt;=1%,60%)))</f>
        <v>0.6</v>
      </c>
      <c r="AM37" s="73">
        <f>IF(Savings_FirstYear!AN37&lt;0.5%,100%,IF(AND(Savings_FirstYear!AN37&gt;=0.5%,Savings_FirstYear!AN37&lt;1%),80%,IF(Savings_FirstYear!AN37&gt;=1%,60%)))</f>
        <v>0.6</v>
      </c>
      <c r="AN37" s="73">
        <f>IF(Savings_FirstYear!AO37&lt;0.5%,100%,IF(AND(Savings_FirstYear!AO37&gt;=0.5%,Savings_FirstYear!AO37&lt;1%),80%,IF(Savings_FirstYear!AO37&gt;=1%,60%)))</f>
        <v>0.6</v>
      </c>
      <c r="AO37" s="73">
        <f>IF(Savings_FirstYear!AP37&lt;0.5%,100%,IF(AND(Savings_FirstYear!AP37&gt;=0.5%,Savings_FirstYear!AP37&lt;1%),80%,IF(Savings_FirstYear!AP37&gt;=1%,60%)))</f>
        <v>0.6</v>
      </c>
      <c r="AP37" s="73">
        <f>IF(Savings_FirstYear!AQ37&lt;0.5%,100%,IF(AND(Savings_FirstYear!AQ37&gt;=0.5%,Savings_FirstYear!AQ37&lt;1%),80%,IF(Savings_FirstYear!AQ37&gt;=1%,60%)))</f>
        <v>0.6</v>
      </c>
      <c r="AQ37" s="42">
        <f t="shared" si="37"/>
        <v>110</v>
      </c>
      <c r="AR37" s="42">
        <f t="shared" si="0"/>
        <v>110</v>
      </c>
      <c r="AS37" s="42">
        <f t="shared" si="1"/>
        <v>110</v>
      </c>
      <c r="AT37" s="42">
        <f t="shared" si="2"/>
        <v>110</v>
      </c>
      <c r="AU37" s="42">
        <f t="shared" si="3"/>
        <v>110</v>
      </c>
      <c r="AV37" s="42">
        <f t="shared" si="4"/>
        <v>110</v>
      </c>
      <c r="AW37" s="42">
        <f t="shared" si="5"/>
        <v>110</v>
      </c>
      <c r="AX37" s="42">
        <f t="shared" si="6"/>
        <v>88</v>
      </c>
      <c r="AY37" s="42">
        <f t="shared" si="7"/>
        <v>88</v>
      </c>
      <c r="AZ37" s="42">
        <f t="shared" si="8"/>
        <v>88</v>
      </c>
      <c r="BA37" s="42">
        <f t="shared" si="9"/>
        <v>66</v>
      </c>
      <c r="BB37" s="42">
        <f t="shared" si="10"/>
        <v>66</v>
      </c>
      <c r="BC37" s="42">
        <f t="shared" si="11"/>
        <v>66</v>
      </c>
      <c r="BD37" s="42">
        <f t="shared" si="12"/>
        <v>66</v>
      </c>
      <c r="BE37" s="42">
        <f t="shared" si="13"/>
        <v>66</v>
      </c>
      <c r="BF37" s="42">
        <f t="shared" si="14"/>
        <v>66</v>
      </c>
      <c r="BG37" s="42">
        <f t="shared" si="15"/>
        <v>66</v>
      </c>
      <c r="BH37" s="42">
        <f t="shared" si="16"/>
        <v>66</v>
      </c>
      <c r="BI37" s="42">
        <f t="shared" si="17"/>
        <v>66</v>
      </c>
      <c r="BJ37" s="42">
        <f t="shared" si="18"/>
        <v>66</v>
      </c>
      <c r="BK37" s="42">
        <f t="shared" si="19"/>
        <v>66</v>
      </c>
      <c r="BL37" s="42">
        <f t="shared" si="20"/>
        <v>66</v>
      </c>
      <c r="BM37" s="42">
        <f t="shared" si="21"/>
        <v>66</v>
      </c>
      <c r="BN37" s="42">
        <f t="shared" si="22"/>
        <v>66</v>
      </c>
      <c r="BO37" s="42">
        <f t="shared" si="23"/>
        <v>66</v>
      </c>
      <c r="BP37" s="42">
        <f t="shared" si="24"/>
        <v>66</v>
      </c>
      <c r="BQ37" s="42">
        <f t="shared" si="25"/>
        <v>66</v>
      </c>
      <c r="BR37" s="42">
        <f t="shared" si="26"/>
        <v>66</v>
      </c>
      <c r="BS37" s="42">
        <f t="shared" si="27"/>
        <v>66</v>
      </c>
      <c r="BT37" s="42">
        <f t="shared" si="28"/>
        <v>66</v>
      </c>
      <c r="BU37" s="42">
        <f t="shared" si="29"/>
        <v>66</v>
      </c>
      <c r="BV37" s="42">
        <f t="shared" si="30"/>
        <v>66</v>
      </c>
      <c r="BW37" s="42">
        <f t="shared" si="31"/>
        <v>66</v>
      </c>
      <c r="BX37" s="42">
        <f t="shared" si="32"/>
        <v>66</v>
      </c>
      <c r="BY37" s="42">
        <f t="shared" si="33"/>
        <v>66</v>
      </c>
      <c r="BZ37" s="42">
        <f t="shared" si="34"/>
        <v>66</v>
      </c>
      <c r="CA37" s="42">
        <f t="shared" si="35"/>
        <v>66</v>
      </c>
      <c r="CB37" s="42">
        <f t="shared" si="36"/>
        <v>66</v>
      </c>
      <c r="CC37" s="18"/>
      <c r="CE37" s="24"/>
    </row>
    <row r="38" spans="2:83" x14ac:dyDescent="0.35">
      <c r="B38" s="27" t="s">
        <v>2102</v>
      </c>
      <c r="C38" s="27" t="s">
        <v>163</v>
      </c>
      <c r="D38" s="35">
        <v>110</v>
      </c>
      <c r="E38" s="73">
        <f>IF(Savings_FirstYear!F38&lt;0.5%,100%,IF(AND(Savings_FirstYear!F38&gt;=0.5%,Savings_FirstYear!F38&lt;1%),80%,IF(Savings_FirstYear!F38&gt;=1%,60%)))</f>
        <v>1</v>
      </c>
      <c r="F38" s="73">
        <f>IF(Savings_FirstYear!G38&lt;0.5%,100%,IF(AND(Savings_FirstYear!G38&gt;=0.5%,Savings_FirstYear!G38&lt;1%),80%,IF(Savings_FirstYear!G38&gt;=1%,60%)))</f>
        <v>1</v>
      </c>
      <c r="G38" s="73">
        <f>IF(Savings_FirstYear!H38&lt;0.5%,100%,IF(AND(Savings_FirstYear!H38&gt;=0.5%,Savings_FirstYear!H38&lt;1%),80%,IF(Savings_FirstYear!H38&gt;=1%,60%)))</f>
        <v>1</v>
      </c>
      <c r="H38" s="73">
        <f>IF(Savings_FirstYear!I38&lt;0.5%,100%,IF(AND(Savings_FirstYear!I38&gt;=0.5%,Savings_FirstYear!I38&lt;1%),80%,IF(Savings_FirstYear!I38&gt;=1%,60%)))</f>
        <v>1</v>
      </c>
      <c r="I38" s="73">
        <f>IF(Savings_FirstYear!J38&lt;0.5%,100%,IF(AND(Savings_FirstYear!J38&gt;=0.5%,Savings_FirstYear!J38&lt;1%),80%,IF(Savings_FirstYear!J38&gt;=1%,60%)))</f>
        <v>1</v>
      </c>
      <c r="J38" s="73">
        <f>IF(Savings_FirstYear!K38&lt;0.5%,100%,IF(AND(Savings_FirstYear!K38&gt;=0.5%,Savings_FirstYear!K38&lt;1%),80%,IF(Savings_FirstYear!K38&gt;=1%,60%)))</f>
        <v>1</v>
      </c>
      <c r="K38" s="73">
        <f>IF(Savings_FirstYear!L38&lt;0.5%,100%,IF(AND(Savings_FirstYear!L38&gt;=0.5%,Savings_FirstYear!L38&lt;1%),80%,IF(Savings_FirstYear!L38&gt;=1%,60%)))</f>
        <v>1</v>
      </c>
      <c r="L38" s="73">
        <f>IF(Savings_FirstYear!M38&lt;0.5%,100%,IF(AND(Savings_FirstYear!M38&gt;=0.5%,Savings_FirstYear!M38&lt;1%),80%,IF(Savings_FirstYear!M38&gt;=1%,60%)))</f>
        <v>1</v>
      </c>
      <c r="M38" s="73">
        <f>IF(Savings_FirstYear!N38&lt;0.5%,100%,IF(AND(Savings_FirstYear!N38&gt;=0.5%,Savings_FirstYear!N38&lt;1%),80%,IF(Savings_FirstYear!N38&gt;=1%,60%)))</f>
        <v>1</v>
      </c>
      <c r="N38" s="73">
        <f>IF(Savings_FirstYear!O38&lt;0.5%,100%,IF(AND(Savings_FirstYear!O38&gt;=0.5%,Savings_FirstYear!O38&lt;1%),80%,IF(Savings_FirstYear!O38&gt;=1%,60%)))</f>
        <v>1</v>
      </c>
      <c r="O38" s="73">
        <f>IF(Savings_FirstYear!P38&lt;0.5%,100%,IF(AND(Savings_FirstYear!P38&gt;=0.5%,Savings_FirstYear!P38&lt;1%),80%,IF(Savings_FirstYear!P38&gt;=1%,60%)))</f>
        <v>0.8</v>
      </c>
      <c r="P38" s="73">
        <f>IF(Savings_FirstYear!Q38&lt;0.5%,100%,IF(AND(Savings_FirstYear!Q38&gt;=0.5%,Savings_FirstYear!Q38&lt;1%),80%,IF(Savings_FirstYear!Q38&gt;=1%,60%)))</f>
        <v>0.8</v>
      </c>
      <c r="Q38" s="73">
        <f>IF(Savings_FirstYear!R38&lt;0.5%,100%,IF(AND(Savings_FirstYear!R38&gt;=0.5%,Savings_FirstYear!R38&lt;1%),80%,IF(Savings_FirstYear!R38&gt;=1%,60%)))</f>
        <v>0.6</v>
      </c>
      <c r="R38" s="73">
        <f>IF(Savings_FirstYear!S38&lt;0.5%,100%,IF(AND(Savings_FirstYear!S38&gt;=0.5%,Savings_FirstYear!S38&lt;1%),80%,IF(Savings_FirstYear!S38&gt;=1%,60%)))</f>
        <v>0.6</v>
      </c>
      <c r="S38" s="73">
        <f>IF(Savings_FirstYear!T38&lt;0.5%,100%,IF(AND(Savings_FirstYear!T38&gt;=0.5%,Savings_FirstYear!T38&lt;1%),80%,IF(Savings_FirstYear!T38&gt;=1%,60%)))</f>
        <v>0.6</v>
      </c>
      <c r="T38" s="73">
        <f>IF(Savings_FirstYear!U38&lt;0.5%,100%,IF(AND(Savings_FirstYear!U38&gt;=0.5%,Savings_FirstYear!U38&lt;1%),80%,IF(Savings_FirstYear!U38&gt;=1%,60%)))</f>
        <v>0.6</v>
      </c>
      <c r="U38" s="73">
        <f>IF(Savings_FirstYear!V38&lt;0.5%,100%,IF(AND(Savings_FirstYear!V38&gt;=0.5%,Savings_FirstYear!V38&lt;1%),80%,IF(Savings_FirstYear!V38&gt;=1%,60%)))</f>
        <v>0.6</v>
      </c>
      <c r="V38" s="73">
        <f>IF(Savings_FirstYear!W38&lt;0.5%,100%,IF(AND(Savings_FirstYear!W38&gt;=0.5%,Savings_FirstYear!W38&lt;1%),80%,IF(Savings_FirstYear!W38&gt;=1%,60%)))</f>
        <v>0.6</v>
      </c>
      <c r="W38" s="73">
        <f>IF(Savings_FirstYear!X38&lt;0.5%,100%,IF(AND(Savings_FirstYear!X38&gt;=0.5%,Savings_FirstYear!X38&lt;1%),80%,IF(Savings_FirstYear!X38&gt;=1%,60%)))</f>
        <v>0.6</v>
      </c>
      <c r="X38" s="73">
        <f>IF(Savings_FirstYear!Y38&lt;0.5%,100%,IF(AND(Savings_FirstYear!Y38&gt;=0.5%,Savings_FirstYear!Y38&lt;1%),80%,IF(Savings_FirstYear!Y38&gt;=1%,60%)))</f>
        <v>0.6</v>
      </c>
      <c r="Y38" s="73">
        <f>IF(Savings_FirstYear!Z38&lt;0.5%,100%,IF(AND(Savings_FirstYear!Z38&gt;=0.5%,Savings_FirstYear!Z38&lt;1%),80%,IF(Savings_FirstYear!Z38&gt;=1%,60%)))</f>
        <v>0.6</v>
      </c>
      <c r="Z38" s="73">
        <f>IF(Savings_FirstYear!AA38&lt;0.5%,100%,IF(AND(Savings_FirstYear!AA38&gt;=0.5%,Savings_FirstYear!AA38&lt;1%),80%,IF(Savings_FirstYear!AA38&gt;=1%,60%)))</f>
        <v>0.6</v>
      </c>
      <c r="AA38" s="73">
        <f>IF(Savings_FirstYear!AB38&lt;0.5%,100%,IF(AND(Savings_FirstYear!AB38&gt;=0.5%,Savings_FirstYear!AB38&lt;1%),80%,IF(Savings_FirstYear!AB38&gt;=1%,60%)))</f>
        <v>0.6</v>
      </c>
      <c r="AB38" s="73">
        <f>IF(Savings_FirstYear!AC38&lt;0.5%,100%,IF(AND(Savings_FirstYear!AC38&gt;=0.5%,Savings_FirstYear!AC38&lt;1%),80%,IF(Savings_FirstYear!AC38&gt;=1%,60%)))</f>
        <v>0.6</v>
      </c>
      <c r="AC38" s="73">
        <f>IF(Savings_FirstYear!AD38&lt;0.5%,100%,IF(AND(Savings_FirstYear!AD38&gt;=0.5%,Savings_FirstYear!AD38&lt;1%),80%,IF(Savings_FirstYear!AD38&gt;=1%,60%)))</f>
        <v>0.6</v>
      </c>
      <c r="AD38" s="73">
        <f>IF(Savings_FirstYear!AE38&lt;0.5%,100%,IF(AND(Savings_FirstYear!AE38&gt;=0.5%,Savings_FirstYear!AE38&lt;1%),80%,IF(Savings_FirstYear!AE38&gt;=1%,60%)))</f>
        <v>0.6</v>
      </c>
      <c r="AE38" s="73">
        <f>IF(Savings_FirstYear!AF38&lt;0.5%,100%,IF(AND(Savings_FirstYear!AF38&gt;=0.5%,Savings_FirstYear!AF38&lt;1%),80%,IF(Savings_FirstYear!AF38&gt;=1%,60%)))</f>
        <v>0.6</v>
      </c>
      <c r="AF38" s="73">
        <f>IF(Savings_FirstYear!AG38&lt;0.5%,100%,IF(AND(Savings_FirstYear!AG38&gt;=0.5%,Savings_FirstYear!AG38&lt;1%),80%,IF(Savings_FirstYear!AG38&gt;=1%,60%)))</f>
        <v>0.6</v>
      </c>
      <c r="AG38" s="73">
        <f>IF(Savings_FirstYear!AH38&lt;0.5%,100%,IF(AND(Savings_FirstYear!AH38&gt;=0.5%,Savings_FirstYear!AH38&lt;1%),80%,IF(Savings_FirstYear!AH38&gt;=1%,60%)))</f>
        <v>0.6</v>
      </c>
      <c r="AH38" s="73">
        <f>IF(Savings_FirstYear!AI38&lt;0.5%,100%,IF(AND(Savings_FirstYear!AI38&gt;=0.5%,Savings_FirstYear!AI38&lt;1%),80%,IF(Savings_FirstYear!AI38&gt;=1%,60%)))</f>
        <v>0.6</v>
      </c>
      <c r="AI38" s="73">
        <f>IF(Savings_FirstYear!AJ38&lt;0.5%,100%,IF(AND(Savings_FirstYear!AJ38&gt;=0.5%,Savings_FirstYear!AJ38&lt;1%),80%,IF(Savings_FirstYear!AJ38&gt;=1%,60%)))</f>
        <v>0.6</v>
      </c>
      <c r="AJ38" s="73">
        <f>IF(Savings_FirstYear!AK38&lt;0.5%,100%,IF(AND(Savings_FirstYear!AK38&gt;=0.5%,Savings_FirstYear!AK38&lt;1%),80%,IF(Savings_FirstYear!AK38&gt;=1%,60%)))</f>
        <v>0.6</v>
      </c>
      <c r="AK38" s="73">
        <f>IF(Savings_FirstYear!AL38&lt;0.5%,100%,IF(AND(Savings_FirstYear!AL38&gt;=0.5%,Savings_FirstYear!AL38&lt;1%),80%,IF(Savings_FirstYear!AL38&gt;=1%,60%)))</f>
        <v>0.6</v>
      </c>
      <c r="AL38" s="73">
        <f>IF(Savings_FirstYear!AM38&lt;0.5%,100%,IF(AND(Savings_FirstYear!AM38&gt;=0.5%,Savings_FirstYear!AM38&lt;1%),80%,IF(Savings_FirstYear!AM38&gt;=1%,60%)))</f>
        <v>0.6</v>
      </c>
      <c r="AM38" s="73">
        <f>IF(Savings_FirstYear!AN38&lt;0.5%,100%,IF(AND(Savings_FirstYear!AN38&gt;=0.5%,Savings_FirstYear!AN38&lt;1%),80%,IF(Savings_FirstYear!AN38&gt;=1%,60%)))</f>
        <v>0.6</v>
      </c>
      <c r="AN38" s="73">
        <f>IF(Savings_FirstYear!AO38&lt;0.5%,100%,IF(AND(Savings_FirstYear!AO38&gt;=0.5%,Savings_FirstYear!AO38&lt;1%),80%,IF(Savings_FirstYear!AO38&gt;=1%,60%)))</f>
        <v>0.6</v>
      </c>
      <c r="AO38" s="73">
        <f>IF(Savings_FirstYear!AP38&lt;0.5%,100%,IF(AND(Savings_FirstYear!AP38&gt;=0.5%,Savings_FirstYear!AP38&lt;1%),80%,IF(Savings_FirstYear!AP38&gt;=1%,60%)))</f>
        <v>0.6</v>
      </c>
      <c r="AP38" s="73">
        <f>IF(Savings_FirstYear!AQ38&lt;0.5%,100%,IF(AND(Savings_FirstYear!AQ38&gt;=0.5%,Savings_FirstYear!AQ38&lt;1%),80%,IF(Savings_FirstYear!AQ38&gt;=1%,60%)))</f>
        <v>0.6</v>
      </c>
      <c r="AQ38" s="42">
        <f t="shared" si="37"/>
        <v>110</v>
      </c>
      <c r="AR38" s="42">
        <f t="shared" si="0"/>
        <v>110</v>
      </c>
      <c r="AS38" s="42">
        <f t="shared" si="1"/>
        <v>110</v>
      </c>
      <c r="AT38" s="42">
        <f t="shared" si="2"/>
        <v>110</v>
      </c>
      <c r="AU38" s="42">
        <f t="shared" si="3"/>
        <v>110</v>
      </c>
      <c r="AV38" s="42">
        <f t="shared" si="4"/>
        <v>110</v>
      </c>
      <c r="AW38" s="42">
        <f t="shared" si="5"/>
        <v>110</v>
      </c>
      <c r="AX38" s="42">
        <f t="shared" si="6"/>
        <v>110</v>
      </c>
      <c r="AY38" s="42">
        <f t="shared" si="7"/>
        <v>110</v>
      </c>
      <c r="AZ38" s="42">
        <f t="shared" si="8"/>
        <v>110</v>
      </c>
      <c r="BA38" s="42">
        <f t="shared" si="9"/>
        <v>88</v>
      </c>
      <c r="BB38" s="42">
        <f t="shared" si="10"/>
        <v>88</v>
      </c>
      <c r="BC38" s="42">
        <f t="shared" si="11"/>
        <v>66</v>
      </c>
      <c r="BD38" s="42">
        <f t="shared" si="12"/>
        <v>66</v>
      </c>
      <c r="BE38" s="42">
        <f t="shared" si="13"/>
        <v>66</v>
      </c>
      <c r="BF38" s="42">
        <f t="shared" si="14"/>
        <v>66</v>
      </c>
      <c r="BG38" s="42">
        <f t="shared" si="15"/>
        <v>66</v>
      </c>
      <c r="BH38" s="42">
        <f t="shared" si="16"/>
        <v>66</v>
      </c>
      <c r="BI38" s="42">
        <f t="shared" si="17"/>
        <v>66</v>
      </c>
      <c r="BJ38" s="42">
        <f t="shared" si="18"/>
        <v>66</v>
      </c>
      <c r="BK38" s="42">
        <f t="shared" si="19"/>
        <v>66</v>
      </c>
      <c r="BL38" s="42">
        <f t="shared" si="20"/>
        <v>66</v>
      </c>
      <c r="BM38" s="42">
        <f t="shared" si="21"/>
        <v>66</v>
      </c>
      <c r="BN38" s="42">
        <f t="shared" si="22"/>
        <v>66</v>
      </c>
      <c r="BO38" s="42">
        <f t="shared" si="23"/>
        <v>66</v>
      </c>
      <c r="BP38" s="42">
        <f t="shared" si="24"/>
        <v>66</v>
      </c>
      <c r="BQ38" s="42">
        <f t="shared" si="25"/>
        <v>66</v>
      </c>
      <c r="BR38" s="42">
        <f t="shared" si="26"/>
        <v>66</v>
      </c>
      <c r="BS38" s="42">
        <f t="shared" si="27"/>
        <v>66</v>
      </c>
      <c r="BT38" s="42">
        <f t="shared" si="28"/>
        <v>66</v>
      </c>
      <c r="BU38" s="42">
        <f t="shared" si="29"/>
        <v>66</v>
      </c>
      <c r="BV38" s="42">
        <f t="shared" si="30"/>
        <v>66</v>
      </c>
      <c r="BW38" s="42">
        <f t="shared" si="31"/>
        <v>66</v>
      </c>
      <c r="BX38" s="42">
        <f t="shared" si="32"/>
        <v>66</v>
      </c>
      <c r="BY38" s="42">
        <f t="shared" si="33"/>
        <v>66</v>
      </c>
      <c r="BZ38" s="42">
        <f t="shared" si="34"/>
        <v>66</v>
      </c>
      <c r="CA38" s="42">
        <f t="shared" si="35"/>
        <v>66</v>
      </c>
      <c r="CB38" s="42">
        <f t="shared" si="36"/>
        <v>66</v>
      </c>
      <c r="CC38" s="18"/>
      <c r="CE38" s="24"/>
    </row>
    <row r="39" spans="2:83" x14ac:dyDescent="0.35">
      <c r="B39" s="27" t="s">
        <v>2103</v>
      </c>
      <c r="C39" s="27" t="s">
        <v>44</v>
      </c>
      <c r="D39" s="35">
        <v>110</v>
      </c>
      <c r="E39" s="73">
        <f>IF(Savings_FirstYear!F39&lt;0.5%,100%,IF(AND(Savings_FirstYear!F39&gt;=0.5%,Savings_FirstYear!F39&lt;1%),80%,IF(Savings_FirstYear!F39&gt;=1%,60%)))</f>
        <v>1</v>
      </c>
      <c r="F39" s="73">
        <f>IF(Savings_FirstYear!G39&lt;0.5%,100%,IF(AND(Savings_FirstYear!G39&gt;=0.5%,Savings_FirstYear!G39&lt;1%),80%,IF(Savings_FirstYear!G39&gt;=1%,60%)))</f>
        <v>1</v>
      </c>
      <c r="G39" s="73">
        <f>IF(Savings_FirstYear!H39&lt;0.5%,100%,IF(AND(Savings_FirstYear!H39&gt;=0.5%,Savings_FirstYear!H39&lt;1%),80%,IF(Savings_FirstYear!H39&gt;=1%,60%)))</f>
        <v>1</v>
      </c>
      <c r="H39" s="73">
        <f>IF(Savings_FirstYear!I39&lt;0.5%,100%,IF(AND(Savings_FirstYear!I39&gt;=0.5%,Savings_FirstYear!I39&lt;1%),80%,IF(Savings_FirstYear!I39&gt;=1%,60%)))</f>
        <v>1</v>
      </c>
      <c r="I39" s="73">
        <f>IF(Savings_FirstYear!J39&lt;0.5%,100%,IF(AND(Savings_FirstYear!J39&gt;=0.5%,Savings_FirstYear!J39&lt;1%),80%,IF(Savings_FirstYear!J39&gt;=1%,60%)))</f>
        <v>1</v>
      </c>
      <c r="J39" s="73">
        <f>IF(Savings_FirstYear!K39&lt;0.5%,100%,IF(AND(Savings_FirstYear!K39&gt;=0.5%,Savings_FirstYear!K39&lt;1%),80%,IF(Savings_FirstYear!K39&gt;=1%,60%)))</f>
        <v>1</v>
      </c>
      <c r="K39" s="73">
        <f>IF(Savings_FirstYear!L39&lt;0.5%,100%,IF(AND(Savings_FirstYear!L39&gt;=0.5%,Savings_FirstYear!L39&lt;1%),80%,IF(Savings_FirstYear!L39&gt;=1%,60%)))</f>
        <v>1</v>
      </c>
      <c r="L39" s="73">
        <f>IF(Savings_FirstYear!M39&lt;0.5%,100%,IF(AND(Savings_FirstYear!M39&gt;=0.5%,Savings_FirstYear!M39&lt;1%),80%,IF(Savings_FirstYear!M39&gt;=1%,60%)))</f>
        <v>0.6</v>
      </c>
      <c r="M39" s="73">
        <f>IF(Savings_FirstYear!N39&lt;0.5%,100%,IF(AND(Savings_FirstYear!N39&gt;=0.5%,Savings_FirstYear!N39&lt;1%),80%,IF(Savings_FirstYear!N39&gt;=1%,60%)))</f>
        <v>0.6</v>
      </c>
      <c r="N39" s="73">
        <f>IF(Savings_FirstYear!O39&lt;0.5%,100%,IF(AND(Savings_FirstYear!O39&gt;=0.5%,Savings_FirstYear!O39&lt;1%),80%,IF(Savings_FirstYear!O39&gt;=1%,60%)))</f>
        <v>0.6</v>
      </c>
      <c r="O39" s="73">
        <f>IF(Savings_FirstYear!P39&lt;0.5%,100%,IF(AND(Savings_FirstYear!P39&gt;=0.5%,Savings_FirstYear!P39&lt;1%),80%,IF(Savings_FirstYear!P39&gt;=1%,60%)))</f>
        <v>0.6</v>
      </c>
      <c r="P39" s="73">
        <f>IF(Savings_FirstYear!Q39&lt;0.5%,100%,IF(AND(Savings_FirstYear!Q39&gt;=0.5%,Savings_FirstYear!Q39&lt;1%),80%,IF(Savings_FirstYear!Q39&gt;=1%,60%)))</f>
        <v>0.6</v>
      </c>
      <c r="Q39" s="73">
        <f>IF(Savings_FirstYear!R39&lt;0.5%,100%,IF(AND(Savings_FirstYear!R39&gt;=0.5%,Savings_FirstYear!R39&lt;1%),80%,IF(Savings_FirstYear!R39&gt;=1%,60%)))</f>
        <v>0.6</v>
      </c>
      <c r="R39" s="73">
        <f>IF(Savings_FirstYear!S39&lt;0.5%,100%,IF(AND(Savings_FirstYear!S39&gt;=0.5%,Savings_FirstYear!S39&lt;1%),80%,IF(Savings_FirstYear!S39&gt;=1%,60%)))</f>
        <v>0.6</v>
      </c>
      <c r="S39" s="73">
        <f>IF(Savings_FirstYear!T39&lt;0.5%,100%,IF(AND(Savings_FirstYear!T39&gt;=0.5%,Savings_FirstYear!T39&lt;1%),80%,IF(Savings_FirstYear!T39&gt;=1%,60%)))</f>
        <v>0.6</v>
      </c>
      <c r="T39" s="73">
        <f>IF(Savings_FirstYear!U39&lt;0.5%,100%,IF(AND(Savings_FirstYear!U39&gt;=0.5%,Savings_FirstYear!U39&lt;1%),80%,IF(Savings_FirstYear!U39&gt;=1%,60%)))</f>
        <v>0.6</v>
      </c>
      <c r="U39" s="73">
        <f>IF(Savings_FirstYear!V39&lt;0.5%,100%,IF(AND(Savings_FirstYear!V39&gt;=0.5%,Savings_FirstYear!V39&lt;1%),80%,IF(Savings_FirstYear!V39&gt;=1%,60%)))</f>
        <v>0.6</v>
      </c>
      <c r="V39" s="73">
        <f>IF(Savings_FirstYear!W39&lt;0.5%,100%,IF(AND(Savings_FirstYear!W39&gt;=0.5%,Savings_FirstYear!W39&lt;1%),80%,IF(Savings_FirstYear!W39&gt;=1%,60%)))</f>
        <v>0.6</v>
      </c>
      <c r="W39" s="73">
        <f>IF(Savings_FirstYear!X39&lt;0.5%,100%,IF(AND(Savings_FirstYear!X39&gt;=0.5%,Savings_FirstYear!X39&lt;1%),80%,IF(Savings_FirstYear!X39&gt;=1%,60%)))</f>
        <v>0.6</v>
      </c>
      <c r="X39" s="73">
        <f>IF(Savings_FirstYear!Y39&lt;0.5%,100%,IF(AND(Savings_FirstYear!Y39&gt;=0.5%,Savings_FirstYear!Y39&lt;1%),80%,IF(Savings_FirstYear!Y39&gt;=1%,60%)))</f>
        <v>0.6</v>
      </c>
      <c r="Y39" s="73">
        <f>IF(Savings_FirstYear!Z39&lt;0.5%,100%,IF(AND(Savings_FirstYear!Z39&gt;=0.5%,Savings_FirstYear!Z39&lt;1%),80%,IF(Savings_FirstYear!Z39&gt;=1%,60%)))</f>
        <v>0.6</v>
      </c>
      <c r="Z39" s="73">
        <f>IF(Savings_FirstYear!AA39&lt;0.5%,100%,IF(AND(Savings_FirstYear!AA39&gt;=0.5%,Savings_FirstYear!AA39&lt;1%),80%,IF(Savings_FirstYear!AA39&gt;=1%,60%)))</f>
        <v>0.6</v>
      </c>
      <c r="AA39" s="73">
        <f>IF(Savings_FirstYear!AB39&lt;0.5%,100%,IF(AND(Savings_FirstYear!AB39&gt;=0.5%,Savings_FirstYear!AB39&lt;1%),80%,IF(Savings_FirstYear!AB39&gt;=1%,60%)))</f>
        <v>0.6</v>
      </c>
      <c r="AB39" s="73">
        <f>IF(Savings_FirstYear!AC39&lt;0.5%,100%,IF(AND(Savings_FirstYear!AC39&gt;=0.5%,Savings_FirstYear!AC39&lt;1%),80%,IF(Savings_FirstYear!AC39&gt;=1%,60%)))</f>
        <v>0.6</v>
      </c>
      <c r="AC39" s="73">
        <f>IF(Savings_FirstYear!AD39&lt;0.5%,100%,IF(AND(Savings_FirstYear!AD39&gt;=0.5%,Savings_FirstYear!AD39&lt;1%),80%,IF(Savings_FirstYear!AD39&gt;=1%,60%)))</f>
        <v>0.6</v>
      </c>
      <c r="AD39" s="73">
        <f>IF(Savings_FirstYear!AE39&lt;0.5%,100%,IF(AND(Savings_FirstYear!AE39&gt;=0.5%,Savings_FirstYear!AE39&lt;1%),80%,IF(Savings_FirstYear!AE39&gt;=1%,60%)))</f>
        <v>0.6</v>
      </c>
      <c r="AE39" s="73">
        <f>IF(Savings_FirstYear!AF39&lt;0.5%,100%,IF(AND(Savings_FirstYear!AF39&gt;=0.5%,Savings_FirstYear!AF39&lt;1%),80%,IF(Savings_FirstYear!AF39&gt;=1%,60%)))</f>
        <v>0.6</v>
      </c>
      <c r="AF39" s="73">
        <f>IF(Savings_FirstYear!AG39&lt;0.5%,100%,IF(AND(Savings_FirstYear!AG39&gt;=0.5%,Savings_FirstYear!AG39&lt;1%),80%,IF(Savings_FirstYear!AG39&gt;=1%,60%)))</f>
        <v>0.6</v>
      </c>
      <c r="AG39" s="73">
        <f>IF(Savings_FirstYear!AH39&lt;0.5%,100%,IF(AND(Savings_FirstYear!AH39&gt;=0.5%,Savings_FirstYear!AH39&lt;1%),80%,IF(Savings_FirstYear!AH39&gt;=1%,60%)))</f>
        <v>0.6</v>
      </c>
      <c r="AH39" s="73">
        <f>IF(Savings_FirstYear!AI39&lt;0.5%,100%,IF(AND(Savings_FirstYear!AI39&gt;=0.5%,Savings_FirstYear!AI39&lt;1%),80%,IF(Savings_FirstYear!AI39&gt;=1%,60%)))</f>
        <v>0.6</v>
      </c>
      <c r="AI39" s="73">
        <f>IF(Savings_FirstYear!AJ39&lt;0.5%,100%,IF(AND(Savings_FirstYear!AJ39&gt;=0.5%,Savings_FirstYear!AJ39&lt;1%),80%,IF(Savings_FirstYear!AJ39&gt;=1%,60%)))</f>
        <v>0.6</v>
      </c>
      <c r="AJ39" s="73">
        <f>IF(Savings_FirstYear!AK39&lt;0.5%,100%,IF(AND(Savings_FirstYear!AK39&gt;=0.5%,Savings_FirstYear!AK39&lt;1%),80%,IF(Savings_FirstYear!AK39&gt;=1%,60%)))</f>
        <v>0.6</v>
      </c>
      <c r="AK39" s="73">
        <f>IF(Savings_FirstYear!AL39&lt;0.5%,100%,IF(AND(Savings_FirstYear!AL39&gt;=0.5%,Savings_FirstYear!AL39&lt;1%),80%,IF(Savings_FirstYear!AL39&gt;=1%,60%)))</f>
        <v>0.6</v>
      </c>
      <c r="AL39" s="73">
        <f>IF(Savings_FirstYear!AM39&lt;0.5%,100%,IF(AND(Savings_FirstYear!AM39&gt;=0.5%,Savings_FirstYear!AM39&lt;1%),80%,IF(Savings_FirstYear!AM39&gt;=1%,60%)))</f>
        <v>0.6</v>
      </c>
      <c r="AM39" s="73">
        <f>IF(Savings_FirstYear!AN39&lt;0.5%,100%,IF(AND(Savings_FirstYear!AN39&gt;=0.5%,Savings_FirstYear!AN39&lt;1%),80%,IF(Savings_FirstYear!AN39&gt;=1%,60%)))</f>
        <v>0.6</v>
      </c>
      <c r="AN39" s="73">
        <f>IF(Savings_FirstYear!AO39&lt;0.5%,100%,IF(AND(Savings_FirstYear!AO39&gt;=0.5%,Savings_FirstYear!AO39&lt;1%),80%,IF(Savings_FirstYear!AO39&gt;=1%,60%)))</f>
        <v>0.6</v>
      </c>
      <c r="AO39" s="73">
        <f>IF(Savings_FirstYear!AP39&lt;0.5%,100%,IF(AND(Savings_FirstYear!AP39&gt;=0.5%,Savings_FirstYear!AP39&lt;1%),80%,IF(Savings_FirstYear!AP39&gt;=1%,60%)))</f>
        <v>0.6</v>
      </c>
      <c r="AP39" s="73">
        <f>IF(Savings_FirstYear!AQ39&lt;0.5%,100%,IF(AND(Savings_FirstYear!AQ39&gt;=0.5%,Savings_FirstYear!AQ39&lt;1%),80%,IF(Savings_FirstYear!AQ39&gt;=1%,60%)))</f>
        <v>0.6</v>
      </c>
      <c r="AQ39" s="42">
        <f t="shared" si="37"/>
        <v>110</v>
      </c>
      <c r="AR39" s="42">
        <f t="shared" si="0"/>
        <v>110</v>
      </c>
      <c r="AS39" s="42">
        <f t="shared" si="1"/>
        <v>110</v>
      </c>
      <c r="AT39" s="42">
        <f t="shared" si="2"/>
        <v>110</v>
      </c>
      <c r="AU39" s="42">
        <f t="shared" si="3"/>
        <v>110</v>
      </c>
      <c r="AV39" s="42">
        <f t="shared" si="4"/>
        <v>110</v>
      </c>
      <c r="AW39" s="42">
        <f t="shared" si="5"/>
        <v>110</v>
      </c>
      <c r="AX39" s="42">
        <f t="shared" si="6"/>
        <v>66</v>
      </c>
      <c r="AY39" s="42">
        <f t="shared" si="7"/>
        <v>66</v>
      </c>
      <c r="AZ39" s="42">
        <f t="shared" si="8"/>
        <v>66</v>
      </c>
      <c r="BA39" s="42">
        <f t="shared" si="9"/>
        <v>66</v>
      </c>
      <c r="BB39" s="42">
        <f t="shared" si="10"/>
        <v>66</v>
      </c>
      <c r="BC39" s="42">
        <f t="shared" si="11"/>
        <v>66</v>
      </c>
      <c r="BD39" s="42">
        <f t="shared" si="12"/>
        <v>66</v>
      </c>
      <c r="BE39" s="42">
        <f t="shared" si="13"/>
        <v>66</v>
      </c>
      <c r="BF39" s="42">
        <f t="shared" si="14"/>
        <v>66</v>
      </c>
      <c r="BG39" s="42">
        <f t="shared" si="15"/>
        <v>66</v>
      </c>
      <c r="BH39" s="42">
        <f t="shared" si="16"/>
        <v>66</v>
      </c>
      <c r="BI39" s="42">
        <f t="shared" si="17"/>
        <v>66</v>
      </c>
      <c r="BJ39" s="42">
        <f t="shared" si="18"/>
        <v>66</v>
      </c>
      <c r="BK39" s="42">
        <f t="shared" si="19"/>
        <v>66</v>
      </c>
      <c r="BL39" s="42">
        <f t="shared" si="20"/>
        <v>66</v>
      </c>
      <c r="BM39" s="42">
        <f t="shared" si="21"/>
        <v>66</v>
      </c>
      <c r="BN39" s="42">
        <f t="shared" si="22"/>
        <v>66</v>
      </c>
      <c r="BO39" s="42">
        <f t="shared" si="23"/>
        <v>66</v>
      </c>
      <c r="BP39" s="42">
        <f t="shared" si="24"/>
        <v>66</v>
      </c>
      <c r="BQ39" s="42">
        <f t="shared" si="25"/>
        <v>66</v>
      </c>
      <c r="BR39" s="42">
        <f t="shared" si="26"/>
        <v>66</v>
      </c>
      <c r="BS39" s="42">
        <f t="shared" si="27"/>
        <v>66</v>
      </c>
      <c r="BT39" s="42">
        <f t="shared" si="28"/>
        <v>66</v>
      </c>
      <c r="BU39" s="42">
        <f t="shared" si="29"/>
        <v>66</v>
      </c>
      <c r="BV39" s="42">
        <f t="shared" si="30"/>
        <v>66</v>
      </c>
      <c r="BW39" s="42">
        <f t="shared" si="31"/>
        <v>66</v>
      </c>
      <c r="BX39" s="42">
        <f t="shared" si="32"/>
        <v>66</v>
      </c>
      <c r="BY39" s="42">
        <f t="shared" si="33"/>
        <v>66</v>
      </c>
      <c r="BZ39" s="42">
        <f t="shared" si="34"/>
        <v>66</v>
      </c>
      <c r="CA39" s="42">
        <f t="shared" si="35"/>
        <v>66</v>
      </c>
      <c r="CB39" s="42">
        <f t="shared" si="36"/>
        <v>66</v>
      </c>
      <c r="CC39" s="18"/>
      <c r="CE39" s="24"/>
    </row>
    <row r="40" spans="2:83" x14ac:dyDescent="0.35">
      <c r="B40" s="27" t="s">
        <v>2104</v>
      </c>
      <c r="C40" s="27" t="s">
        <v>76</v>
      </c>
      <c r="D40" s="35">
        <v>110</v>
      </c>
      <c r="E40" s="73">
        <f>IF(Savings_FirstYear!F40&lt;0.5%,100%,IF(AND(Savings_FirstYear!F40&gt;=0.5%,Savings_FirstYear!F40&lt;1%),80%,IF(Savings_FirstYear!F40&gt;=1%,60%)))</f>
        <v>1</v>
      </c>
      <c r="F40" s="73">
        <f>IF(Savings_FirstYear!G40&lt;0.5%,100%,IF(AND(Savings_FirstYear!G40&gt;=0.5%,Savings_FirstYear!G40&lt;1%),80%,IF(Savings_FirstYear!G40&gt;=1%,60%)))</f>
        <v>1</v>
      </c>
      <c r="G40" s="73">
        <f>IF(Savings_FirstYear!H40&lt;0.5%,100%,IF(AND(Savings_FirstYear!H40&gt;=0.5%,Savings_FirstYear!H40&lt;1%),80%,IF(Savings_FirstYear!H40&gt;=1%,60%)))</f>
        <v>1</v>
      </c>
      <c r="H40" s="73">
        <f>IF(Savings_FirstYear!I40&lt;0.5%,100%,IF(AND(Savings_FirstYear!I40&gt;=0.5%,Savings_FirstYear!I40&lt;1%),80%,IF(Savings_FirstYear!I40&gt;=1%,60%)))</f>
        <v>1</v>
      </c>
      <c r="I40" s="73">
        <f>IF(Savings_FirstYear!J40&lt;0.5%,100%,IF(AND(Savings_FirstYear!J40&gt;=0.5%,Savings_FirstYear!J40&lt;1%),80%,IF(Savings_FirstYear!J40&gt;=1%,60%)))</f>
        <v>1</v>
      </c>
      <c r="J40" s="73">
        <f>IF(Savings_FirstYear!K40&lt;0.5%,100%,IF(AND(Savings_FirstYear!K40&gt;=0.5%,Savings_FirstYear!K40&lt;1%),80%,IF(Savings_FirstYear!K40&gt;=1%,60%)))</f>
        <v>1</v>
      </c>
      <c r="K40" s="73">
        <f>IF(Savings_FirstYear!L40&lt;0.5%,100%,IF(AND(Savings_FirstYear!L40&gt;=0.5%,Savings_FirstYear!L40&lt;1%),80%,IF(Savings_FirstYear!L40&gt;=1%,60%)))</f>
        <v>1</v>
      </c>
      <c r="L40" s="73">
        <f>IF(Savings_FirstYear!M40&lt;0.5%,100%,IF(AND(Savings_FirstYear!M40&gt;=0.5%,Savings_FirstYear!M40&lt;1%),80%,IF(Savings_FirstYear!M40&gt;=1%,60%)))</f>
        <v>1</v>
      </c>
      <c r="M40" s="73">
        <f>IF(Savings_FirstYear!N40&lt;0.5%,100%,IF(AND(Savings_FirstYear!N40&gt;=0.5%,Savings_FirstYear!N40&lt;1%),80%,IF(Savings_FirstYear!N40&gt;=1%,60%)))</f>
        <v>1</v>
      </c>
      <c r="N40" s="73">
        <f>IF(Savings_FirstYear!O40&lt;0.5%,100%,IF(AND(Savings_FirstYear!O40&gt;=0.5%,Savings_FirstYear!O40&lt;1%),80%,IF(Savings_FirstYear!O40&gt;=1%,60%)))</f>
        <v>0.8</v>
      </c>
      <c r="O40" s="73">
        <f>IF(Savings_FirstYear!P40&lt;0.5%,100%,IF(AND(Savings_FirstYear!P40&gt;=0.5%,Savings_FirstYear!P40&lt;1%),80%,IF(Savings_FirstYear!P40&gt;=1%,60%)))</f>
        <v>0.8</v>
      </c>
      <c r="P40" s="73">
        <f>IF(Savings_FirstYear!Q40&lt;0.5%,100%,IF(AND(Savings_FirstYear!Q40&gt;=0.5%,Savings_FirstYear!Q40&lt;1%),80%,IF(Savings_FirstYear!Q40&gt;=1%,60%)))</f>
        <v>0.6</v>
      </c>
      <c r="Q40" s="73">
        <f>IF(Savings_FirstYear!R40&lt;0.5%,100%,IF(AND(Savings_FirstYear!R40&gt;=0.5%,Savings_FirstYear!R40&lt;1%),80%,IF(Savings_FirstYear!R40&gt;=1%,60%)))</f>
        <v>0.6</v>
      </c>
      <c r="R40" s="73">
        <f>IF(Savings_FirstYear!S40&lt;0.5%,100%,IF(AND(Savings_FirstYear!S40&gt;=0.5%,Savings_FirstYear!S40&lt;1%),80%,IF(Savings_FirstYear!S40&gt;=1%,60%)))</f>
        <v>0.6</v>
      </c>
      <c r="S40" s="73">
        <f>IF(Savings_FirstYear!T40&lt;0.5%,100%,IF(AND(Savings_FirstYear!T40&gt;=0.5%,Savings_FirstYear!T40&lt;1%),80%,IF(Savings_FirstYear!T40&gt;=1%,60%)))</f>
        <v>0.6</v>
      </c>
      <c r="T40" s="73">
        <f>IF(Savings_FirstYear!U40&lt;0.5%,100%,IF(AND(Savings_FirstYear!U40&gt;=0.5%,Savings_FirstYear!U40&lt;1%),80%,IF(Savings_FirstYear!U40&gt;=1%,60%)))</f>
        <v>0.6</v>
      </c>
      <c r="U40" s="73">
        <f>IF(Savings_FirstYear!V40&lt;0.5%,100%,IF(AND(Savings_FirstYear!V40&gt;=0.5%,Savings_FirstYear!V40&lt;1%),80%,IF(Savings_FirstYear!V40&gt;=1%,60%)))</f>
        <v>0.6</v>
      </c>
      <c r="V40" s="73">
        <f>IF(Savings_FirstYear!W40&lt;0.5%,100%,IF(AND(Savings_FirstYear!W40&gt;=0.5%,Savings_FirstYear!W40&lt;1%),80%,IF(Savings_FirstYear!W40&gt;=1%,60%)))</f>
        <v>0.6</v>
      </c>
      <c r="W40" s="73">
        <f>IF(Savings_FirstYear!X40&lt;0.5%,100%,IF(AND(Savings_FirstYear!X40&gt;=0.5%,Savings_FirstYear!X40&lt;1%),80%,IF(Savings_FirstYear!X40&gt;=1%,60%)))</f>
        <v>0.6</v>
      </c>
      <c r="X40" s="73">
        <f>IF(Savings_FirstYear!Y40&lt;0.5%,100%,IF(AND(Savings_FirstYear!Y40&gt;=0.5%,Savings_FirstYear!Y40&lt;1%),80%,IF(Savings_FirstYear!Y40&gt;=1%,60%)))</f>
        <v>0.6</v>
      </c>
      <c r="Y40" s="73">
        <f>IF(Savings_FirstYear!Z40&lt;0.5%,100%,IF(AND(Savings_FirstYear!Z40&gt;=0.5%,Savings_FirstYear!Z40&lt;1%),80%,IF(Savings_FirstYear!Z40&gt;=1%,60%)))</f>
        <v>0.6</v>
      </c>
      <c r="Z40" s="73">
        <f>IF(Savings_FirstYear!AA40&lt;0.5%,100%,IF(AND(Savings_FirstYear!AA40&gt;=0.5%,Savings_FirstYear!AA40&lt;1%),80%,IF(Savings_FirstYear!AA40&gt;=1%,60%)))</f>
        <v>0.6</v>
      </c>
      <c r="AA40" s="73">
        <f>IF(Savings_FirstYear!AB40&lt;0.5%,100%,IF(AND(Savings_FirstYear!AB40&gt;=0.5%,Savings_FirstYear!AB40&lt;1%),80%,IF(Savings_FirstYear!AB40&gt;=1%,60%)))</f>
        <v>0.6</v>
      </c>
      <c r="AB40" s="73">
        <f>IF(Savings_FirstYear!AC40&lt;0.5%,100%,IF(AND(Savings_FirstYear!AC40&gt;=0.5%,Savings_FirstYear!AC40&lt;1%),80%,IF(Savings_FirstYear!AC40&gt;=1%,60%)))</f>
        <v>0.6</v>
      </c>
      <c r="AC40" s="73">
        <f>IF(Savings_FirstYear!AD40&lt;0.5%,100%,IF(AND(Savings_FirstYear!AD40&gt;=0.5%,Savings_FirstYear!AD40&lt;1%),80%,IF(Savings_FirstYear!AD40&gt;=1%,60%)))</f>
        <v>0.6</v>
      </c>
      <c r="AD40" s="73">
        <f>IF(Savings_FirstYear!AE40&lt;0.5%,100%,IF(AND(Savings_FirstYear!AE40&gt;=0.5%,Savings_FirstYear!AE40&lt;1%),80%,IF(Savings_FirstYear!AE40&gt;=1%,60%)))</f>
        <v>0.6</v>
      </c>
      <c r="AE40" s="73">
        <f>IF(Savings_FirstYear!AF40&lt;0.5%,100%,IF(AND(Savings_FirstYear!AF40&gt;=0.5%,Savings_FirstYear!AF40&lt;1%),80%,IF(Savings_FirstYear!AF40&gt;=1%,60%)))</f>
        <v>0.6</v>
      </c>
      <c r="AF40" s="73">
        <f>IF(Savings_FirstYear!AG40&lt;0.5%,100%,IF(AND(Savings_FirstYear!AG40&gt;=0.5%,Savings_FirstYear!AG40&lt;1%),80%,IF(Savings_FirstYear!AG40&gt;=1%,60%)))</f>
        <v>0.6</v>
      </c>
      <c r="AG40" s="73">
        <f>IF(Savings_FirstYear!AH40&lt;0.5%,100%,IF(AND(Savings_FirstYear!AH40&gt;=0.5%,Savings_FirstYear!AH40&lt;1%),80%,IF(Savings_FirstYear!AH40&gt;=1%,60%)))</f>
        <v>0.6</v>
      </c>
      <c r="AH40" s="73">
        <f>IF(Savings_FirstYear!AI40&lt;0.5%,100%,IF(AND(Savings_FirstYear!AI40&gt;=0.5%,Savings_FirstYear!AI40&lt;1%),80%,IF(Savings_FirstYear!AI40&gt;=1%,60%)))</f>
        <v>0.6</v>
      </c>
      <c r="AI40" s="73">
        <f>IF(Savings_FirstYear!AJ40&lt;0.5%,100%,IF(AND(Savings_FirstYear!AJ40&gt;=0.5%,Savings_FirstYear!AJ40&lt;1%),80%,IF(Savings_FirstYear!AJ40&gt;=1%,60%)))</f>
        <v>0.6</v>
      </c>
      <c r="AJ40" s="73">
        <f>IF(Savings_FirstYear!AK40&lt;0.5%,100%,IF(AND(Savings_FirstYear!AK40&gt;=0.5%,Savings_FirstYear!AK40&lt;1%),80%,IF(Savings_FirstYear!AK40&gt;=1%,60%)))</f>
        <v>0.6</v>
      </c>
      <c r="AK40" s="73">
        <f>IF(Savings_FirstYear!AL40&lt;0.5%,100%,IF(AND(Savings_FirstYear!AL40&gt;=0.5%,Savings_FirstYear!AL40&lt;1%),80%,IF(Savings_FirstYear!AL40&gt;=1%,60%)))</f>
        <v>0.6</v>
      </c>
      <c r="AL40" s="73">
        <f>IF(Savings_FirstYear!AM40&lt;0.5%,100%,IF(AND(Savings_FirstYear!AM40&gt;=0.5%,Savings_FirstYear!AM40&lt;1%),80%,IF(Savings_FirstYear!AM40&gt;=1%,60%)))</f>
        <v>0.6</v>
      </c>
      <c r="AM40" s="73">
        <f>IF(Savings_FirstYear!AN40&lt;0.5%,100%,IF(AND(Savings_FirstYear!AN40&gt;=0.5%,Savings_FirstYear!AN40&lt;1%),80%,IF(Savings_FirstYear!AN40&gt;=1%,60%)))</f>
        <v>0.6</v>
      </c>
      <c r="AN40" s="73">
        <f>IF(Savings_FirstYear!AO40&lt;0.5%,100%,IF(AND(Savings_FirstYear!AO40&gt;=0.5%,Savings_FirstYear!AO40&lt;1%),80%,IF(Savings_FirstYear!AO40&gt;=1%,60%)))</f>
        <v>0.6</v>
      </c>
      <c r="AO40" s="73">
        <f>IF(Savings_FirstYear!AP40&lt;0.5%,100%,IF(AND(Savings_FirstYear!AP40&gt;=0.5%,Savings_FirstYear!AP40&lt;1%),80%,IF(Savings_FirstYear!AP40&gt;=1%,60%)))</f>
        <v>0.6</v>
      </c>
      <c r="AP40" s="73">
        <f>IF(Savings_FirstYear!AQ40&lt;0.5%,100%,IF(AND(Savings_FirstYear!AQ40&gt;=0.5%,Savings_FirstYear!AQ40&lt;1%),80%,IF(Savings_FirstYear!AQ40&gt;=1%,60%)))</f>
        <v>0.6</v>
      </c>
      <c r="AQ40" s="42">
        <f t="shared" si="37"/>
        <v>110</v>
      </c>
      <c r="AR40" s="42">
        <f t="shared" si="0"/>
        <v>110</v>
      </c>
      <c r="AS40" s="42">
        <f t="shared" si="1"/>
        <v>110</v>
      </c>
      <c r="AT40" s="42">
        <f t="shared" si="2"/>
        <v>110</v>
      </c>
      <c r="AU40" s="42">
        <f t="shared" si="3"/>
        <v>110</v>
      </c>
      <c r="AV40" s="42">
        <f t="shared" si="4"/>
        <v>110</v>
      </c>
      <c r="AW40" s="42">
        <f t="shared" si="5"/>
        <v>110</v>
      </c>
      <c r="AX40" s="42">
        <f t="shared" si="6"/>
        <v>110</v>
      </c>
      <c r="AY40" s="42">
        <f t="shared" si="7"/>
        <v>110</v>
      </c>
      <c r="AZ40" s="42">
        <f t="shared" si="8"/>
        <v>88</v>
      </c>
      <c r="BA40" s="42">
        <f t="shared" si="9"/>
        <v>88</v>
      </c>
      <c r="BB40" s="42">
        <f t="shared" si="10"/>
        <v>66</v>
      </c>
      <c r="BC40" s="42">
        <f t="shared" si="11"/>
        <v>66</v>
      </c>
      <c r="BD40" s="42">
        <f t="shared" si="12"/>
        <v>66</v>
      </c>
      <c r="BE40" s="42">
        <f t="shared" si="13"/>
        <v>66</v>
      </c>
      <c r="BF40" s="42">
        <f t="shared" si="14"/>
        <v>66</v>
      </c>
      <c r="BG40" s="42">
        <f t="shared" si="15"/>
        <v>66</v>
      </c>
      <c r="BH40" s="42">
        <f t="shared" si="16"/>
        <v>66</v>
      </c>
      <c r="BI40" s="42">
        <f t="shared" si="17"/>
        <v>66</v>
      </c>
      <c r="BJ40" s="42">
        <f t="shared" si="18"/>
        <v>66</v>
      </c>
      <c r="BK40" s="42">
        <f t="shared" si="19"/>
        <v>66</v>
      </c>
      <c r="BL40" s="42">
        <f t="shared" si="20"/>
        <v>66</v>
      </c>
      <c r="BM40" s="42">
        <f t="shared" si="21"/>
        <v>66</v>
      </c>
      <c r="BN40" s="42">
        <f t="shared" si="22"/>
        <v>66</v>
      </c>
      <c r="BO40" s="42">
        <f t="shared" si="23"/>
        <v>66</v>
      </c>
      <c r="BP40" s="42">
        <f t="shared" si="24"/>
        <v>66</v>
      </c>
      <c r="BQ40" s="42">
        <f t="shared" si="25"/>
        <v>66</v>
      </c>
      <c r="BR40" s="42">
        <f t="shared" si="26"/>
        <v>66</v>
      </c>
      <c r="BS40" s="42">
        <f t="shared" si="27"/>
        <v>66</v>
      </c>
      <c r="BT40" s="42">
        <f t="shared" si="28"/>
        <v>66</v>
      </c>
      <c r="BU40" s="42">
        <f t="shared" si="29"/>
        <v>66</v>
      </c>
      <c r="BV40" s="42">
        <f t="shared" si="30"/>
        <v>66</v>
      </c>
      <c r="BW40" s="42">
        <f t="shared" si="31"/>
        <v>66</v>
      </c>
      <c r="BX40" s="42">
        <f t="shared" si="32"/>
        <v>66</v>
      </c>
      <c r="BY40" s="42">
        <f t="shared" si="33"/>
        <v>66</v>
      </c>
      <c r="BZ40" s="42">
        <f t="shared" si="34"/>
        <v>66</v>
      </c>
      <c r="CA40" s="42">
        <f t="shared" si="35"/>
        <v>66</v>
      </c>
      <c r="CB40" s="42">
        <f t="shared" si="36"/>
        <v>66</v>
      </c>
      <c r="CC40" s="18"/>
      <c r="CE40" s="24"/>
    </row>
    <row r="41" spans="2:83" x14ac:dyDescent="0.35">
      <c r="B41" s="27" t="s">
        <v>2105</v>
      </c>
      <c r="C41" s="27" t="s">
        <v>123</v>
      </c>
      <c r="D41" s="35">
        <v>110</v>
      </c>
      <c r="E41" s="73">
        <f>IF(Savings_FirstYear!F41&lt;0.5%,100%,IF(AND(Savings_FirstYear!F41&gt;=0.5%,Savings_FirstYear!F41&lt;1%),80%,IF(Savings_FirstYear!F41&gt;=1%,60%)))</f>
        <v>1</v>
      </c>
      <c r="F41" s="73">
        <f>IF(Savings_FirstYear!G41&lt;0.5%,100%,IF(AND(Savings_FirstYear!G41&gt;=0.5%,Savings_FirstYear!G41&lt;1%),80%,IF(Savings_FirstYear!G41&gt;=1%,60%)))</f>
        <v>1</v>
      </c>
      <c r="G41" s="73">
        <f>IF(Savings_FirstYear!H41&lt;0.5%,100%,IF(AND(Savings_FirstYear!H41&gt;=0.5%,Savings_FirstYear!H41&lt;1%),80%,IF(Savings_FirstYear!H41&gt;=1%,60%)))</f>
        <v>1</v>
      </c>
      <c r="H41" s="73">
        <f>IF(Savings_FirstYear!I41&lt;0.5%,100%,IF(AND(Savings_FirstYear!I41&gt;=0.5%,Savings_FirstYear!I41&lt;1%),80%,IF(Savings_FirstYear!I41&gt;=1%,60%)))</f>
        <v>1</v>
      </c>
      <c r="I41" s="73">
        <f>IF(Savings_FirstYear!J41&lt;0.5%,100%,IF(AND(Savings_FirstYear!J41&gt;=0.5%,Savings_FirstYear!J41&lt;1%),80%,IF(Savings_FirstYear!J41&gt;=1%,60%)))</f>
        <v>1</v>
      </c>
      <c r="J41" s="73">
        <f>IF(Savings_FirstYear!K41&lt;0.5%,100%,IF(AND(Savings_FirstYear!K41&gt;=0.5%,Savings_FirstYear!K41&lt;1%),80%,IF(Savings_FirstYear!K41&gt;=1%,60%)))</f>
        <v>1</v>
      </c>
      <c r="K41" s="73">
        <f>IF(Savings_FirstYear!L41&lt;0.5%,100%,IF(AND(Savings_FirstYear!L41&gt;=0.5%,Savings_FirstYear!L41&lt;1%),80%,IF(Savings_FirstYear!L41&gt;=1%,60%)))</f>
        <v>1</v>
      </c>
      <c r="L41" s="73">
        <f>IF(Savings_FirstYear!M41&lt;0.5%,100%,IF(AND(Savings_FirstYear!M41&gt;=0.5%,Savings_FirstYear!M41&lt;1%),80%,IF(Savings_FirstYear!M41&gt;=1%,60%)))</f>
        <v>0.6</v>
      </c>
      <c r="M41" s="73">
        <f>IF(Savings_FirstYear!N41&lt;0.5%,100%,IF(AND(Savings_FirstYear!N41&gt;=0.5%,Savings_FirstYear!N41&lt;1%),80%,IF(Savings_FirstYear!N41&gt;=1%,60%)))</f>
        <v>0.6</v>
      </c>
      <c r="N41" s="73">
        <f>IF(Savings_FirstYear!O41&lt;0.5%,100%,IF(AND(Savings_FirstYear!O41&gt;=0.5%,Savings_FirstYear!O41&lt;1%),80%,IF(Savings_FirstYear!O41&gt;=1%,60%)))</f>
        <v>0.6</v>
      </c>
      <c r="O41" s="73">
        <f>IF(Savings_FirstYear!P41&lt;0.5%,100%,IF(AND(Savings_FirstYear!P41&gt;=0.5%,Savings_FirstYear!P41&lt;1%),80%,IF(Savings_FirstYear!P41&gt;=1%,60%)))</f>
        <v>0.6</v>
      </c>
      <c r="P41" s="73">
        <f>IF(Savings_FirstYear!Q41&lt;0.5%,100%,IF(AND(Savings_FirstYear!Q41&gt;=0.5%,Savings_FirstYear!Q41&lt;1%),80%,IF(Savings_FirstYear!Q41&gt;=1%,60%)))</f>
        <v>0.6</v>
      </c>
      <c r="Q41" s="73">
        <f>IF(Savings_FirstYear!R41&lt;0.5%,100%,IF(AND(Savings_FirstYear!R41&gt;=0.5%,Savings_FirstYear!R41&lt;1%),80%,IF(Savings_FirstYear!R41&gt;=1%,60%)))</f>
        <v>0.6</v>
      </c>
      <c r="R41" s="73">
        <f>IF(Savings_FirstYear!S41&lt;0.5%,100%,IF(AND(Savings_FirstYear!S41&gt;=0.5%,Savings_FirstYear!S41&lt;1%),80%,IF(Savings_FirstYear!S41&gt;=1%,60%)))</f>
        <v>0.6</v>
      </c>
      <c r="S41" s="73">
        <f>IF(Savings_FirstYear!T41&lt;0.5%,100%,IF(AND(Savings_FirstYear!T41&gt;=0.5%,Savings_FirstYear!T41&lt;1%),80%,IF(Savings_FirstYear!T41&gt;=1%,60%)))</f>
        <v>0.6</v>
      </c>
      <c r="T41" s="73">
        <f>IF(Savings_FirstYear!U41&lt;0.5%,100%,IF(AND(Savings_FirstYear!U41&gt;=0.5%,Savings_FirstYear!U41&lt;1%),80%,IF(Savings_FirstYear!U41&gt;=1%,60%)))</f>
        <v>0.6</v>
      </c>
      <c r="U41" s="73">
        <f>IF(Savings_FirstYear!V41&lt;0.5%,100%,IF(AND(Savings_FirstYear!V41&gt;=0.5%,Savings_FirstYear!V41&lt;1%),80%,IF(Savings_FirstYear!V41&gt;=1%,60%)))</f>
        <v>0.6</v>
      </c>
      <c r="V41" s="73">
        <f>IF(Savings_FirstYear!W41&lt;0.5%,100%,IF(AND(Savings_FirstYear!W41&gt;=0.5%,Savings_FirstYear!W41&lt;1%),80%,IF(Savings_FirstYear!W41&gt;=1%,60%)))</f>
        <v>0.6</v>
      </c>
      <c r="W41" s="73">
        <f>IF(Savings_FirstYear!X41&lt;0.5%,100%,IF(AND(Savings_FirstYear!X41&gt;=0.5%,Savings_FirstYear!X41&lt;1%),80%,IF(Savings_FirstYear!X41&gt;=1%,60%)))</f>
        <v>0.6</v>
      </c>
      <c r="X41" s="73">
        <f>IF(Savings_FirstYear!Y41&lt;0.5%,100%,IF(AND(Savings_FirstYear!Y41&gt;=0.5%,Savings_FirstYear!Y41&lt;1%),80%,IF(Savings_FirstYear!Y41&gt;=1%,60%)))</f>
        <v>0.6</v>
      </c>
      <c r="Y41" s="73">
        <f>IF(Savings_FirstYear!Z41&lt;0.5%,100%,IF(AND(Savings_FirstYear!Z41&gt;=0.5%,Savings_FirstYear!Z41&lt;1%),80%,IF(Savings_FirstYear!Z41&gt;=1%,60%)))</f>
        <v>0.6</v>
      </c>
      <c r="Z41" s="73">
        <f>IF(Savings_FirstYear!AA41&lt;0.5%,100%,IF(AND(Savings_FirstYear!AA41&gt;=0.5%,Savings_FirstYear!AA41&lt;1%),80%,IF(Savings_FirstYear!AA41&gt;=1%,60%)))</f>
        <v>0.6</v>
      </c>
      <c r="AA41" s="73">
        <f>IF(Savings_FirstYear!AB41&lt;0.5%,100%,IF(AND(Savings_FirstYear!AB41&gt;=0.5%,Savings_FirstYear!AB41&lt;1%),80%,IF(Savings_FirstYear!AB41&gt;=1%,60%)))</f>
        <v>0.6</v>
      </c>
      <c r="AB41" s="73">
        <f>IF(Savings_FirstYear!AC41&lt;0.5%,100%,IF(AND(Savings_FirstYear!AC41&gt;=0.5%,Savings_FirstYear!AC41&lt;1%),80%,IF(Savings_FirstYear!AC41&gt;=1%,60%)))</f>
        <v>0.6</v>
      </c>
      <c r="AC41" s="73">
        <f>IF(Savings_FirstYear!AD41&lt;0.5%,100%,IF(AND(Savings_FirstYear!AD41&gt;=0.5%,Savings_FirstYear!AD41&lt;1%),80%,IF(Savings_FirstYear!AD41&gt;=1%,60%)))</f>
        <v>0.6</v>
      </c>
      <c r="AD41" s="73">
        <f>IF(Savings_FirstYear!AE41&lt;0.5%,100%,IF(AND(Savings_FirstYear!AE41&gt;=0.5%,Savings_FirstYear!AE41&lt;1%),80%,IF(Savings_FirstYear!AE41&gt;=1%,60%)))</f>
        <v>0.6</v>
      </c>
      <c r="AE41" s="73">
        <f>IF(Savings_FirstYear!AF41&lt;0.5%,100%,IF(AND(Savings_FirstYear!AF41&gt;=0.5%,Savings_FirstYear!AF41&lt;1%),80%,IF(Savings_FirstYear!AF41&gt;=1%,60%)))</f>
        <v>0.6</v>
      </c>
      <c r="AF41" s="73">
        <f>IF(Savings_FirstYear!AG41&lt;0.5%,100%,IF(AND(Savings_FirstYear!AG41&gt;=0.5%,Savings_FirstYear!AG41&lt;1%),80%,IF(Savings_FirstYear!AG41&gt;=1%,60%)))</f>
        <v>0.6</v>
      </c>
      <c r="AG41" s="73">
        <f>IF(Savings_FirstYear!AH41&lt;0.5%,100%,IF(AND(Savings_FirstYear!AH41&gt;=0.5%,Savings_FirstYear!AH41&lt;1%),80%,IF(Savings_FirstYear!AH41&gt;=1%,60%)))</f>
        <v>0.6</v>
      </c>
      <c r="AH41" s="73">
        <f>IF(Savings_FirstYear!AI41&lt;0.5%,100%,IF(AND(Savings_FirstYear!AI41&gt;=0.5%,Savings_FirstYear!AI41&lt;1%),80%,IF(Savings_FirstYear!AI41&gt;=1%,60%)))</f>
        <v>0.6</v>
      </c>
      <c r="AI41" s="73">
        <f>IF(Savings_FirstYear!AJ41&lt;0.5%,100%,IF(AND(Savings_FirstYear!AJ41&gt;=0.5%,Savings_FirstYear!AJ41&lt;1%),80%,IF(Savings_FirstYear!AJ41&gt;=1%,60%)))</f>
        <v>0.6</v>
      </c>
      <c r="AJ41" s="73">
        <f>IF(Savings_FirstYear!AK41&lt;0.5%,100%,IF(AND(Savings_FirstYear!AK41&gt;=0.5%,Savings_FirstYear!AK41&lt;1%),80%,IF(Savings_FirstYear!AK41&gt;=1%,60%)))</f>
        <v>0.6</v>
      </c>
      <c r="AK41" s="73">
        <f>IF(Savings_FirstYear!AL41&lt;0.5%,100%,IF(AND(Savings_FirstYear!AL41&gt;=0.5%,Savings_FirstYear!AL41&lt;1%),80%,IF(Savings_FirstYear!AL41&gt;=1%,60%)))</f>
        <v>0.6</v>
      </c>
      <c r="AL41" s="73">
        <f>IF(Savings_FirstYear!AM41&lt;0.5%,100%,IF(AND(Savings_FirstYear!AM41&gt;=0.5%,Savings_FirstYear!AM41&lt;1%),80%,IF(Savings_FirstYear!AM41&gt;=1%,60%)))</f>
        <v>0.6</v>
      </c>
      <c r="AM41" s="73">
        <f>IF(Savings_FirstYear!AN41&lt;0.5%,100%,IF(AND(Savings_FirstYear!AN41&gt;=0.5%,Savings_FirstYear!AN41&lt;1%),80%,IF(Savings_FirstYear!AN41&gt;=1%,60%)))</f>
        <v>0.6</v>
      </c>
      <c r="AN41" s="73">
        <f>IF(Savings_FirstYear!AO41&lt;0.5%,100%,IF(AND(Savings_FirstYear!AO41&gt;=0.5%,Savings_FirstYear!AO41&lt;1%),80%,IF(Savings_FirstYear!AO41&gt;=1%,60%)))</f>
        <v>0.6</v>
      </c>
      <c r="AO41" s="73">
        <f>IF(Savings_FirstYear!AP41&lt;0.5%,100%,IF(AND(Savings_FirstYear!AP41&gt;=0.5%,Savings_FirstYear!AP41&lt;1%),80%,IF(Savings_FirstYear!AP41&gt;=1%,60%)))</f>
        <v>0.6</v>
      </c>
      <c r="AP41" s="73">
        <f>IF(Savings_FirstYear!AQ41&lt;0.5%,100%,IF(AND(Savings_FirstYear!AQ41&gt;=0.5%,Savings_FirstYear!AQ41&lt;1%),80%,IF(Savings_FirstYear!AQ41&gt;=1%,60%)))</f>
        <v>0.6</v>
      </c>
      <c r="AQ41" s="42">
        <f t="shared" si="37"/>
        <v>110</v>
      </c>
      <c r="AR41" s="42">
        <f t="shared" si="0"/>
        <v>110</v>
      </c>
      <c r="AS41" s="42">
        <f t="shared" si="1"/>
        <v>110</v>
      </c>
      <c r="AT41" s="42">
        <f t="shared" si="2"/>
        <v>110</v>
      </c>
      <c r="AU41" s="42">
        <f t="shared" si="3"/>
        <v>110</v>
      </c>
      <c r="AV41" s="42">
        <f t="shared" si="4"/>
        <v>110</v>
      </c>
      <c r="AW41" s="42">
        <f t="shared" si="5"/>
        <v>110</v>
      </c>
      <c r="AX41" s="42">
        <f t="shared" si="6"/>
        <v>66</v>
      </c>
      <c r="AY41" s="42">
        <f t="shared" si="7"/>
        <v>66</v>
      </c>
      <c r="AZ41" s="42">
        <f t="shared" si="8"/>
        <v>66</v>
      </c>
      <c r="BA41" s="42">
        <f t="shared" si="9"/>
        <v>66</v>
      </c>
      <c r="BB41" s="42">
        <f t="shared" si="10"/>
        <v>66</v>
      </c>
      <c r="BC41" s="42">
        <f t="shared" si="11"/>
        <v>66</v>
      </c>
      <c r="BD41" s="42">
        <f t="shared" si="12"/>
        <v>66</v>
      </c>
      <c r="BE41" s="42">
        <f t="shared" si="13"/>
        <v>66</v>
      </c>
      <c r="BF41" s="42">
        <f t="shared" si="14"/>
        <v>66</v>
      </c>
      <c r="BG41" s="42">
        <f t="shared" si="15"/>
        <v>66</v>
      </c>
      <c r="BH41" s="42">
        <f t="shared" si="16"/>
        <v>66</v>
      </c>
      <c r="BI41" s="42">
        <f t="shared" si="17"/>
        <v>66</v>
      </c>
      <c r="BJ41" s="42">
        <f t="shared" si="18"/>
        <v>66</v>
      </c>
      <c r="BK41" s="42">
        <f t="shared" si="19"/>
        <v>66</v>
      </c>
      <c r="BL41" s="42">
        <f t="shared" si="20"/>
        <v>66</v>
      </c>
      <c r="BM41" s="42">
        <f t="shared" si="21"/>
        <v>66</v>
      </c>
      <c r="BN41" s="42">
        <f t="shared" si="22"/>
        <v>66</v>
      </c>
      <c r="BO41" s="42">
        <f t="shared" si="23"/>
        <v>66</v>
      </c>
      <c r="BP41" s="42">
        <f t="shared" si="24"/>
        <v>66</v>
      </c>
      <c r="BQ41" s="42">
        <f t="shared" si="25"/>
        <v>66</v>
      </c>
      <c r="BR41" s="42">
        <f t="shared" si="26"/>
        <v>66</v>
      </c>
      <c r="BS41" s="42">
        <f t="shared" si="27"/>
        <v>66</v>
      </c>
      <c r="BT41" s="42">
        <f t="shared" si="28"/>
        <v>66</v>
      </c>
      <c r="BU41" s="42">
        <f t="shared" si="29"/>
        <v>66</v>
      </c>
      <c r="BV41" s="42">
        <f t="shared" si="30"/>
        <v>66</v>
      </c>
      <c r="BW41" s="42">
        <f t="shared" si="31"/>
        <v>66</v>
      </c>
      <c r="BX41" s="42">
        <f t="shared" si="32"/>
        <v>66</v>
      </c>
      <c r="BY41" s="42">
        <f t="shared" si="33"/>
        <v>66</v>
      </c>
      <c r="BZ41" s="42">
        <f t="shared" si="34"/>
        <v>66</v>
      </c>
      <c r="CA41" s="42">
        <f t="shared" si="35"/>
        <v>66</v>
      </c>
      <c r="CB41" s="42">
        <f t="shared" si="36"/>
        <v>66</v>
      </c>
      <c r="CC41" s="18"/>
      <c r="CE41" s="24"/>
    </row>
    <row r="42" spans="2:83" x14ac:dyDescent="0.35">
      <c r="B42" s="27" t="s">
        <v>2106</v>
      </c>
      <c r="C42" s="27" t="s">
        <v>187</v>
      </c>
      <c r="D42" s="35">
        <v>110</v>
      </c>
      <c r="E42" s="73">
        <f>IF(Savings_FirstYear!F42&lt;0.5%,100%,IF(AND(Savings_FirstYear!F42&gt;=0.5%,Savings_FirstYear!F42&lt;1%),80%,IF(Savings_FirstYear!F42&gt;=1%,60%)))</f>
        <v>1</v>
      </c>
      <c r="F42" s="73">
        <f>IF(Savings_FirstYear!G42&lt;0.5%,100%,IF(AND(Savings_FirstYear!G42&gt;=0.5%,Savings_FirstYear!G42&lt;1%),80%,IF(Savings_FirstYear!G42&gt;=1%,60%)))</f>
        <v>1</v>
      </c>
      <c r="G42" s="73">
        <f>IF(Savings_FirstYear!H42&lt;0.5%,100%,IF(AND(Savings_FirstYear!H42&gt;=0.5%,Savings_FirstYear!H42&lt;1%),80%,IF(Savings_FirstYear!H42&gt;=1%,60%)))</f>
        <v>1</v>
      </c>
      <c r="H42" s="73">
        <f>IF(Savings_FirstYear!I42&lt;0.5%,100%,IF(AND(Savings_FirstYear!I42&gt;=0.5%,Savings_FirstYear!I42&lt;1%),80%,IF(Savings_FirstYear!I42&gt;=1%,60%)))</f>
        <v>1</v>
      </c>
      <c r="I42" s="73">
        <f>IF(Savings_FirstYear!J42&lt;0.5%,100%,IF(AND(Savings_FirstYear!J42&gt;=0.5%,Savings_FirstYear!J42&lt;1%),80%,IF(Savings_FirstYear!J42&gt;=1%,60%)))</f>
        <v>1</v>
      </c>
      <c r="J42" s="73">
        <f>IF(Savings_FirstYear!K42&lt;0.5%,100%,IF(AND(Savings_FirstYear!K42&gt;=0.5%,Savings_FirstYear!K42&lt;1%),80%,IF(Savings_FirstYear!K42&gt;=1%,60%)))</f>
        <v>1</v>
      </c>
      <c r="K42" s="73">
        <f>IF(Savings_FirstYear!L42&lt;0.5%,100%,IF(AND(Savings_FirstYear!L42&gt;=0.5%,Savings_FirstYear!L42&lt;1%),80%,IF(Savings_FirstYear!L42&gt;=1%,60%)))</f>
        <v>1</v>
      </c>
      <c r="L42" s="73">
        <f>IF(Savings_FirstYear!M42&lt;0.5%,100%,IF(AND(Savings_FirstYear!M42&gt;=0.5%,Savings_FirstYear!M42&lt;1%),80%,IF(Savings_FirstYear!M42&gt;=1%,60%)))</f>
        <v>0.8</v>
      </c>
      <c r="M42" s="73">
        <f>IF(Savings_FirstYear!N42&lt;0.5%,100%,IF(AND(Savings_FirstYear!N42&gt;=0.5%,Savings_FirstYear!N42&lt;1%),80%,IF(Savings_FirstYear!N42&gt;=1%,60%)))</f>
        <v>0.6</v>
      </c>
      <c r="N42" s="73">
        <f>IF(Savings_FirstYear!O42&lt;0.5%,100%,IF(AND(Savings_FirstYear!O42&gt;=0.5%,Savings_FirstYear!O42&lt;1%),80%,IF(Savings_FirstYear!O42&gt;=1%,60%)))</f>
        <v>0.6</v>
      </c>
      <c r="O42" s="73">
        <f>IF(Savings_FirstYear!P42&lt;0.5%,100%,IF(AND(Savings_FirstYear!P42&gt;=0.5%,Savings_FirstYear!P42&lt;1%),80%,IF(Savings_FirstYear!P42&gt;=1%,60%)))</f>
        <v>0.6</v>
      </c>
      <c r="P42" s="73">
        <f>IF(Savings_FirstYear!Q42&lt;0.5%,100%,IF(AND(Savings_FirstYear!Q42&gt;=0.5%,Savings_FirstYear!Q42&lt;1%),80%,IF(Savings_FirstYear!Q42&gt;=1%,60%)))</f>
        <v>0.6</v>
      </c>
      <c r="Q42" s="73">
        <f>IF(Savings_FirstYear!R42&lt;0.5%,100%,IF(AND(Savings_FirstYear!R42&gt;=0.5%,Savings_FirstYear!R42&lt;1%),80%,IF(Savings_FirstYear!R42&gt;=1%,60%)))</f>
        <v>0.6</v>
      </c>
      <c r="R42" s="73">
        <f>IF(Savings_FirstYear!S42&lt;0.5%,100%,IF(AND(Savings_FirstYear!S42&gt;=0.5%,Savings_FirstYear!S42&lt;1%),80%,IF(Savings_FirstYear!S42&gt;=1%,60%)))</f>
        <v>0.6</v>
      </c>
      <c r="S42" s="73">
        <f>IF(Savings_FirstYear!T42&lt;0.5%,100%,IF(AND(Savings_FirstYear!T42&gt;=0.5%,Savings_FirstYear!T42&lt;1%),80%,IF(Savings_FirstYear!T42&gt;=1%,60%)))</f>
        <v>0.6</v>
      </c>
      <c r="T42" s="73">
        <f>IF(Savings_FirstYear!U42&lt;0.5%,100%,IF(AND(Savings_FirstYear!U42&gt;=0.5%,Savings_FirstYear!U42&lt;1%),80%,IF(Savings_FirstYear!U42&gt;=1%,60%)))</f>
        <v>0.6</v>
      </c>
      <c r="U42" s="73">
        <f>IF(Savings_FirstYear!V42&lt;0.5%,100%,IF(AND(Savings_FirstYear!V42&gt;=0.5%,Savings_FirstYear!V42&lt;1%),80%,IF(Savings_FirstYear!V42&gt;=1%,60%)))</f>
        <v>0.6</v>
      </c>
      <c r="V42" s="73">
        <f>IF(Savings_FirstYear!W42&lt;0.5%,100%,IF(AND(Savings_FirstYear!W42&gt;=0.5%,Savings_FirstYear!W42&lt;1%),80%,IF(Savings_FirstYear!W42&gt;=1%,60%)))</f>
        <v>0.6</v>
      </c>
      <c r="W42" s="73">
        <f>IF(Savings_FirstYear!X42&lt;0.5%,100%,IF(AND(Savings_FirstYear!X42&gt;=0.5%,Savings_FirstYear!X42&lt;1%),80%,IF(Savings_FirstYear!X42&gt;=1%,60%)))</f>
        <v>0.6</v>
      </c>
      <c r="X42" s="73">
        <f>IF(Savings_FirstYear!Y42&lt;0.5%,100%,IF(AND(Savings_FirstYear!Y42&gt;=0.5%,Savings_FirstYear!Y42&lt;1%),80%,IF(Savings_FirstYear!Y42&gt;=1%,60%)))</f>
        <v>0.6</v>
      </c>
      <c r="Y42" s="73">
        <f>IF(Savings_FirstYear!Z42&lt;0.5%,100%,IF(AND(Savings_FirstYear!Z42&gt;=0.5%,Savings_FirstYear!Z42&lt;1%),80%,IF(Savings_FirstYear!Z42&gt;=1%,60%)))</f>
        <v>0.6</v>
      </c>
      <c r="Z42" s="73">
        <f>IF(Savings_FirstYear!AA42&lt;0.5%,100%,IF(AND(Savings_FirstYear!AA42&gt;=0.5%,Savings_FirstYear!AA42&lt;1%),80%,IF(Savings_FirstYear!AA42&gt;=1%,60%)))</f>
        <v>0.6</v>
      </c>
      <c r="AA42" s="73">
        <f>IF(Savings_FirstYear!AB42&lt;0.5%,100%,IF(AND(Savings_FirstYear!AB42&gt;=0.5%,Savings_FirstYear!AB42&lt;1%),80%,IF(Savings_FirstYear!AB42&gt;=1%,60%)))</f>
        <v>0.6</v>
      </c>
      <c r="AB42" s="73">
        <f>IF(Savings_FirstYear!AC42&lt;0.5%,100%,IF(AND(Savings_FirstYear!AC42&gt;=0.5%,Savings_FirstYear!AC42&lt;1%),80%,IF(Savings_FirstYear!AC42&gt;=1%,60%)))</f>
        <v>0.6</v>
      </c>
      <c r="AC42" s="73">
        <f>IF(Savings_FirstYear!AD42&lt;0.5%,100%,IF(AND(Savings_FirstYear!AD42&gt;=0.5%,Savings_FirstYear!AD42&lt;1%),80%,IF(Savings_FirstYear!AD42&gt;=1%,60%)))</f>
        <v>0.6</v>
      </c>
      <c r="AD42" s="73">
        <f>IF(Savings_FirstYear!AE42&lt;0.5%,100%,IF(AND(Savings_FirstYear!AE42&gt;=0.5%,Savings_FirstYear!AE42&lt;1%),80%,IF(Savings_FirstYear!AE42&gt;=1%,60%)))</f>
        <v>0.6</v>
      </c>
      <c r="AE42" s="73">
        <f>IF(Savings_FirstYear!AF42&lt;0.5%,100%,IF(AND(Savings_FirstYear!AF42&gt;=0.5%,Savings_FirstYear!AF42&lt;1%),80%,IF(Savings_FirstYear!AF42&gt;=1%,60%)))</f>
        <v>0.6</v>
      </c>
      <c r="AF42" s="73">
        <f>IF(Savings_FirstYear!AG42&lt;0.5%,100%,IF(AND(Savings_FirstYear!AG42&gt;=0.5%,Savings_FirstYear!AG42&lt;1%),80%,IF(Savings_FirstYear!AG42&gt;=1%,60%)))</f>
        <v>0.6</v>
      </c>
      <c r="AG42" s="73">
        <f>IF(Savings_FirstYear!AH42&lt;0.5%,100%,IF(AND(Savings_FirstYear!AH42&gt;=0.5%,Savings_FirstYear!AH42&lt;1%),80%,IF(Savings_FirstYear!AH42&gt;=1%,60%)))</f>
        <v>0.6</v>
      </c>
      <c r="AH42" s="73">
        <f>IF(Savings_FirstYear!AI42&lt;0.5%,100%,IF(AND(Savings_FirstYear!AI42&gt;=0.5%,Savings_FirstYear!AI42&lt;1%),80%,IF(Savings_FirstYear!AI42&gt;=1%,60%)))</f>
        <v>0.6</v>
      </c>
      <c r="AI42" s="73">
        <f>IF(Savings_FirstYear!AJ42&lt;0.5%,100%,IF(AND(Savings_FirstYear!AJ42&gt;=0.5%,Savings_FirstYear!AJ42&lt;1%),80%,IF(Savings_FirstYear!AJ42&gt;=1%,60%)))</f>
        <v>0.6</v>
      </c>
      <c r="AJ42" s="73">
        <f>IF(Savings_FirstYear!AK42&lt;0.5%,100%,IF(AND(Savings_FirstYear!AK42&gt;=0.5%,Savings_FirstYear!AK42&lt;1%),80%,IF(Savings_FirstYear!AK42&gt;=1%,60%)))</f>
        <v>0.6</v>
      </c>
      <c r="AK42" s="73">
        <f>IF(Savings_FirstYear!AL42&lt;0.5%,100%,IF(AND(Savings_FirstYear!AL42&gt;=0.5%,Savings_FirstYear!AL42&lt;1%),80%,IF(Savings_FirstYear!AL42&gt;=1%,60%)))</f>
        <v>0.6</v>
      </c>
      <c r="AL42" s="73">
        <f>IF(Savings_FirstYear!AM42&lt;0.5%,100%,IF(AND(Savings_FirstYear!AM42&gt;=0.5%,Savings_FirstYear!AM42&lt;1%),80%,IF(Savings_FirstYear!AM42&gt;=1%,60%)))</f>
        <v>0.6</v>
      </c>
      <c r="AM42" s="73">
        <f>IF(Savings_FirstYear!AN42&lt;0.5%,100%,IF(AND(Savings_FirstYear!AN42&gt;=0.5%,Savings_FirstYear!AN42&lt;1%),80%,IF(Savings_FirstYear!AN42&gt;=1%,60%)))</f>
        <v>0.6</v>
      </c>
      <c r="AN42" s="73">
        <f>IF(Savings_FirstYear!AO42&lt;0.5%,100%,IF(AND(Savings_FirstYear!AO42&gt;=0.5%,Savings_FirstYear!AO42&lt;1%),80%,IF(Savings_FirstYear!AO42&gt;=1%,60%)))</f>
        <v>0.6</v>
      </c>
      <c r="AO42" s="73">
        <f>IF(Savings_FirstYear!AP42&lt;0.5%,100%,IF(AND(Savings_FirstYear!AP42&gt;=0.5%,Savings_FirstYear!AP42&lt;1%),80%,IF(Savings_FirstYear!AP42&gt;=1%,60%)))</f>
        <v>0.6</v>
      </c>
      <c r="AP42" s="73">
        <f>IF(Savings_FirstYear!AQ42&lt;0.5%,100%,IF(AND(Savings_FirstYear!AQ42&gt;=0.5%,Savings_FirstYear!AQ42&lt;1%),80%,IF(Savings_FirstYear!AQ42&gt;=1%,60%)))</f>
        <v>0.6</v>
      </c>
      <c r="AQ42" s="42">
        <f t="shared" si="37"/>
        <v>110</v>
      </c>
      <c r="AR42" s="42">
        <f t="shared" si="0"/>
        <v>110</v>
      </c>
      <c r="AS42" s="42">
        <f t="shared" si="1"/>
        <v>110</v>
      </c>
      <c r="AT42" s="42">
        <f t="shared" si="2"/>
        <v>110</v>
      </c>
      <c r="AU42" s="42">
        <f t="shared" si="3"/>
        <v>110</v>
      </c>
      <c r="AV42" s="42">
        <f t="shared" si="4"/>
        <v>110</v>
      </c>
      <c r="AW42" s="42">
        <f t="shared" si="5"/>
        <v>110</v>
      </c>
      <c r="AX42" s="42">
        <f t="shared" si="6"/>
        <v>88</v>
      </c>
      <c r="AY42" s="42">
        <f t="shared" si="7"/>
        <v>66</v>
      </c>
      <c r="AZ42" s="42">
        <f t="shared" si="8"/>
        <v>66</v>
      </c>
      <c r="BA42" s="42">
        <f t="shared" si="9"/>
        <v>66</v>
      </c>
      <c r="BB42" s="42">
        <f t="shared" si="10"/>
        <v>66</v>
      </c>
      <c r="BC42" s="42">
        <f t="shared" si="11"/>
        <v>66</v>
      </c>
      <c r="BD42" s="42">
        <f t="shared" si="12"/>
        <v>66</v>
      </c>
      <c r="BE42" s="42">
        <f t="shared" si="13"/>
        <v>66</v>
      </c>
      <c r="BF42" s="42">
        <f t="shared" si="14"/>
        <v>66</v>
      </c>
      <c r="BG42" s="42">
        <f t="shared" si="15"/>
        <v>66</v>
      </c>
      <c r="BH42" s="42">
        <f t="shared" si="16"/>
        <v>66</v>
      </c>
      <c r="BI42" s="42">
        <f t="shared" si="17"/>
        <v>66</v>
      </c>
      <c r="BJ42" s="42">
        <f t="shared" si="18"/>
        <v>66</v>
      </c>
      <c r="BK42" s="42">
        <f t="shared" si="19"/>
        <v>66</v>
      </c>
      <c r="BL42" s="42">
        <f t="shared" si="20"/>
        <v>66</v>
      </c>
      <c r="BM42" s="42">
        <f t="shared" si="21"/>
        <v>66</v>
      </c>
      <c r="BN42" s="42">
        <f t="shared" si="22"/>
        <v>66</v>
      </c>
      <c r="BO42" s="42">
        <f t="shared" si="23"/>
        <v>66</v>
      </c>
      <c r="BP42" s="42">
        <f t="shared" si="24"/>
        <v>66</v>
      </c>
      <c r="BQ42" s="42">
        <f t="shared" si="25"/>
        <v>66</v>
      </c>
      <c r="BR42" s="42">
        <f t="shared" si="26"/>
        <v>66</v>
      </c>
      <c r="BS42" s="42">
        <f t="shared" si="27"/>
        <v>66</v>
      </c>
      <c r="BT42" s="42">
        <f t="shared" si="28"/>
        <v>66</v>
      </c>
      <c r="BU42" s="42">
        <f t="shared" si="29"/>
        <v>66</v>
      </c>
      <c r="BV42" s="42">
        <f t="shared" si="30"/>
        <v>66</v>
      </c>
      <c r="BW42" s="42">
        <f t="shared" si="31"/>
        <v>66</v>
      </c>
      <c r="BX42" s="42">
        <f t="shared" si="32"/>
        <v>66</v>
      </c>
      <c r="BY42" s="42">
        <f t="shared" si="33"/>
        <v>66</v>
      </c>
      <c r="BZ42" s="42">
        <f t="shared" si="34"/>
        <v>66</v>
      </c>
      <c r="CA42" s="42">
        <f t="shared" si="35"/>
        <v>66</v>
      </c>
      <c r="CB42" s="42">
        <f t="shared" si="36"/>
        <v>66</v>
      </c>
      <c r="CC42" s="18"/>
      <c r="CE42" s="24"/>
    </row>
    <row r="43" spans="2:83" x14ac:dyDescent="0.35">
      <c r="B43" s="27" t="s">
        <v>2107</v>
      </c>
      <c r="C43" s="27" t="s">
        <v>208</v>
      </c>
      <c r="D43" s="35">
        <v>110</v>
      </c>
      <c r="E43" s="73">
        <f>IF(Savings_FirstYear!F43&lt;0.5%,100%,IF(AND(Savings_FirstYear!F43&gt;=0.5%,Savings_FirstYear!F43&lt;1%),80%,IF(Savings_FirstYear!F43&gt;=1%,60%)))</f>
        <v>1</v>
      </c>
      <c r="F43" s="73">
        <f>IF(Savings_FirstYear!G43&lt;0.5%,100%,IF(AND(Savings_FirstYear!G43&gt;=0.5%,Savings_FirstYear!G43&lt;1%),80%,IF(Savings_FirstYear!G43&gt;=1%,60%)))</f>
        <v>1</v>
      </c>
      <c r="G43" s="73">
        <f>IF(Savings_FirstYear!H43&lt;0.5%,100%,IF(AND(Savings_FirstYear!H43&gt;=0.5%,Savings_FirstYear!H43&lt;1%),80%,IF(Savings_FirstYear!H43&gt;=1%,60%)))</f>
        <v>1</v>
      </c>
      <c r="H43" s="73">
        <f>IF(Savings_FirstYear!I43&lt;0.5%,100%,IF(AND(Savings_FirstYear!I43&gt;=0.5%,Savings_FirstYear!I43&lt;1%),80%,IF(Savings_FirstYear!I43&gt;=1%,60%)))</f>
        <v>1</v>
      </c>
      <c r="I43" s="73">
        <f>IF(Savings_FirstYear!J43&lt;0.5%,100%,IF(AND(Savings_FirstYear!J43&gt;=0.5%,Savings_FirstYear!J43&lt;1%),80%,IF(Savings_FirstYear!J43&gt;=1%,60%)))</f>
        <v>1</v>
      </c>
      <c r="J43" s="73">
        <f>IF(Savings_FirstYear!K43&lt;0.5%,100%,IF(AND(Savings_FirstYear!K43&gt;=0.5%,Savings_FirstYear!K43&lt;1%),80%,IF(Savings_FirstYear!K43&gt;=1%,60%)))</f>
        <v>1</v>
      </c>
      <c r="K43" s="73">
        <f>IF(Savings_FirstYear!L43&lt;0.5%,100%,IF(AND(Savings_FirstYear!L43&gt;=0.5%,Savings_FirstYear!L43&lt;1%),80%,IF(Savings_FirstYear!L43&gt;=1%,60%)))</f>
        <v>1</v>
      </c>
      <c r="L43" s="73">
        <f>IF(Savings_FirstYear!M43&lt;0.5%,100%,IF(AND(Savings_FirstYear!M43&gt;=0.5%,Savings_FirstYear!M43&lt;1%),80%,IF(Savings_FirstYear!M43&gt;=1%,60%)))</f>
        <v>0.6</v>
      </c>
      <c r="M43" s="73">
        <f>IF(Savings_FirstYear!N43&lt;0.5%,100%,IF(AND(Savings_FirstYear!N43&gt;=0.5%,Savings_FirstYear!N43&lt;1%),80%,IF(Savings_FirstYear!N43&gt;=1%,60%)))</f>
        <v>0.6</v>
      </c>
      <c r="N43" s="73">
        <f>IF(Savings_FirstYear!O43&lt;0.5%,100%,IF(AND(Savings_FirstYear!O43&gt;=0.5%,Savings_FirstYear!O43&lt;1%),80%,IF(Savings_FirstYear!O43&gt;=1%,60%)))</f>
        <v>0.6</v>
      </c>
      <c r="O43" s="73">
        <f>IF(Savings_FirstYear!P43&lt;0.5%,100%,IF(AND(Savings_FirstYear!P43&gt;=0.5%,Savings_FirstYear!P43&lt;1%),80%,IF(Savings_FirstYear!P43&gt;=1%,60%)))</f>
        <v>0.6</v>
      </c>
      <c r="P43" s="73">
        <f>IF(Savings_FirstYear!Q43&lt;0.5%,100%,IF(AND(Savings_FirstYear!Q43&gt;=0.5%,Savings_FirstYear!Q43&lt;1%),80%,IF(Savings_FirstYear!Q43&gt;=1%,60%)))</f>
        <v>0.6</v>
      </c>
      <c r="Q43" s="73">
        <f>IF(Savings_FirstYear!R43&lt;0.5%,100%,IF(AND(Savings_FirstYear!R43&gt;=0.5%,Savings_FirstYear!R43&lt;1%),80%,IF(Savings_FirstYear!R43&gt;=1%,60%)))</f>
        <v>0.6</v>
      </c>
      <c r="R43" s="73">
        <f>IF(Savings_FirstYear!S43&lt;0.5%,100%,IF(AND(Savings_FirstYear!S43&gt;=0.5%,Savings_FirstYear!S43&lt;1%),80%,IF(Savings_FirstYear!S43&gt;=1%,60%)))</f>
        <v>0.6</v>
      </c>
      <c r="S43" s="73">
        <f>IF(Savings_FirstYear!T43&lt;0.5%,100%,IF(AND(Savings_FirstYear!T43&gt;=0.5%,Savings_FirstYear!T43&lt;1%),80%,IF(Savings_FirstYear!T43&gt;=1%,60%)))</f>
        <v>0.6</v>
      </c>
      <c r="T43" s="73">
        <f>IF(Savings_FirstYear!U43&lt;0.5%,100%,IF(AND(Savings_FirstYear!U43&gt;=0.5%,Savings_FirstYear!U43&lt;1%),80%,IF(Savings_FirstYear!U43&gt;=1%,60%)))</f>
        <v>0.6</v>
      </c>
      <c r="U43" s="73">
        <f>IF(Savings_FirstYear!V43&lt;0.5%,100%,IF(AND(Savings_FirstYear!V43&gt;=0.5%,Savings_FirstYear!V43&lt;1%),80%,IF(Savings_FirstYear!V43&gt;=1%,60%)))</f>
        <v>0.6</v>
      </c>
      <c r="V43" s="73">
        <f>IF(Savings_FirstYear!W43&lt;0.5%,100%,IF(AND(Savings_FirstYear!W43&gt;=0.5%,Savings_FirstYear!W43&lt;1%),80%,IF(Savings_FirstYear!W43&gt;=1%,60%)))</f>
        <v>0.6</v>
      </c>
      <c r="W43" s="73">
        <f>IF(Savings_FirstYear!X43&lt;0.5%,100%,IF(AND(Savings_FirstYear!X43&gt;=0.5%,Savings_FirstYear!X43&lt;1%),80%,IF(Savings_FirstYear!X43&gt;=1%,60%)))</f>
        <v>0.6</v>
      </c>
      <c r="X43" s="73">
        <f>IF(Savings_FirstYear!Y43&lt;0.5%,100%,IF(AND(Savings_FirstYear!Y43&gt;=0.5%,Savings_FirstYear!Y43&lt;1%),80%,IF(Savings_FirstYear!Y43&gt;=1%,60%)))</f>
        <v>0.6</v>
      </c>
      <c r="Y43" s="73">
        <f>IF(Savings_FirstYear!Z43&lt;0.5%,100%,IF(AND(Savings_FirstYear!Z43&gt;=0.5%,Savings_FirstYear!Z43&lt;1%),80%,IF(Savings_FirstYear!Z43&gt;=1%,60%)))</f>
        <v>0.6</v>
      </c>
      <c r="Z43" s="73">
        <f>IF(Savings_FirstYear!AA43&lt;0.5%,100%,IF(AND(Savings_FirstYear!AA43&gt;=0.5%,Savings_FirstYear!AA43&lt;1%),80%,IF(Savings_FirstYear!AA43&gt;=1%,60%)))</f>
        <v>0.6</v>
      </c>
      <c r="AA43" s="73">
        <f>IF(Savings_FirstYear!AB43&lt;0.5%,100%,IF(AND(Savings_FirstYear!AB43&gt;=0.5%,Savings_FirstYear!AB43&lt;1%),80%,IF(Savings_FirstYear!AB43&gt;=1%,60%)))</f>
        <v>0.6</v>
      </c>
      <c r="AB43" s="73">
        <f>IF(Savings_FirstYear!AC43&lt;0.5%,100%,IF(AND(Savings_FirstYear!AC43&gt;=0.5%,Savings_FirstYear!AC43&lt;1%),80%,IF(Savings_FirstYear!AC43&gt;=1%,60%)))</f>
        <v>0.6</v>
      </c>
      <c r="AC43" s="73">
        <f>IF(Savings_FirstYear!AD43&lt;0.5%,100%,IF(AND(Savings_FirstYear!AD43&gt;=0.5%,Savings_FirstYear!AD43&lt;1%),80%,IF(Savings_FirstYear!AD43&gt;=1%,60%)))</f>
        <v>0.6</v>
      </c>
      <c r="AD43" s="73">
        <f>IF(Savings_FirstYear!AE43&lt;0.5%,100%,IF(AND(Savings_FirstYear!AE43&gt;=0.5%,Savings_FirstYear!AE43&lt;1%),80%,IF(Savings_FirstYear!AE43&gt;=1%,60%)))</f>
        <v>0.6</v>
      </c>
      <c r="AE43" s="73">
        <f>IF(Savings_FirstYear!AF43&lt;0.5%,100%,IF(AND(Savings_FirstYear!AF43&gt;=0.5%,Savings_FirstYear!AF43&lt;1%),80%,IF(Savings_FirstYear!AF43&gt;=1%,60%)))</f>
        <v>0.6</v>
      </c>
      <c r="AF43" s="73">
        <f>IF(Savings_FirstYear!AG43&lt;0.5%,100%,IF(AND(Savings_FirstYear!AG43&gt;=0.5%,Savings_FirstYear!AG43&lt;1%),80%,IF(Savings_FirstYear!AG43&gt;=1%,60%)))</f>
        <v>0.6</v>
      </c>
      <c r="AG43" s="73">
        <f>IF(Savings_FirstYear!AH43&lt;0.5%,100%,IF(AND(Savings_FirstYear!AH43&gt;=0.5%,Savings_FirstYear!AH43&lt;1%),80%,IF(Savings_FirstYear!AH43&gt;=1%,60%)))</f>
        <v>0.6</v>
      </c>
      <c r="AH43" s="73">
        <f>IF(Savings_FirstYear!AI43&lt;0.5%,100%,IF(AND(Savings_FirstYear!AI43&gt;=0.5%,Savings_FirstYear!AI43&lt;1%),80%,IF(Savings_FirstYear!AI43&gt;=1%,60%)))</f>
        <v>0.6</v>
      </c>
      <c r="AI43" s="73">
        <f>IF(Savings_FirstYear!AJ43&lt;0.5%,100%,IF(AND(Savings_FirstYear!AJ43&gt;=0.5%,Savings_FirstYear!AJ43&lt;1%),80%,IF(Savings_FirstYear!AJ43&gt;=1%,60%)))</f>
        <v>0.6</v>
      </c>
      <c r="AJ43" s="73">
        <f>IF(Savings_FirstYear!AK43&lt;0.5%,100%,IF(AND(Savings_FirstYear!AK43&gt;=0.5%,Savings_FirstYear!AK43&lt;1%),80%,IF(Savings_FirstYear!AK43&gt;=1%,60%)))</f>
        <v>0.6</v>
      </c>
      <c r="AK43" s="73">
        <f>IF(Savings_FirstYear!AL43&lt;0.5%,100%,IF(AND(Savings_FirstYear!AL43&gt;=0.5%,Savings_FirstYear!AL43&lt;1%),80%,IF(Savings_FirstYear!AL43&gt;=1%,60%)))</f>
        <v>0.6</v>
      </c>
      <c r="AL43" s="73">
        <f>IF(Savings_FirstYear!AM43&lt;0.5%,100%,IF(AND(Savings_FirstYear!AM43&gt;=0.5%,Savings_FirstYear!AM43&lt;1%),80%,IF(Savings_FirstYear!AM43&gt;=1%,60%)))</f>
        <v>0.6</v>
      </c>
      <c r="AM43" s="73">
        <f>IF(Savings_FirstYear!AN43&lt;0.5%,100%,IF(AND(Savings_FirstYear!AN43&gt;=0.5%,Savings_FirstYear!AN43&lt;1%),80%,IF(Savings_FirstYear!AN43&gt;=1%,60%)))</f>
        <v>0.6</v>
      </c>
      <c r="AN43" s="73">
        <f>IF(Savings_FirstYear!AO43&lt;0.5%,100%,IF(AND(Savings_FirstYear!AO43&gt;=0.5%,Savings_FirstYear!AO43&lt;1%),80%,IF(Savings_FirstYear!AO43&gt;=1%,60%)))</f>
        <v>0.6</v>
      </c>
      <c r="AO43" s="73">
        <f>IF(Savings_FirstYear!AP43&lt;0.5%,100%,IF(AND(Savings_FirstYear!AP43&gt;=0.5%,Savings_FirstYear!AP43&lt;1%),80%,IF(Savings_FirstYear!AP43&gt;=1%,60%)))</f>
        <v>0.6</v>
      </c>
      <c r="AP43" s="73">
        <f>IF(Savings_FirstYear!AQ43&lt;0.5%,100%,IF(AND(Savings_FirstYear!AQ43&gt;=0.5%,Savings_FirstYear!AQ43&lt;1%),80%,IF(Savings_FirstYear!AQ43&gt;=1%,60%)))</f>
        <v>0.6</v>
      </c>
      <c r="AQ43" s="42">
        <f t="shared" si="37"/>
        <v>110</v>
      </c>
      <c r="AR43" s="42">
        <f t="shared" si="0"/>
        <v>110</v>
      </c>
      <c r="AS43" s="42">
        <f t="shared" si="1"/>
        <v>110</v>
      </c>
      <c r="AT43" s="42">
        <f t="shared" si="2"/>
        <v>110</v>
      </c>
      <c r="AU43" s="42">
        <f t="shared" si="3"/>
        <v>110</v>
      </c>
      <c r="AV43" s="42">
        <f t="shared" si="4"/>
        <v>110</v>
      </c>
      <c r="AW43" s="42">
        <f t="shared" si="5"/>
        <v>110</v>
      </c>
      <c r="AX43" s="42">
        <f t="shared" si="6"/>
        <v>66</v>
      </c>
      <c r="AY43" s="42">
        <f t="shared" si="7"/>
        <v>66</v>
      </c>
      <c r="AZ43" s="42">
        <f t="shared" si="8"/>
        <v>66</v>
      </c>
      <c r="BA43" s="42">
        <f t="shared" si="9"/>
        <v>66</v>
      </c>
      <c r="BB43" s="42">
        <f t="shared" si="10"/>
        <v>66</v>
      </c>
      <c r="BC43" s="42">
        <f t="shared" si="11"/>
        <v>66</v>
      </c>
      <c r="BD43" s="42">
        <f t="shared" si="12"/>
        <v>66</v>
      </c>
      <c r="BE43" s="42">
        <f t="shared" si="13"/>
        <v>66</v>
      </c>
      <c r="BF43" s="42">
        <f t="shared" si="14"/>
        <v>66</v>
      </c>
      <c r="BG43" s="42">
        <f t="shared" si="15"/>
        <v>66</v>
      </c>
      <c r="BH43" s="42">
        <f t="shared" si="16"/>
        <v>66</v>
      </c>
      <c r="BI43" s="42">
        <f t="shared" si="17"/>
        <v>66</v>
      </c>
      <c r="BJ43" s="42">
        <f t="shared" si="18"/>
        <v>66</v>
      </c>
      <c r="BK43" s="42">
        <f t="shared" si="19"/>
        <v>66</v>
      </c>
      <c r="BL43" s="42">
        <f t="shared" si="20"/>
        <v>66</v>
      </c>
      <c r="BM43" s="42">
        <f t="shared" si="21"/>
        <v>66</v>
      </c>
      <c r="BN43" s="42">
        <f t="shared" si="22"/>
        <v>66</v>
      </c>
      <c r="BO43" s="42">
        <f t="shared" si="23"/>
        <v>66</v>
      </c>
      <c r="BP43" s="42">
        <f t="shared" si="24"/>
        <v>66</v>
      </c>
      <c r="BQ43" s="42">
        <f t="shared" si="25"/>
        <v>66</v>
      </c>
      <c r="BR43" s="42">
        <f t="shared" si="26"/>
        <v>66</v>
      </c>
      <c r="BS43" s="42">
        <f t="shared" si="27"/>
        <v>66</v>
      </c>
      <c r="BT43" s="42">
        <f t="shared" si="28"/>
        <v>66</v>
      </c>
      <c r="BU43" s="42">
        <f t="shared" si="29"/>
        <v>66</v>
      </c>
      <c r="BV43" s="42">
        <f t="shared" si="30"/>
        <v>66</v>
      </c>
      <c r="BW43" s="42">
        <f t="shared" si="31"/>
        <v>66</v>
      </c>
      <c r="BX43" s="42">
        <f t="shared" si="32"/>
        <v>66</v>
      </c>
      <c r="BY43" s="42">
        <f t="shared" si="33"/>
        <v>66</v>
      </c>
      <c r="BZ43" s="42">
        <f t="shared" si="34"/>
        <v>66</v>
      </c>
      <c r="CA43" s="42">
        <f t="shared" si="35"/>
        <v>66</v>
      </c>
      <c r="CB43" s="42">
        <f t="shared" si="36"/>
        <v>66</v>
      </c>
      <c r="CC43" s="18"/>
      <c r="CE43" s="24"/>
    </row>
    <row r="44" spans="2:83" x14ac:dyDescent="0.35">
      <c r="B44" s="27" t="s">
        <v>2108</v>
      </c>
      <c r="C44" s="27" t="s">
        <v>51</v>
      </c>
      <c r="D44" s="35">
        <v>110</v>
      </c>
      <c r="E44" s="73">
        <f>IF(Savings_FirstYear!F44&lt;0.5%,100%,IF(AND(Savings_FirstYear!F44&gt;=0.5%,Savings_FirstYear!F44&lt;1%),80%,IF(Savings_FirstYear!F44&gt;=1%,60%)))</f>
        <v>1</v>
      </c>
      <c r="F44" s="73">
        <f>IF(Savings_FirstYear!G44&lt;0.5%,100%,IF(AND(Savings_FirstYear!G44&gt;=0.5%,Savings_FirstYear!G44&lt;1%),80%,IF(Savings_FirstYear!G44&gt;=1%,60%)))</f>
        <v>1</v>
      </c>
      <c r="G44" s="73">
        <f>IF(Savings_FirstYear!H44&lt;0.5%,100%,IF(AND(Savings_FirstYear!H44&gt;=0.5%,Savings_FirstYear!H44&lt;1%),80%,IF(Savings_FirstYear!H44&gt;=1%,60%)))</f>
        <v>1</v>
      </c>
      <c r="H44" s="73">
        <f>IF(Savings_FirstYear!I44&lt;0.5%,100%,IF(AND(Savings_FirstYear!I44&gt;=0.5%,Savings_FirstYear!I44&lt;1%),80%,IF(Savings_FirstYear!I44&gt;=1%,60%)))</f>
        <v>1</v>
      </c>
      <c r="I44" s="73">
        <f>IF(Savings_FirstYear!J44&lt;0.5%,100%,IF(AND(Savings_FirstYear!J44&gt;=0.5%,Savings_FirstYear!J44&lt;1%),80%,IF(Savings_FirstYear!J44&gt;=1%,60%)))</f>
        <v>1</v>
      </c>
      <c r="J44" s="73">
        <f>IF(Savings_FirstYear!K44&lt;0.5%,100%,IF(AND(Savings_FirstYear!K44&gt;=0.5%,Savings_FirstYear!K44&lt;1%),80%,IF(Savings_FirstYear!K44&gt;=1%,60%)))</f>
        <v>1</v>
      </c>
      <c r="K44" s="73">
        <f>IF(Savings_FirstYear!L44&lt;0.5%,100%,IF(AND(Savings_FirstYear!L44&gt;=0.5%,Savings_FirstYear!L44&lt;1%),80%,IF(Savings_FirstYear!L44&gt;=1%,60%)))</f>
        <v>1</v>
      </c>
      <c r="L44" s="73">
        <f>IF(Savings_FirstYear!M44&lt;0.5%,100%,IF(AND(Savings_FirstYear!M44&gt;=0.5%,Savings_FirstYear!M44&lt;1%),80%,IF(Savings_FirstYear!M44&gt;=1%,60%)))</f>
        <v>1</v>
      </c>
      <c r="M44" s="73">
        <f>IF(Savings_FirstYear!N44&lt;0.5%,100%,IF(AND(Savings_FirstYear!N44&gt;=0.5%,Savings_FirstYear!N44&lt;1%),80%,IF(Savings_FirstYear!N44&gt;=1%,60%)))</f>
        <v>0.8</v>
      </c>
      <c r="N44" s="73">
        <f>IF(Savings_FirstYear!O44&lt;0.5%,100%,IF(AND(Savings_FirstYear!O44&gt;=0.5%,Savings_FirstYear!O44&lt;1%),80%,IF(Savings_FirstYear!O44&gt;=1%,60%)))</f>
        <v>0.8</v>
      </c>
      <c r="O44" s="73">
        <f>IF(Savings_FirstYear!P44&lt;0.5%,100%,IF(AND(Savings_FirstYear!P44&gt;=0.5%,Savings_FirstYear!P44&lt;1%),80%,IF(Savings_FirstYear!P44&gt;=1%,60%)))</f>
        <v>0.6</v>
      </c>
      <c r="P44" s="73">
        <f>IF(Savings_FirstYear!Q44&lt;0.5%,100%,IF(AND(Savings_FirstYear!Q44&gt;=0.5%,Savings_FirstYear!Q44&lt;1%),80%,IF(Savings_FirstYear!Q44&gt;=1%,60%)))</f>
        <v>0.6</v>
      </c>
      <c r="Q44" s="73">
        <f>IF(Savings_FirstYear!R44&lt;0.5%,100%,IF(AND(Savings_FirstYear!R44&gt;=0.5%,Savings_FirstYear!R44&lt;1%),80%,IF(Savings_FirstYear!R44&gt;=1%,60%)))</f>
        <v>0.6</v>
      </c>
      <c r="R44" s="73">
        <f>IF(Savings_FirstYear!S44&lt;0.5%,100%,IF(AND(Savings_FirstYear!S44&gt;=0.5%,Savings_FirstYear!S44&lt;1%),80%,IF(Savings_FirstYear!S44&gt;=1%,60%)))</f>
        <v>0.6</v>
      </c>
      <c r="S44" s="73">
        <f>IF(Savings_FirstYear!T44&lt;0.5%,100%,IF(AND(Savings_FirstYear!T44&gt;=0.5%,Savings_FirstYear!T44&lt;1%),80%,IF(Savings_FirstYear!T44&gt;=1%,60%)))</f>
        <v>0.6</v>
      </c>
      <c r="T44" s="73">
        <f>IF(Savings_FirstYear!U44&lt;0.5%,100%,IF(AND(Savings_FirstYear!U44&gt;=0.5%,Savings_FirstYear!U44&lt;1%),80%,IF(Savings_FirstYear!U44&gt;=1%,60%)))</f>
        <v>0.6</v>
      </c>
      <c r="U44" s="73">
        <f>IF(Savings_FirstYear!V44&lt;0.5%,100%,IF(AND(Savings_FirstYear!V44&gt;=0.5%,Savings_FirstYear!V44&lt;1%),80%,IF(Savings_FirstYear!V44&gt;=1%,60%)))</f>
        <v>0.6</v>
      </c>
      <c r="V44" s="73">
        <f>IF(Savings_FirstYear!W44&lt;0.5%,100%,IF(AND(Savings_FirstYear!W44&gt;=0.5%,Savings_FirstYear!W44&lt;1%),80%,IF(Savings_FirstYear!W44&gt;=1%,60%)))</f>
        <v>0.6</v>
      </c>
      <c r="W44" s="73">
        <f>IF(Savings_FirstYear!X44&lt;0.5%,100%,IF(AND(Savings_FirstYear!X44&gt;=0.5%,Savings_FirstYear!X44&lt;1%),80%,IF(Savings_FirstYear!X44&gt;=1%,60%)))</f>
        <v>0.6</v>
      </c>
      <c r="X44" s="73">
        <f>IF(Savings_FirstYear!Y44&lt;0.5%,100%,IF(AND(Savings_FirstYear!Y44&gt;=0.5%,Savings_FirstYear!Y44&lt;1%),80%,IF(Savings_FirstYear!Y44&gt;=1%,60%)))</f>
        <v>0.6</v>
      </c>
      <c r="Y44" s="73">
        <f>IF(Savings_FirstYear!Z44&lt;0.5%,100%,IF(AND(Savings_FirstYear!Z44&gt;=0.5%,Savings_FirstYear!Z44&lt;1%),80%,IF(Savings_FirstYear!Z44&gt;=1%,60%)))</f>
        <v>0.6</v>
      </c>
      <c r="Z44" s="73">
        <f>IF(Savings_FirstYear!AA44&lt;0.5%,100%,IF(AND(Savings_FirstYear!AA44&gt;=0.5%,Savings_FirstYear!AA44&lt;1%),80%,IF(Savings_FirstYear!AA44&gt;=1%,60%)))</f>
        <v>0.6</v>
      </c>
      <c r="AA44" s="73">
        <f>IF(Savings_FirstYear!AB44&lt;0.5%,100%,IF(AND(Savings_FirstYear!AB44&gt;=0.5%,Savings_FirstYear!AB44&lt;1%),80%,IF(Savings_FirstYear!AB44&gt;=1%,60%)))</f>
        <v>0.6</v>
      </c>
      <c r="AB44" s="73">
        <f>IF(Savings_FirstYear!AC44&lt;0.5%,100%,IF(AND(Savings_FirstYear!AC44&gt;=0.5%,Savings_FirstYear!AC44&lt;1%),80%,IF(Savings_FirstYear!AC44&gt;=1%,60%)))</f>
        <v>0.6</v>
      </c>
      <c r="AC44" s="73">
        <f>IF(Savings_FirstYear!AD44&lt;0.5%,100%,IF(AND(Savings_FirstYear!AD44&gt;=0.5%,Savings_FirstYear!AD44&lt;1%),80%,IF(Savings_FirstYear!AD44&gt;=1%,60%)))</f>
        <v>0.6</v>
      </c>
      <c r="AD44" s="73">
        <f>IF(Savings_FirstYear!AE44&lt;0.5%,100%,IF(AND(Savings_FirstYear!AE44&gt;=0.5%,Savings_FirstYear!AE44&lt;1%),80%,IF(Savings_FirstYear!AE44&gt;=1%,60%)))</f>
        <v>0.6</v>
      </c>
      <c r="AE44" s="73">
        <f>IF(Savings_FirstYear!AF44&lt;0.5%,100%,IF(AND(Savings_FirstYear!AF44&gt;=0.5%,Savings_FirstYear!AF44&lt;1%),80%,IF(Savings_FirstYear!AF44&gt;=1%,60%)))</f>
        <v>0.6</v>
      </c>
      <c r="AF44" s="73">
        <f>IF(Savings_FirstYear!AG44&lt;0.5%,100%,IF(AND(Savings_FirstYear!AG44&gt;=0.5%,Savings_FirstYear!AG44&lt;1%),80%,IF(Savings_FirstYear!AG44&gt;=1%,60%)))</f>
        <v>0.6</v>
      </c>
      <c r="AG44" s="73">
        <f>IF(Savings_FirstYear!AH44&lt;0.5%,100%,IF(AND(Savings_FirstYear!AH44&gt;=0.5%,Savings_FirstYear!AH44&lt;1%),80%,IF(Savings_FirstYear!AH44&gt;=1%,60%)))</f>
        <v>0.6</v>
      </c>
      <c r="AH44" s="73">
        <f>IF(Savings_FirstYear!AI44&lt;0.5%,100%,IF(AND(Savings_FirstYear!AI44&gt;=0.5%,Savings_FirstYear!AI44&lt;1%),80%,IF(Savings_FirstYear!AI44&gt;=1%,60%)))</f>
        <v>0.6</v>
      </c>
      <c r="AI44" s="73">
        <f>IF(Savings_FirstYear!AJ44&lt;0.5%,100%,IF(AND(Savings_FirstYear!AJ44&gt;=0.5%,Savings_FirstYear!AJ44&lt;1%),80%,IF(Savings_FirstYear!AJ44&gt;=1%,60%)))</f>
        <v>0.6</v>
      </c>
      <c r="AJ44" s="73">
        <f>IF(Savings_FirstYear!AK44&lt;0.5%,100%,IF(AND(Savings_FirstYear!AK44&gt;=0.5%,Savings_FirstYear!AK44&lt;1%),80%,IF(Savings_FirstYear!AK44&gt;=1%,60%)))</f>
        <v>0.6</v>
      </c>
      <c r="AK44" s="73">
        <f>IF(Savings_FirstYear!AL44&lt;0.5%,100%,IF(AND(Savings_FirstYear!AL44&gt;=0.5%,Savings_FirstYear!AL44&lt;1%),80%,IF(Savings_FirstYear!AL44&gt;=1%,60%)))</f>
        <v>0.6</v>
      </c>
      <c r="AL44" s="73">
        <f>IF(Savings_FirstYear!AM44&lt;0.5%,100%,IF(AND(Savings_FirstYear!AM44&gt;=0.5%,Savings_FirstYear!AM44&lt;1%),80%,IF(Savings_FirstYear!AM44&gt;=1%,60%)))</f>
        <v>0.6</v>
      </c>
      <c r="AM44" s="73">
        <f>IF(Savings_FirstYear!AN44&lt;0.5%,100%,IF(AND(Savings_FirstYear!AN44&gt;=0.5%,Savings_FirstYear!AN44&lt;1%),80%,IF(Savings_FirstYear!AN44&gt;=1%,60%)))</f>
        <v>0.6</v>
      </c>
      <c r="AN44" s="73">
        <f>IF(Savings_FirstYear!AO44&lt;0.5%,100%,IF(AND(Savings_FirstYear!AO44&gt;=0.5%,Savings_FirstYear!AO44&lt;1%),80%,IF(Savings_FirstYear!AO44&gt;=1%,60%)))</f>
        <v>0.6</v>
      </c>
      <c r="AO44" s="73">
        <f>IF(Savings_FirstYear!AP44&lt;0.5%,100%,IF(AND(Savings_FirstYear!AP44&gt;=0.5%,Savings_FirstYear!AP44&lt;1%),80%,IF(Savings_FirstYear!AP44&gt;=1%,60%)))</f>
        <v>0.6</v>
      </c>
      <c r="AP44" s="73">
        <f>IF(Savings_FirstYear!AQ44&lt;0.5%,100%,IF(AND(Savings_FirstYear!AQ44&gt;=0.5%,Savings_FirstYear!AQ44&lt;1%),80%,IF(Savings_FirstYear!AQ44&gt;=1%,60%)))</f>
        <v>0.6</v>
      </c>
      <c r="AQ44" s="42">
        <f t="shared" si="37"/>
        <v>110</v>
      </c>
      <c r="AR44" s="42">
        <f t="shared" si="0"/>
        <v>110</v>
      </c>
      <c r="AS44" s="42">
        <f t="shared" si="1"/>
        <v>110</v>
      </c>
      <c r="AT44" s="42">
        <f t="shared" si="2"/>
        <v>110</v>
      </c>
      <c r="AU44" s="42">
        <f t="shared" si="3"/>
        <v>110</v>
      </c>
      <c r="AV44" s="42">
        <f t="shared" si="4"/>
        <v>110</v>
      </c>
      <c r="AW44" s="42">
        <f t="shared" si="5"/>
        <v>110</v>
      </c>
      <c r="AX44" s="42">
        <f t="shared" si="6"/>
        <v>110</v>
      </c>
      <c r="AY44" s="42">
        <f t="shared" si="7"/>
        <v>88</v>
      </c>
      <c r="AZ44" s="42">
        <f t="shared" si="8"/>
        <v>88</v>
      </c>
      <c r="BA44" s="42">
        <f t="shared" si="9"/>
        <v>66</v>
      </c>
      <c r="BB44" s="42">
        <f t="shared" si="10"/>
        <v>66</v>
      </c>
      <c r="BC44" s="42">
        <f t="shared" si="11"/>
        <v>66</v>
      </c>
      <c r="BD44" s="42">
        <f t="shared" si="12"/>
        <v>66</v>
      </c>
      <c r="BE44" s="42">
        <f t="shared" si="13"/>
        <v>66</v>
      </c>
      <c r="BF44" s="42">
        <f t="shared" si="14"/>
        <v>66</v>
      </c>
      <c r="BG44" s="42">
        <f t="shared" si="15"/>
        <v>66</v>
      </c>
      <c r="BH44" s="42">
        <f t="shared" si="16"/>
        <v>66</v>
      </c>
      <c r="BI44" s="42">
        <f t="shared" si="17"/>
        <v>66</v>
      </c>
      <c r="BJ44" s="42">
        <f t="shared" si="18"/>
        <v>66</v>
      </c>
      <c r="BK44" s="42">
        <f t="shared" si="19"/>
        <v>66</v>
      </c>
      <c r="BL44" s="42">
        <f t="shared" si="20"/>
        <v>66</v>
      </c>
      <c r="BM44" s="42">
        <f t="shared" si="21"/>
        <v>66</v>
      </c>
      <c r="BN44" s="42">
        <f t="shared" si="22"/>
        <v>66</v>
      </c>
      <c r="BO44" s="42">
        <f t="shared" si="23"/>
        <v>66</v>
      </c>
      <c r="BP44" s="42">
        <f t="shared" si="24"/>
        <v>66</v>
      </c>
      <c r="BQ44" s="42">
        <f t="shared" si="25"/>
        <v>66</v>
      </c>
      <c r="BR44" s="42">
        <f t="shared" si="26"/>
        <v>66</v>
      </c>
      <c r="BS44" s="42">
        <f t="shared" si="27"/>
        <v>66</v>
      </c>
      <c r="BT44" s="42">
        <f t="shared" si="28"/>
        <v>66</v>
      </c>
      <c r="BU44" s="42">
        <f t="shared" si="29"/>
        <v>66</v>
      </c>
      <c r="BV44" s="42">
        <f t="shared" si="30"/>
        <v>66</v>
      </c>
      <c r="BW44" s="42">
        <f t="shared" si="31"/>
        <v>66</v>
      </c>
      <c r="BX44" s="42">
        <f t="shared" si="32"/>
        <v>66</v>
      </c>
      <c r="BY44" s="42">
        <f t="shared" si="33"/>
        <v>66</v>
      </c>
      <c r="BZ44" s="42">
        <f t="shared" si="34"/>
        <v>66</v>
      </c>
      <c r="CA44" s="42">
        <f t="shared" si="35"/>
        <v>66</v>
      </c>
      <c r="CB44" s="42">
        <f t="shared" si="36"/>
        <v>66</v>
      </c>
      <c r="CC44" s="18"/>
      <c r="CE44" s="24"/>
    </row>
    <row r="45" spans="2:83" x14ac:dyDescent="0.35">
      <c r="B45" s="27" t="s">
        <v>2109</v>
      </c>
      <c r="C45" s="27" t="s">
        <v>164</v>
      </c>
      <c r="D45" s="35">
        <v>110</v>
      </c>
      <c r="E45" s="73">
        <f>IF(Savings_FirstYear!F45&lt;0.5%,100%,IF(AND(Savings_FirstYear!F45&gt;=0.5%,Savings_FirstYear!F45&lt;1%),80%,IF(Savings_FirstYear!F45&gt;=1%,60%)))</f>
        <v>1</v>
      </c>
      <c r="F45" s="73">
        <f>IF(Savings_FirstYear!G45&lt;0.5%,100%,IF(AND(Savings_FirstYear!G45&gt;=0.5%,Savings_FirstYear!G45&lt;1%),80%,IF(Savings_FirstYear!G45&gt;=1%,60%)))</f>
        <v>1</v>
      </c>
      <c r="G45" s="73">
        <f>IF(Savings_FirstYear!H45&lt;0.5%,100%,IF(AND(Savings_FirstYear!H45&gt;=0.5%,Savings_FirstYear!H45&lt;1%),80%,IF(Savings_FirstYear!H45&gt;=1%,60%)))</f>
        <v>1</v>
      </c>
      <c r="H45" s="73">
        <f>IF(Savings_FirstYear!I45&lt;0.5%,100%,IF(AND(Savings_FirstYear!I45&gt;=0.5%,Savings_FirstYear!I45&lt;1%),80%,IF(Savings_FirstYear!I45&gt;=1%,60%)))</f>
        <v>1</v>
      </c>
      <c r="I45" s="73">
        <f>IF(Savings_FirstYear!J45&lt;0.5%,100%,IF(AND(Savings_FirstYear!J45&gt;=0.5%,Savings_FirstYear!J45&lt;1%),80%,IF(Savings_FirstYear!J45&gt;=1%,60%)))</f>
        <v>1</v>
      </c>
      <c r="J45" s="73">
        <f>IF(Savings_FirstYear!K45&lt;0.5%,100%,IF(AND(Savings_FirstYear!K45&gt;=0.5%,Savings_FirstYear!K45&lt;1%),80%,IF(Savings_FirstYear!K45&gt;=1%,60%)))</f>
        <v>1</v>
      </c>
      <c r="K45" s="73">
        <f>IF(Savings_FirstYear!L45&lt;0.5%,100%,IF(AND(Savings_FirstYear!L45&gt;=0.5%,Savings_FirstYear!L45&lt;1%),80%,IF(Savings_FirstYear!L45&gt;=1%,60%)))</f>
        <v>1</v>
      </c>
      <c r="L45" s="73">
        <f>IF(Savings_FirstYear!M45&lt;0.5%,100%,IF(AND(Savings_FirstYear!M45&gt;=0.5%,Savings_FirstYear!M45&lt;1%),80%,IF(Savings_FirstYear!M45&gt;=1%,60%)))</f>
        <v>1</v>
      </c>
      <c r="M45" s="73">
        <f>IF(Savings_FirstYear!N45&lt;0.5%,100%,IF(AND(Savings_FirstYear!N45&gt;=0.5%,Savings_FirstYear!N45&lt;1%),80%,IF(Savings_FirstYear!N45&gt;=1%,60%)))</f>
        <v>1</v>
      </c>
      <c r="N45" s="73">
        <f>IF(Savings_FirstYear!O45&lt;0.5%,100%,IF(AND(Savings_FirstYear!O45&gt;=0.5%,Savings_FirstYear!O45&lt;1%),80%,IF(Savings_FirstYear!O45&gt;=1%,60%)))</f>
        <v>0.8</v>
      </c>
      <c r="O45" s="73">
        <f>IF(Savings_FirstYear!P45&lt;0.5%,100%,IF(AND(Savings_FirstYear!P45&gt;=0.5%,Savings_FirstYear!P45&lt;1%),80%,IF(Savings_FirstYear!P45&gt;=1%,60%)))</f>
        <v>0.8</v>
      </c>
      <c r="P45" s="73">
        <f>IF(Savings_FirstYear!Q45&lt;0.5%,100%,IF(AND(Savings_FirstYear!Q45&gt;=0.5%,Savings_FirstYear!Q45&lt;1%),80%,IF(Savings_FirstYear!Q45&gt;=1%,60%)))</f>
        <v>0.8</v>
      </c>
      <c r="Q45" s="73">
        <f>IF(Savings_FirstYear!R45&lt;0.5%,100%,IF(AND(Savings_FirstYear!R45&gt;=0.5%,Savings_FirstYear!R45&lt;1%),80%,IF(Savings_FirstYear!R45&gt;=1%,60%)))</f>
        <v>0.6</v>
      </c>
      <c r="R45" s="73">
        <f>IF(Savings_FirstYear!S45&lt;0.5%,100%,IF(AND(Savings_FirstYear!S45&gt;=0.5%,Savings_FirstYear!S45&lt;1%),80%,IF(Savings_FirstYear!S45&gt;=1%,60%)))</f>
        <v>0.6</v>
      </c>
      <c r="S45" s="73">
        <f>IF(Savings_FirstYear!T45&lt;0.5%,100%,IF(AND(Savings_FirstYear!T45&gt;=0.5%,Savings_FirstYear!T45&lt;1%),80%,IF(Savings_FirstYear!T45&gt;=1%,60%)))</f>
        <v>0.6</v>
      </c>
      <c r="T45" s="73">
        <f>IF(Savings_FirstYear!U45&lt;0.5%,100%,IF(AND(Savings_FirstYear!U45&gt;=0.5%,Savings_FirstYear!U45&lt;1%),80%,IF(Savings_FirstYear!U45&gt;=1%,60%)))</f>
        <v>0.6</v>
      </c>
      <c r="U45" s="73">
        <f>IF(Savings_FirstYear!V45&lt;0.5%,100%,IF(AND(Savings_FirstYear!V45&gt;=0.5%,Savings_FirstYear!V45&lt;1%),80%,IF(Savings_FirstYear!V45&gt;=1%,60%)))</f>
        <v>0.6</v>
      </c>
      <c r="V45" s="73">
        <f>IF(Savings_FirstYear!W45&lt;0.5%,100%,IF(AND(Savings_FirstYear!W45&gt;=0.5%,Savings_FirstYear!W45&lt;1%),80%,IF(Savings_FirstYear!W45&gt;=1%,60%)))</f>
        <v>0.6</v>
      </c>
      <c r="W45" s="73">
        <f>IF(Savings_FirstYear!X45&lt;0.5%,100%,IF(AND(Savings_FirstYear!X45&gt;=0.5%,Savings_FirstYear!X45&lt;1%),80%,IF(Savings_FirstYear!X45&gt;=1%,60%)))</f>
        <v>0.6</v>
      </c>
      <c r="X45" s="73">
        <f>IF(Savings_FirstYear!Y45&lt;0.5%,100%,IF(AND(Savings_FirstYear!Y45&gt;=0.5%,Savings_FirstYear!Y45&lt;1%),80%,IF(Savings_FirstYear!Y45&gt;=1%,60%)))</f>
        <v>0.6</v>
      </c>
      <c r="Y45" s="73">
        <f>IF(Savings_FirstYear!Z45&lt;0.5%,100%,IF(AND(Savings_FirstYear!Z45&gt;=0.5%,Savings_FirstYear!Z45&lt;1%),80%,IF(Savings_FirstYear!Z45&gt;=1%,60%)))</f>
        <v>0.6</v>
      </c>
      <c r="Z45" s="73">
        <f>IF(Savings_FirstYear!AA45&lt;0.5%,100%,IF(AND(Savings_FirstYear!AA45&gt;=0.5%,Savings_FirstYear!AA45&lt;1%),80%,IF(Savings_FirstYear!AA45&gt;=1%,60%)))</f>
        <v>0.6</v>
      </c>
      <c r="AA45" s="73">
        <f>IF(Savings_FirstYear!AB45&lt;0.5%,100%,IF(AND(Savings_FirstYear!AB45&gt;=0.5%,Savings_FirstYear!AB45&lt;1%),80%,IF(Savings_FirstYear!AB45&gt;=1%,60%)))</f>
        <v>0.6</v>
      </c>
      <c r="AB45" s="73">
        <f>IF(Savings_FirstYear!AC45&lt;0.5%,100%,IF(AND(Savings_FirstYear!AC45&gt;=0.5%,Savings_FirstYear!AC45&lt;1%),80%,IF(Savings_FirstYear!AC45&gt;=1%,60%)))</f>
        <v>0.6</v>
      </c>
      <c r="AC45" s="73">
        <f>IF(Savings_FirstYear!AD45&lt;0.5%,100%,IF(AND(Savings_FirstYear!AD45&gt;=0.5%,Savings_FirstYear!AD45&lt;1%),80%,IF(Savings_FirstYear!AD45&gt;=1%,60%)))</f>
        <v>0.6</v>
      </c>
      <c r="AD45" s="73">
        <f>IF(Savings_FirstYear!AE45&lt;0.5%,100%,IF(AND(Savings_FirstYear!AE45&gt;=0.5%,Savings_FirstYear!AE45&lt;1%),80%,IF(Savings_FirstYear!AE45&gt;=1%,60%)))</f>
        <v>0.6</v>
      </c>
      <c r="AE45" s="73">
        <f>IF(Savings_FirstYear!AF45&lt;0.5%,100%,IF(AND(Savings_FirstYear!AF45&gt;=0.5%,Savings_FirstYear!AF45&lt;1%),80%,IF(Savings_FirstYear!AF45&gt;=1%,60%)))</f>
        <v>0.6</v>
      </c>
      <c r="AF45" s="73">
        <f>IF(Savings_FirstYear!AG45&lt;0.5%,100%,IF(AND(Savings_FirstYear!AG45&gt;=0.5%,Savings_FirstYear!AG45&lt;1%),80%,IF(Savings_FirstYear!AG45&gt;=1%,60%)))</f>
        <v>0.6</v>
      </c>
      <c r="AG45" s="73">
        <f>IF(Savings_FirstYear!AH45&lt;0.5%,100%,IF(AND(Savings_FirstYear!AH45&gt;=0.5%,Savings_FirstYear!AH45&lt;1%),80%,IF(Savings_FirstYear!AH45&gt;=1%,60%)))</f>
        <v>0.6</v>
      </c>
      <c r="AH45" s="73">
        <f>IF(Savings_FirstYear!AI45&lt;0.5%,100%,IF(AND(Savings_FirstYear!AI45&gt;=0.5%,Savings_FirstYear!AI45&lt;1%),80%,IF(Savings_FirstYear!AI45&gt;=1%,60%)))</f>
        <v>0.6</v>
      </c>
      <c r="AI45" s="73">
        <f>IF(Savings_FirstYear!AJ45&lt;0.5%,100%,IF(AND(Savings_FirstYear!AJ45&gt;=0.5%,Savings_FirstYear!AJ45&lt;1%),80%,IF(Savings_FirstYear!AJ45&gt;=1%,60%)))</f>
        <v>0.6</v>
      </c>
      <c r="AJ45" s="73">
        <f>IF(Savings_FirstYear!AK45&lt;0.5%,100%,IF(AND(Savings_FirstYear!AK45&gt;=0.5%,Savings_FirstYear!AK45&lt;1%),80%,IF(Savings_FirstYear!AK45&gt;=1%,60%)))</f>
        <v>0.6</v>
      </c>
      <c r="AK45" s="73">
        <f>IF(Savings_FirstYear!AL45&lt;0.5%,100%,IF(AND(Savings_FirstYear!AL45&gt;=0.5%,Savings_FirstYear!AL45&lt;1%),80%,IF(Savings_FirstYear!AL45&gt;=1%,60%)))</f>
        <v>0.6</v>
      </c>
      <c r="AL45" s="73">
        <f>IF(Savings_FirstYear!AM45&lt;0.5%,100%,IF(AND(Savings_FirstYear!AM45&gt;=0.5%,Savings_FirstYear!AM45&lt;1%),80%,IF(Savings_FirstYear!AM45&gt;=1%,60%)))</f>
        <v>0.6</v>
      </c>
      <c r="AM45" s="73">
        <f>IF(Savings_FirstYear!AN45&lt;0.5%,100%,IF(AND(Savings_FirstYear!AN45&gt;=0.5%,Savings_FirstYear!AN45&lt;1%),80%,IF(Savings_FirstYear!AN45&gt;=1%,60%)))</f>
        <v>0.6</v>
      </c>
      <c r="AN45" s="73">
        <f>IF(Savings_FirstYear!AO45&lt;0.5%,100%,IF(AND(Savings_FirstYear!AO45&gt;=0.5%,Savings_FirstYear!AO45&lt;1%),80%,IF(Savings_FirstYear!AO45&gt;=1%,60%)))</f>
        <v>0.6</v>
      </c>
      <c r="AO45" s="73">
        <f>IF(Savings_FirstYear!AP45&lt;0.5%,100%,IF(AND(Savings_FirstYear!AP45&gt;=0.5%,Savings_FirstYear!AP45&lt;1%),80%,IF(Savings_FirstYear!AP45&gt;=1%,60%)))</f>
        <v>0.6</v>
      </c>
      <c r="AP45" s="73">
        <f>IF(Savings_FirstYear!AQ45&lt;0.5%,100%,IF(AND(Savings_FirstYear!AQ45&gt;=0.5%,Savings_FirstYear!AQ45&lt;1%),80%,IF(Savings_FirstYear!AQ45&gt;=1%,60%)))</f>
        <v>0.6</v>
      </c>
      <c r="AQ45" s="42">
        <f t="shared" si="37"/>
        <v>110</v>
      </c>
      <c r="AR45" s="42">
        <f t="shared" si="0"/>
        <v>110</v>
      </c>
      <c r="AS45" s="42">
        <f t="shared" si="1"/>
        <v>110</v>
      </c>
      <c r="AT45" s="42">
        <f t="shared" si="2"/>
        <v>110</v>
      </c>
      <c r="AU45" s="42">
        <f t="shared" si="3"/>
        <v>110</v>
      </c>
      <c r="AV45" s="42">
        <f t="shared" si="4"/>
        <v>110</v>
      </c>
      <c r="AW45" s="42">
        <f t="shared" si="5"/>
        <v>110</v>
      </c>
      <c r="AX45" s="42">
        <f t="shared" si="6"/>
        <v>110</v>
      </c>
      <c r="AY45" s="42">
        <f t="shared" si="7"/>
        <v>110</v>
      </c>
      <c r="AZ45" s="42">
        <f t="shared" si="8"/>
        <v>88</v>
      </c>
      <c r="BA45" s="42">
        <f t="shared" si="9"/>
        <v>88</v>
      </c>
      <c r="BB45" s="42">
        <f t="shared" si="10"/>
        <v>88</v>
      </c>
      <c r="BC45" s="42">
        <f t="shared" si="11"/>
        <v>66</v>
      </c>
      <c r="BD45" s="42">
        <f t="shared" si="12"/>
        <v>66</v>
      </c>
      <c r="BE45" s="42">
        <f t="shared" si="13"/>
        <v>66</v>
      </c>
      <c r="BF45" s="42">
        <f t="shared" si="14"/>
        <v>66</v>
      </c>
      <c r="BG45" s="42">
        <f t="shared" si="15"/>
        <v>66</v>
      </c>
      <c r="BH45" s="42">
        <f t="shared" si="16"/>
        <v>66</v>
      </c>
      <c r="BI45" s="42">
        <f t="shared" si="17"/>
        <v>66</v>
      </c>
      <c r="BJ45" s="42">
        <f t="shared" si="18"/>
        <v>66</v>
      </c>
      <c r="BK45" s="42">
        <f t="shared" si="19"/>
        <v>66</v>
      </c>
      <c r="BL45" s="42">
        <f t="shared" si="20"/>
        <v>66</v>
      </c>
      <c r="BM45" s="42">
        <f t="shared" si="21"/>
        <v>66</v>
      </c>
      <c r="BN45" s="42">
        <f t="shared" si="22"/>
        <v>66</v>
      </c>
      <c r="BO45" s="42">
        <f t="shared" si="23"/>
        <v>66</v>
      </c>
      <c r="BP45" s="42">
        <f t="shared" si="24"/>
        <v>66</v>
      </c>
      <c r="BQ45" s="42">
        <f t="shared" si="25"/>
        <v>66</v>
      </c>
      <c r="BR45" s="42">
        <f t="shared" si="26"/>
        <v>66</v>
      </c>
      <c r="BS45" s="42">
        <f t="shared" si="27"/>
        <v>66</v>
      </c>
      <c r="BT45" s="42">
        <f t="shared" si="28"/>
        <v>66</v>
      </c>
      <c r="BU45" s="42">
        <f t="shared" si="29"/>
        <v>66</v>
      </c>
      <c r="BV45" s="42">
        <f t="shared" si="30"/>
        <v>66</v>
      </c>
      <c r="BW45" s="42">
        <f t="shared" si="31"/>
        <v>66</v>
      </c>
      <c r="BX45" s="42">
        <f t="shared" si="32"/>
        <v>66</v>
      </c>
      <c r="BY45" s="42">
        <f t="shared" si="33"/>
        <v>66</v>
      </c>
      <c r="BZ45" s="42">
        <f t="shared" si="34"/>
        <v>66</v>
      </c>
      <c r="CA45" s="42">
        <f t="shared" si="35"/>
        <v>66</v>
      </c>
      <c r="CB45" s="42">
        <f t="shared" si="36"/>
        <v>66</v>
      </c>
      <c r="CC45" s="18"/>
      <c r="CE45" s="24"/>
    </row>
    <row r="46" spans="2:83" x14ac:dyDescent="0.35">
      <c r="B46" s="27" t="s">
        <v>2110</v>
      </c>
      <c r="C46" s="27" t="s">
        <v>100</v>
      </c>
      <c r="D46" s="35">
        <v>110</v>
      </c>
      <c r="E46" s="73">
        <f>IF(Savings_FirstYear!F46&lt;0.5%,100%,IF(AND(Savings_FirstYear!F46&gt;=0.5%,Savings_FirstYear!F46&lt;1%),80%,IF(Savings_FirstYear!F46&gt;=1%,60%)))</f>
        <v>1</v>
      </c>
      <c r="F46" s="73">
        <f>IF(Savings_FirstYear!G46&lt;0.5%,100%,IF(AND(Savings_FirstYear!G46&gt;=0.5%,Savings_FirstYear!G46&lt;1%),80%,IF(Savings_FirstYear!G46&gt;=1%,60%)))</f>
        <v>1</v>
      </c>
      <c r="G46" s="73">
        <f>IF(Savings_FirstYear!H46&lt;0.5%,100%,IF(AND(Savings_FirstYear!H46&gt;=0.5%,Savings_FirstYear!H46&lt;1%),80%,IF(Savings_FirstYear!H46&gt;=1%,60%)))</f>
        <v>1</v>
      </c>
      <c r="H46" s="73">
        <f>IF(Savings_FirstYear!I46&lt;0.5%,100%,IF(AND(Savings_FirstYear!I46&gt;=0.5%,Savings_FirstYear!I46&lt;1%),80%,IF(Savings_FirstYear!I46&gt;=1%,60%)))</f>
        <v>1</v>
      </c>
      <c r="I46" s="73">
        <f>IF(Savings_FirstYear!J46&lt;0.5%,100%,IF(AND(Savings_FirstYear!J46&gt;=0.5%,Savings_FirstYear!J46&lt;1%),80%,IF(Savings_FirstYear!J46&gt;=1%,60%)))</f>
        <v>1</v>
      </c>
      <c r="J46" s="73">
        <f>IF(Savings_FirstYear!K46&lt;0.5%,100%,IF(AND(Savings_FirstYear!K46&gt;=0.5%,Savings_FirstYear!K46&lt;1%),80%,IF(Savings_FirstYear!K46&gt;=1%,60%)))</f>
        <v>1</v>
      </c>
      <c r="K46" s="73">
        <f>IF(Savings_FirstYear!L46&lt;0.5%,100%,IF(AND(Savings_FirstYear!L46&gt;=0.5%,Savings_FirstYear!L46&lt;1%),80%,IF(Savings_FirstYear!L46&gt;=1%,60%)))</f>
        <v>1</v>
      </c>
      <c r="L46" s="73">
        <f>IF(Savings_FirstYear!M46&lt;0.5%,100%,IF(AND(Savings_FirstYear!M46&gt;=0.5%,Savings_FirstYear!M46&lt;1%),80%,IF(Savings_FirstYear!M46&gt;=1%,60%)))</f>
        <v>1</v>
      </c>
      <c r="M46" s="73">
        <f>IF(Savings_FirstYear!N46&lt;0.5%,100%,IF(AND(Savings_FirstYear!N46&gt;=0.5%,Savings_FirstYear!N46&lt;1%),80%,IF(Savings_FirstYear!N46&gt;=1%,60%)))</f>
        <v>0.8</v>
      </c>
      <c r="N46" s="73">
        <f>IF(Savings_FirstYear!O46&lt;0.5%,100%,IF(AND(Savings_FirstYear!O46&gt;=0.5%,Savings_FirstYear!O46&lt;1%),80%,IF(Savings_FirstYear!O46&gt;=1%,60%)))</f>
        <v>0.8</v>
      </c>
      <c r="O46" s="73">
        <f>IF(Savings_FirstYear!P46&lt;0.5%,100%,IF(AND(Savings_FirstYear!P46&gt;=0.5%,Savings_FirstYear!P46&lt;1%),80%,IF(Savings_FirstYear!P46&gt;=1%,60%)))</f>
        <v>0.8</v>
      </c>
      <c r="P46" s="73">
        <f>IF(Savings_FirstYear!Q46&lt;0.5%,100%,IF(AND(Savings_FirstYear!Q46&gt;=0.5%,Savings_FirstYear!Q46&lt;1%),80%,IF(Savings_FirstYear!Q46&gt;=1%,60%)))</f>
        <v>0.6</v>
      </c>
      <c r="Q46" s="73">
        <f>IF(Savings_FirstYear!R46&lt;0.5%,100%,IF(AND(Savings_FirstYear!R46&gt;=0.5%,Savings_FirstYear!R46&lt;1%),80%,IF(Savings_FirstYear!R46&gt;=1%,60%)))</f>
        <v>0.6</v>
      </c>
      <c r="R46" s="73">
        <f>IF(Savings_FirstYear!S46&lt;0.5%,100%,IF(AND(Savings_FirstYear!S46&gt;=0.5%,Savings_FirstYear!S46&lt;1%),80%,IF(Savings_FirstYear!S46&gt;=1%,60%)))</f>
        <v>0.6</v>
      </c>
      <c r="S46" s="73">
        <f>IF(Savings_FirstYear!T46&lt;0.5%,100%,IF(AND(Savings_FirstYear!T46&gt;=0.5%,Savings_FirstYear!T46&lt;1%),80%,IF(Savings_FirstYear!T46&gt;=1%,60%)))</f>
        <v>0.6</v>
      </c>
      <c r="T46" s="73">
        <f>IF(Savings_FirstYear!U46&lt;0.5%,100%,IF(AND(Savings_FirstYear!U46&gt;=0.5%,Savings_FirstYear!U46&lt;1%),80%,IF(Savings_FirstYear!U46&gt;=1%,60%)))</f>
        <v>0.6</v>
      </c>
      <c r="U46" s="73">
        <f>IF(Savings_FirstYear!V46&lt;0.5%,100%,IF(AND(Savings_FirstYear!V46&gt;=0.5%,Savings_FirstYear!V46&lt;1%),80%,IF(Savings_FirstYear!V46&gt;=1%,60%)))</f>
        <v>0.6</v>
      </c>
      <c r="V46" s="73">
        <f>IF(Savings_FirstYear!W46&lt;0.5%,100%,IF(AND(Savings_FirstYear!W46&gt;=0.5%,Savings_FirstYear!W46&lt;1%),80%,IF(Savings_FirstYear!W46&gt;=1%,60%)))</f>
        <v>0.6</v>
      </c>
      <c r="W46" s="73">
        <f>IF(Savings_FirstYear!X46&lt;0.5%,100%,IF(AND(Savings_FirstYear!X46&gt;=0.5%,Savings_FirstYear!X46&lt;1%),80%,IF(Savings_FirstYear!X46&gt;=1%,60%)))</f>
        <v>0.6</v>
      </c>
      <c r="X46" s="73">
        <f>IF(Savings_FirstYear!Y46&lt;0.5%,100%,IF(AND(Savings_FirstYear!Y46&gt;=0.5%,Savings_FirstYear!Y46&lt;1%),80%,IF(Savings_FirstYear!Y46&gt;=1%,60%)))</f>
        <v>0.6</v>
      </c>
      <c r="Y46" s="73">
        <f>IF(Savings_FirstYear!Z46&lt;0.5%,100%,IF(AND(Savings_FirstYear!Z46&gt;=0.5%,Savings_FirstYear!Z46&lt;1%),80%,IF(Savings_FirstYear!Z46&gt;=1%,60%)))</f>
        <v>0.6</v>
      </c>
      <c r="Z46" s="73">
        <f>IF(Savings_FirstYear!AA46&lt;0.5%,100%,IF(AND(Savings_FirstYear!AA46&gt;=0.5%,Savings_FirstYear!AA46&lt;1%),80%,IF(Savings_FirstYear!AA46&gt;=1%,60%)))</f>
        <v>0.6</v>
      </c>
      <c r="AA46" s="73">
        <f>IF(Savings_FirstYear!AB46&lt;0.5%,100%,IF(AND(Savings_FirstYear!AB46&gt;=0.5%,Savings_FirstYear!AB46&lt;1%),80%,IF(Savings_FirstYear!AB46&gt;=1%,60%)))</f>
        <v>0.6</v>
      </c>
      <c r="AB46" s="73">
        <f>IF(Savings_FirstYear!AC46&lt;0.5%,100%,IF(AND(Savings_FirstYear!AC46&gt;=0.5%,Savings_FirstYear!AC46&lt;1%),80%,IF(Savings_FirstYear!AC46&gt;=1%,60%)))</f>
        <v>0.6</v>
      </c>
      <c r="AC46" s="73">
        <f>IF(Savings_FirstYear!AD46&lt;0.5%,100%,IF(AND(Savings_FirstYear!AD46&gt;=0.5%,Savings_FirstYear!AD46&lt;1%),80%,IF(Savings_FirstYear!AD46&gt;=1%,60%)))</f>
        <v>0.6</v>
      </c>
      <c r="AD46" s="73">
        <f>IF(Savings_FirstYear!AE46&lt;0.5%,100%,IF(AND(Savings_FirstYear!AE46&gt;=0.5%,Savings_FirstYear!AE46&lt;1%),80%,IF(Savings_FirstYear!AE46&gt;=1%,60%)))</f>
        <v>0.6</v>
      </c>
      <c r="AE46" s="73">
        <f>IF(Savings_FirstYear!AF46&lt;0.5%,100%,IF(AND(Savings_FirstYear!AF46&gt;=0.5%,Savings_FirstYear!AF46&lt;1%),80%,IF(Savings_FirstYear!AF46&gt;=1%,60%)))</f>
        <v>0.6</v>
      </c>
      <c r="AF46" s="73">
        <f>IF(Savings_FirstYear!AG46&lt;0.5%,100%,IF(AND(Savings_FirstYear!AG46&gt;=0.5%,Savings_FirstYear!AG46&lt;1%),80%,IF(Savings_FirstYear!AG46&gt;=1%,60%)))</f>
        <v>0.6</v>
      </c>
      <c r="AG46" s="73">
        <f>IF(Savings_FirstYear!AH46&lt;0.5%,100%,IF(AND(Savings_FirstYear!AH46&gt;=0.5%,Savings_FirstYear!AH46&lt;1%),80%,IF(Savings_FirstYear!AH46&gt;=1%,60%)))</f>
        <v>0.6</v>
      </c>
      <c r="AH46" s="73">
        <f>IF(Savings_FirstYear!AI46&lt;0.5%,100%,IF(AND(Savings_FirstYear!AI46&gt;=0.5%,Savings_FirstYear!AI46&lt;1%),80%,IF(Savings_FirstYear!AI46&gt;=1%,60%)))</f>
        <v>0.6</v>
      </c>
      <c r="AI46" s="73">
        <f>IF(Savings_FirstYear!AJ46&lt;0.5%,100%,IF(AND(Savings_FirstYear!AJ46&gt;=0.5%,Savings_FirstYear!AJ46&lt;1%),80%,IF(Savings_FirstYear!AJ46&gt;=1%,60%)))</f>
        <v>0.6</v>
      </c>
      <c r="AJ46" s="73">
        <f>IF(Savings_FirstYear!AK46&lt;0.5%,100%,IF(AND(Savings_FirstYear!AK46&gt;=0.5%,Savings_FirstYear!AK46&lt;1%),80%,IF(Savings_FirstYear!AK46&gt;=1%,60%)))</f>
        <v>0.6</v>
      </c>
      <c r="AK46" s="73">
        <f>IF(Savings_FirstYear!AL46&lt;0.5%,100%,IF(AND(Savings_FirstYear!AL46&gt;=0.5%,Savings_FirstYear!AL46&lt;1%),80%,IF(Savings_FirstYear!AL46&gt;=1%,60%)))</f>
        <v>0.6</v>
      </c>
      <c r="AL46" s="73">
        <f>IF(Savings_FirstYear!AM46&lt;0.5%,100%,IF(AND(Savings_FirstYear!AM46&gt;=0.5%,Savings_FirstYear!AM46&lt;1%),80%,IF(Savings_FirstYear!AM46&gt;=1%,60%)))</f>
        <v>0.6</v>
      </c>
      <c r="AM46" s="73">
        <f>IF(Savings_FirstYear!AN46&lt;0.5%,100%,IF(AND(Savings_FirstYear!AN46&gt;=0.5%,Savings_FirstYear!AN46&lt;1%),80%,IF(Savings_FirstYear!AN46&gt;=1%,60%)))</f>
        <v>0.6</v>
      </c>
      <c r="AN46" s="73">
        <f>IF(Savings_FirstYear!AO46&lt;0.5%,100%,IF(AND(Savings_FirstYear!AO46&gt;=0.5%,Savings_FirstYear!AO46&lt;1%),80%,IF(Savings_FirstYear!AO46&gt;=1%,60%)))</f>
        <v>0.6</v>
      </c>
      <c r="AO46" s="73">
        <f>IF(Savings_FirstYear!AP46&lt;0.5%,100%,IF(AND(Savings_FirstYear!AP46&gt;=0.5%,Savings_FirstYear!AP46&lt;1%),80%,IF(Savings_FirstYear!AP46&gt;=1%,60%)))</f>
        <v>0.6</v>
      </c>
      <c r="AP46" s="73">
        <f>IF(Savings_FirstYear!AQ46&lt;0.5%,100%,IF(AND(Savings_FirstYear!AQ46&gt;=0.5%,Savings_FirstYear!AQ46&lt;1%),80%,IF(Savings_FirstYear!AQ46&gt;=1%,60%)))</f>
        <v>0.6</v>
      </c>
      <c r="AQ46" s="42">
        <f t="shared" si="37"/>
        <v>110</v>
      </c>
      <c r="AR46" s="42">
        <f t="shared" si="0"/>
        <v>110</v>
      </c>
      <c r="AS46" s="42">
        <f t="shared" si="1"/>
        <v>110</v>
      </c>
      <c r="AT46" s="42">
        <f t="shared" si="2"/>
        <v>110</v>
      </c>
      <c r="AU46" s="42">
        <f t="shared" si="3"/>
        <v>110</v>
      </c>
      <c r="AV46" s="42">
        <f t="shared" si="4"/>
        <v>110</v>
      </c>
      <c r="AW46" s="42">
        <f t="shared" si="5"/>
        <v>110</v>
      </c>
      <c r="AX46" s="42">
        <f t="shared" si="6"/>
        <v>110</v>
      </c>
      <c r="AY46" s="42">
        <f t="shared" si="7"/>
        <v>88</v>
      </c>
      <c r="AZ46" s="42">
        <f t="shared" si="8"/>
        <v>88</v>
      </c>
      <c r="BA46" s="42">
        <f t="shared" si="9"/>
        <v>88</v>
      </c>
      <c r="BB46" s="42">
        <f t="shared" si="10"/>
        <v>66</v>
      </c>
      <c r="BC46" s="42">
        <f t="shared" si="11"/>
        <v>66</v>
      </c>
      <c r="BD46" s="42">
        <f t="shared" si="12"/>
        <v>66</v>
      </c>
      <c r="BE46" s="42">
        <f t="shared" si="13"/>
        <v>66</v>
      </c>
      <c r="BF46" s="42">
        <f t="shared" si="14"/>
        <v>66</v>
      </c>
      <c r="BG46" s="42">
        <f t="shared" si="15"/>
        <v>66</v>
      </c>
      <c r="BH46" s="42">
        <f t="shared" si="16"/>
        <v>66</v>
      </c>
      <c r="BI46" s="42">
        <f t="shared" si="17"/>
        <v>66</v>
      </c>
      <c r="BJ46" s="42">
        <f t="shared" si="18"/>
        <v>66</v>
      </c>
      <c r="BK46" s="42">
        <f t="shared" si="19"/>
        <v>66</v>
      </c>
      <c r="BL46" s="42">
        <f t="shared" si="20"/>
        <v>66</v>
      </c>
      <c r="BM46" s="42">
        <f t="shared" si="21"/>
        <v>66</v>
      </c>
      <c r="BN46" s="42">
        <f t="shared" si="22"/>
        <v>66</v>
      </c>
      <c r="BO46" s="42">
        <f t="shared" si="23"/>
        <v>66</v>
      </c>
      <c r="BP46" s="42">
        <f t="shared" si="24"/>
        <v>66</v>
      </c>
      <c r="BQ46" s="42">
        <f t="shared" si="25"/>
        <v>66</v>
      </c>
      <c r="BR46" s="42">
        <f t="shared" si="26"/>
        <v>66</v>
      </c>
      <c r="BS46" s="42">
        <f t="shared" si="27"/>
        <v>66</v>
      </c>
      <c r="BT46" s="42">
        <f t="shared" si="28"/>
        <v>66</v>
      </c>
      <c r="BU46" s="42">
        <f t="shared" si="29"/>
        <v>66</v>
      </c>
      <c r="BV46" s="42">
        <f t="shared" si="30"/>
        <v>66</v>
      </c>
      <c r="BW46" s="42">
        <f t="shared" si="31"/>
        <v>66</v>
      </c>
      <c r="BX46" s="42">
        <f t="shared" si="32"/>
        <v>66</v>
      </c>
      <c r="BY46" s="42">
        <f t="shared" si="33"/>
        <v>66</v>
      </c>
      <c r="BZ46" s="42">
        <f t="shared" si="34"/>
        <v>66</v>
      </c>
      <c r="CA46" s="42">
        <f t="shared" si="35"/>
        <v>66</v>
      </c>
      <c r="CB46" s="42">
        <f t="shared" si="36"/>
        <v>66</v>
      </c>
      <c r="CC46" s="18"/>
      <c r="CE46" s="24"/>
    </row>
    <row r="47" spans="2:83" x14ac:dyDescent="0.35">
      <c r="B47" s="27" t="s">
        <v>2111</v>
      </c>
      <c r="C47" s="27" t="s">
        <v>94</v>
      </c>
      <c r="D47" s="35">
        <v>110</v>
      </c>
      <c r="E47" s="73">
        <f>IF(Savings_FirstYear!F47&lt;0.5%,100%,IF(AND(Savings_FirstYear!F47&gt;=0.5%,Savings_FirstYear!F47&lt;1%),80%,IF(Savings_FirstYear!F47&gt;=1%,60%)))</f>
        <v>1</v>
      </c>
      <c r="F47" s="73">
        <f>IF(Savings_FirstYear!G47&lt;0.5%,100%,IF(AND(Savings_FirstYear!G47&gt;=0.5%,Savings_FirstYear!G47&lt;1%),80%,IF(Savings_FirstYear!G47&gt;=1%,60%)))</f>
        <v>1</v>
      </c>
      <c r="G47" s="73">
        <f>IF(Savings_FirstYear!H47&lt;0.5%,100%,IF(AND(Savings_FirstYear!H47&gt;=0.5%,Savings_FirstYear!H47&lt;1%),80%,IF(Savings_FirstYear!H47&gt;=1%,60%)))</f>
        <v>1</v>
      </c>
      <c r="H47" s="73">
        <f>IF(Savings_FirstYear!I47&lt;0.5%,100%,IF(AND(Savings_FirstYear!I47&gt;=0.5%,Savings_FirstYear!I47&lt;1%),80%,IF(Savings_FirstYear!I47&gt;=1%,60%)))</f>
        <v>1</v>
      </c>
      <c r="I47" s="73">
        <f>IF(Savings_FirstYear!J47&lt;0.5%,100%,IF(AND(Savings_FirstYear!J47&gt;=0.5%,Savings_FirstYear!J47&lt;1%),80%,IF(Savings_FirstYear!J47&gt;=1%,60%)))</f>
        <v>1</v>
      </c>
      <c r="J47" s="73">
        <f>IF(Savings_FirstYear!K47&lt;0.5%,100%,IF(AND(Savings_FirstYear!K47&gt;=0.5%,Savings_FirstYear!K47&lt;1%),80%,IF(Savings_FirstYear!K47&gt;=1%,60%)))</f>
        <v>1</v>
      </c>
      <c r="K47" s="73">
        <f>IF(Savings_FirstYear!L47&lt;0.5%,100%,IF(AND(Savings_FirstYear!L47&gt;=0.5%,Savings_FirstYear!L47&lt;1%),80%,IF(Savings_FirstYear!L47&gt;=1%,60%)))</f>
        <v>1</v>
      </c>
      <c r="L47" s="73">
        <f>IF(Savings_FirstYear!M47&lt;0.5%,100%,IF(AND(Savings_FirstYear!M47&gt;=0.5%,Savings_FirstYear!M47&lt;1%),80%,IF(Savings_FirstYear!M47&gt;=1%,60%)))</f>
        <v>1</v>
      </c>
      <c r="M47" s="73">
        <f>IF(Savings_FirstYear!N47&lt;0.5%,100%,IF(AND(Savings_FirstYear!N47&gt;=0.5%,Savings_FirstYear!N47&lt;1%),80%,IF(Savings_FirstYear!N47&gt;=1%,60%)))</f>
        <v>1</v>
      </c>
      <c r="N47" s="73">
        <f>IF(Savings_FirstYear!O47&lt;0.5%,100%,IF(AND(Savings_FirstYear!O47&gt;=0.5%,Savings_FirstYear!O47&lt;1%),80%,IF(Savings_FirstYear!O47&gt;=1%,60%)))</f>
        <v>0.8</v>
      </c>
      <c r="O47" s="73">
        <f>IF(Savings_FirstYear!P47&lt;0.5%,100%,IF(AND(Savings_FirstYear!P47&gt;=0.5%,Savings_FirstYear!P47&lt;1%),80%,IF(Savings_FirstYear!P47&gt;=1%,60%)))</f>
        <v>0.8</v>
      </c>
      <c r="P47" s="73">
        <f>IF(Savings_FirstYear!Q47&lt;0.5%,100%,IF(AND(Savings_FirstYear!Q47&gt;=0.5%,Savings_FirstYear!Q47&lt;1%),80%,IF(Savings_FirstYear!Q47&gt;=1%,60%)))</f>
        <v>0.8</v>
      </c>
      <c r="Q47" s="73">
        <f>IF(Savings_FirstYear!R47&lt;0.5%,100%,IF(AND(Savings_FirstYear!R47&gt;=0.5%,Savings_FirstYear!R47&lt;1%),80%,IF(Savings_FirstYear!R47&gt;=1%,60%)))</f>
        <v>0.6</v>
      </c>
      <c r="R47" s="73">
        <f>IF(Savings_FirstYear!S47&lt;0.5%,100%,IF(AND(Savings_FirstYear!S47&gt;=0.5%,Savings_FirstYear!S47&lt;1%),80%,IF(Savings_FirstYear!S47&gt;=1%,60%)))</f>
        <v>0.6</v>
      </c>
      <c r="S47" s="73">
        <f>IF(Savings_FirstYear!T47&lt;0.5%,100%,IF(AND(Savings_FirstYear!T47&gt;=0.5%,Savings_FirstYear!T47&lt;1%),80%,IF(Savings_FirstYear!T47&gt;=1%,60%)))</f>
        <v>0.6</v>
      </c>
      <c r="T47" s="73">
        <f>IF(Savings_FirstYear!U47&lt;0.5%,100%,IF(AND(Savings_FirstYear!U47&gt;=0.5%,Savings_FirstYear!U47&lt;1%),80%,IF(Savings_FirstYear!U47&gt;=1%,60%)))</f>
        <v>0.6</v>
      </c>
      <c r="U47" s="73">
        <f>IF(Savings_FirstYear!V47&lt;0.5%,100%,IF(AND(Savings_FirstYear!V47&gt;=0.5%,Savings_FirstYear!V47&lt;1%),80%,IF(Savings_FirstYear!V47&gt;=1%,60%)))</f>
        <v>0.6</v>
      </c>
      <c r="V47" s="73">
        <f>IF(Savings_FirstYear!W47&lt;0.5%,100%,IF(AND(Savings_FirstYear!W47&gt;=0.5%,Savings_FirstYear!W47&lt;1%),80%,IF(Savings_FirstYear!W47&gt;=1%,60%)))</f>
        <v>0.6</v>
      </c>
      <c r="W47" s="73">
        <f>IF(Savings_FirstYear!X47&lt;0.5%,100%,IF(AND(Savings_FirstYear!X47&gt;=0.5%,Savings_FirstYear!X47&lt;1%),80%,IF(Savings_FirstYear!X47&gt;=1%,60%)))</f>
        <v>0.6</v>
      </c>
      <c r="X47" s="73">
        <f>IF(Savings_FirstYear!Y47&lt;0.5%,100%,IF(AND(Savings_FirstYear!Y47&gt;=0.5%,Savings_FirstYear!Y47&lt;1%),80%,IF(Savings_FirstYear!Y47&gt;=1%,60%)))</f>
        <v>0.6</v>
      </c>
      <c r="Y47" s="73">
        <f>IF(Savings_FirstYear!Z47&lt;0.5%,100%,IF(AND(Savings_FirstYear!Z47&gt;=0.5%,Savings_FirstYear!Z47&lt;1%),80%,IF(Savings_FirstYear!Z47&gt;=1%,60%)))</f>
        <v>0.6</v>
      </c>
      <c r="Z47" s="73">
        <f>IF(Savings_FirstYear!AA47&lt;0.5%,100%,IF(AND(Savings_FirstYear!AA47&gt;=0.5%,Savings_FirstYear!AA47&lt;1%),80%,IF(Savings_FirstYear!AA47&gt;=1%,60%)))</f>
        <v>0.6</v>
      </c>
      <c r="AA47" s="73">
        <f>IF(Savings_FirstYear!AB47&lt;0.5%,100%,IF(AND(Savings_FirstYear!AB47&gt;=0.5%,Savings_FirstYear!AB47&lt;1%),80%,IF(Savings_FirstYear!AB47&gt;=1%,60%)))</f>
        <v>0.6</v>
      </c>
      <c r="AB47" s="73">
        <f>IF(Savings_FirstYear!AC47&lt;0.5%,100%,IF(AND(Savings_FirstYear!AC47&gt;=0.5%,Savings_FirstYear!AC47&lt;1%),80%,IF(Savings_FirstYear!AC47&gt;=1%,60%)))</f>
        <v>0.6</v>
      </c>
      <c r="AC47" s="73">
        <f>IF(Savings_FirstYear!AD47&lt;0.5%,100%,IF(AND(Savings_FirstYear!AD47&gt;=0.5%,Savings_FirstYear!AD47&lt;1%),80%,IF(Savings_FirstYear!AD47&gt;=1%,60%)))</f>
        <v>0.6</v>
      </c>
      <c r="AD47" s="73">
        <f>IF(Savings_FirstYear!AE47&lt;0.5%,100%,IF(AND(Savings_FirstYear!AE47&gt;=0.5%,Savings_FirstYear!AE47&lt;1%),80%,IF(Savings_FirstYear!AE47&gt;=1%,60%)))</f>
        <v>0.6</v>
      </c>
      <c r="AE47" s="73">
        <f>IF(Savings_FirstYear!AF47&lt;0.5%,100%,IF(AND(Savings_FirstYear!AF47&gt;=0.5%,Savings_FirstYear!AF47&lt;1%),80%,IF(Savings_FirstYear!AF47&gt;=1%,60%)))</f>
        <v>0.6</v>
      </c>
      <c r="AF47" s="73">
        <f>IF(Savings_FirstYear!AG47&lt;0.5%,100%,IF(AND(Savings_FirstYear!AG47&gt;=0.5%,Savings_FirstYear!AG47&lt;1%),80%,IF(Savings_FirstYear!AG47&gt;=1%,60%)))</f>
        <v>0.6</v>
      </c>
      <c r="AG47" s="73">
        <f>IF(Savings_FirstYear!AH47&lt;0.5%,100%,IF(AND(Savings_FirstYear!AH47&gt;=0.5%,Savings_FirstYear!AH47&lt;1%),80%,IF(Savings_FirstYear!AH47&gt;=1%,60%)))</f>
        <v>0.6</v>
      </c>
      <c r="AH47" s="73">
        <f>IF(Savings_FirstYear!AI47&lt;0.5%,100%,IF(AND(Savings_FirstYear!AI47&gt;=0.5%,Savings_FirstYear!AI47&lt;1%),80%,IF(Savings_FirstYear!AI47&gt;=1%,60%)))</f>
        <v>0.6</v>
      </c>
      <c r="AI47" s="73">
        <f>IF(Savings_FirstYear!AJ47&lt;0.5%,100%,IF(AND(Savings_FirstYear!AJ47&gt;=0.5%,Savings_FirstYear!AJ47&lt;1%),80%,IF(Savings_FirstYear!AJ47&gt;=1%,60%)))</f>
        <v>0.6</v>
      </c>
      <c r="AJ47" s="73">
        <f>IF(Savings_FirstYear!AK47&lt;0.5%,100%,IF(AND(Savings_FirstYear!AK47&gt;=0.5%,Savings_FirstYear!AK47&lt;1%),80%,IF(Savings_FirstYear!AK47&gt;=1%,60%)))</f>
        <v>0.6</v>
      </c>
      <c r="AK47" s="73">
        <f>IF(Savings_FirstYear!AL47&lt;0.5%,100%,IF(AND(Savings_FirstYear!AL47&gt;=0.5%,Savings_FirstYear!AL47&lt;1%),80%,IF(Savings_FirstYear!AL47&gt;=1%,60%)))</f>
        <v>0.6</v>
      </c>
      <c r="AL47" s="73">
        <f>IF(Savings_FirstYear!AM47&lt;0.5%,100%,IF(AND(Savings_FirstYear!AM47&gt;=0.5%,Savings_FirstYear!AM47&lt;1%),80%,IF(Savings_FirstYear!AM47&gt;=1%,60%)))</f>
        <v>0.6</v>
      </c>
      <c r="AM47" s="73">
        <f>IF(Savings_FirstYear!AN47&lt;0.5%,100%,IF(AND(Savings_FirstYear!AN47&gt;=0.5%,Savings_FirstYear!AN47&lt;1%),80%,IF(Savings_FirstYear!AN47&gt;=1%,60%)))</f>
        <v>0.6</v>
      </c>
      <c r="AN47" s="73">
        <f>IF(Savings_FirstYear!AO47&lt;0.5%,100%,IF(AND(Savings_FirstYear!AO47&gt;=0.5%,Savings_FirstYear!AO47&lt;1%),80%,IF(Savings_FirstYear!AO47&gt;=1%,60%)))</f>
        <v>0.6</v>
      </c>
      <c r="AO47" s="73">
        <f>IF(Savings_FirstYear!AP47&lt;0.5%,100%,IF(AND(Savings_FirstYear!AP47&gt;=0.5%,Savings_FirstYear!AP47&lt;1%),80%,IF(Savings_FirstYear!AP47&gt;=1%,60%)))</f>
        <v>0.6</v>
      </c>
      <c r="AP47" s="73">
        <f>IF(Savings_FirstYear!AQ47&lt;0.5%,100%,IF(AND(Savings_FirstYear!AQ47&gt;=0.5%,Savings_FirstYear!AQ47&lt;1%),80%,IF(Savings_FirstYear!AQ47&gt;=1%,60%)))</f>
        <v>0.6</v>
      </c>
      <c r="AQ47" s="42">
        <f t="shared" si="37"/>
        <v>110</v>
      </c>
      <c r="AR47" s="42">
        <f t="shared" si="0"/>
        <v>110</v>
      </c>
      <c r="AS47" s="42">
        <f t="shared" si="1"/>
        <v>110</v>
      </c>
      <c r="AT47" s="42">
        <f t="shared" si="2"/>
        <v>110</v>
      </c>
      <c r="AU47" s="42">
        <f t="shared" si="3"/>
        <v>110</v>
      </c>
      <c r="AV47" s="42">
        <f t="shared" si="4"/>
        <v>110</v>
      </c>
      <c r="AW47" s="42">
        <f t="shared" si="5"/>
        <v>110</v>
      </c>
      <c r="AX47" s="42">
        <f t="shared" si="6"/>
        <v>110</v>
      </c>
      <c r="AY47" s="42">
        <f t="shared" si="7"/>
        <v>110</v>
      </c>
      <c r="AZ47" s="42">
        <f t="shared" si="8"/>
        <v>88</v>
      </c>
      <c r="BA47" s="42">
        <f t="shared" si="9"/>
        <v>88</v>
      </c>
      <c r="BB47" s="42">
        <f t="shared" si="10"/>
        <v>88</v>
      </c>
      <c r="BC47" s="42">
        <f t="shared" si="11"/>
        <v>66</v>
      </c>
      <c r="BD47" s="42">
        <f t="shared" si="12"/>
        <v>66</v>
      </c>
      <c r="BE47" s="42">
        <f t="shared" si="13"/>
        <v>66</v>
      </c>
      <c r="BF47" s="42">
        <f t="shared" si="14"/>
        <v>66</v>
      </c>
      <c r="BG47" s="42">
        <f t="shared" si="15"/>
        <v>66</v>
      </c>
      <c r="BH47" s="42">
        <f t="shared" si="16"/>
        <v>66</v>
      </c>
      <c r="BI47" s="42">
        <f t="shared" si="17"/>
        <v>66</v>
      </c>
      <c r="BJ47" s="42">
        <f t="shared" si="18"/>
        <v>66</v>
      </c>
      <c r="BK47" s="42">
        <f t="shared" si="19"/>
        <v>66</v>
      </c>
      <c r="BL47" s="42">
        <f t="shared" si="20"/>
        <v>66</v>
      </c>
      <c r="BM47" s="42">
        <f t="shared" si="21"/>
        <v>66</v>
      </c>
      <c r="BN47" s="42">
        <f t="shared" si="22"/>
        <v>66</v>
      </c>
      <c r="BO47" s="42">
        <f t="shared" si="23"/>
        <v>66</v>
      </c>
      <c r="BP47" s="42">
        <f t="shared" si="24"/>
        <v>66</v>
      </c>
      <c r="BQ47" s="42">
        <f t="shared" si="25"/>
        <v>66</v>
      </c>
      <c r="BR47" s="42">
        <f t="shared" si="26"/>
        <v>66</v>
      </c>
      <c r="BS47" s="42">
        <f t="shared" si="27"/>
        <v>66</v>
      </c>
      <c r="BT47" s="42">
        <f t="shared" si="28"/>
        <v>66</v>
      </c>
      <c r="BU47" s="42">
        <f t="shared" si="29"/>
        <v>66</v>
      </c>
      <c r="BV47" s="42">
        <f t="shared" si="30"/>
        <v>66</v>
      </c>
      <c r="BW47" s="42">
        <f t="shared" si="31"/>
        <v>66</v>
      </c>
      <c r="BX47" s="42">
        <f t="shared" si="32"/>
        <v>66</v>
      </c>
      <c r="BY47" s="42">
        <f t="shared" si="33"/>
        <v>66</v>
      </c>
      <c r="BZ47" s="42">
        <f t="shared" si="34"/>
        <v>66</v>
      </c>
      <c r="CA47" s="42">
        <f t="shared" si="35"/>
        <v>66</v>
      </c>
      <c r="CB47" s="42">
        <f t="shared" si="36"/>
        <v>66</v>
      </c>
      <c r="CC47" s="18"/>
      <c r="CE47" s="24"/>
    </row>
    <row r="48" spans="2:83" x14ac:dyDescent="0.35">
      <c r="B48" s="27" t="s">
        <v>2112</v>
      </c>
      <c r="C48" s="27" t="s">
        <v>223</v>
      </c>
      <c r="D48" s="35">
        <v>110</v>
      </c>
      <c r="E48" s="73">
        <f>IF(Savings_FirstYear!F48&lt;0.5%,100%,IF(AND(Savings_FirstYear!F48&gt;=0.5%,Savings_FirstYear!F48&lt;1%),80%,IF(Savings_FirstYear!F48&gt;=1%,60%)))</f>
        <v>1</v>
      </c>
      <c r="F48" s="73">
        <f>IF(Savings_FirstYear!G48&lt;0.5%,100%,IF(AND(Savings_FirstYear!G48&gt;=0.5%,Savings_FirstYear!G48&lt;1%),80%,IF(Savings_FirstYear!G48&gt;=1%,60%)))</f>
        <v>1</v>
      </c>
      <c r="G48" s="73">
        <f>IF(Savings_FirstYear!H48&lt;0.5%,100%,IF(AND(Savings_FirstYear!H48&gt;=0.5%,Savings_FirstYear!H48&lt;1%),80%,IF(Savings_FirstYear!H48&gt;=1%,60%)))</f>
        <v>1</v>
      </c>
      <c r="H48" s="73">
        <f>IF(Savings_FirstYear!I48&lt;0.5%,100%,IF(AND(Savings_FirstYear!I48&gt;=0.5%,Savings_FirstYear!I48&lt;1%),80%,IF(Savings_FirstYear!I48&gt;=1%,60%)))</f>
        <v>1</v>
      </c>
      <c r="I48" s="73">
        <f>IF(Savings_FirstYear!J48&lt;0.5%,100%,IF(AND(Savings_FirstYear!J48&gt;=0.5%,Savings_FirstYear!J48&lt;1%),80%,IF(Savings_FirstYear!J48&gt;=1%,60%)))</f>
        <v>1</v>
      </c>
      <c r="J48" s="73">
        <f>IF(Savings_FirstYear!K48&lt;0.5%,100%,IF(AND(Savings_FirstYear!K48&gt;=0.5%,Savings_FirstYear!K48&lt;1%),80%,IF(Savings_FirstYear!K48&gt;=1%,60%)))</f>
        <v>1</v>
      </c>
      <c r="K48" s="73">
        <f>IF(Savings_FirstYear!L48&lt;0.5%,100%,IF(AND(Savings_FirstYear!L48&gt;=0.5%,Savings_FirstYear!L48&lt;1%),80%,IF(Savings_FirstYear!L48&gt;=1%,60%)))</f>
        <v>1</v>
      </c>
      <c r="L48" s="73">
        <f>IF(Savings_FirstYear!M48&lt;0.5%,100%,IF(AND(Savings_FirstYear!M48&gt;=0.5%,Savings_FirstYear!M48&lt;1%),80%,IF(Savings_FirstYear!M48&gt;=1%,60%)))</f>
        <v>0.8</v>
      </c>
      <c r="M48" s="73">
        <f>IF(Savings_FirstYear!N48&lt;0.5%,100%,IF(AND(Savings_FirstYear!N48&gt;=0.5%,Savings_FirstYear!N48&lt;1%),80%,IF(Savings_FirstYear!N48&gt;=1%,60%)))</f>
        <v>0.6</v>
      </c>
      <c r="N48" s="73">
        <f>IF(Savings_FirstYear!O48&lt;0.5%,100%,IF(AND(Savings_FirstYear!O48&gt;=0.5%,Savings_FirstYear!O48&lt;1%),80%,IF(Savings_FirstYear!O48&gt;=1%,60%)))</f>
        <v>0.6</v>
      </c>
      <c r="O48" s="73">
        <f>IF(Savings_FirstYear!P48&lt;0.5%,100%,IF(AND(Savings_FirstYear!P48&gt;=0.5%,Savings_FirstYear!P48&lt;1%),80%,IF(Savings_FirstYear!P48&gt;=1%,60%)))</f>
        <v>0.6</v>
      </c>
      <c r="P48" s="73">
        <f>IF(Savings_FirstYear!Q48&lt;0.5%,100%,IF(AND(Savings_FirstYear!Q48&gt;=0.5%,Savings_FirstYear!Q48&lt;1%),80%,IF(Savings_FirstYear!Q48&gt;=1%,60%)))</f>
        <v>0.6</v>
      </c>
      <c r="Q48" s="73">
        <f>IF(Savings_FirstYear!R48&lt;0.5%,100%,IF(AND(Savings_FirstYear!R48&gt;=0.5%,Savings_FirstYear!R48&lt;1%),80%,IF(Savings_FirstYear!R48&gt;=1%,60%)))</f>
        <v>0.6</v>
      </c>
      <c r="R48" s="73">
        <f>IF(Savings_FirstYear!S48&lt;0.5%,100%,IF(AND(Savings_FirstYear!S48&gt;=0.5%,Savings_FirstYear!S48&lt;1%),80%,IF(Savings_FirstYear!S48&gt;=1%,60%)))</f>
        <v>0.6</v>
      </c>
      <c r="S48" s="73">
        <f>IF(Savings_FirstYear!T48&lt;0.5%,100%,IF(AND(Savings_FirstYear!T48&gt;=0.5%,Savings_FirstYear!T48&lt;1%),80%,IF(Savings_FirstYear!T48&gt;=1%,60%)))</f>
        <v>0.6</v>
      </c>
      <c r="T48" s="73">
        <f>IF(Savings_FirstYear!U48&lt;0.5%,100%,IF(AND(Savings_FirstYear!U48&gt;=0.5%,Savings_FirstYear!U48&lt;1%),80%,IF(Savings_FirstYear!U48&gt;=1%,60%)))</f>
        <v>0.6</v>
      </c>
      <c r="U48" s="73">
        <f>IF(Savings_FirstYear!V48&lt;0.5%,100%,IF(AND(Savings_FirstYear!V48&gt;=0.5%,Savings_FirstYear!V48&lt;1%),80%,IF(Savings_FirstYear!V48&gt;=1%,60%)))</f>
        <v>0.6</v>
      </c>
      <c r="V48" s="73">
        <f>IF(Savings_FirstYear!W48&lt;0.5%,100%,IF(AND(Savings_FirstYear!W48&gt;=0.5%,Savings_FirstYear!W48&lt;1%),80%,IF(Savings_FirstYear!W48&gt;=1%,60%)))</f>
        <v>0.6</v>
      </c>
      <c r="W48" s="73">
        <f>IF(Savings_FirstYear!X48&lt;0.5%,100%,IF(AND(Savings_FirstYear!X48&gt;=0.5%,Savings_FirstYear!X48&lt;1%),80%,IF(Savings_FirstYear!X48&gt;=1%,60%)))</f>
        <v>0.6</v>
      </c>
      <c r="X48" s="73">
        <f>IF(Savings_FirstYear!Y48&lt;0.5%,100%,IF(AND(Savings_FirstYear!Y48&gt;=0.5%,Savings_FirstYear!Y48&lt;1%),80%,IF(Savings_FirstYear!Y48&gt;=1%,60%)))</f>
        <v>0.6</v>
      </c>
      <c r="Y48" s="73">
        <f>IF(Savings_FirstYear!Z48&lt;0.5%,100%,IF(AND(Savings_FirstYear!Z48&gt;=0.5%,Savings_FirstYear!Z48&lt;1%),80%,IF(Savings_FirstYear!Z48&gt;=1%,60%)))</f>
        <v>0.6</v>
      </c>
      <c r="Z48" s="73">
        <f>IF(Savings_FirstYear!AA48&lt;0.5%,100%,IF(AND(Savings_FirstYear!AA48&gt;=0.5%,Savings_FirstYear!AA48&lt;1%),80%,IF(Savings_FirstYear!AA48&gt;=1%,60%)))</f>
        <v>0.6</v>
      </c>
      <c r="AA48" s="73">
        <f>IF(Savings_FirstYear!AB48&lt;0.5%,100%,IF(AND(Savings_FirstYear!AB48&gt;=0.5%,Savings_FirstYear!AB48&lt;1%),80%,IF(Savings_FirstYear!AB48&gt;=1%,60%)))</f>
        <v>0.6</v>
      </c>
      <c r="AB48" s="73">
        <f>IF(Savings_FirstYear!AC48&lt;0.5%,100%,IF(AND(Savings_FirstYear!AC48&gt;=0.5%,Savings_FirstYear!AC48&lt;1%),80%,IF(Savings_FirstYear!AC48&gt;=1%,60%)))</f>
        <v>0.6</v>
      </c>
      <c r="AC48" s="73">
        <f>IF(Savings_FirstYear!AD48&lt;0.5%,100%,IF(AND(Savings_FirstYear!AD48&gt;=0.5%,Savings_FirstYear!AD48&lt;1%),80%,IF(Savings_FirstYear!AD48&gt;=1%,60%)))</f>
        <v>0.6</v>
      </c>
      <c r="AD48" s="73">
        <f>IF(Savings_FirstYear!AE48&lt;0.5%,100%,IF(AND(Savings_FirstYear!AE48&gt;=0.5%,Savings_FirstYear!AE48&lt;1%),80%,IF(Savings_FirstYear!AE48&gt;=1%,60%)))</f>
        <v>0.6</v>
      </c>
      <c r="AE48" s="73">
        <f>IF(Savings_FirstYear!AF48&lt;0.5%,100%,IF(AND(Savings_FirstYear!AF48&gt;=0.5%,Savings_FirstYear!AF48&lt;1%),80%,IF(Savings_FirstYear!AF48&gt;=1%,60%)))</f>
        <v>0.6</v>
      </c>
      <c r="AF48" s="73">
        <f>IF(Savings_FirstYear!AG48&lt;0.5%,100%,IF(AND(Savings_FirstYear!AG48&gt;=0.5%,Savings_FirstYear!AG48&lt;1%),80%,IF(Savings_FirstYear!AG48&gt;=1%,60%)))</f>
        <v>0.6</v>
      </c>
      <c r="AG48" s="73">
        <f>IF(Savings_FirstYear!AH48&lt;0.5%,100%,IF(AND(Savings_FirstYear!AH48&gt;=0.5%,Savings_FirstYear!AH48&lt;1%),80%,IF(Savings_FirstYear!AH48&gt;=1%,60%)))</f>
        <v>0.6</v>
      </c>
      <c r="AH48" s="73">
        <f>IF(Savings_FirstYear!AI48&lt;0.5%,100%,IF(AND(Savings_FirstYear!AI48&gt;=0.5%,Savings_FirstYear!AI48&lt;1%),80%,IF(Savings_FirstYear!AI48&gt;=1%,60%)))</f>
        <v>0.6</v>
      </c>
      <c r="AI48" s="73">
        <f>IF(Savings_FirstYear!AJ48&lt;0.5%,100%,IF(AND(Savings_FirstYear!AJ48&gt;=0.5%,Savings_FirstYear!AJ48&lt;1%),80%,IF(Savings_FirstYear!AJ48&gt;=1%,60%)))</f>
        <v>0.6</v>
      </c>
      <c r="AJ48" s="73">
        <f>IF(Savings_FirstYear!AK48&lt;0.5%,100%,IF(AND(Savings_FirstYear!AK48&gt;=0.5%,Savings_FirstYear!AK48&lt;1%),80%,IF(Savings_FirstYear!AK48&gt;=1%,60%)))</f>
        <v>0.6</v>
      </c>
      <c r="AK48" s="73">
        <f>IF(Savings_FirstYear!AL48&lt;0.5%,100%,IF(AND(Savings_FirstYear!AL48&gt;=0.5%,Savings_FirstYear!AL48&lt;1%),80%,IF(Savings_FirstYear!AL48&gt;=1%,60%)))</f>
        <v>0.6</v>
      </c>
      <c r="AL48" s="73">
        <f>IF(Savings_FirstYear!AM48&lt;0.5%,100%,IF(AND(Savings_FirstYear!AM48&gt;=0.5%,Savings_FirstYear!AM48&lt;1%),80%,IF(Savings_FirstYear!AM48&gt;=1%,60%)))</f>
        <v>0.6</v>
      </c>
      <c r="AM48" s="73">
        <f>IF(Savings_FirstYear!AN48&lt;0.5%,100%,IF(AND(Savings_FirstYear!AN48&gt;=0.5%,Savings_FirstYear!AN48&lt;1%),80%,IF(Savings_FirstYear!AN48&gt;=1%,60%)))</f>
        <v>0.6</v>
      </c>
      <c r="AN48" s="73">
        <f>IF(Savings_FirstYear!AO48&lt;0.5%,100%,IF(AND(Savings_FirstYear!AO48&gt;=0.5%,Savings_FirstYear!AO48&lt;1%),80%,IF(Savings_FirstYear!AO48&gt;=1%,60%)))</f>
        <v>0.6</v>
      </c>
      <c r="AO48" s="73">
        <f>IF(Savings_FirstYear!AP48&lt;0.5%,100%,IF(AND(Savings_FirstYear!AP48&gt;=0.5%,Savings_FirstYear!AP48&lt;1%),80%,IF(Savings_FirstYear!AP48&gt;=1%,60%)))</f>
        <v>0.6</v>
      </c>
      <c r="AP48" s="73">
        <f>IF(Savings_FirstYear!AQ48&lt;0.5%,100%,IF(AND(Savings_FirstYear!AQ48&gt;=0.5%,Savings_FirstYear!AQ48&lt;1%),80%,IF(Savings_FirstYear!AQ48&gt;=1%,60%)))</f>
        <v>0.6</v>
      </c>
      <c r="AQ48" s="42">
        <f t="shared" si="37"/>
        <v>110</v>
      </c>
      <c r="AR48" s="42">
        <f t="shared" si="0"/>
        <v>110</v>
      </c>
      <c r="AS48" s="42">
        <f t="shared" si="1"/>
        <v>110</v>
      </c>
      <c r="AT48" s="42">
        <f t="shared" si="2"/>
        <v>110</v>
      </c>
      <c r="AU48" s="42">
        <f t="shared" si="3"/>
        <v>110</v>
      </c>
      <c r="AV48" s="42">
        <f t="shared" si="4"/>
        <v>110</v>
      </c>
      <c r="AW48" s="42">
        <f t="shared" si="5"/>
        <v>110</v>
      </c>
      <c r="AX48" s="42">
        <f t="shared" si="6"/>
        <v>88</v>
      </c>
      <c r="AY48" s="42">
        <f t="shared" si="7"/>
        <v>66</v>
      </c>
      <c r="AZ48" s="42">
        <f t="shared" si="8"/>
        <v>66</v>
      </c>
      <c r="BA48" s="42">
        <f t="shared" si="9"/>
        <v>66</v>
      </c>
      <c r="BB48" s="42">
        <f t="shared" si="10"/>
        <v>66</v>
      </c>
      <c r="BC48" s="42">
        <f t="shared" si="11"/>
        <v>66</v>
      </c>
      <c r="BD48" s="42">
        <f t="shared" si="12"/>
        <v>66</v>
      </c>
      <c r="BE48" s="42">
        <f t="shared" si="13"/>
        <v>66</v>
      </c>
      <c r="BF48" s="42">
        <f t="shared" si="14"/>
        <v>66</v>
      </c>
      <c r="BG48" s="42">
        <f t="shared" si="15"/>
        <v>66</v>
      </c>
      <c r="BH48" s="42">
        <f t="shared" si="16"/>
        <v>66</v>
      </c>
      <c r="BI48" s="42">
        <f t="shared" si="17"/>
        <v>66</v>
      </c>
      <c r="BJ48" s="42">
        <f t="shared" si="18"/>
        <v>66</v>
      </c>
      <c r="BK48" s="42">
        <f t="shared" si="19"/>
        <v>66</v>
      </c>
      <c r="BL48" s="42">
        <f t="shared" si="20"/>
        <v>66</v>
      </c>
      <c r="BM48" s="42">
        <f t="shared" si="21"/>
        <v>66</v>
      </c>
      <c r="BN48" s="42">
        <f t="shared" si="22"/>
        <v>66</v>
      </c>
      <c r="BO48" s="42">
        <f t="shared" si="23"/>
        <v>66</v>
      </c>
      <c r="BP48" s="42">
        <f t="shared" si="24"/>
        <v>66</v>
      </c>
      <c r="BQ48" s="42">
        <f t="shared" si="25"/>
        <v>66</v>
      </c>
      <c r="BR48" s="42">
        <f t="shared" si="26"/>
        <v>66</v>
      </c>
      <c r="BS48" s="42">
        <f t="shared" si="27"/>
        <v>66</v>
      </c>
      <c r="BT48" s="42">
        <f t="shared" si="28"/>
        <v>66</v>
      </c>
      <c r="BU48" s="42">
        <f t="shared" si="29"/>
        <v>66</v>
      </c>
      <c r="BV48" s="42">
        <f t="shared" si="30"/>
        <v>66</v>
      </c>
      <c r="BW48" s="42">
        <f t="shared" si="31"/>
        <v>66</v>
      </c>
      <c r="BX48" s="42">
        <f t="shared" si="32"/>
        <v>66</v>
      </c>
      <c r="BY48" s="42">
        <f t="shared" si="33"/>
        <v>66</v>
      </c>
      <c r="BZ48" s="42">
        <f t="shared" si="34"/>
        <v>66</v>
      </c>
      <c r="CA48" s="42">
        <f t="shared" si="35"/>
        <v>66</v>
      </c>
      <c r="CB48" s="42">
        <f t="shared" si="36"/>
        <v>66</v>
      </c>
      <c r="CC48" s="18"/>
      <c r="CE48" s="24"/>
    </row>
    <row r="49" spans="2:83" s="132" customFormat="1" x14ac:dyDescent="0.35">
      <c r="B49" s="27" t="s">
        <v>2781</v>
      </c>
      <c r="C49" s="27" t="s">
        <v>256</v>
      </c>
      <c r="D49" s="35">
        <v>110</v>
      </c>
      <c r="E49" s="73">
        <f>IF(Savings_FirstYear!F49&lt;0.5%,100%,IF(AND(Savings_FirstYear!F49&gt;=0.5%,Savings_FirstYear!F49&lt;1%),80%,IF(Savings_FirstYear!F49&gt;=1%,60%)))</f>
        <v>1</v>
      </c>
      <c r="F49" s="73">
        <f>IF(Savings_FirstYear!G49&lt;0.5%,100%,IF(AND(Savings_FirstYear!G49&gt;=0.5%,Savings_FirstYear!G49&lt;1%),80%,IF(Savings_FirstYear!G49&gt;=1%,60%)))</f>
        <v>1</v>
      </c>
      <c r="G49" s="73">
        <f>IF(Savings_FirstYear!H49&lt;0.5%,100%,IF(AND(Savings_FirstYear!H49&gt;=0.5%,Savings_FirstYear!H49&lt;1%),80%,IF(Savings_FirstYear!H49&gt;=1%,60%)))</f>
        <v>1</v>
      </c>
      <c r="H49" s="73">
        <f>IF(Savings_FirstYear!I49&lt;0.5%,100%,IF(AND(Savings_FirstYear!I49&gt;=0.5%,Savings_FirstYear!I49&lt;1%),80%,IF(Savings_FirstYear!I49&gt;=1%,60%)))</f>
        <v>1</v>
      </c>
      <c r="I49" s="73">
        <f>IF(Savings_FirstYear!J49&lt;0.5%,100%,IF(AND(Savings_FirstYear!J49&gt;=0.5%,Savings_FirstYear!J49&lt;1%),80%,IF(Savings_FirstYear!J49&gt;=1%,60%)))</f>
        <v>1</v>
      </c>
      <c r="J49" s="73">
        <f>IF(Savings_FirstYear!K49&lt;0.5%,100%,IF(AND(Savings_FirstYear!K49&gt;=0.5%,Savings_FirstYear!K49&lt;1%),80%,IF(Savings_FirstYear!K49&gt;=1%,60%)))</f>
        <v>1</v>
      </c>
      <c r="K49" s="73">
        <f>IF(Savings_FirstYear!L49&lt;0.5%,100%,IF(AND(Savings_FirstYear!L49&gt;=0.5%,Savings_FirstYear!L49&lt;1%),80%,IF(Savings_FirstYear!L49&gt;=1%,60%)))</f>
        <v>1</v>
      </c>
      <c r="L49" s="73">
        <f>IF(Savings_FirstYear!M49&lt;0.5%,100%,IF(AND(Savings_FirstYear!M49&gt;=0.5%,Savings_FirstYear!M49&lt;1%),80%,IF(Savings_FirstYear!M49&gt;=1%,60%)))</f>
        <v>0.6</v>
      </c>
      <c r="M49" s="73">
        <f>IF(Savings_FirstYear!N49&lt;0.5%,100%,IF(AND(Savings_FirstYear!N49&gt;=0.5%,Savings_FirstYear!N49&lt;1%),80%,IF(Savings_FirstYear!N49&gt;=1%,60%)))</f>
        <v>0.6</v>
      </c>
      <c r="N49" s="73">
        <f>IF(Savings_FirstYear!O49&lt;0.5%,100%,IF(AND(Savings_FirstYear!O49&gt;=0.5%,Savings_FirstYear!O49&lt;1%),80%,IF(Savings_FirstYear!O49&gt;=1%,60%)))</f>
        <v>0.6</v>
      </c>
      <c r="O49" s="73">
        <f>IF(Savings_FirstYear!P49&lt;0.5%,100%,IF(AND(Savings_FirstYear!P49&gt;=0.5%,Savings_FirstYear!P49&lt;1%),80%,IF(Savings_FirstYear!P49&gt;=1%,60%)))</f>
        <v>0.6</v>
      </c>
      <c r="P49" s="73">
        <f>IF(Savings_FirstYear!Q49&lt;0.5%,100%,IF(AND(Savings_FirstYear!Q49&gt;=0.5%,Savings_FirstYear!Q49&lt;1%),80%,IF(Savings_FirstYear!Q49&gt;=1%,60%)))</f>
        <v>0.6</v>
      </c>
      <c r="Q49" s="73">
        <f>IF(Savings_FirstYear!R49&lt;0.5%,100%,IF(AND(Savings_FirstYear!R49&gt;=0.5%,Savings_FirstYear!R49&lt;1%),80%,IF(Savings_FirstYear!R49&gt;=1%,60%)))</f>
        <v>0.6</v>
      </c>
      <c r="R49" s="73">
        <f>IF(Savings_FirstYear!S49&lt;0.5%,100%,IF(AND(Savings_FirstYear!S49&gt;=0.5%,Savings_FirstYear!S49&lt;1%),80%,IF(Savings_FirstYear!S49&gt;=1%,60%)))</f>
        <v>0.6</v>
      </c>
      <c r="S49" s="73">
        <f>IF(Savings_FirstYear!T49&lt;0.5%,100%,IF(AND(Savings_FirstYear!T49&gt;=0.5%,Savings_FirstYear!T49&lt;1%),80%,IF(Savings_FirstYear!T49&gt;=1%,60%)))</f>
        <v>0.6</v>
      </c>
      <c r="T49" s="73">
        <f>IF(Savings_FirstYear!U49&lt;0.5%,100%,IF(AND(Savings_FirstYear!U49&gt;=0.5%,Savings_FirstYear!U49&lt;1%),80%,IF(Savings_FirstYear!U49&gt;=1%,60%)))</f>
        <v>0.6</v>
      </c>
      <c r="U49" s="73">
        <f>IF(Savings_FirstYear!V49&lt;0.5%,100%,IF(AND(Savings_FirstYear!V49&gt;=0.5%,Savings_FirstYear!V49&lt;1%),80%,IF(Savings_FirstYear!V49&gt;=1%,60%)))</f>
        <v>0.6</v>
      </c>
      <c r="V49" s="73">
        <f>IF(Savings_FirstYear!W49&lt;0.5%,100%,IF(AND(Savings_FirstYear!W49&gt;=0.5%,Savings_FirstYear!W49&lt;1%),80%,IF(Savings_FirstYear!W49&gt;=1%,60%)))</f>
        <v>0.6</v>
      </c>
      <c r="W49" s="73">
        <f>IF(Savings_FirstYear!X49&lt;0.5%,100%,IF(AND(Savings_FirstYear!X49&gt;=0.5%,Savings_FirstYear!X49&lt;1%),80%,IF(Savings_FirstYear!X49&gt;=1%,60%)))</f>
        <v>0.6</v>
      </c>
      <c r="X49" s="73">
        <f>IF(Savings_FirstYear!Y49&lt;0.5%,100%,IF(AND(Savings_FirstYear!Y49&gt;=0.5%,Savings_FirstYear!Y49&lt;1%),80%,IF(Savings_FirstYear!Y49&gt;=1%,60%)))</f>
        <v>0.6</v>
      </c>
      <c r="Y49" s="73">
        <f>IF(Savings_FirstYear!Z49&lt;0.5%,100%,IF(AND(Savings_FirstYear!Z49&gt;=0.5%,Savings_FirstYear!Z49&lt;1%),80%,IF(Savings_FirstYear!Z49&gt;=1%,60%)))</f>
        <v>0.6</v>
      </c>
      <c r="Z49" s="73">
        <f>IF(Savings_FirstYear!AA49&lt;0.5%,100%,IF(AND(Savings_FirstYear!AA49&gt;=0.5%,Savings_FirstYear!AA49&lt;1%),80%,IF(Savings_FirstYear!AA49&gt;=1%,60%)))</f>
        <v>0.6</v>
      </c>
      <c r="AA49" s="73">
        <f>IF(Savings_FirstYear!AB49&lt;0.5%,100%,IF(AND(Savings_FirstYear!AB49&gt;=0.5%,Savings_FirstYear!AB49&lt;1%),80%,IF(Savings_FirstYear!AB49&gt;=1%,60%)))</f>
        <v>0.6</v>
      </c>
      <c r="AB49" s="73">
        <f>IF(Savings_FirstYear!AC49&lt;0.5%,100%,IF(AND(Savings_FirstYear!AC49&gt;=0.5%,Savings_FirstYear!AC49&lt;1%),80%,IF(Savings_FirstYear!AC49&gt;=1%,60%)))</f>
        <v>0.6</v>
      </c>
      <c r="AC49" s="73">
        <f>IF(Savings_FirstYear!AD49&lt;0.5%,100%,IF(AND(Savings_FirstYear!AD49&gt;=0.5%,Savings_FirstYear!AD49&lt;1%),80%,IF(Savings_FirstYear!AD49&gt;=1%,60%)))</f>
        <v>0.6</v>
      </c>
      <c r="AD49" s="73">
        <f>IF(Savings_FirstYear!AE49&lt;0.5%,100%,IF(AND(Savings_FirstYear!AE49&gt;=0.5%,Savings_FirstYear!AE49&lt;1%),80%,IF(Savings_FirstYear!AE49&gt;=1%,60%)))</f>
        <v>0.6</v>
      </c>
      <c r="AE49" s="73">
        <f>IF(Savings_FirstYear!AF49&lt;0.5%,100%,IF(AND(Savings_FirstYear!AF49&gt;=0.5%,Savings_FirstYear!AF49&lt;1%),80%,IF(Savings_FirstYear!AF49&gt;=1%,60%)))</f>
        <v>0.6</v>
      </c>
      <c r="AF49" s="73">
        <f>IF(Savings_FirstYear!AG49&lt;0.5%,100%,IF(AND(Savings_FirstYear!AG49&gt;=0.5%,Savings_FirstYear!AG49&lt;1%),80%,IF(Savings_FirstYear!AG49&gt;=1%,60%)))</f>
        <v>0.6</v>
      </c>
      <c r="AG49" s="73">
        <f>IF(Savings_FirstYear!AH49&lt;0.5%,100%,IF(AND(Savings_FirstYear!AH49&gt;=0.5%,Savings_FirstYear!AH49&lt;1%),80%,IF(Savings_FirstYear!AH49&gt;=1%,60%)))</f>
        <v>0.6</v>
      </c>
      <c r="AH49" s="73">
        <f>IF(Savings_FirstYear!AI49&lt;0.5%,100%,IF(AND(Savings_FirstYear!AI49&gt;=0.5%,Savings_FirstYear!AI49&lt;1%),80%,IF(Savings_FirstYear!AI49&gt;=1%,60%)))</f>
        <v>0.6</v>
      </c>
      <c r="AI49" s="73">
        <f>IF(Savings_FirstYear!AJ49&lt;0.5%,100%,IF(AND(Savings_FirstYear!AJ49&gt;=0.5%,Savings_FirstYear!AJ49&lt;1%),80%,IF(Savings_FirstYear!AJ49&gt;=1%,60%)))</f>
        <v>0.6</v>
      </c>
      <c r="AJ49" s="73">
        <f>IF(Savings_FirstYear!AK49&lt;0.5%,100%,IF(AND(Savings_FirstYear!AK49&gt;=0.5%,Savings_FirstYear!AK49&lt;1%),80%,IF(Savings_FirstYear!AK49&gt;=1%,60%)))</f>
        <v>0.6</v>
      </c>
      <c r="AK49" s="73">
        <f>IF(Savings_FirstYear!AL49&lt;0.5%,100%,IF(AND(Savings_FirstYear!AL49&gt;=0.5%,Savings_FirstYear!AL49&lt;1%),80%,IF(Savings_FirstYear!AL49&gt;=1%,60%)))</f>
        <v>0.6</v>
      </c>
      <c r="AL49" s="73">
        <f>IF(Savings_FirstYear!AM49&lt;0.5%,100%,IF(AND(Savings_FirstYear!AM49&gt;=0.5%,Savings_FirstYear!AM49&lt;1%),80%,IF(Savings_FirstYear!AM49&gt;=1%,60%)))</f>
        <v>0.6</v>
      </c>
      <c r="AM49" s="73">
        <f>IF(Savings_FirstYear!AN49&lt;0.5%,100%,IF(AND(Savings_FirstYear!AN49&gt;=0.5%,Savings_FirstYear!AN49&lt;1%),80%,IF(Savings_FirstYear!AN49&gt;=1%,60%)))</f>
        <v>0.6</v>
      </c>
      <c r="AN49" s="73">
        <f>IF(Savings_FirstYear!AO49&lt;0.5%,100%,IF(AND(Savings_FirstYear!AO49&gt;=0.5%,Savings_FirstYear!AO49&lt;1%),80%,IF(Savings_FirstYear!AO49&gt;=1%,60%)))</f>
        <v>0.6</v>
      </c>
      <c r="AO49" s="73">
        <f>IF(Savings_FirstYear!AP49&lt;0.5%,100%,IF(AND(Savings_FirstYear!AP49&gt;=0.5%,Savings_FirstYear!AP49&lt;1%),80%,IF(Savings_FirstYear!AP49&gt;=1%,60%)))</f>
        <v>0.6</v>
      </c>
      <c r="AP49" s="73">
        <f>IF(Savings_FirstYear!AQ49&lt;0.5%,100%,IF(AND(Savings_FirstYear!AQ49&gt;=0.5%,Savings_FirstYear!AQ49&lt;1%),80%,IF(Savings_FirstYear!AQ49&gt;=1%,60%)))</f>
        <v>0.6</v>
      </c>
      <c r="AQ49" s="42">
        <f t="shared" ref="AQ49" si="76">$D49*E49</f>
        <v>110</v>
      </c>
      <c r="AR49" s="42">
        <f t="shared" ref="AR49" si="77">$D49*F49</f>
        <v>110</v>
      </c>
      <c r="AS49" s="42">
        <f t="shared" ref="AS49" si="78">$D49*G49</f>
        <v>110</v>
      </c>
      <c r="AT49" s="42">
        <f t="shared" ref="AT49" si="79">$D49*H49</f>
        <v>110</v>
      </c>
      <c r="AU49" s="42">
        <f t="shared" ref="AU49" si="80">$D49*I49</f>
        <v>110</v>
      </c>
      <c r="AV49" s="42">
        <f t="shared" ref="AV49" si="81">$D49*J49</f>
        <v>110</v>
      </c>
      <c r="AW49" s="42">
        <f t="shared" ref="AW49" si="82">$D49*K49</f>
        <v>110</v>
      </c>
      <c r="AX49" s="42">
        <f t="shared" ref="AX49" si="83">$D49*L49</f>
        <v>66</v>
      </c>
      <c r="AY49" s="42">
        <f t="shared" ref="AY49" si="84">$D49*M49</f>
        <v>66</v>
      </c>
      <c r="AZ49" s="42">
        <f t="shared" ref="AZ49" si="85">$D49*N49</f>
        <v>66</v>
      </c>
      <c r="BA49" s="42">
        <f t="shared" ref="BA49" si="86">$D49*O49</f>
        <v>66</v>
      </c>
      <c r="BB49" s="42">
        <f t="shared" ref="BB49" si="87">$D49*P49</f>
        <v>66</v>
      </c>
      <c r="BC49" s="42">
        <f t="shared" ref="BC49" si="88">$D49*Q49</f>
        <v>66</v>
      </c>
      <c r="BD49" s="42">
        <f t="shared" ref="BD49" si="89">$D49*R49</f>
        <v>66</v>
      </c>
      <c r="BE49" s="42">
        <f t="shared" ref="BE49" si="90">$D49*S49</f>
        <v>66</v>
      </c>
      <c r="BF49" s="42">
        <f t="shared" ref="BF49" si="91">$D49*T49</f>
        <v>66</v>
      </c>
      <c r="BG49" s="42">
        <f t="shared" ref="BG49" si="92">$D49*U49</f>
        <v>66</v>
      </c>
      <c r="BH49" s="42">
        <f t="shared" ref="BH49" si="93">$D49*V49</f>
        <v>66</v>
      </c>
      <c r="BI49" s="42">
        <f t="shared" ref="BI49" si="94">$D49*W49</f>
        <v>66</v>
      </c>
      <c r="BJ49" s="42">
        <f t="shared" ref="BJ49" si="95">$D49*X49</f>
        <v>66</v>
      </c>
      <c r="BK49" s="42">
        <f t="shared" ref="BK49" si="96">$D49*Y49</f>
        <v>66</v>
      </c>
      <c r="BL49" s="42">
        <f t="shared" ref="BL49" si="97">$D49*Z49</f>
        <v>66</v>
      </c>
      <c r="BM49" s="42">
        <f t="shared" ref="BM49" si="98">$D49*AA49</f>
        <v>66</v>
      </c>
      <c r="BN49" s="42">
        <f t="shared" ref="BN49" si="99">$D49*AB49</f>
        <v>66</v>
      </c>
      <c r="BO49" s="42">
        <f t="shared" ref="BO49" si="100">$D49*AC49</f>
        <v>66</v>
      </c>
      <c r="BP49" s="42">
        <f t="shared" ref="BP49" si="101">$D49*AD49</f>
        <v>66</v>
      </c>
      <c r="BQ49" s="42">
        <f t="shared" ref="BQ49" si="102">$D49*AE49</f>
        <v>66</v>
      </c>
      <c r="BR49" s="42">
        <f t="shared" ref="BR49" si="103">$D49*AF49</f>
        <v>66</v>
      </c>
      <c r="BS49" s="42">
        <f t="shared" ref="BS49" si="104">$D49*AG49</f>
        <v>66</v>
      </c>
      <c r="BT49" s="42">
        <f t="shared" ref="BT49" si="105">$D49*AH49</f>
        <v>66</v>
      </c>
      <c r="BU49" s="42">
        <f t="shared" ref="BU49" si="106">$D49*AI49</f>
        <v>66</v>
      </c>
      <c r="BV49" s="42">
        <f t="shared" ref="BV49" si="107">$D49*AJ49</f>
        <v>66</v>
      </c>
      <c r="BW49" s="42">
        <f t="shared" ref="BW49" si="108">$D49*AK49</f>
        <v>66</v>
      </c>
      <c r="BX49" s="42">
        <f t="shared" ref="BX49" si="109">$D49*AL49</f>
        <v>66</v>
      </c>
      <c r="BY49" s="42">
        <f t="shared" ref="BY49" si="110">$D49*AM49</f>
        <v>66</v>
      </c>
      <c r="BZ49" s="42">
        <f t="shared" ref="BZ49" si="111">$D49*AN49</f>
        <v>66</v>
      </c>
      <c r="CA49" s="42">
        <f t="shared" ref="CA49" si="112">$D49*AO49</f>
        <v>66</v>
      </c>
      <c r="CB49" s="42">
        <f t="shared" ref="CB49" si="113">$D49*AP49</f>
        <v>66</v>
      </c>
      <c r="CC49" s="18"/>
      <c r="CE49" s="24"/>
    </row>
    <row r="50" spans="2:83" x14ac:dyDescent="0.35">
      <c r="B50" s="27" t="s">
        <v>2113</v>
      </c>
      <c r="C50" s="27" t="s">
        <v>32</v>
      </c>
      <c r="D50" s="35">
        <v>110</v>
      </c>
      <c r="E50" s="73">
        <f>IF(Savings_FirstYear!F50&lt;0.5%,100%,IF(AND(Savings_FirstYear!F50&gt;=0.5%,Savings_FirstYear!F50&lt;1%),80%,IF(Savings_FirstYear!F50&gt;=1%,60%)))</f>
        <v>1</v>
      </c>
      <c r="F50" s="73">
        <f>IF(Savings_FirstYear!G50&lt;0.5%,100%,IF(AND(Savings_FirstYear!G50&gt;=0.5%,Savings_FirstYear!G50&lt;1%),80%,IF(Savings_FirstYear!G50&gt;=1%,60%)))</f>
        <v>1</v>
      </c>
      <c r="G50" s="73">
        <f>IF(Savings_FirstYear!H50&lt;0.5%,100%,IF(AND(Savings_FirstYear!H50&gt;=0.5%,Savings_FirstYear!H50&lt;1%),80%,IF(Savings_FirstYear!H50&gt;=1%,60%)))</f>
        <v>1</v>
      </c>
      <c r="H50" s="73">
        <f>IF(Savings_FirstYear!I50&lt;0.5%,100%,IF(AND(Savings_FirstYear!I50&gt;=0.5%,Savings_FirstYear!I50&lt;1%),80%,IF(Savings_FirstYear!I50&gt;=1%,60%)))</f>
        <v>1</v>
      </c>
      <c r="I50" s="73">
        <f>IF(Savings_FirstYear!J50&lt;0.5%,100%,IF(AND(Savings_FirstYear!J50&gt;=0.5%,Savings_FirstYear!J50&lt;1%),80%,IF(Savings_FirstYear!J50&gt;=1%,60%)))</f>
        <v>1</v>
      </c>
      <c r="J50" s="73">
        <f>IF(Savings_FirstYear!K50&lt;0.5%,100%,IF(AND(Savings_FirstYear!K50&gt;=0.5%,Savings_FirstYear!K50&lt;1%),80%,IF(Savings_FirstYear!K50&gt;=1%,60%)))</f>
        <v>1</v>
      </c>
      <c r="K50" s="73">
        <f>IF(Savings_FirstYear!L50&lt;0.5%,100%,IF(AND(Savings_FirstYear!L50&gt;=0.5%,Savings_FirstYear!L50&lt;1%),80%,IF(Savings_FirstYear!L50&gt;=1%,60%)))</f>
        <v>1</v>
      </c>
      <c r="L50" s="73">
        <f>IF(Savings_FirstYear!M50&lt;0.5%,100%,IF(AND(Savings_FirstYear!M50&gt;=0.5%,Savings_FirstYear!M50&lt;1%),80%,IF(Savings_FirstYear!M50&gt;=1%,60%)))</f>
        <v>1</v>
      </c>
      <c r="M50" s="73">
        <f>IF(Savings_FirstYear!N50&lt;0.5%,100%,IF(AND(Savings_FirstYear!N50&gt;=0.5%,Savings_FirstYear!N50&lt;1%),80%,IF(Savings_FirstYear!N50&gt;=1%,60%)))</f>
        <v>1</v>
      </c>
      <c r="N50" s="73">
        <f>IF(Savings_FirstYear!O50&lt;0.5%,100%,IF(AND(Savings_FirstYear!O50&gt;=0.5%,Savings_FirstYear!O50&lt;1%),80%,IF(Savings_FirstYear!O50&gt;=1%,60%)))</f>
        <v>1</v>
      </c>
      <c r="O50" s="73">
        <f>IF(Savings_FirstYear!P50&lt;0.5%,100%,IF(AND(Savings_FirstYear!P50&gt;=0.5%,Savings_FirstYear!P50&lt;1%),80%,IF(Savings_FirstYear!P50&gt;=1%,60%)))</f>
        <v>0.8</v>
      </c>
      <c r="P50" s="73">
        <f>IF(Savings_FirstYear!Q50&lt;0.5%,100%,IF(AND(Savings_FirstYear!Q50&gt;=0.5%,Savings_FirstYear!Q50&lt;1%),80%,IF(Savings_FirstYear!Q50&gt;=1%,60%)))</f>
        <v>0.8</v>
      </c>
      <c r="Q50" s="73">
        <f>IF(Savings_FirstYear!R50&lt;0.5%,100%,IF(AND(Savings_FirstYear!R50&gt;=0.5%,Savings_FirstYear!R50&lt;1%),80%,IF(Savings_FirstYear!R50&gt;=1%,60%)))</f>
        <v>0.6</v>
      </c>
      <c r="R50" s="73">
        <f>IF(Savings_FirstYear!S50&lt;0.5%,100%,IF(AND(Savings_FirstYear!S50&gt;=0.5%,Savings_FirstYear!S50&lt;1%),80%,IF(Savings_FirstYear!S50&gt;=1%,60%)))</f>
        <v>0.6</v>
      </c>
      <c r="S50" s="73">
        <f>IF(Savings_FirstYear!T50&lt;0.5%,100%,IF(AND(Savings_FirstYear!T50&gt;=0.5%,Savings_FirstYear!T50&lt;1%),80%,IF(Savings_FirstYear!T50&gt;=1%,60%)))</f>
        <v>0.6</v>
      </c>
      <c r="T50" s="73">
        <f>IF(Savings_FirstYear!U50&lt;0.5%,100%,IF(AND(Savings_FirstYear!U50&gt;=0.5%,Savings_FirstYear!U50&lt;1%),80%,IF(Savings_FirstYear!U50&gt;=1%,60%)))</f>
        <v>0.6</v>
      </c>
      <c r="U50" s="73">
        <f>IF(Savings_FirstYear!V50&lt;0.5%,100%,IF(AND(Savings_FirstYear!V50&gt;=0.5%,Savings_FirstYear!V50&lt;1%),80%,IF(Savings_FirstYear!V50&gt;=1%,60%)))</f>
        <v>0.6</v>
      </c>
      <c r="V50" s="73">
        <f>IF(Savings_FirstYear!W50&lt;0.5%,100%,IF(AND(Savings_FirstYear!W50&gt;=0.5%,Savings_FirstYear!W50&lt;1%),80%,IF(Savings_FirstYear!W50&gt;=1%,60%)))</f>
        <v>0.6</v>
      </c>
      <c r="W50" s="73">
        <f>IF(Savings_FirstYear!X50&lt;0.5%,100%,IF(AND(Savings_FirstYear!X50&gt;=0.5%,Savings_FirstYear!X50&lt;1%),80%,IF(Savings_FirstYear!X50&gt;=1%,60%)))</f>
        <v>0.6</v>
      </c>
      <c r="X50" s="73">
        <f>IF(Savings_FirstYear!Y50&lt;0.5%,100%,IF(AND(Savings_FirstYear!Y50&gt;=0.5%,Savings_FirstYear!Y50&lt;1%),80%,IF(Savings_FirstYear!Y50&gt;=1%,60%)))</f>
        <v>0.6</v>
      </c>
      <c r="Y50" s="73">
        <f>IF(Savings_FirstYear!Z50&lt;0.5%,100%,IF(AND(Savings_FirstYear!Z50&gt;=0.5%,Savings_FirstYear!Z50&lt;1%),80%,IF(Savings_FirstYear!Z50&gt;=1%,60%)))</f>
        <v>0.6</v>
      </c>
      <c r="Z50" s="73">
        <f>IF(Savings_FirstYear!AA50&lt;0.5%,100%,IF(AND(Savings_FirstYear!AA50&gt;=0.5%,Savings_FirstYear!AA50&lt;1%),80%,IF(Savings_FirstYear!AA50&gt;=1%,60%)))</f>
        <v>0.6</v>
      </c>
      <c r="AA50" s="73">
        <f>IF(Savings_FirstYear!AB50&lt;0.5%,100%,IF(AND(Savings_FirstYear!AB50&gt;=0.5%,Savings_FirstYear!AB50&lt;1%),80%,IF(Savings_FirstYear!AB50&gt;=1%,60%)))</f>
        <v>0.6</v>
      </c>
      <c r="AB50" s="73">
        <f>IF(Savings_FirstYear!AC50&lt;0.5%,100%,IF(AND(Savings_FirstYear!AC50&gt;=0.5%,Savings_FirstYear!AC50&lt;1%),80%,IF(Savings_FirstYear!AC50&gt;=1%,60%)))</f>
        <v>0.6</v>
      </c>
      <c r="AC50" s="73">
        <f>IF(Savings_FirstYear!AD50&lt;0.5%,100%,IF(AND(Savings_FirstYear!AD50&gt;=0.5%,Savings_FirstYear!AD50&lt;1%),80%,IF(Savings_FirstYear!AD50&gt;=1%,60%)))</f>
        <v>0.6</v>
      </c>
      <c r="AD50" s="73">
        <f>IF(Savings_FirstYear!AE50&lt;0.5%,100%,IF(AND(Savings_FirstYear!AE50&gt;=0.5%,Savings_FirstYear!AE50&lt;1%),80%,IF(Savings_FirstYear!AE50&gt;=1%,60%)))</f>
        <v>0.6</v>
      </c>
      <c r="AE50" s="73">
        <f>IF(Savings_FirstYear!AF50&lt;0.5%,100%,IF(AND(Savings_FirstYear!AF50&gt;=0.5%,Savings_FirstYear!AF50&lt;1%),80%,IF(Savings_FirstYear!AF50&gt;=1%,60%)))</f>
        <v>0.6</v>
      </c>
      <c r="AF50" s="73">
        <f>IF(Savings_FirstYear!AG50&lt;0.5%,100%,IF(AND(Savings_FirstYear!AG50&gt;=0.5%,Savings_FirstYear!AG50&lt;1%),80%,IF(Savings_FirstYear!AG50&gt;=1%,60%)))</f>
        <v>0.6</v>
      </c>
      <c r="AG50" s="73">
        <f>IF(Savings_FirstYear!AH50&lt;0.5%,100%,IF(AND(Savings_FirstYear!AH50&gt;=0.5%,Savings_FirstYear!AH50&lt;1%),80%,IF(Savings_FirstYear!AH50&gt;=1%,60%)))</f>
        <v>0.6</v>
      </c>
      <c r="AH50" s="73">
        <f>IF(Savings_FirstYear!AI50&lt;0.5%,100%,IF(AND(Savings_FirstYear!AI50&gt;=0.5%,Savings_FirstYear!AI50&lt;1%),80%,IF(Savings_FirstYear!AI50&gt;=1%,60%)))</f>
        <v>0.6</v>
      </c>
      <c r="AI50" s="73">
        <f>IF(Savings_FirstYear!AJ50&lt;0.5%,100%,IF(AND(Savings_FirstYear!AJ50&gt;=0.5%,Savings_FirstYear!AJ50&lt;1%),80%,IF(Savings_FirstYear!AJ50&gt;=1%,60%)))</f>
        <v>0.6</v>
      </c>
      <c r="AJ50" s="73">
        <f>IF(Savings_FirstYear!AK50&lt;0.5%,100%,IF(AND(Savings_FirstYear!AK50&gt;=0.5%,Savings_FirstYear!AK50&lt;1%),80%,IF(Savings_FirstYear!AK50&gt;=1%,60%)))</f>
        <v>0.6</v>
      </c>
      <c r="AK50" s="73">
        <f>IF(Savings_FirstYear!AL50&lt;0.5%,100%,IF(AND(Savings_FirstYear!AL50&gt;=0.5%,Savings_FirstYear!AL50&lt;1%),80%,IF(Savings_FirstYear!AL50&gt;=1%,60%)))</f>
        <v>0.6</v>
      </c>
      <c r="AL50" s="73">
        <f>IF(Savings_FirstYear!AM50&lt;0.5%,100%,IF(AND(Savings_FirstYear!AM50&gt;=0.5%,Savings_FirstYear!AM50&lt;1%),80%,IF(Savings_FirstYear!AM50&gt;=1%,60%)))</f>
        <v>0.6</v>
      </c>
      <c r="AM50" s="73">
        <f>IF(Savings_FirstYear!AN50&lt;0.5%,100%,IF(AND(Savings_FirstYear!AN50&gt;=0.5%,Savings_FirstYear!AN50&lt;1%),80%,IF(Savings_FirstYear!AN50&gt;=1%,60%)))</f>
        <v>0.6</v>
      </c>
      <c r="AN50" s="73">
        <f>IF(Savings_FirstYear!AO50&lt;0.5%,100%,IF(AND(Savings_FirstYear!AO50&gt;=0.5%,Savings_FirstYear!AO50&lt;1%),80%,IF(Savings_FirstYear!AO50&gt;=1%,60%)))</f>
        <v>0.6</v>
      </c>
      <c r="AO50" s="73">
        <f>IF(Savings_FirstYear!AP50&lt;0.5%,100%,IF(AND(Savings_FirstYear!AP50&gt;=0.5%,Savings_FirstYear!AP50&lt;1%),80%,IF(Savings_FirstYear!AP50&gt;=1%,60%)))</f>
        <v>0.6</v>
      </c>
      <c r="AP50" s="73">
        <f>IF(Savings_FirstYear!AQ50&lt;0.5%,100%,IF(AND(Savings_FirstYear!AQ50&gt;=0.5%,Savings_FirstYear!AQ50&lt;1%),80%,IF(Savings_FirstYear!AQ50&gt;=1%,60%)))</f>
        <v>0.6</v>
      </c>
      <c r="AQ50" s="42">
        <f t="shared" si="37"/>
        <v>110</v>
      </c>
      <c r="AR50" s="42">
        <f t="shared" si="0"/>
        <v>110</v>
      </c>
      <c r="AS50" s="42">
        <f t="shared" si="1"/>
        <v>110</v>
      </c>
      <c r="AT50" s="42">
        <f t="shared" si="2"/>
        <v>110</v>
      </c>
      <c r="AU50" s="42">
        <f t="shared" si="3"/>
        <v>110</v>
      </c>
      <c r="AV50" s="42">
        <f t="shared" si="4"/>
        <v>110</v>
      </c>
      <c r="AW50" s="42">
        <f t="shared" si="5"/>
        <v>110</v>
      </c>
      <c r="AX50" s="42">
        <f t="shared" si="6"/>
        <v>110</v>
      </c>
      <c r="AY50" s="42">
        <f t="shared" si="7"/>
        <v>110</v>
      </c>
      <c r="AZ50" s="42">
        <f t="shared" si="8"/>
        <v>110</v>
      </c>
      <c r="BA50" s="42">
        <f t="shared" si="9"/>
        <v>88</v>
      </c>
      <c r="BB50" s="42">
        <f t="shared" si="10"/>
        <v>88</v>
      </c>
      <c r="BC50" s="42">
        <f t="shared" si="11"/>
        <v>66</v>
      </c>
      <c r="BD50" s="42">
        <f t="shared" si="12"/>
        <v>66</v>
      </c>
      <c r="BE50" s="42">
        <f t="shared" si="13"/>
        <v>66</v>
      </c>
      <c r="BF50" s="42">
        <f t="shared" si="14"/>
        <v>66</v>
      </c>
      <c r="BG50" s="42">
        <f t="shared" si="15"/>
        <v>66</v>
      </c>
      <c r="BH50" s="42">
        <f t="shared" si="16"/>
        <v>66</v>
      </c>
      <c r="BI50" s="42">
        <f t="shared" si="17"/>
        <v>66</v>
      </c>
      <c r="BJ50" s="42">
        <f t="shared" si="18"/>
        <v>66</v>
      </c>
      <c r="BK50" s="42">
        <f t="shared" si="19"/>
        <v>66</v>
      </c>
      <c r="BL50" s="42">
        <f t="shared" si="20"/>
        <v>66</v>
      </c>
      <c r="BM50" s="42">
        <f t="shared" si="21"/>
        <v>66</v>
      </c>
      <c r="BN50" s="42">
        <f t="shared" si="22"/>
        <v>66</v>
      </c>
      <c r="BO50" s="42">
        <f t="shared" si="23"/>
        <v>66</v>
      </c>
      <c r="BP50" s="42">
        <f t="shared" si="24"/>
        <v>66</v>
      </c>
      <c r="BQ50" s="42">
        <f t="shared" si="25"/>
        <v>66</v>
      </c>
      <c r="BR50" s="42">
        <f t="shared" si="26"/>
        <v>66</v>
      </c>
      <c r="BS50" s="42">
        <f t="shared" si="27"/>
        <v>66</v>
      </c>
      <c r="BT50" s="42">
        <f t="shared" si="28"/>
        <v>66</v>
      </c>
      <c r="BU50" s="42">
        <f t="shared" si="29"/>
        <v>66</v>
      </c>
      <c r="BV50" s="42">
        <f t="shared" si="30"/>
        <v>66</v>
      </c>
      <c r="BW50" s="42">
        <f t="shared" si="31"/>
        <v>66</v>
      </c>
      <c r="BX50" s="42">
        <f t="shared" si="32"/>
        <v>66</v>
      </c>
      <c r="BY50" s="42">
        <f t="shared" si="33"/>
        <v>66</v>
      </c>
      <c r="BZ50" s="42">
        <f t="shared" si="34"/>
        <v>66</v>
      </c>
      <c r="CA50" s="42">
        <f t="shared" si="35"/>
        <v>66</v>
      </c>
      <c r="CB50" s="42">
        <f t="shared" si="36"/>
        <v>66</v>
      </c>
      <c r="CC50" s="18"/>
      <c r="CE50" s="24"/>
    </row>
    <row r="51" spans="2:83" x14ac:dyDescent="0.35">
      <c r="B51" s="27" t="s">
        <v>2114</v>
      </c>
      <c r="C51" s="27" t="s">
        <v>92</v>
      </c>
      <c r="D51" s="35">
        <v>110</v>
      </c>
      <c r="E51" s="73">
        <f>IF(Savings_FirstYear!F51&lt;0.5%,100%,IF(AND(Savings_FirstYear!F51&gt;=0.5%,Savings_FirstYear!F51&lt;1%),80%,IF(Savings_FirstYear!F51&gt;=1%,60%)))</f>
        <v>1</v>
      </c>
      <c r="F51" s="73">
        <f>IF(Savings_FirstYear!G51&lt;0.5%,100%,IF(AND(Savings_FirstYear!G51&gt;=0.5%,Savings_FirstYear!G51&lt;1%),80%,IF(Savings_FirstYear!G51&gt;=1%,60%)))</f>
        <v>1</v>
      </c>
      <c r="G51" s="73">
        <f>IF(Savings_FirstYear!H51&lt;0.5%,100%,IF(AND(Savings_FirstYear!H51&gt;=0.5%,Savings_FirstYear!H51&lt;1%),80%,IF(Savings_FirstYear!H51&gt;=1%,60%)))</f>
        <v>1</v>
      </c>
      <c r="H51" s="73">
        <f>IF(Savings_FirstYear!I51&lt;0.5%,100%,IF(AND(Savings_FirstYear!I51&gt;=0.5%,Savings_FirstYear!I51&lt;1%),80%,IF(Savings_FirstYear!I51&gt;=1%,60%)))</f>
        <v>1</v>
      </c>
      <c r="I51" s="73">
        <f>IF(Savings_FirstYear!J51&lt;0.5%,100%,IF(AND(Savings_FirstYear!J51&gt;=0.5%,Savings_FirstYear!J51&lt;1%),80%,IF(Savings_FirstYear!J51&gt;=1%,60%)))</f>
        <v>1</v>
      </c>
      <c r="J51" s="73">
        <f>IF(Savings_FirstYear!K51&lt;0.5%,100%,IF(AND(Savings_FirstYear!K51&gt;=0.5%,Savings_FirstYear!K51&lt;1%),80%,IF(Savings_FirstYear!K51&gt;=1%,60%)))</f>
        <v>1</v>
      </c>
      <c r="K51" s="73">
        <f>IF(Savings_FirstYear!L51&lt;0.5%,100%,IF(AND(Savings_FirstYear!L51&gt;=0.5%,Savings_FirstYear!L51&lt;1%),80%,IF(Savings_FirstYear!L51&gt;=1%,60%)))</f>
        <v>1</v>
      </c>
      <c r="L51" s="73">
        <f>IF(Savings_FirstYear!M51&lt;0.5%,100%,IF(AND(Savings_FirstYear!M51&gt;=0.5%,Savings_FirstYear!M51&lt;1%),80%,IF(Savings_FirstYear!M51&gt;=1%,60%)))</f>
        <v>0.6</v>
      </c>
      <c r="M51" s="73">
        <f>IF(Savings_FirstYear!N51&lt;0.5%,100%,IF(AND(Savings_FirstYear!N51&gt;=0.5%,Savings_FirstYear!N51&lt;1%),80%,IF(Savings_FirstYear!N51&gt;=1%,60%)))</f>
        <v>0.6</v>
      </c>
      <c r="N51" s="73">
        <f>IF(Savings_FirstYear!O51&lt;0.5%,100%,IF(AND(Savings_FirstYear!O51&gt;=0.5%,Savings_FirstYear!O51&lt;1%),80%,IF(Savings_FirstYear!O51&gt;=1%,60%)))</f>
        <v>0.6</v>
      </c>
      <c r="O51" s="73">
        <f>IF(Savings_FirstYear!P51&lt;0.5%,100%,IF(AND(Savings_FirstYear!P51&gt;=0.5%,Savings_FirstYear!P51&lt;1%),80%,IF(Savings_FirstYear!P51&gt;=1%,60%)))</f>
        <v>0.6</v>
      </c>
      <c r="P51" s="73">
        <f>IF(Savings_FirstYear!Q51&lt;0.5%,100%,IF(AND(Savings_FirstYear!Q51&gt;=0.5%,Savings_FirstYear!Q51&lt;1%),80%,IF(Savings_FirstYear!Q51&gt;=1%,60%)))</f>
        <v>0.6</v>
      </c>
      <c r="Q51" s="73">
        <f>IF(Savings_FirstYear!R51&lt;0.5%,100%,IF(AND(Savings_FirstYear!R51&gt;=0.5%,Savings_FirstYear!R51&lt;1%),80%,IF(Savings_FirstYear!R51&gt;=1%,60%)))</f>
        <v>0.6</v>
      </c>
      <c r="R51" s="73">
        <f>IF(Savings_FirstYear!S51&lt;0.5%,100%,IF(AND(Savings_FirstYear!S51&gt;=0.5%,Savings_FirstYear!S51&lt;1%),80%,IF(Savings_FirstYear!S51&gt;=1%,60%)))</f>
        <v>0.6</v>
      </c>
      <c r="S51" s="73">
        <f>IF(Savings_FirstYear!T51&lt;0.5%,100%,IF(AND(Savings_FirstYear!T51&gt;=0.5%,Savings_FirstYear!T51&lt;1%),80%,IF(Savings_FirstYear!T51&gt;=1%,60%)))</f>
        <v>0.6</v>
      </c>
      <c r="T51" s="73">
        <f>IF(Savings_FirstYear!U51&lt;0.5%,100%,IF(AND(Savings_FirstYear!U51&gt;=0.5%,Savings_FirstYear!U51&lt;1%),80%,IF(Savings_FirstYear!U51&gt;=1%,60%)))</f>
        <v>0.6</v>
      </c>
      <c r="U51" s="73">
        <f>IF(Savings_FirstYear!V51&lt;0.5%,100%,IF(AND(Savings_FirstYear!V51&gt;=0.5%,Savings_FirstYear!V51&lt;1%),80%,IF(Savings_FirstYear!V51&gt;=1%,60%)))</f>
        <v>0.6</v>
      </c>
      <c r="V51" s="73">
        <f>IF(Savings_FirstYear!W51&lt;0.5%,100%,IF(AND(Savings_FirstYear!W51&gt;=0.5%,Savings_FirstYear!W51&lt;1%),80%,IF(Savings_FirstYear!W51&gt;=1%,60%)))</f>
        <v>0.6</v>
      </c>
      <c r="W51" s="73">
        <f>IF(Savings_FirstYear!X51&lt;0.5%,100%,IF(AND(Savings_FirstYear!X51&gt;=0.5%,Savings_FirstYear!X51&lt;1%),80%,IF(Savings_FirstYear!X51&gt;=1%,60%)))</f>
        <v>0.6</v>
      </c>
      <c r="X51" s="73">
        <f>IF(Savings_FirstYear!Y51&lt;0.5%,100%,IF(AND(Savings_FirstYear!Y51&gt;=0.5%,Savings_FirstYear!Y51&lt;1%),80%,IF(Savings_FirstYear!Y51&gt;=1%,60%)))</f>
        <v>0.6</v>
      </c>
      <c r="Y51" s="73">
        <f>IF(Savings_FirstYear!Z51&lt;0.5%,100%,IF(AND(Savings_FirstYear!Z51&gt;=0.5%,Savings_FirstYear!Z51&lt;1%),80%,IF(Savings_FirstYear!Z51&gt;=1%,60%)))</f>
        <v>0.6</v>
      </c>
      <c r="Z51" s="73">
        <f>IF(Savings_FirstYear!AA51&lt;0.5%,100%,IF(AND(Savings_FirstYear!AA51&gt;=0.5%,Savings_FirstYear!AA51&lt;1%),80%,IF(Savings_FirstYear!AA51&gt;=1%,60%)))</f>
        <v>0.6</v>
      </c>
      <c r="AA51" s="73">
        <f>IF(Savings_FirstYear!AB51&lt;0.5%,100%,IF(AND(Savings_FirstYear!AB51&gt;=0.5%,Savings_FirstYear!AB51&lt;1%),80%,IF(Savings_FirstYear!AB51&gt;=1%,60%)))</f>
        <v>0.6</v>
      </c>
      <c r="AB51" s="73">
        <f>IF(Savings_FirstYear!AC51&lt;0.5%,100%,IF(AND(Savings_FirstYear!AC51&gt;=0.5%,Savings_FirstYear!AC51&lt;1%),80%,IF(Savings_FirstYear!AC51&gt;=1%,60%)))</f>
        <v>0.6</v>
      </c>
      <c r="AC51" s="73">
        <f>IF(Savings_FirstYear!AD51&lt;0.5%,100%,IF(AND(Savings_FirstYear!AD51&gt;=0.5%,Savings_FirstYear!AD51&lt;1%),80%,IF(Savings_FirstYear!AD51&gt;=1%,60%)))</f>
        <v>0.6</v>
      </c>
      <c r="AD51" s="73">
        <f>IF(Savings_FirstYear!AE51&lt;0.5%,100%,IF(AND(Savings_FirstYear!AE51&gt;=0.5%,Savings_FirstYear!AE51&lt;1%),80%,IF(Savings_FirstYear!AE51&gt;=1%,60%)))</f>
        <v>0.6</v>
      </c>
      <c r="AE51" s="73">
        <f>IF(Savings_FirstYear!AF51&lt;0.5%,100%,IF(AND(Savings_FirstYear!AF51&gt;=0.5%,Savings_FirstYear!AF51&lt;1%),80%,IF(Savings_FirstYear!AF51&gt;=1%,60%)))</f>
        <v>0.6</v>
      </c>
      <c r="AF51" s="73">
        <f>IF(Savings_FirstYear!AG51&lt;0.5%,100%,IF(AND(Savings_FirstYear!AG51&gt;=0.5%,Savings_FirstYear!AG51&lt;1%),80%,IF(Savings_FirstYear!AG51&gt;=1%,60%)))</f>
        <v>0.6</v>
      </c>
      <c r="AG51" s="73">
        <f>IF(Savings_FirstYear!AH51&lt;0.5%,100%,IF(AND(Savings_FirstYear!AH51&gt;=0.5%,Savings_FirstYear!AH51&lt;1%),80%,IF(Savings_FirstYear!AH51&gt;=1%,60%)))</f>
        <v>0.6</v>
      </c>
      <c r="AH51" s="73">
        <f>IF(Savings_FirstYear!AI51&lt;0.5%,100%,IF(AND(Savings_FirstYear!AI51&gt;=0.5%,Savings_FirstYear!AI51&lt;1%),80%,IF(Savings_FirstYear!AI51&gt;=1%,60%)))</f>
        <v>0.6</v>
      </c>
      <c r="AI51" s="73">
        <f>IF(Savings_FirstYear!AJ51&lt;0.5%,100%,IF(AND(Savings_FirstYear!AJ51&gt;=0.5%,Savings_FirstYear!AJ51&lt;1%),80%,IF(Savings_FirstYear!AJ51&gt;=1%,60%)))</f>
        <v>0.6</v>
      </c>
      <c r="AJ51" s="73">
        <f>IF(Savings_FirstYear!AK51&lt;0.5%,100%,IF(AND(Savings_FirstYear!AK51&gt;=0.5%,Savings_FirstYear!AK51&lt;1%),80%,IF(Savings_FirstYear!AK51&gt;=1%,60%)))</f>
        <v>0.6</v>
      </c>
      <c r="AK51" s="73">
        <f>IF(Savings_FirstYear!AL51&lt;0.5%,100%,IF(AND(Savings_FirstYear!AL51&gt;=0.5%,Savings_FirstYear!AL51&lt;1%),80%,IF(Savings_FirstYear!AL51&gt;=1%,60%)))</f>
        <v>0.6</v>
      </c>
      <c r="AL51" s="73">
        <f>IF(Savings_FirstYear!AM51&lt;0.5%,100%,IF(AND(Savings_FirstYear!AM51&gt;=0.5%,Savings_FirstYear!AM51&lt;1%),80%,IF(Savings_FirstYear!AM51&gt;=1%,60%)))</f>
        <v>0.6</v>
      </c>
      <c r="AM51" s="73">
        <f>IF(Savings_FirstYear!AN51&lt;0.5%,100%,IF(AND(Savings_FirstYear!AN51&gt;=0.5%,Savings_FirstYear!AN51&lt;1%),80%,IF(Savings_FirstYear!AN51&gt;=1%,60%)))</f>
        <v>0.6</v>
      </c>
      <c r="AN51" s="73">
        <f>IF(Savings_FirstYear!AO51&lt;0.5%,100%,IF(AND(Savings_FirstYear!AO51&gt;=0.5%,Savings_FirstYear!AO51&lt;1%),80%,IF(Savings_FirstYear!AO51&gt;=1%,60%)))</f>
        <v>0.6</v>
      </c>
      <c r="AO51" s="73">
        <f>IF(Savings_FirstYear!AP51&lt;0.5%,100%,IF(AND(Savings_FirstYear!AP51&gt;=0.5%,Savings_FirstYear!AP51&lt;1%),80%,IF(Savings_FirstYear!AP51&gt;=1%,60%)))</f>
        <v>0.6</v>
      </c>
      <c r="AP51" s="73">
        <f>IF(Savings_FirstYear!AQ51&lt;0.5%,100%,IF(AND(Savings_FirstYear!AQ51&gt;=0.5%,Savings_FirstYear!AQ51&lt;1%),80%,IF(Savings_FirstYear!AQ51&gt;=1%,60%)))</f>
        <v>0.6</v>
      </c>
      <c r="AQ51" s="42">
        <f t="shared" si="37"/>
        <v>110</v>
      </c>
      <c r="AR51" s="42">
        <f t="shared" si="0"/>
        <v>110</v>
      </c>
      <c r="AS51" s="42">
        <f t="shared" si="1"/>
        <v>110</v>
      </c>
      <c r="AT51" s="42">
        <f t="shared" si="2"/>
        <v>110</v>
      </c>
      <c r="AU51" s="42">
        <f t="shared" si="3"/>
        <v>110</v>
      </c>
      <c r="AV51" s="42">
        <f t="shared" si="4"/>
        <v>110</v>
      </c>
      <c r="AW51" s="42">
        <f t="shared" si="5"/>
        <v>110</v>
      </c>
      <c r="AX51" s="42">
        <f t="shared" si="6"/>
        <v>66</v>
      </c>
      <c r="AY51" s="42">
        <f t="shared" si="7"/>
        <v>66</v>
      </c>
      <c r="AZ51" s="42">
        <f t="shared" si="8"/>
        <v>66</v>
      </c>
      <c r="BA51" s="42">
        <f t="shared" si="9"/>
        <v>66</v>
      </c>
      <c r="BB51" s="42">
        <f t="shared" si="10"/>
        <v>66</v>
      </c>
      <c r="BC51" s="42">
        <f t="shared" si="11"/>
        <v>66</v>
      </c>
      <c r="BD51" s="42">
        <f t="shared" si="12"/>
        <v>66</v>
      </c>
      <c r="BE51" s="42">
        <f t="shared" si="13"/>
        <v>66</v>
      </c>
      <c r="BF51" s="42">
        <f t="shared" si="14"/>
        <v>66</v>
      </c>
      <c r="BG51" s="42">
        <f t="shared" si="15"/>
        <v>66</v>
      </c>
      <c r="BH51" s="42">
        <f t="shared" si="16"/>
        <v>66</v>
      </c>
      <c r="BI51" s="42">
        <f t="shared" si="17"/>
        <v>66</v>
      </c>
      <c r="BJ51" s="42">
        <f t="shared" si="18"/>
        <v>66</v>
      </c>
      <c r="BK51" s="42">
        <f t="shared" si="19"/>
        <v>66</v>
      </c>
      <c r="BL51" s="42">
        <f t="shared" si="20"/>
        <v>66</v>
      </c>
      <c r="BM51" s="42">
        <f t="shared" si="21"/>
        <v>66</v>
      </c>
      <c r="BN51" s="42">
        <f t="shared" si="22"/>
        <v>66</v>
      </c>
      <c r="BO51" s="42">
        <f t="shared" si="23"/>
        <v>66</v>
      </c>
      <c r="BP51" s="42">
        <f t="shared" si="24"/>
        <v>66</v>
      </c>
      <c r="BQ51" s="42">
        <f t="shared" si="25"/>
        <v>66</v>
      </c>
      <c r="BR51" s="42">
        <f t="shared" si="26"/>
        <v>66</v>
      </c>
      <c r="BS51" s="42">
        <f t="shared" si="27"/>
        <v>66</v>
      </c>
      <c r="BT51" s="42">
        <f t="shared" si="28"/>
        <v>66</v>
      </c>
      <c r="BU51" s="42">
        <f t="shared" si="29"/>
        <v>66</v>
      </c>
      <c r="BV51" s="42">
        <f t="shared" si="30"/>
        <v>66</v>
      </c>
      <c r="BW51" s="42">
        <f t="shared" si="31"/>
        <v>66</v>
      </c>
      <c r="BX51" s="42">
        <f t="shared" si="32"/>
        <v>66</v>
      </c>
      <c r="BY51" s="42">
        <f t="shared" si="33"/>
        <v>66</v>
      </c>
      <c r="BZ51" s="42">
        <f t="shared" si="34"/>
        <v>66</v>
      </c>
      <c r="CA51" s="42">
        <f t="shared" si="35"/>
        <v>66</v>
      </c>
      <c r="CB51" s="42">
        <f t="shared" si="36"/>
        <v>66</v>
      </c>
      <c r="CC51" s="18"/>
      <c r="CE51" s="24"/>
    </row>
    <row r="52" spans="2:83" x14ac:dyDescent="0.35">
      <c r="B52" s="27" t="s">
        <v>2115</v>
      </c>
      <c r="C52" s="27" t="s">
        <v>112</v>
      </c>
      <c r="D52" s="35">
        <v>110</v>
      </c>
      <c r="E52" s="73">
        <f>IF(Savings_FirstYear!F52&lt;0.5%,100%,IF(AND(Savings_FirstYear!F52&gt;=0.5%,Savings_FirstYear!F52&lt;1%),80%,IF(Savings_FirstYear!F52&gt;=1%,60%)))</f>
        <v>1</v>
      </c>
      <c r="F52" s="73">
        <f>IF(Savings_FirstYear!G52&lt;0.5%,100%,IF(AND(Savings_FirstYear!G52&gt;=0.5%,Savings_FirstYear!G52&lt;1%),80%,IF(Savings_FirstYear!G52&gt;=1%,60%)))</f>
        <v>1</v>
      </c>
      <c r="G52" s="73">
        <f>IF(Savings_FirstYear!H52&lt;0.5%,100%,IF(AND(Savings_FirstYear!H52&gt;=0.5%,Savings_FirstYear!H52&lt;1%),80%,IF(Savings_FirstYear!H52&gt;=1%,60%)))</f>
        <v>1</v>
      </c>
      <c r="H52" s="73">
        <f>IF(Savings_FirstYear!I52&lt;0.5%,100%,IF(AND(Savings_FirstYear!I52&gt;=0.5%,Savings_FirstYear!I52&lt;1%),80%,IF(Savings_FirstYear!I52&gt;=1%,60%)))</f>
        <v>1</v>
      </c>
      <c r="I52" s="73">
        <f>IF(Savings_FirstYear!J52&lt;0.5%,100%,IF(AND(Savings_FirstYear!J52&gt;=0.5%,Savings_FirstYear!J52&lt;1%),80%,IF(Savings_FirstYear!J52&gt;=1%,60%)))</f>
        <v>1</v>
      </c>
      <c r="J52" s="73">
        <f>IF(Savings_FirstYear!K52&lt;0.5%,100%,IF(AND(Savings_FirstYear!K52&gt;=0.5%,Savings_FirstYear!K52&lt;1%),80%,IF(Savings_FirstYear!K52&gt;=1%,60%)))</f>
        <v>1</v>
      </c>
      <c r="K52" s="73">
        <f>IF(Savings_FirstYear!L52&lt;0.5%,100%,IF(AND(Savings_FirstYear!L52&gt;=0.5%,Savings_FirstYear!L52&lt;1%),80%,IF(Savings_FirstYear!L52&gt;=1%,60%)))</f>
        <v>1</v>
      </c>
      <c r="L52" s="73">
        <f>IF(Savings_FirstYear!M52&lt;0.5%,100%,IF(AND(Savings_FirstYear!M52&gt;=0.5%,Savings_FirstYear!M52&lt;1%),80%,IF(Savings_FirstYear!M52&gt;=1%,60%)))</f>
        <v>1</v>
      </c>
      <c r="M52" s="73">
        <f>IF(Savings_FirstYear!N52&lt;0.5%,100%,IF(AND(Savings_FirstYear!N52&gt;=0.5%,Savings_FirstYear!N52&lt;1%),80%,IF(Savings_FirstYear!N52&gt;=1%,60%)))</f>
        <v>1</v>
      </c>
      <c r="N52" s="73">
        <f>IF(Savings_FirstYear!O52&lt;0.5%,100%,IF(AND(Savings_FirstYear!O52&gt;=0.5%,Savings_FirstYear!O52&lt;1%),80%,IF(Savings_FirstYear!O52&gt;=1%,60%)))</f>
        <v>0.8</v>
      </c>
      <c r="O52" s="73">
        <f>IF(Savings_FirstYear!P52&lt;0.5%,100%,IF(AND(Savings_FirstYear!P52&gt;=0.5%,Savings_FirstYear!P52&lt;1%),80%,IF(Savings_FirstYear!P52&gt;=1%,60%)))</f>
        <v>0.8</v>
      </c>
      <c r="P52" s="73">
        <f>IF(Savings_FirstYear!Q52&lt;0.5%,100%,IF(AND(Savings_FirstYear!Q52&gt;=0.5%,Savings_FirstYear!Q52&lt;1%),80%,IF(Savings_FirstYear!Q52&gt;=1%,60%)))</f>
        <v>0.6</v>
      </c>
      <c r="Q52" s="73">
        <f>IF(Savings_FirstYear!R52&lt;0.5%,100%,IF(AND(Savings_FirstYear!R52&gt;=0.5%,Savings_FirstYear!R52&lt;1%),80%,IF(Savings_FirstYear!R52&gt;=1%,60%)))</f>
        <v>0.6</v>
      </c>
      <c r="R52" s="73">
        <f>IF(Savings_FirstYear!S52&lt;0.5%,100%,IF(AND(Savings_FirstYear!S52&gt;=0.5%,Savings_FirstYear!S52&lt;1%),80%,IF(Savings_FirstYear!S52&gt;=1%,60%)))</f>
        <v>0.6</v>
      </c>
      <c r="S52" s="73">
        <f>IF(Savings_FirstYear!T52&lt;0.5%,100%,IF(AND(Savings_FirstYear!T52&gt;=0.5%,Savings_FirstYear!T52&lt;1%),80%,IF(Savings_FirstYear!T52&gt;=1%,60%)))</f>
        <v>0.6</v>
      </c>
      <c r="T52" s="73">
        <f>IF(Savings_FirstYear!U52&lt;0.5%,100%,IF(AND(Savings_FirstYear!U52&gt;=0.5%,Savings_FirstYear!U52&lt;1%),80%,IF(Savings_FirstYear!U52&gt;=1%,60%)))</f>
        <v>0.6</v>
      </c>
      <c r="U52" s="73">
        <f>IF(Savings_FirstYear!V52&lt;0.5%,100%,IF(AND(Savings_FirstYear!V52&gt;=0.5%,Savings_FirstYear!V52&lt;1%),80%,IF(Savings_FirstYear!V52&gt;=1%,60%)))</f>
        <v>0.6</v>
      </c>
      <c r="V52" s="73">
        <f>IF(Savings_FirstYear!W52&lt;0.5%,100%,IF(AND(Savings_FirstYear!W52&gt;=0.5%,Savings_FirstYear!W52&lt;1%),80%,IF(Savings_FirstYear!W52&gt;=1%,60%)))</f>
        <v>0.6</v>
      </c>
      <c r="W52" s="73">
        <f>IF(Savings_FirstYear!X52&lt;0.5%,100%,IF(AND(Savings_FirstYear!X52&gt;=0.5%,Savings_FirstYear!X52&lt;1%),80%,IF(Savings_FirstYear!X52&gt;=1%,60%)))</f>
        <v>0.6</v>
      </c>
      <c r="X52" s="73">
        <f>IF(Savings_FirstYear!Y52&lt;0.5%,100%,IF(AND(Savings_FirstYear!Y52&gt;=0.5%,Savings_FirstYear!Y52&lt;1%),80%,IF(Savings_FirstYear!Y52&gt;=1%,60%)))</f>
        <v>0.6</v>
      </c>
      <c r="Y52" s="73">
        <f>IF(Savings_FirstYear!Z52&lt;0.5%,100%,IF(AND(Savings_FirstYear!Z52&gt;=0.5%,Savings_FirstYear!Z52&lt;1%),80%,IF(Savings_FirstYear!Z52&gt;=1%,60%)))</f>
        <v>0.6</v>
      </c>
      <c r="Z52" s="73">
        <f>IF(Savings_FirstYear!AA52&lt;0.5%,100%,IF(AND(Savings_FirstYear!AA52&gt;=0.5%,Savings_FirstYear!AA52&lt;1%),80%,IF(Savings_FirstYear!AA52&gt;=1%,60%)))</f>
        <v>0.6</v>
      </c>
      <c r="AA52" s="73">
        <f>IF(Savings_FirstYear!AB52&lt;0.5%,100%,IF(AND(Savings_FirstYear!AB52&gt;=0.5%,Savings_FirstYear!AB52&lt;1%),80%,IF(Savings_FirstYear!AB52&gt;=1%,60%)))</f>
        <v>0.6</v>
      </c>
      <c r="AB52" s="73">
        <f>IF(Savings_FirstYear!AC52&lt;0.5%,100%,IF(AND(Savings_FirstYear!AC52&gt;=0.5%,Savings_FirstYear!AC52&lt;1%),80%,IF(Savings_FirstYear!AC52&gt;=1%,60%)))</f>
        <v>0.6</v>
      </c>
      <c r="AC52" s="73">
        <f>IF(Savings_FirstYear!AD52&lt;0.5%,100%,IF(AND(Savings_FirstYear!AD52&gt;=0.5%,Savings_FirstYear!AD52&lt;1%),80%,IF(Savings_FirstYear!AD52&gt;=1%,60%)))</f>
        <v>0.6</v>
      </c>
      <c r="AD52" s="73">
        <f>IF(Savings_FirstYear!AE52&lt;0.5%,100%,IF(AND(Savings_FirstYear!AE52&gt;=0.5%,Savings_FirstYear!AE52&lt;1%),80%,IF(Savings_FirstYear!AE52&gt;=1%,60%)))</f>
        <v>0.6</v>
      </c>
      <c r="AE52" s="73">
        <f>IF(Savings_FirstYear!AF52&lt;0.5%,100%,IF(AND(Savings_FirstYear!AF52&gt;=0.5%,Savings_FirstYear!AF52&lt;1%),80%,IF(Savings_FirstYear!AF52&gt;=1%,60%)))</f>
        <v>0.6</v>
      </c>
      <c r="AF52" s="73">
        <f>IF(Savings_FirstYear!AG52&lt;0.5%,100%,IF(AND(Savings_FirstYear!AG52&gt;=0.5%,Savings_FirstYear!AG52&lt;1%),80%,IF(Savings_FirstYear!AG52&gt;=1%,60%)))</f>
        <v>0.6</v>
      </c>
      <c r="AG52" s="73">
        <f>IF(Savings_FirstYear!AH52&lt;0.5%,100%,IF(AND(Savings_FirstYear!AH52&gt;=0.5%,Savings_FirstYear!AH52&lt;1%),80%,IF(Savings_FirstYear!AH52&gt;=1%,60%)))</f>
        <v>0.6</v>
      </c>
      <c r="AH52" s="73">
        <f>IF(Savings_FirstYear!AI52&lt;0.5%,100%,IF(AND(Savings_FirstYear!AI52&gt;=0.5%,Savings_FirstYear!AI52&lt;1%),80%,IF(Savings_FirstYear!AI52&gt;=1%,60%)))</f>
        <v>0.6</v>
      </c>
      <c r="AI52" s="73">
        <f>IF(Savings_FirstYear!AJ52&lt;0.5%,100%,IF(AND(Savings_FirstYear!AJ52&gt;=0.5%,Savings_FirstYear!AJ52&lt;1%),80%,IF(Savings_FirstYear!AJ52&gt;=1%,60%)))</f>
        <v>0.6</v>
      </c>
      <c r="AJ52" s="73">
        <f>IF(Savings_FirstYear!AK52&lt;0.5%,100%,IF(AND(Savings_FirstYear!AK52&gt;=0.5%,Savings_FirstYear!AK52&lt;1%),80%,IF(Savings_FirstYear!AK52&gt;=1%,60%)))</f>
        <v>0.6</v>
      </c>
      <c r="AK52" s="73">
        <f>IF(Savings_FirstYear!AL52&lt;0.5%,100%,IF(AND(Savings_FirstYear!AL52&gt;=0.5%,Savings_FirstYear!AL52&lt;1%),80%,IF(Savings_FirstYear!AL52&gt;=1%,60%)))</f>
        <v>0.6</v>
      </c>
      <c r="AL52" s="73">
        <f>IF(Savings_FirstYear!AM52&lt;0.5%,100%,IF(AND(Savings_FirstYear!AM52&gt;=0.5%,Savings_FirstYear!AM52&lt;1%),80%,IF(Savings_FirstYear!AM52&gt;=1%,60%)))</f>
        <v>0.6</v>
      </c>
      <c r="AM52" s="73">
        <f>IF(Savings_FirstYear!AN52&lt;0.5%,100%,IF(AND(Savings_FirstYear!AN52&gt;=0.5%,Savings_FirstYear!AN52&lt;1%),80%,IF(Savings_FirstYear!AN52&gt;=1%,60%)))</f>
        <v>0.6</v>
      </c>
      <c r="AN52" s="73">
        <f>IF(Savings_FirstYear!AO52&lt;0.5%,100%,IF(AND(Savings_FirstYear!AO52&gt;=0.5%,Savings_FirstYear!AO52&lt;1%),80%,IF(Savings_FirstYear!AO52&gt;=1%,60%)))</f>
        <v>0.6</v>
      </c>
      <c r="AO52" s="73">
        <f>IF(Savings_FirstYear!AP52&lt;0.5%,100%,IF(AND(Savings_FirstYear!AP52&gt;=0.5%,Savings_FirstYear!AP52&lt;1%),80%,IF(Savings_FirstYear!AP52&gt;=1%,60%)))</f>
        <v>0.6</v>
      </c>
      <c r="AP52" s="73">
        <f>IF(Savings_FirstYear!AQ52&lt;0.5%,100%,IF(AND(Savings_FirstYear!AQ52&gt;=0.5%,Savings_FirstYear!AQ52&lt;1%),80%,IF(Savings_FirstYear!AQ52&gt;=1%,60%)))</f>
        <v>0.6</v>
      </c>
      <c r="AQ52" s="42">
        <f t="shared" si="37"/>
        <v>110</v>
      </c>
      <c r="AR52" s="42">
        <f t="shared" si="0"/>
        <v>110</v>
      </c>
      <c r="AS52" s="42">
        <f t="shared" si="1"/>
        <v>110</v>
      </c>
      <c r="AT52" s="42">
        <f t="shared" si="2"/>
        <v>110</v>
      </c>
      <c r="AU52" s="42">
        <f t="shared" si="3"/>
        <v>110</v>
      </c>
      <c r="AV52" s="42">
        <f t="shared" si="4"/>
        <v>110</v>
      </c>
      <c r="AW52" s="42">
        <f t="shared" si="5"/>
        <v>110</v>
      </c>
      <c r="AX52" s="42">
        <f t="shared" si="6"/>
        <v>110</v>
      </c>
      <c r="AY52" s="42">
        <f t="shared" si="7"/>
        <v>110</v>
      </c>
      <c r="AZ52" s="42">
        <f t="shared" si="8"/>
        <v>88</v>
      </c>
      <c r="BA52" s="42">
        <f t="shared" si="9"/>
        <v>88</v>
      </c>
      <c r="BB52" s="42">
        <f t="shared" si="10"/>
        <v>66</v>
      </c>
      <c r="BC52" s="42">
        <f t="shared" si="11"/>
        <v>66</v>
      </c>
      <c r="BD52" s="42">
        <f t="shared" si="12"/>
        <v>66</v>
      </c>
      <c r="BE52" s="42">
        <f t="shared" si="13"/>
        <v>66</v>
      </c>
      <c r="BF52" s="42">
        <f t="shared" si="14"/>
        <v>66</v>
      </c>
      <c r="BG52" s="42">
        <f t="shared" si="15"/>
        <v>66</v>
      </c>
      <c r="BH52" s="42">
        <f t="shared" si="16"/>
        <v>66</v>
      </c>
      <c r="BI52" s="42">
        <f t="shared" si="17"/>
        <v>66</v>
      </c>
      <c r="BJ52" s="42">
        <f t="shared" si="18"/>
        <v>66</v>
      </c>
      <c r="BK52" s="42">
        <f t="shared" si="19"/>
        <v>66</v>
      </c>
      <c r="BL52" s="42">
        <f t="shared" si="20"/>
        <v>66</v>
      </c>
      <c r="BM52" s="42">
        <f t="shared" si="21"/>
        <v>66</v>
      </c>
      <c r="BN52" s="42">
        <f t="shared" si="22"/>
        <v>66</v>
      </c>
      <c r="BO52" s="42">
        <f t="shared" si="23"/>
        <v>66</v>
      </c>
      <c r="BP52" s="42">
        <f t="shared" si="24"/>
        <v>66</v>
      </c>
      <c r="BQ52" s="42">
        <f t="shared" si="25"/>
        <v>66</v>
      </c>
      <c r="BR52" s="42">
        <f t="shared" si="26"/>
        <v>66</v>
      </c>
      <c r="BS52" s="42">
        <f t="shared" si="27"/>
        <v>66</v>
      </c>
      <c r="BT52" s="42">
        <f t="shared" si="28"/>
        <v>66</v>
      </c>
      <c r="BU52" s="42">
        <f t="shared" si="29"/>
        <v>66</v>
      </c>
      <c r="BV52" s="42">
        <f t="shared" si="30"/>
        <v>66</v>
      </c>
      <c r="BW52" s="42">
        <f t="shared" si="31"/>
        <v>66</v>
      </c>
      <c r="BX52" s="42">
        <f t="shared" si="32"/>
        <v>66</v>
      </c>
      <c r="BY52" s="42">
        <f t="shared" si="33"/>
        <v>66</v>
      </c>
      <c r="BZ52" s="42">
        <f t="shared" si="34"/>
        <v>66</v>
      </c>
      <c r="CA52" s="42">
        <f t="shared" si="35"/>
        <v>66</v>
      </c>
      <c r="CB52" s="42">
        <f t="shared" si="36"/>
        <v>66</v>
      </c>
      <c r="CC52" s="18"/>
      <c r="CE52" s="24"/>
    </row>
    <row r="53" spans="2:83" x14ac:dyDescent="0.35">
      <c r="B53" s="27" t="s">
        <v>2116</v>
      </c>
      <c r="C53" s="27" t="s">
        <v>37</v>
      </c>
      <c r="D53" s="35">
        <v>110</v>
      </c>
      <c r="E53" s="73">
        <f>IF(Savings_FirstYear!F53&lt;0.5%,100%,IF(AND(Savings_FirstYear!F53&gt;=0.5%,Savings_FirstYear!F53&lt;1%),80%,IF(Savings_FirstYear!F53&gt;=1%,60%)))</f>
        <v>1</v>
      </c>
      <c r="F53" s="73">
        <f>IF(Savings_FirstYear!G53&lt;0.5%,100%,IF(AND(Savings_FirstYear!G53&gt;=0.5%,Savings_FirstYear!G53&lt;1%),80%,IF(Savings_FirstYear!G53&gt;=1%,60%)))</f>
        <v>1</v>
      </c>
      <c r="G53" s="73">
        <f>IF(Savings_FirstYear!H53&lt;0.5%,100%,IF(AND(Savings_FirstYear!H53&gt;=0.5%,Savings_FirstYear!H53&lt;1%),80%,IF(Savings_FirstYear!H53&gt;=1%,60%)))</f>
        <v>1</v>
      </c>
      <c r="H53" s="73">
        <f>IF(Savings_FirstYear!I53&lt;0.5%,100%,IF(AND(Savings_FirstYear!I53&gt;=0.5%,Savings_FirstYear!I53&lt;1%),80%,IF(Savings_FirstYear!I53&gt;=1%,60%)))</f>
        <v>1</v>
      </c>
      <c r="I53" s="73">
        <f>IF(Savings_FirstYear!J53&lt;0.5%,100%,IF(AND(Savings_FirstYear!J53&gt;=0.5%,Savings_FirstYear!J53&lt;1%),80%,IF(Savings_FirstYear!J53&gt;=1%,60%)))</f>
        <v>1</v>
      </c>
      <c r="J53" s="73">
        <f>IF(Savings_FirstYear!K53&lt;0.5%,100%,IF(AND(Savings_FirstYear!K53&gt;=0.5%,Savings_FirstYear!K53&lt;1%),80%,IF(Savings_FirstYear!K53&gt;=1%,60%)))</f>
        <v>1</v>
      </c>
      <c r="K53" s="73">
        <f>IF(Savings_FirstYear!L53&lt;0.5%,100%,IF(AND(Savings_FirstYear!L53&gt;=0.5%,Savings_FirstYear!L53&lt;1%),80%,IF(Savings_FirstYear!L53&gt;=1%,60%)))</f>
        <v>1</v>
      </c>
      <c r="L53" s="73">
        <f>IF(Savings_FirstYear!M53&lt;0.5%,100%,IF(AND(Savings_FirstYear!M53&gt;=0.5%,Savings_FirstYear!M53&lt;1%),80%,IF(Savings_FirstYear!M53&gt;=1%,60%)))</f>
        <v>0.6</v>
      </c>
      <c r="M53" s="73">
        <f>IF(Savings_FirstYear!N53&lt;0.5%,100%,IF(AND(Savings_FirstYear!N53&gt;=0.5%,Savings_FirstYear!N53&lt;1%),80%,IF(Savings_FirstYear!N53&gt;=1%,60%)))</f>
        <v>0.6</v>
      </c>
      <c r="N53" s="73">
        <f>IF(Savings_FirstYear!O53&lt;0.5%,100%,IF(AND(Savings_FirstYear!O53&gt;=0.5%,Savings_FirstYear!O53&lt;1%),80%,IF(Savings_FirstYear!O53&gt;=1%,60%)))</f>
        <v>0.6</v>
      </c>
      <c r="O53" s="73">
        <f>IF(Savings_FirstYear!P53&lt;0.5%,100%,IF(AND(Savings_FirstYear!P53&gt;=0.5%,Savings_FirstYear!P53&lt;1%),80%,IF(Savings_FirstYear!P53&gt;=1%,60%)))</f>
        <v>0.6</v>
      </c>
      <c r="P53" s="73">
        <f>IF(Savings_FirstYear!Q53&lt;0.5%,100%,IF(AND(Savings_FirstYear!Q53&gt;=0.5%,Savings_FirstYear!Q53&lt;1%),80%,IF(Savings_FirstYear!Q53&gt;=1%,60%)))</f>
        <v>0.6</v>
      </c>
      <c r="Q53" s="73">
        <f>IF(Savings_FirstYear!R53&lt;0.5%,100%,IF(AND(Savings_FirstYear!R53&gt;=0.5%,Savings_FirstYear!R53&lt;1%),80%,IF(Savings_FirstYear!R53&gt;=1%,60%)))</f>
        <v>0.6</v>
      </c>
      <c r="R53" s="73">
        <f>IF(Savings_FirstYear!S53&lt;0.5%,100%,IF(AND(Savings_FirstYear!S53&gt;=0.5%,Savings_FirstYear!S53&lt;1%),80%,IF(Savings_FirstYear!S53&gt;=1%,60%)))</f>
        <v>0.6</v>
      </c>
      <c r="S53" s="73">
        <f>IF(Savings_FirstYear!T53&lt;0.5%,100%,IF(AND(Savings_FirstYear!T53&gt;=0.5%,Savings_FirstYear!T53&lt;1%),80%,IF(Savings_FirstYear!T53&gt;=1%,60%)))</f>
        <v>0.6</v>
      </c>
      <c r="T53" s="73">
        <f>IF(Savings_FirstYear!U53&lt;0.5%,100%,IF(AND(Savings_FirstYear!U53&gt;=0.5%,Savings_FirstYear!U53&lt;1%),80%,IF(Savings_FirstYear!U53&gt;=1%,60%)))</f>
        <v>0.6</v>
      </c>
      <c r="U53" s="73">
        <f>IF(Savings_FirstYear!V53&lt;0.5%,100%,IF(AND(Savings_FirstYear!V53&gt;=0.5%,Savings_FirstYear!V53&lt;1%),80%,IF(Savings_FirstYear!V53&gt;=1%,60%)))</f>
        <v>0.6</v>
      </c>
      <c r="V53" s="73">
        <f>IF(Savings_FirstYear!W53&lt;0.5%,100%,IF(AND(Savings_FirstYear!W53&gt;=0.5%,Savings_FirstYear!W53&lt;1%),80%,IF(Savings_FirstYear!W53&gt;=1%,60%)))</f>
        <v>0.6</v>
      </c>
      <c r="W53" s="73">
        <f>IF(Savings_FirstYear!X53&lt;0.5%,100%,IF(AND(Savings_FirstYear!X53&gt;=0.5%,Savings_FirstYear!X53&lt;1%),80%,IF(Savings_FirstYear!X53&gt;=1%,60%)))</f>
        <v>0.6</v>
      </c>
      <c r="X53" s="73">
        <f>IF(Savings_FirstYear!Y53&lt;0.5%,100%,IF(AND(Savings_FirstYear!Y53&gt;=0.5%,Savings_FirstYear!Y53&lt;1%),80%,IF(Savings_FirstYear!Y53&gt;=1%,60%)))</f>
        <v>0.6</v>
      </c>
      <c r="Y53" s="73">
        <f>IF(Savings_FirstYear!Z53&lt;0.5%,100%,IF(AND(Savings_FirstYear!Z53&gt;=0.5%,Savings_FirstYear!Z53&lt;1%),80%,IF(Savings_FirstYear!Z53&gt;=1%,60%)))</f>
        <v>0.6</v>
      </c>
      <c r="Z53" s="73">
        <f>IF(Savings_FirstYear!AA53&lt;0.5%,100%,IF(AND(Savings_FirstYear!AA53&gt;=0.5%,Savings_FirstYear!AA53&lt;1%),80%,IF(Savings_FirstYear!AA53&gt;=1%,60%)))</f>
        <v>0.6</v>
      </c>
      <c r="AA53" s="73">
        <f>IF(Savings_FirstYear!AB53&lt;0.5%,100%,IF(AND(Savings_FirstYear!AB53&gt;=0.5%,Savings_FirstYear!AB53&lt;1%),80%,IF(Savings_FirstYear!AB53&gt;=1%,60%)))</f>
        <v>0.6</v>
      </c>
      <c r="AB53" s="73">
        <f>IF(Savings_FirstYear!AC53&lt;0.5%,100%,IF(AND(Savings_FirstYear!AC53&gt;=0.5%,Savings_FirstYear!AC53&lt;1%),80%,IF(Savings_FirstYear!AC53&gt;=1%,60%)))</f>
        <v>0.6</v>
      </c>
      <c r="AC53" s="73">
        <f>IF(Savings_FirstYear!AD53&lt;0.5%,100%,IF(AND(Savings_FirstYear!AD53&gt;=0.5%,Savings_FirstYear!AD53&lt;1%),80%,IF(Savings_FirstYear!AD53&gt;=1%,60%)))</f>
        <v>0.6</v>
      </c>
      <c r="AD53" s="73">
        <f>IF(Savings_FirstYear!AE53&lt;0.5%,100%,IF(AND(Savings_FirstYear!AE53&gt;=0.5%,Savings_FirstYear!AE53&lt;1%),80%,IF(Savings_FirstYear!AE53&gt;=1%,60%)))</f>
        <v>0.6</v>
      </c>
      <c r="AE53" s="73">
        <f>IF(Savings_FirstYear!AF53&lt;0.5%,100%,IF(AND(Savings_FirstYear!AF53&gt;=0.5%,Savings_FirstYear!AF53&lt;1%),80%,IF(Savings_FirstYear!AF53&gt;=1%,60%)))</f>
        <v>0.6</v>
      </c>
      <c r="AF53" s="73">
        <f>IF(Savings_FirstYear!AG53&lt;0.5%,100%,IF(AND(Savings_FirstYear!AG53&gt;=0.5%,Savings_FirstYear!AG53&lt;1%),80%,IF(Savings_FirstYear!AG53&gt;=1%,60%)))</f>
        <v>0.6</v>
      </c>
      <c r="AG53" s="73">
        <f>IF(Savings_FirstYear!AH53&lt;0.5%,100%,IF(AND(Savings_FirstYear!AH53&gt;=0.5%,Savings_FirstYear!AH53&lt;1%),80%,IF(Savings_FirstYear!AH53&gt;=1%,60%)))</f>
        <v>0.6</v>
      </c>
      <c r="AH53" s="73">
        <f>IF(Savings_FirstYear!AI53&lt;0.5%,100%,IF(AND(Savings_FirstYear!AI53&gt;=0.5%,Savings_FirstYear!AI53&lt;1%),80%,IF(Savings_FirstYear!AI53&gt;=1%,60%)))</f>
        <v>0.6</v>
      </c>
      <c r="AI53" s="73">
        <f>IF(Savings_FirstYear!AJ53&lt;0.5%,100%,IF(AND(Savings_FirstYear!AJ53&gt;=0.5%,Savings_FirstYear!AJ53&lt;1%),80%,IF(Savings_FirstYear!AJ53&gt;=1%,60%)))</f>
        <v>0.6</v>
      </c>
      <c r="AJ53" s="73">
        <f>IF(Savings_FirstYear!AK53&lt;0.5%,100%,IF(AND(Savings_FirstYear!AK53&gt;=0.5%,Savings_FirstYear!AK53&lt;1%),80%,IF(Savings_FirstYear!AK53&gt;=1%,60%)))</f>
        <v>0.6</v>
      </c>
      <c r="AK53" s="73">
        <f>IF(Savings_FirstYear!AL53&lt;0.5%,100%,IF(AND(Savings_FirstYear!AL53&gt;=0.5%,Savings_FirstYear!AL53&lt;1%),80%,IF(Savings_FirstYear!AL53&gt;=1%,60%)))</f>
        <v>0.6</v>
      </c>
      <c r="AL53" s="73">
        <f>IF(Savings_FirstYear!AM53&lt;0.5%,100%,IF(AND(Savings_FirstYear!AM53&gt;=0.5%,Savings_FirstYear!AM53&lt;1%),80%,IF(Savings_FirstYear!AM53&gt;=1%,60%)))</f>
        <v>0.6</v>
      </c>
      <c r="AM53" s="73">
        <f>IF(Savings_FirstYear!AN53&lt;0.5%,100%,IF(AND(Savings_FirstYear!AN53&gt;=0.5%,Savings_FirstYear!AN53&lt;1%),80%,IF(Savings_FirstYear!AN53&gt;=1%,60%)))</f>
        <v>0.6</v>
      </c>
      <c r="AN53" s="73">
        <f>IF(Savings_FirstYear!AO53&lt;0.5%,100%,IF(AND(Savings_FirstYear!AO53&gt;=0.5%,Savings_FirstYear!AO53&lt;1%),80%,IF(Savings_FirstYear!AO53&gt;=1%,60%)))</f>
        <v>0.6</v>
      </c>
      <c r="AO53" s="73">
        <f>IF(Savings_FirstYear!AP53&lt;0.5%,100%,IF(AND(Savings_FirstYear!AP53&gt;=0.5%,Savings_FirstYear!AP53&lt;1%),80%,IF(Savings_FirstYear!AP53&gt;=1%,60%)))</f>
        <v>0.6</v>
      </c>
      <c r="AP53" s="73">
        <f>IF(Savings_FirstYear!AQ53&lt;0.5%,100%,IF(AND(Savings_FirstYear!AQ53&gt;=0.5%,Savings_FirstYear!AQ53&lt;1%),80%,IF(Savings_FirstYear!AQ53&gt;=1%,60%)))</f>
        <v>0.6</v>
      </c>
      <c r="AQ53" s="42">
        <f t="shared" si="37"/>
        <v>110</v>
      </c>
      <c r="AR53" s="42">
        <f t="shared" si="0"/>
        <v>110</v>
      </c>
      <c r="AS53" s="42">
        <f t="shared" si="1"/>
        <v>110</v>
      </c>
      <c r="AT53" s="42">
        <f t="shared" si="2"/>
        <v>110</v>
      </c>
      <c r="AU53" s="42">
        <f t="shared" si="3"/>
        <v>110</v>
      </c>
      <c r="AV53" s="42">
        <f t="shared" si="4"/>
        <v>110</v>
      </c>
      <c r="AW53" s="42">
        <f t="shared" si="5"/>
        <v>110</v>
      </c>
      <c r="AX53" s="42">
        <f t="shared" si="6"/>
        <v>66</v>
      </c>
      <c r="AY53" s="42">
        <f t="shared" si="7"/>
        <v>66</v>
      </c>
      <c r="AZ53" s="42">
        <f t="shared" si="8"/>
        <v>66</v>
      </c>
      <c r="BA53" s="42">
        <f t="shared" si="9"/>
        <v>66</v>
      </c>
      <c r="BB53" s="42">
        <f t="shared" si="10"/>
        <v>66</v>
      </c>
      <c r="BC53" s="42">
        <f t="shared" si="11"/>
        <v>66</v>
      </c>
      <c r="BD53" s="42">
        <f t="shared" si="12"/>
        <v>66</v>
      </c>
      <c r="BE53" s="42">
        <f t="shared" si="13"/>
        <v>66</v>
      </c>
      <c r="BF53" s="42">
        <f t="shared" si="14"/>
        <v>66</v>
      </c>
      <c r="BG53" s="42">
        <f t="shared" si="15"/>
        <v>66</v>
      </c>
      <c r="BH53" s="42">
        <f t="shared" si="16"/>
        <v>66</v>
      </c>
      <c r="BI53" s="42">
        <f t="shared" si="17"/>
        <v>66</v>
      </c>
      <c r="BJ53" s="42">
        <f t="shared" si="18"/>
        <v>66</v>
      </c>
      <c r="BK53" s="42">
        <f t="shared" si="19"/>
        <v>66</v>
      </c>
      <c r="BL53" s="42">
        <f t="shared" si="20"/>
        <v>66</v>
      </c>
      <c r="BM53" s="42">
        <f t="shared" si="21"/>
        <v>66</v>
      </c>
      <c r="BN53" s="42">
        <f t="shared" si="22"/>
        <v>66</v>
      </c>
      <c r="BO53" s="42">
        <f t="shared" si="23"/>
        <v>66</v>
      </c>
      <c r="BP53" s="42">
        <f t="shared" si="24"/>
        <v>66</v>
      </c>
      <c r="BQ53" s="42">
        <f t="shared" si="25"/>
        <v>66</v>
      </c>
      <c r="BR53" s="42">
        <f t="shared" si="26"/>
        <v>66</v>
      </c>
      <c r="BS53" s="42">
        <f t="shared" si="27"/>
        <v>66</v>
      </c>
      <c r="BT53" s="42">
        <f t="shared" si="28"/>
        <v>66</v>
      </c>
      <c r="BU53" s="42">
        <f t="shared" si="29"/>
        <v>66</v>
      </c>
      <c r="BV53" s="42">
        <f t="shared" si="30"/>
        <v>66</v>
      </c>
      <c r="BW53" s="42">
        <f t="shared" si="31"/>
        <v>66</v>
      </c>
      <c r="BX53" s="42">
        <f t="shared" si="32"/>
        <v>66</v>
      </c>
      <c r="BY53" s="42">
        <f t="shared" si="33"/>
        <v>66</v>
      </c>
      <c r="BZ53" s="42">
        <f t="shared" si="34"/>
        <v>66</v>
      </c>
      <c r="CA53" s="42">
        <f t="shared" si="35"/>
        <v>66</v>
      </c>
      <c r="CB53" s="42">
        <f t="shared" si="36"/>
        <v>66</v>
      </c>
      <c r="CC53" s="18"/>
      <c r="CE53" s="24"/>
    </row>
    <row r="54" spans="2:83" x14ac:dyDescent="0.35">
      <c r="B54" s="27" t="s">
        <v>2117</v>
      </c>
      <c r="C54" s="27" t="s">
        <v>165</v>
      </c>
      <c r="D54" s="35">
        <v>110</v>
      </c>
      <c r="E54" s="73">
        <f>IF(Savings_FirstYear!F54&lt;0.5%,100%,IF(AND(Savings_FirstYear!F54&gt;=0.5%,Savings_FirstYear!F54&lt;1%),80%,IF(Savings_FirstYear!F54&gt;=1%,60%)))</f>
        <v>1</v>
      </c>
      <c r="F54" s="73">
        <f>IF(Savings_FirstYear!G54&lt;0.5%,100%,IF(AND(Savings_FirstYear!G54&gt;=0.5%,Savings_FirstYear!G54&lt;1%),80%,IF(Savings_FirstYear!G54&gt;=1%,60%)))</f>
        <v>1</v>
      </c>
      <c r="G54" s="73">
        <f>IF(Savings_FirstYear!H54&lt;0.5%,100%,IF(AND(Savings_FirstYear!H54&gt;=0.5%,Savings_FirstYear!H54&lt;1%),80%,IF(Savings_FirstYear!H54&gt;=1%,60%)))</f>
        <v>1</v>
      </c>
      <c r="H54" s="73">
        <f>IF(Savings_FirstYear!I54&lt;0.5%,100%,IF(AND(Savings_FirstYear!I54&gt;=0.5%,Savings_FirstYear!I54&lt;1%),80%,IF(Savings_FirstYear!I54&gt;=1%,60%)))</f>
        <v>1</v>
      </c>
      <c r="I54" s="73">
        <f>IF(Savings_FirstYear!J54&lt;0.5%,100%,IF(AND(Savings_FirstYear!J54&gt;=0.5%,Savings_FirstYear!J54&lt;1%),80%,IF(Savings_FirstYear!J54&gt;=1%,60%)))</f>
        <v>1</v>
      </c>
      <c r="J54" s="73">
        <f>IF(Savings_FirstYear!K54&lt;0.5%,100%,IF(AND(Savings_FirstYear!K54&gt;=0.5%,Savings_FirstYear!K54&lt;1%),80%,IF(Savings_FirstYear!K54&gt;=1%,60%)))</f>
        <v>1</v>
      </c>
      <c r="K54" s="73">
        <f>IF(Savings_FirstYear!L54&lt;0.5%,100%,IF(AND(Savings_FirstYear!L54&gt;=0.5%,Savings_FirstYear!L54&lt;1%),80%,IF(Savings_FirstYear!L54&gt;=1%,60%)))</f>
        <v>1</v>
      </c>
      <c r="L54" s="73">
        <f>IF(Savings_FirstYear!M54&lt;0.5%,100%,IF(AND(Savings_FirstYear!M54&gt;=0.5%,Savings_FirstYear!M54&lt;1%),80%,IF(Savings_FirstYear!M54&gt;=1%,60%)))</f>
        <v>1</v>
      </c>
      <c r="M54" s="73">
        <f>IF(Savings_FirstYear!N54&lt;0.5%,100%,IF(AND(Savings_FirstYear!N54&gt;=0.5%,Savings_FirstYear!N54&lt;1%),80%,IF(Savings_FirstYear!N54&gt;=1%,60%)))</f>
        <v>1</v>
      </c>
      <c r="N54" s="73">
        <f>IF(Savings_FirstYear!O54&lt;0.5%,100%,IF(AND(Savings_FirstYear!O54&gt;=0.5%,Savings_FirstYear!O54&lt;1%),80%,IF(Savings_FirstYear!O54&gt;=1%,60%)))</f>
        <v>0.8</v>
      </c>
      <c r="O54" s="73">
        <f>IF(Savings_FirstYear!P54&lt;0.5%,100%,IF(AND(Savings_FirstYear!P54&gt;=0.5%,Savings_FirstYear!P54&lt;1%),80%,IF(Savings_FirstYear!P54&gt;=1%,60%)))</f>
        <v>0.8</v>
      </c>
      <c r="P54" s="73">
        <f>IF(Savings_FirstYear!Q54&lt;0.5%,100%,IF(AND(Savings_FirstYear!Q54&gt;=0.5%,Savings_FirstYear!Q54&lt;1%),80%,IF(Savings_FirstYear!Q54&gt;=1%,60%)))</f>
        <v>0.8</v>
      </c>
      <c r="Q54" s="73">
        <f>IF(Savings_FirstYear!R54&lt;0.5%,100%,IF(AND(Savings_FirstYear!R54&gt;=0.5%,Savings_FirstYear!R54&lt;1%),80%,IF(Savings_FirstYear!R54&gt;=1%,60%)))</f>
        <v>0.6</v>
      </c>
      <c r="R54" s="73">
        <f>IF(Savings_FirstYear!S54&lt;0.5%,100%,IF(AND(Savings_FirstYear!S54&gt;=0.5%,Savings_FirstYear!S54&lt;1%),80%,IF(Savings_FirstYear!S54&gt;=1%,60%)))</f>
        <v>0.6</v>
      </c>
      <c r="S54" s="73">
        <f>IF(Savings_FirstYear!T54&lt;0.5%,100%,IF(AND(Savings_FirstYear!T54&gt;=0.5%,Savings_FirstYear!T54&lt;1%),80%,IF(Savings_FirstYear!T54&gt;=1%,60%)))</f>
        <v>0.6</v>
      </c>
      <c r="T54" s="73">
        <f>IF(Savings_FirstYear!U54&lt;0.5%,100%,IF(AND(Savings_FirstYear!U54&gt;=0.5%,Savings_FirstYear!U54&lt;1%),80%,IF(Savings_FirstYear!U54&gt;=1%,60%)))</f>
        <v>0.6</v>
      </c>
      <c r="U54" s="73">
        <f>IF(Savings_FirstYear!V54&lt;0.5%,100%,IF(AND(Savings_FirstYear!V54&gt;=0.5%,Savings_FirstYear!V54&lt;1%),80%,IF(Savings_FirstYear!V54&gt;=1%,60%)))</f>
        <v>0.6</v>
      </c>
      <c r="V54" s="73">
        <f>IF(Savings_FirstYear!W54&lt;0.5%,100%,IF(AND(Savings_FirstYear!W54&gt;=0.5%,Savings_FirstYear!W54&lt;1%),80%,IF(Savings_FirstYear!W54&gt;=1%,60%)))</f>
        <v>0.6</v>
      </c>
      <c r="W54" s="73">
        <f>IF(Savings_FirstYear!X54&lt;0.5%,100%,IF(AND(Savings_FirstYear!X54&gt;=0.5%,Savings_FirstYear!X54&lt;1%),80%,IF(Savings_FirstYear!X54&gt;=1%,60%)))</f>
        <v>0.6</v>
      </c>
      <c r="X54" s="73">
        <f>IF(Savings_FirstYear!Y54&lt;0.5%,100%,IF(AND(Savings_FirstYear!Y54&gt;=0.5%,Savings_FirstYear!Y54&lt;1%),80%,IF(Savings_FirstYear!Y54&gt;=1%,60%)))</f>
        <v>0.6</v>
      </c>
      <c r="Y54" s="73">
        <f>IF(Savings_FirstYear!Z54&lt;0.5%,100%,IF(AND(Savings_FirstYear!Z54&gt;=0.5%,Savings_FirstYear!Z54&lt;1%),80%,IF(Savings_FirstYear!Z54&gt;=1%,60%)))</f>
        <v>0.6</v>
      </c>
      <c r="Z54" s="73">
        <f>IF(Savings_FirstYear!AA54&lt;0.5%,100%,IF(AND(Savings_FirstYear!AA54&gt;=0.5%,Savings_FirstYear!AA54&lt;1%),80%,IF(Savings_FirstYear!AA54&gt;=1%,60%)))</f>
        <v>0.6</v>
      </c>
      <c r="AA54" s="73">
        <f>IF(Savings_FirstYear!AB54&lt;0.5%,100%,IF(AND(Savings_FirstYear!AB54&gt;=0.5%,Savings_FirstYear!AB54&lt;1%),80%,IF(Savings_FirstYear!AB54&gt;=1%,60%)))</f>
        <v>0.6</v>
      </c>
      <c r="AB54" s="73">
        <f>IF(Savings_FirstYear!AC54&lt;0.5%,100%,IF(AND(Savings_FirstYear!AC54&gt;=0.5%,Savings_FirstYear!AC54&lt;1%),80%,IF(Savings_FirstYear!AC54&gt;=1%,60%)))</f>
        <v>0.6</v>
      </c>
      <c r="AC54" s="73">
        <f>IF(Savings_FirstYear!AD54&lt;0.5%,100%,IF(AND(Savings_FirstYear!AD54&gt;=0.5%,Savings_FirstYear!AD54&lt;1%),80%,IF(Savings_FirstYear!AD54&gt;=1%,60%)))</f>
        <v>0.6</v>
      </c>
      <c r="AD54" s="73">
        <f>IF(Savings_FirstYear!AE54&lt;0.5%,100%,IF(AND(Savings_FirstYear!AE54&gt;=0.5%,Savings_FirstYear!AE54&lt;1%),80%,IF(Savings_FirstYear!AE54&gt;=1%,60%)))</f>
        <v>0.6</v>
      </c>
      <c r="AE54" s="73">
        <f>IF(Savings_FirstYear!AF54&lt;0.5%,100%,IF(AND(Savings_FirstYear!AF54&gt;=0.5%,Savings_FirstYear!AF54&lt;1%),80%,IF(Savings_FirstYear!AF54&gt;=1%,60%)))</f>
        <v>0.6</v>
      </c>
      <c r="AF54" s="73">
        <f>IF(Savings_FirstYear!AG54&lt;0.5%,100%,IF(AND(Savings_FirstYear!AG54&gt;=0.5%,Savings_FirstYear!AG54&lt;1%),80%,IF(Savings_FirstYear!AG54&gt;=1%,60%)))</f>
        <v>0.6</v>
      </c>
      <c r="AG54" s="73">
        <f>IF(Savings_FirstYear!AH54&lt;0.5%,100%,IF(AND(Savings_FirstYear!AH54&gt;=0.5%,Savings_FirstYear!AH54&lt;1%),80%,IF(Savings_FirstYear!AH54&gt;=1%,60%)))</f>
        <v>0.6</v>
      </c>
      <c r="AH54" s="73">
        <f>IF(Savings_FirstYear!AI54&lt;0.5%,100%,IF(AND(Savings_FirstYear!AI54&gt;=0.5%,Savings_FirstYear!AI54&lt;1%),80%,IF(Savings_FirstYear!AI54&gt;=1%,60%)))</f>
        <v>0.6</v>
      </c>
      <c r="AI54" s="73">
        <f>IF(Savings_FirstYear!AJ54&lt;0.5%,100%,IF(AND(Savings_FirstYear!AJ54&gt;=0.5%,Savings_FirstYear!AJ54&lt;1%),80%,IF(Savings_FirstYear!AJ54&gt;=1%,60%)))</f>
        <v>0.6</v>
      </c>
      <c r="AJ54" s="73">
        <f>IF(Savings_FirstYear!AK54&lt;0.5%,100%,IF(AND(Savings_FirstYear!AK54&gt;=0.5%,Savings_FirstYear!AK54&lt;1%),80%,IF(Savings_FirstYear!AK54&gt;=1%,60%)))</f>
        <v>0.6</v>
      </c>
      <c r="AK54" s="73">
        <f>IF(Savings_FirstYear!AL54&lt;0.5%,100%,IF(AND(Savings_FirstYear!AL54&gt;=0.5%,Savings_FirstYear!AL54&lt;1%),80%,IF(Savings_FirstYear!AL54&gt;=1%,60%)))</f>
        <v>0.6</v>
      </c>
      <c r="AL54" s="73">
        <f>IF(Savings_FirstYear!AM54&lt;0.5%,100%,IF(AND(Savings_FirstYear!AM54&gt;=0.5%,Savings_FirstYear!AM54&lt;1%),80%,IF(Savings_FirstYear!AM54&gt;=1%,60%)))</f>
        <v>0.6</v>
      </c>
      <c r="AM54" s="73">
        <f>IF(Savings_FirstYear!AN54&lt;0.5%,100%,IF(AND(Savings_FirstYear!AN54&gt;=0.5%,Savings_FirstYear!AN54&lt;1%),80%,IF(Savings_FirstYear!AN54&gt;=1%,60%)))</f>
        <v>0.6</v>
      </c>
      <c r="AN54" s="73">
        <f>IF(Savings_FirstYear!AO54&lt;0.5%,100%,IF(AND(Savings_FirstYear!AO54&gt;=0.5%,Savings_FirstYear!AO54&lt;1%),80%,IF(Savings_FirstYear!AO54&gt;=1%,60%)))</f>
        <v>0.6</v>
      </c>
      <c r="AO54" s="73">
        <f>IF(Savings_FirstYear!AP54&lt;0.5%,100%,IF(AND(Savings_FirstYear!AP54&gt;=0.5%,Savings_FirstYear!AP54&lt;1%),80%,IF(Savings_FirstYear!AP54&gt;=1%,60%)))</f>
        <v>0.6</v>
      </c>
      <c r="AP54" s="73">
        <f>IF(Savings_FirstYear!AQ54&lt;0.5%,100%,IF(AND(Savings_FirstYear!AQ54&gt;=0.5%,Savings_FirstYear!AQ54&lt;1%),80%,IF(Savings_FirstYear!AQ54&gt;=1%,60%)))</f>
        <v>0.6</v>
      </c>
      <c r="AQ54" s="42">
        <f t="shared" si="37"/>
        <v>110</v>
      </c>
      <c r="AR54" s="42">
        <f t="shared" si="0"/>
        <v>110</v>
      </c>
      <c r="AS54" s="42">
        <f t="shared" si="1"/>
        <v>110</v>
      </c>
      <c r="AT54" s="42">
        <f t="shared" si="2"/>
        <v>110</v>
      </c>
      <c r="AU54" s="42">
        <f t="shared" si="3"/>
        <v>110</v>
      </c>
      <c r="AV54" s="42">
        <f t="shared" si="4"/>
        <v>110</v>
      </c>
      <c r="AW54" s="42">
        <f t="shared" si="5"/>
        <v>110</v>
      </c>
      <c r="AX54" s="42">
        <f t="shared" si="6"/>
        <v>110</v>
      </c>
      <c r="AY54" s="42">
        <f t="shared" si="7"/>
        <v>110</v>
      </c>
      <c r="AZ54" s="42">
        <f t="shared" si="8"/>
        <v>88</v>
      </c>
      <c r="BA54" s="42">
        <f t="shared" si="9"/>
        <v>88</v>
      </c>
      <c r="BB54" s="42">
        <f t="shared" si="10"/>
        <v>88</v>
      </c>
      <c r="BC54" s="42">
        <f t="shared" si="11"/>
        <v>66</v>
      </c>
      <c r="BD54" s="42">
        <f t="shared" si="12"/>
        <v>66</v>
      </c>
      <c r="BE54" s="42">
        <f t="shared" si="13"/>
        <v>66</v>
      </c>
      <c r="BF54" s="42">
        <f t="shared" si="14"/>
        <v>66</v>
      </c>
      <c r="BG54" s="42">
        <f t="shared" si="15"/>
        <v>66</v>
      </c>
      <c r="BH54" s="42">
        <f t="shared" si="16"/>
        <v>66</v>
      </c>
      <c r="BI54" s="42">
        <f t="shared" si="17"/>
        <v>66</v>
      </c>
      <c r="BJ54" s="42">
        <f t="shared" si="18"/>
        <v>66</v>
      </c>
      <c r="BK54" s="42">
        <f t="shared" si="19"/>
        <v>66</v>
      </c>
      <c r="BL54" s="42">
        <f t="shared" si="20"/>
        <v>66</v>
      </c>
      <c r="BM54" s="42">
        <f t="shared" si="21"/>
        <v>66</v>
      </c>
      <c r="BN54" s="42">
        <f t="shared" si="22"/>
        <v>66</v>
      </c>
      <c r="BO54" s="42">
        <f t="shared" si="23"/>
        <v>66</v>
      </c>
      <c r="BP54" s="42">
        <f t="shared" si="24"/>
        <v>66</v>
      </c>
      <c r="BQ54" s="42">
        <f t="shared" si="25"/>
        <v>66</v>
      </c>
      <c r="BR54" s="42">
        <f t="shared" si="26"/>
        <v>66</v>
      </c>
      <c r="BS54" s="42">
        <f t="shared" si="27"/>
        <v>66</v>
      </c>
      <c r="BT54" s="42">
        <f t="shared" si="28"/>
        <v>66</v>
      </c>
      <c r="BU54" s="42">
        <f t="shared" si="29"/>
        <v>66</v>
      </c>
      <c r="BV54" s="42">
        <f t="shared" si="30"/>
        <v>66</v>
      </c>
      <c r="BW54" s="42">
        <f t="shared" si="31"/>
        <v>66</v>
      </c>
      <c r="BX54" s="42">
        <f t="shared" si="32"/>
        <v>66</v>
      </c>
      <c r="BY54" s="42">
        <f t="shared" si="33"/>
        <v>66</v>
      </c>
      <c r="BZ54" s="42">
        <f t="shared" si="34"/>
        <v>66</v>
      </c>
      <c r="CA54" s="42">
        <f t="shared" si="35"/>
        <v>66</v>
      </c>
      <c r="CB54" s="42">
        <f t="shared" si="36"/>
        <v>66</v>
      </c>
      <c r="CC54" s="18"/>
      <c r="CE54" s="24"/>
    </row>
    <row r="55" spans="2:83" x14ac:dyDescent="0.35">
      <c r="B55" s="27" t="s">
        <v>2166</v>
      </c>
      <c r="C55" s="27" t="s">
        <v>2181</v>
      </c>
      <c r="D55" s="35">
        <v>110</v>
      </c>
      <c r="E55" s="73">
        <f>IF(Savings_FirstYear!F55&lt;0.5%,100%,IF(AND(Savings_FirstYear!F55&gt;=0.5%,Savings_FirstYear!F55&lt;1%),80%,IF(Savings_FirstYear!F55&gt;=1%,60%)))</f>
        <v>1</v>
      </c>
      <c r="F55" s="73">
        <f>IF(Savings_FirstYear!G55&lt;0.5%,100%,IF(AND(Savings_FirstYear!G55&gt;=0.5%,Savings_FirstYear!G55&lt;1%),80%,IF(Savings_FirstYear!G55&gt;=1%,60%)))</f>
        <v>1</v>
      </c>
      <c r="G55" s="73">
        <f>IF(Savings_FirstYear!H55&lt;0.5%,100%,IF(AND(Savings_FirstYear!H55&gt;=0.5%,Savings_FirstYear!H55&lt;1%),80%,IF(Savings_FirstYear!H55&gt;=1%,60%)))</f>
        <v>1</v>
      </c>
      <c r="H55" s="73">
        <f>IF(Savings_FirstYear!I55&lt;0.5%,100%,IF(AND(Savings_FirstYear!I55&gt;=0.5%,Savings_FirstYear!I55&lt;1%),80%,IF(Savings_FirstYear!I55&gt;=1%,60%)))</f>
        <v>1</v>
      </c>
      <c r="I55" s="73">
        <f>IF(Savings_FirstYear!J55&lt;0.5%,100%,IF(AND(Savings_FirstYear!J55&gt;=0.5%,Savings_FirstYear!J55&lt;1%),80%,IF(Savings_FirstYear!J55&gt;=1%,60%)))</f>
        <v>1</v>
      </c>
      <c r="J55" s="73">
        <f>IF(Savings_FirstYear!K55&lt;0.5%,100%,IF(AND(Savings_FirstYear!K55&gt;=0.5%,Savings_FirstYear!K55&lt;1%),80%,IF(Savings_FirstYear!K55&gt;=1%,60%)))</f>
        <v>1</v>
      </c>
      <c r="K55" s="73">
        <f>IF(Savings_FirstYear!L55&lt;0.5%,100%,IF(AND(Savings_FirstYear!L55&gt;=0.5%,Savings_FirstYear!L55&lt;1%),80%,IF(Savings_FirstYear!L55&gt;=1%,60%)))</f>
        <v>1</v>
      </c>
      <c r="L55" s="73">
        <f>IF(Savings_FirstYear!M55&lt;0.5%,100%,IF(AND(Savings_FirstYear!M55&gt;=0.5%,Savings_FirstYear!M55&lt;1%),80%,IF(Savings_FirstYear!M55&gt;=1%,60%)))</f>
        <v>1</v>
      </c>
      <c r="M55" s="73">
        <f>IF(Savings_FirstYear!N55&lt;0.5%,100%,IF(AND(Savings_FirstYear!N55&gt;=0.5%,Savings_FirstYear!N55&lt;1%),80%,IF(Savings_FirstYear!N55&gt;=1%,60%)))</f>
        <v>1</v>
      </c>
      <c r="N55" s="73">
        <f>IF(Savings_FirstYear!O55&lt;0.5%,100%,IF(AND(Savings_FirstYear!O55&gt;=0.5%,Savings_FirstYear!O55&lt;1%),80%,IF(Savings_FirstYear!O55&gt;=1%,60%)))</f>
        <v>1</v>
      </c>
      <c r="O55" s="73">
        <f>IF(Savings_FirstYear!P55&lt;0.5%,100%,IF(AND(Savings_FirstYear!P55&gt;=0.5%,Savings_FirstYear!P55&lt;1%),80%,IF(Savings_FirstYear!P55&gt;=1%,60%)))</f>
        <v>0.8</v>
      </c>
      <c r="P55" s="73">
        <f>IF(Savings_FirstYear!Q55&lt;0.5%,100%,IF(AND(Savings_FirstYear!Q55&gt;=0.5%,Savings_FirstYear!Q55&lt;1%),80%,IF(Savings_FirstYear!Q55&gt;=1%,60%)))</f>
        <v>0.8</v>
      </c>
      <c r="Q55" s="73">
        <f>IF(Savings_FirstYear!R55&lt;0.5%,100%,IF(AND(Savings_FirstYear!R55&gt;=0.5%,Savings_FirstYear!R55&lt;1%),80%,IF(Savings_FirstYear!R55&gt;=1%,60%)))</f>
        <v>0.6</v>
      </c>
      <c r="R55" s="73">
        <f>IF(Savings_FirstYear!S55&lt;0.5%,100%,IF(AND(Savings_FirstYear!S55&gt;=0.5%,Savings_FirstYear!S55&lt;1%),80%,IF(Savings_FirstYear!S55&gt;=1%,60%)))</f>
        <v>0.6</v>
      </c>
      <c r="S55" s="73">
        <f>IF(Savings_FirstYear!T55&lt;0.5%,100%,IF(AND(Savings_FirstYear!T55&gt;=0.5%,Savings_FirstYear!T55&lt;1%),80%,IF(Savings_FirstYear!T55&gt;=1%,60%)))</f>
        <v>0.6</v>
      </c>
      <c r="T55" s="73">
        <f>IF(Savings_FirstYear!U55&lt;0.5%,100%,IF(AND(Savings_FirstYear!U55&gt;=0.5%,Savings_FirstYear!U55&lt;1%),80%,IF(Savings_FirstYear!U55&gt;=1%,60%)))</f>
        <v>0.6</v>
      </c>
      <c r="U55" s="73">
        <f>IF(Savings_FirstYear!V55&lt;0.5%,100%,IF(AND(Savings_FirstYear!V55&gt;=0.5%,Savings_FirstYear!V55&lt;1%),80%,IF(Savings_FirstYear!V55&gt;=1%,60%)))</f>
        <v>0.6</v>
      </c>
      <c r="V55" s="73">
        <f>IF(Savings_FirstYear!W55&lt;0.5%,100%,IF(AND(Savings_FirstYear!W55&gt;=0.5%,Savings_FirstYear!W55&lt;1%),80%,IF(Savings_FirstYear!W55&gt;=1%,60%)))</f>
        <v>0.6</v>
      </c>
      <c r="W55" s="73">
        <f>IF(Savings_FirstYear!X55&lt;0.5%,100%,IF(AND(Savings_FirstYear!X55&gt;=0.5%,Savings_FirstYear!X55&lt;1%),80%,IF(Savings_FirstYear!X55&gt;=1%,60%)))</f>
        <v>0.6</v>
      </c>
      <c r="X55" s="73">
        <f>IF(Savings_FirstYear!Y55&lt;0.5%,100%,IF(AND(Savings_FirstYear!Y55&gt;=0.5%,Savings_FirstYear!Y55&lt;1%),80%,IF(Savings_FirstYear!Y55&gt;=1%,60%)))</f>
        <v>0.6</v>
      </c>
      <c r="Y55" s="73">
        <f>IF(Savings_FirstYear!Z55&lt;0.5%,100%,IF(AND(Savings_FirstYear!Z55&gt;=0.5%,Savings_FirstYear!Z55&lt;1%),80%,IF(Savings_FirstYear!Z55&gt;=1%,60%)))</f>
        <v>0.6</v>
      </c>
      <c r="Z55" s="73">
        <f>IF(Savings_FirstYear!AA55&lt;0.5%,100%,IF(AND(Savings_FirstYear!AA55&gt;=0.5%,Savings_FirstYear!AA55&lt;1%),80%,IF(Savings_FirstYear!AA55&gt;=1%,60%)))</f>
        <v>0.6</v>
      </c>
      <c r="AA55" s="73">
        <f>IF(Savings_FirstYear!AB55&lt;0.5%,100%,IF(AND(Savings_FirstYear!AB55&gt;=0.5%,Savings_FirstYear!AB55&lt;1%),80%,IF(Savings_FirstYear!AB55&gt;=1%,60%)))</f>
        <v>0.6</v>
      </c>
      <c r="AB55" s="73">
        <f>IF(Savings_FirstYear!AC55&lt;0.5%,100%,IF(AND(Savings_FirstYear!AC55&gt;=0.5%,Savings_FirstYear!AC55&lt;1%),80%,IF(Savings_FirstYear!AC55&gt;=1%,60%)))</f>
        <v>0.6</v>
      </c>
      <c r="AC55" s="73">
        <f>IF(Savings_FirstYear!AD55&lt;0.5%,100%,IF(AND(Savings_FirstYear!AD55&gt;=0.5%,Savings_FirstYear!AD55&lt;1%),80%,IF(Savings_FirstYear!AD55&gt;=1%,60%)))</f>
        <v>0.6</v>
      </c>
      <c r="AD55" s="73">
        <f>IF(Savings_FirstYear!AE55&lt;0.5%,100%,IF(AND(Savings_FirstYear!AE55&gt;=0.5%,Savings_FirstYear!AE55&lt;1%),80%,IF(Savings_FirstYear!AE55&gt;=1%,60%)))</f>
        <v>0.6</v>
      </c>
      <c r="AE55" s="73">
        <f>IF(Savings_FirstYear!AF55&lt;0.5%,100%,IF(AND(Savings_FirstYear!AF55&gt;=0.5%,Savings_FirstYear!AF55&lt;1%),80%,IF(Savings_FirstYear!AF55&gt;=1%,60%)))</f>
        <v>0.6</v>
      </c>
      <c r="AF55" s="73">
        <f>IF(Savings_FirstYear!AG55&lt;0.5%,100%,IF(AND(Savings_FirstYear!AG55&gt;=0.5%,Savings_FirstYear!AG55&lt;1%),80%,IF(Savings_FirstYear!AG55&gt;=1%,60%)))</f>
        <v>0.6</v>
      </c>
      <c r="AG55" s="73">
        <f>IF(Savings_FirstYear!AH55&lt;0.5%,100%,IF(AND(Savings_FirstYear!AH55&gt;=0.5%,Savings_FirstYear!AH55&lt;1%),80%,IF(Savings_FirstYear!AH55&gt;=1%,60%)))</f>
        <v>0.6</v>
      </c>
      <c r="AH55" s="73">
        <f>IF(Savings_FirstYear!AI55&lt;0.5%,100%,IF(AND(Savings_FirstYear!AI55&gt;=0.5%,Savings_FirstYear!AI55&lt;1%),80%,IF(Savings_FirstYear!AI55&gt;=1%,60%)))</f>
        <v>0.6</v>
      </c>
      <c r="AI55" s="73">
        <f>IF(Savings_FirstYear!AJ55&lt;0.5%,100%,IF(AND(Savings_FirstYear!AJ55&gt;=0.5%,Savings_FirstYear!AJ55&lt;1%),80%,IF(Savings_FirstYear!AJ55&gt;=1%,60%)))</f>
        <v>0.6</v>
      </c>
      <c r="AJ55" s="73">
        <f>IF(Savings_FirstYear!AK55&lt;0.5%,100%,IF(AND(Savings_FirstYear!AK55&gt;=0.5%,Savings_FirstYear!AK55&lt;1%),80%,IF(Savings_FirstYear!AK55&gt;=1%,60%)))</f>
        <v>0.6</v>
      </c>
      <c r="AK55" s="73">
        <f>IF(Savings_FirstYear!AL55&lt;0.5%,100%,IF(AND(Savings_FirstYear!AL55&gt;=0.5%,Savings_FirstYear!AL55&lt;1%),80%,IF(Savings_FirstYear!AL55&gt;=1%,60%)))</f>
        <v>0.6</v>
      </c>
      <c r="AL55" s="73">
        <f>IF(Savings_FirstYear!AM55&lt;0.5%,100%,IF(AND(Savings_FirstYear!AM55&gt;=0.5%,Savings_FirstYear!AM55&lt;1%),80%,IF(Savings_FirstYear!AM55&gt;=1%,60%)))</f>
        <v>0.6</v>
      </c>
      <c r="AM55" s="73">
        <f>IF(Savings_FirstYear!AN55&lt;0.5%,100%,IF(AND(Savings_FirstYear!AN55&gt;=0.5%,Savings_FirstYear!AN55&lt;1%),80%,IF(Savings_FirstYear!AN55&gt;=1%,60%)))</f>
        <v>0.6</v>
      </c>
      <c r="AN55" s="73">
        <f>IF(Savings_FirstYear!AO55&lt;0.5%,100%,IF(AND(Savings_FirstYear!AO55&gt;=0.5%,Savings_FirstYear!AO55&lt;1%),80%,IF(Savings_FirstYear!AO55&gt;=1%,60%)))</f>
        <v>0.6</v>
      </c>
      <c r="AO55" s="73">
        <f>IF(Savings_FirstYear!AP55&lt;0.5%,100%,IF(AND(Savings_FirstYear!AP55&gt;=0.5%,Savings_FirstYear!AP55&lt;1%),80%,IF(Savings_FirstYear!AP55&gt;=1%,60%)))</f>
        <v>0.6</v>
      </c>
      <c r="AP55" s="73">
        <f>IF(Savings_FirstYear!AQ55&lt;0.5%,100%,IF(AND(Savings_FirstYear!AQ55&gt;=0.5%,Savings_FirstYear!AQ55&lt;1%),80%,IF(Savings_FirstYear!AQ55&gt;=1%,60%)))</f>
        <v>0.6</v>
      </c>
      <c r="AQ55" s="42">
        <f t="shared" si="37"/>
        <v>110</v>
      </c>
      <c r="AR55" s="42">
        <f t="shared" si="0"/>
        <v>110</v>
      </c>
      <c r="AS55" s="42">
        <f t="shared" si="1"/>
        <v>110</v>
      </c>
      <c r="AT55" s="42">
        <f t="shared" si="2"/>
        <v>110</v>
      </c>
      <c r="AU55" s="42">
        <f t="shared" si="3"/>
        <v>110</v>
      </c>
      <c r="AV55" s="42">
        <f t="shared" si="4"/>
        <v>110</v>
      </c>
      <c r="AW55" s="42">
        <f t="shared" si="5"/>
        <v>110</v>
      </c>
      <c r="AX55" s="42">
        <f t="shared" si="6"/>
        <v>110</v>
      </c>
      <c r="AY55" s="42">
        <f t="shared" si="7"/>
        <v>110</v>
      </c>
      <c r="AZ55" s="42">
        <f t="shared" si="8"/>
        <v>110</v>
      </c>
      <c r="BA55" s="42">
        <f t="shared" si="9"/>
        <v>88</v>
      </c>
      <c r="BB55" s="42">
        <f t="shared" si="10"/>
        <v>88</v>
      </c>
      <c r="BC55" s="42">
        <f t="shared" si="11"/>
        <v>66</v>
      </c>
      <c r="BD55" s="42">
        <f t="shared" si="12"/>
        <v>66</v>
      </c>
      <c r="BE55" s="42">
        <f t="shared" si="13"/>
        <v>66</v>
      </c>
      <c r="BF55" s="42">
        <f t="shared" si="14"/>
        <v>66</v>
      </c>
      <c r="BG55" s="42">
        <f t="shared" si="15"/>
        <v>66</v>
      </c>
      <c r="BH55" s="42">
        <f t="shared" si="16"/>
        <v>66</v>
      </c>
      <c r="BI55" s="42">
        <f t="shared" si="17"/>
        <v>66</v>
      </c>
      <c r="BJ55" s="42">
        <f t="shared" si="18"/>
        <v>66</v>
      </c>
      <c r="BK55" s="42">
        <f t="shared" si="19"/>
        <v>66</v>
      </c>
      <c r="BL55" s="42">
        <f t="shared" si="20"/>
        <v>66</v>
      </c>
      <c r="BM55" s="42">
        <f t="shared" si="21"/>
        <v>66</v>
      </c>
      <c r="BN55" s="42">
        <f t="shared" si="22"/>
        <v>66</v>
      </c>
      <c r="BO55" s="42">
        <f t="shared" si="23"/>
        <v>66</v>
      </c>
      <c r="BP55" s="42">
        <f t="shared" si="24"/>
        <v>66</v>
      </c>
      <c r="BQ55" s="42">
        <f t="shared" si="25"/>
        <v>66</v>
      </c>
      <c r="BR55" s="42">
        <f t="shared" si="26"/>
        <v>66</v>
      </c>
      <c r="BS55" s="42">
        <f t="shared" si="27"/>
        <v>66</v>
      </c>
      <c r="BT55" s="42">
        <f t="shared" si="28"/>
        <v>66</v>
      </c>
      <c r="BU55" s="42">
        <f t="shared" si="29"/>
        <v>66</v>
      </c>
      <c r="BV55" s="42">
        <f t="shared" si="30"/>
        <v>66</v>
      </c>
      <c r="BW55" s="42">
        <f t="shared" si="31"/>
        <v>66</v>
      </c>
      <c r="BX55" s="42">
        <f t="shared" si="32"/>
        <v>66</v>
      </c>
      <c r="BY55" s="42">
        <f t="shared" si="33"/>
        <v>66</v>
      </c>
      <c r="BZ55" s="42">
        <f t="shared" si="34"/>
        <v>66</v>
      </c>
      <c r="CA55" s="42">
        <f t="shared" si="35"/>
        <v>66</v>
      </c>
      <c r="CB55" s="42">
        <f t="shared" si="36"/>
        <v>66</v>
      </c>
      <c r="CC55" s="18"/>
      <c r="CE55" s="24"/>
    </row>
    <row r="56" spans="2:83" x14ac:dyDescent="0.35">
      <c r="B56" s="27" t="s">
        <v>2167</v>
      </c>
      <c r="C56" s="27" t="s">
        <v>223</v>
      </c>
      <c r="D56" s="35">
        <v>110</v>
      </c>
      <c r="E56" s="73">
        <f>IF(Savings_FirstYear!F56&lt;0.5%,100%,IF(AND(Savings_FirstYear!F56&gt;=0.5%,Savings_FirstYear!F56&lt;1%),80%,IF(Savings_FirstYear!F56&gt;=1%,60%)))</f>
        <v>1</v>
      </c>
      <c r="F56" s="73">
        <f>IF(Savings_FirstYear!G56&lt;0.5%,100%,IF(AND(Savings_FirstYear!G56&gt;=0.5%,Savings_FirstYear!G56&lt;1%),80%,IF(Savings_FirstYear!G56&gt;=1%,60%)))</f>
        <v>1</v>
      </c>
      <c r="G56" s="73">
        <f>IF(Savings_FirstYear!H56&lt;0.5%,100%,IF(AND(Savings_FirstYear!H56&gt;=0.5%,Savings_FirstYear!H56&lt;1%),80%,IF(Savings_FirstYear!H56&gt;=1%,60%)))</f>
        <v>1</v>
      </c>
      <c r="H56" s="73">
        <f>IF(Savings_FirstYear!I56&lt;0.5%,100%,IF(AND(Savings_FirstYear!I56&gt;=0.5%,Savings_FirstYear!I56&lt;1%),80%,IF(Savings_FirstYear!I56&gt;=1%,60%)))</f>
        <v>1</v>
      </c>
      <c r="I56" s="73">
        <f>IF(Savings_FirstYear!J56&lt;0.5%,100%,IF(AND(Savings_FirstYear!J56&gt;=0.5%,Savings_FirstYear!J56&lt;1%),80%,IF(Savings_FirstYear!J56&gt;=1%,60%)))</f>
        <v>1</v>
      </c>
      <c r="J56" s="73">
        <f>IF(Savings_FirstYear!K56&lt;0.5%,100%,IF(AND(Savings_FirstYear!K56&gt;=0.5%,Savings_FirstYear!K56&lt;1%),80%,IF(Savings_FirstYear!K56&gt;=1%,60%)))</f>
        <v>1</v>
      </c>
      <c r="K56" s="73">
        <f>IF(Savings_FirstYear!L56&lt;0.5%,100%,IF(AND(Savings_FirstYear!L56&gt;=0.5%,Savings_FirstYear!L56&lt;1%),80%,IF(Savings_FirstYear!L56&gt;=1%,60%)))</f>
        <v>1</v>
      </c>
      <c r="L56" s="73">
        <f>IF(Savings_FirstYear!M56&lt;0.5%,100%,IF(AND(Savings_FirstYear!M56&gt;=0.5%,Savings_FirstYear!M56&lt;1%),80%,IF(Savings_FirstYear!M56&gt;=1%,60%)))</f>
        <v>1</v>
      </c>
      <c r="M56" s="73">
        <f>IF(Savings_FirstYear!N56&lt;0.5%,100%,IF(AND(Savings_FirstYear!N56&gt;=0.5%,Savings_FirstYear!N56&lt;1%),80%,IF(Savings_FirstYear!N56&gt;=1%,60%)))</f>
        <v>1</v>
      </c>
      <c r="N56" s="73">
        <f>IF(Savings_FirstYear!O56&lt;0.5%,100%,IF(AND(Savings_FirstYear!O56&gt;=0.5%,Savings_FirstYear!O56&lt;1%),80%,IF(Savings_FirstYear!O56&gt;=1%,60%)))</f>
        <v>1</v>
      </c>
      <c r="O56" s="73">
        <f>IF(Savings_FirstYear!P56&lt;0.5%,100%,IF(AND(Savings_FirstYear!P56&gt;=0.5%,Savings_FirstYear!P56&lt;1%),80%,IF(Savings_FirstYear!P56&gt;=1%,60%)))</f>
        <v>0.8</v>
      </c>
      <c r="P56" s="73">
        <f>IF(Savings_FirstYear!Q56&lt;0.5%,100%,IF(AND(Savings_FirstYear!Q56&gt;=0.5%,Savings_FirstYear!Q56&lt;1%),80%,IF(Savings_FirstYear!Q56&gt;=1%,60%)))</f>
        <v>0.8</v>
      </c>
      <c r="Q56" s="73">
        <f>IF(Savings_FirstYear!R56&lt;0.5%,100%,IF(AND(Savings_FirstYear!R56&gt;=0.5%,Savings_FirstYear!R56&lt;1%),80%,IF(Savings_FirstYear!R56&gt;=1%,60%)))</f>
        <v>0.6</v>
      </c>
      <c r="R56" s="73">
        <f>IF(Savings_FirstYear!S56&lt;0.5%,100%,IF(AND(Savings_FirstYear!S56&gt;=0.5%,Savings_FirstYear!S56&lt;1%),80%,IF(Savings_FirstYear!S56&gt;=1%,60%)))</f>
        <v>0.6</v>
      </c>
      <c r="S56" s="73">
        <f>IF(Savings_FirstYear!T56&lt;0.5%,100%,IF(AND(Savings_FirstYear!T56&gt;=0.5%,Savings_FirstYear!T56&lt;1%),80%,IF(Savings_FirstYear!T56&gt;=1%,60%)))</f>
        <v>0.6</v>
      </c>
      <c r="T56" s="73">
        <f>IF(Savings_FirstYear!U56&lt;0.5%,100%,IF(AND(Savings_FirstYear!U56&gt;=0.5%,Savings_FirstYear!U56&lt;1%),80%,IF(Savings_FirstYear!U56&gt;=1%,60%)))</f>
        <v>0.6</v>
      </c>
      <c r="U56" s="73">
        <f>IF(Savings_FirstYear!V56&lt;0.5%,100%,IF(AND(Savings_FirstYear!V56&gt;=0.5%,Savings_FirstYear!V56&lt;1%),80%,IF(Savings_FirstYear!V56&gt;=1%,60%)))</f>
        <v>0.6</v>
      </c>
      <c r="V56" s="73">
        <f>IF(Savings_FirstYear!W56&lt;0.5%,100%,IF(AND(Savings_FirstYear!W56&gt;=0.5%,Savings_FirstYear!W56&lt;1%),80%,IF(Savings_FirstYear!W56&gt;=1%,60%)))</f>
        <v>0.6</v>
      </c>
      <c r="W56" s="73">
        <f>IF(Savings_FirstYear!X56&lt;0.5%,100%,IF(AND(Savings_FirstYear!X56&gt;=0.5%,Savings_FirstYear!X56&lt;1%),80%,IF(Savings_FirstYear!X56&gt;=1%,60%)))</f>
        <v>0.6</v>
      </c>
      <c r="X56" s="73">
        <f>IF(Savings_FirstYear!Y56&lt;0.5%,100%,IF(AND(Savings_FirstYear!Y56&gt;=0.5%,Savings_FirstYear!Y56&lt;1%),80%,IF(Savings_FirstYear!Y56&gt;=1%,60%)))</f>
        <v>0.6</v>
      </c>
      <c r="Y56" s="73">
        <f>IF(Savings_FirstYear!Z56&lt;0.5%,100%,IF(AND(Savings_FirstYear!Z56&gt;=0.5%,Savings_FirstYear!Z56&lt;1%),80%,IF(Savings_FirstYear!Z56&gt;=1%,60%)))</f>
        <v>0.6</v>
      </c>
      <c r="Z56" s="73">
        <f>IF(Savings_FirstYear!AA56&lt;0.5%,100%,IF(AND(Savings_FirstYear!AA56&gt;=0.5%,Savings_FirstYear!AA56&lt;1%),80%,IF(Savings_FirstYear!AA56&gt;=1%,60%)))</f>
        <v>0.6</v>
      </c>
      <c r="AA56" s="73">
        <f>IF(Savings_FirstYear!AB56&lt;0.5%,100%,IF(AND(Savings_FirstYear!AB56&gt;=0.5%,Savings_FirstYear!AB56&lt;1%),80%,IF(Savings_FirstYear!AB56&gt;=1%,60%)))</f>
        <v>0.6</v>
      </c>
      <c r="AB56" s="73">
        <f>IF(Savings_FirstYear!AC56&lt;0.5%,100%,IF(AND(Savings_FirstYear!AC56&gt;=0.5%,Savings_FirstYear!AC56&lt;1%),80%,IF(Savings_FirstYear!AC56&gt;=1%,60%)))</f>
        <v>0.6</v>
      </c>
      <c r="AC56" s="73">
        <f>IF(Savings_FirstYear!AD56&lt;0.5%,100%,IF(AND(Savings_FirstYear!AD56&gt;=0.5%,Savings_FirstYear!AD56&lt;1%),80%,IF(Savings_FirstYear!AD56&gt;=1%,60%)))</f>
        <v>0.6</v>
      </c>
      <c r="AD56" s="73">
        <f>IF(Savings_FirstYear!AE56&lt;0.5%,100%,IF(AND(Savings_FirstYear!AE56&gt;=0.5%,Savings_FirstYear!AE56&lt;1%),80%,IF(Savings_FirstYear!AE56&gt;=1%,60%)))</f>
        <v>0.6</v>
      </c>
      <c r="AE56" s="73">
        <f>IF(Savings_FirstYear!AF56&lt;0.5%,100%,IF(AND(Savings_FirstYear!AF56&gt;=0.5%,Savings_FirstYear!AF56&lt;1%),80%,IF(Savings_FirstYear!AF56&gt;=1%,60%)))</f>
        <v>0.6</v>
      </c>
      <c r="AF56" s="73">
        <f>IF(Savings_FirstYear!AG56&lt;0.5%,100%,IF(AND(Savings_FirstYear!AG56&gt;=0.5%,Savings_FirstYear!AG56&lt;1%),80%,IF(Savings_FirstYear!AG56&gt;=1%,60%)))</f>
        <v>0.6</v>
      </c>
      <c r="AG56" s="73">
        <f>IF(Savings_FirstYear!AH56&lt;0.5%,100%,IF(AND(Savings_FirstYear!AH56&gt;=0.5%,Savings_FirstYear!AH56&lt;1%),80%,IF(Savings_FirstYear!AH56&gt;=1%,60%)))</f>
        <v>0.6</v>
      </c>
      <c r="AH56" s="73">
        <f>IF(Savings_FirstYear!AI56&lt;0.5%,100%,IF(AND(Savings_FirstYear!AI56&gt;=0.5%,Savings_FirstYear!AI56&lt;1%),80%,IF(Savings_FirstYear!AI56&gt;=1%,60%)))</f>
        <v>0.6</v>
      </c>
      <c r="AI56" s="73">
        <f>IF(Savings_FirstYear!AJ56&lt;0.5%,100%,IF(AND(Savings_FirstYear!AJ56&gt;=0.5%,Savings_FirstYear!AJ56&lt;1%),80%,IF(Savings_FirstYear!AJ56&gt;=1%,60%)))</f>
        <v>0.6</v>
      </c>
      <c r="AJ56" s="73">
        <f>IF(Savings_FirstYear!AK56&lt;0.5%,100%,IF(AND(Savings_FirstYear!AK56&gt;=0.5%,Savings_FirstYear!AK56&lt;1%),80%,IF(Savings_FirstYear!AK56&gt;=1%,60%)))</f>
        <v>0.6</v>
      </c>
      <c r="AK56" s="73">
        <f>IF(Savings_FirstYear!AL56&lt;0.5%,100%,IF(AND(Savings_FirstYear!AL56&gt;=0.5%,Savings_FirstYear!AL56&lt;1%),80%,IF(Savings_FirstYear!AL56&gt;=1%,60%)))</f>
        <v>0.6</v>
      </c>
      <c r="AL56" s="73">
        <f>IF(Savings_FirstYear!AM56&lt;0.5%,100%,IF(AND(Savings_FirstYear!AM56&gt;=0.5%,Savings_FirstYear!AM56&lt;1%),80%,IF(Savings_FirstYear!AM56&gt;=1%,60%)))</f>
        <v>0.6</v>
      </c>
      <c r="AM56" s="73">
        <f>IF(Savings_FirstYear!AN56&lt;0.5%,100%,IF(AND(Savings_FirstYear!AN56&gt;=0.5%,Savings_FirstYear!AN56&lt;1%),80%,IF(Savings_FirstYear!AN56&gt;=1%,60%)))</f>
        <v>0.6</v>
      </c>
      <c r="AN56" s="73">
        <f>IF(Savings_FirstYear!AO56&lt;0.5%,100%,IF(AND(Savings_FirstYear!AO56&gt;=0.5%,Savings_FirstYear!AO56&lt;1%),80%,IF(Savings_FirstYear!AO56&gt;=1%,60%)))</f>
        <v>0.6</v>
      </c>
      <c r="AO56" s="73">
        <f>IF(Savings_FirstYear!AP56&lt;0.5%,100%,IF(AND(Savings_FirstYear!AP56&gt;=0.5%,Savings_FirstYear!AP56&lt;1%),80%,IF(Savings_FirstYear!AP56&gt;=1%,60%)))</f>
        <v>0.6</v>
      </c>
      <c r="AP56" s="73">
        <f>IF(Savings_FirstYear!AQ56&lt;0.5%,100%,IF(AND(Savings_FirstYear!AQ56&gt;=0.5%,Savings_FirstYear!AQ56&lt;1%),80%,IF(Savings_FirstYear!AQ56&gt;=1%,60%)))</f>
        <v>0.6</v>
      </c>
      <c r="AQ56" s="42">
        <f t="shared" si="37"/>
        <v>110</v>
      </c>
      <c r="AR56" s="42">
        <f t="shared" si="0"/>
        <v>110</v>
      </c>
      <c r="AS56" s="42">
        <f t="shared" si="1"/>
        <v>110</v>
      </c>
      <c r="AT56" s="42">
        <f t="shared" si="2"/>
        <v>110</v>
      </c>
      <c r="AU56" s="42">
        <f t="shared" si="3"/>
        <v>110</v>
      </c>
      <c r="AV56" s="42">
        <f t="shared" si="4"/>
        <v>110</v>
      </c>
      <c r="AW56" s="42">
        <f t="shared" si="5"/>
        <v>110</v>
      </c>
      <c r="AX56" s="42">
        <f t="shared" si="6"/>
        <v>110</v>
      </c>
      <c r="AY56" s="42">
        <f t="shared" si="7"/>
        <v>110</v>
      </c>
      <c r="AZ56" s="42">
        <f t="shared" si="8"/>
        <v>110</v>
      </c>
      <c r="BA56" s="42">
        <f t="shared" si="9"/>
        <v>88</v>
      </c>
      <c r="BB56" s="42">
        <f t="shared" si="10"/>
        <v>88</v>
      </c>
      <c r="BC56" s="42">
        <f t="shared" si="11"/>
        <v>66</v>
      </c>
      <c r="BD56" s="42">
        <f t="shared" si="12"/>
        <v>66</v>
      </c>
      <c r="BE56" s="42">
        <f t="shared" si="13"/>
        <v>66</v>
      </c>
      <c r="BF56" s="42">
        <f t="shared" si="14"/>
        <v>66</v>
      </c>
      <c r="BG56" s="42">
        <f t="shared" si="15"/>
        <v>66</v>
      </c>
      <c r="BH56" s="42">
        <f t="shared" si="16"/>
        <v>66</v>
      </c>
      <c r="BI56" s="42">
        <f t="shared" si="17"/>
        <v>66</v>
      </c>
      <c r="BJ56" s="42">
        <f t="shared" si="18"/>
        <v>66</v>
      </c>
      <c r="BK56" s="42">
        <f t="shared" si="19"/>
        <v>66</v>
      </c>
      <c r="BL56" s="42">
        <f t="shared" si="20"/>
        <v>66</v>
      </c>
      <c r="BM56" s="42">
        <f t="shared" si="21"/>
        <v>66</v>
      </c>
      <c r="BN56" s="42">
        <f t="shared" si="22"/>
        <v>66</v>
      </c>
      <c r="BO56" s="42">
        <f t="shared" si="23"/>
        <v>66</v>
      </c>
      <c r="BP56" s="42">
        <f t="shared" si="24"/>
        <v>66</v>
      </c>
      <c r="BQ56" s="42">
        <f t="shared" si="25"/>
        <v>66</v>
      </c>
      <c r="BR56" s="42">
        <f t="shared" si="26"/>
        <v>66</v>
      </c>
      <c r="BS56" s="42">
        <f t="shared" si="27"/>
        <v>66</v>
      </c>
      <c r="BT56" s="42">
        <f t="shared" si="28"/>
        <v>66</v>
      </c>
      <c r="BU56" s="42">
        <f t="shared" si="29"/>
        <v>66</v>
      </c>
      <c r="BV56" s="42">
        <f t="shared" si="30"/>
        <v>66</v>
      </c>
      <c r="BW56" s="42">
        <f t="shared" si="31"/>
        <v>66</v>
      </c>
      <c r="BX56" s="42">
        <f t="shared" si="32"/>
        <v>66</v>
      </c>
      <c r="BY56" s="42">
        <f t="shared" si="33"/>
        <v>66</v>
      </c>
      <c r="BZ56" s="42">
        <f t="shared" si="34"/>
        <v>66</v>
      </c>
      <c r="CA56" s="42">
        <f t="shared" si="35"/>
        <v>66</v>
      </c>
      <c r="CB56" s="42">
        <f t="shared" si="36"/>
        <v>66</v>
      </c>
      <c r="CC56" s="18"/>
      <c r="CE56" s="24"/>
    </row>
    <row r="57" spans="2:83" ht="18" thickBot="1" x14ac:dyDescent="0.4">
      <c r="B57" s="27" t="s">
        <v>2168</v>
      </c>
      <c r="C57" s="27" t="s">
        <v>53</v>
      </c>
      <c r="D57" s="35">
        <v>110</v>
      </c>
      <c r="E57" s="73">
        <f>IF(Savings_FirstYear!F57&lt;0.5%,100%,IF(AND(Savings_FirstYear!F57&gt;=0.5%,Savings_FirstYear!F57&lt;1%),80%,IF(Savings_FirstYear!F57&gt;=1%,60%)))</f>
        <v>1</v>
      </c>
      <c r="F57" s="73">
        <f>IF(Savings_FirstYear!G57&lt;0.5%,100%,IF(AND(Savings_FirstYear!G57&gt;=0.5%,Savings_FirstYear!G57&lt;1%),80%,IF(Savings_FirstYear!G57&gt;=1%,60%)))</f>
        <v>1</v>
      </c>
      <c r="G57" s="73">
        <f>IF(Savings_FirstYear!H57&lt;0.5%,100%,IF(AND(Savings_FirstYear!H57&gt;=0.5%,Savings_FirstYear!H57&lt;1%),80%,IF(Savings_FirstYear!H57&gt;=1%,60%)))</f>
        <v>1</v>
      </c>
      <c r="H57" s="73">
        <f>IF(Savings_FirstYear!I57&lt;0.5%,100%,IF(AND(Savings_FirstYear!I57&gt;=0.5%,Savings_FirstYear!I57&lt;1%),80%,IF(Savings_FirstYear!I57&gt;=1%,60%)))</f>
        <v>1</v>
      </c>
      <c r="I57" s="73">
        <f>IF(Savings_FirstYear!J57&lt;0.5%,100%,IF(AND(Savings_FirstYear!J57&gt;=0.5%,Savings_FirstYear!J57&lt;1%),80%,IF(Savings_FirstYear!J57&gt;=1%,60%)))</f>
        <v>1</v>
      </c>
      <c r="J57" s="73">
        <f>IF(Savings_FirstYear!K57&lt;0.5%,100%,IF(AND(Savings_FirstYear!K57&gt;=0.5%,Savings_FirstYear!K57&lt;1%),80%,IF(Savings_FirstYear!K57&gt;=1%,60%)))</f>
        <v>1</v>
      </c>
      <c r="K57" s="73">
        <f>IF(Savings_FirstYear!L57&lt;0.5%,100%,IF(AND(Savings_FirstYear!L57&gt;=0.5%,Savings_FirstYear!L57&lt;1%),80%,IF(Savings_FirstYear!L57&gt;=1%,60%)))</f>
        <v>1</v>
      </c>
      <c r="L57" s="73">
        <f>IF(Savings_FirstYear!M57&lt;0.5%,100%,IF(AND(Savings_FirstYear!M57&gt;=0.5%,Savings_FirstYear!M57&lt;1%),80%,IF(Savings_FirstYear!M57&gt;=1%,60%)))</f>
        <v>1</v>
      </c>
      <c r="M57" s="73">
        <f>IF(Savings_FirstYear!N57&lt;0.5%,100%,IF(AND(Savings_FirstYear!N57&gt;=0.5%,Savings_FirstYear!N57&lt;1%),80%,IF(Savings_FirstYear!N57&gt;=1%,60%)))</f>
        <v>1</v>
      </c>
      <c r="N57" s="73">
        <f>IF(Savings_FirstYear!O57&lt;0.5%,100%,IF(AND(Savings_FirstYear!O57&gt;=0.5%,Savings_FirstYear!O57&lt;1%),80%,IF(Savings_FirstYear!O57&gt;=1%,60%)))</f>
        <v>1</v>
      </c>
      <c r="O57" s="73">
        <f>IF(Savings_FirstYear!P57&lt;0.5%,100%,IF(AND(Savings_FirstYear!P57&gt;=0.5%,Savings_FirstYear!P57&lt;1%),80%,IF(Savings_FirstYear!P57&gt;=1%,60%)))</f>
        <v>0.8</v>
      </c>
      <c r="P57" s="73">
        <f>IF(Savings_FirstYear!Q57&lt;0.5%,100%,IF(AND(Savings_FirstYear!Q57&gt;=0.5%,Savings_FirstYear!Q57&lt;1%),80%,IF(Savings_FirstYear!Q57&gt;=1%,60%)))</f>
        <v>0.8</v>
      </c>
      <c r="Q57" s="73">
        <f>IF(Savings_FirstYear!R57&lt;0.5%,100%,IF(AND(Savings_FirstYear!R57&gt;=0.5%,Savings_FirstYear!R57&lt;1%),80%,IF(Savings_FirstYear!R57&gt;=1%,60%)))</f>
        <v>0.6</v>
      </c>
      <c r="R57" s="73">
        <f>IF(Savings_FirstYear!S57&lt;0.5%,100%,IF(AND(Savings_FirstYear!S57&gt;=0.5%,Savings_FirstYear!S57&lt;1%),80%,IF(Savings_FirstYear!S57&gt;=1%,60%)))</f>
        <v>0.6</v>
      </c>
      <c r="S57" s="73">
        <f>IF(Savings_FirstYear!T57&lt;0.5%,100%,IF(AND(Savings_FirstYear!T57&gt;=0.5%,Savings_FirstYear!T57&lt;1%),80%,IF(Savings_FirstYear!T57&gt;=1%,60%)))</f>
        <v>0.6</v>
      </c>
      <c r="T57" s="73">
        <f>IF(Savings_FirstYear!U57&lt;0.5%,100%,IF(AND(Savings_FirstYear!U57&gt;=0.5%,Savings_FirstYear!U57&lt;1%),80%,IF(Savings_FirstYear!U57&gt;=1%,60%)))</f>
        <v>0.6</v>
      </c>
      <c r="U57" s="73">
        <f>IF(Savings_FirstYear!V57&lt;0.5%,100%,IF(AND(Savings_FirstYear!V57&gt;=0.5%,Savings_FirstYear!V57&lt;1%),80%,IF(Savings_FirstYear!V57&gt;=1%,60%)))</f>
        <v>0.6</v>
      </c>
      <c r="V57" s="73">
        <f>IF(Savings_FirstYear!W57&lt;0.5%,100%,IF(AND(Savings_FirstYear!W57&gt;=0.5%,Savings_FirstYear!W57&lt;1%),80%,IF(Savings_FirstYear!W57&gt;=1%,60%)))</f>
        <v>0.6</v>
      </c>
      <c r="W57" s="73">
        <f>IF(Savings_FirstYear!X57&lt;0.5%,100%,IF(AND(Savings_FirstYear!X57&gt;=0.5%,Savings_FirstYear!X57&lt;1%),80%,IF(Savings_FirstYear!X57&gt;=1%,60%)))</f>
        <v>0.6</v>
      </c>
      <c r="X57" s="73">
        <f>IF(Savings_FirstYear!Y57&lt;0.5%,100%,IF(AND(Savings_FirstYear!Y57&gt;=0.5%,Savings_FirstYear!Y57&lt;1%),80%,IF(Savings_FirstYear!Y57&gt;=1%,60%)))</f>
        <v>0.6</v>
      </c>
      <c r="Y57" s="73">
        <f>IF(Savings_FirstYear!Z57&lt;0.5%,100%,IF(AND(Savings_FirstYear!Z57&gt;=0.5%,Savings_FirstYear!Z57&lt;1%),80%,IF(Savings_FirstYear!Z57&gt;=1%,60%)))</f>
        <v>0.6</v>
      </c>
      <c r="Z57" s="73">
        <f>IF(Savings_FirstYear!AA57&lt;0.5%,100%,IF(AND(Savings_FirstYear!AA57&gt;=0.5%,Savings_FirstYear!AA57&lt;1%),80%,IF(Savings_FirstYear!AA57&gt;=1%,60%)))</f>
        <v>0.6</v>
      </c>
      <c r="AA57" s="73">
        <f>IF(Savings_FirstYear!AB57&lt;0.5%,100%,IF(AND(Savings_FirstYear!AB57&gt;=0.5%,Savings_FirstYear!AB57&lt;1%),80%,IF(Savings_FirstYear!AB57&gt;=1%,60%)))</f>
        <v>0.6</v>
      </c>
      <c r="AB57" s="73">
        <f>IF(Savings_FirstYear!AC57&lt;0.5%,100%,IF(AND(Savings_FirstYear!AC57&gt;=0.5%,Savings_FirstYear!AC57&lt;1%),80%,IF(Savings_FirstYear!AC57&gt;=1%,60%)))</f>
        <v>0.6</v>
      </c>
      <c r="AC57" s="73">
        <f>IF(Savings_FirstYear!AD57&lt;0.5%,100%,IF(AND(Savings_FirstYear!AD57&gt;=0.5%,Savings_FirstYear!AD57&lt;1%),80%,IF(Savings_FirstYear!AD57&gt;=1%,60%)))</f>
        <v>0.6</v>
      </c>
      <c r="AD57" s="73">
        <f>IF(Savings_FirstYear!AE57&lt;0.5%,100%,IF(AND(Savings_FirstYear!AE57&gt;=0.5%,Savings_FirstYear!AE57&lt;1%),80%,IF(Savings_FirstYear!AE57&gt;=1%,60%)))</f>
        <v>0.6</v>
      </c>
      <c r="AE57" s="73">
        <f>IF(Savings_FirstYear!AF57&lt;0.5%,100%,IF(AND(Savings_FirstYear!AF57&gt;=0.5%,Savings_FirstYear!AF57&lt;1%),80%,IF(Savings_FirstYear!AF57&gt;=1%,60%)))</f>
        <v>0.6</v>
      </c>
      <c r="AF57" s="73">
        <f>IF(Savings_FirstYear!AG57&lt;0.5%,100%,IF(AND(Savings_FirstYear!AG57&gt;=0.5%,Savings_FirstYear!AG57&lt;1%),80%,IF(Savings_FirstYear!AG57&gt;=1%,60%)))</f>
        <v>0.6</v>
      </c>
      <c r="AG57" s="73">
        <f>IF(Savings_FirstYear!AH57&lt;0.5%,100%,IF(AND(Savings_FirstYear!AH57&gt;=0.5%,Savings_FirstYear!AH57&lt;1%),80%,IF(Savings_FirstYear!AH57&gt;=1%,60%)))</f>
        <v>0.6</v>
      </c>
      <c r="AH57" s="73">
        <f>IF(Savings_FirstYear!AI57&lt;0.5%,100%,IF(AND(Savings_FirstYear!AI57&gt;=0.5%,Savings_FirstYear!AI57&lt;1%),80%,IF(Savings_FirstYear!AI57&gt;=1%,60%)))</f>
        <v>0.6</v>
      </c>
      <c r="AI57" s="73">
        <f>IF(Savings_FirstYear!AJ57&lt;0.5%,100%,IF(AND(Savings_FirstYear!AJ57&gt;=0.5%,Savings_FirstYear!AJ57&lt;1%),80%,IF(Savings_FirstYear!AJ57&gt;=1%,60%)))</f>
        <v>0.6</v>
      </c>
      <c r="AJ57" s="73">
        <f>IF(Savings_FirstYear!AK57&lt;0.5%,100%,IF(AND(Savings_FirstYear!AK57&gt;=0.5%,Savings_FirstYear!AK57&lt;1%),80%,IF(Savings_FirstYear!AK57&gt;=1%,60%)))</f>
        <v>0.6</v>
      </c>
      <c r="AK57" s="73">
        <f>IF(Savings_FirstYear!AL57&lt;0.5%,100%,IF(AND(Savings_FirstYear!AL57&gt;=0.5%,Savings_FirstYear!AL57&lt;1%),80%,IF(Savings_FirstYear!AL57&gt;=1%,60%)))</f>
        <v>0.6</v>
      </c>
      <c r="AL57" s="73">
        <f>IF(Savings_FirstYear!AM57&lt;0.5%,100%,IF(AND(Savings_FirstYear!AM57&gt;=0.5%,Savings_FirstYear!AM57&lt;1%),80%,IF(Savings_FirstYear!AM57&gt;=1%,60%)))</f>
        <v>0.6</v>
      </c>
      <c r="AM57" s="73">
        <f>IF(Savings_FirstYear!AN57&lt;0.5%,100%,IF(AND(Savings_FirstYear!AN57&gt;=0.5%,Savings_FirstYear!AN57&lt;1%),80%,IF(Savings_FirstYear!AN57&gt;=1%,60%)))</f>
        <v>0.6</v>
      </c>
      <c r="AN57" s="73">
        <f>IF(Savings_FirstYear!AO57&lt;0.5%,100%,IF(AND(Savings_FirstYear!AO57&gt;=0.5%,Savings_FirstYear!AO57&lt;1%),80%,IF(Savings_FirstYear!AO57&gt;=1%,60%)))</f>
        <v>0.6</v>
      </c>
      <c r="AO57" s="73">
        <f>IF(Savings_FirstYear!AP57&lt;0.5%,100%,IF(AND(Savings_FirstYear!AP57&gt;=0.5%,Savings_FirstYear!AP57&lt;1%),80%,IF(Savings_FirstYear!AP57&gt;=1%,60%)))</f>
        <v>0.6</v>
      </c>
      <c r="AP57" s="73">
        <f>IF(Savings_FirstYear!AQ57&lt;0.5%,100%,IF(AND(Savings_FirstYear!AQ57&gt;=0.5%,Savings_FirstYear!AQ57&lt;1%),80%,IF(Savings_FirstYear!AQ57&gt;=1%,60%)))</f>
        <v>0.6</v>
      </c>
      <c r="AQ57" s="42">
        <f t="shared" si="37"/>
        <v>110</v>
      </c>
      <c r="AR57" s="42">
        <f t="shared" si="0"/>
        <v>110</v>
      </c>
      <c r="AS57" s="42">
        <f t="shared" si="1"/>
        <v>110</v>
      </c>
      <c r="AT57" s="42">
        <f t="shared" si="2"/>
        <v>110</v>
      </c>
      <c r="AU57" s="42">
        <f t="shared" si="3"/>
        <v>110</v>
      </c>
      <c r="AV57" s="42">
        <f t="shared" si="4"/>
        <v>110</v>
      </c>
      <c r="AW57" s="42">
        <f t="shared" si="5"/>
        <v>110</v>
      </c>
      <c r="AX57" s="42">
        <f t="shared" si="6"/>
        <v>110</v>
      </c>
      <c r="AY57" s="42">
        <f t="shared" si="7"/>
        <v>110</v>
      </c>
      <c r="AZ57" s="42">
        <f t="shared" si="8"/>
        <v>110</v>
      </c>
      <c r="BA57" s="42">
        <f t="shared" si="9"/>
        <v>88</v>
      </c>
      <c r="BB57" s="42">
        <f t="shared" si="10"/>
        <v>88</v>
      </c>
      <c r="BC57" s="42">
        <f t="shared" si="11"/>
        <v>66</v>
      </c>
      <c r="BD57" s="42">
        <f t="shared" si="12"/>
        <v>66</v>
      </c>
      <c r="BE57" s="42">
        <f t="shared" si="13"/>
        <v>66</v>
      </c>
      <c r="BF57" s="42">
        <f t="shared" si="14"/>
        <v>66</v>
      </c>
      <c r="BG57" s="42">
        <f t="shared" si="15"/>
        <v>66</v>
      </c>
      <c r="BH57" s="42">
        <f t="shared" si="16"/>
        <v>66</v>
      </c>
      <c r="BI57" s="42">
        <f t="shared" si="17"/>
        <v>66</v>
      </c>
      <c r="BJ57" s="42">
        <f t="shared" si="18"/>
        <v>66</v>
      </c>
      <c r="BK57" s="42">
        <f t="shared" si="19"/>
        <v>66</v>
      </c>
      <c r="BL57" s="42">
        <f t="shared" si="20"/>
        <v>66</v>
      </c>
      <c r="BM57" s="42">
        <f t="shared" si="21"/>
        <v>66</v>
      </c>
      <c r="BN57" s="42">
        <f t="shared" si="22"/>
        <v>66</v>
      </c>
      <c r="BO57" s="42">
        <f t="shared" si="23"/>
        <v>66</v>
      </c>
      <c r="BP57" s="42">
        <f t="shared" si="24"/>
        <v>66</v>
      </c>
      <c r="BQ57" s="42">
        <f t="shared" si="25"/>
        <v>66</v>
      </c>
      <c r="BR57" s="42">
        <f t="shared" si="26"/>
        <v>66</v>
      </c>
      <c r="BS57" s="42">
        <f t="shared" si="27"/>
        <v>66</v>
      </c>
      <c r="BT57" s="42">
        <f t="shared" si="28"/>
        <v>66</v>
      </c>
      <c r="BU57" s="42">
        <f t="shared" si="29"/>
        <v>66</v>
      </c>
      <c r="BV57" s="42">
        <f t="shared" si="30"/>
        <v>66</v>
      </c>
      <c r="BW57" s="42">
        <f t="shared" si="31"/>
        <v>66</v>
      </c>
      <c r="BX57" s="42">
        <f t="shared" si="32"/>
        <v>66</v>
      </c>
      <c r="BY57" s="42">
        <f t="shared" si="33"/>
        <v>66</v>
      </c>
      <c r="BZ57" s="42">
        <f t="shared" si="34"/>
        <v>66</v>
      </c>
      <c r="CA57" s="42">
        <f t="shared" si="35"/>
        <v>66</v>
      </c>
      <c r="CB57" s="42">
        <f t="shared" si="36"/>
        <v>66</v>
      </c>
      <c r="CC57" s="18"/>
      <c r="CE57" s="24"/>
    </row>
    <row r="58" spans="2:83" ht="18" thickBot="1" x14ac:dyDescent="0.4">
      <c r="B58" s="28" t="s">
        <v>2145</v>
      </c>
      <c r="C58" s="28"/>
      <c r="D58" s="37"/>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18"/>
      <c r="CE58" s="24"/>
    </row>
    <row r="59" spans="2:83" x14ac:dyDescent="0.35">
      <c r="B59" s="27" t="s">
        <v>2069</v>
      </c>
      <c r="C59" s="27" t="s">
        <v>62</v>
      </c>
      <c r="D59" s="35">
        <v>110</v>
      </c>
      <c r="E59" s="73">
        <f>IF(Savings_FirstYear!F59&lt;0.5%,100%,IF(AND(Savings_FirstYear!F59&gt;=0.5%,Savings_FirstYear!F59&lt;1%),80%,IF(Savings_FirstYear!F59&gt;=1%,60%)))</f>
        <v>1</v>
      </c>
      <c r="F59" s="73">
        <f>IF(Savings_FirstYear!G59&lt;0.5%,100%,IF(AND(Savings_FirstYear!G59&gt;=0.5%,Savings_FirstYear!G59&lt;1%),80%,IF(Savings_FirstYear!G59&gt;=1%,60%)))</f>
        <v>1</v>
      </c>
      <c r="G59" s="73">
        <f>IF(Savings_FirstYear!H59&lt;0.5%,100%,IF(AND(Savings_FirstYear!H59&gt;=0.5%,Savings_FirstYear!H59&lt;1%),80%,IF(Savings_FirstYear!H59&gt;=1%,60%)))</f>
        <v>1</v>
      </c>
      <c r="H59" s="73">
        <f>IF(Savings_FirstYear!I59&lt;0.5%,100%,IF(AND(Savings_FirstYear!I59&gt;=0.5%,Savings_FirstYear!I59&lt;1%),80%,IF(Savings_FirstYear!I59&gt;=1%,60%)))</f>
        <v>1</v>
      </c>
      <c r="I59" s="73">
        <f>IF(Savings_FirstYear!J59&lt;0.5%,100%,IF(AND(Savings_FirstYear!J59&gt;=0.5%,Savings_FirstYear!J59&lt;1%),80%,IF(Savings_FirstYear!J59&gt;=1%,60%)))</f>
        <v>1</v>
      </c>
      <c r="J59" s="73">
        <f>IF(Savings_FirstYear!K59&lt;0.5%,100%,IF(AND(Savings_FirstYear!K59&gt;=0.5%,Savings_FirstYear!K59&lt;1%),80%,IF(Savings_FirstYear!K59&gt;=1%,60%)))</f>
        <v>1</v>
      </c>
      <c r="K59" s="73">
        <f>IF(Savings_FirstYear!L59&lt;0.5%,100%,IF(AND(Savings_FirstYear!L59&gt;=0.5%,Savings_FirstYear!L59&lt;1%),80%,IF(Savings_FirstYear!L59&gt;=1%,60%)))</f>
        <v>1</v>
      </c>
      <c r="L59" s="73">
        <f>IF(Savings_FirstYear!M59&lt;0.5%,100%,IF(AND(Savings_FirstYear!M59&gt;=0.5%,Savings_FirstYear!M59&lt;1%),80%,IF(Savings_FirstYear!M59&gt;=1%,60%)))</f>
        <v>1</v>
      </c>
      <c r="M59" s="73">
        <f>IF(Savings_FirstYear!N59&lt;0.5%,100%,IF(AND(Savings_FirstYear!N59&gt;=0.5%,Savings_FirstYear!N59&lt;1%),80%,IF(Savings_FirstYear!N59&gt;=1%,60%)))</f>
        <v>1</v>
      </c>
      <c r="N59" s="73">
        <f>IF(Savings_FirstYear!O59&lt;0.5%,100%,IF(AND(Savings_FirstYear!O59&gt;=0.5%,Savings_FirstYear!O59&lt;1%),80%,IF(Savings_FirstYear!O59&gt;=1%,60%)))</f>
        <v>1</v>
      </c>
      <c r="O59" s="73">
        <f>IF(Savings_FirstYear!P59&lt;0.5%,100%,IF(AND(Savings_FirstYear!P59&gt;=0.5%,Savings_FirstYear!P59&lt;1%),80%,IF(Savings_FirstYear!P59&gt;=1%,60%)))</f>
        <v>0.8</v>
      </c>
      <c r="P59" s="73">
        <f>IF(Savings_FirstYear!Q59&lt;0.5%,100%,IF(AND(Savings_FirstYear!Q59&gt;=0.5%,Savings_FirstYear!Q59&lt;1%),80%,IF(Savings_FirstYear!Q59&gt;=1%,60%)))</f>
        <v>0.8</v>
      </c>
      <c r="Q59" s="73">
        <f>IF(Savings_FirstYear!R59&lt;0.5%,100%,IF(AND(Savings_FirstYear!R59&gt;=0.5%,Savings_FirstYear!R59&lt;1%),80%,IF(Savings_FirstYear!R59&gt;=1%,60%)))</f>
        <v>0.6</v>
      </c>
      <c r="R59" s="73">
        <f>IF(Savings_FirstYear!S59&lt;0.5%,100%,IF(AND(Savings_FirstYear!S59&gt;=0.5%,Savings_FirstYear!S59&lt;1%),80%,IF(Savings_FirstYear!S59&gt;=1%,60%)))</f>
        <v>0.6</v>
      </c>
      <c r="S59" s="73">
        <f>IF(Savings_FirstYear!T59&lt;0.5%,100%,IF(AND(Savings_FirstYear!T59&gt;=0.5%,Savings_FirstYear!T59&lt;1%),80%,IF(Savings_FirstYear!T59&gt;=1%,60%)))</f>
        <v>0.6</v>
      </c>
      <c r="T59" s="73">
        <f>IF(Savings_FirstYear!U59&lt;0.5%,100%,IF(AND(Savings_FirstYear!U59&gt;=0.5%,Savings_FirstYear!U59&lt;1%),80%,IF(Savings_FirstYear!U59&gt;=1%,60%)))</f>
        <v>0.6</v>
      </c>
      <c r="U59" s="73">
        <f>IF(Savings_FirstYear!V59&lt;0.5%,100%,IF(AND(Savings_FirstYear!V59&gt;=0.5%,Savings_FirstYear!V59&lt;1%),80%,IF(Savings_FirstYear!V59&gt;=1%,60%)))</f>
        <v>0.6</v>
      </c>
      <c r="V59" s="73">
        <f>IF(Savings_FirstYear!W59&lt;0.5%,100%,IF(AND(Savings_FirstYear!W59&gt;=0.5%,Savings_FirstYear!W59&lt;1%),80%,IF(Savings_FirstYear!W59&gt;=1%,60%)))</f>
        <v>0.6</v>
      </c>
      <c r="W59" s="73">
        <f>IF(Savings_FirstYear!X59&lt;0.5%,100%,IF(AND(Savings_FirstYear!X59&gt;=0.5%,Savings_FirstYear!X59&lt;1%),80%,IF(Savings_FirstYear!X59&gt;=1%,60%)))</f>
        <v>0.6</v>
      </c>
      <c r="X59" s="73">
        <f>IF(Savings_FirstYear!Y59&lt;0.5%,100%,IF(AND(Savings_FirstYear!Y59&gt;=0.5%,Savings_FirstYear!Y59&lt;1%),80%,IF(Savings_FirstYear!Y59&gt;=1%,60%)))</f>
        <v>0.6</v>
      </c>
      <c r="Y59" s="73">
        <f>IF(Savings_FirstYear!Z59&lt;0.5%,100%,IF(AND(Savings_FirstYear!Z59&gt;=0.5%,Savings_FirstYear!Z59&lt;1%),80%,IF(Savings_FirstYear!Z59&gt;=1%,60%)))</f>
        <v>0.6</v>
      </c>
      <c r="Z59" s="73">
        <f>IF(Savings_FirstYear!AA59&lt;0.5%,100%,IF(AND(Savings_FirstYear!AA59&gt;=0.5%,Savings_FirstYear!AA59&lt;1%),80%,IF(Savings_FirstYear!AA59&gt;=1%,60%)))</f>
        <v>0.6</v>
      </c>
      <c r="AA59" s="73">
        <f>IF(Savings_FirstYear!AB59&lt;0.5%,100%,IF(AND(Savings_FirstYear!AB59&gt;=0.5%,Savings_FirstYear!AB59&lt;1%),80%,IF(Savings_FirstYear!AB59&gt;=1%,60%)))</f>
        <v>0.6</v>
      </c>
      <c r="AB59" s="73">
        <f>IF(Savings_FirstYear!AC59&lt;0.5%,100%,IF(AND(Savings_FirstYear!AC59&gt;=0.5%,Savings_FirstYear!AC59&lt;1%),80%,IF(Savings_FirstYear!AC59&gt;=1%,60%)))</f>
        <v>0.6</v>
      </c>
      <c r="AC59" s="73">
        <f>IF(Savings_FirstYear!AD59&lt;0.5%,100%,IF(AND(Savings_FirstYear!AD59&gt;=0.5%,Savings_FirstYear!AD59&lt;1%),80%,IF(Savings_FirstYear!AD59&gt;=1%,60%)))</f>
        <v>0.6</v>
      </c>
      <c r="AD59" s="73">
        <f>IF(Savings_FirstYear!AE59&lt;0.5%,100%,IF(AND(Savings_FirstYear!AE59&gt;=0.5%,Savings_FirstYear!AE59&lt;1%),80%,IF(Savings_FirstYear!AE59&gt;=1%,60%)))</f>
        <v>0.6</v>
      </c>
      <c r="AE59" s="73">
        <f>IF(Savings_FirstYear!AF59&lt;0.5%,100%,IF(AND(Savings_FirstYear!AF59&gt;=0.5%,Savings_FirstYear!AF59&lt;1%),80%,IF(Savings_FirstYear!AF59&gt;=1%,60%)))</f>
        <v>0.6</v>
      </c>
      <c r="AF59" s="73">
        <f>IF(Savings_FirstYear!AG59&lt;0.5%,100%,IF(AND(Savings_FirstYear!AG59&gt;=0.5%,Savings_FirstYear!AG59&lt;1%),80%,IF(Savings_FirstYear!AG59&gt;=1%,60%)))</f>
        <v>0.6</v>
      </c>
      <c r="AG59" s="73">
        <f>IF(Savings_FirstYear!AH59&lt;0.5%,100%,IF(AND(Savings_FirstYear!AH59&gt;=0.5%,Savings_FirstYear!AH59&lt;1%),80%,IF(Savings_FirstYear!AH59&gt;=1%,60%)))</f>
        <v>0.6</v>
      </c>
      <c r="AH59" s="73">
        <f>IF(Savings_FirstYear!AI59&lt;0.5%,100%,IF(AND(Savings_FirstYear!AI59&gt;=0.5%,Savings_FirstYear!AI59&lt;1%),80%,IF(Savings_FirstYear!AI59&gt;=1%,60%)))</f>
        <v>0.6</v>
      </c>
      <c r="AI59" s="73">
        <f>IF(Savings_FirstYear!AJ59&lt;0.5%,100%,IF(AND(Savings_FirstYear!AJ59&gt;=0.5%,Savings_FirstYear!AJ59&lt;1%),80%,IF(Savings_FirstYear!AJ59&gt;=1%,60%)))</f>
        <v>0.6</v>
      </c>
      <c r="AJ59" s="73">
        <f>IF(Savings_FirstYear!AK59&lt;0.5%,100%,IF(AND(Savings_FirstYear!AK59&gt;=0.5%,Savings_FirstYear!AK59&lt;1%),80%,IF(Savings_FirstYear!AK59&gt;=1%,60%)))</f>
        <v>0.6</v>
      </c>
      <c r="AK59" s="73">
        <f>IF(Savings_FirstYear!AL59&lt;0.5%,100%,IF(AND(Savings_FirstYear!AL59&gt;=0.5%,Savings_FirstYear!AL59&lt;1%),80%,IF(Savings_FirstYear!AL59&gt;=1%,60%)))</f>
        <v>0.6</v>
      </c>
      <c r="AL59" s="73">
        <f>IF(Savings_FirstYear!AM59&lt;0.5%,100%,IF(AND(Savings_FirstYear!AM59&gt;=0.5%,Savings_FirstYear!AM59&lt;1%),80%,IF(Savings_FirstYear!AM59&gt;=1%,60%)))</f>
        <v>0.6</v>
      </c>
      <c r="AM59" s="73">
        <f>IF(Savings_FirstYear!AN59&lt;0.5%,100%,IF(AND(Savings_FirstYear!AN59&gt;=0.5%,Savings_FirstYear!AN59&lt;1%),80%,IF(Savings_FirstYear!AN59&gt;=1%,60%)))</f>
        <v>0.6</v>
      </c>
      <c r="AN59" s="73">
        <f>IF(Savings_FirstYear!AO59&lt;0.5%,100%,IF(AND(Savings_FirstYear!AO59&gt;=0.5%,Savings_FirstYear!AO59&lt;1%),80%,IF(Savings_FirstYear!AO59&gt;=1%,60%)))</f>
        <v>0.6</v>
      </c>
      <c r="AO59" s="73">
        <f>IF(Savings_FirstYear!AP59&lt;0.5%,100%,IF(AND(Savings_FirstYear!AP59&gt;=0.5%,Savings_FirstYear!AP59&lt;1%),80%,IF(Savings_FirstYear!AP59&gt;=1%,60%)))</f>
        <v>0.6</v>
      </c>
      <c r="AP59" s="73">
        <f>IF(Savings_FirstYear!AQ59&lt;0.5%,100%,IF(AND(Savings_FirstYear!AQ59&gt;=0.5%,Savings_FirstYear!AQ59&lt;1%),80%,IF(Savings_FirstYear!AQ59&gt;=1%,60%)))</f>
        <v>0.6</v>
      </c>
      <c r="AQ59" s="42">
        <f t="shared" ref="AQ59:AQ62" si="114">$D59*E59</f>
        <v>110</v>
      </c>
      <c r="AR59" s="42">
        <f t="shared" ref="AR59:AR62" si="115">$D59*F59</f>
        <v>110</v>
      </c>
      <c r="AS59" s="42">
        <f t="shared" ref="AS59:AS62" si="116">$D59*G59</f>
        <v>110</v>
      </c>
      <c r="AT59" s="42">
        <f t="shared" ref="AT59:AT62" si="117">$D59*H59</f>
        <v>110</v>
      </c>
      <c r="AU59" s="42">
        <f t="shared" ref="AU59:AU62" si="118">$D59*I59</f>
        <v>110</v>
      </c>
      <c r="AV59" s="42">
        <f t="shared" ref="AV59:AV62" si="119">$D59*J59</f>
        <v>110</v>
      </c>
      <c r="AW59" s="42">
        <f t="shared" ref="AW59:AW62" si="120">$D59*K59</f>
        <v>110</v>
      </c>
      <c r="AX59" s="42">
        <f t="shared" ref="AX59:AX62" si="121">$D59*L59</f>
        <v>110</v>
      </c>
      <c r="AY59" s="42">
        <f t="shared" ref="AY59:AY62" si="122">$D59*M59</f>
        <v>110</v>
      </c>
      <c r="AZ59" s="42">
        <f t="shared" ref="AZ59:AZ62" si="123">$D59*N59</f>
        <v>110</v>
      </c>
      <c r="BA59" s="42">
        <f t="shared" ref="BA59:BA62" si="124">$D59*O59</f>
        <v>88</v>
      </c>
      <c r="BB59" s="42">
        <f t="shared" ref="BB59:BB62" si="125">$D59*P59</f>
        <v>88</v>
      </c>
      <c r="BC59" s="42">
        <f t="shared" ref="BC59:BC62" si="126">$D59*Q59</f>
        <v>66</v>
      </c>
      <c r="BD59" s="42">
        <f t="shared" ref="BD59:BD62" si="127">$D59*R59</f>
        <v>66</v>
      </c>
      <c r="BE59" s="42">
        <f t="shared" ref="BE59:BE62" si="128">$D59*S59</f>
        <v>66</v>
      </c>
      <c r="BF59" s="42">
        <f t="shared" ref="BF59:BF62" si="129">$D59*T59</f>
        <v>66</v>
      </c>
      <c r="BG59" s="42">
        <f t="shared" ref="BG59:BG62" si="130">$D59*U59</f>
        <v>66</v>
      </c>
      <c r="BH59" s="42">
        <f t="shared" ref="BH59:BH62" si="131">$D59*V59</f>
        <v>66</v>
      </c>
      <c r="BI59" s="42">
        <f t="shared" ref="BI59:BI62" si="132">$D59*W59</f>
        <v>66</v>
      </c>
      <c r="BJ59" s="42">
        <f t="shared" ref="BJ59:BJ62" si="133">$D59*X59</f>
        <v>66</v>
      </c>
      <c r="BK59" s="42">
        <f t="shared" ref="BK59:BK62" si="134">$D59*Y59</f>
        <v>66</v>
      </c>
      <c r="BL59" s="42">
        <f t="shared" ref="BL59:BL62" si="135">$D59*Z59</f>
        <v>66</v>
      </c>
      <c r="BM59" s="42">
        <f t="shared" ref="BM59:BM62" si="136">$D59*AA59</f>
        <v>66</v>
      </c>
      <c r="BN59" s="42">
        <f t="shared" ref="BN59:BN62" si="137">$D59*AB59</f>
        <v>66</v>
      </c>
      <c r="BO59" s="42">
        <f t="shared" ref="BO59:BO62" si="138">$D59*AC59</f>
        <v>66</v>
      </c>
      <c r="BP59" s="42">
        <f t="shared" ref="BP59:BP62" si="139">$D59*AD59</f>
        <v>66</v>
      </c>
      <c r="BQ59" s="42">
        <f t="shared" ref="BQ59:BQ62" si="140">$D59*AE59</f>
        <v>66</v>
      </c>
      <c r="BR59" s="42">
        <f t="shared" ref="BR59:BR62" si="141">$D59*AF59</f>
        <v>66</v>
      </c>
      <c r="BS59" s="42">
        <f t="shared" ref="BS59:BS62" si="142">$D59*AG59</f>
        <v>66</v>
      </c>
      <c r="BT59" s="42">
        <f t="shared" ref="BT59:BT62" si="143">$D59*AH59</f>
        <v>66</v>
      </c>
      <c r="BU59" s="42">
        <f t="shared" ref="BU59:BU62" si="144">$D59*AI59</f>
        <v>66</v>
      </c>
      <c r="BV59" s="42">
        <f t="shared" ref="BV59:BV62" si="145">$D59*AJ59</f>
        <v>66</v>
      </c>
      <c r="BW59" s="42">
        <f t="shared" ref="BW59:BW62" si="146">$D59*AK59</f>
        <v>66</v>
      </c>
      <c r="BX59" s="42">
        <f t="shared" ref="BX59:BX62" si="147">$D59*AL59</f>
        <v>66</v>
      </c>
      <c r="BY59" s="42">
        <f t="shared" ref="BY59:BY62" si="148">$D59*AM59</f>
        <v>66</v>
      </c>
      <c r="BZ59" s="42">
        <f t="shared" ref="BZ59:BZ62" si="149">$D59*AN59</f>
        <v>66</v>
      </c>
      <c r="CA59" s="42">
        <f t="shared" ref="CA59:CA62" si="150">$D59*AO59</f>
        <v>66</v>
      </c>
      <c r="CB59" s="42">
        <f t="shared" ref="CB59:CB62" si="151">$D59*AP59</f>
        <v>66</v>
      </c>
      <c r="CC59" s="18"/>
      <c r="CE59" s="24"/>
    </row>
    <row r="60" spans="2:83" x14ac:dyDescent="0.35">
      <c r="B60" s="27" t="s">
        <v>2079</v>
      </c>
      <c r="C60" s="27" t="s">
        <v>710</v>
      </c>
      <c r="D60" s="35">
        <v>110</v>
      </c>
      <c r="E60" s="73">
        <f>IF(Savings_FirstYear!F60&lt;0.5%,100%,IF(AND(Savings_FirstYear!F60&gt;=0.5%,Savings_FirstYear!F60&lt;1%),80%,IF(Savings_FirstYear!F60&gt;=1%,60%)))</f>
        <v>1</v>
      </c>
      <c r="F60" s="73">
        <f>IF(Savings_FirstYear!G60&lt;0.5%,100%,IF(AND(Savings_FirstYear!G60&gt;=0.5%,Savings_FirstYear!G60&lt;1%),80%,IF(Savings_FirstYear!G60&gt;=1%,60%)))</f>
        <v>1</v>
      </c>
      <c r="G60" s="73">
        <f>IF(Savings_FirstYear!H60&lt;0.5%,100%,IF(AND(Savings_FirstYear!H60&gt;=0.5%,Savings_FirstYear!H60&lt;1%),80%,IF(Savings_FirstYear!H60&gt;=1%,60%)))</f>
        <v>1</v>
      </c>
      <c r="H60" s="73">
        <f>IF(Savings_FirstYear!I60&lt;0.5%,100%,IF(AND(Savings_FirstYear!I60&gt;=0.5%,Savings_FirstYear!I60&lt;1%),80%,IF(Savings_FirstYear!I60&gt;=1%,60%)))</f>
        <v>1</v>
      </c>
      <c r="I60" s="73">
        <f>IF(Savings_FirstYear!J60&lt;0.5%,100%,IF(AND(Savings_FirstYear!J60&gt;=0.5%,Savings_FirstYear!J60&lt;1%),80%,IF(Savings_FirstYear!J60&gt;=1%,60%)))</f>
        <v>1</v>
      </c>
      <c r="J60" s="73">
        <f>IF(Savings_FirstYear!K60&lt;0.5%,100%,IF(AND(Savings_FirstYear!K60&gt;=0.5%,Savings_FirstYear!K60&lt;1%),80%,IF(Savings_FirstYear!K60&gt;=1%,60%)))</f>
        <v>1</v>
      </c>
      <c r="K60" s="73">
        <f>IF(Savings_FirstYear!L60&lt;0.5%,100%,IF(AND(Savings_FirstYear!L60&gt;=0.5%,Savings_FirstYear!L60&lt;1%),80%,IF(Savings_FirstYear!L60&gt;=1%,60%)))</f>
        <v>1</v>
      </c>
      <c r="L60" s="73">
        <f>IF(Savings_FirstYear!M60&lt;0.5%,100%,IF(AND(Savings_FirstYear!M60&gt;=0.5%,Savings_FirstYear!M60&lt;1%),80%,IF(Savings_FirstYear!M60&gt;=1%,60%)))</f>
        <v>1</v>
      </c>
      <c r="M60" s="73">
        <f>IF(Savings_FirstYear!N60&lt;0.5%,100%,IF(AND(Savings_FirstYear!N60&gt;=0.5%,Savings_FirstYear!N60&lt;1%),80%,IF(Savings_FirstYear!N60&gt;=1%,60%)))</f>
        <v>1</v>
      </c>
      <c r="N60" s="73">
        <f>IF(Savings_FirstYear!O60&lt;0.5%,100%,IF(AND(Savings_FirstYear!O60&gt;=0.5%,Savings_FirstYear!O60&lt;1%),80%,IF(Savings_FirstYear!O60&gt;=1%,60%)))</f>
        <v>1</v>
      </c>
      <c r="O60" s="73">
        <f>IF(Savings_FirstYear!P60&lt;0.5%,100%,IF(AND(Savings_FirstYear!P60&gt;=0.5%,Savings_FirstYear!P60&lt;1%),80%,IF(Savings_FirstYear!P60&gt;=1%,60%)))</f>
        <v>0.8</v>
      </c>
      <c r="P60" s="73">
        <f>IF(Savings_FirstYear!Q60&lt;0.5%,100%,IF(AND(Savings_FirstYear!Q60&gt;=0.5%,Savings_FirstYear!Q60&lt;1%),80%,IF(Savings_FirstYear!Q60&gt;=1%,60%)))</f>
        <v>0.8</v>
      </c>
      <c r="Q60" s="73">
        <f>IF(Savings_FirstYear!R60&lt;0.5%,100%,IF(AND(Savings_FirstYear!R60&gt;=0.5%,Savings_FirstYear!R60&lt;1%),80%,IF(Savings_FirstYear!R60&gt;=1%,60%)))</f>
        <v>0.6</v>
      </c>
      <c r="R60" s="73">
        <f>IF(Savings_FirstYear!S60&lt;0.5%,100%,IF(AND(Savings_FirstYear!S60&gt;=0.5%,Savings_FirstYear!S60&lt;1%),80%,IF(Savings_FirstYear!S60&gt;=1%,60%)))</f>
        <v>0.6</v>
      </c>
      <c r="S60" s="73">
        <f>IF(Savings_FirstYear!T60&lt;0.5%,100%,IF(AND(Savings_FirstYear!T60&gt;=0.5%,Savings_FirstYear!T60&lt;1%),80%,IF(Savings_FirstYear!T60&gt;=1%,60%)))</f>
        <v>0.6</v>
      </c>
      <c r="T60" s="73">
        <f>IF(Savings_FirstYear!U60&lt;0.5%,100%,IF(AND(Savings_FirstYear!U60&gt;=0.5%,Savings_FirstYear!U60&lt;1%),80%,IF(Savings_FirstYear!U60&gt;=1%,60%)))</f>
        <v>0.6</v>
      </c>
      <c r="U60" s="73">
        <f>IF(Savings_FirstYear!V60&lt;0.5%,100%,IF(AND(Savings_FirstYear!V60&gt;=0.5%,Savings_FirstYear!V60&lt;1%),80%,IF(Savings_FirstYear!V60&gt;=1%,60%)))</f>
        <v>0.6</v>
      </c>
      <c r="V60" s="73">
        <f>IF(Savings_FirstYear!W60&lt;0.5%,100%,IF(AND(Savings_FirstYear!W60&gt;=0.5%,Savings_FirstYear!W60&lt;1%),80%,IF(Savings_FirstYear!W60&gt;=1%,60%)))</f>
        <v>0.6</v>
      </c>
      <c r="W60" s="73">
        <f>IF(Savings_FirstYear!X60&lt;0.5%,100%,IF(AND(Savings_FirstYear!X60&gt;=0.5%,Savings_FirstYear!X60&lt;1%),80%,IF(Savings_FirstYear!X60&gt;=1%,60%)))</f>
        <v>0.6</v>
      </c>
      <c r="X60" s="73">
        <f>IF(Savings_FirstYear!Y60&lt;0.5%,100%,IF(AND(Savings_FirstYear!Y60&gt;=0.5%,Savings_FirstYear!Y60&lt;1%),80%,IF(Savings_FirstYear!Y60&gt;=1%,60%)))</f>
        <v>0.6</v>
      </c>
      <c r="Y60" s="73">
        <f>IF(Savings_FirstYear!Z60&lt;0.5%,100%,IF(AND(Savings_FirstYear!Z60&gt;=0.5%,Savings_FirstYear!Z60&lt;1%),80%,IF(Savings_FirstYear!Z60&gt;=1%,60%)))</f>
        <v>0.6</v>
      </c>
      <c r="Z60" s="73">
        <f>IF(Savings_FirstYear!AA60&lt;0.5%,100%,IF(AND(Savings_FirstYear!AA60&gt;=0.5%,Savings_FirstYear!AA60&lt;1%),80%,IF(Savings_FirstYear!AA60&gt;=1%,60%)))</f>
        <v>0.6</v>
      </c>
      <c r="AA60" s="73">
        <f>IF(Savings_FirstYear!AB60&lt;0.5%,100%,IF(AND(Savings_FirstYear!AB60&gt;=0.5%,Savings_FirstYear!AB60&lt;1%),80%,IF(Savings_FirstYear!AB60&gt;=1%,60%)))</f>
        <v>0.6</v>
      </c>
      <c r="AB60" s="73">
        <f>IF(Savings_FirstYear!AC60&lt;0.5%,100%,IF(AND(Savings_FirstYear!AC60&gt;=0.5%,Savings_FirstYear!AC60&lt;1%),80%,IF(Savings_FirstYear!AC60&gt;=1%,60%)))</f>
        <v>0.6</v>
      </c>
      <c r="AC60" s="73">
        <f>IF(Savings_FirstYear!AD60&lt;0.5%,100%,IF(AND(Savings_FirstYear!AD60&gt;=0.5%,Savings_FirstYear!AD60&lt;1%),80%,IF(Savings_FirstYear!AD60&gt;=1%,60%)))</f>
        <v>0.6</v>
      </c>
      <c r="AD60" s="73">
        <f>IF(Savings_FirstYear!AE60&lt;0.5%,100%,IF(AND(Savings_FirstYear!AE60&gt;=0.5%,Savings_FirstYear!AE60&lt;1%),80%,IF(Savings_FirstYear!AE60&gt;=1%,60%)))</f>
        <v>0.6</v>
      </c>
      <c r="AE60" s="73">
        <f>IF(Savings_FirstYear!AF60&lt;0.5%,100%,IF(AND(Savings_FirstYear!AF60&gt;=0.5%,Savings_FirstYear!AF60&lt;1%),80%,IF(Savings_FirstYear!AF60&gt;=1%,60%)))</f>
        <v>0.6</v>
      </c>
      <c r="AF60" s="73">
        <f>IF(Savings_FirstYear!AG60&lt;0.5%,100%,IF(AND(Savings_FirstYear!AG60&gt;=0.5%,Savings_FirstYear!AG60&lt;1%),80%,IF(Savings_FirstYear!AG60&gt;=1%,60%)))</f>
        <v>0.6</v>
      </c>
      <c r="AG60" s="73">
        <f>IF(Savings_FirstYear!AH60&lt;0.5%,100%,IF(AND(Savings_FirstYear!AH60&gt;=0.5%,Savings_FirstYear!AH60&lt;1%),80%,IF(Savings_FirstYear!AH60&gt;=1%,60%)))</f>
        <v>0.6</v>
      </c>
      <c r="AH60" s="73">
        <f>IF(Savings_FirstYear!AI60&lt;0.5%,100%,IF(AND(Savings_FirstYear!AI60&gt;=0.5%,Savings_FirstYear!AI60&lt;1%),80%,IF(Savings_FirstYear!AI60&gt;=1%,60%)))</f>
        <v>0.6</v>
      </c>
      <c r="AI60" s="73">
        <f>IF(Savings_FirstYear!AJ60&lt;0.5%,100%,IF(AND(Savings_FirstYear!AJ60&gt;=0.5%,Savings_FirstYear!AJ60&lt;1%),80%,IF(Savings_FirstYear!AJ60&gt;=1%,60%)))</f>
        <v>0.6</v>
      </c>
      <c r="AJ60" s="73">
        <f>IF(Savings_FirstYear!AK60&lt;0.5%,100%,IF(AND(Savings_FirstYear!AK60&gt;=0.5%,Savings_FirstYear!AK60&lt;1%),80%,IF(Savings_FirstYear!AK60&gt;=1%,60%)))</f>
        <v>0.6</v>
      </c>
      <c r="AK60" s="73">
        <f>IF(Savings_FirstYear!AL60&lt;0.5%,100%,IF(AND(Savings_FirstYear!AL60&gt;=0.5%,Savings_FirstYear!AL60&lt;1%),80%,IF(Savings_FirstYear!AL60&gt;=1%,60%)))</f>
        <v>0.6</v>
      </c>
      <c r="AL60" s="73">
        <f>IF(Savings_FirstYear!AM60&lt;0.5%,100%,IF(AND(Savings_FirstYear!AM60&gt;=0.5%,Savings_FirstYear!AM60&lt;1%),80%,IF(Savings_FirstYear!AM60&gt;=1%,60%)))</f>
        <v>0.6</v>
      </c>
      <c r="AM60" s="73">
        <f>IF(Savings_FirstYear!AN60&lt;0.5%,100%,IF(AND(Savings_FirstYear!AN60&gt;=0.5%,Savings_FirstYear!AN60&lt;1%),80%,IF(Savings_FirstYear!AN60&gt;=1%,60%)))</f>
        <v>0.6</v>
      </c>
      <c r="AN60" s="73">
        <f>IF(Savings_FirstYear!AO60&lt;0.5%,100%,IF(AND(Savings_FirstYear!AO60&gt;=0.5%,Savings_FirstYear!AO60&lt;1%),80%,IF(Savings_FirstYear!AO60&gt;=1%,60%)))</f>
        <v>0.6</v>
      </c>
      <c r="AO60" s="73">
        <f>IF(Savings_FirstYear!AP60&lt;0.5%,100%,IF(AND(Savings_FirstYear!AP60&gt;=0.5%,Savings_FirstYear!AP60&lt;1%),80%,IF(Savings_FirstYear!AP60&gt;=1%,60%)))</f>
        <v>0.6</v>
      </c>
      <c r="AP60" s="73">
        <f>IF(Savings_FirstYear!AQ60&lt;0.5%,100%,IF(AND(Savings_FirstYear!AQ60&gt;=0.5%,Savings_FirstYear!AQ60&lt;1%),80%,IF(Savings_FirstYear!AQ60&gt;=1%,60%)))</f>
        <v>0.6</v>
      </c>
      <c r="AQ60" s="42">
        <f t="shared" si="114"/>
        <v>110</v>
      </c>
      <c r="AR60" s="42">
        <f t="shared" si="115"/>
        <v>110</v>
      </c>
      <c r="AS60" s="42">
        <f t="shared" si="116"/>
        <v>110</v>
      </c>
      <c r="AT60" s="42">
        <f t="shared" si="117"/>
        <v>110</v>
      </c>
      <c r="AU60" s="42">
        <f t="shared" si="118"/>
        <v>110</v>
      </c>
      <c r="AV60" s="42">
        <f t="shared" si="119"/>
        <v>110</v>
      </c>
      <c r="AW60" s="42">
        <f t="shared" si="120"/>
        <v>110</v>
      </c>
      <c r="AX60" s="42">
        <f t="shared" si="121"/>
        <v>110</v>
      </c>
      <c r="AY60" s="42">
        <f t="shared" si="122"/>
        <v>110</v>
      </c>
      <c r="AZ60" s="42">
        <f t="shared" si="123"/>
        <v>110</v>
      </c>
      <c r="BA60" s="42">
        <f t="shared" si="124"/>
        <v>88</v>
      </c>
      <c r="BB60" s="42">
        <f t="shared" si="125"/>
        <v>88</v>
      </c>
      <c r="BC60" s="42">
        <f t="shared" si="126"/>
        <v>66</v>
      </c>
      <c r="BD60" s="42">
        <f t="shared" si="127"/>
        <v>66</v>
      </c>
      <c r="BE60" s="42">
        <f t="shared" si="128"/>
        <v>66</v>
      </c>
      <c r="BF60" s="42">
        <f t="shared" si="129"/>
        <v>66</v>
      </c>
      <c r="BG60" s="42">
        <f t="shared" si="130"/>
        <v>66</v>
      </c>
      <c r="BH60" s="42">
        <f t="shared" si="131"/>
        <v>66</v>
      </c>
      <c r="BI60" s="42">
        <f t="shared" si="132"/>
        <v>66</v>
      </c>
      <c r="BJ60" s="42">
        <f t="shared" si="133"/>
        <v>66</v>
      </c>
      <c r="BK60" s="42">
        <f t="shared" si="134"/>
        <v>66</v>
      </c>
      <c r="BL60" s="42">
        <f t="shared" si="135"/>
        <v>66</v>
      </c>
      <c r="BM60" s="42">
        <f t="shared" si="136"/>
        <v>66</v>
      </c>
      <c r="BN60" s="42">
        <f t="shared" si="137"/>
        <v>66</v>
      </c>
      <c r="BO60" s="42">
        <f t="shared" si="138"/>
        <v>66</v>
      </c>
      <c r="BP60" s="42">
        <f t="shared" si="139"/>
        <v>66</v>
      </c>
      <c r="BQ60" s="42">
        <f t="shared" si="140"/>
        <v>66</v>
      </c>
      <c r="BR60" s="42">
        <f t="shared" si="141"/>
        <v>66</v>
      </c>
      <c r="BS60" s="42">
        <f t="shared" si="142"/>
        <v>66</v>
      </c>
      <c r="BT60" s="42">
        <f t="shared" si="143"/>
        <v>66</v>
      </c>
      <c r="BU60" s="42">
        <f t="shared" si="144"/>
        <v>66</v>
      </c>
      <c r="BV60" s="42">
        <f t="shared" si="145"/>
        <v>66</v>
      </c>
      <c r="BW60" s="42">
        <f t="shared" si="146"/>
        <v>66</v>
      </c>
      <c r="BX60" s="42">
        <f t="shared" si="147"/>
        <v>66</v>
      </c>
      <c r="BY60" s="42">
        <f t="shared" si="148"/>
        <v>66</v>
      </c>
      <c r="BZ60" s="42">
        <f t="shared" si="149"/>
        <v>66</v>
      </c>
      <c r="CA60" s="42">
        <f t="shared" si="150"/>
        <v>66</v>
      </c>
      <c r="CB60" s="42">
        <f t="shared" si="151"/>
        <v>66</v>
      </c>
      <c r="CC60" s="18"/>
      <c r="CE60" s="24"/>
    </row>
    <row r="61" spans="2:83" x14ac:dyDescent="0.35">
      <c r="B61" s="27" t="s">
        <v>2169</v>
      </c>
      <c r="C61" s="27" t="s">
        <v>2171</v>
      </c>
      <c r="D61" s="35">
        <v>110</v>
      </c>
      <c r="E61" s="73">
        <f>IF(Savings_FirstYear!F61&lt;0.5%,100%,IF(AND(Savings_FirstYear!F61&gt;=0.5%,Savings_FirstYear!F61&lt;1%),80%,IF(Savings_FirstYear!F61&gt;=1%,60%)))</f>
        <v>1</v>
      </c>
      <c r="F61" s="73">
        <f>IF(Savings_FirstYear!G61&lt;0.5%,100%,IF(AND(Savings_FirstYear!G61&gt;=0.5%,Savings_FirstYear!G61&lt;1%),80%,IF(Savings_FirstYear!G61&gt;=1%,60%)))</f>
        <v>1</v>
      </c>
      <c r="G61" s="73">
        <f>IF(Savings_FirstYear!H61&lt;0.5%,100%,IF(AND(Savings_FirstYear!H61&gt;=0.5%,Savings_FirstYear!H61&lt;1%),80%,IF(Savings_FirstYear!H61&gt;=1%,60%)))</f>
        <v>1</v>
      </c>
      <c r="H61" s="73">
        <f>IF(Savings_FirstYear!I61&lt;0.5%,100%,IF(AND(Savings_FirstYear!I61&gt;=0.5%,Savings_FirstYear!I61&lt;1%),80%,IF(Savings_FirstYear!I61&gt;=1%,60%)))</f>
        <v>1</v>
      </c>
      <c r="I61" s="73">
        <f>IF(Savings_FirstYear!J61&lt;0.5%,100%,IF(AND(Savings_FirstYear!J61&gt;=0.5%,Savings_FirstYear!J61&lt;1%),80%,IF(Savings_FirstYear!J61&gt;=1%,60%)))</f>
        <v>1</v>
      </c>
      <c r="J61" s="73">
        <f>IF(Savings_FirstYear!K61&lt;0.5%,100%,IF(AND(Savings_FirstYear!K61&gt;=0.5%,Savings_FirstYear!K61&lt;1%),80%,IF(Savings_FirstYear!K61&gt;=1%,60%)))</f>
        <v>1</v>
      </c>
      <c r="K61" s="73">
        <f>IF(Savings_FirstYear!L61&lt;0.5%,100%,IF(AND(Savings_FirstYear!L61&gt;=0.5%,Savings_FirstYear!L61&lt;1%),80%,IF(Savings_FirstYear!L61&gt;=1%,60%)))</f>
        <v>1</v>
      </c>
      <c r="L61" s="73">
        <f>IF(Savings_FirstYear!M61&lt;0.5%,100%,IF(AND(Savings_FirstYear!M61&gt;=0.5%,Savings_FirstYear!M61&lt;1%),80%,IF(Savings_FirstYear!M61&gt;=1%,60%)))</f>
        <v>1</v>
      </c>
      <c r="M61" s="73">
        <f>IF(Savings_FirstYear!N61&lt;0.5%,100%,IF(AND(Savings_FirstYear!N61&gt;=0.5%,Savings_FirstYear!N61&lt;1%),80%,IF(Savings_FirstYear!N61&gt;=1%,60%)))</f>
        <v>1</v>
      </c>
      <c r="N61" s="73">
        <f>IF(Savings_FirstYear!O61&lt;0.5%,100%,IF(AND(Savings_FirstYear!O61&gt;=0.5%,Savings_FirstYear!O61&lt;1%),80%,IF(Savings_FirstYear!O61&gt;=1%,60%)))</f>
        <v>1</v>
      </c>
      <c r="O61" s="73">
        <f>IF(Savings_FirstYear!P61&lt;0.5%,100%,IF(AND(Savings_FirstYear!P61&gt;=0.5%,Savings_FirstYear!P61&lt;1%),80%,IF(Savings_FirstYear!P61&gt;=1%,60%)))</f>
        <v>0.8</v>
      </c>
      <c r="P61" s="73">
        <f>IF(Savings_FirstYear!Q61&lt;0.5%,100%,IF(AND(Savings_FirstYear!Q61&gt;=0.5%,Savings_FirstYear!Q61&lt;1%),80%,IF(Savings_FirstYear!Q61&gt;=1%,60%)))</f>
        <v>0.8</v>
      </c>
      <c r="Q61" s="73">
        <f>IF(Savings_FirstYear!R61&lt;0.5%,100%,IF(AND(Savings_FirstYear!R61&gt;=0.5%,Savings_FirstYear!R61&lt;1%),80%,IF(Savings_FirstYear!R61&gt;=1%,60%)))</f>
        <v>0.6</v>
      </c>
      <c r="R61" s="73">
        <f>IF(Savings_FirstYear!S61&lt;0.5%,100%,IF(AND(Savings_FirstYear!S61&gt;=0.5%,Savings_FirstYear!S61&lt;1%),80%,IF(Savings_FirstYear!S61&gt;=1%,60%)))</f>
        <v>0.6</v>
      </c>
      <c r="S61" s="73">
        <f>IF(Savings_FirstYear!T61&lt;0.5%,100%,IF(AND(Savings_FirstYear!T61&gt;=0.5%,Savings_FirstYear!T61&lt;1%),80%,IF(Savings_FirstYear!T61&gt;=1%,60%)))</f>
        <v>0.6</v>
      </c>
      <c r="T61" s="73">
        <f>IF(Savings_FirstYear!U61&lt;0.5%,100%,IF(AND(Savings_FirstYear!U61&gt;=0.5%,Savings_FirstYear!U61&lt;1%),80%,IF(Savings_FirstYear!U61&gt;=1%,60%)))</f>
        <v>0.6</v>
      </c>
      <c r="U61" s="73">
        <f>IF(Savings_FirstYear!V61&lt;0.5%,100%,IF(AND(Savings_FirstYear!V61&gt;=0.5%,Savings_FirstYear!V61&lt;1%),80%,IF(Savings_FirstYear!V61&gt;=1%,60%)))</f>
        <v>0.6</v>
      </c>
      <c r="V61" s="73">
        <f>IF(Savings_FirstYear!W61&lt;0.5%,100%,IF(AND(Savings_FirstYear!W61&gt;=0.5%,Savings_FirstYear!W61&lt;1%),80%,IF(Savings_FirstYear!W61&gt;=1%,60%)))</f>
        <v>0.6</v>
      </c>
      <c r="W61" s="73">
        <f>IF(Savings_FirstYear!X61&lt;0.5%,100%,IF(AND(Savings_FirstYear!X61&gt;=0.5%,Savings_FirstYear!X61&lt;1%),80%,IF(Savings_FirstYear!X61&gt;=1%,60%)))</f>
        <v>0.6</v>
      </c>
      <c r="X61" s="73">
        <f>IF(Savings_FirstYear!Y61&lt;0.5%,100%,IF(AND(Savings_FirstYear!Y61&gt;=0.5%,Savings_FirstYear!Y61&lt;1%),80%,IF(Savings_FirstYear!Y61&gt;=1%,60%)))</f>
        <v>0.6</v>
      </c>
      <c r="Y61" s="73">
        <f>IF(Savings_FirstYear!Z61&lt;0.5%,100%,IF(AND(Savings_FirstYear!Z61&gt;=0.5%,Savings_FirstYear!Z61&lt;1%),80%,IF(Savings_FirstYear!Z61&gt;=1%,60%)))</f>
        <v>0.6</v>
      </c>
      <c r="Z61" s="73">
        <f>IF(Savings_FirstYear!AA61&lt;0.5%,100%,IF(AND(Savings_FirstYear!AA61&gt;=0.5%,Savings_FirstYear!AA61&lt;1%),80%,IF(Savings_FirstYear!AA61&gt;=1%,60%)))</f>
        <v>0.6</v>
      </c>
      <c r="AA61" s="73">
        <f>IF(Savings_FirstYear!AB61&lt;0.5%,100%,IF(AND(Savings_FirstYear!AB61&gt;=0.5%,Savings_FirstYear!AB61&lt;1%),80%,IF(Savings_FirstYear!AB61&gt;=1%,60%)))</f>
        <v>0.6</v>
      </c>
      <c r="AB61" s="73">
        <f>IF(Savings_FirstYear!AC61&lt;0.5%,100%,IF(AND(Savings_FirstYear!AC61&gt;=0.5%,Savings_FirstYear!AC61&lt;1%),80%,IF(Savings_FirstYear!AC61&gt;=1%,60%)))</f>
        <v>0.6</v>
      </c>
      <c r="AC61" s="73">
        <f>IF(Savings_FirstYear!AD61&lt;0.5%,100%,IF(AND(Savings_FirstYear!AD61&gt;=0.5%,Savings_FirstYear!AD61&lt;1%),80%,IF(Savings_FirstYear!AD61&gt;=1%,60%)))</f>
        <v>0.6</v>
      </c>
      <c r="AD61" s="73">
        <f>IF(Savings_FirstYear!AE61&lt;0.5%,100%,IF(AND(Savings_FirstYear!AE61&gt;=0.5%,Savings_FirstYear!AE61&lt;1%),80%,IF(Savings_FirstYear!AE61&gt;=1%,60%)))</f>
        <v>0.6</v>
      </c>
      <c r="AE61" s="73">
        <f>IF(Savings_FirstYear!AF61&lt;0.5%,100%,IF(AND(Savings_FirstYear!AF61&gt;=0.5%,Savings_FirstYear!AF61&lt;1%),80%,IF(Savings_FirstYear!AF61&gt;=1%,60%)))</f>
        <v>0.6</v>
      </c>
      <c r="AF61" s="73">
        <f>IF(Savings_FirstYear!AG61&lt;0.5%,100%,IF(AND(Savings_FirstYear!AG61&gt;=0.5%,Savings_FirstYear!AG61&lt;1%),80%,IF(Savings_FirstYear!AG61&gt;=1%,60%)))</f>
        <v>0.6</v>
      </c>
      <c r="AG61" s="73">
        <f>IF(Savings_FirstYear!AH61&lt;0.5%,100%,IF(AND(Savings_FirstYear!AH61&gt;=0.5%,Savings_FirstYear!AH61&lt;1%),80%,IF(Savings_FirstYear!AH61&gt;=1%,60%)))</f>
        <v>0.6</v>
      </c>
      <c r="AH61" s="73">
        <f>IF(Savings_FirstYear!AI61&lt;0.5%,100%,IF(AND(Savings_FirstYear!AI61&gt;=0.5%,Savings_FirstYear!AI61&lt;1%),80%,IF(Savings_FirstYear!AI61&gt;=1%,60%)))</f>
        <v>0.6</v>
      </c>
      <c r="AI61" s="73">
        <f>IF(Savings_FirstYear!AJ61&lt;0.5%,100%,IF(AND(Savings_FirstYear!AJ61&gt;=0.5%,Savings_FirstYear!AJ61&lt;1%),80%,IF(Savings_FirstYear!AJ61&gt;=1%,60%)))</f>
        <v>0.6</v>
      </c>
      <c r="AJ61" s="73">
        <f>IF(Savings_FirstYear!AK61&lt;0.5%,100%,IF(AND(Savings_FirstYear!AK61&gt;=0.5%,Savings_FirstYear!AK61&lt;1%),80%,IF(Savings_FirstYear!AK61&gt;=1%,60%)))</f>
        <v>0.6</v>
      </c>
      <c r="AK61" s="73">
        <f>IF(Savings_FirstYear!AL61&lt;0.5%,100%,IF(AND(Savings_FirstYear!AL61&gt;=0.5%,Savings_FirstYear!AL61&lt;1%),80%,IF(Savings_FirstYear!AL61&gt;=1%,60%)))</f>
        <v>0.6</v>
      </c>
      <c r="AL61" s="73">
        <f>IF(Savings_FirstYear!AM61&lt;0.5%,100%,IF(AND(Savings_FirstYear!AM61&gt;=0.5%,Savings_FirstYear!AM61&lt;1%),80%,IF(Savings_FirstYear!AM61&gt;=1%,60%)))</f>
        <v>0.6</v>
      </c>
      <c r="AM61" s="73">
        <f>IF(Savings_FirstYear!AN61&lt;0.5%,100%,IF(AND(Savings_FirstYear!AN61&gt;=0.5%,Savings_FirstYear!AN61&lt;1%),80%,IF(Savings_FirstYear!AN61&gt;=1%,60%)))</f>
        <v>0.6</v>
      </c>
      <c r="AN61" s="73">
        <f>IF(Savings_FirstYear!AO61&lt;0.5%,100%,IF(AND(Savings_FirstYear!AO61&gt;=0.5%,Savings_FirstYear!AO61&lt;1%),80%,IF(Savings_FirstYear!AO61&gt;=1%,60%)))</f>
        <v>0.6</v>
      </c>
      <c r="AO61" s="73">
        <f>IF(Savings_FirstYear!AP61&lt;0.5%,100%,IF(AND(Savings_FirstYear!AP61&gt;=0.5%,Savings_FirstYear!AP61&lt;1%),80%,IF(Savings_FirstYear!AP61&gt;=1%,60%)))</f>
        <v>0.6</v>
      </c>
      <c r="AP61" s="73">
        <f>IF(Savings_FirstYear!AQ61&lt;0.5%,100%,IF(AND(Savings_FirstYear!AQ61&gt;=0.5%,Savings_FirstYear!AQ61&lt;1%),80%,IF(Savings_FirstYear!AQ61&gt;=1%,60%)))</f>
        <v>0.6</v>
      </c>
      <c r="AQ61" s="42">
        <f t="shared" si="114"/>
        <v>110</v>
      </c>
      <c r="AR61" s="42">
        <f t="shared" si="115"/>
        <v>110</v>
      </c>
      <c r="AS61" s="42">
        <f t="shared" si="116"/>
        <v>110</v>
      </c>
      <c r="AT61" s="42">
        <f t="shared" si="117"/>
        <v>110</v>
      </c>
      <c r="AU61" s="42">
        <f t="shared" si="118"/>
        <v>110</v>
      </c>
      <c r="AV61" s="42">
        <f t="shared" si="119"/>
        <v>110</v>
      </c>
      <c r="AW61" s="42">
        <f t="shared" si="120"/>
        <v>110</v>
      </c>
      <c r="AX61" s="42">
        <f t="shared" si="121"/>
        <v>110</v>
      </c>
      <c r="AY61" s="42">
        <f t="shared" si="122"/>
        <v>110</v>
      </c>
      <c r="AZ61" s="42">
        <f t="shared" si="123"/>
        <v>110</v>
      </c>
      <c r="BA61" s="42">
        <f t="shared" si="124"/>
        <v>88</v>
      </c>
      <c r="BB61" s="42">
        <f t="shared" si="125"/>
        <v>88</v>
      </c>
      <c r="BC61" s="42">
        <f t="shared" si="126"/>
        <v>66</v>
      </c>
      <c r="BD61" s="42">
        <f t="shared" si="127"/>
        <v>66</v>
      </c>
      <c r="BE61" s="42">
        <f t="shared" si="128"/>
        <v>66</v>
      </c>
      <c r="BF61" s="42">
        <f t="shared" si="129"/>
        <v>66</v>
      </c>
      <c r="BG61" s="42">
        <f t="shared" si="130"/>
        <v>66</v>
      </c>
      <c r="BH61" s="42">
        <f t="shared" si="131"/>
        <v>66</v>
      </c>
      <c r="BI61" s="42">
        <f t="shared" si="132"/>
        <v>66</v>
      </c>
      <c r="BJ61" s="42">
        <f t="shared" si="133"/>
        <v>66</v>
      </c>
      <c r="BK61" s="42">
        <f t="shared" si="134"/>
        <v>66</v>
      </c>
      <c r="BL61" s="42">
        <f t="shared" si="135"/>
        <v>66</v>
      </c>
      <c r="BM61" s="42">
        <f t="shared" si="136"/>
        <v>66</v>
      </c>
      <c r="BN61" s="42">
        <f t="shared" si="137"/>
        <v>66</v>
      </c>
      <c r="BO61" s="42">
        <f t="shared" si="138"/>
        <v>66</v>
      </c>
      <c r="BP61" s="42">
        <f t="shared" si="139"/>
        <v>66</v>
      </c>
      <c r="BQ61" s="42">
        <f t="shared" si="140"/>
        <v>66</v>
      </c>
      <c r="BR61" s="42">
        <f t="shared" si="141"/>
        <v>66</v>
      </c>
      <c r="BS61" s="42">
        <f t="shared" si="142"/>
        <v>66</v>
      </c>
      <c r="BT61" s="42">
        <f t="shared" si="143"/>
        <v>66</v>
      </c>
      <c r="BU61" s="42">
        <f t="shared" si="144"/>
        <v>66</v>
      </c>
      <c r="BV61" s="42">
        <f t="shared" si="145"/>
        <v>66</v>
      </c>
      <c r="BW61" s="42">
        <f t="shared" si="146"/>
        <v>66</v>
      </c>
      <c r="BX61" s="42">
        <f t="shared" si="147"/>
        <v>66</v>
      </c>
      <c r="BY61" s="42">
        <f t="shared" si="148"/>
        <v>66</v>
      </c>
      <c r="BZ61" s="42">
        <f t="shared" si="149"/>
        <v>66</v>
      </c>
      <c r="CA61" s="42">
        <f t="shared" si="150"/>
        <v>66</v>
      </c>
      <c r="CB61" s="42">
        <f t="shared" si="151"/>
        <v>66</v>
      </c>
      <c r="CC61" s="18"/>
      <c r="CE61" s="24"/>
    </row>
    <row r="62" spans="2:83" ht="18" thickBot="1" x14ac:dyDescent="0.4">
      <c r="B62" s="27" t="s">
        <v>2170</v>
      </c>
      <c r="C62" s="27" t="s">
        <v>2173</v>
      </c>
      <c r="D62" s="35">
        <v>110</v>
      </c>
      <c r="E62" s="73">
        <f>IF(Savings_FirstYear!F62&lt;0.5%,100%,IF(AND(Savings_FirstYear!F62&gt;=0.5%,Savings_FirstYear!F62&lt;1%),80%,IF(Savings_FirstYear!F62&gt;=1%,60%)))</f>
        <v>1</v>
      </c>
      <c r="F62" s="73">
        <f>IF(Savings_FirstYear!G62&lt;0.5%,100%,IF(AND(Savings_FirstYear!G62&gt;=0.5%,Savings_FirstYear!G62&lt;1%),80%,IF(Savings_FirstYear!G62&gt;=1%,60%)))</f>
        <v>1</v>
      </c>
      <c r="G62" s="73">
        <f>IF(Savings_FirstYear!H62&lt;0.5%,100%,IF(AND(Savings_FirstYear!H62&gt;=0.5%,Savings_FirstYear!H62&lt;1%),80%,IF(Savings_FirstYear!H62&gt;=1%,60%)))</f>
        <v>1</v>
      </c>
      <c r="H62" s="73">
        <f>IF(Savings_FirstYear!I62&lt;0.5%,100%,IF(AND(Savings_FirstYear!I62&gt;=0.5%,Savings_FirstYear!I62&lt;1%),80%,IF(Savings_FirstYear!I62&gt;=1%,60%)))</f>
        <v>1</v>
      </c>
      <c r="I62" s="73">
        <f>IF(Savings_FirstYear!J62&lt;0.5%,100%,IF(AND(Savings_FirstYear!J62&gt;=0.5%,Savings_FirstYear!J62&lt;1%),80%,IF(Savings_FirstYear!J62&gt;=1%,60%)))</f>
        <v>1</v>
      </c>
      <c r="J62" s="73">
        <f>IF(Savings_FirstYear!K62&lt;0.5%,100%,IF(AND(Savings_FirstYear!K62&gt;=0.5%,Savings_FirstYear!K62&lt;1%),80%,IF(Savings_FirstYear!K62&gt;=1%,60%)))</f>
        <v>1</v>
      </c>
      <c r="K62" s="73">
        <f>IF(Savings_FirstYear!L62&lt;0.5%,100%,IF(AND(Savings_FirstYear!L62&gt;=0.5%,Savings_FirstYear!L62&lt;1%),80%,IF(Savings_FirstYear!L62&gt;=1%,60%)))</f>
        <v>1</v>
      </c>
      <c r="L62" s="73">
        <f>IF(Savings_FirstYear!M62&lt;0.5%,100%,IF(AND(Savings_FirstYear!M62&gt;=0.5%,Savings_FirstYear!M62&lt;1%),80%,IF(Savings_FirstYear!M62&gt;=1%,60%)))</f>
        <v>1</v>
      </c>
      <c r="M62" s="73">
        <f>IF(Savings_FirstYear!N62&lt;0.5%,100%,IF(AND(Savings_FirstYear!N62&gt;=0.5%,Savings_FirstYear!N62&lt;1%),80%,IF(Savings_FirstYear!N62&gt;=1%,60%)))</f>
        <v>1</v>
      </c>
      <c r="N62" s="73">
        <f>IF(Savings_FirstYear!O62&lt;0.5%,100%,IF(AND(Savings_FirstYear!O62&gt;=0.5%,Savings_FirstYear!O62&lt;1%),80%,IF(Savings_FirstYear!O62&gt;=1%,60%)))</f>
        <v>1</v>
      </c>
      <c r="O62" s="73">
        <f>IF(Savings_FirstYear!P62&lt;0.5%,100%,IF(AND(Savings_FirstYear!P62&gt;=0.5%,Savings_FirstYear!P62&lt;1%),80%,IF(Savings_FirstYear!P62&gt;=1%,60%)))</f>
        <v>0.8</v>
      </c>
      <c r="P62" s="73">
        <f>IF(Savings_FirstYear!Q62&lt;0.5%,100%,IF(AND(Savings_FirstYear!Q62&gt;=0.5%,Savings_FirstYear!Q62&lt;1%),80%,IF(Savings_FirstYear!Q62&gt;=1%,60%)))</f>
        <v>0.8</v>
      </c>
      <c r="Q62" s="73">
        <f>IF(Savings_FirstYear!R62&lt;0.5%,100%,IF(AND(Savings_FirstYear!R62&gt;=0.5%,Savings_FirstYear!R62&lt;1%),80%,IF(Savings_FirstYear!R62&gt;=1%,60%)))</f>
        <v>0.6</v>
      </c>
      <c r="R62" s="73">
        <f>IF(Savings_FirstYear!S62&lt;0.5%,100%,IF(AND(Savings_FirstYear!S62&gt;=0.5%,Savings_FirstYear!S62&lt;1%),80%,IF(Savings_FirstYear!S62&gt;=1%,60%)))</f>
        <v>0.6</v>
      </c>
      <c r="S62" s="73">
        <f>IF(Savings_FirstYear!T62&lt;0.5%,100%,IF(AND(Savings_FirstYear!T62&gt;=0.5%,Savings_FirstYear!T62&lt;1%),80%,IF(Savings_FirstYear!T62&gt;=1%,60%)))</f>
        <v>0.6</v>
      </c>
      <c r="T62" s="73">
        <f>IF(Savings_FirstYear!U62&lt;0.5%,100%,IF(AND(Savings_FirstYear!U62&gt;=0.5%,Savings_FirstYear!U62&lt;1%),80%,IF(Savings_FirstYear!U62&gt;=1%,60%)))</f>
        <v>0.6</v>
      </c>
      <c r="U62" s="73">
        <f>IF(Savings_FirstYear!V62&lt;0.5%,100%,IF(AND(Savings_FirstYear!V62&gt;=0.5%,Savings_FirstYear!V62&lt;1%),80%,IF(Savings_FirstYear!V62&gt;=1%,60%)))</f>
        <v>0.6</v>
      </c>
      <c r="V62" s="73">
        <f>IF(Savings_FirstYear!W62&lt;0.5%,100%,IF(AND(Savings_FirstYear!W62&gt;=0.5%,Savings_FirstYear!W62&lt;1%),80%,IF(Savings_FirstYear!W62&gt;=1%,60%)))</f>
        <v>0.6</v>
      </c>
      <c r="W62" s="73">
        <f>IF(Savings_FirstYear!X62&lt;0.5%,100%,IF(AND(Savings_FirstYear!X62&gt;=0.5%,Savings_FirstYear!X62&lt;1%),80%,IF(Savings_FirstYear!X62&gt;=1%,60%)))</f>
        <v>0.6</v>
      </c>
      <c r="X62" s="73">
        <f>IF(Savings_FirstYear!Y62&lt;0.5%,100%,IF(AND(Savings_FirstYear!Y62&gt;=0.5%,Savings_FirstYear!Y62&lt;1%),80%,IF(Savings_FirstYear!Y62&gt;=1%,60%)))</f>
        <v>0.6</v>
      </c>
      <c r="Y62" s="73">
        <f>IF(Savings_FirstYear!Z62&lt;0.5%,100%,IF(AND(Savings_FirstYear!Z62&gt;=0.5%,Savings_FirstYear!Z62&lt;1%),80%,IF(Savings_FirstYear!Z62&gt;=1%,60%)))</f>
        <v>0.6</v>
      </c>
      <c r="Z62" s="73">
        <f>IF(Savings_FirstYear!AA62&lt;0.5%,100%,IF(AND(Savings_FirstYear!AA62&gt;=0.5%,Savings_FirstYear!AA62&lt;1%),80%,IF(Savings_FirstYear!AA62&gt;=1%,60%)))</f>
        <v>0.6</v>
      </c>
      <c r="AA62" s="73">
        <f>IF(Savings_FirstYear!AB62&lt;0.5%,100%,IF(AND(Savings_FirstYear!AB62&gt;=0.5%,Savings_FirstYear!AB62&lt;1%),80%,IF(Savings_FirstYear!AB62&gt;=1%,60%)))</f>
        <v>0.6</v>
      </c>
      <c r="AB62" s="73">
        <f>IF(Savings_FirstYear!AC62&lt;0.5%,100%,IF(AND(Savings_FirstYear!AC62&gt;=0.5%,Savings_FirstYear!AC62&lt;1%),80%,IF(Savings_FirstYear!AC62&gt;=1%,60%)))</f>
        <v>0.6</v>
      </c>
      <c r="AC62" s="73">
        <f>IF(Savings_FirstYear!AD62&lt;0.5%,100%,IF(AND(Savings_FirstYear!AD62&gt;=0.5%,Savings_FirstYear!AD62&lt;1%),80%,IF(Savings_FirstYear!AD62&gt;=1%,60%)))</f>
        <v>0.6</v>
      </c>
      <c r="AD62" s="73">
        <f>IF(Savings_FirstYear!AE62&lt;0.5%,100%,IF(AND(Savings_FirstYear!AE62&gt;=0.5%,Savings_FirstYear!AE62&lt;1%),80%,IF(Savings_FirstYear!AE62&gt;=1%,60%)))</f>
        <v>0.6</v>
      </c>
      <c r="AE62" s="73">
        <f>IF(Savings_FirstYear!AF62&lt;0.5%,100%,IF(AND(Savings_FirstYear!AF62&gt;=0.5%,Savings_FirstYear!AF62&lt;1%),80%,IF(Savings_FirstYear!AF62&gt;=1%,60%)))</f>
        <v>0.6</v>
      </c>
      <c r="AF62" s="73">
        <f>IF(Savings_FirstYear!AG62&lt;0.5%,100%,IF(AND(Savings_FirstYear!AG62&gt;=0.5%,Savings_FirstYear!AG62&lt;1%),80%,IF(Savings_FirstYear!AG62&gt;=1%,60%)))</f>
        <v>0.6</v>
      </c>
      <c r="AG62" s="73">
        <f>IF(Savings_FirstYear!AH62&lt;0.5%,100%,IF(AND(Savings_FirstYear!AH62&gt;=0.5%,Savings_FirstYear!AH62&lt;1%),80%,IF(Savings_FirstYear!AH62&gt;=1%,60%)))</f>
        <v>0.6</v>
      </c>
      <c r="AH62" s="73">
        <f>IF(Savings_FirstYear!AI62&lt;0.5%,100%,IF(AND(Savings_FirstYear!AI62&gt;=0.5%,Savings_FirstYear!AI62&lt;1%),80%,IF(Savings_FirstYear!AI62&gt;=1%,60%)))</f>
        <v>0.6</v>
      </c>
      <c r="AI62" s="73">
        <f>IF(Savings_FirstYear!AJ62&lt;0.5%,100%,IF(AND(Savings_FirstYear!AJ62&gt;=0.5%,Savings_FirstYear!AJ62&lt;1%),80%,IF(Savings_FirstYear!AJ62&gt;=1%,60%)))</f>
        <v>0.6</v>
      </c>
      <c r="AJ62" s="73">
        <f>IF(Savings_FirstYear!AK62&lt;0.5%,100%,IF(AND(Savings_FirstYear!AK62&gt;=0.5%,Savings_FirstYear!AK62&lt;1%),80%,IF(Savings_FirstYear!AK62&gt;=1%,60%)))</f>
        <v>0.6</v>
      </c>
      <c r="AK62" s="73">
        <f>IF(Savings_FirstYear!AL62&lt;0.5%,100%,IF(AND(Savings_FirstYear!AL62&gt;=0.5%,Savings_FirstYear!AL62&lt;1%),80%,IF(Savings_FirstYear!AL62&gt;=1%,60%)))</f>
        <v>0.6</v>
      </c>
      <c r="AL62" s="73">
        <f>IF(Savings_FirstYear!AM62&lt;0.5%,100%,IF(AND(Savings_FirstYear!AM62&gt;=0.5%,Savings_FirstYear!AM62&lt;1%),80%,IF(Savings_FirstYear!AM62&gt;=1%,60%)))</f>
        <v>0.6</v>
      </c>
      <c r="AM62" s="73">
        <f>IF(Savings_FirstYear!AN62&lt;0.5%,100%,IF(AND(Savings_FirstYear!AN62&gt;=0.5%,Savings_FirstYear!AN62&lt;1%),80%,IF(Savings_FirstYear!AN62&gt;=1%,60%)))</f>
        <v>0.6</v>
      </c>
      <c r="AN62" s="73">
        <f>IF(Savings_FirstYear!AO62&lt;0.5%,100%,IF(AND(Savings_FirstYear!AO62&gt;=0.5%,Savings_FirstYear!AO62&lt;1%),80%,IF(Savings_FirstYear!AO62&gt;=1%,60%)))</f>
        <v>0.6</v>
      </c>
      <c r="AO62" s="73">
        <f>IF(Savings_FirstYear!AP62&lt;0.5%,100%,IF(AND(Savings_FirstYear!AP62&gt;=0.5%,Savings_FirstYear!AP62&lt;1%),80%,IF(Savings_FirstYear!AP62&gt;=1%,60%)))</f>
        <v>0.6</v>
      </c>
      <c r="AP62" s="73">
        <f>IF(Savings_FirstYear!AQ62&lt;0.5%,100%,IF(AND(Savings_FirstYear!AQ62&gt;=0.5%,Savings_FirstYear!AQ62&lt;1%),80%,IF(Savings_FirstYear!AQ62&gt;=1%,60%)))</f>
        <v>0.6</v>
      </c>
      <c r="AQ62" s="42">
        <f t="shared" si="114"/>
        <v>110</v>
      </c>
      <c r="AR62" s="42">
        <f t="shared" si="115"/>
        <v>110</v>
      </c>
      <c r="AS62" s="42">
        <f t="shared" si="116"/>
        <v>110</v>
      </c>
      <c r="AT62" s="42">
        <f t="shared" si="117"/>
        <v>110</v>
      </c>
      <c r="AU62" s="42">
        <f t="shared" si="118"/>
        <v>110</v>
      </c>
      <c r="AV62" s="42">
        <f t="shared" si="119"/>
        <v>110</v>
      </c>
      <c r="AW62" s="42">
        <f t="shared" si="120"/>
        <v>110</v>
      </c>
      <c r="AX62" s="42">
        <f t="shared" si="121"/>
        <v>110</v>
      </c>
      <c r="AY62" s="42">
        <f t="shared" si="122"/>
        <v>110</v>
      </c>
      <c r="AZ62" s="42">
        <f t="shared" si="123"/>
        <v>110</v>
      </c>
      <c r="BA62" s="42">
        <f t="shared" si="124"/>
        <v>88</v>
      </c>
      <c r="BB62" s="42">
        <f t="shared" si="125"/>
        <v>88</v>
      </c>
      <c r="BC62" s="42">
        <f t="shared" si="126"/>
        <v>66</v>
      </c>
      <c r="BD62" s="42">
        <f t="shared" si="127"/>
        <v>66</v>
      </c>
      <c r="BE62" s="42">
        <f t="shared" si="128"/>
        <v>66</v>
      </c>
      <c r="BF62" s="42">
        <f t="shared" si="129"/>
        <v>66</v>
      </c>
      <c r="BG62" s="42">
        <f t="shared" si="130"/>
        <v>66</v>
      </c>
      <c r="BH62" s="42">
        <f t="shared" si="131"/>
        <v>66</v>
      </c>
      <c r="BI62" s="42">
        <f t="shared" si="132"/>
        <v>66</v>
      </c>
      <c r="BJ62" s="42">
        <f t="shared" si="133"/>
        <v>66</v>
      </c>
      <c r="BK62" s="42">
        <f t="shared" si="134"/>
        <v>66</v>
      </c>
      <c r="BL62" s="42">
        <f t="shared" si="135"/>
        <v>66</v>
      </c>
      <c r="BM62" s="42">
        <f t="shared" si="136"/>
        <v>66</v>
      </c>
      <c r="BN62" s="42">
        <f t="shared" si="137"/>
        <v>66</v>
      </c>
      <c r="BO62" s="42">
        <f t="shared" si="138"/>
        <v>66</v>
      </c>
      <c r="BP62" s="42">
        <f t="shared" si="139"/>
        <v>66</v>
      </c>
      <c r="BQ62" s="42">
        <f t="shared" si="140"/>
        <v>66</v>
      </c>
      <c r="BR62" s="42">
        <f t="shared" si="141"/>
        <v>66</v>
      </c>
      <c r="BS62" s="42">
        <f t="shared" si="142"/>
        <v>66</v>
      </c>
      <c r="BT62" s="42">
        <f t="shared" si="143"/>
        <v>66</v>
      </c>
      <c r="BU62" s="42">
        <f t="shared" si="144"/>
        <v>66</v>
      </c>
      <c r="BV62" s="42">
        <f t="shared" si="145"/>
        <v>66</v>
      </c>
      <c r="BW62" s="42">
        <f t="shared" si="146"/>
        <v>66</v>
      </c>
      <c r="BX62" s="42">
        <f t="shared" si="147"/>
        <v>66</v>
      </c>
      <c r="BY62" s="42">
        <f t="shared" si="148"/>
        <v>66</v>
      </c>
      <c r="BZ62" s="42">
        <f t="shared" si="149"/>
        <v>66</v>
      </c>
      <c r="CA62" s="42">
        <f t="shared" si="150"/>
        <v>66</v>
      </c>
      <c r="CB62" s="42">
        <f t="shared" si="151"/>
        <v>66</v>
      </c>
      <c r="CC62" s="18"/>
      <c r="CE62" s="24"/>
    </row>
    <row r="63" spans="2:83" ht="18" thickBot="1" x14ac:dyDescent="0.4">
      <c r="B63" s="28" t="s">
        <v>2182</v>
      </c>
      <c r="C63" s="29"/>
      <c r="D63" s="38"/>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18"/>
      <c r="CE63" s="24"/>
    </row>
    <row r="64" spans="2:83"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row>
    <row r="66" spans="64:76" x14ac:dyDescent="0.35">
      <c r="BL66" s="21"/>
      <c r="BM66" s="21"/>
      <c r="BN66" s="21"/>
      <c r="BO66" s="21"/>
      <c r="BP66" s="21"/>
      <c r="BQ66" s="21"/>
      <c r="BR66" s="21"/>
      <c r="BS66" s="21"/>
      <c r="BT66" s="21"/>
      <c r="BU66" s="21"/>
      <c r="BV66" s="21"/>
      <c r="BW66" s="21"/>
      <c r="BX66" s="21"/>
    </row>
    <row r="67" spans="64:76" x14ac:dyDescent="0.35">
      <c r="BL67" s="21"/>
      <c r="BM67" s="21"/>
      <c r="BN67" s="21"/>
      <c r="BO67" s="21"/>
      <c r="BP67" s="21"/>
      <c r="BQ67" s="21"/>
      <c r="BR67" s="21"/>
      <c r="BS67" s="21"/>
      <c r="BT67" s="21"/>
      <c r="BU67" s="21"/>
      <c r="BV67" s="21"/>
      <c r="BW67" s="21"/>
      <c r="BX67" s="21"/>
    </row>
  </sheetData>
  <mergeCells count="5">
    <mergeCell ref="B4:B5"/>
    <mergeCell ref="C4:C5"/>
    <mergeCell ref="D4:D5"/>
    <mergeCell ref="E4:AP4"/>
    <mergeCell ref="AQ4:CB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F16" sqref="F16"/>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2205</v>
      </c>
      <c r="D2" s="273" t="s">
        <v>2260</v>
      </c>
    </row>
    <row r="4" spans="2:117" ht="17.25" customHeight="1" x14ac:dyDescent="0.35">
      <c r="B4" s="327" t="s">
        <v>16</v>
      </c>
      <c r="C4" s="327" t="s">
        <v>2186</v>
      </c>
      <c r="D4" s="344" t="s">
        <v>2208</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2207</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2209</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78">
        <f>LevelizationSchedule!H134</f>
        <v>0</v>
      </c>
      <c r="E6" s="78">
        <f>LevelizationSchedule!I134</f>
        <v>0</v>
      </c>
      <c r="F6" s="78">
        <f>LevelizationSchedule!J134</f>
        <v>0</v>
      </c>
      <c r="G6" s="78">
        <f>LevelizationSchedule!K134</f>
        <v>0</v>
      </c>
      <c r="H6" s="78">
        <f>LevelizationSchedule!L134</f>
        <v>0</v>
      </c>
      <c r="I6" s="78">
        <f>LevelizationSchedule!M134</f>
        <v>0</v>
      </c>
      <c r="J6" s="78">
        <f>LevelizationSchedule!N134</f>
        <v>0</v>
      </c>
      <c r="K6" s="78">
        <f>LevelizationSchedule!O134</f>
        <v>12.915497155491941</v>
      </c>
      <c r="L6" s="78">
        <f>LevelizationSchedule!P134</f>
        <v>12.915497155491941</v>
      </c>
      <c r="M6" s="78">
        <f>LevelizationSchedule!Q134</f>
        <v>12.915497155491941</v>
      </c>
      <c r="N6" s="78">
        <f>LevelizationSchedule!R134</f>
        <v>10.33239772439355</v>
      </c>
      <c r="O6" s="78">
        <f>LevelizationSchedule!S134</f>
        <v>10.332397724393553</v>
      </c>
      <c r="P6" s="78">
        <f>LevelizationSchedule!T134</f>
        <v>7.7492982932951646</v>
      </c>
      <c r="Q6" s="78">
        <f>LevelizationSchedule!U134</f>
        <v>7.7492982932951646</v>
      </c>
      <c r="R6" s="78">
        <f>LevelizationSchedule!V134</f>
        <v>7.7492982932951584</v>
      </c>
      <c r="S6" s="78">
        <f>LevelizationSchedule!W134</f>
        <v>7.7492982932951646</v>
      </c>
      <c r="T6" s="78">
        <f>LevelizationSchedule!X134</f>
        <v>7.7492982932951602</v>
      </c>
      <c r="U6" s="78">
        <f>LevelizationSchedule!Y134</f>
        <v>7.7492982932951664</v>
      </c>
      <c r="V6" s="78">
        <f>LevelizationSchedule!Z134</f>
        <v>7.7492982932951611</v>
      </c>
      <c r="W6" s="78">
        <f>LevelizationSchedule!AA134</f>
        <v>7.7492982932951637</v>
      </c>
      <c r="X6" s="78">
        <f>LevelizationSchedule!AB134</f>
        <v>7.7492982932951602</v>
      </c>
      <c r="Y6" s="78">
        <f>LevelizationSchedule!AC134</f>
        <v>7.749298293295162</v>
      </c>
      <c r="Z6" s="78">
        <f>LevelizationSchedule!AD134</f>
        <v>7.7492982932951682</v>
      </c>
      <c r="AA6" s="78">
        <f>LevelizationSchedule!AE134</f>
        <v>7.7492982932951646</v>
      </c>
      <c r="AB6" s="78">
        <f>LevelizationSchedule!AF134</f>
        <v>7.7492982932951646</v>
      </c>
      <c r="AC6" s="78">
        <f>LevelizationSchedule!AG134</f>
        <v>7.7492982932951628</v>
      </c>
      <c r="AD6" s="78">
        <f>LevelizationSchedule!AH134</f>
        <v>7.7492982932951655</v>
      </c>
      <c r="AE6" s="78">
        <f>LevelizationSchedule!AI134</f>
        <v>7.7492982932951637</v>
      </c>
      <c r="AF6" s="78">
        <f>LevelizationSchedule!AJ134</f>
        <v>7.7492982932951628</v>
      </c>
      <c r="AG6" s="78">
        <f>LevelizationSchedule!AK134</f>
        <v>7.7492982932951646</v>
      </c>
      <c r="AH6" s="78">
        <f>LevelizationSchedule!AL134</f>
        <v>7.7492982932951646</v>
      </c>
      <c r="AI6" s="78">
        <f>LevelizationSchedule!AM134</f>
        <v>7.749298293295162</v>
      </c>
      <c r="AJ6" s="78">
        <f>LevelizationSchedule!AN134</f>
        <v>7.7492982932951646</v>
      </c>
      <c r="AK6" s="78">
        <f>LevelizationSchedule!AO134</f>
        <v>7.7492982932951646</v>
      </c>
      <c r="AL6" s="78">
        <f>LevelizationSchedule!AP134</f>
        <v>7.7492982932951628</v>
      </c>
      <c r="AM6" s="78">
        <f>LevelizationSchedule!AQ134</f>
        <v>7.7492982932951637</v>
      </c>
      <c r="AN6" s="78">
        <f>LevelizationSchedule!AR134</f>
        <v>7.7492982932951611</v>
      </c>
      <c r="AO6" s="78">
        <f>LevelizationSchedule!AS134</f>
        <v>7.7492982932951655</v>
      </c>
      <c r="AP6" s="80">
        <f>D6*50%</f>
        <v>0</v>
      </c>
      <c r="AQ6" s="80">
        <f t="shared" ref="AQ6:AQ62" si="0">E6*50%</f>
        <v>0</v>
      </c>
      <c r="AR6" s="80">
        <f t="shared" ref="AR6:AR62" si="1">F6*50%</f>
        <v>0</v>
      </c>
      <c r="AS6" s="80">
        <f t="shared" ref="AS6:AS62" si="2">G6*50%</f>
        <v>0</v>
      </c>
      <c r="AT6" s="80">
        <f t="shared" ref="AT6:AT62" si="3">H6*50%</f>
        <v>0</v>
      </c>
      <c r="AU6" s="80">
        <f t="shared" ref="AU6:AU62" si="4">I6*50%</f>
        <v>0</v>
      </c>
      <c r="AV6" s="80">
        <f t="shared" ref="AV6:AV62" si="5">J6*50%</f>
        <v>0</v>
      </c>
      <c r="AW6" s="80">
        <f t="shared" ref="AW6:AW62" si="6">K6*50%</f>
        <v>6.4577485777459707</v>
      </c>
      <c r="AX6" s="80">
        <f t="shared" ref="AX6:AX62" si="7">L6*50%</f>
        <v>6.4577485777459707</v>
      </c>
      <c r="AY6" s="80">
        <f t="shared" ref="AY6:AY62" si="8">M6*50%</f>
        <v>6.4577485777459707</v>
      </c>
      <c r="AZ6" s="80">
        <f t="shared" ref="AZ6:AZ62" si="9">N6*50%</f>
        <v>5.1661988621967749</v>
      </c>
      <c r="BA6" s="80">
        <f t="shared" ref="BA6:BA62" si="10">O6*50%</f>
        <v>5.1661988621967767</v>
      </c>
      <c r="BB6" s="80">
        <f t="shared" ref="BB6:BB62" si="11">P6*50%</f>
        <v>3.8746491466475823</v>
      </c>
      <c r="BC6" s="80">
        <f t="shared" ref="BC6:BC62" si="12">Q6*50%</f>
        <v>3.8746491466475823</v>
      </c>
      <c r="BD6" s="80">
        <f t="shared" ref="BD6:BD62" si="13">R6*50%</f>
        <v>3.8746491466475792</v>
      </c>
      <c r="BE6" s="80">
        <f t="shared" ref="BE6:BE62" si="14">S6*50%</f>
        <v>3.8746491466475823</v>
      </c>
      <c r="BF6" s="80">
        <f t="shared" ref="BF6:BF62" si="15">T6*50%</f>
        <v>3.8746491466475801</v>
      </c>
      <c r="BG6" s="80">
        <f t="shared" ref="BG6:BG62" si="16">U6*50%</f>
        <v>3.8746491466475832</v>
      </c>
      <c r="BH6" s="80">
        <f t="shared" ref="BH6:BH62" si="17">V6*50%</f>
        <v>3.8746491466475805</v>
      </c>
      <c r="BI6" s="80">
        <f t="shared" ref="BI6:BI62" si="18">W6*50%</f>
        <v>3.8746491466475819</v>
      </c>
      <c r="BJ6" s="80">
        <f t="shared" ref="BJ6:BJ62" si="19">X6*50%</f>
        <v>3.8746491466475801</v>
      </c>
      <c r="BK6" s="80">
        <f t="shared" ref="BK6:BK62" si="20">Y6*50%</f>
        <v>3.874649146647581</v>
      </c>
      <c r="BL6" s="80">
        <f t="shared" ref="BL6:BL62" si="21">Z6*50%</f>
        <v>3.8746491466475841</v>
      </c>
      <c r="BM6" s="80">
        <f t="shared" ref="BM6:BM62" si="22">AA6*50%</f>
        <v>3.8746491466475823</v>
      </c>
      <c r="BN6" s="80">
        <f t="shared" ref="BN6:BN62" si="23">AB6*50%</f>
        <v>3.8746491466475823</v>
      </c>
      <c r="BO6" s="80">
        <f t="shared" ref="BO6:BO62" si="24">AC6*50%</f>
        <v>3.8746491466475814</v>
      </c>
      <c r="BP6" s="80">
        <f t="shared" ref="BP6:BP62" si="25">AD6*50%</f>
        <v>3.8746491466475828</v>
      </c>
      <c r="BQ6" s="80">
        <f t="shared" ref="BQ6:BQ62" si="26">AE6*50%</f>
        <v>3.8746491466475819</v>
      </c>
      <c r="BR6" s="80">
        <f t="shared" ref="BR6:BR62" si="27">AF6*50%</f>
        <v>3.8746491466475814</v>
      </c>
      <c r="BS6" s="80">
        <f t="shared" ref="BS6:BS62" si="28">AG6*50%</f>
        <v>3.8746491466475823</v>
      </c>
      <c r="BT6" s="80">
        <f t="shared" ref="BT6:BT62" si="29">AH6*50%</f>
        <v>3.8746491466475823</v>
      </c>
      <c r="BU6" s="80">
        <f t="shared" ref="BU6:BU62" si="30">AI6*50%</f>
        <v>3.874649146647581</v>
      </c>
      <c r="BV6" s="80">
        <f t="shared" ref="BV6:BV62" si="31">AJ6*50%</f>
        <v>3.8746491466475823</v>
      </c>
      <c r="BW6" s="80">
        <f t="shared" ref="BW6:BW62" si="32">AK6*50%</f>
        <v>3.8746491466475823</v>
      </c>
      <c r="BX6" s="80">
        <f t="shared" ref="BX6:BX62" si="33">AL6*50%</f>
        <v>3.8746491466475814</v>
      </c>
      <c r="BY6" s="80">
        <f t="shared" ref="BY6:BY62" si="34">AM6*50%</f>
        <v>3.8746491466475819</v>
      </c>
      <c r="BZ6" s="80">
        <f t="shared" ref="BZ6:BZ62" si="35">AN6*50%</f>
        <v>3.8746491466475805</v>
      </c>
      <c r="CA6" s="80">
        <f t="shared" ref="CA6:CA62" si="36">AO6*50%</f>
        <v>3.8746491466475828</v>
      </c>
      <c r="CB6" s="83">
        <f>D6*50%</f>
        <v>0</v>
      </c>
      <c r="CC6" s="83">
        <f t="shared" ref="CC6:CC62" si="37">E6*50%</f>
        <v>0</v>
      </c>
      <c r="CD6" s="83">
        <f t="shared" ref="CD6:CD62" si="38">F6*50%</f>
        <v>0</v>
      </c>
      <c r="CE6" s="83">
        <f t="shared" ref="CE6:CE62" si="39">G6*50%</f>
        <v>0</v>
      </c>
      <c r="CF6" s="83">
        <f t="shared" ref="CF6:CF62" si="40">H6*50%</f>
        <v>0</v>
      </c>
      <c r="CG6" s="83">
        <f t="shared" ref="CG6:CG62" si="41">I6*50%</f>
        <v>0</v>
      </c>
      <c r="CH6" s="83">
        <f t="shared" ref="CH6:CH62" si="42">J6*50%</f>
        <v>0</v>
      </c>
      <c r="CI6" s="83">
        <f t="shared" ref="CI6:CI62" si="43">K6*50%</f>
        <v>6.4577485777459707</v>
      </c>
      <c r="CJ6" s="83">
        <f t="shared" ref="CJ6:CJ62" si="44">L6*50%</f>
        <v>6.4577485777459707</v>
      </c>
      <c r="CK6" s="83">
        <f t="shared" ref="CK6:CK62" si="45">M6*50%</f>
        <v>6.4577485777459707</v>
      </c>
      <c r="CL6" s="83">
        <f t="shared" ref="CL6:CL62" si="46">N6*50%</f>
        <v>5.1661988621967749</v>
      </c>
      <c r="CM6" s="83">
        <f t="shared" ref="CM6:CM62" si="47">O6*50%</f>
        <v>5.1661988621967767</v>
      </c>
      <c r="CN6" s="83">
        <f t="shared" ref="CN6:CN62" si="48">P6*50%</f>
        <v>3.8746491466475823</v>
      </c>
      <c r="CO6" s="83">
        <f t="shared" ref="CO6:CO62" si="49">Q6*50%</f>
        <v>3.8746491466475823</v>
      </c>
      <c r="CP6" s="83">
        <f t="shared" ref="CP6:CP62" si="50">R6*50%</f>
        <v>3.8746491466475792</v>
      </c>
      <c r="CQ6" s="83">
        <f t="shared" ref="CQ6:CQ62" si="51">S6*50%</f>
        <v>3.8746491466475823</v>
      </c>
      <c r="CR6" s="83">
        <f t="shared" ref="CR6:CR62" si="52">T6*50%</f>
        <v>3.8746491466475801</v>
      </c>
      <c r="CS6" s="83">
        <f t="shared" ref="CS6:CS62" si="53">U6*50%</f>
        <v>3.8746491466475832</v>
      </c>
      <c r="CT6" s="83">
        <f t="shared" ref="CT6:CT62" si="54">V6*50%</f>
        <v>3.8746491466475805</v>
      </c>
      <c r="CU6" s="83">
        <f t="shared" ref="CU6:CU62" si="55">W6*50%</f>
        <v>3.8746491466475819</v>
      </c>
      <c r="CV6" s="83">
        <f t="shared" ref="CV6:CV62" si="56">X6*50%</f>
        <v>3.8746491466475801</v>
      </c>
      <c r="CW6" s="83">
        <f t="shared" ref="CW6:CW62" si="57">Y6*50%</f>
        <v>3.874649146647581</v>
      </c>
      <c r="CX6" s="83">
        <f t="shared" ref="CX6:CX62" si="58">Z6*50%</f>
        <v>3.8746491466475841</v>
      </c>
      <c r="CY6" s="83">
        <f t="shared" ref="CY6:CY62" si="59">AA6*50%</f>
        <v>3.8746491466475823</v>
      </c>
      <c r="CZ6" s="83">
        <f t="shared" ref="CZ6:CZ62" si="60">AB6*50%</f>
        <v>3.8746491466475823</v>
      </c>
      <c r="DA6" s="83">
        <f t="shared" ref="DA6:DA62" si="61">AC6*50%</f>
        <v>3.8746491466475814</v>
      </c>
      <c r="DB6" s="83">
        <f t="shared" ref="DB6:DB62" si="62">AD6*50%</f>
        <v>3.8746491466475828</v>
      </c>
      <c r="DC6" s="83">
        <f t="shared" ref="DC6:DC62" si="63">AE6*50%</f>
        <v>3.8746491466475819</v>
      </c>
      <c r="DD6" s="83">
        <f t="shared" ref="DD6:DD62" si="64">AF6*50%</f>
        <v>3.8746491466475814</v>
      </c>
      <c r="DE6" s="83">
        <f t="shared" ref="DE6:DE62" si="65">AG6*50%</f>
        <v>3.8746491466475823</v>
      </c>
      <c r="DF6" s="83">
        <f t="shared" ref="DF6:DF62" si="66">AH6*50%</f>
        <v>3.8746491466475823</v>
      </c>
      <c r="DG6" s="83">
        <f t="shared" ref="DG6:DG62" si="67">AI6*50%</f>
        <v>3.874649146647581</v>
      </c>
      <c r="DH6" s="83">
        <f t="shared" ref="DH6:DH62" si="68">AJ6*50%</f>
        <v>3.8746491466475823</v>
      </c>
      <c r="DI6" s="83">
        <f t="shared" ref="DI6:DI62" si="69">AK6*50%</f>
        <v>3.8746491466475823</v>
      </c>
      <c r="DJ6" s="83">
        <f t="shared" ref="DJ6:DJ62" si="70">AL6*50%</f>
        <v>3.8746491466475814</v>
      </c>
      <c r="DK6" s="83">
        <f t="shared" ref="DK6:DK62" si="71">AM6*50%</f>
        <v>3.8746491466475819</v>
      </c>
      <c r="DL6" s="83">
        <f t="shared" ref="DL6:DL62" si="72">AN6*50%</f>
        <v>3.8746491466475805</v>
      </c>
      <c r="DM6" s="83">
        <f t="shared" ref="DM6:DM62" si="73">AO6*50%</f>
        <v>3.8746491466475828</v>
      </c>
    </row>
    <row r="7" spans="2:117" x14ac:dyDescent="0.35">
      <c r="B7" s="27" t="s">
        <v>2072</v>
      </c>
      <c r="C7" s="27" t="s">
        <v>53</v>
      </c>
      <c r="D7" s="78">
        <f>LevelizationSchedule!H135</f>
        <v>0</v>
      </c>
      <c r="E7" s="78">
        <f>LevelizationSchedule!I135</f>
        <v>0</v>
      </c>
      <c r="F7" s="78">
        <f>LevelizationSchedule!J135</f>
        <v>0</v>
      </c>
      <c r="G7" s="78">
        <f>LevelizationSchedule!K135</f>
        <v>0</v>
      </c>
      <c r="H7" s="78">
        <f>LevelizationSchedule!L135</f>
        <v>0</v>
      </c>
      <c r="I7" s="78">
        <f>LevelizationSchedule!M135</f>
        <v>0</v>
      </c>
      <c r="J7" s="78">
        <f>LevelizationSchedule!N135</f>
        <v>0</v>
      </c>
      <c r="K7" s="78">
        <f>LevelizationSchedule!O135</f>
        <v>7.7492982932951646</v>
      </c>
      <c r="L7" s="78">
        <f>LevelizationSchedule!P135</f>
        <v>7.7492982932951646</v>
      </c>
      <c r="M7" s="78">
        <f>LevelizationSchedule!Q135</f>
        <v>7.7492982932951646</v>
      </c>
      <c r="N7" s="78">
        <f>LevelizationSchedule!R135</f>
        <v>7.7492982932951646</v>
      </c>
      <c r="O7" s="78">
        <f>LevelizationSchedule!S135</f>
        <v>7.7492982932951628</v>
      </c>
      <c r="P7" s="78">
        <f>LevelizationSchedule!T135</f>
        <v>7.7492982932951655</v>
      </c>
      <c r="Q7" s="78">
        <f>LevelizationSchedule!U135</f>
        <v>7.7492982932951637</v>
      </c>
      <c r="R7" s="78">
        <f>LevelizationSchedule!V135</f>
        <v>7.7492982932951646</v>
      </c>
      <c r="S7" s="78">
        <f>LevelizationSchedule!W135</f>
        <v>7.7492982932951646</v>
      </c>
      <c r="T7" s="78">
        <f>LevelizationSchedule!X135</f>
        <v>7.7492982932951637</v>
      </c>
      <c r="U7" s="78">
        <f>LevelizationSchedule!Y135</f>
        <v>7.7492982932951637</v>
      </c>
      <c r="V7" s="78">
        <f>LevelizationSchedule!Z135</f>
        <v>7.7492982932951628</v>
      </c>
      <c r="W7" s="78">
        <f>LevelizationSchedule!AA135</f>
        <v>7.7492982932951646</v>
      </c>
      <c r="X7" s="78">
        <f>LevelizationSchedule!AB135</f>
        <v>7.7492982932951628</v>
      </c>
      <c r="Y7" s="78">
        <f>LevelizationSchedule!AC135</f>
        <v>7.7492982932951628</v>
      </c>
      <c r="Z7" s="78">
        <f>LevelizationSchedule!AD135</f>
        <v>7.7492982932951628</v>
      </c>
      <c r="AA7" s="78">
        <f>LevelizationSchedule!AE135</f>
        <v>7.7492982932951628</v>
      </c>
      <c r="AB7" s="78">
        <f>LevelizationSchedule!AF135</f>
        <v>7.7492982932951637</v>
      </c>
      <c r="AC7" s="78">
        <f>LevelizationSchedule!AG135</f>
        <v>7.749298293295162</v>
      </c>
      <c r="AD7" s="78">
        <f>LevelizationSchedule!AH135</f>
        <v>7.7492982932951637</v>
      </c>
      <c r="AE7" s="78">
        <f>LevelizationSchedule!AI135</f>
        <v>7.7492982932951637</v>
      </c>
      <c r="AF7" s="78">
        <f>LevelizationSchedule!AJ135</f>
        <v>7.749298293295162</v>
      </c>
      <c r="AG7" s="78">
        <f>LevelizationSchedule!AK135</f>
        <v>7.7492982932951637</v>
      </c>
      <c r="AH7" s="78">
        <f>LevelizationSchedule!AL135</f>
        <v>7.749298293295162</v>
      </c>
      <c r="AI7" s="78">
        <f>LevelizationSchedule!AM135</f>
        <v>7.7492982932951637</v>
      </c>
      <c r="AJ7" s="78">
        <f>LevelizationSchedule!AN135</f>
        <v>7.7492982932951664</v>
      </c>
      <c r="AK7" s="78">
        <f>LevelizationSchedule!AO135</f>
        <v>7.7492982932951655</v>
      </c>
      <c r="AL7" s="78">
        <f>LevelizationSchedule!AP135</f>
        <v>7.7492982932951637</v>
      </c>
      <c r="AM7" s="78">
        <f>LevelizationSchedule!AQ135</f>
        <v>7.7492982932951673</v>
      </c>
      <c r="AN7" s="78">
        <f>LevelizationSchedule!AR135</f>
        <v>7.7492982932951646</v>
      </c>
      <c r="AO7" s="78">
        <f>LevelizationSchedule!AS135</f>
        <v>7.7492982932951646</v>
      </c>
      <c r="AP7" s="80">
        <f t="shared" ref="AP7:AP62" si="74">D7*50%</f>
        <v>0</v>
      </c>
      <c r="AQ7" s="80">
        <f t="shared" si="0"/>
        <v>0</v>
      </c>
      <c r="AR7" s="80">
        <f t="shared" si="1"/>
        <v>0</v>
      </c>
      <c r="AS7" s="80">
        <f t="shared" si="2"/>
        <v>0</v>
      </c>
      <c r="AT7" s="80">
        <f t="shared" si="3"/>
        <v>0</v>
      </c>
      <c r="AU7" s="80">
        <f t="shared" si="4"/>
        <v>0</v>
      </c>
      <c r="AV7" s="80">
        <f t="shared" si="5"/>
        <v>0</v>
      </c>
      <c r="AW7" s="80">
        <f t="shared" si="6"/>
        <v>3.8746491466475823</v>
      </c>
      <c r="AX7" s="80">
        <f t="shared" si="7"/>
        <v>3.8746491466475823</v>
      </c>
      <c r="AY7" s="80">
        <f t="shared" si="8"/>
        <v>3.8746491466475823</v>
      </c>
      <c r="AZ7" s="80">
        <f t="shared" si="9"/>
        <v>3.8746491466475823</v>
      </c>
      <c r="BA7" s="80">
        <f t="shared" si="10"/>
        <v>3.8746491466475814</v>
      </c>
      <c r="BB7" s="80">
        <f t="shared" si="11"/>
        <v>3.8746491466475828</v>
      </c>
      <c r="BC7" s="80">
        <f t="shared" si="12"/>
        <v>3.8746491466475819</v>
      </c>
      <c r="BD7" s="80">
        <f t="shared" si="13"/>
        <v>3.8746491466475823</v>
      </c>
      <c r="BE7" s="80">
        <f t="shared" si="14"/>
        <v>3.8746491466475823</v>
      </c>
      <c r="BF7" s="80">
        <f t="shared" si="15"/>
        <v>3.8746491466475819</v>
      </c>
      <c r="BG7" s="80">
        <f t="shared" si="16"/>
        <v>3.8746491466475819</v>
      </c>
      <c r="BH7" s="80">
        <f t="shared" si="17"/>
        <v>3.8746491466475814</v>
      </c>
      <c r="BI7" s="80">
        <f t="shared" si="18"/>
        <v>3.8746491466475823</v>
      </c>
      <c r="BJ7" s="80">
        <f t="shared" si="19"/>
        <v>3.8746491466475814</v>
      </c>
      <c r="BK7" s="80">
        <f t="shared" si="20"/>
        <v>3.8746491466475814</v>
      </c>
      <c r="BL7" s="80">
        <f t="shared" si="21"/>
        <v>3.8746491466475814</v>
      </c>
      <c r="BM7" s="80">
        <f t="shared" si="22"/>
        <v>3.8746491466475814</v>
      </c>
      <c r="BN7" s="80">
        <f t="shared" si="23"/>
        <v>3.8746491466475819</v>
      </c>
      <c r="BO7" s="80">
        <f t="shared" si="24"/>
        <v>3.874649146647581</v>
      </c>
      <c r="BP7" s="80">
        <f t="shared" si="25"/>
        <v>3.8746491466475819</v>
      </c>
      <c r="BQ7" s="80">
        <f t="shared" si="26"/>
        <v>3.8746491466475819</v>
      </c>
      <c r="BR7" s="80">
        <f t="shared" si="27"/>
        <v>3.874649146647581</v>
      </c>
      <c r="BS7" s="80">
        <f t="shared" si="28"/>
        <v>3.8746491466475819</v>
      </c>
      <c r="BT7" s="80">
        <f t="shared" si="29"/>
        <v>3.874649146647581</v>
      </c>
      <c r="BU7" s="80">
        <f t="shared" si="30"/>
        <v>3.8746491466475819</v>
      </c>
      <c r="BV7" s="80">
        <f t="shared" si="31"/>
        <v>3.8746491466475832</v>
      </c>
      <c r="BW7" s="80">
        <f t="shared" si="32"/>
        <v>3.8746491466475828</v>
      </c>
      <c r="BX7" s="80">
        <f t="shared" si="33"/>
        <v>3.8746491466475819</v>
      </c>
      <c r="BY7" s="80">
        <f t="shared" si="34"/>
        <v>3.8746491466475836</v>
      </c>
      <c r="BZ7" s="80">
        <f t="shared" si="35"/>
        <v>3.8746491466475823</v>
      </c>
      <c r="CA7" s="80">
        <f t="shared" si="36"/>
        <v>3.8746491466475823</v>
      </c>
      <c r="CB7" s="83">
        <f t="shared" ref="CB7:CB62" si="75">D7*50%</f>
        <v>0</v>
      </c>
      <c r="CC7" s="83">
        <f t="shared" si="37"/>
        <v>0</v>
      </c>
      <c r="CD7" s="83">
        <f t="shared" si="38"/>
        <v>0</v>
      </c>
      <c r="CE7" s="83">
        <f t="shared" si="39"/>
        <v>0</v>
      </c>
      <c r="CF7" s="83">
        <f t="shared" si="40"/>
        <v>0</v>
      </c>
      <c r="CG7" s="83">
        <f t="shared" si="41"/>
        <v>0</v>
      </c>
      <c r="CH7" s="83">
        <f t="shared" si="42"/>
        <v>0</v>
      </c>
      <c r="CI7" s="83">
        <f t="shared" si="43"/>
        <v>3.8746491466475823</v>
      </c>
      <c r="CJ7" s="83">
        <f t="shared" si="44"/>
        <v>3.8746491466475823</v>
      </c>
      <c r="CK7" s="83">
        <f t="shared" si="45"/>
        <v>3.8746491466475823</v>
      </c>
      <c r="CL7" s="83">
        <f t="shared" si="46"/>
        <v>3.8746491466475823</v>
      </c>
      <c r="CM7" s="83">
        <f t="shared" si="47"/>
        <v>3.8746491466475814</v>
      </c>
      <c r="CN7" s="83">
        <f t="shared" si="48"/>
        <v>3.8746491466475828</v>
      </c>
      <c r="CO7" s="83">
        <f t="shared" si="49"/>
        <v>3.8746491466475819</v>
      </c>
      <c r="CP7" s="83">
        <f t="shared" si="50"/>
        <v>3.8746491466475823</v>
      </c>
      <c r="CQ7" s="83">
        <f t="shared" si="51"/>
        <v>3.8746491466475823</v>
      </c>
      <c r="CR7" s="83">
        <f t="shared" si="52"/>
        <v>3.8746491466475819</v>
      </c>
      <c r="CS7" s="83">
        <f t="shared" si="53"/>
        <v>3.8746491466475819</v>
      </c>
      <c r="CT7" s="83">
        <f t="shared" si="54"/>
        <v>3.8746491466475814</v>
      </c>
      <c r="CU7" s="83">
        <f t="shared" si="55"/>
        <v>3.8746491466475823</v>
      </c>
      <c r="CV7" s="83">
        <f t="shared" si="56"/>
        <v>3.8746491466475814</v>
      </c>
      <c r="CW7" s="83">
        <f t="shared" si="57"/>
        <v>3.8746491466475814</v>
      </c>
      <c r="CX7" s="83">
        <f t="shared" si="58"/>
        <v>3.8746491466475814</v>
      </c>
      <c r="CY7" s="83">
        <f t="shared" si="59"/>
        <v>3.8746491466475814</v>
      </c>
      <c r="CZ7" s="83">
        <f t="shared" si="60"/>
        <v>3.8746491466475819</v>
      </c>
      <c r="DA7" s="83">
        <f t="shared" si="61"/>
        <v>3.874649146647581</v>
      </c>
      <c r="DB7" s="83">
        <f t="shared" si="62"/>
        <v>3.8746491466475819</v>
      </c>
      <c r="DC7" s="83">
        <f t="shared" si="63"/>
        <v>3.8746491466475819</v>
      </c>
      <c r="DD7" s="83">
        <f t="shared" si="64"/>
        <v>3.874649146647581</v>
      </c>
      <c r="DE7" s="83">
        <f t="shared" si="65"/>
        <v>3.8746491466475819</v>
      </c>
      <c r="DF7" s="83">
        <f t="shared" si="66"/>
        <v>3.874649146647581</v>
      </c>
      <c r="DG7" s="83">
        <f t="shared" si="67"/>
        <v>3.8746491466475819</v>
      </c>
      <c r="DH7" s="83">
        <f t="shared" si="68"/>
        <v>3.8746491466475832</v>
      </c>
      <c r="DI7" s="83">
        <f t="shared" si="69"/>
        <v>3.8746491466475828</v>
      </c>
      <c r="DJ7" s="83">
        <f t="shared" si="70"/>
        <v>3.8746491466475819</v>
      </c>
      <c r="DK7" s="83">
        <f t="shared" si="71"/>
        <v>3.8746491466475836</v>
      </c>
      <c r="DL7" s="83">
        <f t="shared" si="72"/>
        <v>3.8746491466475823</v>
      </c>
      <c r="DM7" s="83">
        <f t="shared" si="73"/>
        <v>3.8746491466475823</v>
      </c>
    </row>
    <row r="8" spans="2:117" x14ac:dyDescent="0.35">
      <c r="B8" s="27" t="s">
        <v>2071</v>
      </c>
      <c r="C8" s="27" t="s">
        <v>118</v>
      </c>
      <c r="D8" s="78">
        <f>LevelizationSchedule!H136</f>
        <v>0</v>
      </c>
      <c r="E8" s="78">
        <f>LevelizationSchedule!I136</f>
        <v>0</v>
      </c>
      <c r="F8" s="78">
        <f>LevelizationSchedule!J136</f>
        <v>0</v>
      </c>
      <c r="G8" s="78">
        <f>LevelizationSchedule!K136</f>
        <v>0</v>
      </c>
      <c r="H8" s="78">
        <f>LevelizationSchedule!L136</f>
        <v>0</v>
      </c>
      <c r="I8" s="78">
        <f>LevelizationSchedule!M136</f>
        <v>0</v>
      </c>
      <c r="J8" s="78">
        <f>LevelizationSchedule!N136</f>
        <v>0</v>
      </c>
      <c r="K8" s="78">
        <f>LevelizationSchedule!O136</f>
        <v>12.915497155491941</v>
      </c>
      <c r="L8" s="78">
        <f>LevelizationSchedule!P136</f>
        <v>10.33239772439355</v>
      </c>
      <c r="M8" s="78">
        <f>LevelizationSchedule!Q136</f>
        <v>10.33239772439355</v>
      </c>
      <c r="N8" s="78">
        <f>LevelizationSchedule!R136</f>
        <v>7.7492982932951628</v>
      </c>
      <c r="O8" s="78">
        <f>LevelizationSchedule!S136</f>
        <v>7.7492982932951673</v>
      </c>
      <c r="P8" s="78">
        <f>LevelizationSchedule!T136</f>
        <v>7.7492982932951691</v>
      </c>
      <c r="Q8" s="78">
        <f>LevelizationSchedule!U136</f>
        <v>7.7492982932951628</v>
      </c>
      <c r="R8" s="78">
        <f>LevelizationSchedule!V136</f>
        <v>7.7492982932951637</v>
      </c>
      <c r="S8" s="78">
        <f>LevelizationSchedule!W136</f>
        <v>7.7492982932951664</v>
      </c>
      <c r="T8" s="78">
        <f>LevelizationSchedule!X136</f>
        <v>7.7492982932951646</v>
      </c>
      <c r="U8" s="78">
        <f>LevelizationSchedule!Y136</f>
        <v>7.7492982932951655</v>
      </c>
      <c r="V8" s="78">
        <f>LevelizationSchedule!Z136</f>
        <v>7.7492982932951682</v>
      </c>
      <c r="W8" s="78">
        <f>LevelizationSchedule!AA136</f>
        <v>7.7492982932951655</v>
      </c>
      <c r="X8" s="78">
        <f>LevelizationSchedule!AB136</f>
        <v>7.7492982932951664</v>
      </c>
      <c r="Y8" s="78">
        <f>LevelizationSchedule!AC136</f>
        <v>7.749298293295162</v>
      </c>
      <c r="Z8" s="78">
        <f>LevelizationSchedule!AD136</f>
        <v>7.7492982932951664</v>
      </c>
      <c r="AA8" s="78">
        <f>LevelizationSchedule!AE136</f>
        <v>7.7492982932951655</v>
      </c>
      <c r="AB8" s="78">
        <f>LevelizationSchedule!AF136</f>
        <v>7.7492982932951664</v>
      </c>
      <c r="AC8" s="78">
        <f>LevelizationSchedule!AG136</f>
        <v>7.7492982932951655</v>
      </c>
      <c r="AD8" s="78">
        <f>LevelizationSchedule!AH136</f>
        <v>7.7492982932951655</v>
      </c>
      <c r="AE8" s="78">
        <f>LevelizationSchedule!AI136</f>
        <v>7.7492982932951637</v>
      </c>
      <c r="AF8" s="78">
        <f>LevelizationSchedule!AJ136</f>
        <v>7.7492982932951637</v>
      </c>
      <c r="AG8" s="78">
        <f>LevelizationSchedule!AK136</f>
        <v>7.7492982932951664</v>
      </c>
      <c r="AH8" s="78">
        <f>LevelizationSchedule!AL136</f>
        <v>7.7492982932951646</v>
      </c>
      <c r="AI8" s="78">
        <f>LevelizationSchedule!AM136</f>
        <v>7.7492982932951593</v>
      </c>
      <c r="AJ8" s="78">
        <f>LevelizationSchedule!AN136</f>
        <v>7.7492982932951646</v>
      </c>
      <c r="AK8" s="78">
        <f>LevelizationSchedule!AO136</f>
        <v>7.7492982932951673</v>
      </c>
      <c r="AL8" s="78">
        <f>LevelizationSchedule!AP136</f>
        <v>7.749298293295162</v>
      </c>
      <c r="AM8" s="78">
        <f>LevelizationSchedule!AQ136</f>
        <v>7.7492982932951637</v>
      </c>
      <c r="AN8" s="78">
        <f>LevelizationSchedule!AR136</f>
        <v>7.7492982932951637</v>
      </c>
      <c r="AO8" s="78">
        <f>LevelizationSchedule!AS136</f>
        <v>7.749298293295162</v>
      </c>
      <c r="AP8" s="80">
        <f t="shared" si="74"/>
        <v>0</v>
      </c>
      <c r="AQ8" s="80">
        <f t="shared" si="0"/>
        <v>0</v>
      </c>
      <c r="AR8" s="80">
        <f t="shared" si="1"/>
        <v>0</v>
      </c>
      <c r="AS8" s="80">
        <f t="shared" si="2"/>
        <v>0</v>
      </c>
      <c r="AT8" s="80">
        <f t="shared" si="3"/>
        <v>0</v>
      </c>
      <c r="AU8" s="80">
        <f t="shared" si="4"/>
        <v>0</v>
      </c>
      <c r="AV8" s="80">
        <f t="shared" si="5"/>
        <v>0</v>
      </c>
      <c r="AW8" s="80">
        <f t="shared" si="6"/>
        <v>6.4577485777459707</v>
      </c>
      <c r="AX8" s="80">
        <f t="shared" si="7"/>
        <v>5.1661988621967749</v>
      </c>
      <c r="AY8" s="80">
        <f t="shared" si="8"/>
        <v>5.1661988621967749</v>
      </c>
      <c r="AZ8" s="80">
        <f t="shared" si="9"/>
        <v>3.8746491466475814</v>
      </c>
      <c r="BA8" s="80">
        <f t="shared" si="10"/>
        <v>3.8746491466475836</v>
      </c>
      <c r="BB8" s="80">
        <f t="shared" si="11"/>
        <v>3.8746491466475845</v>
      </c>
      <c r="BC8" s="80">
        <f t="shared" si="12"/>
        <v>3.8746491466475814</v>
      </c>
      <c r="BD8" s="80">
        <f t="shared" si="13"/>
        <v>3.8746491466475819</v>
      </c>
      <c r="BE8" s="80">
        <f t="shared" si="14"/>
        <v>3.8746491466475832</v>
      </c>
      <c r="BF8" s="80">
        <f t="shared" si="15"/>
        <v>3.8746491466475823</v>
      </c>
      <c r="BG8" s="80">
        <f t="shared" si="16"/>
        <v>3.8746491466475828</v>
      </c>
      <c r="BH8" s="80">
        <f t="shared" si="17"/>
        <v>3.8746491466475841</v>
      </c>
      <c r="BI8" s="80">
        <f t="shared" si="18"/>
        <v>3.8746491466475828</v>
      </c>
      <c r="BJ8" s="80">
        <f t="shared" si="19"/>
        <v>3.8746491466475832</v>
      </c>
      <c r="BK8" s="80">
        <f t="shared" si="20"/>
        <v>3.874649146647581</v>
      </c>
      <c r="BL8" s="80">
        <f t="shared" si="21"/>
        <v>3.8746491466475832</v>
      </c>
      <c r="BM8" s="80">
        <f t="shared" si="22"/>
        <v>3.8746491466475828</v>
      </c>
      <c r="BN8" s="80">
        <f t="shared" si="23"/>
        <v>3.8746491466475832</v>
      </c>
      <c r="BO8" s="80">
        <f t="shared" si="24"/>
        <v>3.8746491466475828</v>
      </c>
      <c r="BP8" s="80">
        <f t="shared" si="25"/>
        <v>3.8746491466475828</v>
      </c>
      <c r="BQ8" s="80">
        <f t="shared" si="26"/>
        <v>3.8746491466475819</v>
      </c>
      <c r="BR8" s="80">
        <f t="shared" si="27"/>
        <v>3.8746491466475819</v>
      </c>
      <c r="BS8" s="80">
        <f t="shared" si="28"/>
        <v>3.8746491466475832</v>
      </c>
      <c r="BT8" s="80">
        <f t="shared" si="29"/>
        <v>3.8746491466475823</v>
      </c>
      <c r="BU8" s="80">
        <f t="shared" si="30"/>
        <v>3.8746491466475796</v>
      </c>
      <c r="BV8" s="80">
        <f t="shared" si="31"/>
        <v>3.8746491466475823</v>
      </c>
      <c r="BW8" s="80">
        <f t="shared" si="32"/>
        <v>3.8746491466475836</v>
      </c>
      <c r="BX8" s="80">
        <f t="shared" si="33"/>
        <v>3.874649146647581</v>
      </c>
      <c r="BY8" s="80">
        <f t="shared" si="34"/>
        <v>3.8746491466475819</v>
      </c>
      <c r="BZ8" s="80">
        <f t="shared" si="35"/>
        <v>3.8746491466475819</v>
      </c>
      <c r="CA8" s="80">
        <f t="shared" si="36"/>
        <v>3.874649146647581</v>
      </c>
      <c r="CB8" s="83">
        <f t="shared" si="75"/>
        <v>0</v>
      </c>
      <c r="CC8" s="83">
        <f t="shared" si="37"/>
        <v>0</v>
      </c>
      <c r="CD8" s="83">
        <f t="shared" si="38"/>
        <v>0</v>
      </c>
      <c r="CE8" s="83">
        <f t="shared" si="39"/>
        <v>0</v>
      </c>
      <c r="CF8" s="83">
        <f t="shared" si="40"/>
        <v>0</v>
      </c>
      <c r="CG8" s="83">
        <f t="shared" si="41"/>
        <v>0</v>
      </c>
      <c r="CH8" s="83">
        <f t="shared" si="42"/>
        <v>0</v>
      </c>
      <c r="CI8" s="83">
        <f t="shared" si="43"/>
        <v>6.4577485777459707</v>
      </c>
      <c r="CJ8" s="83">
        <f t="shared" si="44"/>
        <v>5.1661988621967749</v>
      </c>
      <c r="CK8" s="83">
        <f t="shared" si="45"/>
        <v>5.1661988621967749</v>
      </c>
      <c r="CL8" s="83">
        <f t="shared" si="46"/>
        <v>3.8746491466475814</v>
      </c>
      <c r="CM8" s="83">
        <f t="shared" si="47"/>
        <v>3.8746491466475836</v>
      </c>
      <c r="CN8" s="83">
        <f t="shared" si="48"/>
        <v>3.8746491466475845</v>
      </c>
      <c r="CO8" s="83">
        <f t="shared" si="49"/>
        <v>3.8746491466475814</v>
      </c>
      <c r="CP8" s="83">
        <f t="shared" si="50"/>
        <v>3.8746491466475819</v>
      </c>
      <c r="CQ8" s="83">
        <f t="shared" si="51"/>
        <v>3.8746491466475832</v>
      </c>
      <c r="CR8" s="83">
        <f t="shared" si="52"/>
        <v>3.8746491466475823</v>
      </c>
      <c r="CS8" s="83">
        <f t="shared" si="53"/>
        <v>3.8746491466475828</v>
      </c>
      <c r="CT8" s="83">
        <f t="shared" si="54"/>
        <v>3.8746491466475841</v>
      </c>
      <c r="CU8" s="83">
        <f t="shared" si="55"/>
        <v>3.8746491466475828</v>
      </c>
      <c r="CV8" s="83">
        <f t="shared" si="56"/>
        <v>3.8746491466475832</v>
      </c>
      <c r="CW8" s="83">
        <f t="shared" si="57"/>
        <v>3.874649146647581</v>
      </c>
      <c r="CX8" s="83">
        <f t="shared" si="58"/>
        <v>3.8746491466475832</v>
      </c>
      <c r="CY8" s="83">
        <f t="shared" si="59"/>
        <v>3.8746491466475828</v>
      </c>
      <c r="CZ8" s="83">
        <f t="shared" si="60"/>
        <v>3.8746491466475832</v>
      </c>
      <c r="DA8" s="83">
        <f t="shared" si="61"/>
        <v>3.8746491466475828</v>
      </c>
      <c r="DB8" s="83">
        <f t="shared" si="62"/>
        <v>3.8746491466475828</v>
      </c>
      <c r="DC8" s="83">
        <f t="shared" si="63"/>
        <v>3.8746491466475819</v>
      </c>
      <c r="DD8" s="83">
        <f t="shared" si="64"/>
        <v>3.8746491466475819</v>
      </c>
      <c r="DE8" s="83">
        <f t="shared" si="65"/>
        <v>3.8746491466475832</v>
      </c>
      <c r="DF8" s="83">
        <f t="shared" si="66"/>
        <v>3.8746491466475823</v>
      </c>
      <c r="DG8" s="83">
        <f t="shared" si="67"/>
        <v>3.8746491466475796</v>
      </c>
      <c r="DH8" s="83">
        <f t="shared" si="68"/>
        <v>3.8746491466475823</v>
      </c>
      <c r="DI8" s="83">
        <f t="shared" si="69"/>
        <v>3.8746491466475836</v>
      </c>
      <c r="DJ8" s="83">
        <f t="shared" si="70"/>
        <v>3.874649146647581</v>
      </c>
      <c r="DK8" s="83">
        <f t="shared" si="71"/>
        <v>3.8746491466475819</v>
      </c>
      <c r="DL8" s="83">
        <f t="shared" si="72"/>
        <v>3.8746491466475819</v>
      </c>
      <c r="DM8" s="83">
        <f t="shared" si="73"/>
        <v>3.874649146647581</v>
      </c>
    </row>
    <row r="9" spans="2:117" x14ac:dyDescent="0.35">
      <c r="B9" s="27" t="s">
        <v>2073</v>
      </c>
      <c r="C9" s="27" t="s">
        <v>60</v>
      </c>
      <c r="D9" s="78">
        <f>LevelizationSchedule!H137</f>
        <v>0</v>
      </c>
      <c r="E9" s="78">
        <f>LevelizationSchedule!I137</f>
        <v>0</v>
      </c>
      <c r="F9" s="78">
        <f>LevelizationSchedule!J137</f>
        <v>0</v>
      </c>
      <c r="G9" s="78">
        <f>LevelizationSchedule!K137</f>
        <v>0</v>
      </c>
      <c r="H9" s="78">
        <f>LevelizationSchedule!L137</f>
        <v>0</v>
      </c>
      <c r="I9" s="78">
        <f>LevelizationSchedule!M137</f>
        <v>0</v>
      </c>
      <c r="J9" s="78">
        <f>LevelizationSchedule!N137</f>
        <v>0</v>
      </c>
      <c r="K9" s="78">
        <f>LevelizationSchedule!O137</f>
        <v>7.7492982932951628</v>
      </c>
      <c r="L9" s="78">
        <f>LevelizationSchedule!P137</f>
        <v>7.7492982932951637</v>
      </c>
      <c r="M9" s="78">
        <f>LevelizationSchedule!Q137</f>
        <v>7.7492982932951602</v>
      </c>
      <c r="N9" s="78">
        <f>LevelizationSchedule!R137</f>
        <v>7.749298293295162</v>
      </c>
      <c r="O9" s="78">
        <f>LevelizationSchedule!S137</f>
        <v>7.7492982932951664</v>
      </c>
      <c r="P9" s="78">
        <f>LevelizationSchedule!T137</f>
        <v>7.7492982932951628</v>
      </c>
      <c r="Q9" s="78">
        <f>LevelizationSchedule!U137</f>
        <v>7.7492982932951664</v>
      </c>
      <c r="R9" s="78">
        <f>LevelizationSchedule!V137</f>
        <v>7.7492982932951602</v>
      </c>
      <c r="S9" s="78">
        <f>LevelizationSchedule!W137</f>
        <v>7.7492982932951637</v>
      </c>
      <c r="T9" s="78">
        <f>LevelizationSchedule!X137</f>
        <v>7.7492982932951646</v>
      </c>
      <c r="U9" s="78">
        <f>LevelizationSchedule!Y137</f>
        <v>7.7492982932951655</v>
      </c>
      <c r="V9" s="78">
        <f>LevelizationSchedule!Z137</f>
        <v>7.7492982932951628</v>
      </c>
      <c r="W9" s="78">
        <f>LevelizationSchedule!AA137</f>
        <v>7.749298293295162</v>
      </c>
      <c r="X9" s="78">
        <f>LevelizationSchedule!AB137</f>
        <v>7.7492982932951655</v>
      </c>
      <c r="Y9" s="78">
        <f>LevelizationSchedule!AC137</f>
        <v>7.749298293295162</v>
      </c>
      <c r="Z9" s="78">
        <f>LevelizationSchedule!AD137</f>
        <v>7.7492982932951637</v>
      </c>
      <c r="AA9" s="78">
        <f>LevelizationSchedule!AE137</f>
        <v>7.7492982932951655</v>
      </c>
      <c r="AB9" s="78">
        <f>LevelizationSchedule!AF137</f>
        <v>7.7492982932951655</v>
      </c>
      <c r="AC9" s="78">
        <f>LevelizationSchedule!AG137</f>
        <v>7.7492982932951637</v>
      </c>
      <c r="AD9" s="78">
        <f>LevelizationSchedule!AH137</f>
        <v>7.7492982932951655</v>
      </c>
      <c r="AE9" s="78">
        <f>LevelizationSchedule!AI137</f>
        <v>7.7492982932951655</v>
      </c>
      <c r="AF9" s="78">
        <f>LevelizationSchedule!AJ137</f>
        <v>7.7492982932951664</v>
      </c>
      <c r="AG9" s="78">
        <f>LevelizationSchedule!AK137</f>
        <v>7.7492982932951655</v>
      </c>
      <c r="AH9" s="78">
        <f>LevelizationSchedule!AL137</f>
        <v>7.7492982932951664</v>
      </c>
      <c r="AI9" s="78">
        <f>LevelizationSchedule!AM137</f>
        <v>7.7492982932951637</v>
      </c>
      <c r="AJ9" s="78">
        <f>LevelizationSchedule!AN137</f>
        <v>7.7492982932951646</v>
      </c>
      <c r="AK9" s="78">
        <f>LevelizationSchedule!AO137</f>
        <v>7.7492982932951646</v>
      </c>
      <c r="AL9" s="78">
        <f>LevelizationSchedule!AP137</f>
        <v>7.7492982932951628</v>
      </c>
      <c r="AM9" s="78">
        <f>LevelizationSchedule!AQ137</f>
        <v>7.7492982932951646</v>
      </c>
      <c r="AN9" s="78">
        <f>LevelizationSchedule!AR137</f>
        <v>7.7492982932951628</v>
      </c>
      <c r="AO9" s="78">
        <f>LevelizationSchedule!AS137</f>
        <v>7.7492982932951673</v>
      </c>
      <c r="AP9" s="80">
        <f t="shared" si="74"/>
        <v>0</v>
      </c>
      <c r="AQ9" s="80">
        <f t="shared" si="0"/>
        <v>0</v>
      </c>
      <c r="AR9" s="80">
        <f t="shared" si="1"/>
        <v>0</v>
      </c>
      <c r="AS9" s="80">
        <f t="shared" si="2"/>
        <v>0</v>
      </c>
      <c r="AT9" s="80">
        <f t="shared" si="3"/>
        <v>0</v>
      </c>
      <c r="AU9" s="80">
        <f t="shared" si="4"/>
        <v>0</v>
      </c>
      <c r="AV9" s="80">
        <f t="shared" si="5"/>
        <v>0</v>
      </c>
      <c r="AW9" s="80">
        <f t="shared" si="6"/>
        <v>3.8746491466475814</v>
      </c>
      <c r="AX9" s="80">
        <f t="shared" si="7"/>
        <v>3.8746491466475819</v>
      </c>
      <c r="AY9" s="80">
        <f t="shared" si="8"/>
        <v>3.8746491466475801</v>
      </c>
      <c r="AZ9" s="80">
        <f t="shared" si="9"/>
        <v>3.874649146647581</v>
      </c>
      <c r="BA9" s="80">
        <f t="shared" si="10"/>
        <v>3.8746491466475832</v>
      </c>
      <c r="BB9" s="80">
        <f t="shared" si="11"/>
        <v>3.8746491466475814</v>
      </c>
      <c r="BC9" s="80">
        <f t="shared" si="12"/>
        <v>3.8746491466475832</v>
      </c>
      <c r="BD9" s="80">
        <f t="shared" si="13"/>
        <v>3.8746491466475801</v>
      </c>
      <c r="BE9" s="80">
        <f t="shared" si="14"/>
        <v>3.8746491466475819</v>
      </c>
      <c r="BF9" s="80">
        <f t="shared" si="15"/>
        <v>3.8746491466475823</v>
      </c>
      <c r="BG9" s="80">
        <f t="shared" si="16"/>
        <v>3.8746491466475828</v>
      </c>
      <c r="BH9" s="80">
        <f t="shared" si="17"/>
        <v>3.8746491466475814</v>
      </c>
      <c r="BI9" s="80">
        <f t="shared" si="18"/>
        <v>3.874649146647581</v>
      </c>
      <c r="BJ9" s="80">
        <f t="shared" si="19"/>
        <v>3.8746491466475828</v>
      </c>
      <c r="BK9" s="80">
        <f t="shared" si="20"/>
        <v>3.874649146647581</v>
      </c>
      <c r="BL9" s="80">
        <f t="shared" si="21"/>
        <v>3.8746491466475819</v>
      </c>
      <c r="BM9" s="80">
        <f t="shared" si="22"/>
        <v>3.8746491466475828</v>
      </c>
      <c r="BN9" s="80">
        <f t="shared" si="23"/>
        <v>3.8746491466475828</v>
      </c>
      <c r="BO9" s="80">
        <f t="shared" si="24"/>
        <v>3.8746491466475819</v>
      </c>
      <c r="BP9" s="80">
        <f t="shared" si="25"/>
        <v>3.8746491466475828</v>
      </c>
      <c r="BQ9" s="80">
        <f t="shared" si="26"/>
        <v>3.8746491466475828</v>
      </c>
      <c r="BR9" s="80">
        <f t="shared" si="27"/>
        <v>3.8746491466475832</v>
      </c>
      <c r="BS9" s="80">
        <f t="shared" si="28"/>
        <v>3.8746491466475828</v>
      </c>
      <c r="BT9" s="80">
        <f t="shared" si="29"/>
        <v>3.8746491466475832</v>
      </c>
      <c r="BU9" s="80">
        <f t="shared" si="30"/>
        <v>3.8746491466475819</v>
      </c>
      <c r="BV9" s="80">
        <f t="shared" si="31"/>
        <v>3.8746491466475823</v>
      </c>
      <c r="BW9" s="80">
        <f t="shared" si="32"/>
        <v>3.8746491466475823</v>
      </c>
      <c r="BX9" s="80">
        <f t="shared" si="33"/>
        <v>3.8746491466475814</v>
      </c>
      <c r="BY9" s="80">
        <f t="shared" si="34"/>
        <v>3.8746491466475823</v>
      </c>
      <c r="BZ9" s="80">
        <f t="shared" si="35"/>
        <v>3.8746491466475814</v>
      </c>
      <c r="CA9" s="80">
        <f t="shared" si="36"/>
        <v>3.8746491466475836</v>
      </c>
      <c r="CB9" s="83">
        <f t="shared" si="75"/>
        <v>0</v>
      </c>
      <c r="CC9" s="83">
        <f t="shared" si="37"/>
        <v>0</v>
      </c>
      <c r="CD9" s="83">
        <f t="shared" si="38"/>
        <v>0</v>
      </c>
      <c r="CE9" s="83">
        <f t="shared" si="39"/>
        <v>0</v>
      </c>
      <c r="CF9" s="83">
        <f t="shared" si="40"/>
        <v>0</v>
      </c>
      <c r="CG9" s="83">
        <f t="shared" si="41"/>
        <v>0</v>
      </c>
      <c r="CH9" s="83">
        <f t="shared" si="42"/>
        <v>0</v>
      </c>
      <c r="CI9" s="83">
        <f t="shared" si="43"/>
        <v>3.8746491466475814</v>
      </c>
      <c r="CJ9" s="83">
        <f t="shared" si="44"/>
        <v>3.8746491466475819</v>
      </c>
      <c r="CK9" s="83">
        <f t="shared" si="45"/>
        <v>3.8746491466475801</v>
      </c>
      <c r="CL9" s="83">
        <f t="shared" si="46"/>
        <v>3.874649146647581</v>
      </c>
      <c r="CM9" s="83">
        <f t="shared" si="47"/>
        <v>3.8746491466475832</v>
      </c>
      <c r="CN9" s="83">
        <f t="shared" si="48"/>
        <v>3.8746491466475814</v>
      </c>
      <c r="CO9" s="83">
        <f t="shared" si="49"/>
        <v>3.8746491466475832</v>
      </c>
      <c r="CP9" s="83">
        <f t="shared" si="50"/>
        <v>3.8746491466475801</v>
      </c>
      <c r="CQ9" s="83">
        <f t="shared" si="51"/>
        <v>3.8746491466475819</v>
      </c>
      <c r="CR9" s="83">
        <f t="shared" si="52"/>
        <v>3.8746491466475823</v>
      </c>
      <c r="CS9" s="83">
        <f t="shared" si="53"/>
        <v>3.8746491466475828</v>
      </c>
      <c r="CT9" s="83">
        <f t="shared" si="54"/>
        <v>3.8746491466475814</v>
      </c>
      <c r="CU9" s="83">
        <f t="shared" si="55"/>
        <v>3.874649146647581</v>
      </c>
      <c r="CV9" s="83">
        <f t="shared" si="56"/>
        <v>3.8746491466475828</v>
      </c>
      <c r="CW9" s="83">
        <f t="shared" si="57"/>
        <v>3.874649146647581</v>
      </c>
      <c r="CX9" s="83">
        <f t="shared" si="58"/>
        <v>3.8746491466475819</v>
      </c>
      <c r="CY9" s="83">
        <f t="shared" si="59"/>
        <v>3.8746491466475828</v>
      </c>
      <c r="CZ9" s="83">
        <f t="shared" si="60"/>
        <v>3.8746491466475828</v>
      </c>
      <c r="DA9" s="83">
        <f t="shared" si="61"/>
        <v>3.8746491466475819</v>
      </c>
      <c r="DB9" s="83">
        <f t="shared" si="62"/>
        <v>3.8746491466475828</v>
      </c>
      <c r="DC9" s="83">
        <f t="shared" si="63"/>
        <v>3.8746491466475828</v>
      </c>
      <c r="DD9" s="83">
        <f t="shared" si="64"/>
        <v>3.8746491466475832</v>
      </c>
      <c r="DE9" s="83">
        <f t="shared" si="65"/>
        <v>3.8746491466475828</v>
      </c>
      <c r="DF9" s="83">
        <f t="shared" si="66"/>
        <v>3.8746491466475832</v>
      </c>
      <c r="DG9" s="83">
        <f t="shared" si="67"/>
        <v>3.8746491466475819</v>
      </c>
      <c r="DH9" s="83">
        <f t="shared" si="68"/>
        <v>3.8746491466475823</v>
      </c>
      <c r="DI9" s="83">
        <f t="shared" si="69"/>
        <v>3.8746491466475823</v>
      </c>
      <c r="DJ9" s="83">
        <f t="shared" si="70"/>
        <v>3.8746491466475814</v>
      </c>
      <c r="DK9" s="83">
        <f t="shared" si="71"/>
        <v>3.8746491466475823</v>
      </c>
      <c r="DL9" s="83">
        <f t="shared" si="72"/>
        <v>3.8746491466475814</v>
      </c>
      <c r="DM9" s="83">
        <f t="shared" si="73"/>
        <v>3.8746491466475836</v>
      </c>
    </row>
    <row r="10" spans="2:117" x14ac:dyDescent="0.35">
      <c r="B10" s="27" t="s">
        <v>2074</v>
      </c>
      <c r="C10" s="27" t="s">
        <v>125</v>
      </c>
      <c r="D10" s="78">
        <f>LevelizationSchedule!H138</f>
        <v>0</v>
      </c>
      <c r="E10" s="78">
        <f>LevelizationSchedule!I138</f>
        <v>0</v>
      </c>
      <c r="F10" s="78">
        <f>LevelizationSchedule!J138</f>
        <v>0</v>
      </c>
      <c r="G10" s="78">
        <f>LevelizationSchedule!K138</f>
        <v>0</v>
      </c>
      <c r="H10" s="78">
        <f>LevelizationSchedule!L138</f>
        <v>0</v>
      </c>
      <c r="I10" s="78">
        <f>LevelizationSchedule!M138</f>
        <v>0</v>
      </c>
      <c r="J10" s="78">
        <f>LevelizationSchedule!N138</f>
        <v>0</v>
      </c>
      <c r="K10" s="78">
        <f>LevelizationSchedule!O138</f>
        <v>10.332397724393552</v>
      </c>
      <c r="L10" s="78">
        <f>LevelizationSchedule!P138</f>
        <v>7.7492982932951628</v>
      </c>
      <c r="M10" s="78">
        <f>LevelizationSchedule!Q138</f>
        <v>7.7492982932951646</v>
      </c>
      <c r="N10" s="78">
        <f>LevelizationSchedule!R138</f>
        <v>7.7492982932951655</v>
      </c>
      <c r="O10" s="78">
        <f>LevelizationSchedule!S138</f>
        <v>7.7492982932951691</v>
      </c>
      <c r="P10" s="78">
        <f>LevelizationSchedule!T138</f>
        <v>7.7492982932951611</v>
      </c>
      <c r="Q10" s="78">
        <f>LevelizationSchedule!U138</f>
        <v>7.749298293295162</v>
      </c>
      <c r="R10" s="78">
        <f>LevelizationSchedule!V138</f>
        <v>7.7492982932951628</v>
      </c>
      <c r="S10" s="78">
        <f>LevelizationSchedule!W138</f>
        <v>7.7492982932951637</v>
      </c>
      <c r="T10" s="78">
        <f>LevelizationSchedule!X138</f>
        <v>7.7492982932951628</v>
      </c>
      <c r="U10" s="78">
        <f>LevelizationSchedule!Y138</f>
        <v>7.7492982932951646</v>
      </c>
      <c r="V10" s="78">
        <f>LevelizationSchedule!Z138</f>
        <v>7.7492982932951646</v>
      </c>
      <c r="W10" s="78">
        <f>LevelizationSchedule!AA138</f>
        <v>7.7492982932951628</v>
      </c>
      <c r="X10" s="78">
        <f>LevelizationSchedule!AB138</f>
        <v>7.7492982932951637</v>
      </c>
      <c r="Y10" s="78">
        <f>LevelizationSchedule!AC138</f>
        <v>7.7492982932951646</v>
      </c>
      <c r="Z10" s="78">
        <f>LevelizationSchedule!AD138</f>
        <v>7.7492982932951611</v>
      </c>
      <c r="AA10" s="78">
        <f>LevelizationSchedule!AE138</f>
        <v>7.7492982932951655</v>
      </c>
      <c r="AB10" s="78">
        <f>LevelizationSchedule!AF138</f>
        <v>7.7492982932951664</v>
      </c>
      <c r="AC10" s="78">
        <f>LevelizationSchedule!AG138</f>
        <v>7.7492982932951628</v>
      </c>
      <c r="AD10" s="78">
        <f>LevelizationSchedule!AH138</f>
        <v>7.749298293295162</v>
      </c>
      <c r="AE10" s="78">
        <f>LevelizationSchedule!AI138</f>
        <v>7.7492982932951637</v>
      </c>
      <c r="AF10" s="78">
        <f>LevelizationSchedule!AJ138</f>
        <v>7.7492982932951628</v>
      </c>
      <c r="AG10" s="78">
        <f>LevelizationSchedule!AK138</f>
        <v>7.749298293295162</v>
      </c>
      <c r="AH10" s="78">
        <f>LevelizationSchedule!AL138</f>
        <v>7.7492982932951646</v>
      </c>
      <c r="AI10" s="78">
        <f>LevelizationSchedule!AM138</f>
        <v>7.7492982932951637</v>
      </c>
      <c r="AJ10" s="78">
        <f>LevelizationSchedule!AN138</f>
        <v>7.7492982932951646</v>
      </c>
      <c r="AK10" s="78">
        <f>LevelizationSchedule!AO138</f>
        <v>7.7492982932951682</v>
      </c>
      <c r="AL10" s="78">
        <f>LevelizationSchedule!AP138</f>
        <v>7.749298293295162</v>
      </c>
      <c r="AM10" s="78">
        <f>LevelizationSchedule!AQ138</f>
        <v>7.7492982932951628</v>
      </c>
      <c r="AN10" s="78">
        <f>LevelizationSchedule!AR138</f>
        <v>7.7492982932951655</v>
      </c>
      <c r="AO10" s="78">
        <f>LevelizationSchedule!AS138</f>
        <v>7.7492982932951628</v>
      </c>
      <c r="AP10" s="80">
        <f t="shared" si="74"/>
        <v>0</v>
      </c>
      <c r="AQ10" s="80">
        <f t="shared" si="0"/>
        <v>0</v>
      </c>
      <c r="AR10" s="80">
        <f t="shared" si="1"/>
        <v>0</v>
      </c>
      <c r="AS10" s="80">
        <f t="shared" si="2"/>
        <v>0</v>
      </c>
      <c r="AT10" s="80">
        <f t="shared" si="3"/>
        <v>0</v>
      </c>
      <c r="AU10" s="80">
        <f t="shared" si="4"/>
        <v>0</v>
      </c>
      <c r="AV10" s="80">
        <f t="shared" si="5"/>
        <v>0</v>
      </c>
      <c r="AW10" s="80">
        <f t="shared" si="6"/>
        <v>5.1661988621967758</v>
      </c>
      <c r="AX10" s="80">
        <f t="shared" si="7"/>
        <v>3.8746491466475814</v>
      </c>
      <c r="AY10" s="80">
        <f t="shared" si="8"/>
        <v>3.8746491466475823</v>
      </c>
      <c r="AZ10" s="80">
        <f t="shared" si="9"/>
        <v>3.8746491466475828</v>
      </c>
      <c r="BA10" s="80">
        <f t="shared" si="10"/>
        <v>3.8746491466475845</v>
      </c>
      <c r="BB10" s="80">
        <f t="shared" si="11"/>
        <v>3.8746491466475805</v>
      </c>
      <c r="BC10" s="80">
        <f t="shared" si="12"/>
        <v>3.874649146647581</v>
      </c>
      <c r="BD10" s="80">
        <f t="shared" si="13"/>
        <v>3.8746491466475814</v>
      </c>
      <c r="BE10" s="80">
        <f t="shared" si="14"/>
        <v>3.8746491466475819</v>
      </c>
      <c r="BF10" s="80">
        <f t="shared" si="15"/>
        <v>3.8746491466475814</v>
      </c>
      <c r="BG10" s="80">
        <f t="shared" si="16"/>
        <v>3.8746491466475823</v>
      </c>
      <c r="BH10" s="80">
        <f t="shared" si="17"/>
        <v>3.8746491466475823</v>
      </c>
      <c r="BI10" s="80">
        <f t="shared" si="18"/>
        <v>3.8746491466475814</v>
      </c>
      <c r="BJ10" s="80">
        <f t="shared" si="19"/>
        <v>3.8746491466475819</v>
      </c>
      <c r="BK10" s="80">
        <f t="shared" si="20"/>
        <v>3.8746491466475823</v>
      </c>
      <c r="BL10" s="80">
        <f t="shared" si="21"/>
        <v>3.8746491466475805</v>
      </c>
      <c r="BM10" s="80">
        <f t="shared" si="22"/>
        <v>3.8746491466475828</v>
      </c>
      <c r="BN10" s="80">
        <f t="shared" si="23"/>
        <v>3.8746491466475832</v>
      </c>
      <c r="BO10" s="80">
        <f t="shared" si="24"/>
        <v>3.8746491466475814</v>
      </c>
      <c r="BP10" s="80">
        <f t="shared" si="25"/>
        <v>3.874649146647581</v>
      </c>
      <c r="BQ10" s="80">
        <f t="shared" si="26"/>
        <v>3.8746491466475819</v>
      </c>
      <c r="BR10" s="80">
        <f t="shared" si="27"/>
        <v>3.8746491466475814</v>
      </c>
      <c r="BS10" s="80">
        <f t="shared" si="28"/>
        <v>3.874649146647581</v>
      </c>
      <c r="BT10" s="80">
        <f t="shared" si="29"/>
        <v>3.8746491466475823</v>
      </c>
      <c r="BU10" s="80">
        <f t="shared" si="30"/>
        <v>3.8746491466475819</v>
      </c>
      <c r="BV10" s="80">
        <f t="shared" si="31"/>
        <v>3.8746491466475823</v>
      </c>
      <c r="BW10" s="80">
        <f t="shared" si="32"/>
        <v>3.8746491466475841</v>
      </c>
      <c r="BX10" s="80">
        <f t="shared" si="33"/>
        <v>3.874649146647581</v>
      </c>
      <c r="BY10" s="80">
        <f t="shared" si="34"/>
        <v>3.8746491466475814</v>
      </c>
      <c r="BZ10" s="80">
        <f t="shared" si="35"/>
        <v>3.8746491466475828</v>
      </c>
      <c r="CA10" s="80">
        <f t="shared" si="36"/>
        <v>3.8746491466475814</v>
      </c>
      <c r="CB10" s="83">
        <f t="shared" si="75"/>
        <v>0</v>
      </c>
      <c r="CC10" s="83">
        <f t="shared" si="37"/>
        <v>0</v>
      </c>
      <c r="CD10" s="83">
        <f t="shared" si="38"/>
        <v>0</v>
      </c>
      <c r="CE10" s="83">
        <f t="shared" si="39"/>
        <v>0</v>
      </c>
      <c r="CF10" s="83">
        <f t="shared" si="40"/>
        <v>0</v>
      </c>
      <c r="CG10" s="83">
        <f t="shared" si="41"/>
        <v>0</v>
      </c>
      <c r="CH10" s="83">
        <f t="shared" si="42"/>
        <v>0</v>
      </c>
      <c r="CI10" s="83">
        <f t="shared" si="43"/>
        <v>5.1661988621967758</v>
      </c>
      <c r="CJ10" s="83">
        <f t="shared" si="44"/>
        <v>3.8746491466475814</v>
      </c>
      <c r="CK10" s="83">
        <f t="shared" si="45"/>
        <v>3.8746491466475823</v>
      </c>
      <c r="CL10" s="83">
        <f t="shared" si="46"/>
        <v>3.8746491466475828</v>
      </c>
      <c r="CM10" s="83">
        <f t="shared" si="47"/>
        <v>3.8746491466475845</v>
      </c>
      <c r="CN10" s="83">
        <f t="shared" si="48"/>
        <v>3.8746491466475805</v>
      </c>
      <c r="CO10" s="83">
        <f t="shared" si="49"/>
        <v>3.874649146647581</v>
      </c>
      <c r="CP10" s="83">
        <f t="shared" si="50"/>
        <v>3.8746491466475814</v>
      </c>
      <c r="CQ10" s="83">
        <f t="shared" si="51"/>
        <v>3.8746491466475819</v>
      </c>
      <c r="CR10" s="83">
        <f t="shared" si="52"/>
        <v>3.8746491466475814</v>
      </c>
      <c r="CS10" s="83">
        <f t="shared" si="53"/>
        <v>3.8746491466475823</v>
      </c>
      <c r="CT10" s="83">
        <f t="shared" si="54"/>
        <v>3.8746491466475823</v>
      </c>
      <c r="CU10" s="83">
        <f t="shared" si="55"/>
        <v>3.8746491466475814</v>
      </c>
      <c r="CV10" s="83">
        <f t="shared" si="56"/>
        <v>3.8746491466475819</v>
      </c>
      <c r="CW10" s="83">
        <f t="shared" si="57"/>
        <v>3.8746491466475823</v>
      </c>
      <c r="CX10" s="83">
        <f t="shared" si="58"/>
        <v>3.8746491466475805</v>
      </c>
      <c r="CY10" s="83">
        <f t="shared" si="59"/>
        <v>3.8746491466475828</v>
      </c>
      <c r="CZ10" s="83">
        <f t="shared" si="60"/>
        <v>3.8746491466475832</v>
      </c>
      <c r="DA10" s="83">
        <f t="shared" si="61"/>
        <v>3.8746491466475814</v>
      </c>
      <c r="DB10" s="83">
        <f t="shared" si="62"/>
        <v>3.874649146647581</v>
      </c>
      <c r="DC10" s="83">
        <f t="shared" si="63"/>
        <v>3.8746491466475819</v>
      </c>
      <c r="DD10" s="83">
        <f t="shared" si="64"/>
        <v>3.8746491466475814</v>
      </c>
      <c r="DE10" s="83">
        <f t="shared" si="65"/>
        <v>3.874649146647581</v>
      </c>
      <c r="DF10" s="83">
        <f t="shared" si="66"/>
        <v>3.8746491466475823</v>
      </c>
      <c r="DG10" s="83">
        <f t="shared" si="67"/>
        <v>3.8746491466475819</v>
      </c>
      <c r="DH10" s="83">
        <f t="shared" si="68"/>
        <v>3.8746491466475823</v>
      </c>
      <c r="DI10" s="83">
        <f t="shared" si="69"/>
        <v>3.8746491466475841</v>
      </c>
      <c r="DJ10" s="83">
        <f t="shared" si="70"/>
        <v>3.874649146647581</v>
      </c>
      <c r="DK10" s="83">
        <f t="shared" si="71"/>
        <v>3.8746491466475814</v>
      </c>
      <c r="DL10" s="83">
        <f t="shared" si="72"/>
        <v>3.8746491466475828</v>
      </c>
      <c r="DM10" s="83">
        <f t="shared" si="73"/>
        <v>3.8746491466475814</v>
      </c>
    </row>
    <row r="11" spans="2:117" x14ac:dyDescent="0.35">
      <c r="B11" s="27" t="s">
        <v>2075</v>
      </c>
      <c r="C11" s="27" t="s">
        <v>228</v>
      </c>
      <c r="D11" s="78">
        <f>LevelizationSchedule!H139</f>
        <v>0</v>
      </c>
      <c r="E11" s="78">
        <f>LevelizationSchedule!I139</f>
        <v>0</v>
      </c>
      <c r="F11" s="78">
        <f>LevelizationSchedule!J139</f>
        <v>0</v>
      </c>
      <c r="G11" s="78">
        <f>LevelizationSchedule!K139</f>
        <v>0</v>
      </c>
      <c r="H11" s="78">
        <f>LevelizationSchedule!L139</f>
        <v>0</v>
      </c>
      <c r="I11" s="78">
        <f>LevelizationSchedule!M139</f>
        <v>0</v>
      </c>
      <c r="J11" s="78">
        <f>LevelizationSchedule!N139</f>
        <v>0</v>
      </c>
      <c r="K11" s="78">
        <f>LevelizationSchedule!O139</f>
        <v>7.7492982932951628</v>
      </c>
      <c r="L11" s="78">
        <f>LevelizationSchedule!P139</f>
        <v>7.7492982932951655</v>
      </c>
      <c r="M11" s="78">
        <f>LevelizationSchedule!Q139</f>
        <v>7.7492982932951628</v>
      </c>
      <c r="N11" s="78">
        <f>LevelizationSchedule!R139</f>
        <v>7.7492982932951664</v>
      </c>
      <c r="O11" s="78">
        <f>LevelizationSchedule!S139</f>
        <v>7.7492982932951655</v>
      </c>
      <c r="P11" s="78">
        <f>LevelizationSchedule!T139</f>
        <v>7.7492982932951637</v>
      </c>
      <c r="Q11" s="78">
        <f>LevelizationSchedule!U139</f>
        <v>7.7492982932951655</v>
      </c>
      <c r="R11" s="78">
        <f>LevelizationSchedule!V139</f>
        <v>7.7492982932951646</v>
      </c>
      <c r="S11" s="78">
        <f>LevelizationSchedule!W139</f>
        <v>7.7492982932951664</v>
      </c>
      <c r="T11" s="78">
        <f>LevelizationSchedule!X139</f>
        <v>7.7492982932951664</v>
      </c>
      <c r="U11" s="78">
        <f>LevelizationSchedule!Y139</f>
        <v>7.7492982932951628</v>
      </c>
      <c r="V11" s="78">
        <f>LevelizationSchedule!Z139</f>
        <v>7.7492982932951646</v>
      </c>
      <c r="W11" s="78">
        <f>LevelizationSchedule!AA139</f>
        <v>7.7492982932951646</v>
      </c>
      <c r="X11" s="78">
        <f>LevelizationSchedule!AB139</f>
        <v>7.7492982932951664</v>
      </c>
      <c r="Y11" s="78">
        <f>LevelizationSchedule!AC139</f>
        <v>7.7492982932951637</v>
      </c>
      <c r="Z11" s="78">
        <f>LevelizationSchedule!AD139</f>
        <v>7.7492982932951637</v>
      </c>
      <c r="AA11" s="78">
        <f>LevelizationSchedule!AE139</f>
        <v>7.749298293295162</v>
      </c>
      <c r="AB11" s="78">
        <f>LevelizationSchedule!AF139</f>
        <v>7.7492982932951664</v>
      </c>
      <c r="AC11" s="78">
        <f>LevelizationSchedule!AG139</f>
        <v>7.7492982932951628</v>
      </c>
      <c r="AD11" s="78">
        <f>LevelizationSchedule!AH139</f>
        <v>7.7492982932951628</v>
      </c>
      <c r="AE11" s="78">
        <f>LevelizationSchedule!AI139</f>
        <v>7.7492982932951602</v>
      </c>
      <c r="AF11" s="78">
        <f>LevelizationSchedule!AJ139</f>
        <v>7.7492982932951646</v>
      </c>
      <c r="AG11" s="78">
        <f>LevelizationSchedule!AK139</f>
        <v>7.7492982932951646</v>
      </c>
      <c r="AH11" s="78">
        <f>LevelizationSchedule!AL139</f>
        <v>7.7492982932951637</v>
      </c>
      <c r="AI11" s="78">
        <f>LevelizationSchedule!AM139</f>
        <v>7.7492982932951646</v>
      </c>
      <c r="AJ11" s="78">
        <f>LevelizationSchedule!AN139</f>
        <v>7.7492982932951646</v>
      </c>
      <c r="AK11" s="78">
        <f>LevelizationSchedule!AO139</f>
        <v>7.7492982932951628</v>
      </c>
      <c r="AL11" s="78">
        <f>LevelizationSchedule!AP139</f>
        <v>7.7492982932951637</v>
      </c>
      <c r="AM11" s="78">
        <f>LevelizationSchedule!AQ139</f>
        <v>7.7492982932951628</v>
      </c>
      <c r="AN11" s="78">
        <f>LevelizationSchedule!AR139</f>
        <v>7.7492982932951628</v>
      </c>
      <c r="AO11" s="78">
        <f>LevelizationSchedule!AS139</f>
        <v>7.7492982932951628</v>
      </c>
      <c r="AP11" s="80">
        <f t="shared" si="74"/>
        <v>0</v>
      </c>
      <c r="AQ11" s="80">
        <f t="shared" si="0"/>
        <v>0</v>
      </c>
      <c r="AR11" s="80">
        <f t="shared" si="1"/>
        <v>0</v>
      </c>
      <c r="AS11" s="80">
        <f t="shared" si="2"/>
        <v>0</v>
      </c>
      <c r="AT11" s="80">
        <f t="shared" si="3"/>
        <v>0</v>
      </c>
      <c r="AU11" s="80">
        <f t="shared" si="4"/>
        <v>0</v>
      </c>
      <c r="AV11" s="80">
        <f t="shared" si="5"/>
        <v>0</v>
      </c>
      <c r="AW11" s="80">
        <f t="shared" si="6"/>
        <v>3.8746491466475814</v>
      </c>
      <c r="AX11" s="80">
        <f t="shared" si="7"/>
        <v>3.8746491466475828</v>
      </c>
      <c r="AY11" s="80">
        <f t="shared" si="8"/>
        <v>3.8746491466475814</v>
      </c>
      <c r="AZ11" s="80">
        <f t="shared" si="9"/>
        <v>3.8746491466475832</v>
      </c>
      <c r="BA11" s="80">
        <f t="shared" si="10"/>
        <v>3.8746491466475828</v>
      </c>
      <c r="BB11" s="80">
        <f t="shared" si="11"/>
        <v>3.8746491466475819</v>
      </c>
      <c r="BC11" s="80">
        <f t="shared" si="12"/>
        <v>3.8746491466475828</v>
      </c>
      <c r="BD11" s="80">
        <f t="shared" si="13"/>
        <v>3.8746491466475823</v>
      </c>
      <c r="BE11" s="80">
        <f t="shared" si="14"/>
        <v>3.8746491466475832</v>
      </c>
      <c r="BF11" s="80">
        <f t="shared" si="15"/>
        <v>3.8746491466475832</v>
      </c>
      <c r="BG11" s="80">
        <f t="shared" si="16"/>
        <v>3.8746491466475814</v>
      </c>
      <c r="BH11" s="80">
        <f t="shared" si="17"/>
        <v>3.8746491466475823</v>
      </c>
      <c r="BI11" s="80">
        <f t="shared" si="18"/>
        <v>3.8746491466475823</v>
      </c>
      <c r="BJ11" s="80">
        <f t="shared" si="19"/>
        <v>3.8746491466475832</v>
      </c>
      <c r="BK11" s="80">
        <f t="shared" si="20"/>
        <v>3.8746491466475819</v>
      </c>
      <c r="BL11" s="80">
        <f t="shared" si="21"/>
        <v>3.8746491466475819</v>
      </c>
      <c r="BM11" s="80">
        <f t="shared" si="22"/>
        <v>3.874649146647581</v>
      </c>
      <c r="BN11" s="80">
        <f t="shared" si="23"/>
        <v>3.8746491466475832</v>
      </c>
      <c r="BO11" s="80">
        <f t="shared" si="24"/>
        <v>3.8746491466475814</v>
      </c>
      <c r="BP11" s="80">
        <f t="shared" si="25"/>
        <v>3.8746491466475814</v>
      </c>
      <c r="BQ11" s="80">
        <f t="shared" si="26"/>
        <v>3.8746491466475801</v>
      </c>
      <c r="BR11" s="80">
        <f t="shared" si="27"/>
        <v>3.8746491466475823</v>
      </c>
      <c r="BS11" s="80">
        <f t="shared" si="28"/>
        <v>3.8746491466475823</v>
      </c>
      <c r="BT11" s="80">
        <f t="shared" si="29"/>
        <v>3.8746491466475819</v>
      </c>
      <c r="BU11" s="80">
        <f t="shared" si="30"/>
        <v>3.8746491466475823</v>
      </c>
      <c r="BV11" s="80">
        <f t="shared" si="31"/>
        <v>3.8746491466475823</v>
      </c>
      <c r="BW11" s="80">
        <f t="shared" si="32"/>
        <v>3.8746491466475814</v>
      </c>
      <c r="BX11" s="80">
        <f t="shared" si="33"/>
        <v>3.8746491466475819</v>
      </c>
      <c r="BY11" s="80">
        <f t="shared" si="34"/>
        <v>3.8746491466475814</v>
      </c>
      <c r="BZ11" s="80">
        <f t="shared" si="35"/>
        <v>3.8746491466475814</v>
      </c>
      <c r="CA11" s="80">
        <f t="shared" si="36"/>
        <v>3.8746491466475814</v>
      </c>
      <c r="CB11" s="83">
        <f t="shared" si="75"/>
        <v>0</v>
      </c>
      <c r="CC11" s="83">
        <f t="shared" si="37"/>
        <v>0</v>
      </c>
      <c r="CD11" s="83">
        <f t="shared" si="38"/>
        <v>0</v>
      </c>
      <c r="CE11" s="83">
        <f t="shared" si="39"/>
        <v>0</v>
      </c>
      <c r="CF11" s="83">
        <f t="shared" si="40"/>
        <v>0</v>
      </c>
      <c r="CG11" s="83">
        <f t="shared" si="41"/>
        <v>0</v>
      </c>
      <c r="CH11" s="83">
        <f t="shared" si="42"/>
        <v>0</v>
      </c>
      <c r="CI11" s="83">
        <f t="shared" si="43"/>
        <v>3.8746491466475814</v>
      </c>
      <c r="CJ11" s="83">
        <f t="shared" si="44"/>
        <v>3.8746491466475828</v>
      </c>
      <c r="CK11" s="83">
        <f t="shared" si="45"/>
        <v>3.8746491466475814</v>
      </c>
      <c r="CL11" s="83">
        <f t="shared" si="46"/>
        <v>3.8746491466475832</v>
      </c>
      <c r="CM11" s="83">
        <f t="shared" si="47"/>
        <v>3.8746491466475828</v>
      </c>
      <c r="CN11" s="83">
        <f t="shared" si="48"/>
        <v>3.8746491466475819</v>
      </c>
      <c r="CO11" s="83">
        <f t="shared" si="49"/>
        <v>3.8746491466475828</v>
      </c>
      <c r="CP11" s="83">
        <f t="shared" si="50"/>
        <v>3.8746491466475823</v>
      </c>
      <c r="CQ11" s="83">
        <f t="shared" si="51"/>
        <v>3.8746491466475832</v>
      </c>
      <c r="CR11" s="83">
        <f t="shared" si="52"/>
        <v>3.8746491466475832</v>
      </c>
      <c r="CS11" s="83">
        <f t="shared" si="53"/>
        <v>3.8746491466475814</v>
      </c>
      <c r="CT11" s="83">
        <f t="shared" si="54"/>
        <v>3.8746491466475823</v>
      </c>
      <c r="CU11" s="83">
        <f t="shared" si="55"/>
        <v>3.8746491466475823</v>
      </c>
      <c r="CV11" s="83">
        <f t="shared" si="56"/>
        <v>3.8746491466475832</v>
      </c>
      <c r="CW11" s="83">
        <f t="shared" si="57"/>
        <v>3.8746491466475819</v>
      </c>
      <c r="CX11" s="83">
        <f t="shared" si="58"/>
        <v>3.8746491466475819</v>
      </c>
      <c r="CY11" s="83">
        <f t="shared" si="59"/>
        <v>3.874649146647581</v>
      </c>
      <c r="CZ11" s="83">
        <f t="shared" si="60"/>
        <v>3.8746491466475832</v>
      </c>
      <c r="DA11" s="83">
        <f t="shared" si="61"/>
        <v>3.8746491466475814</v>
      </c>
      <c r="DB11" s="83">
        <f t="shared" si="62"/>
        <v>3.8746491466475814</v>
      </c>
      <c r="DC11" s="83">
        <f t="shared" si="63"/>
        <v>3.8746491466475801</v>
      </c>
      <c r="DD11" s="83">
        <f t="shared" si="64"/>
        <v>3.8746491466475823</v>
      </c>
      <c r="DE11" s="83">
        <f t="shared" si="65"/>
        <v>3.8746491466475823</v>
      </c>
      <c r="DF11" s="83">
        <f t="shared" si="66"/>
        <v>3.8746491466475819</v>
      </c>
      <c r="DG11" s="83">
        <f t="shared" si="67"/>
        <v>3.8746491466475823</v>
      </c>
      <c r="DH11" s="83">
        <f t="shared" si="68"/>
        <v>3.8746491466475823</v>
      </c>
      <c r="DI11" s="83">
        <f t="shared" si="69"/>
        <v>3.8746491466475814</v>
      </c>
      <c r="DJ11" s="83">
        <f t="shared" si="70"/>
        <v>3.8746491466475819</v>
      </c>
      <c r="DK11" s="83">
        <f t="shared" si="71"/>
        <v>3.8746491466475814</v>
      </c>
      <c r="DL11" s="83">
        <f t="shared" si="72"/>
        <v>3.8746491466475814</v>
      </c>
      <c r="DM11" s="83">
        <f t="shared" si="73"/>
        <v>3.8746491466475814</v>
      </c>
    </row>
    <row r="12" spans="2:117" x14ac:dyDescent="0.35">
      <c r="B12" s="27" t="s">
        <v>2076</v>
      </c>
      <c r="C12" s="27" t="s">
        <v>186</v>
      </c>
      <c r="D12" s="78">
        <f>LevelizationSchedule!H140</f>
        <v>0</v>
      </c>
      <c r="E12" s="78">
        <f>LevelizationSchedule!I140</f>
        <v>0</v>
      </c>
      <c r="F12" s="78">
        <f>LevelizationSchedule!J140</f>
        <v>0</v>
      </c>
      <c r="G12" s="78">
        <f>LevelizationSchedule!K140</f>
        <v>0</v>
      </c>
      <c r="H12" s="78">
        <f>LevelizationSchedule!L140</f>
        <v>0</v>
      </c>
      <c r="I12" s="78">
        <f>LevelizationSchedule!M140</f>
        <v>0</v>
      </c>
      <c r="J12" s="78">
        <f>LevelizationSchedule!N140</f>
        <v>0</v>
      </c>
      <c r="K12" s="78">
        <f>LevelizationSchedule!O140</f>
        <v>12.91549715549194</v>
      </c>
      <c r="L12" s="78">
        <f>LevelizationSchedule!P140</f>
        <v>12.915497155491941</v>
      </c>
      <c r="M12" s="78">
        <f>LevelizationSchedule!Q140</f>
        <v>12.91549715549194</v>
      </c>
      <c r="N12" s="78">
        <f>LevelizationSchedule!R140</f>
        <v>10.332397724393552</v>
      </c>
      <c r="O12" s="78">
        <f>LevelizationSchedule!S140</f>
        <v>10.332397724393552</v>
      </c>
      <c r="P12" s="78">
        <f>LevelizationSchedule!T140</f>
        <v>7.7492982932951646</v>
      </c>
      <c r="Q12" s="78">
        <f>LevelizationSchedule!U140</f>
        <v>7.7492982932951646</v>
      </c>
      <c r="R12" s="78">
        <f>LevelizationSchedule!V140</f>
        <v>7.7492982932951637</v>
      </c>
      <c r="S12" s="78">
        <f>LevelizationSchedule!W140</f>
        <v>7.7492982932951637</v>
      </c>
      <c r="T12" s="78">
        <f>LevelizationSchedule!X140</f>
        <v>7.7492982932951682</v>
      </c>
      <c r="U12" s="78">
        <f>LevelizationSchedule!Y140</f>
        <v>7.7492982932951637</v>
      </c>
      <c r="V12" s="78">
        <f>LevelizationSchedule!Z140</f>
        <v>7.7492982932951655</v>
      </c>
      <c r="W12" s="78">
        <f>LevelizationSchedule!AA140</f>
        <v>7.7492982932951646</v>
      </c>
      <c r="X12" s="78">
        <f>LevelizationSchedule!AB140</f>
        <v>7.7492982932951646</v>
      </c>
      <c r="Y12" s="78">
        <f>LevelizationSchedule!AC140</f>
        <v>7.7492982932951655</v>
      </c>
      <c r="Z12" s="78">
        <f>LevelizationSchedule!AD140</f>
        <v>7.7492982932951664</v>
      </c>
      <c r="AA12" s="78">
        <f>LevelizationSchedule!AE140</f>
        <v>7.7492982932951655</v>
      </c>
      <c r="AB12" s="78">
        <f>LevelizationSchedule!AF140</f>
        <v>7.7492982932951637</v>
      </c>
      <c r="AC12" s="78">
        <f>LevelizationSchedule!AG140</f>
        <v>7.7492982932951655</v>
      </c>
      <c r="AD12" s="78">
        <f>LevelizationSchedule!AH140</f>
        <v>7.7492982932951664</v>
      </c>
      <c r="AE12" s="78">
        <f>LevelizationSchedule!AI140</f>
        <v>7.7492982932951628</v>
      </c>
      <c r="AF12" s="78">
        <f>LevelizationSchedule!AJ140</f>
        <v>7.7492982932951664</v>
      </c>
      <c r="AG12" s="78">
        <f>LevelizationSchedule!AK140</f>
        <v>7.7492982932951646</v>
      </c>
      <c r="AH12" s="78">
        <f>LevelizationSchedule!AL140</f>
        <v>7.7492982932951646</v>
      </c>
      <c r="AI12" s="78">
        <f>LevelizationSchedule!AM140</f>
        <v>7.7492982932951646</v>
      </c>
      <c r="AJ12" s="78">
        <f>LevelizationSchedule!AN140</f>
        <v>7.7492982932951628</v>
      </c>
      <c r="AK12" s="78">
        <f>LevelizationSchedule!AO140</f>
        <v>7.7492982932951637</v>
      </c>
      <c r="AL12" s="78">
        <f>LevelizationSchedule!AP140</f>
        <v>7.7492982932951628</v>
      </c>
      <c r="AM12" s="78">
        <f>LevelizationSchedule!AQ140</f>
        <v>7.7492982932951628</v>
      </c>
      <c r="AN12" s="78">
        <f>LevelizationSchedule!AR140</f>
        <v>7.7492982932951655</v>
      </c>
      <c r="AO12" s="78">
        <f>LevelizationSchedule!AS140</f>
        <v>7.7492982932951628</v>
      </c>
      <c r="AP12" s="80">
        <f t="shared" si="74"/>
        <v>0</v>
      </c>
      <c r="AQ12" s="80">
        <f t="shared" si="0"/>
        <v>0</v>
      </c>
      <c r="AR12" s="80">
        <f t="shared" si="1"/>
        <v>0</v>
      </c>
      <c r="AS12" s="80">
        <f t="shared" si="2"/>
        <v>0</v>
      </c>
      <c r="AT12" s="80">
        <f t="shared" si="3"/>
        <v>0</v>
      </c>
      <c r="AU12" s="80">
        <f t="shared" si="4"/>
        <v>0</v>
      </c>
      <c r="AV12" s="80">
        <f t="shared" si="5"/>
        <v>0</v>
      </c>
      <c r="AW12" s="80">
        <f t="shared" si="6"/>
        <v>6.4577485777459698</v>
      </c>
      <c r="AX12" s="80">
        <f t="shared" si="7"/>
        <v>6.4577485777459707</v>
      </c>
      <c r="AY12" s="80">
        <f t="shared" si="8"/>
        <v>6.4577485777459698</v>
      </c>
      <c r="AZ12" s="80">
        <f t="shared" si="9"/>
        <v>5.1661988621967758</v>
      </c>
      <c r="BA12" s="80">
        <f t="shared" si="10"/>
        <v>5.1661988621967758</v>
      </c>
      <c r="BB12" s="80">
        <f t="shared" si="11"/>
        <v>3.8746491466475823</v>
      </c>
      <c r="BC12" s="80">
        <f t="shared" si="12"/>
        <v>3.8746491466475823</v>
      </c>
      <c r="BD12" s="80">
        <f t="shared" si="13"/>
        <v>3.8746491466475819</v>
      </c>
      <c r="BE12" s="80">
        <f t="shared" si="14"/>
        <v>3.8746491466475819</v>
      </c>
      <c r="BF12" s="80">
        <f t="shared" si="15"/>
        <v>3.8746491466475841</v>
      </c>
      <c r="BG12" s="80">
        <f t="shared" si="16"/>
        <v>3.8746491466475819</v>
      </c>
      <c r="BH12" s="80">
        <f t="shared" si="17"/>
        <v>3.8746491466475828</v>
      </c>
      <c r="BI12" s="80">
        <f t="shared" si="18"/>
        <v>3.8746491466475823</v>
      </c>
      <c r="BJ12" s="80">
        <f t="shared" si="19"/>
        <v>3.8746491466475823</v>
      </c>
      <c r="BK12" s="80">
        <f t="shared" si="20"/>
        <v>3.8746491466475828</v>
      </c>
      <c r="BL12" s="80">
        <f t="shared" si="21"/>
        <v>3.8746491466475832</v>
      </c>
      <c r="BM12" s="80">
        <f t="shared" si="22"/>
        <v>3.8746491466475828</v>
      </c>
      <c r="BN12" s="80">
        <f t="shared" si="23"/>
        <v>3.8746491466475819</v>
      </c>
      <c r="BO12" s="80">
        <f t="shared" si="24"/>
        <v>3.8746491466475828</v>
      </c>
      <c r="BP12" s="80">
        <f t="shared" si="25"/>
        <v>3.8746491466475832</v>
      </c>
      <c r="BQ12" s="80">
        <f t="shared" si="26"/>
        <v>3.8746491466475814</v>
      </c>
      <c r="BR12" s="80">
        <f t="shared" si="27"/>
        <v>3.8746491466475832</v>
      </c>
      <c r="BS12" s="80">
        <f t="shared" si="28"/>
        <v>3.8746491466475823</v>
      </c>
      <c r="BT12" s="80">
        <f t="shared" si="29"/>
        <v>3.8746491466475823</v>
      </c>
      <c r="BU12" s="80">
        <f t="shared" si="30"/>
        <v>3.8746491466475823</v>
      </c>
      <c r="BV12" s="80">
        <f t="shared" si="31"/>
        <v>3.8746491466475814</v>
      </c>
      <c r="BW12" s="80">
        <f t="shared" si="32"/>
        <v>3.8746491466475819</v>
      </c>
      <c r="BX12" s="80">
        <f t="shared" si="33"/>
        <v>3.8746491466475814</v>
      </c>
      <c r="BY12" s="80">
        <f t="shared" si="34"/>
        <v>3.8746491466475814</v>
      </c>
      <c r="BZ12" s="80">
        <f t="shared" si="35"/>
        <v>3.8746491466475828</v>
      </c>
      <c r="CA12" s="80">
        <f t="shared" si="36"/>
        <v>3.8746491466475814</v>
      </c>
      <c r="CB12" s="83">
        <f t="shared" si="75"/>
        <v>0</v>
      </c>
      <c r="CC12" s="83">
        <f t="shared" si="37"/>
        <v>0</v>
      </c>
      <c r="CD12" s="83">
        <f t="shared" si="38"/>
        <v>0</v>
      </c>
      <c r="CE12" s="83">
        <f t="shared" si="39"/>
        <v>0</v>
      </c>
      <c r="CF12" s="83">
        <f t="shared" si="40"/>
        <v>0</v>
      </c>
      <c r="CG12" s="83">
        <f t="shared" si="41"/>
        <v>0</v>
      </c>
      <c r="CH12" s="83">
        <f t="shared" si="42"/>
        <v>0</v>
      </c>
      <c r="CI12" s="83">
        <f t="shared" si="43"/>
        <v>6.4577485777459698</v>
      </c>
      <c r="CJ12" s="83">
        <f t="shared" si="44"/>
        <v>6.4577485777459707</v>
      </c>
      <c r="CK12" s="83">
        <f t="shared" si="45"/>
        <v>6.4577485777459698</v>
      </c>
      <c r="CL12" s="83">
        <f t="shared" si="46"/>
        <v>5.1661988621967758</v>
      </c>
      <c r="CM12" s="83">
        <f t="shared" si="47"/>
        <v>5.1661988621967758</v>
      </c>
      <c r="CN12" s="83">
        <f t="shared" si="48"/>
        <v>3.8746491466475823</v>
      </c>
      <c r="CO12" s="83">
        <f t="shared" si="49"/>
        <v>3.8746491466475823</v>
      </c>
      <c r="CP12" s="83">
        <f t="shared" si="50"/>
        <v>3.8746491466475819</v>
      </c>
      <c r="CQ12" s="83">
        <f t="shared" si="51"/>
        <v>3.8746491466475819</v>
      </c>
      <c r="CR12" s="83">
        <f t="shared" si="52"/>
        <v>3.8746491466475841</v>
      </c>
      <c r="CS12" s="83">
        <f t="shared" si="53"/>
        <v>3.8746491466475819</v>
      </c>
      <c r="CT12" s="83">
        <f t="shared" si="54"/>
        <v>3.8746491466475828</v>
      </c>
      <c r="CU12" s="83">
        <f t="shared" si="55"/>
        <v>3.8746491466475823</v>
      </c>
      <c r="CV12" s="83">
        <f t="shared" si="56"/>
        <v>3.8746491466475823</v>
      </c>
      <c r="CW12" s="83">
        <f t="shared" si="57"/>
        <v>3.8746491466475828</v>
      </c>
      <c r="CX12" s="83">
        <f t="shared" si="58"/>
        <v>3.8746491466475832</v>
      </c>
      <c r="CY12" s="83">
        <f t="shared" si="59"/>
        <v>3.8746491466475828</v>
      </c>
      <c r="CZ12" s="83">
        <f t="shared" si="60"/>
        <v>3.8746491466475819</v>
      </c>
      <c r="DA12" s="83">
        <f t="shared" si="61"/>
        <v>3.8746491466475828</v>
      </c>
      <c r="DB12" s="83">
        <f t="shared" si="62"/>
        <v>3.8746491466475832</v>
      </c>
      <c r="DC12" s="83">
        <f t="shared" si="63"/>
        <v>3.8746491466475814</v>
      </c>
      <c r="DD12" s="83">
        <f t="shared" si="64"/>
        <v>3.8746491466475832</v>
      </c>
      <c r="DE12" s="83">
        <f t="shared" si="65"/>
        <v>3.8746491466475823</v>
      </c>
      <c r="DF12" s="83">
        <f t="shared" si="66"/>
        <v>3.8746491466475823</v>
      </c>
      <c r="DG12" s="83">
        <f t="shared" si="67"/>
        <v>3.8746491466475823</v>
      </c>
      <c r="DH12" s="83">
        <f t="shared" si="68"/>
        <v>3.8746491466475814</v>
      </c>
      <c r="DI12" s="83">
        <f t="shared" si="69"/>
        <v>3.8746491466475819</v>
      </c>
      <c r="DJ12" s="83">
        <f t="shared" si="70"/>
        <v>3.8746491466475814</v>
      </c>
      <c r="DK12" s="83">
        <f t="shared" si="71"/>
        <v>3.8746491466475814</v>
      </c>
      <c r="DL12" s="83">
        <f t="shared" si="72"/>
        <v>3.8746491466475828</v>
      </c>
      <c r="DM12" s="83">
        <f t="shared" si="73"/>
        <v>3.8746491466475814</v>
      </c>
    </row>
    <row r="13" spans="2:117" s="132" customFormat="1" x14ac:dyDescent="0.35">
      <c r="B13" s="27" t="s">
        <v>2780</v>
      </c>
      <c r="C13" s="27" t="s">
        <v>413</v>
      </c>
      <c r="D13" s="78">
        <f>LevelizationSchedule!H141</f>
        <v>0</v>
      </c>
      <c r="E13" s="78">
        <f>LevelizationSchedule!I141</f>
        <v>0</v>
      </c>
      <c r="F13" s="78">
        <f>LevelizationSchedule!J141</f>
        <v>0</v>
      </c>
      <c r="G13" s="78">
        <f>LevelizationSchedule!K141</f>
        <v>0</v>
      </c>
      <c r="H13" s="78">
        <f>LevelizationSchedule!L141</f>
        <v>0</v>
      </c>
      <c r="I13" s="78">
        <f>LevelizationSchedule!M141</f>
        <v>0</v>
      </c>
      <c r="J13" s="78">
        <f>LevelizationSchedule!N141</f>
        <v>0</v>
      </c>
      <c r="K13" s="78">
        <f>LevelizationSchedule!O141</f>
        <v>12.915497155491941</v>
      </c>
      <c r="L13" s="78">
        <f>LevelizationSchedule!P141</f>
        <v>10.332397724393552</v>
      </c>
      <c r="M13" s="78">
        <f>LevelizationSchedule!Q141</f>
        <v>10.332397724393552</v>
      </c>
      <c r="N13" s="78">
        <f>LevelizationSchedule!R141</f>
        <v>7.7492982932951655</v>
      </c>
      <c r="O13" s="78">
        <f>LevelizationSchedule!S141</f>
        <v>7.7492982932951628</v>
      </c>
      <c r="P13" s="78">
        <f>LevelizationSchedule!T141</f>
        <v>7.7492982932951628</v>
      </c>
      <c r="Q13" s="78">
        <f>LevelizationSchedule!U141</f>
        <v>7.749298293295162</v>
      </c>
      <c r="R13" s="78">
        <f>LevelizationSchedule!V141</f>
        <v>7.7492982932951664</v>
      </c>
      <c r="S13" s="78">
        <f>LevelizationSchedule!W141</f>
        <v>7.7492982932951628</v>
      </c>
      <c r="T13" s="78">
        <f>LevelizationSchedule!X141</f>
        <v>7.7492982932951646</v>
      </c>
      <c r="U13" s="78">
        <f>LevelizationSchedule!Y141</f>
        <v>7.7492982932951611</v>
      </c>
      <c r="V13" s="78">
        <f>LevelizationSchedule!Z141</f>
        <v>7.749298293295162</v>
      </c>
      <c r="W13" s="78">
        <f>LevelizationSchedule!AA141</f>
        <v>7.7492982932951655</v>
      </c>
      <c r="X13" s="78">
        <f>LevelizationSchedule!AB141</f>
        <v>7.7492982932951637</v>
      </c>
      <c r="Y13" s="78">
        <f>LevelizationSchedule!AC141</f>
        <v>7.7492982932951646</v>
      </c>
      <c r="Z13" s="78">
        <f>LevelizationSchedule!AD141</f>
        <v>7.7492982932951628</v>
      </c>
      <c r="AA13" s="78">
        <f>LevelizationSchedule!AE141</f>
        <v>7.7492982932951637</v>
      </c>
      <c r="AB13" s="78">
        <f>LevelizationSchedule!AF141</f>
        <v>7.7492982932951611</v>
      </c>
      <c r="AC13" s="78">
        <f>LevelizationSchedule!AG141</f>
        <v>7.7492982932951655</v>
      </c>
      <c r="AD13" s="78">
        <f>LevelizationSchedule!AH141</f>
        <v>7.7492982932951655</v>
      </c>
      <c r="AE13" s="78">
        <f>LevelizationSchedule!AI141</f>
        <v>7.7492982932951664</v>
      </c>
      <c r="AF13" s="78">
        <f>LevelizationSchedule!AJ141</f>
        <v>7.7492982932951655</v>
      </c>
      <c r="AG13" s="78">
        <f>LevelizationSchedule!AK141</f>
        <v>7.7492982932951628</v>
      </c>
      <c r="AH13" s="78">
        <f>LevelizationSchedule!AL141</f>
        <v>7.7492982932951637</v>
      </c>
      <c r="AI13" s="78">
        <f>LevelizationSchedule!AM141</f>
        <v>7.7492982932951646</v>
      </c>
      <c r="AJ13" s="78">
        <f>LevelizationSchedule!AN141</f>
        <v>7.7492982932951655</v>
      </c>
      <c r="AK13" s="78">
        <f>LevelizationSchedule!AO141</f>
        <v>7.7492982932951637</v>
      </c>
      <c r="AL13" s="78">
        <f>LevelizationSchedule!AP141</f>
        <v>7.7492982932951637</v>
      </c>
      <c r="AM13" s="78">
        <f>LevelizationSchedule!AQ141</f>
        <v>7.7492982932951646</v>
      </c>
      <c r="AN13" s="78">
        <f>LevelizationSchedule!AR141</f>
        <v>7.7492982932951655</v>
      </c>
      <c r="AO13" s="78">
        <f>LevelizationSchedule!AS141</f>
        <v>7.7492982932951637</v>
      </c>
      <c r="AP13" s="80">
        <f t="shared" ref="AP13" si="76">D13*50%</f>
        <v>0</v>
      </c>
      <c r="AQ13" s="80">
        <f t="shared" ref="AQ13" si="77">E13*50%</f>
        <v>0</v>
      </c>
      <c r="AR13" s="80">
        <f t="shared" ref="AR13" si="78">F13*50%</f>
        <v>0</v>
      </c>
      <c r="AS13" s="80">
        <f t="shared" ref="AS13" si="79">G13*50%</f>
        <v>0</v>
      </c>
      <c r="AT13" s="80">
        <f t="shared" ref="AT13" si="80">H13*50%</f>
        <v>0</v>
      </c>
      <c r="AU13" s="80">
        <f t="shared" ref="AU13" si="81">I13*50%</f>
        <v>0</v>
      </c>
      <c r="AV13" s="80">
        <f t="shared" ref="AV13" si="82">J13*50%</f>
        <v>0</v>
      </c>
      <c r="AW13" s="80">
        <f t="shared" ref="AW13" si="83">K13*50%</f>
        <v>6.4577485777459707</v>
      </c>
      <c r="AX13" s="80">
        <f t="shared" ref="AX13" si="84">L13*50%</f>
        <v>5.1661988621967758</v>
      </c>
      <c r="AY13" s="80">
        <f t="shared" ref="AY13" si="85">M13*50%</f>
        <v>5.1661988621967758</v>
      </c>
      <c r="AZ13" s="80">
        <f t="shared" ref="AZ13" si="86">N13*50%</f>
        <v>3.8746491466475828</v>
      </c>
      <c r="BA13" s="80">
        <f t="shared" ref="BA13" si="87">O13*50%</f>
        <v>3.8746491466475814</v>
      </c>
      <c r="BB13" s="80">
        <f t="shared" ref="BB13" si="88">P13*50%</f>
        <v>3.8746491466475814</v>
      </c>
      <c r="BC13" s="80">
        <f t="shared" ref="BC13" si="89">Q13*50%</f>
        <v>3.874649146647581</v>
      </c>
      <c r="BD13" s="80">
        <f t="shared" ref="BD13" si="90">R13*50%</f>
        <v>3.8746491466475832</v>
      </c>
      <c r="BE13" s="80">
        <f t="shared" ref="BE13" si="91">S13*50%</f>
        <v>3.8746491466475814</v>
      </c>
      <c r="BF13" s="80">
        <f t="shared" ref="BF13" si="92">T13*50%</f>
        <v>3.8746491466475823</v>
      </c>
      <c r="BG13" s="80">
        <f t="shared" ref="BG13" si="93">U13*50%</f>
        <v>3.8746491466475805</v>
      </c>
      <c r="BH13" s="80">
        <f t="shared" ref="BH13" si="94">V13*50%</f>
        <v>3.874649146647581</v>
      </c>
      <c r="BI13" s="80">
        <f t="shared" ref="BI13" si="95">W13*50%</f>
        <v>3.8746491466475828</v>
      </c>
      <c r="BJ13" s="80">
        <f t="shared" ref="BJ13" si="96">X13*50%</f>
        <v>3.8746491466475819</v>
      </c>
      <c r="BK13" s="80">
        <f t="shared" ref="BK13" si="97">Y13*50%</f>
        <v>3.8746491466475823</v>
      </c>
      <c r="BL13" s="80">
        <f t="shared" ref="BL13" si="98">Z13*50%</f>
        <v>3.8746491466475814</v>
      </c>
      <c r="BM13" s="80">
        <f t="shared" ref="BM13" si="99">AA13*50%</f>
        <v>3.8746491466475819</v>
      </c>
      <c r="BN13" s="80">
        <f t="shared" ref="BN13" si="100">AB13*50%</f>
        <v>3.8746491466475805</v>
      </c>
      <c r="BO13" s="80">
        <f t="shared" ref="BO13" si="101">AC13*50%</f>
        <v>3.8746491466475828</v>
      </c>
      <c r="BP13" s="80">
        <f t="shared" ref="BP13" si="102">AD13*50%</f>
        <v>3.8746491466475828</v>
      </c>
      <c r="BQ13" s="80">
        <f t="shared" ref="BQ13" si="103">AE13*50%</f>
        <v>3.8746491466475832</v>
      </c>
      <c r="BR13" s="80">
        <f t="shared" ref="BR13" si="104">AF13*50%</f>
        <v>3.8746491466475828</v>
      </c>
      <c r="BS13" s="80">
        <f t="shared" ref="BS13" si="105">AG13*50%</f>
        <v>3.8746491466475814</v>
      </c>
      <c r="BT13" s="80">
        <f t="shared" ref="BT13" si="106">AH13*50%</f>
        <v>3.8746491466475819</v>
      </c>
      <c r="BU13" s="80">
        <f t="shared" ref="BU13" si="107">AI13*50%</f>
        <v>3.8746491466475823</v>
      </c>
      <c r="BV13" s="80">
        <f t="shared" ref="BV13" si="108">AJ13*50%</f>
        <v>3.8746491466475828</v>
      </c>
      <c r="BW13" s="80">
        <f t="shared" ref="BW13" si="109">AK13*50%</f>
        <v>3.8746491466475819</v>
      </c>
      <c r="BX13" s="80">
        <f t="shared" ref="BX13" si="110">AL13*50%</f>
        <v>3.8746491466475819</v>
      </c>
      <c r="BY13" s="80">
        <f t="shared" ref="BY13" si="111">AM13*50%</f>
        <v>3.8746491466475823</v>
      </c>
      <c r="BZ13" s="80">
        <f t="shared" ref="BZ13" si="112">AN13*50%</f>
        <v>3.8746491466475828</v>
      </c>
      <c r="CA13" s="80">
        <f t="shared" ref="CA13" si="113">AO13*50%</f>
        <v>3.8746491466475819</v>
      </c>
      <c r="CB13" s="83">
        <f t="shared" ref="CB13" si="114">D13*50%</f>
        <v>0</v>
      </c>
      <c r="CC13" s="83">
        <f t="shared" ref="CC13" si="115">E13*50%</f>
        <v>0</v>
      </c>
      <c r="CD13" s="83">
        <f t="shared" ref="CD13" si="116">F13*50%</f>
        <v>0</v>
      </c>
      <c r="CE13" s="83">
        <f t="shared" ref="CE13" si="117">G13*50%</f>
        <v>0</v>
      </c>
      <c r="CF13" s="83">
        <f t="shared" ref="CF13" si="118">H13*50%</f>
        <v>0</v>
      </c>
      <c r="CG13" s="83">
        <f t="shared" ref="CG13" si="119">I13*50%</f>
        <v>0</v>
      </c>
      <c r="CH13" s="83">
        <f t="shared" ref="CH13" si="120">J13*50%</f>
        <v>0</v>
      </c>
      <c r="CI13" s="83">
        <f t="shared" ref="CI13" si="121">K13*50%</f>
        <v>6.4577485777459707</v>
      </c>
      <c r="CJ13" s="83">
        <f t="shared" ref="CJ13" si="122">L13*50%</f>
        <v>5.1661988621967758</v>
      </c>
      <c r="CK13" s="83">
        <f t="shared" ref="CK13" si="123">M13*50%</f>
        <v>5.1661988621967758</v>
      </c>
      <c r="CL13" s="83">
        <f t="shared" ref="CL13" si="124">N13*50%</f>
        <v>3.8746491466475828</v>
      </c>
      <c r="CM13" s="83">
        <f t="shared" ref="CM13" si="125">O13*50%</f>
        <v>3.8746491466475814</v>
      </c>
      <c r="CN13" s="83">
        <f t="shared" ref="CN13" si="126">P13*50%</f>
        <v>3.8746491466475814</v>
      </c>
      <c r="CO13" s="83">
        <f t="shared" ref="CO13" si="127">Q13*50%</f>
        <v>3.874649146647581</v>
      </c>
      <c r="CP13" s="83">
        <f t="shared" ref="CP13" si="128">R13*50%</f>
        <v>3.8746491466475832</v>
      </c>
      <c r="CQ13" s="83">
        <f t="shared" ref="CQ13" si="129">S13*50%</f>
        <v>3.8746491466475814</v>
      </c>
      <c r="CR13" s="83">
        <f t="shared" ref="CR13" si="130">T13*50%</f>
        <v>3.8746491466475823</v>
      </c>
      <c r="CS13" s="83">
        <f t="shared" ref="CS13" si="131">U13*50%</f>
        <v>3.8746491466475805</v>
      </c>
      <c r="CT13" s="83">
        <f t="shared" ref="CT13" si="132">V13*50%</f>
        <v>3.874649146647581</v>
      </c>
      <c r="CU13" s="83">
        <f t="shared" ref="CU13" si="133">W13*50%</f>
        <v>3.8746491466475828</v>
      </c>
      <c r="CV13" s="83">
        <f t="shared" ref="CV13" si="134">X13*50%</f>
        <v>3.8746491466475819</v>
      </c>
      <c r="CW13" s="83">
        <f t="shared" ref="CW13" si="135">Y13*50%</f>
        <v>3.8746491466475823</v>
      </c>
      <c r="CX13" s="83">
        <f t="shared" ref="CX13" si="136">Z13*50%</f>
        <v>3.8746491466475814</v>
      </c>
      <c r="CY13" s="83">
        <f t="shared" ref="CY13" si="137">AA13*50%</f>
        <v>3.8746491466475819</v>
      </c>
      <c r="CZ13" s="83">
        <f t="shared" ref="CZ13" si="138">AB13*50%</f>
        <v>3.8746491466475805</v>
      </c>
      <c r="DA13" s="83">
        <f t="shared" ref="DA13" si="139">AC13*50%</f>
        <v>3.8746491466475828</v>
      </c>
      <c r="DB13" s="83">
        <f t="shared" ref="DB13" si="140">AD13*50%</f>
        <v>3.8746491466475828</v>
      </c>
      <c r="DC13" s="83">
        <f t="shared" ref="DC13" si="141">AE13*50%</f>
        <v>3.8746491466475832</v>
      </c>
      <c r="DD13" s="83">
        <f t="shared" ref="DD13" si="142">AF13*50%</f>
        <v>3.8746491466475828</v>
      </c>
      <c r="DE13" s="83">
        <f t="shared" ref="DE13" si="143">AG13*50%</f>
        <v>3.8746491466475814</v>
      </c>
      <c r="DF13" s="83">
        <f t="shared" ref="DF13" si="144">AH13*50%</f>
        <v>3.8746491466475819</v>
      </c>
      <c r="DG13" s="83">
        <f t="shared" ref="DG13" si="145">AI13*50%</f>
        <v>3.8746491466475823</v>
      </c>
      <c r="DH13" s="83">
        <f t="shared" ref="DH13" si="146">AJ13*50%</f>
        <v>3.8746491466475828</v>
      </c>
      <c r="DI13" s="83">
        <f t="shared" ref="DI13" si="147">AK13*50%</f>
        <v>3.8746491466475819</v>
      </c>
      <c r="DJ13" s="83">
        <f t="shared" ref="DJ13" si="148">AL13*50%</f>
        <v>3.8746491466475819</v>
      </c>
      <c r="DK13" s="83">
        <f t="shared" ref="DK13" si="149">AM13*50%</f>
        <v>3.8746491466475823</v>
      </c>
      <c r="DL13" s="83">
        <f t="shared" ref="DL13" si="150">AN13*50%</f>
        <v>3.8746491466475828</v>
      </c>
      <c r="DM13" s="83">
        <f t="shared" ref="DM13" si="151">AO13*50%</f>
        <v>3.8746491466475819</v>
      </c>
    </row>
    <row r="14" spans="2:117" x14ac:dyDescent="0.35">
      <c r="B14" s="27" t="s">
        <v>2077</v>
      </c>
      <c r="C14" s="27" t="s">
        <v>58</v>
      </c>
      <c r="D14" s="78">
        <f>LevelizationSchedule!H142</f>
        <v>0</v>
      </c>
      <c r="E14" s="78">
        <f>LevelizationSchedule!I142</f>
        <v>0</v>
      </c>
      <c r="F14" s="78">
        <f>LevelizationSchedule!J142</f>
        <v>0</v>
      </c>
      <c r="G14" s="78">
        <f>LevelizationSchedule!K142</f>
        <v>0</v>
      </c>
      <c r="H14" s="78">
        <f>LevelizationSchedule!L142</f>
        <v>0</v>
      </c>
      <c r="I14" s="78">
        <f>LevelizationSchedule!M142</f>
        <v>0</v>
      </c>
      <c r="J14" s="78">
        <f>LevelizationSchedule!N142</f>
        <v>0</v>
      </c>
      <c r="K14" s="78">
        <f>LevelizationSchedule!O142</f>
        <v>12.91549715549194</v>
      </c>
      <c r="L14" s="78">
        <f>LevelizationSchedule!P142</f>
        <v>12.915497155491941</v>
      </c>
      <c r="M14" s="78">
        <f>LevelizationSchedule!Q142</f>
        <v>10.332397724393552</v>
      </c>
      <c r="N14" s="78">
        <f>LevelizationSchedule!R142</f>
        <v>10.332397724393557</v>
      </c>
      <c r="O14" s="78">
        <f>LevelizationSchedule!S142</f>
        <v>10.332397724393552</v>
      </c>
      <c r="P14" s="78">
        <f>LevelizationSchedule!T142</f>
        <v>7.7492982932951637</v>
      </c>
      <c r="Q14" s="78">
        <f>LevelizationSchedule!U142</f>
        <v>7.7492982932951655</v>
      </c>
      <c r="R14" s="78">
        <f>LevelizationSchedule!V142</f>
        <v>7.7492982932951646</v>
      </c>
      <c r="S14" s="78">
        <f>LevelizationSchedule!W142</f>
        <v>7.7492982932951628</v>
      </c>
      <c r="T14" s="78">
        <f>LevelizationSchedule!X142</f>
        <v>7.7492982932951611</v>
      </c>
      <c r="U14" s="78">
        <f>LevelizationSchedule!Y142</f>
        <v>7.7492982932951637</v>
      </c>
      <c r="V14" s="78">
        <f>LevelizationSchedule!Z142</f>
        <v>7.7492982932951646</v>
      </c>
      <c r="W14" s="78">
        <f>LevelizationSchedule!AA142</f>
        <v>7.7492982932951646</v>
      </c>
      <c r="X14" s="78">
        <f>LevelizationSchedule!AB142</f>
        <v>7.7492982932951637</v>
      </c>
      <c r="Y14" s="78">
        <f>LevelizationSchedule!AC142</f>
        <v>7.7492982932951655</v>
      </c>
      <c r="Z14" s="78">
        <f>LevelizationSchedule!AD142</f>
        <v>7.749298293295162</v>
      </c>
      <c r="AA14" s="78">
        <f>LevelizationSchedule!AE142</f>
        <v>7.7492982932951628</v>
      </c>
      <c r="AB14" s="78">
        <f>LevelizationSchedule!AF142</f>
        <v>7.7492982932951646</v>
      </c>
      <c r="AC14" s="78">
        <f>LevelizationSchedule!AG142</f>
        <v>7.7492982932951646</v>
      </c>
      <c r="AD14" s="78">
        <f>LevelizationSchedule!AH142</f>
        <v>7.749298293295162</v>
      </c>
      <c r="AE14" s="78">
        <f>LevelizationSchedule!AI142</f>
        <v>7.7492982932951628</v>
      </c>
      <c r="AF14" s="78">
        <f>LevelizationSchedule!AJ142</f>
        <v>7.7492982932951611</v>
      </c>
      <c r="AG14" s="78">
        <f>LevelizationSchedule!AK142</f>
        <v>7.7492982932951664</v>
      </c>
      <c r="AH14" s="78">
        <f>LevelizationSchedule!AL142</f>
        <v>7.7492982932951637</v>
      </c>
      <c r="AI14" s="78">
        <f>LevelizationSchedule!AM142</f>
        <v>7.7492982932951628</v>
      </c>
      <c r="AJ14" s="78">
        <f>LevelizationSchedule!AN142</f>
        <v>7.7492982932951611</v>
      </c>
      <c r="AK14" s="78">
        <f>LevelizationSchedule!AO142</f>
        <v>7.7492982932951637</v>
      </c>
      <c r="AL14" s="78">
        <f>LevelizationSchedule!AP142</f>
        <v>7.7492982932951611</v>
      </c>
      <c r="AM14" s="78">
        <f>LevelizationSchedule!AQ142</f>
        <v>7.7492982932951646</v>
      </c>
      <c r="AN14" s="78">
        <f>LevelizationSchedule!AR142</f>
        <v>7.7492982932951646</v>
      </c>
      <c r="AO14" s="78">
        <f>LevelizationSchedule!AS142</f>
        <v>7.749298293295162</v>
      </c>
      <c r="AP14" s="80">
        <f t="shared" si="74"/>
        <v>0</v>
      </c>
      <c r="AQ14" s="80">
        <f t="shared" si="0"/>
        <v>0</v>
      </c>
      <c r="AR14" s="80">
        <f t="shared" si="1"/>
        <v>0</v>
      </c>
      <c r="AS14" s="80">
        <f t="shared" si="2"/>
        <v>0</v>
      </c>
      <c r="AT14" s="80">
        <f t="shared" si="3"/>
        <v>0</v>
      </c>
      <c r="AU14" s="80">
        <f t="shared" si="4"/>
        <v>0</v>
      </c>
      <c r="AV14" s="80">
        <f t="shared" si="5"/>
        <v>0</v>
      </c>
      <c r="AW14" s="80">
        <f t="shared" si="6"/>
        <v>6.4577485777459698</v>
      </c>
      <c r="AX14" s="80">
        <f t="shared" si="7"/>
        <v>6.4577485777459707</v>
      </c>
      <c r="AY14" s="80">
        <f t="shared" si="8"/>
        <v>5.1661988621967758</v>
      </c>
      <c r="AZ14" s="80">
        <f t="shared" si="9"/>
        <v>5.1661988621967785</v>
      </c>
      <c r="BA14" s="80">
        <f t="shared" si="10"/>
        <v>5.1661988621967758</v>
      </c>
      <c r="BB14" s="80">
        <f t="shared" si="11"/>
        <v>3.8746491466475819</v>
      </c>
      <c r="BC14" s="80">
        <f t="shared" si="12"/>
        <v>3.8746491466475828</v>
      </c>
      <c r="BD14" s="80">
        <f t="shared" si="13"/>
        <v>3.8746491466475823</v>
      </c>
      <c r="BE14" s="80">
        <f t="shared" si="14"/>
        <v>3.8746491466475814</v>
      </c>
      <c r="BF14" s="80">
        <f t="shared" si="15"/>
        <v>3.8746491466475805</v>
      </c>
      <c r="BG14" s="80">
        <f t="shared" si="16"/>
        <v>3.8746491466475819</v>
      </c>
      <c r="BH14" s="80">
        <f t="shared" si="17"/>
        <v>3.8746491466475823</v>
      </c>
      <c r="BI14" s="80">
        <f t="shared" si="18"/>
        <v>3.8746491466475823</v>
      </c>
      <c r="BJ14" s="80">
        <f t="shared" si="19"/>
        <v>3.8746491466475819</v>
      </c>
      <c r="BK14" s="80">
        <f t="shared" si="20"/>
        <v>3.8746491466475828</v>
      </c>
      <c r="BL14" s="80">
        <f t="shared" si="21"/>
        <v>3.874649146647581</v>
      </c>
      <c r="BM14" s="80">
        <f t="shared" si="22"/>
        <v>3.8746491466475814</v>
      </c>
      <c r="BN14" s="80">
        <f t="shared" si="23"/>
        <v>3.8746491466475823</v>
      </c>
      <c r="BO14" s="80">
        <f t="shared" si="24"/>
        <v>3.8746491466475823</v>
      </c>
      <c r="BP14" s="80">
        <f t="shared" si="25"/>
        <v>3.874649146647581</v>
      </c>
      <c r="BQ14" s="80">
        <f t="shared" si="26"/>
        <v>3.8746491466475814</v>
      </c>
      <c r="BR14" s="80">
        <f t="shared" si="27"/>
        <v>3.8746491466475805</v>
      </c>
      <c r="BS14" s="80">
        <f t="shared" si="28"/>
        <v>3.8746491466475832</v>
      </c>
      <c r="BT14" s="80">
        <f t="shared" si="29"/>
        <v>3.8746491466475819</v>
      </c>
      <c r="BU14" s="80">
        <f t="shared" si="30"/>
        <v>3.8746491466475814</v>
      </c>
      <c r="BV14" s="80">
        <f t="shared" si="31"/>
        <v>3.8746491466475805</v>
      </c>
      <c r="BW14" s="80">
        <f t="shared" si="32"/>
        <v>3.8746491466475819</v>
      </c>
      <c r="BX14" s="80">
        <f t="shared" si="33"/>
        <v>3.8746491466475805</v>
      </c>
      <c r="BY14" s="80">
        <f t="shared" si="34"/>
        <v>3.8746491466475823</v>
      </c>
      <c r="BZ14" s="80">
        <f t="shared" si="35"/>
        <v>3.8746491466475823</v>
      </c>
      <c r="CA14" s="80">
        <f t="shared" si="36"/>
        <v>3.874649146647581</v>
      </c>
      <c r="CB14" s="83">
        <f t="shared" si="75"/>
        <v>0</v>
      </c>
      <c r="CC14" s="83">
        <f t="shared" si="37"/>
        <v>0</v>
      </c>
      <c r="CD14" s="83">
        <f t="shared" si="38"/>
        <v>0</v>
      </c>
      <c r="CE14" s="83">
        <f t="shared" si="39"/>
        <v>0</v>
      </c>
      <c r="CF14" s="83">
        <f t="shared" si="40"/>
        <v>0</v>
      </c>
      <c r="CG14" s="83">
        <f t="shared" si="41"/>
        <v>0</v>
      </c>
      <c r="CH14" s="83">
        <f t="shared" si="42"/>
        <v>0</v>
      </c>
      <c r="CI14" s="83">
        <f t="shared" si="43"/>
        <v>6.4577485777459698</v>
      </c>
      <c r="CJ14" s="83">
        <f t="shared" si="44"/>
        <v>6.4577485777459707</v>
      </c>
      <c r="CK14" s="83">
        <f t="shared" si="45"/>
        <v>5.1661988621967758</v>
      </c>
      <c r="CL14" s="83">
        <f t="shared" si="46"/>
        <v>5.1661988621967785</v>
      </c>
      <c r="CM14" s="83">
        <f t="shared" si="47"/>
        <v>5.1661988621967758</v>
      </c>
      <c r="CN14" s="83">
        <f t="shared" si="48"/>
        <v>3.8746491466475819</v>
      </c>
      <c r="CO14" s="83">
        <f t="shared" si="49"/>
        <v>3.8746491466475828</v>
      </c>
      <c r="CP14" s="83">
        <f t="shared" si="50"/>
        <v>3.8746491466475823</v>
      </c>
      <c r="CQ14" s="83">
        <f t="shared" si="51"/>
        <v>3.8746491466475814</v>
      </c>
      <c r="CR14" s="83">
        <f t="shared" si="52"/>
        <v>3.8746491466475805</v>
      </c>
      <c r="CS14" s="83">
        <f t="shared" si="53"/>
        <v>3.8746491466475819</v>
      </c>
      <c r="CT14" s="83">
        <f t="shared" si="54"/>
        <v>3.8746491466475823</v>
      </c>
      <c r="CU14" s="83">
        <f t="shared" si="55"/>
        <v>3.8746491466475823</v>
      </c>
      <c r="CV14" s="83">
        <f t="shared" si="56"/>
        <v>3.8746491466475819</v>
      </c>
      <c r="CW14" s="83">
        <f t="shared" si="57"/>
        <v>3.8746491466475828</v>
      </c>
      <c r="CX14" s="83">
        <f t="shared" si="58"/>
        <v>3.874649146647581</v>
      </c>
      <c r="CY14" s="83">
        <f t="shared" si="59"/>
        <v>3.8746491466475814</v>
      </c>
      <c r="CZ14" s="83">
        <f t="shared" si="60"/>
        <v>3.8746491466475823</v>
      </c>
      <c r="DA14" s="83">
        <f t="shared" si="61"/>
        <v>3.8746491466475823</v>
      </c>
      <c r="DB14" s="83">
        <f t="shared" si="62"/>
        <v>3.874649146647581</v>
      </c>
      <c r="DC14" s="83">
        <f t="shared" si="63"/>
        <v>3.8746491466475814</v>
      </c>
      <c r="DD14" s="83">
        <f t="shared" si="64"/>
        <v>3.8746491466475805</v>
      </c>
      <c r="DE14" s="83">
        <f t="shared" si="65"/>
        <v>3.8746491466475832</v>
      </c>
      <c r="DF14" s="83">
        <f t="shared" si="66"/>
        <v>3.8746491466475819</v>
      </c>
      <c r="DG14" s="83">
        <f t="shared" si="67"/>
        <v>3.8746491466475814</v>
      </c>
      <c r="DH14" s="83">
        <f t="shared" si="68"/>
        <v>3.8746491466475805</v>
      </c>
      <c r="DI14" s="83">
        <f t="shared" si="69"/>
        <v>3.8746491466475819</v>
      </c>
      <c r="DJ14" s="83">
        <f t="shared" si="70"/>
        <v>3.8746491466475805</v>
      </c>
      <c r="DK14" s="83">
        <f t="shared" si="71"/>
        <v>3.8746491466475823</v>
      </c>
      <c r="DL14" s="83">
        <f t="shared" si="72"/>
        <v>3.8746491466475823</v>
      </c>
      <c r="DM14" s="83">
        <f t="shared" si="73"/>
        <v>3.874649146647581</v>
      </c>
    </row>
    <row r="15" spans="2:117" x14ac:dyDescent="0.35">
      <c r="B15" s="27" t="s">
        <v>2078</v>
      </c>
      <c r="C15" s="27" t="s">
        <v>46</v>
      </c>
      <c r="D15" s="78">
        <f>LevelizationSchedule!H143</f>
        <v>0</v>
      </c>
      <c r="E15" s="78">
        <f>LevelizationSchedule!I143</f>
        <v>0</v>
      </c>
      <c r="F15" s="78">
        <f>LevelizationSchedule!J143</f>
        <v>0</v>
      </c>
      <c r="G15" s="78">
        <f>LevelizationSchedule!K143</f>
        <v>0</v>
      </c>
      <c r="H15" s="78">
        <f>LevelizationSchedule!L143</f>
        <v>0</v>
      </c>
      <c r="I15" s="78">
        <f>LevelizationSchedule!M143</f>
        <v>0</v>
      </c>
      <c r="J15" s="78">
        <f>LevelizationSchedule!N143</f>
        <v>0</v>
      </c>
      <c r="K15" s="78">
        <f>LevelizationSchedule!O143</f>
        <v>12.915497155491938</v>
      </c>
      <c r="L15" s="78">
        <f>LevelizationSchedule!P143</f>
        <v>12.915497155491938</v>
      </c>
      <c r="M15" s="78">
        <f>LevelizationSchedule!Q143</f>
        <v>10.332397724393553</v>
      </c>
      <c r="N15" s="78">
        <f>LevelizationSchedule!R143</f>
        <v>10.332397724393553</v>
      </c>
      <c r="O15" s="78">
        <f>LevelizationSchedule!S143</f>
        <v>7.7492982932951655</v>
      </c>
      <c r="P15" s="78">
        <f>LevelizationSchedule!T143</f>
        <v>7.7492982932951637</v>
      </c>
      <c r="Q15" s="78">
        <f>LevelizationSchedule!U143</f>
        <v>7.7492982932951637</v>
      </c>
      <c r="R15" s="78">
        <f>LevelizationSchedule!V143</f>
        <v>7.7492982932951646</v>
      </c>
      <c r="S15" s="78">
        <f>LevelizationSchedule!W143</f>
        <v>7.7492982932951673</v>
      </c>
      <c r="T15" s="78">
        <f>LevelizationSchedule!X143</f>
        <v>7.7492982932951646</v>
      </c>
      <c r="U15" s="78">
        <f>LevelizationSchedule!Y143</f>
        <v>7.7492982932951637</v>
      </c>
      <c r="V15" s="78">
        <f>LevelizationSchedule!Z143</f>
        <v>7.7492982932951628</v>
      </c>
      <c r="W15" s="78">
        <f>LevelizationSchedule!AA143</f>
        <v>7.7492982932951655</v>
      </c>
      <c r="X15" s="78">
        <f>LevelizationSchedule!AB143</f>
        <v>7.749298293295162</v>
      </c>
      <c r="Y15" s="78">
        <f>LevelizationSchedule!AC143</f>
        <v>7.7492982932951628</v>
      </c>
      <c r="Z15" s="78">
        <f>LevelizationSchedule!AD143</f>
        <v>7.7492982932951646</v>
      </c>
      <c r="AA15" s="78">
        <f>LevelizationSchedule!AE143</f>
        <v>7.7492982932951628</v>
      </c>
      <c r="AB15" s="78">
        <f>LevelizationSchedule!AF143</f>
        <v>7.749298293295162</v>
      </c>
      <c r="AC15" s="78">
        <f>LevelizationSchedule!AG143</f>
        <v>7.7492982932951628</v>
      </c>
      <c r="AD15" s="78">
        <f>LevelizationSchedule!AH143</f>
        <v>7.7492982932951637</v>
      </c>
      <c r="AE15" s="78">
        <f>LevelizationSchedule!AI143</f>
        <v>7.7492982932951646</v>
      </c>
      <c r="AF15" s="78">
        <f>LevelizationSchedule!AJ143</f>
        <v>7.7492982932951655</v>
      </c>
      <c r="AG15" s="78">
        <f>LevelizationSchedule!AK143</f>
        <v>7.7492982932951646</v>
      </c>
      <c r="AH15" s="78">
        <f>LevelizationSchedule!AL143</f>
        <v>7.7492982932951628</v>
      </c>
      <c r="AI15" s="78">
        <f>LevelizationSchedule!AM143</f>
        <v>7.7492982932951637</v>
      </c>
      <c r="AJ15" s="78">
        <f>LevelizationSchedule!AN143</f>
        <v>7.7492982932951628</v>
      </c>
      <c r="AK15" s="78">
        <f>LevelizationSchedule!AO143</f>
        <v>7.7492982932951637</v>
      </c>
      <c r="AL15" s="78">
        <f>LevelizationSchedule!AP143</f>
        <v>7.7492982932951646</v>
      </c>
      <c r="AM15" s="78">
        <f>LevelizationSchedule!AQ143</f>
        <v>7.7492982932951628</v>
      </c>
      <c r="AN15" s="78">
        <f>LevelizationSchedule!AR143</f>
        <v>7.7492982932951637</v>
      </c>
      <c r="AO15" s="78">
        <f>LevelizationSchedule!AS143</f>
        <v>7.749298293295162</v>
      </c>
      <c r="AP15" s="80">
        <f t="shared" si="74"/>
        <v>0</v>
      </c>
      <c r="AQ15" s="80">
        <f t="shared" si="0"/>
        <v>0</v>
      </c>
      <c r="AR15" s="80">
        <f t="shared" si="1"/>
        <v>0</v>
      </c>
      <c r="AS15" s="80">
        <f t="shared" si="2"/>
        <v>0</v>
      </c>
      <c r="AT15" s="80">
        <f t="shared" si="3"/>
        <v>0</v>
      </c>
      <c r="AU15" s="80">
        <f t="shared" si="4"/>
        <v>0</v>
      </c>
      <c r="AV15" s="80">
        <f t="shared" si="5"/>
        <v>0</v>
      </c>
      <c r="AW15" s="80">
        <f t="shared" si="6"/>
        <v>6.4577485777459689</v>
      </c>
      <c r="AX15" s="80">
        <f t="shared" si="7"/>
        <v>6.4577485777459689</v>
      </c>
      <c r="AY15" s="80">
        <f t="shared" si="8"/>
        <v>5.1661988621967767</v>
      </c>
      <c r="AZ15" s="80">
        <f t="shared" si="9"/>
        <v>5.1661988621967767</v>
      </c>
      <c r="BA15" s="80">
        <f t="shared" si="10"/>
        <v>3.8746491466475828</v>
      </c>
      <c r="BB15" s="80">
        <f t="shared" si="11"/>
        <v>3.8746491466475819</v>
      </c>
      <c r="BC15" s="80">
        <f t="shared" si="12"/>
        <v>3.8746491466475819</v>
      </c>
      <c r="BD15" s="80">
        <f t="shared" si="13"/>
        <v>3.8746491466475823</v>
      </c>
      <c r="BE15" s="80">
        <f t="shared" si="14"/>
        <v>3.8746491466475836</v>
      </c>
      <c r="BF15" s="80">
        <f t="shared" si="15"/>
        <v>3.8746491466475823</v>
      </c>
      <c r="BG15" s="80">
        <f t="shared" si="16"/>
        <v>3.8746491466475819</v>
      </c>
      <c r="BH15" s="80">
        <f t="shared" si="17"/>
        <v>3.8746491466475814</v>
      </c>
      <c r="BI15" s="80">
        <f t="shared" si="18"/>
        <v>3.8746491466475828</v>
      </c>
      <c r="BJ15" s="80">
        <f t="shared" si="19"/>
        <v>3.874649146647581</v>
      </c>
      <c r="BK15" s="80">
        <f t="shared" si="20"/>
        <v>3.8746491466475814</v>
      </c>
      <c r="BL15" s="80">
        <f t="shared" si="21"/>
        <v>3.8746491466475823</v>
      </c>
      <c r="BM15" s="80">
        <f t="shared" si="22"/>
        <v>3.8746491466475814</v>
      </c>
      <c r="BN15" s="80">
        <f t="shared" si="23"/>
        <v>3.874649146647581</v>
      </c>
      <c r="BO15" s="80">
        <f t="shared" si="24"/>
        <v>3.8746491466475814</v>
      </c>
      <c r="BP15" s="80">
        <f t="shared" si="25"/>
        <v>3.8746491466475819</v>
      </c>
      <c r="BQ15" s="80">
        <f t="shared" si="26"/>
        <v>3.8746491466475823</v>
      </c>
      <c r="BR15" s="80">
        <f t="shared" si="27"/>
        <v>3.8746491466475828</v>
      </c>
      <c r="BS15" s="80">
        <f t="shared" si="28"/>
        <v>3.8746491466475823</v>
      </c>
      <c r="BT15" s="80">
        <f t="shared" si="29"/>
        <v>3.8746491466475814</v>
      </c>
      <c r="BU15" s="80">
        <f t="shared" si="30"/>
        <v>3.8746491466475819</v>
      </c>
      <c r="BV15" s="80">
        <f t="shared" si="31"/>
        <v>3.8746491466475814</v>
      </c>
      <c r="BW15" s="80">
        <f t="shared" si="32"/>
        <v>3.8746491466475819</v>
      </c>
      <c r="BX15" s="80">
        <f t="shared" si="33"/>
        <v>3.8746491466475823</v>
      </c>
      <c r="BY15" s="80">
        <f t="shared" si="34"/>
        <v>3.8746491466475814</v>
      </c>
      <c r="BZ15" s="80">
        <f t="shared" si="35"/>
        <v>3.8746491466475819</v>
      </c>
      <c r="CA15" s="80">
        <f t="shared" si="36"/>
        <v>3.874649146647581</v>
      </c>
      <c r="CB15" s="83">
        <f t="shared" si="75"/>
        <v>0</v>
      </c>
      <c r="CC15" s="83">
        <f t="shared" si="37"/>
        <v>0</v>
      </c>
      <c r="CD15" s="83">
        <f t="shared" si="38"/>
        <v>0</v>
      </c>
      <c r="CE15" s="83">
        <f t="shared" si="39"/>
        <v>0</v>
      </c>
      <c r="CF15" s="83">
        <f t="shared" si="40"/>
        <v>0</v>
      </c>
      <c r="CG15" s="83">
        <f t="shared" si="41"/>
        <v>0</v>
      </c>
      <c r="CH15" s="83">
        <f t="shared" si="42"/>
        <v>0</v>
      </c>
      <c r="CI15" s="83">
        <f t="shared" si="43"/>
        <v>6.4577485777459689</v>
      </c>
      <c r="CJ15" s="83">
        <f t="shared" si="44"/>
        <v>6.4577485777459689</v>
      </c>
      <c r="CK15" s="83">
        <f t="shared" si="45"/>
        <v>5.1661988621967767</v>
      </c>
      <c r="CL15" s="83">
        <f t="shared" si="46"/>
        <v>5.1661988621967767</v>
      </c>
      <c r="CM15" s="83">
        <f t="shared" si="47"/>
        <v>3.8746491466475828</v>
      </c>
      <c r="CN15" s="83">
        <f t="shared" si="48"/>
        <v>3.8746491466475819</v>
      </c>
      <c r="CO15" s="83">
        <f t="shared" si="49"/>
        <v>3.8746491466475819</v>
      </c>
      <c r="CP15" s="83">
        <f t="shared" si="50"/>
        <v>3.8746491466475823</v>
      </c>
      <c r="CQ15" s="83">
        <f t="shared" si="51"/>
        <v>3.8746491466475836</v>
      </c>
      <c r="CR15" s="83">
        <f t="shared" si="52"/>
        <v>3.8746491466475823</v>
      </c>
      <c r="CS15" s="83">
        <f t="shared" si="53"/>
        <v>3.8746491466475819</v>
      </c>
      <c r="CT15" s="83">
        <f t="shared" si="54"/>
        <v>3.8746491466475814</v>
      </c>
      <c r="CU15" s="83">
        <f t="shared" si="55"/>
        <v>3.8746491466475828</v>
      </c>
      <c r="CV15" s="83">
        <f t="shared" si="56"/>
        <v>3.874649146647581</v>
      </c>
      <c r="CW15" s="83">
        <f t="shared" si="57"/>
        <v>3.8746491466475814</v>
      </c>
      <c r="CX15" s="83">
        <f t="shared" si="58"/>
        <v>3.8746491466475823</v>
      </c>
      <c r="CY15" s="83">
        <f t="shared" si="59"/>
        <v>3.8746491466475814</v>
      </c>
      <c r="CZ15" s="83">
        <f t="shared" si="60"/>
        <v>3.874649146647581</v>
      </c>
      <c r="DA15" s="83">
        <f t="shared" si="61"/>
        <v>3.8746491466475814</v>
      </c>
      <c r="DB15" s="83">
        <f t="shared" si="62"/>
        <v>3.8746491466475819</v>
      </c>
      <c r="DC15" s="83">
        <f t="shared" si="63"/>
        <v>3.8746491466475823</v>
      </c>
      <c r="DD15" s="83">
        <f t="shared" si="64"/>
        <v>3.8746491466475828</v>
      </c>
      <c r="DE15" s="83">
        <f t="shared" si="65"/>
        <v>3.8746491466475823</v>
      </c>
      <c r="DF15" s="83">
        <f t="shared" si="66"/>
        <v>3.8746491466475814</v>
      </c>
      <c r="DG15" s="83">
        <f t="shared" si="67"/>
        <v>3.8746491466475819</v>
      </c>
      <c r="DH15" s="83">
        <f t="shared" si="68"/>
        <v>3.8746491466475814</v>
      </c>
      <c r="DI15" s="83">
        <f t="shared" si="69"/>
        <v>3.8746491466475819</v>
      </c>
      <c r="DJ15" s="83">
        <f t="shared" si="70"/>
        <v>3.8746491466475823</v>
      </c>
      <c r="DK15" s="83">
        <f t="shared" si="71"/>
        <v>3.8746491466475814</v>
      </c>
      <c r="DL15" s="83">
        <f t="shared" si="72"/>
        <v>3.8746491466475819</v>
      </c>
      <c r="DM15" s="83">
        <f t="shared" si="73"/>
        <v>3.874649146647581</v>
      </c>
    </row>
    <row r="16" spans="2:117" x14ac:dyDescent="0.35">
      <c r="B16" s="27" t="s">
        <v>2080</v>
      </c>
      <c r="C16" s="27" t="s">
        <v>198</v>
      </c>
      <c r="D16" s="78">
        <f>LevelizationSchedule!H144</f>
        <v>0</v>
      </c>
      <c r="E16" s="78">
        <f>LevelizationSchedule!I144</f>
        <v>0</v>
      </c>
      <c r="F16" s="78">
        <f>LevelizationSchedule!J144</f>
        <v>0</v>
      </c>
      <c r="G16" s="78">
        <f>LevelizationSchedule!K144</f>
        <v>0</v>
      </c>
      <c r="H16" s="78">
        <f>LevelizationSchedule!L144</f>
        <v>0</v>
      </c>
      <c r="I16" s="78">
        <f>LevelizationSchedule!M144</f>
        <v>0</v>
      </c>
      <c r="J16" s="78">
        <f>LevelizationSchedule!N144</f>
        <v>0</v>
      </c>
      <c r="K16" s="78">
        <f>LevelizationSchedule!O144</f>
        <v>10.332397724393559</v>
      </c>
      <c r="L16" s="78">
        <f>LevelizationSchedule!P144</f>
        <v>10.33239772439355</v>
      </c>
      <c r="M16" s="78">
        <f>LevelizationSchedule!Q144</f>
        <v>10.33239772439355</v>
      </c>
      <c r="N16" s="78">
        <f>LevelizationSchedule!R144</f>
        <v>7.7492982932951637</v>
      </c>
      <c r="O16" s="78">
        <f>LevelizationSchedule!S144</f>
        <v>7.749298293295162</v>
      </c>
      <c r="P16" s="78">
        <f>LevelizationSchedule!T144</f>
        <v>7.7492982932951664</v>
      </c>
      <c r="Q16" s="78">
        <f>LevelizationSchedule!U144</f>
        <v>7.7492982932951628</v>
      </c>
      <c r="R16" s="78">
        <f>LevelizationSchedule!V144</f>
        <v>7.7492982932951637</v>
      </c>
      <c r="S16" s="78">
        <f>LevelizationSchedule!W144</f>
        <v>7.7492982932951655</v>
      </c>
      <c r="T16" s="78">
        <f>LevelizationSchedule!X144</f>
        <v>7.7492982932951646</v>
      </c>
      <c r="U16" s="78">
        <f>LevelizationSchedule!Y144</f>
        <v>7.7492982932951673</v>
      </c>
      <c r="V16" s="78">
        <f>LevelizationSchedule!Z144</f>
        <v>7.7492982932951655</v>
      </c>
      <c r="W16" s="78">
        <f>LevelizationSchedule!AA144</f>
        <v>7.7492982932951655</v>
      </c>
      <c r="X16" s="78">
        <f>LevelizationSchedule!AB144</f>
        <v>7.7492982932951664</v>
      </c>
      <c r="Y16" s="78">
        <f>LevelizationSchedule!AC144</f>
        <v>7.7492982932951673</v>
      </c>
      <c r="Z16" s="78">
        <f>LevelizationSchedule!AD144</f>
        <v>7.7492982932951637</v>
      </c>
      <c r="AA16" s="78">
        <f>LevelizationSchedule!AE144</f>
        <v>7.7492982932951611</v>
      </c>
      <c r="AB16" s="78">
        <f>LevelizationSchedule!AF144</f>
        <v>7.7492982932951628</v>
      </c>
      <c r="AC16" s="78">
        <f>LevelizationSchedule!AG144</f>
        <v>7.7492982932951628</v>
      </c>
      <c r="AD16" s="78">
        <f>LevelizationSchedule!AH144</f>
        <v>7.7492982932951637</v>
      </c>
      <c r="AE16" s="78">
        <f>LevelizationSchedule!AI144</f>
        <v>7.7492982932951628</v>
      </c>
      <c r="AF16" s="78">
        <f>LevelizationSchedule!AJ144</f>
        <v>7.7492982932951628</v>
      </c>
      <c r="AG16" s="78">
        <f>LevelizationSchedule!AK144</f>
        <v>7.7492982932951628</v>
      </c>
      <c r="AH16" s="78">
        <f>LevelizationSchedule!AL144</f>
        <v>7.749298293295162</v>
      </c>
      <c r="AI16" s="78">
        <f>LevelizationSchedule!AM144</f>
        <v>7.7492982932951637</v>
      </c>
      <c r="AJ16" s="78">
        <f>LevelizationSchedule!AN144</f>
        <v>7.7492982932951646</v>
      </c>
      <c r="AK16" s="78">
        <f>LevelizationSchedule!AO144</f>
        <v>7.7492982932951664</v>
      </c>
      <c r="AL16" s="78">
        <f>LevelizationSchedule!AP144</f>
        <v>7.7492982932951664</v>
      </c>
      <c r="AM16" s="78">
        <f>LevelizationSchedule!AQ144</f>
        <v>7.7492982932951655</v>
      </c>
      <c r="AN16" s="78">
        <f>LevelizationSchedule!AR144</f>
        <v>7.7492982932951646</v>
      </c>
      <c r="AO16" s="78">
        <f>LevelizationSchedule!AS144</f>
        <v>7.7492982932951655</v>
      </c>
      <c r="AP16" s="80">
        <f t="shared" si="74"/>
        <v>0</v>
      </c>
      <c r="AQ16" s="80">
        <f t="shared" si="0"/>
        <v>0</v>
      </c>
      <c r="AR16" s="80">
        <f t="shared" si="1"/>
        <v>0</v>
      </c>
      <c r="AS16" s="80">
        <f t="shared" si="2"/>
        <v>0</v>
      </c>
      <c r="AT16" s="80">
        <f t="shared" si="3"/>
        <v>0</v>
      </c>
      <c r="AU16" s="80">
        <f t="shared" si="4"/>
        <v>0</v>
      </c>
      <c r="AV16" s="80">
        <f t="shared" si="5"/>
        <v>0</v>
      </c>
      <c r="AW16" s="80">
        <f t="shared" si="6"/>
        <v>5.1661988621967794</v>
      </c>
      <c r="AX16" s="80">
        <f t="shared" si="7"/>
        <v>5.1661988621967749</v>
      </c>
      <c r="AY16" s="80">
        <f t="shared" si="8"/>
        <v>5.1661988621967749</v>
      </c>
      <c r="AZ16" s="80">
        <f t="shared" si="9"/>
        <v>3.8746491466475819</v>
      </c>
      <c r="BA16" s="80">
        <f t="shared" si="10"/>
        <v>3.874649146647581</v>
      </c>
      <c r="BB16" s="80">
        <f t="shared" si="11"/>
        <v>3.8746491466475832</v>
      </c>
      <c r="BC16" s="80">
        <f t="shared" si="12"/>
        <v>3.8746491466475814</v>
      </c>
      <c r="BD16" s="80">
        <f t="shared" si="13"/>
        <v>3.8746491466475819</v>
      </c>
      <c r="BE16" s="80">
        <f t="shared" si="14"/>
        <v>3.8746491466475828</v>
      </c>
      <c r="BF16" s="80">
        <f t="shared" si="15"/>
        <v>3.8746491466475823</v>
      </c>
      <c r="BG16" s="80">
        <f t="shared" si="16"/>
        <v>3.8746491466475836</v>
      </c>
      <c r="BH16" s="80">
        <f t="shared" si="17"/>
        <v>3.8746491466475828</v>
      </c>
      <c r="BI16" s="80">
        <f t="shared" si="18"/>
        <v>3.8746491466475828</v>
      </c>
      <c r="BJ16" s="80">
        <f t="shared" si="19"/>
        <v>3.8746491466475832</v>
      </c>
      <c r="BK16" s="80">
        <f t="shared" si="20"/>
        <v>3.8746491466475836</v>
      </c>
      <c r="BL16" s="80">
        <f t="shared" si="21"/>
        <v>3.8746491466475819</v>
      </c>
      <c r="BM16" s="80">
        <f t="shared" si="22"/>
        <v>3.8746491466475805</v>
      </c>
      <c r="BN16" s="80">
        <f t="shared" si="23"/>
        <v>3.8746491466475814</v>
      </c>
      <c r="BO16" s="80">
        <f t="shared" si="24"/>
        <v>3.8746491466475814</v>
      </c>
      <c r="BP16" s="80">
        <f t="shared" si="25"/>
        <v>3.8746491466475819</v>
      </c>
      <c r="BQ16" s="80">
        <f t="shared" si="26"/>
        <v>3.8746491466475814</v>
      </c>
      <c r="BR16" s="80">
        <f t="shared" si="27"/>
        <v>3.8746491466475814</v>
      </c>
      <c r="BS16" s="80">
        <f t="shared" si="28"/>
        <v>3.8746491466475814</v>
      </c>
      <c r="BT16" s="80">
        <f t="shared" si="29"/>
        <v>3.874649146647581</v>
      </c>
      <c r="BU16" s="80">
        <f t="shared" si="30"/>
        <v>3.8746491466475819</v>
      </c>
      <c r="BV16" s="80">
        <f t="shared" si="31"/>
        <v>3.8746491466475823</v>
      </c>
      <c r="BW16" s="80">
        <f t="shared" si="32"/>
        <v>3.8746491466475832</v>
      </c>
      <c r="BX16" s="80">
        <f t="shared" si="33"/>
        <v>3.8746491466475832</v>
      </c>
      <c r="BY16" s="80">
        <f t="shared" si="34"/>
        <v>3.8746491466475828</v>
      </c>
      <c r="BZ16" s="80">
        <f t="shared" si="35"/>
        <v>3.8746491466475823</v>
      </c>
      <c r="CA16" s="80">
        <f t="shared" si="36"/>
        <v>3.8746491466475828</v>
      </c>
      <c r="CB16" s="83">
        <f t="shared" si="75"/>
        <v>0</v>
      </c>
      <c r="CC16" s="83">
        <f t="shared" si="37"/>
        <v>0</v>
      </c>
      <c r="CD16" s="83">
        <f t="shared" si="38"/>
        <v>0</v>
      </c>
      <c r="CE16" s="83">
        <f t="shared" si="39"/>
        <v>0</v>
      </c>
      <c r="CF16" s="83">
        <f t="shared" si="40"/>
        <v>0</v>
      </c>
      <c r="CG16" s="83">
        <f t="shared" si="41"/>
        <v>0</v>
      </c>
      <c r="CH16" s="83">
        <f t="shared" si="42"/>
        <v>0</v>
      </c>
      <c r="CI16" s="83">
        <f t="shared" si="43"/>
        <v>5.1661988621967794</v>
      </c>
      <c r="CJ16" s="83">
        <f t="shared" si="44"/>
        <v>5.1661988621967749</v>
      </c>
      <c r="CK16" s="83">
        <f t="shared" si="45"/>
        <v>5.1661988621967749</v>
      </c>
      <c r="CL16" s="83">
        <f t="shared" si="46"/>
        <v>3.8746491466475819</v>
      </c>
      <c r="CM16" s="83">
        <f t="shared" si="47"/>
        <v>3.874649146647581</v>
      </c>
      <c r="CN16" s="83">
        <f t="shared" si="48"/>
        <v>3.8746491466475832</v>
      </c>
      <c r="CO16" s="83">
        <f t="shared" si="49"/>
        <v>3.8746491466475814</v>
      </c>
      <c r="CP16" s="83">
        <f t="shared" si="50"/>
        <v>3.8746491466475819</v>
      </c>
      <c r="CQ16" s="83">
        <f t="shared" si="51"/>
        <v>3.8746491466475828</v>
      </c>
      <c r="CR16" s="83">
        <f t="shared" si="52"/>
        <v>3.8746491466475823</v>
      </c>
      <c r="CS16" s="83">
        <f t="shared" si="53"/>
        <v>3.8746491466475836</v>
      </c>
      <c r="CT16" s="83">
        <f t="shared" si="54"/>
        <v>3.8746491466475828</v>
      </c>
      <c r="CU16" s="83">
        <f t="shared" si="55"/>
        <v>3.8746491466475828</v>
      </c>
      <c r="CV16" s="83">
        <f t="shared" si="56"/>
        <v>3.8746491466475832</v>
      </c>
      <c r="CW16" s="83">
        <f t="shared" si="57"/>
        <v>3.8746491466475836</v>
      </c>
      <c r="CX16" s="83">
        <f t="shared" si="58"/>
        <v>3.8746491466475819</v>
      </c>
      <c r="CY16" s="83">
        <f t="shared" si="59"/>
        <v>3.8746491466475805</v>
      </c>
      <c r="CZ16" s="83">
        <f t="shared" si="60"/>
        <v>3.8746491466475814</v>
      </c>
      <c r="DA16" s="83">
        <f t="shared" si="61"/>
        <v>3.8746491466475814</v>
      </c>
      <c r="DB16" s="83">
        <f t="shared" si="62"/>
        <v>3.8746491466475819</v>
      </c>
      <c r="DC16" s="83">
        <f t="shared" si="63"/>
        <v>3.8746491466475814</v>
      </c>
      <c r="DD16" s="83">
        <f t="shared" si="64"/>
        <v>3.8746491466475814</v>
      </c>
      <c r="DE16" s="83">
        <f t="shared" si="65"/>
        <v>3.8746491466475814</v>
      </c>
      <c r="DF16" s="83">
        <f t="shared" si="66"/>
        <v>3.874649146647581</v>
      </c>
      <c r="DG16" s="83">
        <f t="shared" si="67"/>
        <v>3.8746491466475819</v>
      </c>
      <c r="DH16" s="83">
        <f t="shared" si="68"/>
        <v>3.8746491466475823</v>
      </c>
      <c r="DI16" s="83">
        <f t="shared" si="69"/>
        <v>3.8746491466475832</v>
      </c>
      <c r="DJ16" s="83">
        <f t="shared" si="70"/>
        <v>3.8746491466475832</v>
      </c>
      <c r="DK16" s="83">
        <f t="shared" si="71"/>
        <v>3.8746491466475828</v>
      </c>
      <c r="DL16" s="83">
        <f t="shared" si="72"/>
        <v>3.8746491466475823</v>
      </c>
      <c r="DM16" s="83">
        <f t="shared" si="73"/>
        <v>3.8746491466475828</v>
      </c>
    </row>
    <row r="17" spans="2:117" x14ac:dyDescent="0.35">
      <c r="B17" s="27" t="s">
        <v>2081</v>
      </c>
      <c r="C17" s="27" t="s">
        <v>34</v>
      </c>
      <c r="D17" s="78">
        <f>LevelizationSchedule!H145</f>
        <v>0</v>
      </c>
      <c r="E17" s="78">
        <f>LevelizationSchedule!I145</f>
        <v>0</v>
      </c>
      <c r="F17" s="78">
        <f>LevelizationSchedule!J145</f>
        <v>0</v>
      </c>
      <c r="G17" s="78">
        <f>LevelizationSchedule!K145</f>
        <v>0</v>
      </c>
      <c r="H17" s="78">
        <f>LevelizationSchedule!L145</f>
        <v>0</v>
      </c>
      <c r="I17" s="78">
        <f>LevelizationSchedule!M145</f>
        <v>0</v>
      </c>
      <c r="J17" s="78">
        <f>LevelizationSchedule!N145</f>
        <v>0</v>
      </c>
      <c r="K17" s="78">
        <f>LevelizationSchedule!O145</f>
        <v>7.7492982932951637</v>
      </c>
      <c r="L17" s="78">
        <f>LevelizationSchedule!P145</f>
        <v>7.7492982932951655</v>
      </c>
      <c r="M17" s="78">
        <f>LevelizationSchedule!Q145</f>
        <v>7.7492982932951655</v>
      </c>
      <c r="N17" s="78">
        <f>LevelizationSchedule!R145</f>
        <v>7.7492982932951655</v>
      </c>
      <c r="O17" s="78">
        <f>LevelizationSchedule!S145</f>
        <v>7.749298293295162</v>
      </c>
      <c r="P17" s="78">
        <f>LevelizationSchedule!T145</f>
        <v>7.749298293295162</v>
      </c>
      <c r="Q17" s="78">
        <f>LevelizationSchedule!U145</f>
        <v>7.7492982932951628</v>
      </c>
      <c r="R17" s="78">
        <f>LevelizationSchedule!V145</f>
        <v>7.7492982932951646</v>
      </c>
      <c r="S17" s="78">
        <f>LevelizationSchedule!W145</f>
        <v>7.7492982932951628</v>
      </c>
      <c r="T17" s="78">
        <f>LevelizationSchedule!X145</f>
        <v>7.7492982932951655</v>
      </c>
      <c r="U17" s="78">
        <f>LevelizationSchedule!Y145</f>
        <v>7.7492982932951637</v>
      </c>
      <c r="V17" s="78">
        <f>LevelizationSchedule!Z145</f>
        <v>7.749298293295162</v>
      </c>
      <c r="W17" s="78">
        <f>LevelizationSchedule!AA145</f>
        <v>7.7492982932951628</v>
      </c>
      <c r="X17" s="78">
        <f>LevelizationSchedule!AB145</f>
        <v>7.7492982932951637</v>
      </c>
      <c r="Y17" s="78">
        <f>LevelizationSchedule!AC145</f>
        <v>7.7492982932951637</v>
      </c>
      <c r="Z17" s="78">
        <f>LevelizationSchedule!AD145</f>
        <v>7.7492982932951646</v>
      </c>
      <c r="AA17" s="78">
        <f>LevelizationSchedule!AE145</f>
        <v>7.7492982932951655</v>
      </c>
      <c r="AB17" s="78">
        <f>LevelizationSchedule!AF145</f>
        <v>7.7492982932951646</v>
      </c>
      <c r="AC17" s="78">
        <f>LevelizationSchedule!AG145</f>
        <v>7.7492982932951664</v>
      </c>
      <c r="AD17" s="78">
        <f>LevelizationSchedule!AH145</f>
        <v>7.7492982932951602</v>
      </c>
      <c r="AE17" s="78">
        <f>LevelizationSchedule!AI145</f>
        <v>7.7492982932951637</v>
      </c>
      <c r="AF17" s="78">
        <f>LevelizationSchedule!AJ145</f>
        <v>7.7492982932951646</v>
      </c>
      <c r="AG17" s="78">
        <f>LevelizationSchedule!AK145</f>
        <v>7.7492982932951646</v>
      </c>
      <c r="AH17" s="78">
        <f>LevelizationSchedule!AL145</f>
        <v>7.7492982932951664</v>
      </c>
      <c r="AI17" s="78">
        <f>LevelizationSchedule!AM145</f>
        <v>7.7492982932951664</v>
      </c>
      <c r="AJ17" s="78">
        <f>LevelizationSchedule!AN145</f>
        <v>7.7492982932951655</v>
      </c>
      <c r="AK17" s="78">
        <f>LevelizationSchedule!AO145</f>
        <v>7.7492982932951637</v>
      </c>
      <c r="AL17" s="78">
        <f>LevelizationSchedule!AP145</f>
        <v>7.7492982932951646</v>
      </c>
      <c r="AM17" s="78">
        <f>LevelizationSchedule!AQ145</f>
        <v>7.7492982932951646</v>
      </c>
      <c r="AN17" s="78">
        <f>LevelizationSchedule!AR145</f>
        <v>7.7492982932951628</v>
      </c>
      <c r="AO17" s="78">
        <f>LevelizationSchedule!AS145</f>
        <v>7.7492982932951646</v>
      </c>
      <c r="AP17" s="80">
        <f t="shared" si="74"/>
        <v>0</v>
      </c>
      <c r="AQ17" s="80">
        <f t="shared" si="0"/>
        <v>0</v>
      </c>
      <c r="AR17" s="80">
        <f t="shared" si="1"/>
        <v>0</v>
      </c>
      <c r="AS17" s="80">
        <f t="shared" si="2"/>
        <v>0</v>
      </c>
      <c r="AT17" s="80">
        <f t="shared" si="3"/>
        <v>0</v>
      </c>
      <c r="AU17" s="80">
        <f t="shared" si="4"/>
        <v>0</v>
      </c>
      <c r="AV17" s="80">
        <f t="shared" si="5"/>
        <v>0</v>
      </c>
      <c r="AW17" s="80">
        <f t="shared" si="6"/>
        <v>3.8746491466475819</v>
      </c>
      <c r="AX17" s="80">
        <f t="shared" si="7"/>
        <v>3.8746491466475828</v>
      </c>
      <c r="AY17" s="80">
        <f t="shared" si="8"/>
        <v>3.8746491466475828</v>
      </c>
      <c r="AZ17" s="80">
        <f t="shared" si="9"/>
        <v>3.8746491466475828</v>
      </c>
      <c r="BA17" s="80">
        <f t="shared" si="10"/>
        <v>3.874649146647581</v>
      </c>
      <c r="BB17" s="80">
        <f t="shared" si="11"/>
        <v>3.874649146647581</v>
      </c>
      <c r="BC17" s="80">
        <f t="shared" si="12"/>
        <v>3.8746491466475814</v>
      </c>
      <c r="BD17" s="80">
        <f t="shared" si="13"/>
        <v>3.8746491466475823</v>
      </c>
      <c r="BE17" s="80">
        <f t="shared" si="14"/>
        <v>3.8746491466475814</v>
      </c>
      <c r="BF17" s="80">
        <f t="shared" si="15"/>
        <v>3.8746491466475828</v>
      </c>
      <c r="BG17" s="80">
        <f t="shared" si="16"/>
        <v>3.8746491466475819</v>
      </c>
      <c r="BH17" s="80">
        <f t="shared" si="17"/>
        <v>3.874649146647581</v>
      </c>
      <c r="BI17" s="80">
        <f t="shared" si="18"/>
        <v>3.8746491466475814</v>
      </c>
      <c r="BJ17" s="80">
        <f t="shared" si="19"/>
        <v>3.8746491466475819</v>
      </c>
      <c r="BK17" s="80">
        <f t="shared" si="20"/>
        <v>3.8746491466475819</v>
      </c>
      <c r="BL17" s="80">
        <f t="shared" si="21"/>
        <v>3.8746491466475823</v>
      </c>
      <c r="BM17" s="80">
        <f t="shared" si="22"/>
        <v>3.8746491466475828</v>
      </c>
      <c r="BN17" s="80">
        <f t="shared" si="23"/>
        <v>3.8746491466475823</v>
      </c>
      <c r="BO17" s="80">
        <f t="shared" si="24"/>
        <v>3.8746491466475832</v>
      </c>
      <c r="BP17" s="80">
        <f t="shared" si="25"/>
        <v>3.8746491466475801</v>
      </c>
      <c r="BQ17" s="80">
        <f t="shared" si="26"/>
        <v>3.8746491466475819</v>
      </c>
      <c r="BR17" s="80">
        <f t="shared" si="27"/>
        <v>3.8746491466475823</v>
      </c>
      <c r="BS17" s="80">
        <f t="shared" si="28"/>
        <v>3.8746491466475823</v>
      </c>
      <c r="BT17" s="80">
        <f t="shared" si="29"/>
        <v>3.8746491466475832</v>
      </c>
      <c r="BU17" s="80">
        <f t="shared" si="30"/>
        <v>3.8746491466475832</v>
      </c>
      <c r="BV17" s="80">
        <f t="shared" si="31"/>
        <v>3.8746491466475828</v>
      </c>
      <c r="BW17" s="80">
        <f t="shared" si="32"/>
        <v>3.8746491466475819</v>
      </c>
      <c r="BX17" s="80">
        <f t="shared" si="33"/>
        <v>3.8746491466475823</v>
      </c>
      <c r="BY17" s="80">
        <f t="shared" si="34"/>
        <v>3.8746491466475823</v>
      </c>
      <c r="BZ17" s="80">
        <f t="shared" si="35"/>
        <v>3.8746491466475814</v>
      </c>
      <c r="CA17" s="80">
        <f t="shared" si="36"/>
        <v>3.8746491466475823</v>
      </c>
      <c r="CB17" s="83">
        <f t="shared" si="75"/>
        <v>0</v>
      </c>
      <c r="CC17" s="83">
        <f t="shared" si="37"/>
        <v>0</v>
      </c>
      <c r="CD17" s="83">
        <f t="shared" si="38"/>
        <v>0</v>
      </c>
      <c r="CE17" s="83">
        <f t="shared" si="39"/>
        <v>0</v>
      </c>
      <c r="CF17" s="83">
        <f t="shared" si="40"/>
        <v>0</v>
      </c>
      <c r="CG17" s="83">
        <f t="shared" si="41"/>
        <v>0</v>
      </c>
      <c r="CH17" s="83">
        <f t="shared" si="42"/>
        <v>0</v>
      </c>
      <c r="CI17" s="83">
        <f t="shared" si="43"/>
        <v>3.8746491466475819</v>
      </c>
      <c r="CJ17" s="83">
        <f t="shared" si="44"/>
        <v>3.8746491466475828</v>
      </c>
      <c r="CK17" s="83">
        <f t="shared" si="45"/>
        <v>3.8746491466475828</v>
      </c>
      <c r="CL17" s="83">
        <f t="shared" si="46"/>
        <v>3.8746491466475828</v>
      </c>
      <c r="CM17" s="83">
        <f t="shared" si="47"/>
        <v>3.874649146647581</v>
      </c>
      <c r="CN17" s="83">
        <f t="shared" si="48"/>
        <v>3.874649146647581</v>
      </c>
      <c r="CO17" s="83">
        <f t="shared" si="49"/>
        <v>3.8746491466475814</v>
      </c>
      <c r="CP17" s="83">
        <f t="shared" si="50"/>
        <v>3.8746491466475823</v>
      </c>
      <c r="CQ17" s="83">
        <f t="shared" si="51"/>
        <v>3.8746491466475814</v>
      </c>
      <c r="CR17" s="83">
        <f t="shared" si="52"/>
        <v>3.8746491466475828</v>
      </c>
      <c r="CS17" s="83">
        <f t="shared" si="53"/>
        <v>3.8746491466475819</v>
      </c>
      <c r="CT17" s="83">
        <f t="shared" si="54"/>
        <v>3.874649146647581</v>
      </c>
      <c r="CU17" s="83">
        <f t="shared" si="55"/>
        <v>3.8746491466475814</v>
      </c>
      <c r="CV17" s="83">
        <f t="shared" si="56"/>
        <v>3.8746491466475819</v>
      </c>
      <c r="CW17" s="83">
        <f t="shared" si="57"/>
        <v>3.8746491466475819</v>
      </c>
      <c r="CX17" s="83">
        <f t="shared" si="58"/>
        <v>3.8746491466475823</v>
      </c>
      <c r="CY17" s="83">
        <f t="shared" si="59"/>
        <v>3.8746491466475828</v>
      </c>
      <c r="CZ17" s="83">
        <f t="shared" si="60"/>
        <v>3.8746491466475823</v>
      </c>
      <c r="DA17" s="83">
        <f t="shared" si="61"/>
        <v>3.8746491466475832</v>
      </c>
      <c r="DB17" s="83">
        <f t="shared" si="62"/>
        <v>3.8746491466475801</v>
      </c>
      <c r="DC17" s="83">
        <f t="shared" si="63"/>
        <v>3.8746491466475819</v>
      </c>
      <c r="DD17" s="83">
        <f t="shared" si="64"/>
        <v>3.8746491466475823</v>
      </c>
      <c r="DE17" s="83">
        <f t="shared" si="65"/>
        <v>3.8746491466475823</v>
      </c>
      <c r="DF17" s="83">
        <f t="shared" si="66"/>
        <v>3.8746491466475832</v>
      </c>
      <c r="DG17" s="83">
        <f t="shared" si="67"/>
        <v>3.8746491466475832</v>
      </c>
      <c r="DH17" s="83">
        <f t="shared" si="68"/>
        <v>3.8746491466475828</v>
      </c>
      <c r="DI17" s="83">
        <f t="shared" si="69"/>
        <v>3.8746491466475819</v>
      </c>
      <c r="DJ17" s="83">
        <f t="shared" si="70"/>
        <v>3.8746491466475823</v>
      </c>
      <c r="DK17" s="83">
        <f t="shared" si="71"/>
        <v>3.8746491466475823</v>
      </c>
      <c r="DL17" s="83">
        <f t="shared" si="72"/>
        <v>3.8746491466475814</v>
      </c>
      <c r="DM17" s="83">
        <f t="shared" si="73"/>
        <v>3.8746491466475823</v>
      </c>
    </row>
    <row r="18" spans="2:117" x14ac:dyDescent="0.35">
      <c r="B18" s="27" t="s">
        <v>2082</v>
      </c>
      <c r="C18" s="27" t="s">
        <v>71</v>
      </c>
      <c r="D18" s="78">
        <f>LevelizationSchedule!H146</f>
        <v>0</v>
      </c>
      <c r="E18" s="78">
        <f>LevelizationSchedule!I146</f>
        <v>0</v>
      </c>
      <c r="F18" s="78">
        <f>LevelizationSchedule!J146</f>
        <v>0</v>
      </c>
      <c r="G18" s="78">
        <f>LevelizationSchedule!K146</f>
        <v>0</v>
      </c>
      <c r="H18" s="78">
        <f>LevelizationSchedule!L146</f>
        <v>0</v>
      </c>
      <c r="I18" s="78">
        <f>LevelizationSchedule!M146</f>
        <v>0</v>
      </c>
      <c r="J18" s="78">
        <f>LevelizationSchedule!N146</f>
        <v>0</v>
      </c>
      <c r="K18" s="78">
        <f>LevelizationSchedule!O146</f>
        <v>10.33239772439355</v>
      </c>
      <c r="L18" s="78">
        <f>LevelizationSchedule!P146</f>
        <v>7.7492982932951637</v>
      </c>
      <c r="M18" s="78">
        <f>LevelizationSchedule!Q146</f>
        <v>7.7492982932951637</v>
      </c>
      <c r="N18" s="78">
        <f>LevelizationSchedule!R146</f>
        <v>7.7492982932951646</v>
      </c>
      <c r="O18" s="78">
        <f>LevelizationSchedule!S146</f>
        <v>7.7492982932951637</v>
      </c>
      <c r="P18" s="78">
        <f>LevelizationSchedule!T146</f>
        <v>7.7492982932951664</v>
      </c>
      <c r="Q18" s="78">
        <f>LevelizationSchedule!U146</f>
        <v>7.7492982932951611</v>
      </c>
      <c r="R18" s="78">
        <f>LevelizationSchedule!V146</f>
        <v>7.7492982932951628</v>
      </c>
      <c r="S18" s="78">
        <f>LevelizationSchedule!W146</f>
        <v>7.749298293295162</v>
      </c>
      <c r="T18" s="78">
        <f>LevelizationSchedule!X146</f>
        <v>7.7492982932951646</v>
      </c>
      <c r="U18" s="78">
        <f>LevelizationSchedule!Y146</f>
        <v>7.7492982932951646</v>
      </c>
      <c r="V18" s="78">
        <f>LevelizationSchedule!Z146</f>
        <v>7.7492982932951637</v>
      </c>
      <c r="W18" s="78">
        <f>LevelizationSchedule!AA146</f>
        <v>7.7492982932951646</v>
      </c>
      <c r="X18" s="78">
        <f>LevelizationSchedule!AB146</f>
        <v>7.7492982932951637</v>
      </c>
      <c r="Y18" s="78">
        <f>LevelizationSchedule!AC146</f>
        <v>7.7492982932951646</v>
      </c>
      <c r="Z18" s="78">
        <f>LevelizationSchedule!AD146</f>
        <v>7.7492982932951655</v>
      </c>
      <c r="AA18" s="78">
        <f>LevelizationSchedule!AE146</f>
        <v>7.749298293295162</v>
      </c>
      <c r="AB18" s="78">
        <f>LevelizationSchedule!AF146</f>
        <v>7.7492982932951637</v>
      </c>
      <c r="AC18" s="78">
        <f>LevelizationSchedule!AG146</f>
        <v>7.7492982932951602</v>
      </c>
      <c r="AD18" s="78">
        <f>LevelizationSchedule!AH146</f>
        <v>7.7492982932951637</v>
      </c>
      <c r="AE18" s="78">
        <f>LevelizationSchedule!AI146</f>
        <v>7.7492982932951637</v>
      </c>
      <c r="AF18" s="78">
        <f>LevelizationSchedule!AJ146</f>
        <v>7.7492982932951611</v>
      </c>
      <c r="AG18" s="78">
        <f>LevelizationSchedule!AK146</f>
        <v>7.7492982932951646</v>
      </c>
      <c r="AH18" s="78">
        <f>LevelizationSchedule!AL146</f>
        <v>7.7492982932951655</v>
      </c>
      <c r="AI18" s="78">
        <f>LevelizationSchedule!AM146</f>
        <v>7.7492982932951646</v>
      </c>
      <c r="AJ18" s="78">
        <f>LevelizationSchedule!AN146</f>
        <v>7.7492982932951655</v>
      </c>
      <c r="AK18" s="78">
        <f>LevelizationSchedule!AO146</f>
        <v>7.7492982932951628</v>
      </c>
      <c r="AL18" s="78">
        <f>LevelizationSchedule!AP146</f>
        <v>7.7492982932951673</v>
      </c>
      <c r="AM18" s="78">
        <f>LevelizationSchedule!AQ146</f>
        <v>7.7492982932951646</v>
      </c>
      <c r="AN18" s="78">
        <f>LevelizationSchedule!AR146</f>
        <v>7.7492982932951664</v>
      </c>
      <c r="AO18" s="78">
        <f>LevelizationSchedule!AS146</f>
        <v>7.7492982932951655</v>
      </c>
      <c r="AP18" s="80">
        <f t="shared" si="74"/>
        <v>0</v>
      </c>
      <c r="AQ18" s="80">
        <f t="shared" si="0"/>
        <v>0</v>
      </c>
      <c r="AR18" s="80">
        <f t="shared" si="1"/>
        <v>0</v>
      </c>
      <c r="AS18" s="80">
        <f t="shared" si="2"/>
        <v>0</v>
      </c>
      <c r="AT18" s="80">
        <f t="shared" si="3"/>
        <v>0</v>
      </c>
      <c r="AU18" s="80">
        <f t="shared" si="4"/>
        <v>0</v>
      </c>
      <c r="AV18" s="80">
        <f t="shared" si="5"/>
        <v>0</v>
      </c>
      <c r="AW18" s="80">
        <f t="shared" si="6"/>
        <v>5.1661988621967749</v>
      </c>
      <c r="AX18" s="80">
        <f t="shared" si="7"/>
        <v>3.8746491466475819</v>
      </c>
      <c r="AY18" s="80">
        <f t="shared" si="8"/>
        <v>3.8746491466475819</v>
      </c>
      <c r="AZ18" s="80">
        <f t="shared" si="9"/>
        <v>3.8746491466475823</v>
      </c>
      <c r="BA18" s="80">
        <f t="shared" si="10"/>
        <v>3.8746491466475819</v>
      </c>
      <c r="BB18" s="80">
        <f t="shared" si="11"/>
        <v>3.8746491466475832</v>
      </c>
      <c r="BC18" s="80">
        <f t="shared" si="12"/>
        <v>3.8746491466475805</v>
      </c>
      <c r="BD18" s="80">
        <f t="shared" si="13"/>
        <v>3.8746491466475814</v>
      </c>
      <c r="BE18" s="80">
        <f t="shared" si="14"/>
        <v>3.874649146647581</v>
      </c>
      <c r="BF18" s="80">
        <f t="shared" si="15"/>
        <v>3.8746491466475823</v>
      </c>
      <c r="BG18" s="80">
        <f t="shared" si="16"/>
        <v>3.8746491466475823</v>
      </c>
      <c r="BH18" s="80">
        <f t="shared" si="17"/>
        <v>3.8746491466475819</v>
      </c>
      <c r="BI18" s="80">
        <f t="shared" si="18"/>
        <v>3.8746491466475823</v>
      </c>
      <c r="BJ18" s="80">
        <f t="shared" si="19"/>
        <v>3.8746491466475819</v>
      </c>
      <c r="BK18" s="80">
        <f t="shared" si="20"/>
        <v>3.8746491466475823</v>
      </c>
      <c r="BL18" s="80">
        <f t="shared" si="21"/>
        <v>3.8746491466475828</v>
      </c>
      <c r="BM18" s="80">
        <f t="shared" si="22"/>
        <v>3.874649146647581</v>
      </c>
      <c r="BN18" s="80">
        <f t="shared" si="23"/>
        <v>3.8746491466475819</v>
      </c>
      <c r="BO18" s="80">
        <f t="shared" si="24"/>
        <v>3.8746491466475801</v>
      </c>
      <c r="BP18" s="80">
        <f t="shared" si="25"/>
        <v>3.8746491466475819</v>
      </c>
      <c r="BQ18" s="80">
        <f t="shared" si="26"/>
        <v>3.8746491466475819</v>
      </c>
      <c r="BR18" s="80">
        <f t="shared" si="27"/>
        <v>3.8746491466475805</v>
      </c>
      <c r="BS18" s="80">
        <f t="shared" si="28"/>
        <v>3.8746491466475823</v>
      </c>
      <c r="BT18" s="80">
        <f t="shared" si="29"/>
        <v>3.8746491466475828</v>
      </c>
      <c r="BU18" s="80">
        <f t="shared" si="30"/>
        <v>3.8746491466475823</v>
      </c>
      <c r="BV18" s="80">
        <f t="shared" si="31"/>
        <v>3.8746491466475828</v>
      </c>
      <c r="BW18" s="80">
        <f t="shared" si="32"/>
        <v>3.8746491466475814</v>
      </c>
      <c r="BX18" s="80">
        <f t="shared" si="33"/>
        <v>3.8746491466475836</v>
      </c>
      <c r="BY18" s="80">
        <f t="shared" si="34"/>
        <v>3.8746491466475823</v>
      </c>
      <c r="BZ18" s="80">
        <f t="shared" si="35"/>
        <v>3.8746491466475832</v>
      </c>
      <c r="CA18" s="80">
        <f t="shared" si="36"/>
        <v>3.8746491466475828</v>
      </c>
      <c r="CB18" s="83">
        <f t="shared" si="75"/>
        <v>0</v>
      </c>
      <c r="CC18" s="83">
        <f t="shared" si="37"/>
        <v>0</v>
      </c>
      <c r="CD18" s="83">
        <f t="shared" si="38"/>
        <v>0</v>
      </c>
      <c r="CE18" s="83">
        <f t="shared" si="39"/>
        <v>0</v>
      </c>
      <c r="CF18" s="83">
        <f t="shared" si="40"/>
        <v>0</v>
      </c>
      <c r="CG18" s="83">
        <f t="shared" si="41"/>
        <v>0</v>
      </c>
      <c r="CH18" s="83">
        <f t="shared" si="42"/>
        <v>0</v>
      </c>
      <c r="CI18" s="83">
        <f t="shared" si="43"/>
        <v>5.1661988621967749</v>
      </c>
      <c r="CJ18" s="83">
        <f t="shared" si="44"/>
        <v>3.8746491466475819</v>
      </c>
      <c r="CK18" s="83">
        <f t="shared" si="45"/>
        <v>3.8746491466475819</v>
      </c>
      <c r="CL18" s="83">
        <f t="shared" si="46"/>
        <v>3.8746491466475823</v>
      </c>
      <c r="CM18" s="83">
        <f t="shared" si="47"/>
        <v>3.8746491466475819</v>
      </c>
      <c r="CN18" s="83">
        <f t="shared" si="48"/>
        <v>3.8746491466475832</v>
      </c>
      <c r="CO18" s="83">
        <f t="shared" si="49"/>
        <v>3.8746491466475805</v>
      </c>
      <c r="CP18" s="83">
        <f t="shared" si="50"/>
        <v>3.8746491466475814</v>
      </c>
      <c r="CQ18" s="83">
        <f t="shared" si="51"/>
        <v>3.874649146647581</v>
      </c>
      <c r="CR18" s="83">
        <f t="shared" si="52"/>
        <v>3.8746491466475823</v>
      </c>
      <c r="CS18" s="83">
        <f t="shared" si="53"/>
        <v>3.8746491466475823</v>
      </c>
      <c r="CT18" s="83">
        <f t="shared" si="54"/>
        <v>3.8746491466475819</v>
      </c>
      <c r="CU18" s="83">
        <f t="shared" si="55"/>
        <v>3.8746491466475823</v>
      </c>
      <c r="CV18" s="83">
        <f t="shared" si="56"/>
        <v>3.8746491466475819</v>
      </c>
      <c r="CW18" s="83">
        <f t="shared" si="57"/>
        <v>3.8746491466475823</v>
      </c>
      <c r="CX18" s="83">
        <f t="shared" si="58"/>
        <v>3.8746491466475828</v>
      </c>
      <c r="CY18" s="83">
        <f t="shared" si="59"/>
        <v>3.874649146647581</v>
      </c>
      <c r="CZ18" s="83">
        <f t="shared" si="60"/>
        <v>3.8746491466475819</v>
      </c>
      <c r="DA18" s="83">
        <f t="shared" si="61"/>
        <v>3.8746491466475801</v>
      </c>
      <c r="DB18" s="83">
        <f t="shared" si="62"/>
        <v>3.8746491466475819</v>
      </c>
      <c r="DC18" s="83">
        <f t="shared" si="63"/>
        <v>3.8746491466475819</v>
      </c>
      <c r="DD18" s="83">
        <f t="shared" si="64"/>
        <v>3.8746491466475805</v>
      </c>
      <c r="DE18" s="83">
        <f t="shared" si="65"/>
        <v>3.8746491466475823</v>
      </c>
      <c r="DF18" s="83">
        <f t="shared" si="66"/>
        <v>3.8746491466475828</v>
      </c>
      <c r="DG18" s="83">
        <f t="shared" si="67"/>
        <v>3.8746491466475823</v>
      </c>
      <c r="DH18" s="83">
        <f t="shared" si="68"/>
        <v>3.8746491466475828</v>
      </c>
      <c r="DI18" s="83">
        <f t="shared" si="69"/>
        <v>3.8746491466475814</v>
      </c>
      <c r="DJ18" s="83">
        <f t="shared" si="70"/>
        <v>3.8746491466475836</v>
      </c>
      <c r="DK18" s="83">
        <f t="shared" si="71"/>
        <v>3.8746491466475823</v>
      </c>
      <c r="DL18" s="83">
        <f t="shared" si="72"/>
        <v>3.8746491466475832</v>
      </c>
      <c r="DM18" s="83">
        <f t="shared" si="73"/>
        <v>3.8746491466475828</v>
      </c>
    </row>
    <row r="19" spans="2:117" x14ac:dyDescent="0.35">
      <c r="B19" s="27" t="s">
        <v>2083</v>
      </c>
      <c r="C19" s="27" t="s">
        <v>83</v>
      </c>
      <c r="D19" s="78">
        <f>LevelizationSchedule!H147</f>
        <v>0</v>
      </c>
      <c r="E19" s="78">
        <f>LevelizationSchedule!I147</f>
        <v>0</v>
      </c>
      <c r="F19" s="78">
        <f>LevelizationSchedule!J147</f>
        <v>0</v>
      </c>
      <c r="G19" s="78">
        <f>LevelizationSchedule!K147</f>
        <v>0</v>
      </c>
      <c r="H19" s="78">
        <f>LevelizationSchedule!L147</f>
        <v>0</v>
      </c>
      <c r="I19" s="78">
        <f>LevelizationSchedule!M147</f>
        <v>0</v>
      </c>
      <c r="J19" s="78">
        <f>LevelizationSchedule!N147</f>
        <v>0</v>
      </c>
      <c r="K19" s="78">
        <f>LevelizationSchedule!O147</f>
        <v>7.7492982932951646</v>
      </c>
      <c r="L19" s="78">
        <f>LevelizationSchedule!P147</f>
        <v>7.7492982932951628</v>
      </c>
      <c r="M19" s="78">
        <f>LevelizationSchedule!Q147</f>
        <v>7.7492982932951646</v>
      </c>
      <c r="N19" s="78">
        <f>LevelizationSchedule!R147</f>
        <v>7.7492982932951637</v>
      </c>
      <c r="O19" s="78">
        <f>LevelizationSchedule!S147</f>
        <v>7.7492982932951655</v>
      </c>
      <c r="P19" s="78">
        <f>LevelizationSchedule!T147</f>
        <v>7.7492982932951655</v>
      </c>
      <c r="Q19" s="78">
        <f>LevelizationSchedule!U147</f>
        <v>7.7492982932951673</v>
      </c>
      <c r="R19" s="78">
        <f>LevelizationSchedule!V147</f>
        <v>7.7492982932951637</v>
      </c>
      <c r="S19" s="78">
        <f>LevelizationSchedule!W147</f>
        <v>7.7492982932951691</v>
      </c>
      <c r="T19" s="78">
        <f>LevelizationSchedule!X147</f>
        <v>7.7492982932951628</v>
      </c>
      <c r="U19" s="78">
        <f>LevelizationSchedule!Y147</f>
        <v>7.7492982932951637</v>
      </c>
      <c r="V19" s="78">
        <f>LevelizationSchedule!Z147</f>
        <v>7.7492982932951646</v>
      </c>
      <c r="W19" s="78">
        <f>LevelizationSchedule!AA147</f>
        <v>7.749298293295162</v>
      </c>
      <c r="X19" s="78">
        <f>LevelizationSchedule!AB147</f>
        <v>7.7492982932951646</v>
      </c>
      <c r="Y19" s="78">
        <f>LevelizationSchedule!AC147</f>
        <v>7.749298293295162</v>
      </c>
      <c r="Z19" s="78">
        <f>LevelizationSchedule!AD147</f>
        <v>7.7492982932951646</v>
      </c>
      <c r="AA19" s="78">
        <f>LevelizationSchedule!AE147</f>
        <v>7.7492982932951655</v>
      </c>
      <c r="AB19" s="78">
        <f>LevelizationSchedule!AF147</f>
        <v>7.7492982932951637</v>
      </c>
      <c r="AC19" s="78">
        <f>LevelizationSchedule!AG147</f>
        <v>7.7492982932951673</v>
      </c>
      <c r="AD19" s="78">
        <f>LevelizationSchedule!AH147</f>
        <v>7.7492982932951646</v>
      </c>
      <c r="AE19" s="78">
        <f>LevelizationSchedule!AI147</f>
        <v>7.749298293295162</v>
      </c>
      <c r="AF19" s="78">
        <f>LevelizationSchedule!AJ147</f>
        <v>7.7492982932951673</v>
      </c>
      <c r="AG19" s="78">
        <f>LevelizationSchedule!AK147</f>
        <v>7.7492982932951646</v>
      </c>
      <c r="AH19" s="78">
        <f>LevelizationSchedule!AL147</f>
        <v>7.7492982932951637</v>
      </c>
      <c r="AI19" s="78">
        <f>LevelizationSchedule!AM147</f>
        <v>7.7492982932951655</v>
      </c>
      <c r="AJ19" s="78">
        <f>LevelizationSchedule!AN147</f>
        <v>7.7492982932951646</v>
      </c>
      <c r="AK19" s="78">
        <f>LevelizationSchedule!AO147</f>
        <v>7.7492982932951628</v>
      </c>
      <c r="AL19" s="78">
        <f>LevelizationSchedule!AP147</f>
        <v>7.7492982932951655</v>
      </c>
      <c r="AM19" s="78">
        <f>LevelizationSchedule!AQ147</f>
        <v>7.7492982932951637</v>
      </c>
      <c r="AN19" s="78">
        <f>LevelizationSchedule!AR147</f>
        <v>7.749298293295162</v>
      </c>
      <c r="AO19" s="78">
        <f>LevelizationSchedule!AS147</f>
        <v>7.7492982932951664</v>
      </c>
      <c r="AP19" s="80">
        <f t="shared" si="74"/>
        <v>0</v>
      </c>
      <c r="AQ19" s="80">
        <f t="shared" si="0"/>
        <v>0</v>
      </c>
      <c r="AR19" s="80">
        <f t="shared" si="1"/>
        <v>0</v>
      </c>
      <c r="AS19" s="80">
        <f t="shared" si="2"/>
        <v>0</v>
      </c>
      <c r="AT19" s="80">
        <f t="shared" si="3"/>
        <v>0</v>
      </c>
      <c r="AU19" s="80">
        <f t="shared" si="4"/>
        <v>0</v>
      </c>
      <c r="AV19" s="80">
        <f t="shared" si="5"/>
        <v>0</v>
      </c>
      <c r="AW19" s="80">
        <f t="shared" si="6"/>
        <v>3.8746491466475823</v>
      </c>
      <c r="AX19" s="80">
        <f t="shared" si="7"/>
        <v>3.8746491466475814</v>
      </c>
      <c r="AY19" s="80">
        <f t="shared" si="8"/>
        <v>3.8746491466475823</v>
      </c>
      <c r="AZ19" s="80">
        <f t="shared" si="9"/>
        <v>3.8746491466475819</v>
      </c>
      <c r="BA19" s="80">
        <f t="shared" si="10"/>
        <v>3.8746491466475828</v>
      </c>
      <c r="BB19" s="80">
        <f t="shared" si="11"/>
        <v>3.8746491466475828</v>
      </c>
      <c r="BC19" s="80">
        <f t="shared" si="12"/>
        <v>3.8746491466475836</v>
      </c>
      <c r="BD19" s="80">
        <f t="shared" si="13"/>
        <v>3.8746491466475819</v>
      </c>
      <c r="BE19" s="80">
        <f t="shared" si="14"/>
        <v>3.8746491466475845</v>
      </c>
      <c r="BF19" s="80">
        <f t="shared" si="15"/>
        <v>3.8746491466475814</v>
      </c>
      <c r="BG19" s="80">
        <f t="shared" si="16"/>
        <v>3.8746491466475819</v>
      </c>
      <c r="BH19" s="80">
        <f t="shared" si="17"/>
        <v>3.8746491466475823</v>
      </c>
      <c r="BI19" s="80">
        <f t="shared" si="18"/>
        <v>3.874649146647581</v>
      </c>
      <c r="BJ19" s="80">
        <f t="shared" si="19"/>
        <v>3.8746491466475823</v>
      </c>
      <c r="BK19" s="80">
        <f t="shared" si="20"/>
        <v>3.874649146647581</v>
      </c>
      <c r="BL19" s="80">
        <f t="shared" si="21"/>
        <v>3.8746491466475823</v>
      </c>
      <c r="BM19" s="80">
        <f t="shared" si="22"/>
        <v>3.8746491466475828</v>
      </c>
      <c r="BN19" s="80">
        <f t="shared" si="23"/>
        <v>3.8746491466475819</v>
      </c>
      <c r="BO19" s="80">
        <f t="shared" si="24"/>
        <v>3.8746491466475836</v>
      </c>
      <c r="BP19" s="80">
        <f t="shared" si="25"/>
        <v>3.8746491466475823</v>
      </c>
      <c r="BQ19" s="80">
        <f t="shared" si="26"/>
        <v>3.874649146647581</v>
      </c>
      <c r="BR19" s="80">
        <f t="shared" si="27"/>
        <v>3.8746491466475836</v>
      </c>
      <c r="BS19" s="80">
        <f t="shared" si="28"/>
        <v>3.8746491466475823</v>
      </c>
      <c r="BT19" s="80">
        <f t="shared" si="29"/>
        <v>3.8746491466475819</v>
      </c>
      <c r="BU19" s="80">
        <f t="shared" si="30"/>
        <v>3.8746491466475828</v>
      </c>
      <c r="BV19" s="80">
        <f t="shared" si="31"/>
        <v>3.8746491466475823</v>
      </c>
      <c r="BW19" s="80">
        <f t="shared" si="32"/>
        <v>3.8746491466475814</v>
      </c>
      <c r="BX19" s="80">
        <f t="shared" si="33"/>
        <v>3.8746491466475828</v>
      </c>
      <c r="BY19" s="80">
        <f t="shared" si="34"/>
        <v>3.8746491466475819</v>
      </c>
      <c r="BZ19" s="80">
        <f t="shared" si="35"/>
        <v>3.874649146647581</v>
      </c>
      <c r="CA19" s="80">
        <f t="shared" si="36"/>
        <v>3.8746491466475832</v>
      </c>
      <c r="CB19" s="83">
        <f t="shared" si="75"/>
        <v>0</v>
      </c>
      <c r="CC19" s="83">
        <f t="shared" si="37"/>
        <v>0</v>
      </c>
      <c r="CD19" s="83">
        <f t="shared" si="38"/>
        <v>0</v>
      </c>
      <c r="CE19" s="83">
        <f t="shared" si="39"/>
        <v>0</v>
      </c>
      <c r="CF19" s="83">
        <f t="shared" si="40"/>
        <v>0</v>
      </c>
      <c r="CG19" s="83">
        <f t="shared" si="41"/>
        <v>0</v>
      </c>
      <c r="CH19" s="83">
        <f t="shared" si="42"/>
        <v>0</v>
      </c>
      <c r="CI19" s="83">
        <f t="shared" si="43"/>
        <v>3.8746491466475823</v>
      </c>
      <c r="CJ19" s="83">
        <f t="shared" si="44"/>
        <v>3.8746491466475814</v>
      </c>
      <c r="CK19" s="83">
        <f t="shared" si="45"/>
        <v>3.8746491466475823</v>
      </c>
      <c r="CL19" s="83">
        <f t="shared" si="46"/>
        <v>3.8746491466475819</v>
      </c>
      <c r="CM19" s="83">
        <f t="shared" si="47"/>
        <v>3.8746491466475828</v>
      </c>
      <c r="CN19" s="83">
        <f t="shared" si="48"/>
        <v>3.8746491466475828</v>
      </c>
      <c r="CO19" s="83">
        <f t="shared" si="49"/>
        <v>3.8746491466475836</v>
      </c>
      <c r="CP19" s="83">
        <f t="shared" si="50"/>
        <v>3.8746491466475819</v>
      </c>
      <c r="CQ19" s="83">
        <f t="shared" si="51"/>
        <v>3.8746491466475845</v>
      </c>
      <c r="CR19" s="83">
        <f t="shared" si="52"/>
        <v>3.8746491466475814</v>
      </c>
      <c r="CS19" s="83">
        <f t="shared" si="53"/>
        <v>3.8746491466475819</v>
      </c>
      <c r="CT19" s="83">
        <f t="shared" si="54"/>
        <v>3.8746491466475823</v>
      </c>
      <c r="CU19" s="83">
        <f t="shared" si="55"/>
        <v>3.874649146647581</v>
      </c>
      <c r="CV19" s="83">
        <f t="shared" si="56"/>
        <v>3.8746491466475823</v>
      </c>
      <c r="CW19" s="83">
        <f t="shared" si="57"/>
        <v>3.874649146647581</v>
      </c>
      <c r="CX19" s="83">
        <f t="shared" si="58"/>
        <v>3.8746491466475823</v>
      </c>
      <c r="CY19" s="83">
        <f t="shared" si="59"/>
        <v>3.8746491466475828</v>
      </c>
      <c r="CZ19" s="83">
        <f t="shared" si="60"/>
        <v>3.8746491466475819</v>
      </c>
      <c r="DA19" s="83">
        <f t="shared" si="61"/>
        <v>3.8746491466475836</v>
      </c>
      <c r="DB19" s="83">
        <f t="shared" si="62"/>
        <v>3.8746491466475823</v>
      </c>
      <c r="DC19" s="83">
        <f t="shared" si="63"/>
        <v>3.874649146647581</v>
      </c>
      <c r="DD19" s="83">
        <f t="shared" si="64"/>
        <v>3.8746491466475836</v>
      </c>
      <c r="DE19" s="83">
        <f t="shared" si="65"/>
        <v>3.8746491466475823</v>
      </c>
      <c r="DF19" s="83">
        <f t="shared" si="66"/>
        <v>3.8746491466475819</v>
      </c>
      <c r="DG19" s="83">
        <f t="shared" si="67"/>
        <v>3.8746491466475828</v>
      </c>
      <c r="DH19" s="83">
        <f t="shared" si="68"/>
        <v>3.8746491466475823</v>
      </c>
      <c r="DI19" s="83">
        <f t="shared" si="69"/>
        <v>3.8746491466475814</v>
      </c>
      <c r="DJ19" s="83">
        <f t="shared" si="70"/>
        <v>3.8746491466475828</v>
      </c>
      <c r="DK19" s="83">
        <f t="shared" si="71"/>
        <v>3.8746491466475819</v>
      </c>
      <c r="DL19" s="83">
        <f t="shared" si="72"/>
        <v>3.874649146647581</v>
      </c>
      <c r="DM19" s="83">
        <f t="shared" si="73"/>
        <v>3.8746491466475832</v>
      </c>
    </row>
    <row r="20" spans="2:117" x14ac:dyDescent="0.35">
      <c r="B20" s="27" t="s">
        <v>2084</v>
      </c>
      <c r="C20" s="27" t="s">
        <v>75</v>
      </c>
      <c r="D20" s="78">
        <f>LevelizationSchedule!H148</f>
        <v>0</v>
      </c>
      <c r="E20" s="78">
        <f>LevelizationSchedule!I148</f>
        <v>0</v>
      </c>
      <c r="F20" s="78">
        <f>LevelizationSchedule!J148</f>
        <v>0</v>
      </c>
      <c r="G20" s="78">
        <f>LevelizationSchedule!K148</f>
        <v>0</v>
      </c>
      <c r="H20" s="78">
        <f>LevelizationSchedule!L148</f>
        <v>0</v>
      </c>
      <c r="I20" s="78">
        <f>LevelizationSchedule!M148</f>
        <v>0</v>
      </c>
      <c r="J20" s="78">
        <f>LevelizationSchedule!N148</f>
        <v>0</v>
      </c>
      <c r="K20" s="78">
        <f>LevelizationSchedule!O148</f>
        <v>12.915497155491941</v>
      </c>
      <c r="L20" s="78">
        <f>LevelizationSchedule!P148</f>
        <v>12.915497155491943</v>
      </c>
      <c r="M20" s="78">
        <f>LevelizationSchedule!Q148</f>
        <v>12.915497155491934</v>
      </c>
      <c r="N20" s="78">
        <f>LevelizationSchedule!R148</f>
        <v>10.332397724393548</v>
      </c>
      <c r="O20" s="78">
        <f>LevelizationSchedule!S148</f>
        <v>10.332397724393552</v>
      </c>
      <c r="P20" s="78">
        <f>LevelizationSchedule!T148</f>
        <v>7.7492982932951637</v>
      </c>
      <c r="Q20" s="78">
        <f>LevelizationSchedule!U148</f>
        <v>7.7492982932951646</v>
      </c>
      <c r="R20" s="78">
        <f>LevelizationSchedule!V148</f>
        <v>7.7492982932951628</v>
      </c>
      <c r="S20" s="78">
        <f>LevelizationSchedule!W148</f>
        <v>7.749298293295162</v>
      </c>
      <c r="T20" s="78">
        <f>LevelizationSchedule!X148</f>
        <v>7.7492982932951646</v>
      </c>
      <c r="U20" s="78">
        <f>LevelizationSchedule!Y148</f>
        <v>7.7492982932951655</v>
      </c>
      <c r="V20" s="78">
        <f>LevelizationSchedule!Z148</f>
        <v>7.7492982932951637</v>
      </c>
      <c r="W20" s="78">
        <f>LevelizationSchedule!AA148</f>
        <v>7.7492982932951646</v>
      </c>
      <c r="X20" s="78">
        <f>LevelizationSchedule!AB148</f>
        <v>7.7492982932951646</v>
      </c>
      <c r="Y20" s="78">
        <f>LevelizationSchedule!AC148</f>
        <v>7.7492982932951637</v>
      </c>
      <c r="Z20" s="78">
        <f>LevelizationSchedule!AD148</f>
        <v>7.7492982932951673</v>
      </c>
      <c r="AA20" s="78">
        <f>LevelizationSchedule!AE148</f>
        <v>7.7492982932951637</v>
      </c>
      <c r="AB20" s="78">
        <f>LevelizationSchedule!AF148</f>
        <v>7.7492982932951655</v>
      </c>
      <c r="AC20" s="78">
        <f>LevelizationSchedule!AG148</f>
        <v>7.7492982932951637</v>
      </c>
      <c r="AD20" s="78">
        <f>LevelizationSchedule!AH148</f>
        <v>7.7492982932951646</v>
      </c>
      <c r="AE20" s="78">
        <f>LevelizationSchedule!AI148</f>
        <v>7.7492982932951646</v>
      </c>
      <c r="AF20" s="78">
        <f>LevelizationSchedule!AJ148</f>
        <v>7.7492982932951664</v>
      </c>
      <c r="AG20" s="78">
        <f>LevelizationSchedule!AK148</f>
        <v>7.7492982932951646</v>
      </c>
      <c r="AH20" s="78">
        <f>LevelizationSchedule!AL148</f>
        <v>7.7492982932951637</v>
      </c>
      <c r="AI20" s="78">
        <f>LevelizationSchedule!AM148</f>
        <v>7.7492982932951655</v>
      </c>
      <c r="AJ20" s="78">
        <f>LevelizationSchedule!AN148</f>
        <v>7.7492982932951637</v>
      </c>
      <c r="AK20" s="78">
        <f>LevelizationSchedule!AO148</f>
        <v>7.7492982932951646</v>
      </c>
      <c r="AL20" s="78">
        <f>LevelizationSchedule!AP148</f>
        <v>7.7492982932951655</v>
      </c>
      <c r="AM20" s="78">
        <f>LevelizationSchedule!AQ148</f>
        <v>7.7492982932951646</v>
      </c>
      <c r="AN20" s="78">
        <f>LevelizationSchedule!AR148</f>
        <v>7.7492982932951673</v>
      </c>
      <c r="AO20" s="78">
        <f>LevelizationSchedule!AS148</f>
        <v>7.7492982932951646</v>
      </c>
      <c r="AP20" s="80">
        <f t="shared" si="74"/>
        <v>0</v>
      </c>
      <c r="AQ20" s="80">
        <f t="shared" si="0"/>
        <v>0</v>
      </c>
      <c r="AR20" s="80">
        <f t="shared" si="1"/>
        <v>0</v>
      </c>
      <c r="AS20" s="80">
        <f t="shared" si="2"/>
        <v>0</v>
      </c>
      <c r="AT20" s="80">
        <f t="shared" si="3"/>
        <v>0</v>
      </c>
      <c r="AU20" s="80">
        <f t="shared" si="4"/>
        <v>0</v>
      </c>
      <c r="AV20" s="80">
        <f t="shared" si="5"/>
        <v>0</v>
      </c>
      <c r="AW20" s="80">
        <f t="shared" si="6"/>
        <v>6.4577485777459707</v>
      </c>
      <c r="AX20" s="80">
        <f t="shared" si="7"/>
        <v>6.4577485777459716</v>
      </c>
      <c r="AY20" s="80">
        <f t="shared" si="8"/>
        <v>6.4577485777459671</v>
      </c>
      <c r="AZ20" s="80">
        <f t="shared" si="9"/>
        <v>5.166198862196774</v>
      </c>
      <c r="BA20" s="80">
        <f t="shared" si="10"/>
        <v>5.1661988621967758</v>
      </c>
      <c r="BB20" s="80">
        <f t="shared" si="11"/>
        <v>3.8746491466475819</v>
      </c>
      <c r="BC20" s="80">
        <f t="shared" si="12"/>
        <v>3.8746491466475823</v>
      </c>
      <c r="BD20" s="80">
        <f t="shared" si="13"/>
        <v>3.8746491466475814</v>
      </c>
      <c r="BE20" s="80">
        <f t="shared" si="14"/>
        <v>3.874649146647581</v>
      </c>
      <c r="BF20" s="80">
        <f t="shared" si="15"/>
        <v>3.8746491466475823</v>
      </c>
      <c r="BG20" s="80">
        <f t="shared" si="16"/>
        <v>3.8746491466475828</v>
      </c>
      <c r="BH20" s="80">
        <f t="shared" si="17"/>
        <v>3.8746491466475819</v>
      </c>
      <c r="BI20" s="80">
        <f t="shared" si="18"/>
        <v>3.8746491466475823</v>
      </c>
      <c r="BJ20" s="80">
        <f t="shared" si="19"/>
        <v>3.8746491466475823</v>
      </c>
      <c r="BK20" s="80">
        <f t="shared" si="20"/>
        <v>3.8746491466475819</v>
      </c>
      <c r="BL20" s="80">
        <f t="shared" si="21"/>
        <v>3.8746491466475836</v>
      </c>
      <c r="BM20" s="80">
        <f t="shared" si="22"/>
        <v>3.8746491466475819</v>
      </c>
      <c r="BN20" s="80">
        <f t="shared" si="23"/>
        <v>3.8746491466475828</v>
      </c>
      <c r="BO20" s="80">
        <f t="shared" si="24"/>
        <v>3.8746491466475819</v>
      </c>
      <c r="BP20" s="80">
        <f t="shared" si="25"/>
        <v>3.8746491466475823</v>
      </c>
      <c r="BQ20" s="80">
        <f t="shared" si="26"/>
        <v>3.8746491466475823</v>
      </c>
      <c r="BR20" s="80">
        <f t="shared" si="27"/>
        <v>3.8746491466475832</v>
      </c>
      <c r="BS20" s="80">
        <f t="shared" si="28"/>
        <v>3.8746491466475823</v>
      </c>
      <c r="BT20" s="80">
        <f t="shared" si="29"/>
        <v>3.8746491466475819</v>
      </c>
      <c r="BU20" s="80">
        <f t="shared" si="30"/>
        <v>3.8746491466475828</v>
      </c>
      <c r="BV20" s="80">
        <f t="shared" si="31"/>
        <v>3.8746491466475819</v>
      </c>
      <c r="BW20" s="80">
        <f t="shared" si="32"/>
        <v>3.8746491466475823</v>
      </c>
      <c r="BX20" s="80">
        <f t="shared" si="33"/>
        <v>3.8746491466475828</v>
      </c>
      <c r="BY20" s="80">
        <f t="shared" si="34"/>
        <v>3.8746491466475823</v>
      </c>
      <c r="BZ20" s="80">
        <f t="shared" si="35"/>
        <v>3.8746491466475836</v>
      </c>
      <c r="CA20" s="80">
        <f t="shared" si="36"/>
        <v>3.8746491466475823</v>
      </c>
      <c r="CB20" s="83">
        <f t="shared" si="75"/>
        <v>0</v>
      </c>
      <c r="CC20" s="83">
        <f t="shared" si="37"/>
        <v>0</v>
      </c>
      <c r="CD20" s="83">
        <f t="shared" si="38"/>
        <v>0</v>
      </c>
      <c r="CE20" s="83">
        <f t="shared" si="39"/>
        <v>0</v>
      </c>
      <c r="CF20" s="83">
        <f t="shared" si="40"/>
        <v>0</v>
      </c>
      <c r="CG20" s="83">
        <f t="shared" si="41"/>
        <v>0</v>
      </c>
      <c r="CH20" s="83">
        <f t="shared" si="42"/>
        <v>0</v>
      </c>
      <c r="CI20" s="83">
        <f t="shared" si="43"/>
        <v>6.4577485777459707</v>
      </c>
      <c r="CJ20" s="83">
        <f t="shared" si="44"/>
        <v>6.4577485777459716</v>
      </c>
      <c r="CK20" s="83">
        <f t="shared" si="45"/>
        <v>6.4577485777459671</v>
      </c>
      <c r="CL20" s="83">
        <f t="shared" si="46"/>
        <v>5.166198862196774</v>
      </c>
      <c r="CM20" s="83">
        <f t="shared" si="47"/>
        <v>5.1661988621967758</v>
      </c>
      <c r="CN20" s="83">
        <f t="shared" si="48"/>
        <v>3.8746491466475819</v>
      </c>
      <c r="CO20" s="83">
        <f t="shared" si="49"/>
        <v>3.8746491466475823</v>
      </c>
      <c r="CP20" s="83">
        <f t="shared" si="50"/>
        <v>3.8746491466475814</v>
      </c>
      <c r="CQ20" s="83">
        <f t="shared" si="51"/>
        <v>3.874649146647581</v>
      </c>
      <c r="CR20" s="83">
        <f t="shared" si="52"/>
        <v>3.8746491466475823</v>
      </c>
      <c r="CS20" s="83">
        <f t="shared" si="53"/>
        <v>3.8746491466475828</v>
      </c>
      <c r="CT20" s="83">
        <f t="shared" si="54"/>
        <v>3.8746491466475819</v>
      </c>
      <c r="CU20" s="83">
        <f t="shared" si="55"/>
        <v>3.8746491466475823</v>
      </c>
      <c r="CV20" s="83">
        <f t="shared" si="56"/>
        <v>3.8746491466475823</v>
      </c>
      <c r="CW20" s="83">
        <f t="shared" si="57"/>
        <v>3.8746491466475819</v>
      </c>
      <c r="CX20" s="83">
        <f t="shared" si="58"/>
        <v>3.8746491466475836</v>
      </c>
      <c r="CY20" s="83">
        <f t="shared" si="59"/>
        <v>3.8746491466475819</v>
      </c>
      <c r="CZ20" s="83">
        <f t="shared" si="60"/>
        <v>3.8746491466475828</v>
      </c>
      <c r="DA20" s="83">
        <f t="shared" si="61"/>
        <v>3.8746491466475819</v>
      </c>
      <c r="DB20" s="83">
        <f t="shared" si="62"/>
        <v>3.8746491466475823</v>
      </c>
      <c r="DC20" s="83">
        <f t="shared" si="63"/>
        <v>3.8746491466475823</v>
      </c>
      <c r="DD20" s="83">
        <f t="shared" si="64"/>
        <v>3.8746491466475832</v>
      </c>
      <c r="DE20" s="83">
        <f t="shared" si="65"/>
        <v>3.8746491466475823</v>
      </c>
      <c r="DF20" s="83">
        <f t="shared" si="66"/>
        <v>3.8746491466475819</v>
      </c>
      <c r="DG20" s="83">
        <f t="shared" si="67"/>
        <v>3.8746491466475828</v>
      </c>
      <c r="DH20" s="83">
        <f t="shared" si="68"/>
        <v>3.8746491466475819</v>
      </c>
      <c r="DI20" s="83">
        <f t="shared" si="69"/>
        <v>3.8746491466475823</v>
      </c>
      <c r="DJ20" s="83">
        <f t="shared" si="70"/>
        <v>3.8746491466475828</v>
      </c>
      <c r="DK20" s="83">
        <f t="shared" si="71"/>
        <v>3.8746491466475823</v>
      </c>
      <c r="DL20" s="83">
        <f t="shared" si="72"/>
        <v>3.8746491466475836</v>
      </c>
      <c r="DM20" s="83">
        <f t="shared" si="73"/>
        <v>3.8746491466475823</v>
      </c>
    </row>
    <row r="21" spans="2:117" x14ac:dyDescent="0.35">
      <c r="B21" s="27" t="s">
        <v>2085</v>
      </c>
      <c r="C21" s="27" t="s">
        <v>106</v>
      </c>
      <c r="D21" s="78">
        <f>LevelizationSchedule!H149</f>
        <v>0</v>
      </c>
      <c r="E21" s="78">
        <f>LevelizationSchedule!I149</f>
        <v>0</v>
      </c>
      <c r="F21" s="78">
        <f>LevelizationSchedule!J149</f>
        <v>0</v>
      </c>
      <c r="G21" s="78">
        <f>LevelizationSchedule!K149</f>
        <v>0</v>
      </c>
      <c r="H21" s="78">
        <f>LevelizationSchedule!L149</f>
        <v>0</v>
      </c>
      <c r="I21" s="78">
        <f>LevelizationSchedule!M149</f>
        <v>0</v>
      </c>
      <c r="J21" s="78">
        <f>LevelizationSchedule!N149</f>
        <v>0</v>
      </c>
      <c r="K21" s="78">
        <f>LevelizationSchedule!O149</f>
        <v>12.915497155491941</v>
      </c>
      <c r="L21" s="78">
        <f>LevelizationSchedule!P149</f>
        <v>10.33239772439355</v>
      </c>
      <c r="M21" s="78">
        <f>LevelizationSchedule!Q149</f>
        <v>10.332397724393552</v>
      </c>
      <c r="N21" s="78">
        <f>LevelizationSchedule!R149</f>
        <v>10.332397724393552</v>
      </c>
      <c r="O21" s="78">
        <f>LevelizationSchedule!S149</f>
        <v>7.7492982932951664</v>
      </c>
      <c r="P21" s="78">
        <f>LevelizationSchedule!T149</f>
        <v>7.7492982932951646</v>
      </c>
      <c r="Q21" s="78">
        <f>LevelizationSchedule!U149</f>
        <v>7.7492982932951673</v>
      </c>
      <c r="R21" s="78">
        <f>LevelizationSchedule!V149</f>
        <v>7.7492982932951646</v>
      </c>
      <c r="S21" s="78">
        <f>LevelizationSchedule!W149</f>
        <v>7.7492982932951628</v>
      </c>
      <c r="T21" s="78">
        <f>LevelizationSchedule!X149</f>
        <v>7.7492982932951646</v>
      </c>
      <c r="U21" s="78">
        <f>LevelizationSchedule!Y149</f>
        <v>7.7492982932951637</v>
      </c>
      <c r="V21" s="78">
        <f>LevelizationSchedule!Z149</f>
        <v>7.7492982932951628</v>
      </c>
      <c r="W21" s="78">
        <f>LevelizationSchedule!AA149</f>
        <v>7.7492982932951628</v>
      </c>
      <c r="X21" s="78">
        <f>LevelizationSchedule!AB149</f>
        <v>7.7492982932951646</v>
      </c>
      <c r="Y21" s="78">
        <f>LevelizationSchedule!AC149</f>
        <v>7.7492982932951646</v>
      </c>
      <c r="Z21" s="78">
        <f>LevelizationSchedule!AD149</f>
        <v>7.7492982932951637</v>
      </c>
      <c r="AA21" s="78">
        <f>LevelizationSchedule!AE149</f>
        <v>7.7492982932951637</v>
      </c>
      <c r="AB21" s="78">
        <f>LevelizationSchedule!AF149</f>
        <v>7.7492982932951637</v>
      </c>
      <c r="AC21" s="78">
        <f>LevelizationSchedule!AG149</f>
        <v>7.7492982932951628</v>
      </c>
      <c r="AD21" s="78">
        <f>LevelizationSchedule!AH149</f>
        <v>7.7492982932951637</v>
      </c>
      <c r="AE21" s="78">
        <f>LevelizationSchedule!AI149</f>
        <v>7.749298293295162</v>
      </c>
      <c r="AF21" s="78">
        <f>LevelizationSchedule!AJ149</f>
        <v>7.7492982932951646</v>
      </c>
      <c r="AG21" s="78">
        <f>LevelizationSchedule!AK149</f>
        <v>7.7492982932951628</v>
      </c>
      <c r="AH21" s="78">
        <f>LevelizationSchedule!AL149</f>
        <v>7.7492982932951646</v>
      </c>
      <c r="AI21" s="78">
        <f>LevelizationSchedule!AM149</f>
        <v>7.7492982932951664</v>
      </c>
      <c r="AJ21" s="78">
        <f>LevelizationSchedule!AN149</f>
        <v>7.7492982932951646</v>
      </c>
      <c r="AK21" s="78">
        <f>LevelizationSchedule!AO149</f>
        <v>7.7492982932951646</v>
      </c>
      <c r="AL21" s="78">
        <f>LevelizationSchedule!AP149</f>
        <v>7.7492982932951646</v>
      </c>
      <c r="AM21" s="78">
        <f>LevelizationSchedule!AQ149</f>
        <v>7.7492982932951655</v>
      </c>
      <c r="AN21" s="78">
        <f>LevelizationSchedule!AR149</f>
        <v>7.749298293295162</v>
      </c>
      <c r="AO21" s="78">
        <f>LevelizationSchedule!AS149</f>
        <v>7.7492982932951637</v>
      </c>
      <c r="AP21" s="80">
        <f t="shared" si="74"/>
        <v>0</v>
      </c>
      <c r="AQ21" s="80">
        <f t="shared" si="0"/>
        <v>0</v>
      </c>
      <c r="AR21" s="80">
        <f t="shared" si="1"/>
        <v>0</v>
      </c>
      <c r="AS21" s="80">
        <f t="shared" si="2"/>
        <v>0</v>
      </c>
      <c r="AT21" s="80">
        <f t="shared" si="3"/>
        <v>0</v>
      </c>
      <c r="AU21" s="80">
        <f t="shared" si="4"/>
        <v>0</v>
      </c>
      <c r="AV21" s="80">
        <f t="shared" si="5"/>
        <v>0</v>
      </c>
      <c r="AW21" s="80">
        <f t="shared" si="6"/>
        <v>6.4577485777459707</v>
      </c>
      <c r="AX21" s="80">
        <f t="shared" si="7"/>
        <v>5.1661988621967749</v>
      </c>
      <c r="AY21" s="80">
        <f t="shared" si="8"/>
        <v>5.1661988621967758</v>
      </c>
      <c r="AZ21" s="80">
        <f t="shared" si="9"/>
        <v>5.1661988621967758</v>
      </c>
      <c r="BA21" s="80">
        <f t="shared" si="10"/>
        <v>3.8746491466475832</v>
      </c>
      <c r="BB21" s="80">
        <f t="shared" si="11"/>
        <v>3.8746491466475823</v>
      </c>
      <c r="BC21" s="80">
        <f t="shared" si="12"/>
        <v>3.8746491466475836</v>
      </c>
      <c r="BD21" s="80">
        <f t="shared" si="13"/>
        <v>3.8746491466475823</v>
      </c>
      <c r="BE21" s="80">
        <f t="shared" si="14"/>
        <v>3.8746491466475814</v>
      </c>
      <c r="BF21" s="80">
        <f t="shared" si="15"/>
        <v>3.8746491466475823</v>
      </c>
      <c r="BG21" s="80">
        <f t="shared" si="16"/>
        <v>3.8746491466475819</v>
      </c>
      <c r="BH21" s="80">
        <f t="shared" si="17"/>
        <v>3.8746491466475814</v>
      </c>
      <c r="BI21" s="80">
        <f t="shared" si="18"/>
        <v>3.8746491466475814</v>
      </c>
      <c r="BJ21" s="80">
        <f t="shared" si="19"/>
        <v>3.8746491466475823</v>
      </c>
      <c r="BK21" s="80">
        <f t="shared" si="20"/>
        <v>3.8746491466475823</v>
      </c>
      <c r="BL21" s="80">
        <f t="shared" si="21"/>
        <v>3.8746491466475819</v>
      </c>
      <c r="BM21" s="80">
        <f t="shared" si="22"/>
        <v>3.8746491466475819</v>
      </c>
      <c r="BN21" s="80">
        <f t="shared" si="23"/>
        <v>3.8746491466475819</v>
      </c>
      <c r="BO21" s="80">
        <f t="shared" si="24"/>
        <v>3.8746491466475814</v>
      </c>
      <c r="BP21" s="80">
        <f t="shared" si="25"/>
        <v>3.8746491466475819</v>
      </c>
      <c r="BQ21" s="80">
        <f t="shared" si="26"/>
        <v>3.874649146647581</v>
      </c>
      <c r="BR21" s="80">
        <f t="shared" si="27"/>
        <v>3.8746491466475823</v>
      </c>
      <c r="BS21" s="80">
        <f t="shared" si="28"/>
        <v>3.8746491466475814</v>
      </c>
      <c r="BT21" s="80">
        <f t="shared" si="29"/>
        <v>3.8746491466475823</v>
      </c>
      <c r="BU21" s="80">
        <f t="shared" si="30"/>
        <v>3.8746491466475832</v>
      </c>
      <c r="BV21" s="80">
        <f t="shared" si="31"/>
        <v>3.8746491466475823</v>
      </c>
      <c r="BW21" s="80">
        <f t="shared" si="32"/>
        <v>3.8746491466475823</v>
      </c>
      <c r="BX21" s="80">
        <f t="shared" si="33"/>
        <v>3.8746491466475823</v>
      </c>
      <c r="BY21" s="80">
        <f t="shared" si="34"/>
        <v>3.8746491466475828</v>
      </c>
      <c r="BZ21" s="80">
        <f t="shared" si="35"/>
        <v>3.874649146647581</v>
      </c>
      <c r="CA21" s="80">
        <f t="shared" si="36"/>
        <v>3.8746491466475819</v>
      </c>
      <c r="CB21" s="83">
        <f t="shared" si="75"/>
        <v>0</v>
      </c>
      <c r="CC21" s="83">
        <f t="shared" si="37"/>
        <v>0</v>
      </c>
      <c r="CD21" s="83">
        <f t="shared" si="38"/>
        <v>0</v>
      </c>
      <c r="CE21" s="83">
        <f t="shared" si="39"/>
        <v>0</v>
      </c>
      <c r="CF21" s="83">
        <f t="shared" si="40"/>
        <v>0</v>
      </c>
      <c r="CG21" s="83">
        <f t="shared" si="41"/>
        <v>0</v>
      </c>
      <c r="CH21" s="83">
        <f t="shared" si="42"/>
        <v>0</v>
      </c>
      <c r="CI21" s="83">
        <f t="shared" si="43"/>
        <v>6.4577485777459707</v>
      </c>
      <c r="CJ21" s="83">
        <f t="shared" si="44"/>
        <v>5.1661988621967749</v>
      </c>
      <c r="CK21" s="83">
        <f t="shared" si="45"/>
        <v>5.1661988621967758</v>
      </c>
      <c r="CL21" s="83">
        <f t="shared" si="46"/>
        <v>5.1661988621967758</v>
      </c>
      <c r="CM21" s="83">
        <f t="shared" si="47"/>
        <v>3.8746491466475832</v>
      </c>
      <c r="CN21" s="83">
        <f t="shared" si="48"/>
        <v>3.8746491466475823</v>
      </c>
      <c r="CO21" s="83">
        <f t="shared" si="49"/>
        <v>3.8746491466475836</v>
      </c>
      <c r="CP21" s="83">
        <f t="shared" si="50"/>
        <v>3.8746491466475823</v>
      </c>
      <c r="CQ21" s="83">
        <f t="shared" si="51"/>
        <v>3.8746491466475814</v>
      </c>
      <c r="CR21" s="83">
        <f t="shared" si="52"/>
        <v>3.8746491466475823</v>
      </c>
      <c r="CS21" s="83">
        <f t="shared" si="53"/>
        <v>3.8746491466475819</v>
      </c>
      <c r="CT21" s="83">
        <f t="shared" si="54"/>
        <v>3.8746491466475814</v>
      </c>
      <c r="CU21" s="83">
        <f t="shared" si="55"/>
        <v>3.8746491466475814</v>
      </c>
      <c r="CV21" s="83">
        <f t="shared" si="56"/>
        <v>3.8746491466475823</v>
      </c>
      <c r="CW21" s="83">
        <f t="shared" si="57"/>
        <v>3.8746491466475823</v>
      </c>
      <c r="CX21" s="83">
        <f t="shared" si="58"/>
        <v>3.8746491466475819</v>
      </c>
      <c r="CY21" s="83">
        <f t="shared" si="59"/>
        <v>3.8746491466475819</v>
      </c>
      <c r="CZ21" s="83">
        <f t="shared" si="60"/>
        <v>3.8746491466475819</v>
      </c>
      <c r="DA21" s="83">
        <f t="shared" si="61"/>
        <v>3.8746491466475814</v>
      </c>
      <c r="DB21" s="83">
        <f t="shared" si="62"/>
        <v>3.8746491466475819</v>
      </c>
      <c r="DC21" s="83">
        <f t="shared" si="63"/>
        <v>3.874649146647581</v>
      </c>
      <c r="DD21" s="83">
        <f t="shared" si="64"/>
        <v>3.8746491466475823</v>
      </c>
      <c r="DE21" s="83">
        <f t="shared" si="65"/>
        <v>3.8746491466475814</v>
      </c>
      <c r="DF21" s="83">
        <f t="shared" si="66"/>
        <v>3.8746491466475823</v>
      </c>
      <c r="DG21" s="83">
        <f t="shared" si="67"/>
        <v>3.8746491466475832</v>
      </c>
      <c r="DH21" s="83">
        <f t="shared" si="68"/>
        <v>3.8746491466475823</v>
      </c>
      <c r="DI21" s="83">
        <f t="shared" si="69"/>
        <v>3.8746491466475823</v>
      </c>
      <c r="DJ21" s="83">
        <f t="shared" si="70"/>
        <v>3.8746491466475823</v>
      </c>
      <c r="DK21" s="83">
        <f t="shared" si="71"/>
        <v>3.8746491466475828</v>
      </c>
      <c r="DL21" s="83">
        <f t="shared" si="72"/>
        <v>3.874649146647581</v>
      </c>
      <c r="DM21" s="83">
        <f t="shared" si="73"/>
        <v>3.8746491466475819</v>
      </c>
    </row>
    <row r="22" spans="2:117" x14ac:dyDescent="0.35">
      <c r="B22" s="27" t="s">
        <v>2086</v>
      </c>
      <c r="C22" s="27" t="s">
        <v>28</v>
      </c>
      <c r="D22" s="78">
        <f>LevelizationSchedule!H150</f>
        <v>0</v>
      </c>
      <c r="E22" s="78">
        <f>LevelizationSchedule!I150</f>
        <v>0</v>
      </c>
      <c r="F22" s="78">
        <f>LevelizationSchedule!J150</f>
        <v>0</v>
      </c>
      <c r="G22" s="78">
        <f>LevelizationSchedule!K150</f>
        <v>0</v>
      </c>
      <c r="H22" s="78">
        <f>LevelizationSchedule!L150</f>
        <v>0</v>
      </c>
      <c r="I22" s="78">
        <f>LevelizationSchedule!M150</f>
        <v>0</v>
      </c>
      <c r="J22" s="78">
        <f>LevelizationSchedule!N150</f>
        <v>0</v>
      </c>
      <c r="K22" s="78">
        <f>LevelizationSchedule!O150</f>
        <v>12.915497155491943</v>
      </c>
      <c r="L22" s="78">
        <f>LevelizationSchedule!P150</f>
        <v>12.915497155491943</v>
      </c>
      <c r="M22" s="78">
        <f>LevelizationSchedule!Q150</f>
        <v>12.915497155491938</v>
      </c>
      <c r="N22" s="78">
        <f>LevelizationSchedule!R150</f>
        <v>10.332397724393553</v>
      </c>
      <c r="O22" s="78">
        <f>LevelizationSchedule!S150</f>
        <v>10.332397724393552</v>
      </c>
      <c r="P22" s="78">
        <f>LevelizationSchedule!T150</f>
        <v>7.7492982932951637</v>
      </c>
      <c r="Q22" s="78">
        <f>LevelizationSchedule!U150</f>
        <v>7.7492982932951655</v>
      </c>
      <c r="R22" s="78">
        <f>LevelizationSchedule!V150</f>
        <v>7.7492982932951628</v>
      </c>
      <c r="S22" s="78">
        <f>LevelizationSchedule!W150</f>
        <v>7.7492982932951637</v>
      </c>
      <c r="T22" s="78">
        <f>LevelizationSchedule!X150</f>
        <v>7.7492982932951655</v>
      </c>
      <c r="U22" s="78">
        <f>LevelizationSchedule!Y150</f>
        <v>7.7492982932951646</v>
      </c>
      <c r="V22" s="78">
        <f>LevelizationSchedule!Z150</f>
        <v>7.7492982932951628</v>
      </c>
      <c r="W22" s="78">
        <f>LevelizationSchedule!AA150</f>
        <v>7.7492982932951628</v>
      </c>
      <c r="X22" s="78">
        <f>LevelizationSchedule!AB150</f>
        <v>7.7492982932951655</v>
      </c>
      <c r="Y22" s="78">
        <f>LevelizationSchedule!AC150</f>
        <v>7.749298293295162</v>
      </c>
      <c r="Z22" s="78">
        <f>LevelizationSchedule!AD150</f>
        <v>7.749298293295162</v>
      </c>
      <c r="AA22" s="78">
        <f>LevelizationSchedule!AE150</f>
        <v>7.7492982932951655</v>
      </c>
      <c r="AB22" s="78">
        <f>LevelizationSchedule!AF150</f>
        <v>7.749298293295162</v>
      </c>
      <c r="AC22" s="78">
        <f>LevelizationSchedule!AG150</f>
        <v>7.7492982932951637</v>
      </c>
      <c r="AD22" s="78">
        <f>LevelizationSchedule!AH150</f>
        <v>7.7492982932951637</v>
      </c>
      <c r="AE22" s="78">
        <f>LevelizationSchedule!AI150</f>
        <v>7.7492982932951628</v>
      </c>
      <c r="AF22" s="78">
        <f>LevelizationSchedule!AJ150</f>
        <v>7.7492982932951628</v>
      </c>
      <c r="AG22" s="78">
        <f>LevelizationSchedule!AK150</f>
        <v>7.7492982932951637</v>
      </c>
      <c r="AH22" s="78">
        <f>LevelizationSchedule!AL150</f>
        <v>7.7492982932951673</v>
      </c>
      <c r="AI22" s="78">
        <f>LevelizationSchedule!AM150</f>
        <v>7.7492982932951637</v>
      </c>
      <c r="AJ22" s="78">
        <f>LevelizationSchedule!AN150</f>
        <v>7.7492982932951637</v>
      </c>
      <c r="AK22" s="78">
        <f>LevelizationSchedule!AO150</f>
        <v>7.7492982932951646</v>
      </c>
      <c r="AL22" s="78">
        <f>LevelizationSchedule!AP150</f>
        <v>7.7492982932951637</v>
      </c>
      <c r="AM22" s="78">
        <f>LevelizationSchedule!AQ150</f>
        <v>7.7492982932951602</v>
      </c>
      <c r="AN22" s="78">
        <f>LevelizationSchedule!AR150</f>
        <v>7.7492982932951611</v>
      </c>
      <c r="AO22" s="78">
        <f>LevelizationSchedule!AS150</f>
        <v>7.7492982932951673</v>
      </c>
      <c r="AP22" s="80">
        <f t="shared" si="74"/>
        <v>0</v>
      </c>
      <c r="AQ22" s="80">
        <f t="shared" si="0"/>
        <v>0</v>
      </c>
      <c r="AR22" s="80">
        <f t="shared" si="1"/>
        <v>0</v>
      </c>
      <c r="AS22" s="80">
        <f t="shared" si="2"/>
        <v>0</v>
      </c>
      <c r="AT22" s="80">
        <f t="shared" si="3"/>
        <v>0</v>
      </c>
      <c r="AU22" s="80">
        <f t="shared" si="4"/>
        <v>0</v>
      </c>
      <c r="AV22" s="80">
        <f t="shared" si="5"/>
        <v>0</v>
      </c>
      <c r="AW22" s="80">
        <f t="shared" si="6"/>
        <v>6.4577485777459716</v>
      </c>
      <c r="AX22" s="80">
        <f t="shared" si="7"/>
        <v>6.4577485777459716</v>
      </c>
      <c r="AY22" s="80">
        <f t="shared" si="8"/>
        <v>6.4577485777459689</v>
      </c>
      <c r="AZ22" s="80">
        <f t="shared" si="9"/>
        <v>5.1661988621967767</v>
      </c>
      <c r="BA22" s="80">
        <f t="shared" si="10"/>
        <v>5.1661988621967758</v>
      </c>
      <c r="BB22" s="80">
        <f t="shared" si="11"/>
        <v>3.8746491466475819</v>
      </c>
      <c r="BC22" s="80">
        <f t="shared" si="12"/>
        <v>3.8746491466475828</v>
      </c>
      <c r="BD22" s="80">
        <f t="shared" si="13"/>
        <v>3.8746491466475814</v>
      </c>
      <c r="BE22" s="80">
        <f t="shared" si="14"/>
        <v>3.8746491466475819</v>
      </c>
      <c r="BF22" s="80">
        <f t="shared" si="15"/>
        <v>3.8746491466475828</v>
      </c>
      <c r="BG22" s="80">
        <f t="shared" si="16"/>
        <v>3.8746491466475823</v>
      </c>
      <c r="BH22" s="80">
        <f t="shared" si="17"/>
        <v>3.8746491466475814</v>
      </c>
      <c r="BI22" s="80">
        <f t="shared" si="18"/>
        <v>3.8746491466475814</v>
      </c>
      <c r="BJ22" s="80">
        <f t="shared" si="19"/>
        <v>3.8746491466475828</v>
      </c>
      <c r="BK22" s="80">
        <f t="shared" si="20"/>
        <v>3.874649146647581</v>
      </c>
      <c r="BL22" s="80">
        <f t="shared" si="21"/>
        <v>3.874649146647581</v>
      </c>
      <c r="BM22" s="80">
        <f t="shared" si="22"/>
        <v>3.8746491466475828</v>
      </c>
      <c r="BN22" s="80">
        <f t="shared" si="23"/>
        <v>3.874649146647581</v>
      </c>
      <c r="BO22" s="80">
        <f t="shared" si="24"/>
        <v>3.8746491466475819</v>
      </c>
      <c r="BP22" s="80">
        <f t="shared" si="25"/>
        <v>3.8746491466475819</v>
      </c>
      <c r="BQ22" s="80">
        <f t="shared" si="26"/>
        <v>3.8746491466475814</v>
      </c>
      <c r="BR22" s="80">
        <f t="shared" si="27"/>
        <v>3.8746491466475814</v>
      </c>
      <c r="BS22" s="80">
        <f t="shared" si="28"/>
        <v>3.8746491466475819</v>
      </c>
      <c r="BT22" s="80">
        <f t="shared" si="29"/>
        <v>3.8746491466475836</v>
      </c>
      <c r="BU22" s="80">
        <f t="shared" si="30"/>
        <v>3.8746491466475819</v>
      </c>
      <c r="BV22" s="80">
        <f t="shared" si="31"/>
        <v>3.8746491466475819</v>
      </c>
      <c r="BW22" s="80">
        <f t="shared" si="32"/>
        <v>3.8746491466475823</v>
      </c>
      <c r="BX22" s="80">
        <f t="shared" si="33"/>
        <v>3.8746491466475819</v>
      </c>
      <c r="BY22" s="80">
        <f t="shared" si="34"/>
        <v>3.8746491466475801</v>
      </c>
      <c r="BZ22" s="80">
        <f t="shared" si="35"/>
        <v>3.8746491466475805</v>
      </c>
      <c r="CA22" s="80">
        <f t="shared" si="36"/>
        <v>3.8746491466475836</v>
      </c>
      <c r="CB22" s="83">
        <f t="shared" si="75"/>
        <v>0</v>
      </c>
      <c r="CC22" s="83">
        <f t="shared" si="37"/>
        <v>0</v>
      </c>
      <c r="CD22" s="83">
        <f t="shared" si="38"/>
        <v>0</v>
      </c>
      <c r="CE22" s="83">
        <f t="shared" si="39"/>
        <v>0</v>
      </c>
      <c r="CF22" s="83">
        <f t="shared" si="40"/>
        <v>0</v>
      </c>
      <c r="CG22" s="83">
        <f t="shared" si="41"/>
        <v>0</v>
      </c>
      <c r="CH22" s="83">
        <f t="shared" si="42"/>
        <v>0</v>
      </c>
      <c r="CI22" s="83">
        <f t="shared" si="43"/>
        <v>6.4577485777459716</v>
      </c>
      <c r="CJ22" s="83">
        <f t="shared" si="44"/>
        <v>6.4577485777459716</v>
      </c>
      <c r="CK22" s="83">
        <f t="shared" si="45"/>
        <v>6.4577485777459689</v>
      </c>
      <c r="CL22" s="83">
        <f t="shared" si="46"/>
        <v>5.1661988621967767</v>
      </c>
      <c r="CM22" s="83">
        <f t="shared" si="47"/>
        <v>5.1661988621967758</v>
      </c>
      <c r="CN22" s="83">
        <f t="shared" si="48"/>
        <v>3.8746491466475819</v>
      </c>
      <c r="CO22" s="83">
        <f t="shared" si="49"/>
        <v>3.8746491466475828</v>
      </c>
      <c r="CP22" s="83">
        <f t="shared" si="50"/>
        <v>3.8746491466475814</v>
      </c>
      <c r="CQ22" s="83">
        <f t="shared" si="51"/>
        <v>3.8746491466475819</v>
      </c>
      <c r="CR22" s="83">
        <f t="shared" si="52"/>
        <v>3.8746491466475828</v>
      </c>
      <c r="CS22" s="83">
        <f t="shared" si="53"/>
        <v>3.8746491466475823</v>
      </c>
      <c r="CT22" s="83">
        <f t="shared" si="54"/>
        <v>3.8746491466475814</v>
      </c>
      <c r="CU22" s="83">
        <f t="shared" si="55"/>
        <v>3.8746491466475814</v>
      </c>
      <c r="CV22" s="83">
        <f t="shared" si="56"/>
        <v>3.8746491466475828</v>
      </c>
      <c r="CW22" s="83">
        <f t="shared" si="57"/>
        <v>3.874649146647581</v>
      </c>
      <c r="CX22" s="83">
        <f t="shared" si="58"/>
        <v>3.874649146647581</v>
      </c>
      <c r="CY22" s="83">
        <f t="shared" si="59"/>
        <v>3.8746491466475828</v>
      </c>
      <c r="CZ22" s="83">
        <f t="shared" si="60"/>
        <v>3.874649146647581</v>
      </c>
      <c r="DA22" s="83">
        <f t="shared" si="61"/>
        <v>3.8746491466475819</v>
      </c>
      <c r="DB22" s="83">
        <f t="shared" si="62"/>
        <v>3.8746491466475819</v>
      </c>
      <c r="DC22" s="83">
        <f t="shared" si="63"/>
        <v>3.8746491466475814</v>
      </c>
      <c r="DD22" s="83">
        <f t="shared" si="64"/>
        <v>3.8746491466475814</v>
      </c>
      <c r="DE22" s="83">
        <f t="shared" si="65"/>
        <v>3.8746491466475819</v>
      </c>
      <c r="DF22" s="83">
        <f t="shared" si="66"/>
        <v>3.8746491466475836</v>
      </c>
      <c r="DG22" s="83">
        <f t="shared" si="67"/>
        <v>3.8746491466475819</v>
      </c>
      <c r="DH22" s="83">
        <f t="shared" si="68"/>
        <v>3.8746491466475819</v>
      </c>
      <c r="DI22" s="83">
        <f t="shared" si="69"/>
        <v>3.8746491466475823</v>
      </c>
      <c r="DJ22" s="83">
        <f t="shared" si="70"/>
        <v>3.8746491466475819</v>
      </c>
      <c r="DK22" s="83">
        <f t="shared" si="71"/>
        <v>3.8746491466475801</v>
      </c>
      <c r="DL22" s="83">
        <f t="shared" si="72"/>
        <v>3.8746491466475805</v>
      </c>
      <c r="DM22" s="83">
        <f t="shared" si="73"/>
        <v>3.8746491466475836</v>
      </c>
    </row>
    <row r="23" spans="2:117" x14ac:dyDescent="0.35">
      <c r="B23" s="27" t="s">
        <v>2087</v>
      </c>
      <c r="C23" s="27" t="s">
        <v>150</v>
      </c>
      <c r="D23" s="78">
        <f>LevelizationSchedule!H151</f>
        <v>0</v>
      </c>
      <c r="E23" s="78">
        <f>LevelizationSchedule!I151</f>
        <v>0</v>
      </c>
      <c r="F23" s="78">
        <f>LevelizationSchedule!J151</f>
        <v>0</v>
      </c>
      <c r="G23" s="78">
        <f>LevelizationSchedule!K151</f>
        <v>0</v>
      </c>
      <c r="H23" s="78">
        <f>LevelizationSchedule!L151</f>
        <v>0</v>
      </c>
      <c r="I23" s="78">
        <f>LevelizationSchedule!M151</f>
        <v>0</v>
      </c>
      <c r="J23" s="78">
        <f>LevelizationSchedule!N151</f>
        <v>0</v>
      </c>
      <c r="K23" s="78">
        <f>LevelizationSchedule!O151</f>
        <v>7.7492982932951664</v>
      </c>
      <c r="L23" s="78">
        <f>LevelizationSchedule!P151</f>
        <v>7.7492982932951655</v>
      </c>
      <c r="M23" s="78">
        <f>LevelizationSchedule!Q151</f>
        <v>7.7492982932951646</v>
      </c>
      <c r="N23" s="78">
        <f>LevelizationSchedule!R151</f>
        <v>7.7492982932951637</v>
      </c>
      <c r="O23" s="78">
        <f>LevelizationSchedule!S151</f>
        <v>7.7492982932951637</v>
      </c>
      <c r="P23" s="78">
        <f>LevelizationSchedule!T151</f>
        <v>7.7492982932951655</v>
      </c>
      <c r="Q23" s="78">
        <f>LevelizationSchedule!U151</f>
        <v>7.7492982932951637</v>
      </c>
      <c r="R23" s="78">
        <f>LevelizationSchedule!V151</f>
        <v>7.7492982932951655</v>
      </c>
      <c r="S23" s="78">
        <f>LevelizationSchedule!W151</f>
        <v>7.7492982932951628</v>
      </c>
      <c r="T23" s="78">
        <f>LevelizationSchedule!X151</f>
        <v>7.7492982932951637</v>
      </c>
      <c r="U23" s="78">
        <f>LevelizationSchedule!Y151</f>
        <v>7.7492982932951637</v>
      </c>
      <c r="V23" s="78">
        <f>LevelizationSchedule!Z151</f>
        <v>7.7492982932951655</v>
      </c>
      <c r="W23" s="78">
        <f>LevelizationSchedule!AA151</f>
        <v>7.7492982932951637</v>
      </c>
      <c r="X23" s="78">
        <f>LevelizationSchedule!AB151</f>
        <v>7.7492982932951637</v>
      </c>
      <c r="Y23" s="78">
        <f>LevelizationSchedule!AC151</f>
        <v>7.7492982932951646</v>
      </c>
      <c r="Z23" s="78">
        <f>LevelizationSchedule!AD151</f>
        <v>7.7492982932951655</v>
      </c>
      <c r="AA23" s="78">
        <f>LevelizationSchedule!AE151</f>
        <v>7.7492982932951655</v>
      </c>
      <c r="AB23" s="78">
        <f>LevelizationSchedule!AF151</f>
        <v>7.7492982932951646</v>
      </c>
      <c r="AC23" s="78">
        <f>LevelizationSchedule!AG151</f>
        <v>7.7492982932951646</v>
      </c>
      <c r="AD23" s="78">
        <f>LevelizationSchedule!AH151</f>
        <v>7.7492982932951655</v>
      </c>
      <c r="AE23" s="78">
        <f>LevelizationSchedule!AI151</f>
        <v>7.7492982932951628</v>
      </c>
      <c r="AF23" s="78">
        <f>LevelizationSchedule!AJ151</f>
        <v>7.7492982932951664</v>
      </c>
      <c r="AG23" s="78">
        <f>LevelizationSchedule!AK151</f>
        <v>7.7492982932951646</v>
      </c>
      <c r="AH23" s="78">
        <f>LevelizationSchedule!AL151</f>
        <v>7.7492982932951655</v>
      </c>
      <c r="AI23" s="78">
        <f>LevelizationSchedule!AM151</f>
        <v>7.749298293295162</v>
      </c>
      <c r="AJ23" s="78">
        <f>LevelizationSchedule!AN151</f>
        <v>7.7492982932951637</v>
      </c>
      <c r="AK23" s="78">
        <f>LevelizationSchedule!AO151</f>
        <v>7.7492982932951637</v>
      </c>
      <c r="AL23" s="78">
        <f>LevelizationSchedule!AP151</f>
        <v>7.7492982932951628</v>
      </c>
      <c r="AM23" s="78">
        <f>LevelizationSchedule!AQ151</f>
        <v>7.7492982932951664</v>
      </c>
      <c r="AN23" s="78">
        <f>LevelizationSchedule!AR151</f>
        <v>7.7492982932951628</v>
      </c>
      <c r="AO23" s="78">
        <f>LevelizationSchedule!AS151</f>
        <v>7.7492982932951664</v>
      </c>
      <c r="AP23" s="80">
        <f t="shared" si="74"/>
        <v>0</v>
      </c>
      <c r="AQ23" s="80">
        <f t="shared" si="0"/>
        <v>0</v>
      </c>
      <c r="AR23" s="80">
        <f t="shared" si="1"/>
        <v>0</v>
      </c>
      <c r="AS23" s="80">
        <f t="shared" si="2"/>
        <v>0</v>
      </c>
      <c r="AT23" s="80">
        <f t="shared" si="3"/>
        <v>0</v>
      </c>
      <c r="AU23" s="80">
        <f t="shared" si="4"/>
        <v>0</v>
      </c>
      <c r="AV23" s="80">
        <f t="shared" si="5"/>
        <v>0</v>
      </c>
      <c r="AW23" s="80">
        <f t="shared" si="6"/>
        <v>3.8746491466475832</v>
      </c>
      <c r="AX23" s="80">
        <f t="shared" si="7"/>
        <v>3.8746491466475828</v>
      </c>
      <c r="AY23" s="80">
        <f t="shared" si="8"/>
        <v>3.8746491466475823</v>
      </c>
      <c r="AZ23" s="80">
        <f t="shared" si="9"/>
        <v>3.8746491466475819</v>
      </c>
      <c r="BA23" s="80">
        <f t="shared" si="10"/>
        <v>3.8746491466475819</v>
      </c>
      <c r="BB23" s="80">
        <f t="shared" si="11"/>
        <v>3.8746491466475828</v>
      </c>
      <c r="BC23" s="80">
        <f t="shared" si="12"/>
        <v>3.8746491466475819</v>
      </c>
      <c r="BD23" s="80">
        <f t="shared" si="13"/>
        <v>3.8746491466475828</v>
      </c>
      <c r="BE23" s="80">
        <f t="shared" si="14"/>
        <v>3.8746491466475814</v>
      </c>
      <c r="BF23" s="80">
        <f t="shared" si="15"/>
        <v>3.8746491466475819</v>
      </c>
      <c r="BG23" s="80">
        <f t="shared" si="16"/>
        <v>3.8746491466475819</v>
      </c>
      <c r="BH23" s="80">
        <f t="shared" si="17"/>
        <v>3.8746491466475828</v>
      </c>
      <c r="BI23" s="80">
        <f t="shared" si="18"/>
        <v>3.8746491466475819</v>
      </c>
      <c r="BJ23" s="80">
        <f t="shared" si="19"/>
        <v>3.8746491466475819</v>
      </c>
      <c r="BK23" s="80">
        <f t="shared" si="20"/>
        <v>3.8746491466475823</v>
      </c>
      <c r="BL23" s="80">
        <f t="shared" si="21"/>
        <v>3.8746491466475828</v>
      </c>
      <c r="BM23" s="80">
        <f t="shared" si="22"/>
        <v>3.8746491466475828</v>
      </c>
      <c r="BN23" s="80">
        <f t="shared" si="23"/>
        <v>3.8746491466475823</v>
      </c>
      <c r="BO23" s="80">
        <f t="shared" si="24"/>
        <v>3.8746491466475823</v>
      </c>
      <c r="BP23" s="80">
        <f t="shared" si="25"/>
        <v>3.8746491466475828</v>
      </c>
      <c r="BQ23" s="80">
        <f t="shared" si="26"/>
        <v>3.8746491466475814</v>
      </c>
      <c r="BR23" s="80">
        <f t="shared" si="27"/>
        <v>3.8746491466475832</v>
      </c>
      <c r="BS23" s="80">
        <f t="shared" si="28"/>
        <v>3.8746491466475823</v>
      </c>
      <c r="BT23" s="80">
        <f t="shared" si="29"/>
        <v>3.8746491466475828</v>
      </c>
      <c r="BU23" s="80">
        <f t="shared" si="30"/>
        <v>3.874649146647581</v>
      </c>
      <c r="BV23" s="80">
        <f t="shared" si="31"/>
        <v>3.8746491466475819</v>
      </c>
      <c r="BW23" s="80">
        <f t="shared" si="32"/>
        <v>3.8746491466475819</v>
      </c>
      <c r="BX23" s="80">
        <f t="shared" si="33"/>
        <v>3.8746491466475814</v>
      </c>
      <c r="BY23" s="80">
        <f t="shared" si="34"/>
        <v>3.8746491466475832</v>
      </c>
      <c r="BZ23" s="80">
        <f t="shared" si="35"/>
        <v>3.8746491466475814</v>
      </c>
      <c r="CA23" s="80">
        <f t="shared" si="36"/>
        <v>3.8746491466475832</v>
      </c>
      <c r="CB23" s="83">
        <f t="shared" si="75"/>
        <v>0</v>
      </c>
      <c r="CC23" s="83">
        <f t="shared" si="37"/>
        <v>0</v>
      </c>
      <c r="CD23" s="83">
        <f t="shared" si="38"/>
        <v>0</v>
      </c>
      <c r="CE23" s="83">
        <f t="shared" si="39"/>
        <v>0</v>
      </c>
      <c r="CF23" s="83">
        <f t="shared" si="40"/>
        <v>0</v>
      </c>
      <c r="CG23" s="83">
        <f t="shared" si="41"/>
        <v>0</v>
      </c>
      <c r="CH23" s="83">
        <f t="shared" si="42"/>
        <v>0</v>
      </c>
      <c r="CI23" s="83">
        <f t="shared" si="43"/>
        <v>3.8746491466475832</v>
      </c>
      <c r="CJ23" s="83">
        <f t="shared" si="44"/>
        <v>3.8746491466475828</v>
      </c>
      <c r="CK23" s="83">
        <f t="shared" si="45"/>
        <v>3.8746491466475823</v>
      </c>
      <c r="CL23" s="83">
        <f t="shared" si="46"/>
        <v>3.8746491466475819</v>
      </c>
      <c r="CM23" s="83">
        <f t="shared" si="47"/>
        <v>3.8746491466475819</v>
      </c>
      <c r="CN23" s="83">
        <f t="shared" si="48"/>
        <v>3.8746491466475828</v>
      </c>
      <c r="CO23" s="83">
        <f t="shared" si="49"/>
        <v>3.8746491466475819</v>
      </c>
      <c r="CP23" s="83">
        <f t="shared" si="50"/>
        <v>3.8746491466475828</v>
      </c>
      <c r="CQ23" s="83">
        <f t="shared" si="51"/>
        <v>3.8746491466475814</v>
      </c>
      <c r="CR23" s="83">
        <f t="shared" si="52"/>
        <v>3.8746491466475819</v>
      </c>
      <c r="CS23" s="83">
        <f t="shared" si="53"/>
        <v>3.8746491466475819</v>
      </c>
      <c r="CT23" s="83">
        <f t="shared" si="54"/>
        <v>3.8746491466475828</v>
      </c>
      <c r="CU23" s="83">
        <f t="shared" si="55"/>
        <v>3.8746491466475819</v>
      </c>
      <c r="CV23" s="83">
        <f t="shared" si="56"/>
        <v>3.8746491466475819</v>
      </c>
      <c r="CW23" s="83">
        <f t="shared" si="57"/>
        <v>3.8746491466475823</v>
      </c>
      <c r="CX23" s="83">
        <f t="shared" si="58"/>
        <v>3.8746491466475828</v>
      </c>
      <c r="CY23" s="83">
        <f t="shared" si="59"/>
        <v>3.8746491466475828</v>
      </c>
      <c r="CZ23" s="83">
        <f t="shared" si="60"/>
        <v>3.8746491466475823</v>
      </c>
      <c r="DA23" s="83">
        <f t="shared" si="61"/>
        <v>3.8746491466475823</v>
      </c>
      <c r="DB23" s="83">
        <f t="shared" si="62"/>
        <v>3.8746491466475828</v>
      </c>
      <c r="DC23" s="83">
        <f t="shared" si="63"/>
        <v>3.8746491466475814</v>
      </c>
      <c r="DD23" s="83">
        <f t="shared" si="64"/>
        <v>3.8746491466475832</v>
      </c>
      <c r="DE23" s="83">
        <f t="shared" si="65"/>
        <v>3.8746491466475823</v>
      </c>
      <c r="DF23" s="83">
        <f t="shared" si="66"/>
        <v>3.8746491466475828</v>
      </c>
      <c r="DG23" s="83">
        <f t="shared" si="67"/>
        <v>3.874649146647581</v>
      </c>
      <c r="DH23" s="83">
        <f t="shared" si="68"/>
        <v>3.8746491466475819</v>
      </c>
      <c r="DI23" s="83">
        <f t="shared" si="69"/>
        <v>3.8746491466475819</v>
      </c>
      <c r="DJ23" s="83">
        <f t="shared" si="70"/>
        <v>3.8746491466475814</v>
      </c>
      <c r="DK23" s="83">
        <f t="shared" si="71"/>
        <v>3.8746491466475832</v>
      </c>
      <c r="DL23" s="83">
        <f t="shared" si="72"/>
        <v>3.8746491466475814</v>
      </c>
      <c r="DM23" s="83">
        <f t="shared" si="73"/>
        <v>3.8746491466475832</v>
      </c>
    </row>
    <row r="24" spans="2:117" x14ac:dyDescent="0.35">
      <c r="B24" s="27" t="s">
        <v>2088</v>
      </c>
      <c r="C24" s="27" t="s">
        <v>30</v>
      </c>
      <c r="D24" s="78">
        <f>LevelizationSchedule!H152</f>
        <v>0</v>
      </c>
      <c r="E24" s="78">
        <f>LevelizationSchedule!I152</f>
        <v>0</v>
      </c>
      <c r="F24" s="78">
        <f>LevelizationSchedule!J152</f>
        <v>0</v>
      </c>
      <c r="G24" s="78">
        <f>LevelizationSchedule!K152</f>
        <v>0</v>
      </c>
      <c r="H24" s="78">
        <f>LevelizationSchedule!L152</f>
        <v>0</v>
      </c>
      <c r="I24" s="78">
        <f>LevelizationSchedule!M152</f>
        <v>0</v>
      </c>
      <c r="J24" s="78">
        <f>LevelizationSchedule!N152</f>
        <v>0</v>
      </c>
      <c r="K24" s="78">
        <f>LevelizationSchedule!O152</f>
        <v>7.7492982932951646</v>
      </c>
      <c r="L24" s="78">
        <f>LevelizationSchedule!P152</f>
        <v>7.7492982932951646</v>
      </c>
      <c r="M24" s="78">
        <f>LevelizationSchedule!Q152</f>
        <v>7.7492982932951646</v>
      </c>
      <c r="N24" s="78">
        <f>LevelizationSchedule!R152</f>
        <v>7.749298293295162</v>
      </c>
      <c r="O24" s="78">
        <f>LevelizationSchedule!S152</f>
        <v>7.7492982932951673</v>
      </c>
      <c r="P24" s="78">
        <f>LevelizationSchedule!T152</f>
        <v>7.7492982932951655</v>
      </c>
      <c r="Q24" s="78">
        <f>LevelizationSchedule!U152</f>
        <v>7.7492982932951646</v>
      </c>
      <c r="R24" s="78">
        <f>LevelizationSchedule!V152</f>
        <v>7.7492982932951664</v>
      </c>
      <c r="S24" s="78">
        <f>LevelizationSchedule!W152</f>
        <v>7.7492982932951673</v>
      </c>
      <c r="T24" s="78">
        <f>LevelizationSchedule!X152</f>
        <v>7.7492982932951655</v>
      </c>
      <c r="U24" s="78">
        <f>LevelizationSchedule!Y152</f>
        <v>7.7492982932951664</v>
      </c>
      <c r="V24" s="78">
        <f>LevelizationSchedule!Z152</f>
        <v>7.7492982932951628</v>
      </c>
      <c r="W24" s="78">
        <f>LevelizationSchedule!AA152</f>
        <v>7.7492982932951655</v>
      </c>
      <c r="X24" s="78">
        <f>LevelizationSchedule!AB152</f>
        <v>7.7492982932951602</v>
      </c>
      <c r="Y24" s="78">
        <f>LevelizationSchedule!AC152</f>
        <v>7.7492982932951637</v>
      </c>
      <c r="Z24" s="78">
        <f>LevelizationSchedule!AD152</f>
        <v>7.7492982932951628</v>
      </c>
      <c r="AA24" s="78">
        <f>LevelizationSchedule!AE152</f>
        <v>7.7492982932951628</v>
      </c>
      <c r="AB24" s="78">
        <f>LevelizationSchedule!AF152</f>
        <v>7.7492982932951628</v>
      </c>
      <c r="AC24" s="78">
        <f>LevelizationSchedule!AG152</f>
        <v>7.7492982932951628</v>
      </c>
      <c r="AD24" s="78">
        <f>LevelizationSchedule!AH152</f>
        <v>7.7492982932951655</v>
      </c>
      <c r="AE24" s="78">
        <f>LevelizationSchedule!AI152</f>
        <v>7.7492982932951611</v>
      </c>
      <c r="AF24" s="78">
        <f>LevelizationSchedule!AJ152</f>
        <v>7.749298293295162</v>
      </c>
      <c r="AG24" s="78">
        <f>LevelizationSchedule!AK152</f>
        <v>7.749298293295162</v>
      </c>
      <c r="AH24" s="78">
        <f>LevelizationSchedule!AL152</f>
        <v>7.7492982932951628</v>
      </c>
      <c r="AI24" s="78">
        <f>LevelizationSchedule!AM152</f>
        <v>7.7492982932951646</v>
      </c>
      <c r="AJ24" s="78">
        <f>LevelizationSchedule!AN152</f>
        <v>7.749298293295162</v>
      </c>
      <c r="AK24" s="78">
        <f>LevelizationSchedule!AO152</f>
        <v>7.7492982932951628</v>
      </c>
      <c r="AL24" s="78">
        <f>LevelizationSchedule!AP152</f>
        <v>7.7492982932951637</v>
      </c>
      <c r="AM24" s="78">
        <f>LevelizationSchedule!AQ152</f>
        <v>7.749298293295162</v>
      </c>
      <c r="AN24" s="78">
        <f>LevelizationSchedule!AR152</f>
        <v>7.7492982932951628</v>
      </c>
      <c r="AO24" s="78">
        <f>LevelizationSchedule!AS152</f>
        <v>7.7492982932951637</v>
      </c>
      <c r="AP24" s="80">
        <f t="shared" si="74"/>
        <v>0</v>
      </c>
      <c r="AQ24" s="80">
        <f t="shared" si="0"/>
        <v>0</v>
      </c>
      <c r="AR24" s="80">
        <f t="shared" si="1"/>
        <v>0</v>
      </c>
      <c r="AS24" s="80">
        <f t="shared" si="2"/>
        <v>0</v>
      </c>
      <c r="AT24" s="80">
        <f t="shared" si="3"/>
        <v>0</v>
      </c>
      <c r="AU24" s="80">
        <f t="shared" si="4"/>
        <v>0</v>
      </c>
      <c r="AV24" s="80">
        <f t="shared" si="5"/>
        <v>0</v>
      </c>
      <c r="AW24" s="80">
        <f t="shared" si="6"/>
        <v>3.8746491466475823</v>
      </c>
      <c r="AX24" s="80">
        <f t="shared" si="7"/>
        <v>3.8746491466475823</v>
      </c>
      <c r="AY24" s="80">
        <f t="shared" si="8"/>
        <v>3.8746491466475823</v>
      </c>
      <c r="AZ24" s="80">
        <f t="shared" si="9"/>
        <v>3.874649146647581</v>
      </c>
      <c r="BA24" s="80">
        <f t="shared" si="10"/>
        <v>3.8746491466475836</v>
      </c>
      <c r="BB24" s="80">
        <f t="shared" si="11"/>
        <v>3.8746491466475828</v>
      </c>
      <c r="BC24" s="80">
        <f t="shared" si="12"/>
        <v>3.8746491466475823</v>
      </c>
      <c r="BD24" s="80">
        <f t="shared" si="13"/>
        <v>3.8746491466475832</v>
      </c>
      <c r="BE24" s="80">
        <f t="shared" si="14"/>
        <v>3.8746491466475836</v>
      </c>
      <c r="BF24" s="80">
        <f t="shared" si="15"/>
        <v>3.8746491466475828</v>
      </c>
      <c r="BG24" s="80">
        <f t="shared" si="16"/>
        <v>3.8746491466475832</v>
      </c>
      <c r="BH24" s="80">
        <f t="shared" si="17"/>
        <v>3.8746491466475814</v>
      </c>
      <c r="BI24" s="80">
        <f t="shared" si="18"/>
        <v>3.8746491466475828</v>
      </c>
      <c r="BJ24" s="80">
        <f t="shared" si="19"/>
        <v>3.8746491466475801</v>
      </c>
      <c r="BK24" s="80">
        <f t="shared" si="20"/>
        <v>3.8746491466475819</v>
      </c>
      <c r="BL24" s="80">
        <f t="shared" si="21"/>
        <v>3.8746491466475814</v>
      </c>
      <c r="BM24" s="80">
        <f t="shared" si="22"/>
        <v>3.8746491466475814</v>
      </c>
      <c r="BN24" s="80">
        <f t="shared" si="23"/>
        <v>3.8746491466475814</v>
      </c>
      <c r="BO24" s="80">
        <f t="shared" si="24"/>
        <v>3.8746491466475814</v>
      </c>
      <c r="BP24" s="80">
        <f t="shared" si="25"/>
        <v>3.8746491466475828</v>
      </c>
      <c r="BQ24" s="80">
        <f t="shared" si="26"/>
        <v>3.8746491466475805</v>
      </c>
      <c r="BR24" s="80">
        <f t="shared" si="27"/>
        <v>3.874649146647581</v>
      </c>
      <c r="BS24" s="80">
        <f t="shared" si="28"/>
        <v>3.874649146647581</v>
      </c>
      <c r="BT24" s="80">
        <f t="shared" si="29"/>
        <v>3.8746491466475814</v>
      </c>
      <c r="BU24" s="80">
        <f t="shared" si="30"/>
        <v>3.8746491466475823</v>
      </c>
      <c r="BV24" s="80">
        <f t="shared" si="31"/>
        <v>3.874649146647581</v>
      </c>
      <c r="BW24" s="80">
        <f t="shared" si="32"/>
        <v>3.8746491466475814</v>
      </c>
      <c r="BX24" s="80">
        <f t="shared" si="33"/>
        <v>3.8746491466475819</v>
      </c>
      <c r="BY24" s="80">
        <f t="shared" si="34"/>
        <v>3.874649146647581</v>
      </c>
      <c r="BZ24" s="80">
        <f t="shared" si="35"/>
        <v>3.8746491466475814</v>
      </c>
      <c r="CA24" s="80">
        <f t="shared" si="36"/>
        <v>3.8746491466475819</v>
      </c>
      <c r="CB24" s="83">
        <f t="shared" si="75"/>
        <v>0</v>
      </c>
      <c r="CC24" s="83">
        <f t="shared" si="37"/>
        <v>0</v>
      </c>
      <c r="CD24" s="83">
        <f t="shared" si="38"/>
        <v>0</v>
      </c>
      <c r="CE24" s="83">
        <f t="shared" si="39"/>
        <v>0</v>
      </c>
      <c r="CF24" s="83">
        <f t="shared" si="40"/>
        <v>0</v>
      </c>
      <c r="CG24" s="83">
        <f t="shared" si="41"/>
        <v>0</v>
      </c>
      <c r="CH24" s="83">
        <f t="shared" si="42"/>
        <v>0</v>
      </c>
      <c r="CI24" s="83">
        <f t="shared" si="43"/>
        <v>3.8746491466475823</v>
      </c>
      <c r="CJ24" s="83">
        <f t="shared" si="44"/>
        <v>3.8746491466475823</v>
      </c>
      <c r="CK24" s="83">
        <f t="shared" si="45"/>
        <v>3.8746491466475823</v>
      </c>
      <c r="CL24" s="83">
        <f t="shared" si="46"/>
        <v>3.874649146647581</v>
      </c>
      <c r="CM24" s="83">
        <f t="shared" si="47"/>
        <v>3.8746491466475836</v>
      </c>
      <c r="CN24" s="83">
        <f t="shared" si="48"/>
        <v>3.8746491466475828</v>
      </c>
      <c r="CO24" s="83">
        <f t="shared" si="49"/>
        <v>3.8746491466475823</v>
      </c>
      <c r="CP24" s="83">
        <f t="shared" si="50"/>
        <v>3.8746491466475832</v>
      </c>
      <c r="CQ24" s="83">
        <f t="shared" si="51"/>
        <v>3.8746491466475836</v>
      </c>
      <c r="CR24" s="83">
        <f t="shared" si="52"/>
        <v>3.8746491466475828</v>
      </c>
      <c r="CS24" s="83">
        <f t="shared" si="53"/>
        <v>3.8746491466475832</v>
      </c>
      <c r="CT24" s="83">
        <f t="shared" si="54"/>
        <v>3.8746491466475814</v>
      </c>
      <c r="CU24" s="83">
        <f t="shared" si="55"/>
        <v>3.8746491466475828</v>
      </c>
      <c r="CV24" s="83">
        <f t="shared" si="56"/>
        <v>3.8746491466475801</v>
      </c>
      <c r="CW24" s="83">
        <f t="shared" si="57"/>
        <v>3.8746491466475819</v>
      </c>
      <c r="CX24" s="83">
        <f t="shared" si="58"/>
        <v>3.8746491466475814</v>
      </c>
      <c r="CY24" s="83">
        <f t="shared" si="59"/>
        <v>3.8746491466475814</v>
      </c>
      <c r="CZ24" s="83">
        <f t="shared" si="60"/>
        <v>3.8746491466475814</v>
      </c>
      <c r="DA24" s="83">
        <f t="shared" si="61"/>
        <v>3.8746491466475814</v>
      </c>
      <c r="DB24" s="83">
        <f t="shared" si="62"/>
        <v>3.8746491466475828</v>
      </c>
      <c r="DC24" s="83">
        <f t="shared" si="63"/>
        <v>3.8746491466475805</v>
      </c>
      <c r="DD24" s="83">
        <f t="shared" si="64"/>
        <v>3.874649146647581</v>
      </c>
      <c r="DE24" s="83">
        <f t="shared" si="65"/>
        <v>3.874649146647581</v>
      </c>
      <c r="DF24" s="83">
        <f t="shared" si="66"/>
        <v>3.8746491466475814</v>
      </c>
      <c r="DG24" s="83">
        <f t="shared" si="67"/>
        <v>3.8746491466475823</v>
      </c>
      <c r="DH24" s="83">
        <f t="shared" si="68"/>
        <v>3.874649146647581</v>
      </c>
      <c r="DI24" s="83">
        <f t="shared" si="69"/>
        <v>3.8746491466475814</v>
      </c>
      <c r="DJ24" s="83">
        <f t="shared" si="70"/>
        <v>3.8746491466475819</v>
      </c>
      <c r="DK24" s="83">
        <f t="shared" si="71"/>
        <v>3.874649146647581</v>
      </c>
      <c r="DL24" s="83">
        <f t="shared" si="72"/>
        <v>3.8746491466475814</v>
      </c>
      <c r="DM24" s="83">
        <f t="shared" si="73"/>
        <v>3.8746491466475819</v>
      </c>
    </row>
    <row r="25" spans="2:117" x14ac:dyDescent="0.35">
      <c r="B25" s="27" t="s">
        <v>2089</v>
      </c>
      <c r="C25" s="27" t="s">
        <v>173</v>
      </c>
      <c r="D25" s="78">
        <f>LevelizationSchedule!H153</f>
        <v>0</v>
      </c>
      <c r="E25" s="78">
        <f>LevelizationSchedule!I153</f>
        <v>0</v>
      </c>
      <c r="F25" s="78">
        <f>LevelizationSchedule!J153</f>
        <v>0</v>
      </c>
      <c r="G25" s="78">
        <f>LevelizationSchedule!K153</f>
        <v>0</v>
      </c>
      <c r="H25" s="78">
        <f>LevelizationSchedule!L153</f>
        <v>0</v>
      </c>
      <c r="I25" s="78">
        <f>LevelizationSchedule!M153</f>
        <v>0</v>
      </c>
      <c r="J25" s="78">
        <f>LevelizationSchedule!N153</f>
        <v>0</v>
      </c>
      <c r="K25" s="78">
        <f>LevelizationSchedule!O153</f>
        <v>7.7492982932951655</v>
      </c>
      <c r="L25" s="78">
        <f>LevelizationSchedule!P153</f>
        <v>7.7492982932951673</v>
      </c>
      <c r="M25" s="78">
        <f>LevelizationSchedule!Q153</f>
        <v>7.7492982932951664</v>
      </c>
      <c r="N25" s="78">
        <f>LevelizationSchedule!R153</f>
        <v>7.7492982932951628</v>
      </c>
      <c r="O25" s="78">
        <f>LevelizationSchedule!S153</f>
        <v>7.7492982932951637</v>
      </c>
      <c r="P25" s="78">
        <f>LevelizationSchedule!T153</f>
        <v>7.7492982932951664</v>
      </c>
      <c r="Q25" s="78">
        <f>LevelizationSchedule!U153</f>
        <v>7.7492982932951655</v>
      </c>
      <c r="R25" s="78">
        <f>LevelizationSchedule!V153</f>
        <v>7.7492982932951655</v>
      </c>
      <c r="S25" s="78">
        <f>LevelizationSchedule!W153</f>
        <v>7.7492982932951646</v>
      </c>
      <c r="T25" s="78">
        <f>LevelizationSchedule!X153</f>
        <v>7.7492982932951673</v>
      </c>
      <c r="U25" s="78">
        <f>LevelizationSchedule!Y153</f>
        <v>7.7492982932951655</v>
      </c>
      <c r="V25" s="78">
        <f>LevelizationSchedule!Z153</f>
        <v>7.7492982932951655</v>
      </c>
      <c r="W25" s="78">
        <f>LevelizationSchedule!AA153</f>
        <v>7.7492982932951646</v>
      </c>
      <c r="X25" s="78">
        <f>LevelizationSchedule!AB153</f>
        <v>7.7492982932951646</v>
      </c>
      <c r="Y25" s="78">
        <f>LevelizationSchedule!AC153</f>
        <v>7.7492982932951664</v>
      </c>
      <c r="Z25" s="78">
        <f>LevelizationSchedule!AD153</f>
        <v>7.7492982932951628</v>
      </c>
      <c r="AA25" s="78">
        <f>LevelizationSchedule!AE153</f>
        <v>7.7492982932951637</v>
      </c>
      <c r="AB25" s="78">
        <f>LevelizationSchedule!AF153</f>
        <v>7.7492982932951637</v>
      </c>
      <c r="AC25" s="78">
        <f>LevelizationSchedule!AG153</f>
        <v>7.7492982932951646</v>
      </c>
      <c r="AD25" s="78">
        <f>LevelizationSchedule!AH153</f>
        <v>7.7492982932951655</v>
      </c>
      <c r="AE25" s="78">
        <f>LevelizationSchedule!AI153</f>
        <v>7.7492982932951646</v>
      </c>
      <c r="AF25" s="78">
        <f>LevelizationSchedule!AJ153</f>
        <v>7.7492982932951611</v>
      </c>
      <c r="AG25" s="78">
        <f>LevelizationSchedule!AK153</f>
        <v>7.7492982932951637</v>
      </c>
      <c r="AH25" s="78">
        <f>LevelizationSchedule!AL153</f>
        <v>7.7492982932951637</v>
      </c>
      <c r="AI25" s="78">
        <f>LevelizationSchedule!AM153</f>
        <v>7.7492982932951628</v>
      </c>
      <c r="AJ25" s="78">
        <f>LevelizationSchedule!AN153</f>
        <v>7.7492982932951664</v>
      </c>
      <c r="AK25" s="78">
        <f>LevelizationSchedule!AO153</f>
        <v>7.7492982932951646</v>
      </c>
      <c r="AL25" s="78">
        <f>LevelizationSchedule!AP153</f>
        <v>7.7492982932951637</v>
      </c>
      <c r="AM25" s="78">
        <f>LevelizationSchedule!AQ153</f>
        <v>7.7492982932951628</v>
      </c>
      <c r="AN25" s="78">
        <f>LevelizationSchedule!AR153</f>
        <v>7.749298293295162</v>
      </c>
      <c r="AO25" s="78">
        <f>LevelizationSchedule!AS153</f>
        <v>7.7492982932951646</v>
      </c>
      <c r="AP25" s="80">
        <f t="shared" si="74"/>
        <v>0</v>
      </c>
      <c r="AQ25" s="80">
        <f t="shared" si="0"/>
        <v>0</v>
      </c>
      <c r="AR25" s="80">
        <f t="shared" si="1"/>
        <v>0</v>
      </c>
      <c r="AS25" s="80">
        <f t="shared" si="2"/>
        <v>0</v>
      </c>
      <c r="AT25" s="80">
        <f t="shared" si="3"/>
        <v>0</v>
      </c>
      <c r="AU25" s="80">
        <f t="shared" si="4"/>
        <v>0</v>
      </c>
      <c r="AV25" s="80">
        <f t="shared" si="5"/>
        <v>0</v>
      </c>
      <c r="AW25" s="80">
        <f t="shared" si="6"/>
        <v>3.8746491466475828</v>
      </c>
      <c r="AX25" s="80">
        <f t="shared" si="7"/>
        <v>3.8746491466475836</v>
      </c>
      <c r="AY25" s="80">
        <f t="shared" si="8"/>
        <v>3.8746491466475832</v>
      </c>
      <c r="AZ25" s="80">
        <f t="shared" si="9"/>
        <v>3.8746491466475814</v>
      </c>
      <c r="BA25" s="80">
        <f t="shared" si="10"/>
        <v>3.8746491466475819</v>
      </c>
      <c r="BB25" s="80">
        <f t="shared" si="11"/>
        <v>3.8746491466475832</v>
      </c>
      <c r="BC25" s="80">
        <f t="shared" si="12"/>
        <v>3.8746491466475828</v>
      </c>
      <c r="BD25" s="80">
        <f t="shared" si="13"/>
        <v>3.8746491466475828</v>
      </c>
      <c r="BE25" s="80">
        <f t="shared" si="14"/>
        <v>3.8746491466475823</v>
      </c>
      <c r="BF25" s="80">
        <f t="shared" si="15"/>
        <v>3.8746491466475836</v>
      </c>
      <c r="BG25" s="80">
        <f t="shared" si="16"/>
        <v>3.8746491466475828</v>
      </c>
      <c r="BH25" s="80">
        <f t="shared" si="17"/>
        <v>3.8746491466475828</v>
      </c>
      <c r="BI25" s="80">
        <f t="shared" si="18"/>
        <v>3.8746491466475823</v>
      </c>
      <c r="BJ25" s="80">
        <f t="shared" si="19"/>
        <v>3.8746491466475823</v>
      </c>
      <c r="BK25" s="80">
        <f t="shared" si="20"/>
        <v>3.8746491466475832</v>
      </c>
      <c r="BL25" s="80">
        <f t="shared" si="21"/>
        <v>3.8746491466475814</v>
      </c>
      <c r="BM25" s="80">
        <f t="shared" si="22"/>
        <v>3.8746491466475819</v>
      </c>
      <c r="BN25" s="80">
        <f t="shared" si="23"/>
        <v>3.8746491466475819</v>
      </c>
      <c r="BO25" s="80">
        <f t="shared" si="24"/>
        <v>3.8746491466475823</v>
      </c>
      <c r="BP25" s="80">
        <f t="shared" si="25"/>
        <v>3.8746491466475828</v>
      </c>
      <c r="BQ25" s="80">
        <f t="shared" si="26"/>
        <v>3.8746491466475823</v>
      </c>
      <c r="BR25" s="80">
        <f t="shared" si="27"/>
        <v>3.8746491466475805</v>
      </c>
      <c r="BS25" s="80">
        <f t="shared" si="28"/>
        <v>3.8746491466475819</v>
      </c>
      <c r="BT25" s="80">
        <f t="shared" si="29"/>
        <v>3.8746491466475819</v>
      </c>
      <c r="BU25" s="80">
        <f t="shared" si="30"/>
        <v>3.8746491466475814</v>
      </c>
      <c r="BV25" s="80">
        <f t="shared" si="31"/>
        <v>3.8746491466475832</v>
      </c>
      <c r="BW25" s="80">
        <f t="shared" si="32"/>
        <v>3.8746491466475823</v>
      </c>
      <c r="BX25" s="80">
        <f t="shared" si="33"/>
        <v>3.8746491466475819</v>
      </c>
      <c r="BY25" s="80">
        <f t="shared" si="34"/>
        <v>3.8746491466475814</v>
      </c>
      <c r="BZ25" s="80">
        <f t="shared" si="35"/>
        <v>3.874649146647581</v>
      </c>
      <c r="CA25" s="80">
        <f t="shared" si="36"/>
        <v>3.8746491466475823</v>
      </c>
      <c r="CB25" s="83">
        <f t="shared" si="75"/>
        <v>0</v>
      </c>
      <c r="CC25" s="83">
        <f t="shared" si="37"/>
        <v>0</v>
      </c>
      <c r="CD25" s="83">
        <f t="shared" si="38"/>
        <v>0</v>
      </c>
      <c r="CE25" s="83">
        <f t="shared" si="39"/>
        <v>0</v>
      </c>
      <c r="CF25" s="83">
        <f t="shared" si="40"/>
        <v>0</v>
      </c>
      <c r="CG25" s="83">
        <f t="shared" si="41"/>
        <v>0</v>
      </c>
      <c r="CH25" s="83">
        <f t="shared" si="42"/>
        <v>0</v>
      </c>
      <c r="CI25" s="83">
        <f t="shared" si="43"/>
        <v>3.8746491466475828</v>
      </c>
      <c r="CJ25" s="83">
        <f t="shared" si="44"/>
        <v>3.8746491466475836</v>
      </c>
      <c r="CK25" s="83">
        <f t="shared" si="45"/>
        <v>3.8746491466475832</v>
      </c>
      <c r="CL25" s="83">
        <f t="shared" si="46"/>
        <v>3.8746491466475814</v>
      </c>
      <c r="CM25" s="83">
        <f t="shared" si="47"/>
        <v>3.8746491466475819</v>
      </c>
      <c r="CN25" s="83">
        <f t="shared" si="48"/>
        <v>3.8746491466475832</v>
      </c>
      <c r="CO25" s="83">
        <f t="shared" si="49"/>
        <v>3.8746491466475828</v>
      </c>
      <c r="CP25" s="83">
        <f t="shared" si="50"/>
        <v>3.8746491466475828</v>
      </c>
      <c r="CQ25" s="83">
        <f t="shared" si="51"/>
        <v>3.8746491466475823</v>
      </c>
      <c r="CR25" s="83">
        <f t="shared" si="52"/>
        <v>3.8746491466475836</v>
      </c>
      <c r="CS25" s="83">
        <f t="shared" si="53"/>
        <v>3.8746491466475828</v>
      </c>
      <c r="CT25" s="83">
        <f t="shared" si="54"/>
        <v>3.8746491466475828</v>
      </c>
      <c r="CU25" s="83">
        <f t="shared" si="55"/>
        <v>3.8746491466475823</v>
      </c>
      <c r="CV25" s="83">
        <f t="shared" si="56"/>
        <v>3.8746491466475823</v>
      </c>
      <c r="CW25" s="83">
        <f t="shared" si="57"/>
        <v>3.8746491466475832</v>
      </c>
      <c r="CX25" s="83">
        <f t="shared" si="58"/>
        <v>3.8746491466475814</v>
      </c>
      <c r="CY25" s="83">
        <f t="shared" si="59"/>
        <v>3.8746491466475819</v>
      </c>
      <c r="CZ25" s="83">
        <f t="shared" si="60"/>
        <v>3.8746491466475819</v>
      </c>
      <c r="DA25" s="83">
        <f t="shared" si="61"/>
        <v>3.8746491466475823</v>
      </c>
      <c r="DB25" s="83">
        <f t="shared" si="62"/>
        <v>3.8746491466475828</v>
      </c>
      <c r="DC25" s="83">
        <f t="shared" si="63"/>
        <v>3.8746491466475823</v>
      </c>
      <c r="DD25" s="83">
        <f t="shared" si="64"/>
        <v>3.8746491466475805</v>
      </c>
      <c r="DE25" s="83">
        <f t="shared" si="65"/>
        <v>3.8746491466475819</v>
      </c>
      <c r="DF25" s="83">
        <f t="shared" si="66"/>
        <v>3.8746491466475819</v>
      </c>
      <c r="DG25" s="83">
        <f t="shared" si="67"/>
        <v>3.8746491466475814</v>
      </c>
      <c r="DH25" s="83">
        <f t="shared" si="68"/>
        <v>3.8746491466475832</v>
      </c>
      <c r="DI25" s="83">
        <f t="shared" si="69"/>
        <v>3.8746491466475823</v>
      </c>
      <c r="DJ25" s="83">
        <f t="shared" si="70"/>
        <v>3.8746491466475819</v>
      </c>
      <c r="DK25" s="83">
        <f t="shared" si="71"/>
        <v>3.8746491466475814</v>
      </c>
      <c r="DL25" s="83">
        <f t="shared" si="72"/>
        <v>3.874649146647581</v>
      </c>
      <c r="DM25" s="83">
        <f t="shared" si="73"/>
        <v>3.8746491466475823</v>
      </c>
    </row>
    <row r="26" spans="2:117" x14ac:dyDescent="0.35">
      <c r="B26" s="27" t="s">
        <v>2090</v>
      </c>
      <c r="C26" s="27" t="s">
        <v>79</v>
      </c>
      <c r="D26" s="78">
        <f>LevelizationSchedule!H154</f>
        <v>0</v>
      </c>
      <c r="E26" s="78">
        <f>LevelizationSchedule!I154</f>
        <v>0</v>
      </c>
      <c r="F26" s="78">
        <f>LevelizationSchedule!J154</f>
        <v>0</v>
      </c>
      <c r="G26" s="78">
        <f>LevelizationSchedule!K154</f>
        <v>0</v>
      </c>
      <c r="H26" s="78">
        <f>LevelizationSchedule!L154</f>
        <v>0</v>
      </c>
      <c r="I26" s="78">
        <f>LevelizationSchedule!M154</f>
        <v>0</v>
      </c>
      <c r="J26" s="78">
        <f>LevelizationSchedule!N154</f>
        <v>0</v>
      </c>
      <c r="K26" s="78">
        <f>LevelizationSchedule!O154</f>
        <v>7.7492982932951628</v>
      </c>
      <c r="L26" s="78">
        <f>LevelizationSchedule!P154</f>
        <v>7.7492982932951673</v>
      </c>
      <c r="M26" s="78">
        <f>LevelizationSchedule!Q154</f>
        <v>7.7492982932951637</v>
      </c>
      <c r="N26" s="78">
        <f>LevelizationSchedule!R154</f>
        <v>7.7492982932951628</v>
      </c>
      <c r="O26" s="78">
        <f>LevelizationSchedule!S154</f>
        <v>7.7492982932951646</v>
      </c>
      <c r="P26" s="78">
        <f>LevelizationSchedule!T154</f>
        <v>7.7492982932951637</v>
      </c>
      <c r="Q26" s="78">
        <f>LevelizationSchedule!U154</f>
        <v>7.7492982932951655</v>
      </c>
      <c r="R26" s="78">
        <f>LevelizationSchedule!V154</f>
        <v>7.749298293295162</v>
      </c>
      <c r="S26" s="78">
        <f>LevelizationSchedule!W154</f>
        <v>7.7492982932951655</v>
      </c>
      <c r="T26" s="78">
        <f>LevelizationSchedule!X154</f>
        <v>7.7492982932951655</v>
      </c>
      <c r="U26" s="78">
        <f>LevelizationSchedule!Y154</f>
        <v>7.7492982932951566</v>
      </c>
      <c r="V26" s="78">
        <f>LevelizationSchedule!Z154</f>
        <v>7.7492982932951628</v>
      </c>
      <c r="W26" s="78">
        <f>LevelizationSchedule!AA154</f>
        <v>7.7492982932951655</v>
      </c>
      <c r="X26" s="78">
        <f>LevelizationSchedule!AB154</f>
        <v>7.7492982932951637</v>
      </c>
      <c r="Y26" s="78">
        <f>LevelizationSchedule!AC154</f>
        <v>7.749298293295162</v>
      </c>
      <c r="Z26" s="78">
        <f>LevelizationSchedule!AD154</f>
        <v>7.7492982932951682</v>
      </c>
      <c r="AA26" s="78">
        <f>LevelizationSchedule!AE154</f>
        <v>7.7492982932951646</v>
      </c>
      <c r="AB26" s="78">
        <f>LevelizationSchedule!AF154</f>
        <v>7.7492982932951664</v>
      </c>
      <c r="AC26" s="78">
        <f>LevelizationSchedule!AG154</f>
        <v>7.7492982932951655</v>
      </c>
      <c r="AD26" s="78">
        <f>LevelizationSchedule!AH154</f>
        <v>7.7492982932951637</v>
      </c>
      <c r="AE26" s="78">
        <f>LevelizationSchedule!AI154</f>
        <v>7.7492982932951637</v>
      </c>
      <c r="AF26" s="78">
        <f>LevelizationSchedule!AJ154</f>
        <v>7.7492982932951628</v>
      </c>
      <c r="AG26" s="78">
        <f>LevelizationSchedule!AK154</f>
        <v>7.7492982932951646</v>
      </c>
      <c r="AH26" s="78">
        <f>LevelizationSchedule!AL154</f>
        <v>7.7492982932951628</v>
      </c>
      <c r="AI26" s="78">
        <f>LevelizationSchedule!AM154</f>
        <v>7.7492982932951655</v>
      </c>
      <c r="AJ26" s="78">
        <f>LevelizationSchedule!AN154</f>
        <v>7.7492982932951637</v>
      </c>
      <c r="AK26" s="78">
        <f>LevelizationSchedule!AO154</f>
        <v>7.7492982932951628</v>
      </c>
      <c r="AL26" s="78">
        <f>LevelizationSchedule!AP154</f>
        <v>7.7492982932951673</v>
      </c>
      <c r="AM26" s="78">
        <f>LevelizationSchedule!AQ154</f>
        <v>7.7492982932951655</v>
      </c>
      <c r="AN26" s="78">
        <f>LevelizationSchedule!AR154</f>
        <v>7.7492982932951664</v>
      </c>
      <c r="AO26" s="78">
        <f>LevelizationSchedule!AS154</f>
        <v>7.7492982932951646</v>
      </c>
      <c r="AP26" s="80">
        <f t="shared" si="74"/>
        <v>0</v>
      </c>
      <c r="AQ26" s="80">
        <f t="shared" si="0"/>
        <v>0</v>
      </c>
      <c r="AR26" s="80">
        <f t="shared" si="1"/>
        <v>0</v>
      </c>
      <c r="AS26" s="80">
        <f t="shared" si="2"/>
        <v>0</v>
      </c>
      <c r="AT26" s="80">
        <f t="shared" si="3"/>
        <v>0</v>
      </c>
      <c r="AU26" s="80">
        <f t="shared" si="4"/>
        <v>0</v>
      </c>
      <c r="AV26" s="80">
        <f t="shared" si="5"/>
        <v>0</v>
      </c>
      <c r="AW26" s="80">
        <f t="shared" si="6"/>
        <v>3.8746491466475814</v>
      </c>
      <c r="AX26" s="80">
        <f t="shared" si="7"/>
        <v>3.8746491466475836</v>
      </c>
      <c r="AY26" s="80">
        <f t="shared" si="8"/>
        <v>3.8746491466475819</v>
      </c>
      <c r="AZ26" s="80">
        <f t="shared" si="9"/>
        <v>3.8746491466475814</v>
      </c>
      <c r="BA26" s="80">
        <f t="shared" si="10"/>
        <v>3.8746491466475823</v>
      </c>
      <c r="BB26" s="80">
        <f t="shared" si="11"/>
        <v>3.8746491466475819</v>
      </c>
      <c r="BC26" s="80">
        <f t="shared" si="12"/>
        <v>3.8746491466475828</v>
      </c>
      <c r="BD26" s="80">
        <f t="shared" si="13"/>
        <v>3.874649146647581</v>
      </c>
      <c r="BE26" s="80">
        <f t="shared" si="14"/>
        <v>3.8746491466475828</v>
      </c>
      <c r="BF26" s="80">
        <f t="shared" si="15"/>
        <v>3.8746491466475828</v>
      </c>
      <c r="BG26" s="80">
        <f t="shared" si="16"/>
        <v>3.8746491466475783</v>
      </c>
      <c r="BH26" s="80">
        <f t="shared" si="17"/>
        <v>3.8746491466475814</v>
      </c>
      <c r="BI26" s="80">
        <f t="shared" si="18"/>
        <v>3.8746491466475828</v>
      </c>
      <c r="BJ26" s="80">
        <f t="shared" si="19"/>
        <v>3.8746491466475819</v>
      </c>
      <c r="BK26" s="80">
        <f t="shared" si="20"/>
        <v>3.874649146647581</v>
      </c>
      <c r="BL26" s="80">
        <f t="shared" si="21"/>
        <v>3.8746491466475841</v>
      </c>
      <c r="BM26" s="80">
        <f t="shared" si="22"/>
        <v>3.8746491466475823</v>
      </c>
      <c r="BN26" s="80">
        <f t="shared" si="23"/>
        <v>3.8746491466475832</v>
      </c>
      <c r="BO26" s="80">
        <f t="shared" si="24"/>
        <v>3.8746491466475828</v>
      </c>
      <c r="BP26" s="80">
        <f t="shared" si="25"/>
        <v>3.8746491466475819</v>
      </c>
      <c r="BQ26" s="80">
        <f t="shared" si="26"/>
        <v>3.8746491466475819</v>
      </c>
      <c r="BR26" s="80">
        <f t="shared" si="27"/>
        <v>3.8746491466475814</v>
      </c>
      <c r="BS26" s="80">
        <f t="shared" si="28"/>
        <v>3.8746491466475823</v>
      </c>
      <c r="BT26" s="80">
        <f t="shared" si="29"/>
        <v>3.8746491466475814</v>
      </c>
      <c r="BU26" s="80">
        <f t="shared" si="30"/>
        <v>3.8746491466475828</v>
      </c>
      <c r="BV26" s="80">
        <f t="shared" si="31"/>
        <v>3.8746491466475819</v>
      </c>
      <c r="BW26" s="80">
        <f t="shared" si="32"/>
        <v>3.8746491466475814</v>
      </c>
      <c r="BX26" s="80">
        <f t="shared" si="33"/>
        <v>3.8746491466475836</v>
      </c>
      <c r="BY26" s="80">
        <f t="shared" si="34"/>
        <v>3.8746491466475828</v>
      </c>
      <c r="BZ26" s="80">
        <f t="shared" si="35"/>
        <v>3.8746491466475832</v>
      </c>
      <c r="CA26" s="80">
        <f t="shared" si="36"/>
        <v>3.8746491466475823</v>
      </c>
      <c r="CB26" s="83">
        <f t="shared" si="75"/>
        <v>0</v>
      </c>
      <c r="CC26" s="83">
        <f t="shared" si="37"/>
        <v>0</v>
      </c>
      <c r="CD26" s="83">
        <f t="shared" si="38"/>
        <v>0</v>
      </c>
      <c r="CE26" s="83">
        <f t="shared" si="39"/>
        <v>0</v>
      </c>
      <c r="CF26" s="83">
        <f t="shared" si="40"/>
        <v>0</v>
      </c>
      <c r="CG26" s="83">
        <f t="shared" si="41"/>
        <v>0</v>
      </c>
      <c r="CH26" s="83">
        <f t="shared" si="42"/>
        <v>0</v>
      </c>
      <c r="CI26" s="83">
        <f t="shared" si="43"/>
        <v>3.8746491466475814</v>
      </c>
      <c r="CJ26" s="83">
        <f t="shared" si="44"/>
        <v>3.8746491466475836</v>
      </c>
      <c r="CK26" s="83">
        <f t="shared" si="45"/>
        <v>3.8746491466475819</v>
      </c>
      <c r="CL26" s="83">
        <f t="shared" si="46"/>
        <v>3.8746491466475814</v>
      </c>
      <c r="CM26" s="83">
        <f t="shared" si="47"/>
        <v>3.8746491466475823</v>
      </c>
      <c r="CN26" s="83">
        <f t="shared" si="48"/>
        <v>3.8746491466475819</v>
      </c>
      <c r="CO26" s="83">
        <f t="shared" si="49"/>
        <v>3.8746491466475828</v>
      </c>
      <c r="CP26" s="83">
        <f t="shared" si="50"/>
        <v>3.874649146647581</v>
      </c>
      <c r="CQ26" s="83">
        <f t="shared" si="51"/>
        <v>3.8746491466475828</v>
      </c>
      <c r="CR26" s="83">
        <f t="shared" si="52"/>
        <v>3.8746491466475828</v>
      </c>
      <c r="CS26" s="83">
        <f t="shared" si="53"/>
        <v>3.8746491466475783</v>
      </c>
      <c r="CT26" s="83">
        <f t="shared" si="54"/>
        <v>3.8746491466475814</v>
      </c>
      <c r="CU26" s="83">
        <f t="shared" si="55"/>
        <v>3.8746491466475828</v>
      </c>
      <c r="CV26" s="83">
        <f t="shared" si="56"/>
        <v>3.8746491466475819</v>
      </c>
      <c r="CW26" s="83">
        <f t="shared" si="57"/>
        <v>3.874649146647581</v>
      </c>
      <c r="CX26" s="83">
        <f t="shared" si="58"/>
        <v>3.8746491466475841</v>
      </c>
      <c r="CY26" s="83">
        <f t="shared" si="59"/>
        <v>3.8746491466475823</v>
      </c>
      <c r="CZ26" s="83">
        <f t="shared" si="60"/>
        <v>3.8746491466475832</v>
      </c>
      <c r="DA26" s="83">
        <f t="shared" si="61"/>
        <v>3.8746491466475828</v>
      </c>
      <c r="DB26" s="83">
        <f t="shared" si="62"/>
        <v>3.8746491466475819</v>
      </c>
      <c r="DC26" s="83">
        <f t="shared" si="63"/>
        <v>3.8746491466475819</v>
      </c>
      <c r="DD26" s="83">
        <f t="shared" si="64"/>
        <v>3.8746491466475814</v>
      </c>
      <c r="DE26" s="83">
        <f t="shared" si="65"/>
        <v>3.8746491466475823</v>
      </c>
      <c r="DF26" s="83">
        <f t="shared" si="66"/>
        <v>3.8746491466475814</v>
      </c>
      <c r="DG26" s="83">
        <f t="shared" si="67"/>
        <v>3.8746491466475828</v>
      </c>
      <c r="DH26" s="83">
        <f t="shared" si="68"/>
        <v>3.8746491466475819</v>
      </c>
      <c r="DI26" s="83">
        <f t="shared" si="69"/>
        <v>3.8746491466475814</v>
      </c>
      <c r="DJ26" s="83">
        <f t="shared" si="70"/>
        <v>3.8746491466475836</v>
      </c>
      <c r="DK26" s="83">
        <f t="shared" si="71"/>
        <v>3.8746491466475828</v>
      </c>
      <c r="DL26" s="83">
        <f t="shared" si="72"/>
        <v>3.8746491466475832</v>
      </c>
      <c r="DM26" s="83">
        <f t="shared" si="73"/>
        <v>3.8746491466475823</v>
      </c>
    </row>
    <row r="27" spans="2:117" x14ac:dyDescent="0.35">
      <c r="B27" s="27" t="s">
        <v>2091</v>
      </c>
      <c r="C27" s="27" t="s">
        <v>48</v>
      </c>
      <c r="D27" s="78">
        <f>LevelizationSchedule!H155</f>
        <v>0</v>
      </c>
      <c r="E27" s="78">
        <f>LevelizationSchedule!I155</f>
        <v>0</v>
      </c>
      <c r="F27" s="78">
        <f>LevelizationSchedule!J155</f>
        <v>0</v>
      </c>
      <c r="G27" s="78">
        <f>LevelizationSchedule!K155</f>
        <v>0</v>
      </c>
      <c r="H27" s="78">
        <f>LevelizationSchedule!L155</f>
        <v>0</v>
      </c>
      <c r="I27" s="78">
        <f>LevelizationSchedule!M155</f>
        <v>0</v>
      </c>
      <c r="J27" s="78">
        <f>LevelizationSchedule!N155</f>
        <v>0</v>
      </c>
      <c r="K27" s="78">
        <f>LevelizationSchedule!O155</f>
        <v>7.7492982932951628</v>
      </c>
      <c r="L27" s="78">
        <f>LevelizationSchedule!P155</f>
        <v>7.7492982932951646</v>
      </c>
      <c r="M27" s="78">
        <f>LevelizationSchedule!Q155</f>
        <v>7.7492982932951655</v>
      </c>
      <c r="N27" s="78">
        <f>LevelizationSchedule!R155</f>
        <v>7.7492982932951655</v>
      </c>
      <c r="O27" s="78">
        <f>LevelizationSchedule!S155</f>
        <v>7.7492982932951628</v>
      </c>
      <c r="P27" s="78">
        <f>LevelizationSchedule!T155</f>
        <v>7.749298293295162</v>
      </c>
      <c r="Q27" s="78">
        <f>LevelizationSchedule!U155</f>
        <v>7.7492982932951637</v>
      </c>
      <c r="R27" s="78">
        <f>LevelizationSchedule!V155</f>
        <v>7.7492982932951637</v>
      </c>
      <c r="S27" s="78">
        <f>LevelizationSchedule!W155</f>
        <v>7.7492982932951637</v>
      </c>
      <c r="T27" s="78">
        <f>LevelizationSchedule!X155</f>
        <v>7.7492982932951628</v>
      </c>
      <c r="U27" s="78">
        <f>LevelizationSchedule!Y155</f>
        <v>7.749298293295162</v>
      </c>
      <c r="V27" s="78">
        <f>LevelizationSchedule!Z155</f>
        <v>7.7492982932951664</v>
      </c>
      <c r="W27" s="78">
        <f>LevelizationSchedule!AA155</f>
        <v>7.7492982932951646</v>
      </c>
      <c r="X27" s="78">
        <f>LevelizationSchedule!AB155</f>
        <v>7.7492982932951646</v>
      </c>
      <c r="Y27" s="78">
        <f>LevelizationSchedule!AC155</f>
        <v>7.7492982932951664</v>
      </c>
      <c r="Z27" s="78">
        <f>LevelizationSchedule!AD155</f>
        <v>7.7492982932951628</v>
      </c>
      <c r="AA27" s="78">
        <f>LevelizationSchedule!AE155</f>
        <v>7.7492982932951646</v>
      </c>
      <c r="AB27" s="78">
        <f>LevelizationSchedule!AF155</f>
        <v>7.7492982932951646</v>
      </c>
      <c r="AC27" s="78">
        <f>LevelizationSchedule!AG155</f>
        <v>7.7492982932951637</v>
      </c>
      <c r="AD27" s="78">
        <f>LevelizationSchedule!AH155</f>
        <v>7.7492982932951646</v>
      </c>
      <c r="AE27" s="78">
        <f>LevelizationSchedule!AI155</f>
        <v>7.7492982932951646</v>
      </c>
      <c r="AF27" s="78">
        <f>LevelizationSchedule!AJ155</f>
        <v>7.7492982932951646</v>
      </c>
      <c r="AG27" s="78">
        <f>LevelizationSchedule!AK155</f>
        <v>7.7492982932951637</v>
      </c>
      <c r="AH27" s="78">
        <f>LevelizationSchedule!AL155</f>
        <v>7.7492982932951655</v>
      </c>
      <c r="AI27" s="78">
        <f>LevelizationSchedule!AM155</f>
        <v>7.7492982932951655</v>
      </c>
      <c r="AJ27" s="78">
        <f>LevelizationSchedule!AN155</f>
        <v>7.7492982932951646</v>
      </c>
      <c r="AK27" s="78">
        <f>LevelizationSchedule!AO155</f>
        <v>7.7492982932951655</v>
      </c>
      <c r="AL27" s="78">
        <f>LevelizationSchedule!AP155</f>
        <v>7.7492982932951655</v>
      </c>
      <c r="AM27" s="78">
        <f>LevelizationSchedule!AQ155</f>
        <v>7.7492982932951628</v>
      </c>
      <c r="AN27" s="78">
        <f>LevelizationSchedule!AR155</f>
        <v>7.7492982932951655</v>
      </c>
      <c r="AO27" s="78">
        <f>LevelizationSchedule!AS155</f>
        <v>7.7492982932951655</v>
      </c>
      <c r="AP27" s="80">
        <f t="shared" si="74"/>
        <v>0</v>
      </c>
      <c r="AQ27" s="80">
        <f t="shared" si="0"/>
        <v>0</v>
      </c>
      <c r="AR27" s="80">
        <f t="shared" si="1"/>
        <v>0</v>
      </c>
      <c r="AS27" s="80">
        <f t="shared" si="2"/>
        <v>0</v>
      </c>
      <c r="AT27" s="80">
        <f t="shared" si="3"/>
        <v>0</v>
      </c>
      <c r="AU27" s="80">
        <f t="shared" si="4"/>
        <v>0</v>
      </c>
      <c r="AV27" s="80">
        <f t="shared" si="5"/>
        <v>0</v>
      </c>
      <c r="AW27" s="80">
        <f t="shared" si="6"/>
        <v>3.8746491466475814</v>
      </c>
      <c r="AX27" s="80">
        <f t="shared" si="7"/>
        <v>3.8746491466475823</v>
      </c>
      <c r="AY27" s="80">
        <f t="shared" si="8"/>
        <v>3.8746491466475828</v>
      </c>
      <c r="AZ27" s="80">
        <f t="shared" si="9"/>
        <v>3.8746491466475828</v>
      </c>
      <c r="BA27" s="80">
        <f t="shared" si="10"/>
        <v>3.8746491466475814</v>
      </c>
      <c r="BB27" s="80">
        <f t="shared" si="11"/>
        <v>3.874649146647581</v>
      </c>
      <c r="BC27" s="80">
        <f t="shared" si="12"/>
        <v>3.8746491466475819</v>
      </c>
      <c r="BD27" s="80">
        <f t="shared" si="13"/>
        <v>3.8746491466475819</v>
      </c>
      <c r="BE27" s="80">
        <f t="shared" si="14"/>
        <v>3.8746491466475819</v>
      </c>
      <c r="BF27" s="80">
        <f t="shared" si="15"/>
        <v>3.8746491466475814</v>
      </c>
      <c r="BG27" s="80">
        <f t="shared" si="16"/>
        <v>3.874649146647581</v>
      </c>
      <c r="BH27" s="80">
        <f t="shared" si="17"/>
        <v>3.8746491466475832</v>
      </c>
      <c r="BI27" s="80">
        <f t="shared" si="18"/>
        <v>3.8746491466475823</v>
      </c>
      <c r="BJ27" s="80">
        <f t="shared" si="19"/>
        <v>3.8746491466475823</v>
      </c>
      <c r="BK27" s="80">
        <f t="shared" si="20"/>
        <v>3.8746491466475832</v>
      </c>
      <c r="BL27" s="80">
        <f t="shared" si="21"/>
        <v>3.8746491466475814</v>
      </c>
      <c r="BM27" s="80">
        <f t="shared" si="22"/>
        <v>3.8746491466475823</v>
      </c>
      <c r="BN27" s="80">
        <f t="shared" si="23"/>
        <v>3.8746491466475823</v>
      </c>
      <c r="BO27" s="80">
        <f t="shared" si="24"/>
        <v>3.8746491466475819</v>
      </c>
      <c r="BP27" s="80">
        <f t="shared" si="25"/>
        <v>3.8746491466475823</v>
      </c>
      <c r="BQ27" s="80">
        <f t="shared" si="26"/>
        <v>3.8746491466475823</v>
      </c>
      <c r="BR27" s="80">
        <f t="shared" si="27"/>
        <v>3.8746491466475823</v>
      </c>
      <c r="BS27" s="80">
        <f t="shared" si="28"/>
        <v>3.8746491466475819</v>
      </c>
      <c r="BT27" s="80">
        <f t="shared" si="29"/>
        <v>3.8746491466475828</v>
      </c>
      <c r="BU27" s="80">
        <f t="shared" si="30"/>
        <v>3.8746491466475828</v>
      </c>
      <c r="BV27" s="80">
        <f t="shared" si="31"/>
        <v>3.8746491466475823</v>
      </c>
      <c r="BW27" s="80">
        <f t="shared" si="32"/>
        <v>3.8746491466475828</v>
      </c>
      <c r="BX27" s="80">
        <f t="shared" si="33"/>
        <v>3.8746491466475828</v>
      </c>
      <c r="BY27" s="80">
        <f t="shared" si="34"/>
        <v>3.8746491466475814</v>
      </c>
      <c r="BZ27" s="80">
        <f t="shared" si="35"/>
        <v>3.8746491466475828</v>
      </c>
      <c r="CA27" s="80">
        <f t="shared" si="36"/>
        <v>3.8746491466475828</v>
      </c>
      <c r="CB27" s="83">
        <f t="shared" si="75"/>
        <v>0</v>
      </c>
      <c r="CC27" s="83">
        <f t="shared" si="37"/>
        <v>0</v>
      </c>
      <c r="CD27" s="83">
        <f t="shared" si="38"/>
        <v>0</v>
      </c>
      <c r="CE27" s="83">
        <f t="shared" si="39"/>
        <v>0</v>
      </c>
      <c r="CF27" s="83">
        <f t="shared" si="40"/>
        <v>0</v>
      </c>
      <c r="CG27" s="83">
        <f t="shared" si="41"/>
        <v>0</v>
      </c>
      <c r="CH27" s="83">
        <f t="shared" si="42"/>
        <v>0</v>
      </c>
      <c r="CI27" s="83">
        <f t="shared" si="43"/>
        <v>3.8746491466475814</v>
      </c>
      <c r="CJ27" s="83">
        <f t="shared" si="44"/>
        <v>3.8746491466475823</v>
      </c>
      <c r="CK27" s="83">
        <f t="shared" si="45"/>
        <v>3.8746491466475828</v>
      </c>
      <c r="CL27" s="83">
        <f t="shared" si="46"/>
        <v>3.8746491466475828</v>
      </c>
      <c r="CM27" s="83">
        <f t="shared" si="47"/>
        <v>3.8746491466475814</v>
      </c>
      <c r="CN27" s="83">
        <f t="shared" si="48"/>
        <v>3.874649146647581</v>
      </c>
      <c r="CO27" s="83">
        <f t="shared" si="49"/>
        <v>3.8746491466475819</v>
      </c>
      <c r="CP27" s="83">
        <f t="shared" si="50"/>
        <v>3.8746491466475819</v>
      </c>
      <c r="CQ27" s="83">
        <f t="shared" si="51"/>
        <v>3.8746491466475819</v>
      </c>
      <c r="CR27" s="83">
        <f t="shared" si="52"/>
        <v>3.8746491466475814</v>
      </c>
      <c r="CS27" s="83">
        <f t="shared" si="53"/>
        <v>3.874649146647581</v>
      </c>
      <c r="CT27" s="83">
        <f t="shared" si="54"/>
        <v>3.8746491466475832</v>
      </c>
      <c r="CU27" s="83">
        <f t="shared" si="55"/>
        <v>3.8746491466475823</v>
      </c>
      <c r="CV27" s="83">
        <f t="shared" si="56"/>
        <v>3.8746491466475823</v>
      </c>
      <c r="CW27" s="83">
        <f t="shared" si="57"/>
        <v>3.8746491466475832</v>
      </c>
      <c r="CX27" s="83">
        <f t="shared" si="58"/>
        <v>3.8746491466475814</v>
      </c>
      <c r="CY27" s="83">
        <f t="shared" si="59"/>
        <v>3.8746491466475823</v>
      </c>
      <c r="CZ27" s="83">
        <f t="shared" si="60"/>
        <v>3.8746491466475823</v>
      </c>
      <c r="DA27" s="83">
        <f t="shared" si="61"/>
        <v>3.8746491466475819</v>
      </c>
      <c r="DB27" s="83">
        <f t="shared" si="62"/>
        <v>3.8746491466475823</v>
      </c>
      <c r="DC27" s="83">
        <f t="shared" si="63"/>
        <v>3.8746491466475823</v>
      </c>
      <c r="DD27" s="83">
        <f t="shared" si="64"/>
        <v>3.8746491466475823</v>
      </c>
      <c r="DE27" s="83">
        <f t="shared" si="65"/>
        <v>3.8746491466475819</v>
      </c>
      <c r="DF27" s="83">
        <f t="shared" si="66"/>
        <v>3.8746491466475828</v>
      </c>
      <c r="DG27" s="83">
        <f t="shared" si="67"/>
        <v>3.8746491466475828</v>
      </c>
      <c r="DH27" s="83">
        <f t="shared" si="68"/>
        <v>3.8746491466475823</v>
      </c>
      <c r="DI27" s="83">
        <f t="shared" si="69"/>
        <v>3.8746491466475828</v>
      </c>
      <c r="DJ27" s="83">
        <f t="shared" si="70"/>
        <v>3.8746491466475828</v>
      </c>
      <c r="DK27" s="83">
        <f t="shared" si="71"/>
        <v>3.8746491466475814</v>
      </c>
      <c r="DL27" s="83">
        <f t="shared" si="72"/>
        <v>3.8746491466475828</v>
      </c>
      <c r="DM27" s="83">
        <f t="shared" si="73"/>
        <v>3.8746491466475828</v>
      </c>
    </row>
    <row r="28" spans="2:117" x14ac:dyDescent="0.35">
      <c r="B28" s="27" t="s">
        <v>2092</v>
      </c>
      <c r="C28" s="27" t="s">
        <v>25</v>
      </c>
      <c r="D28" s="78">
        <f>LevelizationSchedule!H156</f>
        <v>0</v>
      </c>
      <c r="E28" s="78">
        <f>LevelizationSchedule!I156</f>
        <v>0</v>
      </c>
      <c r="F28" s="78">
        <f>LevelizationSchedule!J156</f>
        <v>0</v>
      </c>
      <c r="G28" s="78">
        <f>LevelizationSchedule!K156</f>
        <v>0</v>
      </c>
      <c r="H28" s="78">
        <f>LevelizationSchedule!L156</f>
        <v>0</v>
      </c>
      <c r="I28" s="78">
        <f>LevelizationSchedule!M156</f>
        <v>0</v>
      </c>
      <c r="J28" s="78">
        <f>LevelizationSchedule!N156</f>
        <v>0</v>
      </c>
      <c r="K28" s="78">
        <f>LevelizationSchedule!O156</f>
        <v>12.915497155491943</v>
      </c>
      <c r="L28" s="78">
        <f>LevelizationSchedule!P156</f>
        <v>12.915497155491938</v>
      </c>
      <c r="M28" s="78">
        <f>LevelizationSchedule!Q156</f>
        <v>10.33239772439355</v>
      </c>
      <c r="N28" s="78">
        <f>LevelizationSchedule!R156</f>
        <v>10.332397724393553</v>
      </c>
      <c r="O28" s="78">
        <f>LevelizationSchedule!S156</f>
        <v>7.749298293295162</v>
      </c>
      <c r="P28" s="78">
        <f>LevelizationSchedule!T156</f>
        <v>7.7492982932951628</v>
      </c>
      <c r="Q28" s="78">
        <f>LevelizationSchedule!U156</f>
        <v>7.749298293295162</v>
      </c>
      <c r="R28" s="78">
        <f>LevelizationSchedule!V156</f>
        <v>7.7492982932951637</v>
      </c>
      <c r="S28" s="78">
        <f>LevelizationSchedule!W156</f>
        <v>7.7492982932951655</v>
      </c>
      <c r="T28" s="78">
        <f>LevelizationSchedule!X156</f>
        <v>7.7492982932951664</v>
      </c>
      <c r="U28" s="78">
        <f>LevelizationSchedule!Y156</f>
        <v>7.7492982932951655</v>
      </c>
      <c r="V28" s="78">
        <f>LevelizationSchedule!Z156</f>
        <v>7.7492982932951673</v>
      </c>
      <c r="W28" s="78">
        <f>LevelizationSchedule!AA156</f>
        <v>7.749298293295162</v>
      </c>
      <c r="X28" s="78">
        <f>LevelizationSchedule!AB156</f>
        <v>7.7492982932951602</v>
      </c>
      <c r="Y28" s="78">
        <f>LevelizationSchedule!AC156</f>
        <v>7.7492982932951646</v>
      </c>
      <c r="Z28" s="78">
        <f>LevelizationSchedule!AD156</f>
        <v>7.7492982932951637</v>
      </c>
      <c r="AA28" s="78">
        <f>LevelizationSchedule!AE156</f>
        <v>7.7492982932951646</v>
      </c>
      <c r="AB28" s="78">
        <f>LevelizationSchedule!AF156</f>
        <v>7.7492982932951646</v>
      </c>
      <c r="AC28" s="78">
        <f>LevelizationSchedule!AG156</f>
        <v>7.7492982932951646</v>
      </c>
      <c r="AD28" s="78">
        <f>LevelizationSchedule!AH156</f>
        <v>7.7492982932951637</v>
      </c>
      <c r="AE28" s="78">
        <f>LevelizationSchedule!AI156</f>
        <v>7.7492982932951637</v>
      </c>
      <c r="AF28" s="78">
        <f>LevelizationSchedule!AJ156</f>
        <v>7.7492982932951664</v>
      </c>
      <c r="AG28" s="78">
        <f>LevelizationSchedule!AK156</f>
        <v>7.7492982932951628</v>
      </c>
      <c r="AH28" s="78">
        <f>LevelizationSchedule!AL156</f>
        <v>7.7492982932951646</v>
      </c>
      <c r="AI28" s="78">
        <f>LevelizationSchedule!AM156</f>
        <v>7.7492982932951655</v>
      </c>
      <c r="AJ28" s="78">
        <f>LevelizationSchedule!AN156</f>
        <v>7.7492982932951655</v>
      </c>
      <c r="AK28" s="78">
        <f>LevelizationSchedule!AO156</f>
        <v>7.7492982932951655</v>
      </c>
      <c r="AL28" s="78">
        <f>LevelizationSchedule!AP156</f>
        <v>7.7492982932951637</v>
      </c>
      <c r="AM28" s="78">
        <f>LevelizationSchedule!AQ156</f>
        <v>7.7492982932951637</v>
      </c>
      <c r="AN28" s="78">
        <f>LevelizationSchedule!AR156</f>
        <v>7.7492982932951611</v>
      </c>
      <c r="AO28" s="78">
        <f>LevelizationSchedule!AS156</f>
        <v>7.7492982932951646</v>
      </c>
      <c r="AP28" s="80">
        <f t="shared" si="74"/>
        <v>0</v>
      </c>
      <c r="AQ28" s="80">
        <f t="shared" si="0"/>
        <v>0</v>
      </c>
      <c r="AR28" s="80">
        <f t="shared" si="1"/>
        <v>0</v>
      </c>
      <c r="AS28" s="80">
        <f t="shared" si="2"/>
        <v>0</v>
      </c>
      <c r="AT28" s="80">
        <f t="shared" si="3"/>
        <v>0</v>
      </c>
      <c r="AU28" s="80">
        <f t="shared" si="4"/>
        <v>0</v>
      </c>
      <c r="AV28" s="80">
        <f t="shared" si="5"/>
        <v>0</v>
      </c>
      <c r="AW28" s="80">
        <f t="shared" si="6"/>
        <v>6.4577485777459716</v>
      </c>
      <c r="AX28" s="80">
        <f t="shared" si="7"/>
        <v>6.4577485777459689</v>
      </c>
      <c r="AY28" s="80">
        <f t="shared" si="8"/>
        <v>5.1661988621967749</v>
      </c>
      <c r="AZ28" s="80">
        <f t="shared" si="9"/>
        <v>5.1661988621967767</v>
      </c>
      <c r="BA28" s="80">
        <f t="shared" si="10"/>
        <v>3.874649146647581</v>
      </c>
      <c r="BB28" s="80">
        <f t="shared" si="11"/>
        <v>3.8746491466475814</v>
      </c>
      <c r="BC28" s="80">
        <f t="shared" si="12"/>
        <v>3.874649146647581</v>
      </c>
      <c r="BD28" s="80">
        <f t="shared" si="13"/>
        <v>3.8746491466475819</v>
      </c>
      <c r="BE28" s="80">
        <f t="shared" si="14"/>
        <v>3.8746491466475828</v>
      </c>
      <c r="BF28" s="80">
        <f t="shared" si="15"/>
        <v>3.8746491466475832</v>
      </c>
      <c r="BG28" s="80">
        <f t="shared" si="16"/>
        <v>3.8746491466475828</v>
      </c>
      <c r="BH28" s="80">
        <f t="shared" si="17"/>
        <v>3.8746491466475836</v>
      </c>
      <c r="BI28" s="80">
        <f t="shared" si="18"/>
        <v>3.874649146647581</v>
      </c>
      <c r="BJ28" s="80">
        <f t="shared" si="19"/>
        <v>3.8746491466475801</v>
      </c>
      <c r="BK28" s="80">
        <f t="shared" si="20"/>
        <v>3.8746491466475823</v>
      </c>
      <c r="BL28" s="80">
        <f t="shared" si="21"/>
        <v>3.8746491466475819</v>
      </c>
      <c r="BM28" s="80">
        <f t="shared" si="22"/>
        <v>3.8746491466475823</v>
      </c>
      <c r="BN28" s="80">
        <f t="shared" si="23"/>
        <v>3.8746491466475823</v>
      </c>
      <c r="BO28" s="80">
        <f t="shared" si="24"/>
        <v>3.8746491466475823</v>
      </c>
      <c r="BP28" s="80">
        <f t="shared" si="25"/>
        <v>3.8746491466475819</v>
      </c>
      <c r="BQ28" s="80">
        <f t="shared" si="26"/>
        <v>3.8746491466475819</v>
      </c>
      <c r="BR28" s="80">
        <f t="shared" si="27"/>
        <v>3.8746491466475832</v>
      </c>
      <c r="BS28" s="80">
        <f t="shared" si="28"/>
        <v>3.8746491466475814</v>
      </c>
      <c r="BT28" s="80">
        <f t="shared" si="29"/>
        <v>3.8746491466475823</v>
      </c>
      <c r="BU28" s="80">
        <f t="shared" si="30"/>
        <v>3.8746491466475828</v>
      </c>
      <c r="BV28" s="80">
        <f t="shared" si="31"/>
        <v>3.8746491466475828</v>
      </c>
      <c r="BW28" s="80">
        <f t="shared" si="32"/>
        <v>3.8746491466475828</v>
      </c>
      <c r="BX28" s="80">
        <f t="shared" si="33"/>
        <v>3.8746491466475819</v>
      </c>
      <c r="BY28" s="80">
        <f t="shared" si="34"/>
        <v>3.8746491466475819</v>
      </c>
      <c r="BZ28" s="80">
        <f t="shared" si="35"/>
        <v>3.8746491466475805</v>
      </c>
      <c r="CA28" s="80">
        <f t="shared" si="36"/>
        <v>3.8746491466475823</v>
      </c>
      <c r="CB28" s="83">
        <f t="shared" si="75"/>
        <v>0</v>
      </c>
      <c r="CC28" s="83">
        <f t="shared" si="37"/>
        <v>0</v>
      </c>
      <c r="CD28" s="83">
        <f t="shared" si="38"/>
        <v>0</v>
      </c>
      <c r="CE28" s="83">
        <f t="shared" si="39"/>
        <v>0</v>
      </c>
      <c r="CF28" s="83">
        <f t="shared" si="40"/>
        <v>0</v>
      </c>
      <c r="CG28" s="83">
        <f t="shared" si="41"/>
        <v>0</v>
      </c>
      <c r="CH28" s="83">
        <f t="shared" si="42"/>
        <v>0</v>
      </c>
      <c r="CI28" s="83">
        <f t="shared" si="43"/>
        <v>6.4577485777459716</v>
      </c>
      <c r="CJ28" s="83">
        <f t="shared" si="44"/>
        <v>6.4577485777459689</v>
      </c>
      <c r="CK28" s="83">
        <f t="shared" si="45"/>
        <v>5.1661988621967749</v>
      </c>
      <c r="CL28" s="83">
        <f t="shared" si="46"/>
        <v>5.1661988621967767</v>
      </c>
      <c r="CM28" s="83">
        <f t="shared" si="47"/>
        <v>3.874649146647581</v>
      </c>
      <c r="CN28" s="83">
        <f t="shared" si="48"/>
        <v>3.8746491466475814</v>
      </c>
      <c r="CO28" s="83">
        <f t="shared" si="49"/>
        <v>3.874649146647581</v>
      </c>
      <c r="CP28" s="83">
        <f t="shared" si="50"/>
        <v>3.8746491466475819</v>
      </c>
      <c r="CQ28" s="83">
        <f t="shared" si="51"/>
        <v>3.8746491466475828</v>
      </c>
      <c r="CR28" s="83">
        <f t="shared" si="52"/>
        <v>3.8746491466475832</v>
      </c>
      <c r="CS28" s="83">
        <f t="shared" si="53"/>
        <v>3.8746491466475828</v>
      </c>
      <c r="CT28" s="83">
        <f t="shared" si="54"/>
        <v>3.8746491466475836</v>
      </c>
      <c r="CU28" s="83">
        <f t="shared" si="55"/>
        <v>3.874649146647581</v>
      </c>
      <c r="CV28" s="83">
        <f t="shared" si="56"/>
        <v>3.8746491466475801</v>
      </c>
      <c r="CW28" s="83">
        <f t="shared" si="57"/>
        <v>3.8746491466475823</v>
      </c>
      <c r="CX28" s="83">
        <f t="shared" si="58"/>
        <v>3.8746491466475819</v>
      </c>
      <c r="CY28" s="83">
        <f t="shared" si="59"/>
        <v>3.8746491466475823</v>
      </c>
      <c r="CZ28" s="83">
        <f t="shared" si="60"/>
        <v>3.8746491466475823</v>
      </c>
      <c r="DA28" s="83">
        <f t="shared" si="61"/>
        <v>3.8746491466475823</v>
      </c>
      <c r="DB28" s="83">
        <f t="shared" si="62"/>
        <v>3.8746491466475819</v>
      </c>
      <c r="DC28" s="83">
        <f t="shared" si="63"/>
        <v>3.8746491466475819</v>
      </c>
      <c r="DD28" s="83">
        <f t="shared" si="64"/>
        <v>3.8746491466475832</v>
      </c>
      <c r="DE28" s="83">
        <f t="shared" si="65"/>
        <v>3.8746491466475814</v>
      </c>
      <c r="DF28" s="83">
        <f t="shared" si="66"/>
        <v>3.8746491466475823</v>
      </c>
      <c r="DG28" s="83">
        <f t="shared" si="67"/>
        <v>3.8746491466475828</v>
      </c>
      <c r="DH28" s="83">
        <f t="shared" si="68"/>
        <v>3.8746491466475828</v>
      </c>
      <c r="DI28" s="83">
        <f t="shared" si="69"/>
        <v>3.8746491466475828</v>
      </c>
      <c r="DJ28" s="83">
        <f t="shared" si="70"/>
        <v>3.8746491466475819</v>
      </c>
      <c r="DK28" s="83">
        <f t="shared" si="71"/>
        <v>3.8746491466475819</v>
      </c>
      <c r="DL28" s="83">
        <f t="shared" si="72"/>
        <v>3.8746491466475805</v>
      </c>
      <c r="DM28" s="83">
        <f t="shared" si="73"/>
        <v>3.8746491466475823</v>
      </c>
    </row>
    <row r="29" spans="2:117" x14ac:dyDescent="0.35">
      <c r="B29" s="27" t="s">
        <v>2093</v>
      </c>
      <c r="C29" s="27" t="s">
        <v>127</v>
      </c>
      <c r="D29" s="78">
        <f>LevelizationSchedule!H157</f>
        <v>0</v>
      </c>
      <c r="E29" s="78">
        <f>LevelizationSchedule!I157</f>
        <v>0</v>
      </c>
      <c r="F29" s="78">
        <f>LevelizationSchedule!J157</f>
        <v>0</v>
      </c>
      <c r="G29" s="78">
        <f>LevelizationSchedule!K157</f>
        <v>0</v>
      </c>
      <c r="H29" s="78">
        <f>LevelizationSchedule!L157</f>
        <v>0</v>
      </c>
      <c r="I29" s="78">
        <f>LevelizationSchedule!M157</f>
        <v>0</v>
      </c>
      <c r="J29" s="78">
        <f>LevelizationSchedule!N157</f>
        <v>0</v>
      </c>
      <c r="K29" s="78">
        <f>LevelizationSchedule!O157</f>
        <v>12.915497155491941</v>
      </c>
      <c r="L29" s="78">
        <f>LevelizationSchedule!P157</f>
        <v>10.332397724393553</v>
      </c>
      <c r="M29" s="78">
        <f>LevelizationSchedule!Q157</f>
        <v>10.33239772439355</v>
      </c>
      <c r="N29" s="78">
        <f>LevelizationSchedule!R157</f>
        <v>7.749298293295162</v>
      </c>
      <c r="O29" s="78">
        <f>LevelizationSchedule!S157</f>
        <v>7.7492982932951628</v>
      </c>
      <c r="P29" s="78">
        <f>LevelizationSchedule!T157</f>
        <v>7.7492982932951637</v>
      </c>
      <c r="Q29" s="78">
        <f>LevelizationSchedule!U157</f>
        <v>7.7492982932951637</v>
      </c>
      <c r="R29" s="78">
        <f>LevelizationSchedule!V157</f>
        <v>7.7492982932951655</v>
      </c>
      <c r="S29" s="78">
        <f>LevelizationSchedule!W157</f>
        <v>7.7492982932951646</v>
      </c>
      <c r="T29" s="78">
        <f>LevelizationSchedule!X157</f>
        <v>7.7492982932951655</v>
      </c>
      <c r="U29" s="78">
        <f>LevelizationSchedule!Y157</f>
        <v>7.7492982932951664</v>
      </c>
      <c r="V29" s="78">
        <f>LevelizationSchedule!Z157</f>
        <v>7.7492982932951628</v>
      </c>
      <c r="W29" s="78">
        <f>LevelizationSchedule!AA157</f>
        <v>7.749298293295162</v>
      </c>
      <c r="X29" s="78">
        <f>LevelizationSchedule!AB157</f>
        <v>7.7492982932951628</v>
      </c>
      <c r="Y29" s="78">
        <f>LevelizationSchedule!AC157</f>
        <v>7.7492982932951628</v>
      </c>
      <c r="Z29" s="78">
        <f>LevelizationSchedule!AD157</f>
        <v>7.7492982932951655</v>
      </c>
      <c r="AA29" s="78">
        <f>LevelizationSchedule!AE157</f>
        <v>7.7492982932951628</v>
      </c>
      <c r="AB29" s="78">
        <f>LevelizationSchedule!AF157</f>
        <v>7.7492982932951646</v>
      </c>
      <c r="AC29" s="78">
        <f>LevelizationSchedule!AG157</f>
        <v>7.7492982932951646</v>
      </c>
      <c r="AD29" s="78">
        <f>LevelizationSchedule!AH157</f>
        <v>7.7492982932951611</v>
      </c>
      <c r="AE29" s="78">
        <f>LevelizationSchedule!AI157</f>
        <v>7.7492982932951637</v>
      </c>
      <c r="AF29" s="78">
        <f>LevelizationSchedule!AJ157</f>
        <v>7.7492982932951628</v>
      </c>
      <c r="AG29" s="78">
        <f>LevelizationSchedule!AK157</f>
        <v>7.7492982932951655</v>
      </c>
      <c r="AH29" s="78">
        <f>LevelizationSchedule!AL157</f>
        <v>7.7492982932951611</v>
      </c>
      <c r="AI29" s="78">
        <f>LevelizationSchedule!AM157</f>
        <v>7.749298293295162</v>
      </c>
      <c r="AJ29" s="78">
        <f>LevelizationSchedule!AN157</f>
        <v>7.7492982932951646</v>
      </c>
      <c r="AK29" s="78">
        <f>LevelizationSchedule!AO157</f>
        <v>7.7492982932951637</v>
      </c>
      <c r="AL29" s="78">
        <f>LevelizationSchedule!AP157</f>
        <v>7.7492982932951646</v>
      </c>
      <c r="AM29" s="78">
        <f>LevelizationSchedule!AQ157</f>
        <v>7.749298293295162</v>
      </c>
      <c r="AN29" s="78">
        <f>LevelizationSchedule!AR157</f>
        <v>7.7492982932951646</v>
      </c>
      <c r="AO29" s="78">
        <f>LevelizationSchedule!AS157</f>
        <v>7.7492982932951664</v>
      </c>
      <c r="AP29" s="80">
        <f t="shared" si="74"/>
        <v>0</v>
      </c>
      <c r="AQ29" s="80">
        <f t="shared" si="0"/>
        <v>0</v>
      </c>
      <c r="AR29" s="80">
        <f t="shared" si="1"/>
        <v>0</v>
      </c>
      <c r="AS29" s="80">
        <f t="shared" si="2"/>
        <v>0</v>
      </c>
      <c r="AT29" s="80">
        <f t="shared" si="3"/>
        <v>0</v>
      </c>
      <c r="AU29" s="80">
        <f t="shared" si="4"/>
        <v>0</v>
      </c>
      <c r="AV29" s="80">
        <f t="shared" si="5"/>
        <v>0</v>
      </c>
      <c r="AW29" s="80">
        <f t="shared" si="6"/>
        <v>6.4577485777459707</v>
      </c>
      <c r="AX29" s="80">
        <f t="shared" si="7"/>
        <v>5.1661988621967767</v>
      </c>
      <c r="AY29" s="80">
        <f t="shared" si="8"/>
        <v>5.1661988621967749</v>
      </c>
      <c r="AZ29" s="80">
        <f t="shared" si="9"/>
        <v>3.874649146647581</v>
      </c>
      <c r="BA29" s="80">
        <f t="shared" si="10"/>
        <v>3.8746491466475814</v>
      </c>
      <c r="BB29" s="80">
        <f t="shared" si="11"/>
        <v>3.8746491466475819</v>
      </c>
      <c r="BC29" s="80">
        <f t="shared" si="12"/>
        <v>3.8746491466475819</v>
      </c>
      <c r="BD29" s="80">
        <f t="shared" si="13"/>
        <v>3.8746491466475828</v>
      </c>
      <c r="BE29" s="80">
        <f t="shared" si="14"/>
        <v>3.8746491466475823</v>
      </c>
      <c r="BF29" s="80">
        <f t="shared" si="15"/>
        <v>3.8746491466475828</v>
      </c>
      <c r="BG29" s="80">
        <f t="shared" si="16"/>
        <v>3.8746491466475832</v>
      </c>
      <c r="BH29" s="80">
        <f t="shared" si="17"/>
        <v>3.8746491466475814</v>
      </c>
      <c r="BI29" s="80">
        <f t="shared" si="18"/>
        <v>3.874649146647581</v>
      </c>
      <c r="BJ29" s="80">
        <f t="shared" si="19"/>
        <v>3.8746491466475814</v>
      </c>
      <c r="BK29" s="80">
        <f t="shared" si="20"/>
        <v>3.8746491466475814</v>
      </c>
      <c r="BL29" s="80">
        <f t="shared" si="21"/>
        <v>3.8746491466475828</v>
      </c>
      <c r="BM29" s="80">
        <f t="shared" si="22"/>
        <v>3.8746491466475814</v>
      </c>
      <c r="BN29" s="80">
        <f t="shared" si="23"/>
        <v>3.8746491466475823</v>
      </c>
      <c r="BO29" s="80">
        <f t="shared" si="24"/>
        <v>3.8746491466475823</v>
      </c>
      <c r="BP29" s="80">
        <f t="shared" si="25"/>
        <v>3.8746491466475805</v>
      </c>
      <c r="BQ29" s="80">
        <f t="shared" si="26"/>
        <v>3.8746491466475819</v>
      </c>
      <c r="BR29" s="80">
        <f t="shared" si="27"/>
        <v>3.8746491466475814</v>
      </c>
      <c r="BS29" s="80">
        <f t="shared" si="28"/>
        <v>3.8746491466475828</v>
      </c>
      <c r="BT29" s="80">
        <f t="shared" si="29"/>
        <v>3.8746491466475805</v>
      </c>
      <c r="BU29" s="80">
        <f t="shared" si="30"/>
        <v>3.874649146647581</v>
      </c>
      <c r="BV29" s="80">
        <f t="shared" si="31"/>
        <v>3.8746491466475823</v>
      </c>
      <c r="BW29" s="80">
        <f t="shared" si="32"/>
        <v>3.8746491466475819</v>
      </c>
      <c r="BX29" s="80">
        <f t="shared" si="33"/>
        <v>3.8746491466475823</v>
      </c>
      <c r="BY29" s="80">
        <f t="shared" si="34"/>
        <v>3.874649146647581</v>
      </c>
      <c r="BZ29" s="80">
        <f t="shared" si="35"/>
        <v>3.8746491466475823</v>
      </c>
      <c r="CA29" s="80">
        <f t="shared" si="36"/>
        <v>3.8746491466475832</v>
      </c>
      <c r="CB29" s="83">
        <f t="shared" si="75"/>
        <v>0</v>
      </c>
      <c r="CC29" s="83">
        <f t="shared" si="37"/>
        <v>0</v>
      </c>
      <c r="CD29" s="83">
        <f t="shared" si="38"/>
        <v>0</v>
      </c>
      <c r="CE29" s="83">
        <f t="shared" si="39"/>
        <v>0</v>
      </c>
      <c r="CF29" s="83">
        <f t="shared" si="40"/>
        <v>0</v>
      </c>
      <c r="CG29" s="83">
        <f t="shared" si="41"/>
        <v>0</v>
      </c>
      <c r="CH29" s="83">
        <f t="shared" si="42"/>
        <v>0</v>
      </c>
      <c r="CI29" s="83">
        <f t="shared" si="43"/>
        <v>6.4577485777459707</v>
      </c>
      <c r="CJ29" s="83">
        <f t="shared" si="44"/>
        <v>5.1661988621967767</v>
      </c>
      <c r="CK29" s="83">
        <f t="shared" si="45"/>
        <v>5.1661988621967749</v>
      </c>
      <c r="CL29" s="83">
        <f t="shared" si="46"/>
        <v>3.874649146647581</v>
      </c>
      <c r="CM29" s="83">
        <f t="shared" si="47"/>
        <v>3.8746491466475814</v>
      </c>
      <c r="CN29" s="83">
        <f t="shared" si="48"/>
        <v>3.8746491466475819</v>
      </c>
      <c r="CO29" s="83">
        <f t="shared" si="49"/>
        <v>3.8746491466475819</v>
      </c>
      <c r="CP29" s="83">
        <f t="shared" si="50"/>
        <v>3.8746491466475828</v>
      </c>
      <c r="CQ29" s="83">
        <f t="shared" si="51"/>
        <v>3.8746491466475823</v>
      </c>
      <c r="CR29" s="83">
        <f t="shared" si="52"/>
        <v>3.8746491466475828</v>
      </c>
      <c r="CS29" s="83">
        <f t="shared" si="53"/>
        <v>3.8746491466475832</v>
      </c>
      <c r="CT29" s="83">
        <f t="shared" si="54"/>
        <v>3.8746491466475814</v>
      </c>
      <c r="CU29" s="83">
        <f t="shared" si="55"/>
        <v>3.874649146647581</v>
      </c>
      <c r="CV29" s="83">
        <f t="shared" si="56"/>
        <v>3.8746491466475814</v>
      </c>
      <c r="CW29" s="83">
        <f t="shared" si="57"/>
        <v>3.8746491466475814</v>
      </c>
      <c r="CX29" s="83">
        <f t="shared" si="58"/>
        <v>3.8746491466475828</v>
      </c>
      <c r="CY29" s="83">
        <f t="shared" si="59"/>
        <v>3.8746491466475814</v>
      </c>
      <c r="CZ29" s="83">
        <f t="shared" si="60"/>
        <v>3.8746491466475823</v>
      </c>
      <c r="DA29" s="83">
        <f t="shared" si="61"/>
        <v>3.8746491466475823</v>
      </c>
      <c r="DB29" s="83">
        <f t="shared" si="62"/>
        <v>3.8746491466475805</v>
      </c>
      <c r="DC29" s="83">
        <f t="shared" si="63"/>
        <v>3.8746491466475819</v>
      </c>
      <c r="DD29" s="83">
        <f t="shared" si="64"/>
        <v>3.8746491466475814</v>
      </c>
      <c r="DE29" s="83">
        <f t="shared" si="65"/>
        <v>3.8746491466475828</v>
      </c>
      <c r="DF29" s="83">
        <f t="shared" si="66"/>
        <v>3.8746491466475805</v>
      </c>
      <c r="DG29" s="83">
        <f t="shared" si="67"/>
        <v>3.874649146647581</v>
      </c>
      <c r="DH29" s="83">
        <f t="shared" si="68"/>
        <v>3.8746491466475823</v>
      </c>
      <c r="DI29" s="83">
        <f t="shared" si="69"/>
        <v>3.8746491466475819</v>
      </c>
      <c r="DJ29" s="83">
        <f t="shared" si="70"/>
        <v>3.8746491466475823</v>
      </c>
      <c r="DK29" s="83">
        <f t="shared" si="71"/>
        <v>3.874649146647581</v>
      </c>
      <c r="DL29" s="83">
        <f t="shared" si="72"/>
        <v>3.8746491466475823</v>
      </c>
      <c r="DM29" s="83">
        <f t="shared" si="73"/>
        <v>3.8746491466475832</v>
      </c>
    </row>
    <row r="30" spans="2:117" x14ac:dyDescent="0.35">
      <c r="B30" s="27" t="s">
        <v>2094</v>
      </c>
      <c r="C30" s="27" t="s">
        <v>169</v>
      </c>
      <c r="D30" s="78">
        <f>LevelizationSchedule!H158</f>
        <v>0</v>
      </c>
      <c r="E30" s="78">
        <f>LevelizationSchedule!I158</f>
        <v>0</v>
      </c>
      <c r="F30" s="78">
        <f>LevelizationSchedule!J158</f>
        <v>0</v>
      </c>
      <c r="G30" s="78">
        <f>LevelizationSchedule!K158</f>
        <v>0</v>
      </c>
      <c r="H30" s="78">
        <f>LevelizationSchedule!L158</f>
        <v>0</v>
      </c>
      <c r="I30" s="78">
        <f>LevelizationSchedule!M158</f>
        <v>0</v>
      </c>
      <c r="J30" s="78">
        <f>LevelizationSchedule!N158</f>
        <v>0</v>
      </c>
      <c r="K30" s="78">
        <f>LevelizationSchedule!O158</f>
        <v>10.332397724393548</v>
      </c>
      <c r="L30" s="78">
        <f>LevelizationSchedule!P158</f>
        <v>10.332397724393552</v>
      </c>
      <c r="M30" s="78">
        <f>LevelizationSchedule!Q158</f>
        <v>10.332397724393553</v>
      </c>
      <c r="N30" s="78">
        <f>LevelizationSchedule!R158</f>
        <v>7.7492982932951637</v>
      </c>
      <c r="O30" s="78">
        <f>LevelizationSchedule!S158</f>
        <v>7.7492982932951611</v>
      </c>
      <c r="P30" s="78">
        <f>LevelizationSchedule!T158</f>
        <v>7.7492982932951628</v>
      </c>
      <c r="Q30" s="78">
        <f>LevelizationSchedule!U158</f>
        <v>7.7492982932951611</v>
      </c>
      <c r="R30" s="78">
        <f>LevelizationSchedule!V158</f>
        <v>7.7492982932951637</v>
      </c>
      <c r="S30" s="78">
        <f>LevelizationSchedule!W158</f>
        <v>7.7492982932951637</v>
      </c>
      <c r="T30" s="78">
        <f>LevelizationSchedule!X158</f>
        <v>7.7492982932951611</v>
      </c>
      <c r="U30" s="78">
        <f>LevelizationSchedule!Y158</f>
        <v>7.7492982932951637</v>
      </c>
      <c r="V30" s="78">
        <f>LevelizationSchedule!Z158</f>
        <v>7.7492982932951655</v>
      </c>
      <c r="W30" s="78">
        <f>LevelizationSchedule!AA158</f>
        <v>7.749298293295162</v>
      </c>
      <c r="X30" s="78">
        <f>LevelizationSchedule!AB158</f>
        <v>7.7492982932951655</v>
      </c>
      <c r="Y30" s="78">
        <f>LevelizationSchedule!AC158</f>
        <v>7.7492982932951655</v>
      </c>
      <c r="Z30" s="78">
        <f>LevelizationSchedule!AD158</f>
        <v>7.7492982932951655</v>
      </c>
      <c r="AA30" s="78">
        <f>LevelizationSchedule!AE158</f>
        <v>7.7492982932951611</v>
      </c>
      <c r="AB30" s="78">
        <f>LevelizationSchedule!AF158</f>
        <v>7.7492982932951637</v>
      </c>
      <c r="AC30" s="78">
        <f>LevelizationSchedule!AG158</f>
        <v>7.7492982932951646</v>
      </c>
      <c r="AD30" s="78">
        <f>LevelizationSchedule!AH158</f>
        <v>7.7492982932951646</v>
      </c>
      <c r="AE30" s="78">
        <f>LevelizationSchedule!AI158</f>
        <v>7.7492982932951628</v>
      </c>
      <c r="AF30" s="78">
        <f>LevelizationSchedule!AJ158</f>
        <v>7.7492982932951646</v>
      </c>
      <c r="AG30" s="78">
        <f>LevelizationSchedule!AK158</f>
        <v>7.7492982932951646</v>
      </c>
      <c r="AH30" s="78">
        <f>LevelizationSchedule!AL158</f>
        <v>7.7492982932951637</v>
      </c>
      <c r="AI30" s="78">
        <f>LevelizationSchedule!AM158</f>
        <v>7.7492982932951637</v>
      </c>
      <c r="AJ30" s="78">
        <f>LevelizationSchedule!AN158</f>
        <v>7.7492982932951655</v>
      </c>
      <c r="AK30" s="78">
        <f>LevelizationSchedule!AO158</f>
        <v>7.7492982932951637</v>
      </c>
      <c r="AL30" s="78">
        <f>LevelizationSchedule!AP158</f>
        <v>7.7492982932951655</v>
      </c>
      <c r="AM30" s="78">
        <f>LevelizationSchedule!AQ158</f>
        <v>7.7492982932951646</v>
      </c>
      <c r="AN30" s="78">
        <f>LevelizationSchedule!AR158</f>
        <v>7.7492982932951655</v>
      </c>
      <c r="AO30" s="78">
        <f>LevelizationSchedule!AS158</f>
        <v>7.7492982932951646</v>
      </c>
      <c r="AP30" s="80">
        <f t="shared" si="74"/>
        <v>0</v>
      </c>
      <c r="AQ30" s="80">
        <f t="shared" si="0"/>
        <v>0</v>
      </c>
      <c r="AR30" s="80">
        <f t="shared" si="1"/>
        <v>0</v>
      </c>
      <c r="AS30" s="80">
        <f t="shared" si="2"/>
        <v>0</v>
      </c>
      <c r="AT30" s="80">
        <f t="shared" si="3"/>
        <v>0</v>
      </c>
      <c r="AU30" s="80">
        <f t="shared" si="4"/>
        <v>0</v>
      </c>
      <c r="AV30" s="80">
        <f t="shared" si="5"/>
        <v>0</v>
      </c>
      <c r="AW30" s="80">
        <f t="shared" si="6"/>
        <v>5.166198862196774</v>
      </c>
      <c r="AX30" s="80">
        <f t="shared" si="7"/>
        <v>5.1661988621967758</v>
      </c>
      <c r="AY30" s="80">
        <f t="shared" si="8"/>
        <v>5.1661988621967767</v>
      </c>
      <c r="AZ30" s="80">
        <f t="shared" si="9"/>
        <v>3.8746491466475819</v>
      </c>
      <c r="BA30" s="80">
        <f t="shared" si="10"/>
        <v>3.8746491466475805</v>
      </c>
      <c r="BB30" s="80">
        <f t="shared" si="11"/>
        <v>3.8746491466475814</v>
      </c>
      <c r="BC30" s="80">
        <f t="shared" si="12"/>
        <v>3.8746491466475805</v>
      </c>
      <c r="BD30" s="80">
        <f t="shared" si="13"/>
        <v>3.8746491466475819</v>
      </c>
      <c r="BE30" s="80">
        <f t="shared" si="14"/>
        <v>3.8746491466475819</v>
      </c>
      <c r="BF30" s="80">
        <f t="shared" si="15"/>
        <v>3.8746491466475805</v>
      </c>
      <c r="BG30" s="80">
        <f t="shared" si="16"/>
        <v>3.8746491466475819</v>
      </c>
      <c r="BH30" s="80">
        <f t="shared" si="17"/>
        <v>3.8746491466475828</v>
      </c>
      <c r="BI30" s="80">
        <f t="shared" si="18"/>
        <v>3.874649146647581</v>
      </c>
      <c r="BJ30" s="80">
        <f t="shared" si="19"/>
        <v>3.8746491466475828</v>
      </c>
      <c r="BK30" s="80">
        <f t="shared" si="20"/>
        <v>3.8746491466475828</v>
      </c>
      <c r="BL30" s="80">
        <f t="shared" si="21"/>
        <v>3.8746491466475828</v>
      </c>
      <c r="BM30" s="80">
        <f t="shared" si="22"/>
        <v>3.8746491466475805</v>
      </c>
      <c r="BN30" s="80">
        <f t="shared" si="23"/>
        <v>3.8746491466475819</v>
      </c>
      <c r="BO30" s="80">
        <f t="shared" si="24"/>
        <v>3.8746491466475823</v>
      </c>
      <c r="BP30" s="80">
        <f t="shared" si="25"/>
        <v>3.8746491466475823</v>
      </c>
      <c r="BQ30" s="80">
        <f t="shared" si="26"/>
        <v>3.8746491466475814</v>
      </c>
      <c r="BR30" s="80">
        <f t="shared" si="27"/>
        <v>3.8746491466475823</v>
      </c>
      <c r="BS30" s="80">
        <f t="shared" si="28"/>
        <v>3.8746491466475823</v>
      </c>
      <c r="BT30" s="80">
        <f t="shared" si="29"/>
        <v>3.8746491466475819</v>
      </c>
      <c r="BU30" s="80">
        <f t="shared" si="30"/>
        <v>3.8746491466475819</v>
      </c>
      <c r="BV30" s="80">
        <f t="shared" si="31"/>
        <v>3.8746491466475828</v>
      </c>
      <c r="BW30" s="80">
        <f t="shared" si="32"/>
        <v>3.8746491466475819</v>
      </c>
      <c r="BX30" s="80">
        <f t="shared" si="33"/>
        <v>3.8746491466475828</v>
      </c>
      <c r="BY30" s="80">
        <f t="shared" si="34"/>
        <v>3.8746491466475823</v>
      </c>
      <c r="BZ30" s="80">
        <f t="shared" si="35"/>
        <v>3.8746491466475828</v>
      </c>
      <c r="CA30" s="80">
        <f t="shared" si="36"/>
        <v>3.8746491466475823</v>
      </c>
      <c r="CB30" s="83">
        <f t="shared" si="75"/>
        <v>0</v>
      </c>
      <c r="CC30" s="83">
        <f t="shared" si="37"/>
        <v>0</v>
      </c>
      <c r="CD30" s="83">
        <f t="shared" si="38"/>
        <v>0</v>
      </c>
      <c r="CE30" s="83">
        <f t="shared" si="39"/>
        <v>0</v>
      </c>
      <c r="CF30" s="83">
        <f t="shared" si="40"/>
        <v>0</v>
      </c>
      <c r="CG30" s="83">
        <f t="shared" si="41"/>
        <v>0</v>
      </c>
      <c r="CH30" s="83">
        <f t="shared" si="42"/>
        <v>0</v>
      </c>
      <c r="CI30" s="83">
        <f t="shared" si="43"/>
        <v>5.166198862196774</v>
      </c>
      <c r="CJ30" s="83">
        <f t="shared" si="44"/>
        <v>5.1661988621967758</v>
      </c>
      <c r="CK30" s="83">
        <f t="shared" si="45"/>
        <v>5.1661988621967767</v>
      </c>
      <c r="CL30" s="83">
        <f t="shared" si="46"/>
        <v>3.8746491466475819</v>
      </c>
      <c r="CM30" s="83">
        <f t="shared" si="47"/>
        <v>3.8746491466475805</v>
      </c>
      <c r="CN30" s="83">
        <f t="shared" si="48"/>
        <v>3.8746491466475814</v>
      </c>
      <c r="CO30" s="83">
        <f t="shared" si="49"/>
        <v>3.8746491466475805</v>
      </c>
      <c r="CP30" s="83">
        <f t="shared" si="50"/>
        <v>3.8746491466475819</v>
      </c>
      <c r="CQ30" s="83">
        <f t="shared" si="51"/>
        <v>3.8746491466475819</v>
      </c>
      <c r="CR30" s="83">
        <f t="shared" si="52"/>
        <v>3.8746491466475805</v>
      </c>
      <c r="CS30" s="83">
        <f t="shared" si="53"/>
        <v>3.8746491466475819</v>
      </c>
      <c r="CT30" s="83">
        <f t="shared" si="54"/>
        <v>3.8746491466475828</v>
      </c>
      <c r="CU30" s="83">
        <f t="shared" si="55"/>
        <v>3.874649146647581</v>
      </c>
      <c r="CV30" s="83">
        <f t="shared" si="56"/>
        <v>3.8746491466475828</v>
      </c>
      <c r="CW30" s="83">
        <f t="shared" si="57"/>
        <v>3.8746491466475828</v>
      </c>
      <c r="CX30" s="83">
        <f t="shared" si="58"/>
        <v>3.8746491466475828</v>
      </c>
      <c r="CY30" s="83">
        <f t="shared" si="59"/>
        <v>3.8746491466475805</v>
      </c>
      <c r="CZ30" s="83">
        <f t="shared" si="60"/>
        <v>3.8746491466475819</v>
      </c>
      <c r="DA30" s="83">
        <f t="shared" si="61"/>
        <v>3.8746491466475823</v>
      </c>
      <c r="DB30" s="83">
        <f t="shared" si="62"/>
        <v>3.8746491466475823</v>
      </c>
      <c r="DC30" s="83">
        <f t="shared" si="63"/>
        <v>3.8746491466475814</v>
      </c>
      <c r="DD30" s="83">
        <f t="shared" si="64"/>
        <v>3.8746491466475823</v>
      </c>
      <c r="DE30" s="83">
        <f t="shared" si="65"/>
        <v>3.8746491466475823</v>
      </c>
      <c r="DF30" s="83">
        <f t="shared" si="66"/>
        <v>3.8746491466475819</v>
      </c>
      <c r="DG30" s="83">
        <f t="shared" si="67"/>
        <v>3.8746491466475819</v>
      </c>
      <c r="DH30" s="83">
        <f t="shared" si="68"/>
        <v>3.8746491466475828</v>
      </c>
      <c r="DI30" s="83">
        <f t="shared" si="69"/>
        <v>3.8746491466475819</v>
      </c>
      <c r="DJ30" s="83">
        <f t="shared" si="70"/>
        <v>3.8746491466475828</v>
      </c>
      <c r="DK30" s="83">
        <f t="shared" si="71"/>
        <v>3.8746491466475823</v>
      </c>
      <c r="DL30" s="83">
        <f t="shared" si="72"/>
        <v>3.8746491466475828</v>
      </c>
      <c r="DM30" s="83">
        <f t="shared" si="73"/>
        <v>3.8746491466475823</v>
      </c>
    </row>
    <row r="31" spans="2:117" x14ac:dyDescent="0.35">
      <c r="B31" s="27" t="s">
        <v>2095</v>
      </c>
      <c r="C31" s="27" t="s">
        <v>86</v>
      </c>
      <c r="D31" s="78">
        <f>LevelizationSchedule!H159</f>
        <v>0</v>
      </c>
      <c r="E31" s="78">
        <f>LevelizationSchedule!I159</f>
        <v>0</v>
      </c>
      <c r="F31" s="78">
        <f>LevelizationSchedule!J159</f>
        <v>0</v>
      </c>
      <c r="G31" s="78">
        <f>LevelizationSchedule!K159</f>
        <v>0</v>
      </c>
      <c r="H31" s="78">
        <f>LevelizationSchedule!L159</f>
        <v>0</v>
      </c>
      <c r="I31" s="78">
        <f>LevelizationSchedule!M159</f>
        <v>0</v>
      </c>
      <c r="J31" s="78">
        <f>LevelizationSchedule!N159</f>
        <v>0</v>
      </c>
      <c r="K31" s="78">
        <f>LevelizationSchedule!O159</f>
        <v>12.915497155491938</v>
      </c>
      <c r="L31" s="78">
        <f>LevelizationSchedule!P159</f>
        <v>12.91549715549194</v>
      </c>
      <c r="M31" s="78">
        <f>LevelizationSchedule!Q159</f>
        <v>10.33239772439355</v>
      </c>
      <c r="N31" s="78">
        <f>LevelizationSchedule!R159</f>
        <v>10.33239772439355</v>
      </c>
      <c r="O31" s="78">
        <f>LevelizationSchedule!S159</f>
        <v>10.332397724393548</v>
      </c>
      <c r="P31" s="78">
        <f>LevelizationSchedule!T159</f>
        <v>7.7492982932951646</v>
      </c>
      <c r="Q31" s="78">
        <f>LevelizationSchedule!U159</f>
        <v>7.7492982932951611</v>
      </c>
      <c r="R31" s="78">
        <f>LevelizationSchedule!V159</f>
        <v>7.7492982932951664</v>
      </c>
      <c r="S31" s="78">
        <f>LevelizationSchedule!W159</f>
        <v>7.749298293295162</v>
      </c>
      <c r="T31" s="78">
        <f>LevelizationSchedule!X159</f>
        <v>7.7492982932951628</v>
      </c>
      <c r="U31" s="78">
        <f>LevelizationSchedule!Y159</f>
        <v>7.7492982932951628</v>
      </c>
      <c r="V31" s="78">
        <f>LevelizationSchedule!Z159</f>
        <v>7.7492982932951628</v>
      </c>
      <c r="W31" s="78">
        <f>LevelizationSchedule!AA159</f>
        <v>7.749298293295162</v>
      </c>
      <c r="X31" s="78">
        <f>LevelizationSchedule!AB159</f>
        <v>7.7492982932951637</v>
      </c>
      <c r="Y31" s="78">
        <f>LevelizationSchedule!AC159</f>
        <v>7.7492982932951646</v>
      </c>
      <c r="Z31" s="78">
        <f>LevelizationSchedule!AD159</f>
        <v>7.7492982932951655</v>
      </c>
      <c r="AA31" s="78">
        <f>LevelizationSchedule!AE159</f>
        <v>7.7492982932951628</v>
      </c>
      <c r="AB31" s="78">
        <f>LevelizationSchedule!AF159</f>
        <v>7.7492982932951664</v>
      </c>
      <c r="AC31" s="78">
        <f>LevelizationSchedule!AG159</f>
        <v>7.7492982932951646</v>
      </c>
      <c r="AD31" s="78">
        <f>LevelizationSchedule!AH159</f>
        <v>7.7492982932951655</v>
      </c>
      <c r="AE31" s="78">
        <f>LevelizationSchedule!AI159</f>
        <v>7.7492982932951637</v>
      </c>
      <c r="AF31" s="78">
        <f>LevelizationSchedule!AJ159</f>
        <v>7.7492982932951628</v>
      </c>
      <c r="AG31" s="78">
        <f>LevelizationSchedule!AK159</f>
        <v>7.7492982932951637</v>
      </c>
      <c r="AH31" s="78">
        <f>LevelizationSchedule!AL159</f>
        <v>7.7492982932951646</v>
      </c>
      <c r="AI31" s="78">
        <f>LevelizationSchedule!AM159</f>
        <v>7.7492982932951646</v>
      </c>
      <c r="AJ31" s="78">
        <f>LevelizationSchedule!AN159</f>
        <v>7.7492982932951655</v>
      </c>
      <c r="AK31" s="78">
        <f>LevelizationSchedule!AO159</f>
        <v>7.7492982932951637</v>
      </c>
      <c r="AL31" s="78">
        <f>LevelizationSchedule!AP159</f>
        <v>7.7492982932951628</v>
      </c>
      <c r="AM31" s="78">
        <f>LevelizationSchedule!AQ159</f>
        <v>7.7492982932951646</v>
      </c>
      <c r="AN31" s="78">
        <f>LevelizationSchedule!AR159</f>
        <v>7.7492982932951628</v>
      </c>
      <c r="AO31" s="78">
        <f>LevelizationSchedule!AS159</f>
        <v>7.7492982932951646</v>
      </c>
      <c r="AP31" s="80">
        <f t="shared" si="74"/>
        <v>0</v>
      </c>
      <c r="AQ31" s="80">
        <f t="shared" si="0"/>
        <v>0</v>
      </c>
      <c r="AR31" s="80">
        <f t="shared" si="1"/>
        <v>0</v>
      </c>
      <c r="AS31" s="80">
        <f t="shared" si="2"/>
        <v>0</v>
      </c>
      <c r="AT31" s="80">
        <f t="shared" si="3"/>
        <v>0</v>
      </c>
      <c r="AU31" s="80">
        <f t="shared" si="4"/>
        <v>0</v>
      </c>
      <c r="AV31" s="80">
        <f t="shared" si="5"/>
        <v>0</v>
      </c>
      <c r="AW31" s="80">
        <f t="shared" si="6"/>
        <v>6.4577485777459689</v>
      </c>
      <c r="AX31" s="80">
        <f t="shared" si="7"/>
        <v>6.4577485777459698</v>
      </c>
      <c r="AY31" s="80">
        <f t="shared" si="8"/>
        <v>5.1661988621967749</v>
      </c>
      <c r="AZ31" s="80">
        <f t="shared" si="9"/>
        <v>5.1661988621967749</v>
      </c>
      <c r="BA31" s="80">
        <f t="shared" si="10"/>
        <v>5.166198862196774</v>
      </c>
      <c r="BB31" s="80">
        <f t="shared" si="11"/>
        <v>3.8746491466475823</v>
      </c>
      <c r="BC31" s="80">
        <f t="shared" si="12"/>
        <v>3.8746491466475805</v>
      </c>
      <c r="BD31" s="80">
        <f t="shared" si="13"/>
        <v>3.8746491466475832</v>
      </c>
      <c r="BE31" s="80">
        <f t="shared" si="14"/>
        <v>3.874649146647581</v>
      </c>
      <c r="BF31" s="80">
        <f t="shared" si="15"/>
        <v>3.8746491466475814</v>
      </c>
      <c r="BG31" s="80">
        <f t="shared" si="16"/>
        <v>3.8746491466475814</v>
      </c>
      <c r="BH31" s="80">
        <f t="shared" si="17"/>
        <v>3.8746491466475814</v>
      </c>
      <c r="BI31" s="80">
        <f t="shared" si="18"/>
        <v>3.874649146647581</v>
      </c>
      <c r="BJ31" s="80">
        <f t="shared" si="19"/>
        <v>3.8746491466475819</v>
      </c>
      <c r="BK31" s="80">
        <f t="shared" si="20"/>
        <v>3.8746491466475823</v>
      </c>
      <c r="BL31" s="80">
        <f t="shared" si="21"/>
        <v>3.8746491466475828</v>
      </c>
      <c r="BM31" s="80">
        <f t="shared" si="22"/>
        <v>3.8746491466475814</v>
      </c>
      <c r="BN31" s="80">
        <f t="shared" si="23"/>
        <v>3.8746491466475832</v>
      </c>
      <c r="BO31" s="80">
        <f t="shared" si="24"/>
        <v>3.8746491466475823</v>
      </c>
      <c r="BP31" s="80">
        <f t="shared" si="25"/>
        <v>3.8746491466475828</v>
      </c>
      <c r="BQ31" s="80">
        <f t="shared" si="26"/>
        <v>3.8746491466475819</v>
      </c>
      <c r="BR31" s="80">
        <f t="shared" si="27"/>
        <v>3.8746491466475814</v>
      </c>
      <c r="BS31" s="80">
        <f t="shared" si="28"/>
        <v>3.8746491466475819</v>
      </c>
      <c r="BT31" s="80">
        <f t="shared" si="29"/>
        <v>3.8746491466475823</v>
      </c>
      <c r="BU31" s="80">
        <f t="shared" si="30"/>
        <v>3.8746491466475823</v>
      </c>
      <c r="BV31" s="80">
        <f t="shared" si="31"/>
        <v>3.8746491466475828</v>
      </c>
      <c r="BW31" s="80">
        <f t="shared" si="32"/>
        <v>3.8746491466475819</v>
      </c>
      <c r="BX31" s="80">
        <f t="shared" si="33"/>
        <v>3.8746491466475814</v>
      </c>
      <c r="BY31" s="80">
        <f t="shared" si="34"/>
        <v>3.8746491466475823</v>
      </c>
      <c r="BZ31" s="80">
        <f t="shared" si="35"/>
        <v>3.8746491466475814</v>
      </c>
      <c r="CA31" s="80">
        <f t="shared" si="36"/>
        <v>3.8746491466475823</v>
      </c>
      <c r="CB31" s="83">
        <f t="shared" si="75"/>
        <v>0</v>
      </c>
      <c r="CC31" s="83">
        <f t="shared" si="37"/>
        <v>0</v>
      </c>
      <c r="CD31" s="83">
        <f t="shared" si="38"/>
        <v>0</v>
      </c>
      <c r="CE31" s="83">
        <f t="shared" si="39"/>
        <v>0</v>
      </c>
      <c r="CF31" s="83">
        <f t="shared" si="40"/>
        <v>0</v>
      </c>
      <c r="CG31" s="83">
        <f t="shared" si="41"/>
        <v>0</v>
      </c>
      <c r="CH31" s="83">
        <f t="shared" si="42"/>
        <v>0</v>
      </c>
      <c r="CI31" s="83">
        <f t="shared" si="43"/>
        <v>6.4577485777459689</v>
      </c>
      <c r="CJ31" s="83">
        <f t="shared" si="44"/>
        <v>6.4577485777459698</v>
      </c>
      <c r="CK31" s="83">
        <f t="shared" si="45"/>
        <v>5.1661988621967749</v>
      </c>
      <c r="CL31" s="83">
        <f t="shared" si="46"/>
        <v>5.1661988621967749</v>
      </c>
      <c r="CM31" s="83">
        <f t="shared" si="47"/>
        <v>5.166198862196774</v>
      </c>
      <c r="CN31" s="83">
        <f t="shared" si="48"/>
        <v>3.8746491466475823</v>
      </c>
      <c r="CO31" s="83">
        <f t="shared" si="49"/>
        <v>3.8746491466475805</v>
      </c>
      <c r="CP31" s="83">
        <f t="shared" si="50"/>
        <v>3.8746491466475832</v>
      </c>
      <c r="CQ31" s="83">
        <f t="shared" si="51"/>
        <v>3.874649146647581</v>
      </c>
      <c r="CR31" s="83">
        <f t="shared" si="52"/>
        <v>3.8746491466475814</v>
      </c>
      <c r="CS31" s="83">
        <f t="shared" si="53"/>
        <v>3.8746491466475814</v>
      </c>
      <c r="CT31" s="83">
        <f t="shared" si="54"/>
        <v>3.8746491466475814</v>
      </c>
      <c r="CU31" s="83">
        <f t="shared" si="55"/>
        <v>3.874649146647581</v>
      </c>
      <c r="CV31" s="83">
        <f t="shared" si="56"/>
        <v>3.8746491466475819</v>
      </c>
      <c r="CW31" s="83">
        <f t="shared" si="57"/>
        <v>3.8746491466475823</v>
      </c>
      <c r="CX31" s="83">
        <f t="shared" si="58"/>
        <v>3.8746491466475828</v>
      </c>
      <c r="CY31" s="83">
        <f t="shared" si="59"/>
        <v>3.8746491466475814</v>
      </c>
      <c r="CZ31" s="83">
        <f t="shared" si="60"/>
        <v>3.8746491466475832</v>
      </c>
      <c r="DA31" s="83">
        <f t="shared" si="61"/>
        <v>3.8746491466475823</v>
      </c>
      <c r="DB31" s="83">
        <f t="shared" si="62"/>
        <v>3.8746491466475828</v>
      </c>
      <c r="DC31" s="83">
        <f t="shared" si="63"/>
        <v>3.8746491466475819</v>
      </c>
      <c r="DD31" s="83">
        <f t="shared" si="64"/>
        <v>3.8746491466475814</v>
      </c>
      <c r="DE31" s="83">
        <f t="shared" si="65"/>
        <v>3.8746491466475819</v>
      </c>
      <c r="DF31" s="83">
        <f t="shared" si="66"/>
        <v>3.8746491466475823</v>
      </c>
      <c r="DG31" s="83">
        <f t="shared" si="67"/>
        <v>3.8746491466475823</v>
      </c>
      <c r="DH31" s="83">
        <f t="shared" si="68"/>
        <v>3.8746491466475828</v>
      </c>
      <c r="DI31" s="83">
        <f t="shared" si="69"/>
        <v>3.8746491466475819</v>
      </c>
      <c r="DJ31" s="83">
        <f t="shared" si="70"/>
        <v>3.8746491466475814</v>
      </c>
      <c r="DK31" s="83">
        <f t="shared" si="71"/>
        <v>3.8746491466475823</v>
      </c>
      <c r="DL31" s="83">
        <f t="shared" si="72"/>
        <v>3.8746491466475814</v>
      </c>
      <c r="DM31" s="83">
        <f t="shared" si="73"/>
        <v>3.8746491466475823</v>
      </c>
    </row>
    <row r="32" spans="2:117" x14ac:dyDescent="0.35">
      <c r="B32" s="27" t="s">
        <v>2096</v>
      </c>
      <c r="C32" s="27" t="s">
        <v>221</v>
      </c>
      <c r="D32" s="78">
        <f>LevelizationSchedule!H160</f>
        <v>0</v>
      </c>
      <c r="E32" s="78">
        <f>LevelizationSchedule!I160</f>
        <v>0</v>
      </c>
      <c r="F32" s="78">
        <f>LevelizationSchedule!J160</f>
        <v>0</v>
      </c>
      <c r="G32" s="78">
        <f>LevelizationSchedule!K160</f>
        <v>0</v>
      </c>
      <c r="H32" s="78">
        <f>LevelizationSchedule!L160</f>
        <v>0</v>
      </c>
      <c r="I32" s="78">
        <f>LevelizationSchedule!M160</f>
        <v>0</v>
      </c>
      <c r="J32" s="78">
        <f>LevelizationSchedule!N160</f>
        <v>0</v>
      </c>
      <c r="K32" s="78">
        <f>LevelizationSchedule!O160</f>
        <v>12.915497155491938</v>
      </c>
      <c r="L32" s="78">
        <f>LevelizationSchedule!P160</f>
        <v>10.332397724393548</v>
      </c>
      <c r="M32" s="78">
        <f>LevelizationSchedule!Q160</f>
        <v>10.332397724393552</v>
      </c>
      <c r="N32" s="78">
        <f>LevelizationSchedule!R160</f>
        <v>7.7492982932951646</v>
      </c>
      <c r="O32" s="78">
        <f>LevelizationSchedule!S160</f>
        <v>7.7492982932951637</v>
      </c>
      <c r="P32" s="78">
        <f>LevelizationSchedule!T160</f>
        <v>7.749298293295162</v>
      </c>
      <c r="Q32" s="78">
        <f>LevelizationSchedule!U160</f>
        <v>7.749298293295162</v>
      </c>
      <c r="R32" s="78">
        <f>LevelizationSchedule!V160</f>
        <v>7.7492982932951646</v>
      </c>
      <c r="S32" s="78">
        <f>LevelizationSchedule!W160</f>
        <v>7.7492982932951646</v>
      </c>
      <c r="T32" s="78">
        <f>LevelizationSchedule!X160</f>
        <v>7.7492982932951655</v>
      </c>
      <c r="U32" s="78">
        <f>LevelizationSchedule!Y160</f>
        <v>7.7492982932951628</v>
      </c>
      <c r="V32" s="78">
        <f>LevelizationSchedule!Z160</f>
        <v>7.7492982932951637</v>
      </c>
      <c r="W32" s="78">
        <f>LevelizationSchedule!AA160</f>
        <v>7.7492982932951655</v>
      </c>
      <c r="X32" s="78">
        <f>LevelizationSchedule!AB160</f>
        <v>7.7492982932951628</v>
      </c>
      <c r="Y32" s="78">
        <f>LevelizationSchedule!AC160</f>
        <v>7.7492982932951646</v>
      </c>
      <c r="Z32" s="78">
        <f>LevelizationSchedule!AD160</f>
        <v>7.7492982932951628</v>
      </c>
      <c r="AA32" s="78">
        <f>LevelizationSchedule!AE160</f>
        <v>7.7492982932951655</v>
      </c>
      <c r="AB32" s="78">
        <f>LevelizationSchedule!AF160</f>
        <v>7.7492982932951628</v>
      </c>
      <c r="AC32" s="78">
        <f>LevelizationSchedule!AG160</f>
        <v>7.7492982932951673</v>
      </c>
      <c r="AD32" s="78">
        <f>LevelizationSchedule!AH160</f>
        <v>7.7492982932951628</v>
      </c>
      <c r="AE32" s="78">
        <f>LevelizationSchedule!AI160</f>
        <v>7.7492982932951637</v>
      </c>
      <c r="AF32" s="78">
        <f>LevelizationSchedule!AJ160</f>
        <v>7.7492982932951655</v>
      </c>
      <c r="AG32" s="78">
        <f>LevelizationSchedule!AK160</f>
        <v>7.7492982932951646</v>
      </c>
      <c r="AH32" s="78">
        <f>LevelizationSchedule!AL160</f>
        <v>7.7492982932951628</v>
      </c>
      <c r="AI32" s="78">
        <f>LevelizationSchedule!AM160</f>
        <v>7.7492982932951655</v>
      </c>
      <c r="AJ32" s="78">
        <f>LevelizationSchedule!AN160</f>
        <v>7.7492982932951664</v>
      </c>
      <c r="AK32" s="78">
        <f>LevelizationSchedule!AO160</f>
        <v>7.7492982932951637</v>
      </c>
      <c r="AL32" s="78">
        <f>LevelizationSchedule!AP160</f>
        <v>7.7492982932951646</v>
      </c>
      <c r="AM32" s="78">
        <f>LevelizationSchedule!AQ160</f>
        <v>7.7492982932951637</v>
      </c>
      <c r="AN32" s="78">
        <f>LevelizationSchedule!AR160</f>
        <v>7.7492982932951637</v>
      </c>
      <c r="AO32" s="78">
        <f>LevelizationSchedule!AS160</f>
        <v>7.7492982932951628</v>
      </c>
      <c r="AP32" s="80">
        <f t="shared" si="74"/>
        <v>0</v>
      </c>
      <c r="AQ32" s="80">
        <f t="shared" si="0"/>
        <v>0</v>
      </c>
      <c r="AR32" s="80">
        <f t="shared" si="1"/>
        <v>0</v>
      </c>
      <c r="AS32" s="80">
        <f t="shared" si="2"/>
        <v>0</v>
      </c>
      <c r="AT32" s="80">
        <f t="shared" si="3"/>
        <v>0</v>
      </c>
      <c r="AU32" s="80">
        <f t="shared" si="4"/>
        <v>0</v>
      </c>
      <c r="AV32" s="80">
        <f t="shared" si="5"/>
        <v>0</v>
      </c>
      <c r="AW32" s="80">
        <f t="shared" si="6"/>
        <v>6.4577485777459689</v>
      </c>
      <c r="AX32" s="80">
        <f t="shared" si="7"/>
        <v>5.166198862196774</v>
      </c>
      <c r="AY32" s="80">
        <f t="shared" si="8"/>
        <v>5.1661988621967758</v>
      </c>
      <c r="AZ32" s="80">
        <f t="shared" si="9"/>
        <v>3.8746491466475823</v>
      </c>
      <c r="BA32" s="80">
        <f t="shared" si="10"/>
        <v>3.8746491466475819</v>
      </c>
      <c r="BB32" s="80">
        <f t="shared" si="11"/>
        <v>3.874649146647581</v>
      </c>
      <c r="BC32" s="80">
        <f t="shared" si="12"/>
        <v>3.874649146647581</v>
      </c>
      <c r="BD32" s="80">
        <f t="shared" si="13"/>
        <v>3.8746491466475823</v>
      </c>
      <c r="BE32" s="80">
        <f t="shared" si="14"/>
        <v>3.8746491466475823</v>
      </c>
      <c r="BF32" s="80">
        <f t="shared" si="15"/>
        <v>3.8746491466475828</v>
      </c>
      <c r="BG32" s="80">
        <f t="shared" si="16"/>
        <v>3.8746491466475814</v>
      </c>
      <c r="BH32" s="80">
        <f t="shared" si="17"/>
        <v>3.8746491466475819</v>
      </c>
      <c r="BI32" s="80">
        <f t="shared" si="18"/>
        <v>3.8746491466475828</v>
      </c>
      <c r="BJ32" s="80">
        <f t="shared" si="19"/>
        <v>3.8746491466475814</v>
      </c>
      <c r="BK32" s="80">
        <f t="shared" si="20"/>
        <v>3.8746491466475823</v>
      </c>
      <c r="BL32" s="80">
        <f t="shared" si="21"/>
        <v>3.8746491466475814</v>
      </c>
      <c r="BM32" s="80">
        <f t="shared" si="22"/>
        <v>3.8746491466475828</v>
      </c>
      <c r="BN32" s="80">
        <f t="shared" si="23"/>
        <v>3.8746491466475814</v>
      </c>
      <c r="BO32" s="80">
        <f t="shared" si="24"/>
        <v>3.8746491466475836</v>
      </c>
      <c r="BP32" s="80">
        <f t="shared" si="25"/>
        <v>3.8746491466475814</v>
      </c>
      <c r="BQ32" s="80">
        <f t="shared" si="26"/>
        <v>3.8746491466475819</v>
      </c>
      <c r="BR32" s="80">
        <f t="shared" si="27"/>
        <v>3.8746491466475828</v>
      </c>
      <c r="BS32" s="80">
        <f t="shared" si="28"/>
        <v>3.8746491466475823</v>
      </c>
      <c r="BT32" s="80">
        <f t="shared" si="29"/>
        <v>3.8746491466475814</v>
      </c>
      <c r="BU32" s="80">
        <f t="shared" si="30"/>
        <v>3.8746491466475828</v>
      </c>
      <c r="BV32" s="80">
        <f t="shared" si="31"/>
        <v>3.8746491466475832</v>
      </c>
      <c r="BW32" s="80">
        <f t="shared" si="32"/>
        <v>3.8746491466475819</v>
      </c>
      <c r="BX32" s="80">
        <f t="shared" si="33"/>
        <v>3.8746491466475823</v>
      </c>
      <c r="BY32" s="80">
        <f t="shared" si="34"/>
        <v>3.8746491466475819</v>
      </c>
      <c r="BZ32" s="80">
        <f t="shared" si="35"/>
        <v>3.8746491466475819</v>
      </c>
      <c r="CA32" s="80">
        <f t="shared" si="36"/>
        <v>3.8746491466475814</v>
      </c>
      <c r="CB32" s="83">
        <f t="shared" si="75"/>
        <v>0</v>
      </c>
      <c r="CC32" s="83">
        <f t="shared" si="37"/>
        <v>0</v>
      </c>
      <c r="CD32" s="83">
        <f t="shared" si="38"/>
        <v>0</v>
      </c>
      <c r="CE32" s="83">
        <f t="shared" si="39"/>
        <v>0</v>
      </c>
      <c r="CF32" s="83">
        <f t="shared" si="40"/>
        <v>0</v>
      </c>
      <c r="CG32" s="83">
        <f t="shared" si="41"/>
        <v>0</v>
      </c>
      <c r="CH32" s="83">
        <f t="shared" si="42"/>
        <v>0</v>
      </c>
      <c r="CI32" s="83">
        <f t="shared" si="43"/>
        <v>6.4577485777459689</v>
      </c>
      <c r="CJ32" s="83">
        <f t="shared" si="44"/>
        <v>5.166198862196774</v>
      </c>
      <c r="CK32" s="83">
        <f t="shared" si="45"/>
        <v>5.1661988621967758</v>
      </c>
      <c r="CL32" s="83">
        <f t="shared" si="46"/>
        <v>3.8746491466475823</v>
      </c>
      <c r="CM32" s="83">
        <f t="shared" si="47"/>
        <v>3.8746491466475819</v>
      </c>
      <c r="CN32" s="83">
        <f t="shared" si="48"/>
        <v>3.874649146647581</v>
      </c>
      <c r="CO32" s="83">
        <f t="shared" si="49"/>
        <v>3.874649146647581</v>
      </c>
      <c r="CP32" s="83">
        <f t="shared" si="50"/>
        <v>3.8746491466475823</v>
      </c>
      <c r="CQ32" s="83">
        <f t="shared" si="51"/>
        <v>3.8746491466475823</v>
      </c>
      <c r="CR32" s="83">
        <f t="shared" si="52"/>
        <v>3.8746491466475828</v>
      </c>
      <c r="CS32" s="83">
        <f t="shared" si="53"/>
        <v>3.8746491466475814</v>
      </c>
      <c r="CT32" s="83">
        <f t="shared" si="54"/>
        <v>3.8746491466475819</v>
      </c>
      <c r="CU32" s="83">
        <f t="shared" si="55"/>
        <v>3.8746491466475828</v>
      </c>
      <c r="CV32" s="83">
        <f t="shared" si="56"/>
        <v>3.8746491466475814</v>
      </c>
      <c r="CW32" s="83">
        <f t="shared" si="57"/>
        <v>3.8746491466475823</v>
      </c>
      <c r="CX32" s="83">
        <f t="shared" si="58"/>
        <v>3.8746491466475814</v>
      </c>
      <c r="CY32" s="83">
        <f t="shared" si="59"/>
        <v>3.8746491466475828</v>
      </c>
      <c r="CZ32" s="83">
        <f t="shared" si="60"/>
        <v>3.8746491466475814</v>
      </c>
      <c r="DA32" s="83">
        <f t="shared" si="61"/>
        <v>3.8746491466475836</v>
      </c>
      <c r="DB32" s="83">
        <f t="shared" si="62"/>
        <v>3.8746491466475814</v>
      </c>
      <c r="DC32" s="83">
        <f t="shared" si="63"/>
        <v>3.8746491466475819</v>
      </c>
      <c r="DD32" s="83">
        <f t="shared" si="64"/>
        <v>3.8746491466475828</v>
      </c>
      <c r="DE32" s="83">
        <f t="shared" si="65"/>
        <v>3.8746491466475823</v>
      </c>
      <c r="DF32" s="83">
        <f t="shared" si="66"/>
        <v>3.8746491466475814</v>
      </c>
      <c r="DG32" s="83">
        <f t="shared" si="67"/>
        <v>3.8746491466475828</v>
      </c>
      <c r="DH32" s="83">
        <f t="shared" si="68"/>
        <v>3.8746491466475832</v>
      </c>
      <c r="DI32" s="83">
        <f t="shared" si="69"/>
        <v>3.8746491466475819</v>
      </c>
      <c r="DJ32" s="83">
        <f t="shared" si="70"/>
        <v>3.8746491466475823</v>
      </c>
      <c r="DK32" s="83">
        <f t="shared" si="71"/>
        <v>3.8746491466475819</v>
      </c>
      <c r="DL32" s="83">
        <f t="shared" si="72"/>
        <v>3.8746491466475819</v>
      </c>
      <c r="DM32" s="83">
        <f t="shared" si="73"/>
        <v>3.8746491466475814</v>
      </c>
    </row>
    <row r="33" spans="2:117" x14ac:dyDescent="0.35">
      <c r="B33" s="27" t="s">
        <v>2097</v>
      </c>
      <c r="C33" s="27" t="s">
        <v>414</v>
      </c>
      <c r="D33" s="78">
        <f>LevelizationSchedule!H161</f>
        <v>0</v>
      </c>
      <c r="E33" s="78">
        <f>LevelizationSchedule!I161</f>
        <v>0</v>
      </c>
      <c r="F33" s="78">
        <f>LevelizationSchedule!J161</f>
        <v>0</v>
      </c>
      <c r="G33" s="78">
        <f>LevelizationSchedule!K161</f>
        <v>0</v>
      </c>
      <c r="H33" s="78">
        <f>LevelizationSchedule!L161</f>
        <v>0</v>
      </c>
      <c r="I33" s="78">
        <f>LevelizationSchedule!M161</f>
        <v>0</v>
      </c>
      <c r="J33" s="78">
        <f>LevelizationSchedule!N161</f>
        <v>0</v>
      </c>
      <c r="K33" s="78">
        <f>LevelizationSchedule!O161</f>
        <v>12.91549715549194</v>
      </c>
      <c r="L33" s="78">
        <f>LevelizationSchedule!P161</f>
        <v>12.915497155491936</v>
      </c>
      <c r="M33" s="78">
        <f>LevelizationSchedule!Q161</f>
        <v>10.332397724393553</v>
      </c>
      <c r="N33" s="78">
        <f>LevelizationSchedule!R161</f>
        <v>10.332397724393552</v>
      </c>
      <c r="O33" s="78">
        <f>LevelizationSchedule!S161</f>
        <v>10.33239772439355</v>
      </c>
      <c r="P33" s="78">
        <f>LevelizationSchedule!T161</f>
        <v>7.7492982932951628</v>
      </c>
      <c r="Q33" s="78">
        <f>LevelizationSchedule!U161</f>
        <v>7.7492982932951646</v>
      </c>
      <c r="R33" s="78">
        <f>LevelizationSchedule!V161</f>
        <v>7.7492982932951637</v>
      </c>
      <c r="S33" s="78">
        <f>LevelizationSchedule!W161</f>
        <v>7.7492982932951628</v>
      </c>
      <c r="T33" s="78">
        <f>LevelizationSchedule!X161</f>
        <v>7.7492982932951628</v>
      </c>
      <c r="U33" s="78">
        <f>LevelizationSchedule!Y161</f>
        <v>7.7492982932951646</v>
      </c>
      <c r="V33" s="78">
        <f>LevelizationSchedule!Z161</f>
        <v>7.7492982932951637</v>
      </c>
      <c r="W33" s="78">
        <f>LevelizationSchedule!AA161</f>
        <v>7.749298293295162</v>
      </c>
      <c r="X33" s="78">
        <f>LevelizationSchedule!AB161</f>
        <v>7.7492982932951637</v>
      </c>
      <c r="Y33" s="78">
        <f>LevelizationSchedule!AC161</f>
        <v>7.7492982932951637</v>
      </c>
      <c r="Z33" s="78">
        <f>LevelizationSchedule!AD161</f>
        <v>7.7492982932951646</v>
      </c>
      <c r="AA33" s="78">
        <f>LevelizationSchedule!AE161</f>
        <v>7.7492982932951628</v>
      </c>
      <c r="AB33" s="78">
        <f>LevelizationSchedule!AF161</f>
        <v>7.7492982932951637</v>
      </c>
      <c r="AC33" s="78">
        <f>LevelizationSchedule!AG161</f>
        <v>7.7492982932951646</v>
      </c>
      <c r="AD33" s="78">
        <f>LevelizationSchedule!AH161</f>
        <v>7.7492982932951628</v>
      </c>
      <c r="AE33" s="78">
        <f>LevelizationSchedule!AI161</f>
        <v>7.7492982932951637</v>
      </c>
      <c r="AF33" s="78">
        <f>LevelizationSchedule!AJ161</f>
        <v>7.7492982932951655</v>
      </c>
      <c r="AG33" s="78">
        <f>LevelizationSchedule!AK161</f>
        <v>7.7492982932951628</v>
      </c>
      <c r="AH33" s="78">
        <f>LevelizationSchedule!AL161</f>
        <v>7.7492982932951646</v>
      </c>
      <c r="AI33" s="78">
        <f>LevelizationSchedule!AM161</f>
        <v>7.7492982932951664</v>
      </c>
      <c r="AJ33" s="78">
        <f>LevelizationSchedule!AN161</f>
        <v>7.7492982932951637</v>
      </c>
      <c r="AK33" s="78">
        <f>LevelizationSchedule!AO161</f>
        <v>7.7492982932951646</v>
      </c>
      <c r="AL33" s="78">
        <f>LevelizationSchedule!AP161</f>
        <v>7.7492982932951646</v>
      </c>
      <c r="AM33" s="78">
        <f>LevelizationSchedule!AQ161</f>
        <v>7.7492982932951637</v>
      </c>
      <c r="AN33" s="78">
        <f>LevelizationSchedule!AR161</f>
        <v>7.7492982932951637</v>
      </c>
      <c r="AO33" s="78">
        <f>LevelizationSchedule!AS161</f>
        <v>7.7492982932951628</v>
      </c>
      <c r="AP33" s="80">
        <f t="shared" si="74"/>
        <v>0</v>
      </c>
      <c r="AQ33" s="80">
        <f t="shared" si="0"/>
        <v>0</v>
      </c>
      <c r="AR33" s="80">
        <f t="shared" si="1"/>
        <v>0</v>
      </c>
      <c r="AS33" s="80">
        <f t="shared" si="2"/>
        <v>0</v>
      </c>
      <c r="AT33" s="80">
        <f t="shared" si="3"/>
        <v>0</v>
      </c>
      <c r="AU33" s="80">
        <f t="shared" si="4"/>
        <v>0</v>
      </c>
      <c r="AV33" s="80">
        <f t="shared" si="5"/>
        <v>0</v>
      </c>
      <c r="AW33" s="80">
        <f t="shared" si="6"/>
        <v>6.4577485777459698</v>
      </c>
      <c r="AX33" s="80">
        <f t="shared" si="7"/>
        <v>6.457748577745968</v>
      </c>
      <c r="AY33" s="80">
        <f t="shared" si="8"/>
        <v>5.1661988621967767</v>
      </c>
      <c r="AZ33" s="80">
        <f t="shared" si="9"/>
        <v>5.1661988621967758</v>
      </c>
      <c r="BA33" s="80">
        <f t="shared" si="10"/>
        <v>5.1661988621967749</v>
      </c>
      <c r="BB33" s="80">
        <f t="shared" si="11"/>
        <v>3.8746491466475814</v>
      </c>
      <c r="BC33" s="80">
        <f t="shared" si="12"/>
        <v>3.8746491466475823</v>
      </c>
      <c r="BD33" s="80">
        <f t="shared" si="13"/>
        <v>3.8746491466475819</v>
      </c>
      <c r="BE33" s="80">
        <f t="shared" si="14"/>
        <v>3.8746491466475814</v>
      </c>
      <c r="BF33" s="80">
        <f t="shared" si="15"/>
        <v>3.8746491466475814</v>
      </c>
      <c r="BG33" s="80">
        <f t="shared" si="16"/>
        <v>3.8746491466475823</v>
      </c>
      <c r="BH33" s="80">
        <f t="shared" si="17"/>
        <v>3.8746491466475819</v>
      </c>
      <c r="BI33" s="80">
        <f t="shared" si="18"/>
        <v>3.874649146647581</v>
      </c>
      <c r="BJ33" s="80">
        <f t="shared" si="19"/>
        <v>3.8746491466475819</v>
      </c>
      <c r="BK33" s="80">
        <f t="shared" si="20"/>
        <v>3.8746491466475819</v>
      </c>
      <c r="BL33" s="80">
        <f t="shared" si="21"/>
        <v>3.8746491466475823</v>
      </c>
      <c r="BM33" s="80">
        <f t="shared" si="22"/>
        <v>3.8746491466475814</v>
      </c>
      <c r="BN33" s="80">
        <f t="shared" si="23"/>
        <v>3.8746491466475819</v>
      </c>
      <c r="BO33" s="80">
        <f t="shared" si="24"/>
        <v>3.8746491466475823</v>
      </c>
      <c r="BP33" s="80">
        <f t="shared" si="25"/>
        <v>3.8746491466475814</v>
      </c>
      <c r="BQ33" s="80">
        <f t="shared" si="26"/>
        <v>3.8746491466475819</v>
      </c>
      <c r="BR33" s="80">
        <f t="shared" si="27"/>
        <v>3.8746491466475828</v>
      </c>
      <c r="BS33" s="80">
        <f t="shared" si="28"/>
        <v>3.8746491466475814</v>
      </c>
      <c r="BT33" s="80">
        <f t="shared" si="29"/>
        <v>3.8746491466475823</v>
      </c>
      <c r="BU33" s="80">
        <f t="shared" si="30"/>
        <v>3.8746491466475832</v>
      </c>
      <c r="BV33" s="80">
        <f t="shared" si="31"/>
        <v>3.8746491466475819</v>
      </c>
      <c r="BW33" s="80">
        <f t="shared" si="32"/>
        <v>3.8746491466475823</v>
      </c>
      <c r="BX33" s="80">
        <f t="shared" si="33"/>
        <v>3.8746491466475823</v>
      </c>
      <c r="BY33" s="80">
        <f t="shared" si="34"/>
        <v>3.8746491466475819</v>
      </c>
      <c r="BZ33" s="80">
        <f t="shared" si="35"/>
        <v>3.8746491466475819</v>
      </c>
      <c r="CA33" s="80">
        <f t="shared" si="36"/>
        <v>3.8746491466475814</v>
      </c>
      <c r="CB33" s="83">
        <f t="shared" si="75"/>
        <v>0</v>
      </c>
      <c r="CC33" s="83">
        <f t="shared" si="37"/>
        <v>0</v>
      </c>
      <c r="CD33" s="83">
        <f t="shared" si="38"/>
        <v>0</v>
      </c>
      <c r="CE33" s="83">
        <f t="shared" si="39"/>
        <v>0</v>
      </c>
      <c r="CF33" s="83">
        <f t="shared" si="40"/>
        <v>0</v>
      </c>
      <c r="CG33" s="83">
        <f t="shared" si="41"/>
        <v>0</v>
      </c>
      <c r="CH33" s="83">
        <f t="shared" si="42"/>
        <v>0</v>
      </c>
      <c r="CI33" s="83">
        <f t="shared" si="43"/>
        <v>6.4577485777459698</v>
      </c>
      <c r="CJ33" s="83">
        <f t="shared" si="44"/>
        <v>6.457748577745968</v>
      </c>
      <c r="CK33" s="83">
        <f t="shared" si="45"/>
        <v>5.1661988621967767</v>
      </c>
      <c r="CL33" s="83">
        <f t="shared" si="46"/>
        <v>5.1661988621967758</v>
      </c>
      <c r="CM33" s="83">
        <f t="shared" si="47"/>
        <v>5.1661988621967749</v>
      </c>
      <c r="CN33" s="83">
        <f t="shared" si="48"/>
        <v>3.8746491466475814</v>
      </c>
      <c r="CO33" s="83">
        <f t="shared" si="49"/>
        <v>3.8746491466475823</v>
      </c>
      <c r="CP33" s="83">
        <f t="shared" si="50"/>
        <v>3.8746491466475819</v>
      </c>
      <c r="CQ33" s="83">
        <f t="shared" si="51"/>
        <v>3.8746491466475814</v>
      </c>
      <c r="CR33" s="83">
        <f t="shared" si="52"/>
        <v>3.8746491466475814</v>
      </c>
      <c r="CS33" s="83">
        <f t="shared" si="53"/>
        <v>3.8746491466475823</v>
      </c>
      <c r="CT33" s="83">
        <f t="shared" si="54"/>
        <v>3.8746491466475819</v>
      </c>
      <c r="CU33" s="83">
        <f t="shared" si="55"/>
        <v>3.874649146647581</v>
      </c>
      <c r="CV33" s="83">
        <f t="shared" si="56"/>
        <v>3.8746491466475819</v>
      </c>
      <c r="CW33" s="83">
        <f t="shared" si="57"/>
        <v>3.8746491466475819</v>
      </c>
      <c r="CX33" s="83">
        <f t="shared" si="58"/>
        <v>3.8746491466475823</v>
      </c>
      <c r="CY33" s="83">
        <f t="shared" si="59"/>
        <v>3.8746491466475814</v>
      </c>
      <c r="CZ33" s="83">
        <f t="shared" si="60"/>
        <v>3.8746491466475819</v>
      </c>
      <c r="DA33" s="83">
        <f t="shared" si="61"/>
        <v>3.8746491466475823</v>
      </c>
      <c r="DB33" s="83">
        <f t="shared" si="62"/>
        <v>3.8746491466475814</v>
      </c>
      <c r="DC33" s="83">
        <f t="shared" si="63"/>
        <v>3.8746491466475819</v>
      </c>
      <c r="DD33" s="83">
        <f t="shared" si="64"/>
        <v>3.8746491466475828</v>
      </c>
      <c r="DE33" s="83">
        <f t="shared" si="65"/>
        <v>3.8746491466475814</v>
      </c>
      <c r="DF33" s="83">
        <f t="shared" si="66"/>
        <v>3.8746491466475823</v>
      </c>
      <c r="DG33" s="83">
        <f t="shared" si="67"/>
        <v>3.8746491466475832</v>
      </c>
      <c r="DH33" s="83">
        <f t="shared" si="68"/>
        <v>3.8746491466475819</v>
      </c>
      <c r="DI33" s="83">
        <f t="shared" si="69"/>
        <v>3.8746491466475823</v>
      </c>
      <c r="DJ33" s="83">
        <f t="shared" si="70"/>
        <v>3.8746491466475823</v>
      </c>
      <c r="DK33" s="83">
        <f t="shared" si="71"/>
        <v>3.8746491466475819</v>
      </c>
      <c r="DL33" s="83">
        <f t="shared" si="72"/>
        <v>3.8746491466475819</v>
      </c>
      <c r="DM33" s="83">
        <f t="shared" si="73"/>
        <v>3.8746491466475814</v>
      </c>
    </row>
    <row r="34" spans="2:117" x14ac:dyDescent="0.35">
      <c r="B34" s="27" t="s">
        <v>2098</v>
      </c>
      <c r="C34" s="27" t="s">
        <v>131</v>
      </c>
      <c r="D34" s="78">
        <f>LevelizationSchedule!H162</f>
        <v>0</v>
      </c>
      <c r="E34" s="78">
        <f>LevelizationSchedule!I162</f>
        <v>0</v>
      </c>
      <c r="F34" s="78">
        <f>LevelizationSchedule!J162</f>
        <v>0</v>
      </c>
      <c r="G34" s="78">
        <f>LevelizationSchedule!K162</f>
        <v>0</v>
      </c>
      <c r="H34" s="78">
        <f>LevelizationSchedule!L162</f>
        <v>0</v>
      </c>
      <c r="I34" s="78">
        <f>LevelizationSchedule!M162</f>
        <v>0</v>
      </c>
      <c r="J34" s="78">
        <f>LevelizationSchedule!N162</f>
        <v>0</v>
      </c>
      <c r="K34" s="78">
        <f>LevelizationSchedule!O162</f>
        <v>10.332397724393548</v>
      </c>
      <c r="L34" s="78">
        <f>LevelizationSchedule!P162</f>
        <v>10.332397724393553</v>
      </c>
      <c r="M34" s="78">
        <f>LevelizationSchedule!Q162</f>
        <v>7.7492982932951646</v>
      </c>
      <c r="N34" s="78">
        <f>LevelizationSchedule!R162</f>
        <v>7.7492982932951646</v>
      </c>
      <c r="O34" s="78">
        <f>LevelizationSchedule!S162</f>
        <v>7.7492982932951646</v>
      </c>
      <c r="P34" s="78">
        <f>LevelizationSchedule!T162</f>
        <v>7.7492982932951637</v>
      </c>
      <c r="Q34" s="78">
        <f>LevelizationSchedule!U162</f>
        <v>7.7492982932951628</v>
      </c>
      <c r="R34" s="78">
        <f>LevelizationSchedule!V162</f>
        <v>7.7492982932951628</v>
      </c>
      <c r="S34" s="78">
        <f>LevelizationSchedule!W162</f>
        <v>7.7492982932951655</v>
      </c>
      <c r="T34" s="78">
        <f>LevelizationSchedule!X162</f>
        <v>7.7492982932951646</v>
      </c>
      <c r="U34" s="78">
        <f>LevelizationSchedule!Y162</f>
        <v>7.7492982932951646</v>
      </c>
      <c r="V34" s="78">
        <f>LevelizationSchedule!Z162</f>
        <v>7.7492982932951664</v>
      </c>
      <c r="W34" s="78">
        <f>LevelizationSchedule!AA162</f>
        <v>7.7492982932951664</v>
      </c>
      <c r="X34" s="78">
        <f>LevelizationSchedule!AB162</f>
        <v>7.7492982932951655</v>
      </c>
      <c r="Y34" s="78">
        <f>LevelizationSchedule!AC162</f>
        <v>7.7492982932951655</v>
      </c>
      <c r="Z34" s="78">
        <f>LevelizationSchedule!AD162</f>
        <v>7.7492982932951646</v>
      </c>
      <c r="AA34" s="78">
        <f>LevelizationSchedule!AE162</f>
        <v>7.7492982932951664</v>
      </c>
      <c r="AB34" s="78">
        <f>LevelizationSchedule!AF162</f>
        <v>7.7492982932951655</v>
      </c>
      <c r="AC34" s="78">
        <f>LevelizationSchedule!AG162</f>
        <v>7.749298293295162</v>
      </c>
      <c r="AD34" s="78">
        <f>LevelizationSchedule!AH162</f>
        <v>7.7492982932951637</v>
      </c>
      <c r="AE34" s="78">
        <f>LevelizationSchedule!AI162</f>
        <v>7.7492982932951628</v>
      </c>
      <c r="AF34" s="78">
        <f>LevelizationSchedule!AJ162</f>
        <v>7.7492982932951637</v>
      </c>
      <c r="AG34" s="78">
        <f>LevelizationSchedule!AK162</f>
        <v>7.7492982932951628</v>
      </c>
      <c r="AH34" s="78">
        <f>LevelizationSchedule!AL162</f>
        <v>7.7492982932951637</v>
      </c>
      <c r="AI34" s="78">
        <f>LevelizationSchedule!AM162</f>
        <v>7.7492982932951655</v>
      </c>
      <c r="AJ34" s="78">
        <f>LevelizationSchedule!AN162</f>
        <v>7.7492982932951637</v>
      </c>
      <c r="AK34" s="78">
        <f>LevelizationSchedule!AO162</f>
        <v>7.7492982932951655</v>
      </c>
      <c r="AL34" s="78">
        <f>LevelizationSchedule!AP162</f>
        <v>7.749298293295162</v>
      </c>
      <c r="AM34" s="78">
        <f>LevelizationSchedule!AQ162</f>
        <v>7.7492982932951682</v>
      </c>
      <c r="AN34" s="78">
        <f>LevelizationSchedule!AR162</f>
        <v>7.7492982932951655</v>
      </c>
      <c r="AO34" s="78">
        <f>LevelizationSchedule!AS162</f>
        <v>7.7492982932951646</v>
      </c>
      <c r="AP34" s="80">
        <f t="shared" si="74"/>
        <v>0</v>
      </c>
      <c r="AQ34" s="80">
        <f t="shared" si="0"/>
        <v>0</v>
      </c>
      <c r="AR34" s="80">
        <f t="shared" si="1"/>
        <v>0</v>
      </c>
      <c r="AS34" s="80">
        <f t="shared" si="2"/>
        <v>0</v>
      </c>
      <c r="AT34" s="80">
        <f t="shared" si="3"/>
        <v>0</v>
      </c>
      <c r="AU34" s="80">
        <f t="shared" si="4"/>
        <v>0</v>
      </c>
      <c r="AV34" s="80">
        <f t="shared" si="5"/>
        <v>0</v>
      </c>
      <c r="AW34" s="80">
        <f t="shared" si="6"/>
        <v>5.166198862196774</v>
      </c>
      <c r="AX34" s="80">
        <f t="shared" si="7"/>
        <v>5.1661988621967767</v>
      </c>
      <c r="AY34" s="80">
        <f t="shared" si="8"/>
        <v>3.8746491466475823</v>
      </c>
      <c r="AZ34" s="80">
        <f t="shared" si="9"/>
        <v>3.8746491466475823</v>
      </c>
      <c r="BA34" s="80">
        <f t="shared" si="10"/>
        <v>3.8746491466475823</v>
      </c>
      <c r="BB34" s="80">
        <f t="shared" si="11"/>
        <v>3.8746491466475819</v>
      </c>
      <c r="BC34" s="80">
        <f t="shared" si="12"/>
        <v>3.8746491466475814</v>
      </c>
      <c r="BD34" s="80">
        <f t="shared" si="13"/>
        <v>3.8746491466475814</v>
      </c>
      <c r="BE34" s="80">
        <f t="shared" si="14"/>
        <v>3.8746491466475828</v>
      </c>
      <c r="BF34" s="80">
        <f t="shared" si="15"/>
        <v>3.8746491466475823</v>
      </c>
      <c r="BG34" s="80">
        <f t="shared" si="16"/>
        <v>3.8746491466475823</v>
      </c>
      <c r="BH34" s="80">
        <f t="shared" si="17"/>
        <v>3.8746491466475832</v>
      </c>
      <c r="BI34" s="80">
        <f t="shared" si="18"/>
        <v>3.8746491466475832</v>
      </c>
      <c r="BJ34" s="80">
        <f t="shared" si="19"/>
        <v>3.8746491466475828</v>
      </c>
      <c r="BK34" s="80">
        <f t="shared" si="20"/>
        <v>3.8746491466475828</v>
      </c>
      <c r="BL34" s="80">
        <f t="shared" si="21"/>
        <v>3.8746491466475823</v>
      </c>
      <c r="BM34" s="80">
        <f t="shared" si="22"/>
        <v>3.8746491466475832</v>
      </c>
      <c r="BN34" s="80">
        <f t="shared" si="23"/>
        <v>3.8746491466475828</v>
      </c>
      <c r="BO34" s="80">
        <f t="shared" si="24"/>
        <v>3.874649146647581</v>
      </c>
      <c r="BP34" s="80">
        <f t="shared" si="25"/>
        <v>3.8746491466475819</v>
      </c>
      <c r="BQ34" s="80">
        <f t="shared" si="26"/>
        <v>3.8746491466475814</v>
      </c>
      <c r="BR34" s="80">
        <f t="shared" si="27"/>
        <v>3.8746491466475819</v>
      </c>
      <c r="BS34" s="80">
        <f t="shared" si="28"/>
        <v>3.8746491466475814</v>
      </c>
      <c r="BT34" s="80">
        <f t="shared" si="29"/>
        <v>3.8746491466475819</v>
      </c>
      <c r="BU34" s="80">
        <f t="shared" si="30"/>
        <v>3.8746491466475828</v>
      </c>
      <c r="BV34" s="80">
        <f t="shared" si="31"/>
        <v>3.8746491466475819</v>
      </c>
      <c r="BW34" s="80">
        <f t="shared" si="32"/>
        <v>3.8746491466475828</v>
      </c>
      <c r="BX34" s="80">
        <f t="shared" si="33"/>
        <v>3.874649146647581</v>
      </c>
      <c r="BY34" s="80">
        <f t="shared" si="34"/>
        <v>3.8746491466475841</v>
      </c>
      <c r="BZ34" s="80">
        <f t="shared" si="35"/>
        <v>3.8746491466475828</v>
      </c>
      <c r="CA34" s="80">
        <f t="shared" si="36"/>
        <v>3.8746491466475823</v>
      </c>
      <c r="CB34" s="83">
        <f t="shared" si="75"/>
        <v>0</v>
      </c>
      <c r="CC34" s="83">
        <f t="shared" si="37"/>
        <v>0</v>
      </c>
      <c r="CD34" s="83">
        <f t="shared" si="38"/>
        <v>0</v>
      </c>
      <c r="CE34" s="83">
        <f t="shared" si="39"/>
        <v>0</v>
      </c>
      <c r="CF34" s="83">
        <f t="shared" si="40"/>
        <v>0</v>
      </c>
      <c r="CG34" s="83">
        <f t="shared" si="41"/>
        <v>0</v>
      </c>
      <c r="CH34" s="83">
        <f t="shared" si="42"/>
        <v>0</v>
      </c>
      <c r="CI34" s="83">
        <f t="shared" si="43"/>
        <v>5.166198862196774</v>
      </c>
      <c r="CJ34" s="83">
        <f t="shared" si="44"/>
        <v>5.1661988621967767</v>
      </c>
      <c r="CK34" s="83">
        <f t="shared" si="45"/>
        <v>3.8746491466475823</v>
      </c>
      <c r="CL34" s="83">
        <f t="shared" si="46"/>
        <v>3.8746491466475823</v>
      </c>
      <c r="CM34" s="83">
        <f t="shared" si="47"/>
        <v>3.8746491466475823</v>
      </c>
      <c r="CN34" s="83">
        <f t="shared" si="48"/>
        <v>3.8746491466475819</v>
      </c>
      <c r="CO34" s="83">
        <f t="shared" si="49"/>
        <v>3.8746491466475814</v>
      </c>
      <c r="CP34" s="83">
        <f t="shared" si="50"/>
        <v>3.8746491466475814</v>
      </c>
      <c r="CQ34" s="83">
        <f t="shared" si="51"/>
        <v>3.8746491466475828</v>
      </c>
      <c r="CR34" s="83">
        <f t="shared" si="52"/>
        <v>3.8746491466475823</v>
      </c>
      <c r="CS34" s="83">
        <f t="shared" si="53"/>
        <v>3.8746491466475823</v>
      </c>
      <c r="CT34" s="83">
        <f t="shared" si="54"/>
        <v>3.8746491466475832</v>
      </c>
      <c r="CU34" s="83">
        <f t="shared" si="55"/>
        <v>3.8746491466475832</v>
      </c>
      <c r="CV34" s="83">
        <f t="shared" si="56"/>
        <v>3.8746491466475828</v>
      </c>
      <c r="CW34" s="83">
        <f t="shared" si="57"/>
        <v>3.8746491466475828</v>
      </c>
      <c r="CX34" s="83">
        <f t="shared" si="58"/>
        <v>3.8746491466475823</v>
      </c>
      <c r="CY34" s="83">
        <f t="shared" si="59"/>
        <v>3.8746491466475832</v>
      </c>
      <c r="CZ34" s="83">
        <f t="shared" si="60"/>
        <v>3.8746491466475828</v>
      </c>
      <c r="DA34" s="83">
        <f t="shared" si="61"/>
        <v>3.874649146647581</v>
      </c>
      <c r="DB34" s="83">
        <f t="shared" si="62"/>
        <v>3.8746491466475819</v>
      </c>
      <c r="DC34" s="83">
        <f t="shared" si="63"/>
        <v>3.8746491466475814</v>
      </c>
      <c r="DD34" s="83">
        <f t="shared" si="64"/>
        <v>3.8746491466475819</v>
      </c>
      <c r="DE34" s="83">
        <f t="shared" si="65"/>
        <v>3.8746491466475814</v>
      </c>
      <c r="DF34" s="83">
        <f t="shared" si="66"/>
        <v>3.8746491466475819</v>
      </c>
      <c r="DG34" s="83">
        <f t="shared" si="67"/>
        <v>3.8746491466475828</v>
      </c>
      <c r="DH34" s="83">
        <f t="shared" si="68"/>
        <v>3.8746491466475819</v>
      </c>
      <c r="DI34" s="83">
        <f t="shared" si="69"/>
        <v>3.8746491466475828</v>
      </c>
      <c r="DJ34" s="83">
        <f t="shared" si="70"/>
        <v>3.874649146647581</v>
      </c>
      <c r="DK34" s="83">
        <f t="shared" si="71"/>
        <v>3.8746491466475841</v>
      </c>
      <c r="DL34" s="83">
        <f t="shared" si="72"/>
        <v>3.8746491466475828</v>
      </c>
      <c r="DM34" s="83">
        <f t="shared" si="73"/>
        <v>3.8746491466475823</v>
      </c>
    </row>
    <row r="35" spans="2:117" x14ac:dyDescent="0.35">
      <c r="B35" s="27" t="s">
        <v>2099</v>
      </c>
      <c r="C35" s="27" t="s">
        <v>312</v>
      </c>
      <c r="D35" s="78">
        <f>LevelizationSchedule!H163</f>
        <v>0</v>
      </c>
      <c r="E35" s="78">
        <f>LevelizationSchedule!I163</f>
        <v>0</v>
      </c>
      <c r="F35" s="78">
        <f>LevelizationSchedule!J163</f>
        <v>0</v>
      </c>
      <c r="G35" s="78">
        <f>LevelizationSchedule!K163</f>
        <v>0</v>
      </c>
      <c r="H35" s="78">
        <f>LevelizationSchedule!L163</f>
        <v>0</v>
      </c>
      <c r="I35" s="78">
        <f>LevelizationSchedule!M163</f>
        <v>0</v>
      </c>
      <c r="J35" s="78">
        <f>LevelizationSchedule!N163</f>
        <v>0</v>
      </c>
      <c r="K35" s="78">
        <f>LevelizationSchedule!O163</f>
        <v>10.332397724393553</v>
      </c>
      <c r="L35" s="78">
        <f>LevelizationSchedule!P163</f>
        <v>10.33239772439355</v>
      </c>
      <c r="M35" s="78">
        <f>LevelizationSchedule!Q163</f>
        <v>10.332397724393553</v>
      </c>
      <c r="N35" s="78">
        <f>LevelizationSchedule!R163</f>
        <v>7.749298293295162</v>
      </c>
      <c r="O35" s="78">
        <f>LevelizationSchedule!S163</f>
        <v>7.7492982932951646</v>
      </c>
      <c r="P35" s="78">
        <f>LevelizationSchedule!T163</f>
        <v>7.749298293295162</v>
      </c>
      <c r="Q35" s="78">
        <f>LevelizationSchedule!U163</f>
        <v>7.7492982932951637</v>
      </c>
      <c r="R35" s="78">
        <f>LevelizationSchedule!V163</f>
        <v>7.749298293295162</v>
      </c>
      <c r="S35" s="78">
        <f>LevelizationSchedule!W163</f>
        <v>7.7492982932951637</v>
      </c>
      <c r="T35" s="78">
        <f>LevelizationSchedule!X163</f>
        <v>7.7492982932951664</v>
      </c>
      <c r="U35" s="78">
        <f>LevelizationSchedule!Y163</f>
        <v>7.7492982932951655</v>
      </c>
      <c r="V35" s="78">
        <f>LevelizationSchedule!Z163</f>
        <v>7.7492982932951655</v>
      </c>
      <c r="W35" s="78">
        <f>LevelizationSchedule!AA163</f>
        <v>7.7492982932951628</v>
      </c>
      <c r="X35" s="78">
        <f>LevelizationSchedule!AB163</f>
        <v>7.7492982932951646</v>
      </c>
      <c r="Y35" s="78">
        <f>LevelizationSchedule!AC163</f>
        <v>7.7492982932951637</v>
      </c>
      <c r="Z35" s="78">
        <f>LevelizationSchedule!AD163</f>
        <v>7.7492982932951628</v>
      </c>
      <c r="AA35" s="78">
        <f>LevelizationSchedule!AE163</f>
        <v>7.7492982932951673</v>
      </c>
      <c r="AB35" s="78">
        <f>LevelizationSchedule!AF163</f>
        <v>7.7492982932951628</v>
      </c>
      <c r="AC35" s="78">
        <f>LevelizationSchedule!AG163</f>
        <v>7.7492982932951628</v>
      </c>
      <c r="AD35" s="78">
        <f>LevelizationSchedule!AH163</f>
        <v>7.7492982932951628</v>
      </c>
      <c r="AE35" s="78">
        <f>LevelizationSchedule!AI163</f>
        <v>7.7492982932951628</v>
      </c>
      <c r="AF35" s="78">
        <f>LevelizationSchedule!AJ163</f>
        <v>7.7492982932951664</v>
      </c>
      <c r="AG35" s="78">
        <f>LevelizationSchedule!AK163</f>
        <v>7.7492982932951637</v>
      </c>
      <c r="AH35" s="78">
        <f>LevelizationSchedule!AL163</f>
        <v>7.7492982932951682</v>
      </c>
      <c r="AI35" s="78">
        <f>LevelizationSchedule!AM163</f>
        <v>7.7492982932951646</v>
      </c>
      <c r="AJ35" s="78">
        <f>LevelizationSchedule!AN163</f>
        <v>7.7492982932951664</v>
      </c>
      <c r="AK35" s="78">
        <f>LevelizationSchedule!AO163</f>
        <v>7.7492982932951637</v>
      </c>
      <c r="AL35" s="78">
        <f>LevelizationSchedule!AP163</f>
        <v>7.7492982932951611</v>
      </c>
      <c r="AM35" s="78">
        <f>LevelizationSchedule!AQ163</f>
        <v>7.7492982932951628</v>
      </c>
      <c r="AN35" s="78">
        <f>LevelizationSchedule!AR163</f>
        <v>7.7492982932951646</v>
      </c>
      <c r="AO35" s="78">
        <f>LevelizationSchedule!AS163</f>
        <v>7.7492982932951646</v>
      </c>
      <c r="AP35" s="80">
        <f t="shared" si="74"/>
        <v>0</v>
      </c>
      <c r="AQ35" s="80">
        <f t="shared" si="0"/>
        <v>0</v>
      </c>
      <c r="AR35" s="80">
        <f t="shared" si="1"/>
        <v>0</v>
      </c>
      <c r="AS35" s="80">
        <f t="shared" si="2"/>
        <v>0</v>
      </c>
      <c r="AT35" s="80">
        <f t="shared" si="3"/>
        <v>0</v>
      </c>
      <c r="AU35" s="80">
        <f t="shared" si="4"/>
        <v>0</v>
      </c>
      <c r="AV35" s="80">
        <f t="shared" si="5"/>
        <v>0</v>
      </c>
      <c r="AW35" s="80">
        <f t="shared" si="6"/>
        <v>5.1661988621967767</v>
      </c>
      <c r="AX35" s="80">
        <f t="shared" si="7"/>
        <v>5.1661988621967749</v>
      </c>
      <c r="AY35" s="80">
        <f t="shared" si="8"/>
        <v>5.1661988621967767</v>
      </c>
      <c r="AZ35" s="80">
        <f t="shared" si="9"/>
        <v>3.874649146647581</v>
      </c>
      <c r="BA35" s="80">
        <f t="shared" si="10"/>
        <v>3.8746491466475823</v>
      </c>
      <c r="BB35" s="80">
        <f t="shared" si="11"/>
        <v>3.874649146647581</v>
      </c>
      <c r="BC35" s="80">
        <f t="shared" si="12"/>
        <v>3.8746491466475819</v>
      </c>
      <c r="BD35" s="80">
        <f t="shared" si="13"/>
        <v>3.874649146647581</v>
      </c>
      <c r="BE35" s="80">
        <f t="shared" si="14"/>
        <v>3.8746491466475819</v>
      </c>
      <c r="BF35" s="80">
        <f t="shared" si="15"/>
        <v>3.8746491466475832</v>
      </c>
      <c r="BG35" s="80">
        <f t="shared" si="16"/>
        <v>3.8746491466475828</v>
      </c>
      <c r="BH35" s="80">
        <f t="shared" si="17"/>
        <v>3.8746491466475828</v>
      </c>
      <c r="BI35" s="80">
        <f t="shared" si="18"/>
        <v>3.8746491466475814</v>
      </c>
      <c r="BJ35" s="80">
        <f t="shared" si="19"/>
        <v>3.8746491466475823</v>
      </c>
      <c r="BK35" s="80">
        <f t="shared" si="20"/>
        <v>3.8746491466475819</v>
      </c>
      <c r="BL35" s="80">
        <f t="shared" si="21"/>
        <v>3.8746491466475814</v>
      </c>
      <c r="BM35" s="80">
        <f t="shared" si="22"/>
        <v>3.8746491466475836</v>
      </c>
      <c r="BN35" s="80">
        <f t="shared" si="23"/>
        <v>3.8746491466475814</v>
      </c>
      <c r="BO35" s="80">
        <f t="shared" si="24"/>
        <v>3.8746491466475814</v>
      </c>
      <c r="BP35" s="80">
        <f t="shared" si="25"/>
        <v>3.8746491466475814</v>
      </c>
      <c r="BQ35" s="80">
        <f t="shared" si="26"/>
        <v>3.8746491466475814</v>
      </c>
      <c r="BR35" s="80">
        <f t="shared" si="27"/>
        <v>3.8746491466475832</v>
      </c>
      <c r="BS35" s="80">
        <f t="shared" si="28"/>
        <v>3.8746491466475819</v>
      </c>
      <c r="BT35" s="80">
        <f t="shared" si="29"/>
        <v>3.8746491466475841</v>
      </c>
      <c r="BU35" s="80">
        <f t="shared" si="30"/>
        <v>3.8746491466475823</v>
      </c>
      <c r="BV35" s="80">
        <f t="shared" si="31"/>
        <v>3.8746491466475832</v>
      </c>
      <c r="BW35" s="80">
        <f t="shared" si="32"/>
        <v>3.8746491466475819</v>
      </c>
      <c r="BX35" s="80">
        <f t="shared" si="33"/>
        <v>3.8746491466475805</v>
      </c>
      <c r="BY35" s="80">
        <f t="shared" si="34"/>
        <v>3.8746491466475814</v>
      </c>
      <c r="BZ35" s="80">
        <f t="shared" si="35"/>
        <v>3.8746491466475823</v>
      </c>
      <c r="CA35" s="80">
        <f t="shared" si="36"/>
        <v>3.8746491466475823</v>
      </c>
      <c r="CB35" s="83">
        <f t="shared" si="75"/>
        <v>0</v>
      </c>
      <c r="CC35" s="83">
        <f t="shared" si="37"/>
        <v>0</v>
      </c>
      <c r="CD35" s="83">
        <f t="shared" si="38"/>
        <v>0</v>
      </c>
      <c r="CE35" s="83">
        <f t="shared" si="39"/>
        <v>0</v>
      </c>
      <c r="CF35" s="83">
        <f t="shared" si="40"/>
        <v>0</v>
      </c>
      <c r="CG35" s="83">
        <f t="shared" si="41"/>
        <v>0</v>
      </c>
      <c r="CH35" s="83">
        <f t="shared" si="42"/>
        <v>0</v>
      </c>
      <c r="CI35" s="83">
        <f t="shared" si="43"/>
        <v>5.1661988621967767</v>
      </c>
      <c r="CJ35" s="83">
        <f t="shared" si="44"/>
        <v>5.1661988621967749</v>
      </c>
      <c r="CK35" s="83">
        <f t="shared" si="45"/>
        <v>5.1661988621967767</v>
      </c>
      <c r="CL35" s="83">
        <f t="shared" si="46"/>
        <v>3.874649146647581</v>
      </c>
      <c r="CM35" s="83">
        <f t="shared" si="47"/>
        <v>3.8746491466475823</v>
      </c>
      <c r="CN35" s="83">
        <f t="shared" si="48"/>
        <v>3.874649146647581</v>
      </c>
      <c r="CO35" s="83">
        <f t="shared" si="49"/>
        <v>3.8746491466475819</v>
      </c>
      <c r="CP35" s="83">
        <f t="shared" si="50"/>
        <v>3.874649146647581</v>
      </c>
      <c r="CQ35" s="83">
        <f t="shared" si="51"/>
        <v>3.8746491466475819</v>
      </c>
      <c r="CR35" s="83">
        <f t="shared" si="52"/>
        <v>3.8746491466475832</v>
      </c>
      <c r="CS35" s="83">
        <f t="shared" si="53"/>
        <v>3.8746491466475828</v>
      </c>
      <c r="CT35" s="83">
        <f t="shared" si="54"/>
        <v>3.8746491466475828</v>
      </c>
      <c r="CU35" s="83">
        <f t="shared" si="55"/>
        <v>3.8746491466475814</v>
      </c>
      <c r="CV35" s="83">
        <f t="shared" si="56"/>
        <v>3.8746491466475823</v>
      </c>
      <c r="CW35" s="83">
        <f t="shared" si="57"/>
        <v>3.8746491466475819</v>
      </c>
      <c r="CX35" s="83">
        <f t="shared" si="58"/>
        <v>3.8746491466475814</v>
      </c>
      <c r="CY35" s="83">
        <f t="shared" si="59"/>
        <v>3.8746491466475836</v>
      </c>
      <c r="CZ35" s="83">
        <f t="shared" si="60"/>
        <v>3.8746491466475814</v>
      </c>
      <c r="DA35" s="83">
        <f t="shared" si="61"/>
        <v>3.8746491466475814</v>
      </c>
      <c r="DB35" s="83">
        <f t="shared" si="62"/>
        <v>3.8746491466475814</v>
      </c>
      <c r="DC35" s="83">
        <f t="shared" si="63"/>
        <v>3.8746491466475814</v>
      </c>
      <c r="DD35" s="83">
        <f t="shared" si="64"/>
        <v>3.8746491466475832</v>
      </c>
      <c r="DE35" s="83">
        <f t="shared" si="65"/>
        <v>3.8746491466475819</v>
      </c>
      <c r="DF35" s="83">
        <f t="shared" si="66"/>
        <v>3.8746491466475841</v>
      </c>
      <c r="DG35" s="83">
        <f t="shared" si="67"/>
        <v>3.8746491466475823</v>
      </c>
      <c r="DH35" s="83">
        <f t="shared" si="68"/>
        <v>3.8746491466475832</v>
      </c>
      <c r="DI35" s="83">
        <f t="shared" si="69"/>
        <v>3.8746491466475819</v>
      </c>
      <c r="DJ35" s="83">
        <f t="shared" si="70"/>
        <v>3.8746491466475805</v>
      </c>
      <c r="DK35" s="83">
        <f t="shared" si="71"/>
        <v>3.8746491466475814</v>
      </c>
      <c r="DL35" s="83">
        <f t="shared" si="72"/>
        <v>3.8746491466475823</v>
      </c>
      <c r="DM35" s="83">
        <f t="shared" si="73"/>
        <v>3.8746491466475823</v>
      </c>
    </row>
    <row r="36" spans="2:117" x14ac:dyDescent="0.35">
      <c r="B36" s="27" t="s">
        <v>2100</v>
      </c>
      <c r="C36" s="27" t="s">
        <v>41</v>
      </c>
      <c r="D36" s="78">
        <f>LevelizationSchedule!H164</f>
        <v>0</v>
      </c>
      <c r="E36" s="78">
        <f>LevelizationSchedule!I164</f>
        <v>0</v>
      </c>
      <c r="F36" s="78">
        <f>LevelizationSchedule!J164</f>
        <v>0</v>
      </c>
      <c r="G36" s="78">
        <f>LevelizationSchedule!K164</f>
        <v>0</v>
      </c>
      <c r="H36" s="78">
        <f>LevelizationSchedule!L164</f>
        <v>0</v>
      </c>
      <c r="I36" s="78">
        <f>LevelizationSchedule!M164</f>
        <v>0</v>
      </c>
      <c r="J36" s="78">
        <f>LevelizationSchedule!N164</f>
        <v>0</v>
      </c>
      <c r="K36" s="78">
        <f>LevelizationSchedule!O164</f>
        <v>7.749298293295162</v>
      </c>
      <c r="L36" s="78">
        <f>LevelizationSchedule!P164</f>
        <v>7.7492982932951637</v>
      </c>
      <c r="M36" s="78">
        <f>LevelizationSchedule!Q164</f>
        <v>7.7492982932951637</v>
      </c>
      <c r="N36" s="78">
        <f>LevelizationSchedule!R164</f>
        <v>7.749298293295162</v>
      </c>
      <c r="O36" s="78">
        <f>LevelizationSchedule!S164</f>
        <v>7.7492982932951628</v>
      </c>
      <c r="P36" s="78">
        <f>LevelizationSchedule!T164</f>
        <v>7.7492982932951646</v>
      </c>
      <c r="Q36" s="78">
        <f>LevelizationSchedule!U164</f>
        <v>7.7492982932951655</v>
      </c>
      <c r="R36" s="78">
        <f>LevelizationSchedule!V164</f>
        <v>7.7492982932951637</v>
      </c>
      <c r="S36" s="78">
        <f>LevelizationSchedule!W164</f>
        <v>7.7492982932951628</v>
      </c>
      <c r="T36" s="78">
        <f>LevelizationSchedule!X164</f>
        <v>7.7492982932951628</v>
      </c>
      <c r="U36" s="78">
        <f>LevelizationSchedule!Y164</f>
        <v>7.7492982932951637</v>
      </c>
      <c r="V36" s="78">
        <f>LevelizationSchedule!Z164</f>
        <v>7.7492982932951646</v>
      </c>
      <c r="W36" s="78">
        <f>LevelizationSchedule!AA164</f>
        <v>7.7492982932951646</v>
      </c>
      <c r="X36" s="78">
        <f>LevelizationSchedule!AB164</f>
        <v>7.7492982932951646</v>
      </c>
      <c r="Y36" s="78">
        <f>LevelizationSchedule!AC164</f>
        <v>7.7492982932951646</v>
      </c>
      <c r="Z36" s="78">
        <f>LevelizationSchedule!AD164</f>
        <v>7.749298293295162</v>
      </c>
      <c r="AA36" s="78">
        <f>LevelizationSchedule!AE164</f>
        <v>7.7492982932951664</v>
      </c>
      <c r="AB36" s="78">
        <f>LevelizationSchedule!AF164</f>
        <v>7.7492982932951611</v>
      </c>
      <c r="AC36" s="78">
        <f>LevelizationSchedule!AG164</f>
        <v>7.7492982932951637</v>
      </c>
      <c r="AD36" s="78">
        <f>LevelizationSchedule!AH164</f>
        <v>7.7492982932951655</v>
      </c>
      <c r="AE36" s="78">
        <f>LevelizationSchedule!AI164</f>
        <v>7.7492982932951637</v>
      </c>
      <c r="AF36" s="78">
        <f>LevelizationSchedule!AJ164</f>
        <v>7.7492982932951628</v>
      </c>
      <c r="AG36" s="78">
        <f>LevelizationSchedule!AK164</f>
        <v>7.7492982932951637</v>
      </c>
      <c r="AH36" s="78">
        <f>LevelizationSchedule!AL164</f>
        <v>7.749298293295162</v>
      </c>
      <c r="AI36" s="78">
        <f>LevelizationSchedule!AM164</f>
        <v>7.7492982932951664</v>
      </c>
      <c r="AJ36" s="78">
        <f>LevelizationSchedule!AN164</f>
        <v>7.7492982932951637</v>
      </c>
      <c r="AK36" s="78">
        <f>LevelizationSchedule!AO164</f>
        <v>7.7492982932951655</v>
      </c>
      <c r="AL36" s="78">
        <f>LevelizationSchedule!AP164</f>
        <v>7.7492982932951646</v>
      </c>
      <c r="AM36" s="78">
        <f>LevelizationSchedule!AQ164</f>
        <v>7.7492982932951637</v>
      </c>
      <c r="AN36" s="78">
        <f>LevelizationSchedule!AR164</f>
        <v>7.7492982932951602</v>
      </c>
      <c r="AO36" s="78">
        <f>LevelizationSchedule!AS164</f>
        <v>7.749298293295162</v>
      </c>
      <c r="AP36" s="80">
        <f t="shared" si="74"/>
        <v>0</v>
      </c>
      <c r="AQ36" s="80">
        <f t="shared" si="0"/>
        <v>0</v>
      </c>
      <c r="AR36" s="80">
        <f t="shared" si="1"/>
        <v>0</v>
      </c>
      <c r="AS36" s="80">
        <f t="shared" si="2"/>
        <v>0</v>
      </c>
      <c r="AT36" s="80">
        <f t="shared" si="3"/>
        <v>0</v>
      </c>
      <c r="AU36" s="80">
        <f t="shared" si="4"/>
        <v>0</v>
      </c>
      <c r="AV36" s="80">
        <f t="shared" si="5"/>
        <v>0</v>
      </c>
      <c r="AW36" s="80">
        <f t="shared" si="6"/>
        <v>3.874649146647581</v>
      </c>
      <c r="AX36" s="80">
        <f t="shared" si="7"/>
        <v>3.8746491466475819</v>
      </c>
      <c r="AY36" s="80">
        <f t="shared" si="8"/>
        <v>3.8746491466475819</v>
      </c>
      <c r="AZ36" s="80">
        <f t="shared" si="9"/>
        <v>3.874649146647581</v>
      </c>
      <c r="BA36" s="80">
        <f t="shared" si="10"/>
        <v>3.8746491466475814</v>
      </c>
      <c r="BB36" s="80">
        <f t="shared" si="11"/>
        <v>3.8746491466475823</v>
      </c>
      <c r="BC36" s="80">
        <f t="shared" si="12"/>
        <v>3.8746491466475828</v>
      </c>
      <c r="BD36" s="80">
        <f t="shared" si="13"/>
        <v>3.8746491466475819</v>
      </c>
      <c r="BE36" s="80">
        <f t="shared" si="14"/>
        <v>3.8746491466475814</v>
      </c>
      <c r="BF36" s="80">
        <f t="shared" si="15"/>
        <v>3.8746491466475814</v>
      </c>
      <c r="BG36" s="80">
        <f t="shared" si="16"/>
        <v>3.8746491466475819</v>
      </c>
      <c r="BH36" s="80">
        <f t="shared" si="17"/>
        <v>3.8746491466475823</v>
      </c>
      <c r="BI36" s="80">
        <f t="shared" si="18"/>
        <v>3.8746491466475823</v>
      </c>
      <c r="BJ36" s="80">
        <f t="shared" si="19"/>
        <v>3.8746491466475823</v>
      </c>
      <c r="BK36" s="80">
        <f t="shared" si="20"/>
        <v>3.8746491466475823</v>
      </c>
      <c r="BL36" s="80">
        <f t="shared" si="21"/>
        <v>3.874649146647581</v>
      </c>
      <c r="BM36" s="80">
        <f t="shared" si="22"/>
        <v>3.8746491466475832</v>
      </c>
      <c r="BN36" s="80">
        <f t="shared" si="23"/>
        <v>3.8746491466475805</v>
      </c>
      <c r="BO36" s="80">
        <f t="shared" si="24"/>
        <v>3.8746491466475819</v>
      </c>
      <c r="BP36" s="80">
        <f t="shared" si="25"/>
        <v>3.8746491466475828</v>
      </c>
      <c r="BQ36" s="80">
        <f t="shared" si="26"/>
        <v>3.8746491466475819</v>
      </c>
      <c r="BR36" s="80">
        <f t="shared" si="27"/>
        <v>3.8746491466475814</v>
      </c>
      <c r="BS36" s="80">
        <f t="shared" si="28"/>
        <v>3.8746491466475819</v>
      </c>
      <c r="BT36" s="80">
        <f t="shared" si="29"/>
        <v>3.874649146647581</v>
      </c>
      <c r="BU36" s="80">
        <f t="shared" si="30"/>
        <v>3.8746491466475832</v>
      </c>
      <c r="BV36" s="80">
        <f t="shared" si="31"/>
        <v>3.8746491466475819</v>
      </c>
      <c r="BW36" s="80">
        <f t="shared" si="32"/>
        <v>3.8746491466475828</v>
      </c>
      <c r="BX36" s="80">
        <f t="shared" si="33"/>
        <v>3.8746491466475823</v>
      </c>
      <c r="BY36" s="80">
        <f t="shared" si="34"/>
        <v>3.8746491466475819</v>
      </c>
      <c r="BZ36" s="80">
        <f t="shared" si="35"/>
        <v>3.8746491466475801</v>
      </c>
      <c r="CA36" s="80">
        <f t="shared" si="36"/>
        <v>3.874649146647581</v>
      </c>
      <c r="CB36" s="83">
        <f t="shared" si="75"/>
        <v>0</v>
      </c>
      <c r="CC36" s="83">
        <f t="shared" si="37"/>
        <v>0</v>
      </c>
      <c r="CD36" s="83">
        <f t="shared" si="38"/>
        <v>0</v>
      </c>
      <c r="CE36" s="83">
        <f t="shared" si="39"/>
        <v>0</v>
      </c>
      <c r="CF36" s="83">
        <f t="shared" si="40"/>
        <v>0</v>
      </c>
      <c r="CG36" s="83">
        <f t="shared" si="41"/>
        <v>0</v>
      </c>
      <c r="CH36" s="83">
        <f t="shared" si="42"/>
        <v>0</v>
      </c>
      <c r="CI36" s="83">
        <f t="shared" si="43"/>
        <v>3.874649146647581</v>
      </c>
      <c r="CJ36" s="83">
        <f t="shared" si="44"/>
        <v>3.8746491466475819</v>
      </c>
      <c r="CK36" s="83">
        <f t="shared" si="45"/>
        <v>3.8746491466475819</v>
      </c>
      <c r="CL36" s="83">
        <f t="shared" si="46"/>
        <v>3.874649146647581</v>
      </c>
      <c r="CM36" s="83">
        <f t="shared" si="47"/>
        <v>3.8746491466475814</v>
      </c>
      <c r="CN36" s="83">
        <f t="shared" si="48"/>
        <v>3.8746491466475823</v>
      </c>
      <c r="CO36" s="83">
        <f t="shared" si="49"/>
        <v>3.8746491466475828</v>
      </c>
      <c r="CP36" s="83">
        <f t="shared" si="50"/>
        <v>3.8746491466475819</v>
      </c>
      <c r="CQ36" s="83">
        <f t="shared" si="51"/>
        <v>3.8746491466475814</v>
      </c>
      <c r="CR36" s="83">
        <f t="shared" si="52"/>
        <v>3.8746491466475814</v>
      </c>
      <c r="CS36" s="83">
        <f t="shared" si="53"/>
        <v>3.8746491466475819</v>
      </c>
      <c r="CT36" s="83">
        <f t="shared" si="54"/>
        <v>3.8746491466475823</v>
      </c>
      <c r="CU36" s="83">
        <f t="shared" si="55"/>
        <v>3.8746491466475823</v>
      </c>
      <c r="CV36" s="83">
        <f t="shared" si="56"/>
        <v>3.8746491466475823</v>
      </c>
      <c r="CW36" s="83">
        <f t="shared" si="57"/>
        <v>3.8746491466475823</v>
      </c>
      <c r="CX36" s="83">
        <f t="shared" si="58"/>
        <v>3.874649146647581</v>
      </c>
      <c r="CY36" s="83">
        <f t="shared" si="59"/>
        <v>3.8746491466475832</v>
      </c>
      <c r="CZ36" s="83">
        <f t="shared" si="60"/>
        <v>3.8746491466475805</v>
      </c>
      <c r="DA36" s="83">
        <f t="shared" si="61"/>
        <v>3.8746491466475819</v>
      </c>
      <c r="DB36" s="83">
        <f t="shared" si="62"/>
        <v>3.8746491466475828</v>
      </c>
      <c r="DC36" s="83">
        <f t="shared" si="63"/>
        <v>3.8746491466475819</v>
      </c>
      <c r="DD36" s="83">
        <f t="shared" si="64"/>
        <v>3.8746491466475814</v>
      </c>
      <c r="DE36" s="83">
        <f t="shared" si="65"/>
        <v>3.8746491466475819</v>
      </c>
      <c r="DF36" s="83">
        <f t="shared" si="66"/>
        <v>3.874649146647581</v>
      </c>
      <c r="DG36" s="83">
        <f t="shared" si="67"/>
        <v>3.8746491466475832</v>
      </c>
      <c r="DH36" s="83">
        <f t="shared" si="68"/>
        <v>3.8746491466475819</v>
      </c>
      <c r="DI36" s="83">
        <f t="shared" si="69"/>
        <v>3.8746491466475828</v>
      </c>
      <c r="DJ36" s="83">
        <f t="shared" si="70"/>
        <v>3.8746491466475823</v>
      </c>
      <c r="DK36" s="83">
        <f t="shared" si="71"/>
        <v>3.8746491466475819</v>
      </c>
      <c r="DL36" s="83">
        <f t="shared" si="72"/>
        <v>3.8746491466475801</v>
      </c>
      <c r="DM36" s="83">
        <f t="shared" si="73"/>
        <v>3.874649146647581</v>
      </c>
    </row>
    <row r="37" spans="2:117" x14ac:dyDescent="0.35">
      <c r="B37" s="27" t="s">
        <v>2101</v>
      </c>
      <c r="C37" s="27" t="s">
        <v>67</v>
      </c>
      <c r="D37" s="78">
        <f>LevelizationSchedule!H165</f>
        <v>0</v>
      </c>
      <c r="E37" s="78">
        <f>LevelizationSchedule!I165</f>
        <v>0</v>
      </c>
      <c r="F37" s="78">
        <f>LevelizationSchedule!J165</f>
        <v>0</v>
      </c>
      <c r="G37" s="78">
        <f>LevelizationSchedule!K165</f>
        <v>0</v>
      </c>
      <c r="H37" s="78">
        <f>LevelizationSchedule!L165</f>
        <v>0</v>
      </c>
      <c r="I37" s="78">
        <f>LevelizationSchedule!M165</f>
        <v>0</v>
      </c>
      <c r="J37" s="78">
        <f>LevelizationSchedule!N165</f>
        <v>0</v>
      </c>
      <c r="K37" s="78">
        <f>LevelizationSchedule!O165</f>
        <v>10.33239772439355</v>
      </c>
      <c r="L37" s="78">
        <f>LevelizationSchedule!P165</f>
        <v>10.332397724393553</v>
      </c>
      <c r="M37" s="78">
        <f>LevelizationSchedule!Q165</f>
        <v>10.332397724393552</v>
      </c>
      <c r="N37" s="78">
        <f>LevelizationSchedule!R165</f>
        <v>7.7492982932951637</v>
      </c>
      <c r="O37" s="78">
        <f>LevelizationSchedule!S165</f>
        <v>7.7492982932951655</v>
      </c>
      <c r="P37" s="78">
        <f>LevelizationSchedule!T165</f>
        <v>7.7492982932951664</v>
      </c>
      <c r="Q37" s="78">
        <f>LevelizationSchedule!U165</f>
        <v>7.7492982932951637</v>
      </c>
      <c r="R37" s="78">
        <f>LevelizationSchedule!V165</f>
        <v>7.7492982932951611</v>
      </c>
      <c r="S37" s="78">
        <f>LevelizationSchedule!W165</f>
        <v>7.7492982932951637</v>
      </c>
      <c r="T37" s="78">
        <f>LevelizationSchedule!X165</f>
        <v>7.7492982932951628</v>
      </c>
      <c r="U37" s="78">
        <f>LevelizationSchedule!Y165</f>
        <v>7.7492982932951628</v>
      </c>
      <c r="V37" s="78">
        <f>LevelizationSchedule!Z165</f>
        <v>7.7492982932951637</v>
      </c>
      <c r="W37" s="78">
        <f>LevelizationSchedule!AA165</f>
        <v>7.7492982932951602</v>
      </c>
      <c r="X37" s="78">
        <f>LevelizationSchedule!AB165</f>
        <v>7.7492982932951691</v>
      </c>
      <c r="Y37" s="78">
        <f>LevelizationSchedule!AC165</f>
        <v>7.7492982932951637</v>
      </c>
      <c r="Z37" s="78">
        <f>LevelizationSchedule!AD165</f>
        <v>7.749298293295162</v>
      </c>
      <c r="AA37" s="78">
        <f>LevelizationSchedule!AE165</f>
        <v>7.749298293295162</v>
      </c>
      <c r="AB37" s="78">
        <f>LevelizationSchedule!AF165</f>
        <v>7.7492982932951646</v>
      </c>
      <c r="AC37" s="78">
        <f>LevelizationSchedule!AG165</f>
        <v>7.7492982932951637</v>
      </c>
      <c r="AD37" s="78">
        <f>LevelizationSchedule!AH165</f>
        <v>7.7492982932951628</v>
      </c>
      <c r="AE37" s="78">
        <f>LevelizationSchedule!AI165</f>
        <v>7.7492982932951628</v>
      </c>
      <c r="AF37" s="78">
        <f>LevelizationSchedule!AJ165</f>
        <v>7.7492982932951646</v>
      </c>
      <c r="AG37" s="78">
        <f>LevelizationSchedule!AK165</f>
        <v>7.7492982932951664</v>
      </c>
      <c r="AH37" s="78">
        <f>LevelizationSchedule!AL165</f>
        <v>7.7492982932951673</v>
      </c>
      <c r="AI37" s="78">
        <f>LevelizationSchedule!AM165</f>
        <v>7.7492982932951637</v>
      </c>
      <c r="AJ37" s="78">
        <f>LevelizationSchedule!AN165</f>
        <v>7.7492982932951628</v>
      </c>
      <c r="AK37" s="78">
        <f>LevelizationSchedule!AO165</f>
        <v>7.7492982932951628</v>
      </c>
      <c r="AL37" s="78">
        <f>LevelizationSchedule!AP165</f>
        <v>7.7492982932951646</v>
      </c>
      <c r="AM37" s="78">
        <f>LevelizationSchedule!AQ165</f>
        <v>7.749298293295162</v>
      </c>
      <c r="AN37" s="78">
        <f>LevelizationSchedule!AR165</f>
        <v>7.7492982932951655</v>
      </c>
      <c r="AO37" s="78">
        <f>LevelizationSchedule!AS165</f>
        <v>7.7492982932951628</v>
      </c>
      <c r="AP37" s="80">
        <f t="shared" si="74"/>
        <v>0</v>
      </c>
      <c r="AQ37" s="80">
        <f t="shared" si="0"/>
        <v>0</v>
      </c>
      <c r="AR37" s="80">
        <f t="shared" si="1"/>
        <v>0</v>
      </c>
      <c r="AS37" s="80">
        <f t="shared" si="2"/>
        <v>0</v>
      </c>
      <c r="AT37" s="80">
        <f t="shared" si="3"/>
        <v>0</v>
      </c>
      <c r="AU37" s="80">
        <f t="shared" si="4"/>
        <v>0</v>
      </c>
      <c r="AV37" s="80">
        <f t="shared" si="5"/>
        <v>0</v>
      </c>
      <c r="AW37" s="80">
        <f t="shared" si="6"/>
        <v>5.1661988621967749</v>
      </c>
      <c r="AX37" s="80">
        <f t="shared" si="7"/>
        <v>5.1661988621967767</v>
      </c>
      <c r="AY37" s="80">
        <f t="shared" si="8"/>
        <v>5.1661988621967758</v>
      </c>
      <c r="AZ37" s="80">
        <f t="shared" si="9"/>
        <v>3.8746491466475819</v>
      </c>
      <c r="BA37" s="80">
        <f t="shared" si="10"/>
        <v>3.8746491466475828</v>
      </c>
      <c r="BB37" s="80">
        <f t="shared" si="11"/>
        <v>3.8746491466475832</v>
      </c>
      <c r="BC37" s="80">
        <f t="shared" si="12"/>
        <v>3.8746491466475819</v>
      </c>
      <c r="BD37" s="80">
        <f t="shared" si="13"/>
        <v>3.8746491466475805</v>
      </c>
      <c r="BE37" s="80">
        <f t="shared" si="14"/>
        <v>3.8746491466475819</v>
      </c>
      <c r="BF37" s="80">
        <f t="shared" si="15"/>
        <v>3.8746491466475814</v>
      </c>
      <c r="BG37" s="80">
        <f t="shared" si="16"/>
        <v>3.8746491466475814</v>
      </c>
      <c r="BH37" s="80">
        <f t="shared" si="17"/>
        <v>3.8746491466475819</v>
      </c>
      <c r="BI37" s="80">
        <f t="shared" si="18"/>
        <v>3.8746491466475801</v>
      </c>
      <c r="BJ37" s="80">
        <f t="shared" si="19"/>
        <v>3.8746491466475845</v>
      </c>
      <c r="BK37" s="80">
        <f t="shared" si="20"/>
        <v>3.8746491466475819</v>
      </c>
      <c r="BL37" s="80">
        <f t="shared" si="21"/>
        <v>3.874649146647581</v>
      </c>
      <c r="BM37" s="80">
        <f t="shared" si="22"/>
        <v>3.874649146647581</v>
      </c>
      <c r="BN37" s="80">
        <f t="shared" si="23"/>
        <v>3.8746491466475823</v>
      </c>
      <c r="BO37" s="80">
        <f t="shared" si="24"/>
        <v>3.8746491466475819</v>
      </c>
      <c r="BP37" s="80">
        <f t="shared" si="25"/>
        <v>3.8746491466475814</v>
      </c>
      <c r="BQ37" s="80">
        <f t="shared" si="26"/>
        <v>3.8746491466475814</v>
      </c>
      <c r="BR37" s="80">
        <f t="shared" si="27"/>
        <v>3.8746491466475823</v>
      </c>
      <c r="BS37" s="80">
        <f t="shared" si="28"/>
        <v>3.8746491466475832</v>
      </c>
      <c r="BT37" s="80">
        <f t="shared" si="29"/>
        <v>3.8746491466475836</v>
      </c>
      <c r="BU37" s="80">
        <f t="shared" si="30"/>
        <v>3.8746491466475819</v>
      </c>
      <c r="BV37" s="80">
        <f t="shared" si="31"/>
        <v>3.8746491466475814</v>
      </c>
      <c r="BW37" s="80">
        <f t="shared" si="32"/>
        <v>3.8746491466475814</v>
      </c>
      <c r="BX37" s="80">
        <f t="shared" si="33"/>
        <v>3.8746491466475823</v>
      </c>
      <c r="BY37" s="80">
        <f t="shared" si="34"/>
        <v>3.874649146647581</v>
      </c>
      <c r="BZ37" s="80">
        <f t="shared" si="35"/>
        <v>3.8746491466475828</v>
      </c>
      <c r="CA37" s="80">
        <f t="shared" si="36"/>
        <v>3.8746491466475814</v>
      </c>
      <c r="CB37" s="83">
        <f t="shared" si="75"/>
        <v>0</v>
      </c>
      <c r="CC37" s="83">
        <f t="shared" si="37"/>
        <v>0</v>
      </c>
      <c r="CD37" s="83">
        <f t="shared" si="38"/>
        <v>0</v>
      </c>
      <c r="CE37" s="83">
        <f t="shared" si="39"/>
        <v>0</v>
      </c>
      <c r="CF37" s="83">
        <f t="shared" si="40"/>
        <v>0</v>
      </c>
      <c r="CG37" s="83">
        <f t="shared" si="41"/>
        <v>0</v>
      </c>
      <c r="CH37" s="83">
        <f t="shared" si="42"/>
        <v>0</v>
      </c>
      <c r="CI37" s="83">
        <f t="shared" si="43"/>
        <v>5.1661988621967749</v>
      </c>
      <c r="CJ37" s="83">
        <f t="shared" si="44"/>
        <v>5.1661988621967767</v>
      </c>
      <c r="CK37" s="83">
        <f t="shared" si="45"/>
        <v>5.1661988621967758</v>
      </c>
      <c r="CL37" s="83">
        <f t="shared" si="46"/>
        <v>3.8746491466475819</v>
      </c>
      <c r="CM37" s="83">
        <f t="shared" si="47"/>
        <v>3.8746491466475828</v>
      </c>
      <c r="CN37" s="83">
        <f t="shared" si="48"/>
        <v>3.8746491466475832</v>
      </c>
      <c r="CO37" s="83">
        <f t="shared" si="49"/>
        <v>3.8746491466475819</v>
      </c>
      <c r="CP37" s="83">
        <f t="shared" si="50"/>
        <v>3.8746491466475805</v>
      </c>
      <c r="CQ37" s="83">
        <f t="shared" si="51"/>
        <v>3.8746491466475819</v>
      </c>
      <c r="CR37" s="83">
        <f t="shared" si="52"/>
        <v>3.8746491466475814</v>
      </c>
      <c r="CS37" s="83">
        <f t="shared" si="53"/>
        <v>3.8746491466475814</v>
      </c>
      <c r="CT37" s="83">
        <f t="shared" si="54"/>
        <v>3.8746491466475819</v>
      </c>
      <c r="CU37" s="83">
        <f t="shared" si="55"/>
        <v>3.8746491466475801</v>
      </c>
      <c r="CV37" s="83">
        <f t="shared" si="56"/>
        <v>3.8746491466475845</v>
      </c>
      <c r="CW37" s="83">
        <f t="shared" si="57"/>
        <v>3.8746491466475819</v>
      </c>
      <c r="CX37" s="83">
        <f t="shared" si="58"/>
        <v>3.874649146647581</v>
      </c>
      <c r="CY37" s="83">
        <f t="shared" si="59"/>
        <v>3.874649146647581</v>
      </c>
      <c r="CZ37" s="83">
        <f t="shared" si="60"/>
        <v>3.8746491466475823</v>
      </c>
      <c r="DA37" s="83">
        <f t="shared" si="61"/>
        <v>3.8746491466475819</v>
      </c>
      <c r="DB37" s="83">
        <f t="shared" si="62"/>
        <v>3.8746491466475814</v>
      </c>
      <c r="DC37" s="83">
        <f t="shared" si="63"/>
        <v>3.8746491466475814</v>
      </c>
      <c r="DD37" s="83">
        <f t="shared" si="64"/>
        <v>3.8746491466475823</v>
      </c>
      <c r="DE37" s="83">
        <f t="shared" si="65"/>
        <v>3.8746491466475832</v>
      </c>
      <c r="DF37" s="83">
        <f t="shared" si="66"/>
        <v>3.8746491466475836</v>
      </c>
      <c r="DG37" s="83">
        <f t="shared" si="67"/>
        <v>3.8746491466475819</v>
      </c>
      <c r="DH37" s="83">
        <f t="shared" si="68"/>
        <v>3.8746491466475814</v>
      </c>
      <c r="DI37" s="83">
        <f t="shared" si="69"/>
        <v>3.8746491466475814</v>
      </c>
      <c r="DJ37" s="83">
        <f t="shared" si="70"/>
        <v>3.8746491466475823</v>
      </c>
      <c r="DK37" s="83">
        <f t="shared" si="71"/>
        <v>3.874649146647581</v>
      </c>
      <c r="DL37" s="83">
        <f t="shared" si="72"/>
        <v>3.8746491466475828</v>
      </c>
      <c r="DM37" s="83">
        <f t="shared" si="73"/>
        <v>3.8746491466475814</v>
      </c>
    </row>
    <row r="38" spans="2:117" x14ac:dyDescent="0.35">
      <c r="B38" s="27" t="s">
        <v>2102</v>
      </c>
      <c r="C38" s="27" t="s">
        <v>163</v>
      </c>
      <c r="D38" s="78">
        <f>LevelizationSchedule!H166</f>
        <v>0</v>
      </c>
      <c r="E38" s="78">
        <f>LevelizationSchedule!I166</f>
        <v>0</v>
      </c>
      <c r="F38" s="78">
        <f>LevelizationSchedule!J166</f>
        <v>0</v>
      </c>
      <c r="G38" s="78">
        <f>LevelizationSchedule!K166</f>
        <v>0</v>
      </c>
      <c r="H38" s="78">
        <f>LevelizationSchedule!L166</f>
        <v>0</v>
      </c>
      <c r="I38" s="78">
        <f>LevelizationSchedule!M166</f>
        <v>0</v>
      </c>
      <c r="J38" s="78">
        <f>LevelizationSchedule!N166</f>
        <v>0</v>
      </c>
      <c r="K38" s="78">
        <f>LevelizationSchedule!O166</f>
        <v>12.915497155491941</v>
      </c>
      <c r="L38" s="78">
        <f>LevelizationSchedule!P166</f>
        <v>12.91549715549194</v>
      </c>
      <c r="M38" s="78">
        <f>LevelizationSchedule!Q166</f>
        <v>12.915497155491941</v>
      </c>
      <c r="N38" s="78">
        <f>LevelizationSchedule!R166</f>
        <v>10.332397724393552</v>
      </c>
      <c r="O38" s="78">
        <f>LevelizationSchedule!S166</f>
        <v>10.332397724393553</v>
      </c>
      <c r="P38" s="78">
        <f>LevelizationSchedule!T166</f>
        <v>7.7492982932951673</v>
      </c>
      <c r="Q38" s="78">
        <f>LevelizationSchedule!U166</f>
        <v>7.7492982932951655</v>
      </c>
      <c r="R38" s="78">
        <f>LevelizationSchedule!V166</f>
        <v>7.7492982932951611</v>
      </c>
      <c r="S38" s="78">
        <f>LevelizationSchedule!W166</f>
        <v>7.7492982932951637</v>
      </c>
      <c r="T38" s="78">
        <f>LevelizationSchedule!X166</f>
        <v>7.7492982932951655</v>
      </c>
      <c r="U38" s="78">
        <f>LevelizationSchedule!Y166</f>
        <v>7.749298293295162</v>
      </c>
      <c r="V38" s="78">
        <f>LevelizationSchedule!Z166</f>
        <v>7.7492982932951628</v>
      </c>
      <c r="W38" s="78">
        <f>LevelizationSchedule!AA166</f>
        <v>7.7492982932951646</v>
      </c>
      <c r="X38" s="78">
        <f>LevelizationSchedule!AB166</f>
        <v>7.7492982932951637</v>
      </c>
      <c r="Y38" s="78">
        <f>LevelizationSchedule!AC166</f>
        <v>7.749298293295162</v>
      </c>
      <c r="Z38" s="78">
        <f>LevelizationSchedule!AD166</f>
        <v>7.7492982932951637</v>
      </c>
      <c r="AA38" s="78">
        <f>LevelizationSchedule!AE166</f>
        <v>7.7492982932951628</v>
      </c>
      <c r="AB38" s="78">
        <f>LevelizationSchedule!AF166</f>
        <v>7.7492982932951655</v>
      </c>
      <c r="AC38" s="78">
        <f>LevelizationSchedule!AG166</f>
        <v>7.7492982932951637</v>
      </c>
      <c r="AD38" s="78">
        <f>LevelizationSchedule!AH166</f>
        <v>7.7492982932951646</v>
      </c>
      <c r="AE38" s="78">
        <f>LevelizationSchedule!AI166</f>
        <v>7.7492982932951602</v>
      </c>
      <c r="AF38" s="78">
        <f>LevelizationSchedule!AJ166</f>
        <v>7.7492982932951628</v>
      </c>
      <c r="AG38" s="78">
        <f>LevelizationSchedule!AK166</f>
        <v>7.7492982932951655</v>
      </c>
      <c r="AH38" s="78">
        <f>LevelizationSchedule!AL166</f>
        <v>7.7492982932951637</v>
      </c>
      <c r="AI38" s="78">
        <f>LevelizationSchedule!AM166</f>
        <v>7.7492982932951637</v>
      </c>
      <c r="AJ38" s="78">
        <f>LevelizationSchedule!AN166</f>
        <v>7.7492982932951655</v>
      </c>
      <c r="AK38" s="78">
        <f>LevelizationSchedule!AO166</f>
        <v>7.749298293295162</v>
      </c>
      <c r="AL38" s="78">
        <f>LevelizationSchedule!AP166</f>
        <v>7.7492982932951628</v>
      </c>
      <c r="AM38" s="78">
        <f>LevelizationSchedule!AQ166</f>
        <v>7.7492982932951646</v>
      </c>
      <c r="AN38" s="78">
        <f>LevelizationSchedule!AR166</f>
        <v>7.7492982932951646</v>
      </c>
      <c r="AO38" s="78">
        <f>LevelizationSchedule!AS166</f>
        <v>7.7492982932951637</v>
      </c>
      <c r="AP38" s="80">
        <f t="shared" si="74"/>
        <v>0</v>
      </c>
      <c r="AQ38" s="80">
        <f t="shared" si="0"/>
        <v>0</v>
      </c>
      <c r="AR38" s="80">
        <f t="shared" si="1"/>
        <v>0</v>
      </c>
      <c r="AS38" s="80">
        <f t="shared" si="2"/>
        <v>0</v>
      </c>
      <c r="AT38" s="80">
        <f t="shared" si="3"/>
        <v>0</v>
      </c>
      <c r="AU38" s="80">
        <f t="shared" si="4"/>
        <v>0</v>
      </c>
      <c r="AV38" s="80">
        <f t="shared" si="5"/>
        <v>0</v>
      </c>
      <c r="AW38" s="80">
        <f t="shared" si="6"/>
        <v>6.4577485777459707</v>
      </c>
      <c r="AX38" s="80">
        <f t="shared" si="7"/>
        <v>6.4577485777459698</v>
      </c>
      <c r="AY38" s="80">
        <f t="shared" si="8"/>
        <v>6.4577485777459707</v>
      </c>
      <c r="AZ38" s="80">
        <f t="shared" si="9"/>
        <v>5.1661988621967758</v>
      </c>
      <c r="BA38" s="80">
        <f t="shared" si="10"/>
        <v>5.1661988621967767</v>
      </c>
      <c r="BB38" s="80">
        <f t="shared" si="11"/>
        <v>3.8746491466475836</v>
      </c>
      <c r="BC38" s="80">
        <f t="shared" si="12"/>
        <v>3.8746491466475828</v>
      </c>
      <c r="BD38" s="80">
        <f t="shared" si="13"/>
        <v>3.8746491466475805</v>
      </c>
      <c r="BE38" s="80">
        <f t="shared" si="14"/>
        <v>3.8746491466475819</v>
      </c>
      <c r="BF38" s="80">
        <f t="shared" si="15"/>
        <v>3.8746491466475828</v>
      </c>
      <c r="BG38" s="80">
        <f t="shared" si="16"/>
        <v>3.874649146647581</v>
      </c>
      <c r="BH38" s="80">
        <f t="shared" si="17"/>
        <v>3.8746491466475814</v>
      </c>
      <c r="BI38" s="80">
        <f t="shared" si="18"/>
        <v>3.8746491466475823</v>
      </c>
      <c r="BJ38" s="80">
        <f t="shared" si="19"/>
        <v>3.8746491466475819</v>
      </c>
      <c r="BK38" s="80">
        <f t="shared" si="20"/>
        <v>3.874649146647581</v>
      </c>
      <c r="BL38" s="80">
        <f t="shared" si="21"/>
        <v>3.8746491466475819</v>
      </c>
      <c r="BM38" s="80">
        <f t="shared" si="22"/>
        <v>3.8746491466475814</v>
      </c>
      <c r="BN38" s="80">
        <f t="shared" si="23"/>
        <v>3.8746491466475828</v>
      </c>
      <c r="BO38" s="80">
        <f t="shared" si="24"/>
        <v>3.8746491466475819</v>
      </c>
      <c r="BP38" s="80">
        <f t="shared" si="25"/>
        <v>3.8746491466475823</v>
      </c>
      <c r="BQ38" s="80">
        <f t="shared" si="26"/>
        <v>3.8746491466475801</v>
      </c>
      <c r="BR38" s="80">
        <f t="shared" si="27"/>
        <v>3.8746491466475814</v>
      </c>
      <c r="BS38" s="80">
        <f t="shared" si="28"/>
        <v>3.8746491466475828</v>
      </c>
      <c r="BT38" s="80">
        <f t="shared" si="29"/>
        <v>3.8746491466475819</v>
      </c>
      <c r="BU38" s="80">
        <f t="shared" si="30"/>
        <v>3.8746491466475819</v>
      </c>
      <c r="BV38" s="80">
        <f t="shared" si="31"/>
        <v>3.8746491466475828</v>
      </c>
      <c r="BW38" s="80">
        <f t="shared" si="32"/>
        <v>3.874649146647581</v>
      </c>
      <c r="BX38" s="80">
        <f t="shared" si="33"/>
        <v>3.8746491466475814</v>
      </c>
      <c r="BY38" s="80">
        <f t="shared" si="34"/>
        <v>3.8746491466475823</v>
      </c>
      <c r="BZ38" s="80">
        <f t="shared" si="35"/>
        <v>3.8746491466475823</v>
      </c>
      <c r="CA38" s="80">
        <f t="shared" si="36"/>
        <v>3.8746491466475819</v>
      </c>
      <c r="CB38" s="83">
        <f t="shared" si="75"/>
        <v>0</v>
      </c>
      <c r="CC38" s="83">
        <f t="shared" si="37"/>
        <v>0</v>
      </c>
      <c r="CD38" s="83">
        <f t="shared" si="38"/>
        <v>0</v>
      </c>
      <c r="CE38" s="83">
        <f t="shared" si="39"/>
        <v>0</v>
      </c>
      <c r="CF38" s="83">
        <f t="shared" si="40"/>
        <v>0</v>
      </c>
      <c r="CG38" s="83">
        <f t="shared" si="41"/>
        <v>0</v>
      </c>
      <c r="CH38" s="83">
        <f t="shared" si="42"/>
        <v>0</v>
      </c>
      <c r="CI38" s="83">
        <f t="shared" si="43"/>
        <v>6.4577485777459707</v>
      </c>
      <c r="CJ38" s="83">
        <f t="shared" si="44"/>
        <v>6.4577485777459698</v>
      </c>
      <c r="CK38" s="83">
        <f t="shared" si="45"/>
        <v>6.4577485777459707</v>
      </c>
      <c r="CL38" s="83">
        <f t="shared" si="46"/>
        <v>5.1661988621967758</v>
      </c>
      <c r="CM38" s="83">
        <f t="shared" si="47"/>
        <v>5.1661988621967767</v>
      </c>
      <c r="CN38" s="83">
        <f t="shared" si="48"/>
        <v>3.8746491466475836</v>
      </c>
      <c r="CO38" s="83">
        <f t="shared" si="49"/>
        <v>3.8746491466475828</v>
      </c>
      <c r="CP38" s="83">
        <f t="shared" si="50"/>
        <v>3.8746491466475805</v>
      </c>
      <c r="CQ38" s="83">
        <f t="shared" si="51"/>
        <v>3.8746491466475819</v>
      </c>
      <c r="CR38" s="83">
        <f t="shared" si="52"/>
        <v>3.8746491466475828</v>
      </c>
      <c r="CS38" s="83">
        <f t="shared" si="53"/>
        <v>3.874649146647581</v>
      </c>
      <c r="CT38" s="83">
        <f t="shared" si="54"/>
        <v>3.8746491466475814</v>
      </c>
      <c r="CU38" s="83">
        <f t="shared" si="55"/>
        <v>3.8746491466475823</v>
      </c>
      <c r="CV38" s="83">
        <f t="shared" si="56"/>
        <v>3.8746491466475819</v>
      </c>
      <c r="CW38" s="83">
        <f t="shared" si="57"/>
        <v>3.874649146647581</v>
      </c>
      <c r="CX38" s="83">
        <f t="shared" si="58"/>
        <v>3.8746491466475819</v>
      </c>
      <c r="CY38" s="83">
        <f t="shared" si="59"/>
        <v>3.8746491466475814</v>
      </c>
      <c r="CZ38" s="83">
        <f t="shared" si="60"/>
        <v>3.8746491466475828</v>
      </c>
      <c r="DA38" s="83">
        <f t="shared" si="61"/>
        <v>3.8746491466475819</v>
      </c>
      <c r="DB38" s="83">
        <f t="shared" si="62"/>
        <v>3.8746491466475823</v>
      </c>
      <c r="DC38" s="83">
        <f t="shared" si="63"/>
        <v>3.8746491466475801</v>
      </c>
      <c r="DD38" s="83">
        <f t="shared" si="64"/>
        <v>3.8746491466475814</v>
      </c>
      <c r="DE38" s="83">
        <f t="shared" si="65"/>
        <v>3.8746491466475828</v>
      </c>
      <c r="DF38" s="83">
        <f t="shared" si="66"/>
        <v>3.8746491466475819</v>
      </c>
      <c r="DG38" s="83">
        <f t="shared" si="67"/>
        <v>3.8746491466475819</v>
      </c>
      <c r="DH38" s="83">
        <f t="shared" si="68"/>
        <v>3.8746491466475828</v>
      </c>
      <c r="DI38" s="83">
        <f t="shared" si="69"/>
        <v>3.874649146647581</v>
      </c>
      <c r="DJ38" s="83">
        <f t="shared" si="70"/>
        <v>3.8746491466475814</v>
      </c>
      <c r="DK38" s="83">
        <f t="shared" si="71"/>
        <v>3.8746491466475823</v>
      </c>
      <c r="DL38" s="83">
        <f t="shared" si="72"/>
        <v>3.8746491466475823</v>
      </c>
      <c r="DM38" s="83">
        <f t="shared" si="73"/>
        <v>3.8746491466475819</v>
      </c>
    </row>
    <row r="39" spans="2:117" x14ac:dyDescent="0.35">
      <c r="B39" s="27" t="s">
        <v>2103</v>
      </c>
      <c r="C39" s="27" t="s">
        <v>44</v>
      </c>
      <c r="D39" s="78">
        <f>LevelizationSchedule!H167</f>
        <v>0</v>
      </c>
      <c r="E39" s="78">
        <f>LevelizationSchedule!I167</f>
        <v>0</v>
      </c>
      <c r="F39" s="78">
        <f>LevelizationSchedule!J167</f>
        <v>0</v>
      </c>
      <c r="G39" s="78">
        <f>LevelizationSchedule!K167</f>
        <v>0</v>
      </c>
      <c r="H39" s="78">
        <f>LevelizationSchedule!L167</f>
        <v>0</v>
      </c>
      <c r="I39" s="78">
        <f>LevelizationSchedule!M167</f>
        <v>0</v>
      </c>
      <c r="J39" s="78">
        <f>LevelizationSchedule!N167</f>
        <v>0</v>
      </c>
      <c r="K39" s="78">
        <f>LevelizationSchedule!O167</f>
        <v>7.749298293295162</v>
      </c>
      <c r="L39" s="78">
        <f>LevelizationSchedule!P167</f>
        <v>7.7492982932951664</v>
      </c>
      <c r="M39" s="78">
        <f>LevelizationSchedule!Q167</f>
        <v>7.7492982932951655</v>
      </c>
      <c r="N39" s="78">
        <f>LevelizationSchedule!R167</f>
        <v>7.7492982932951646</v>
      </c>
      <c r="O39" s="78">
        <f>LevelizationSchedule!S167</f>
        <v>7.7492982932951628</v>
      </c>
      <c r="P39" s="78">
        <f>LevelizationSchedule!T167</f>
        <v>7.7492982932951655</v>
      </c>
      <c r="Q39" s="78">
        <f>LevelizationSchedule!U167</f>
        <v>7.7492982932951646</v>
      </c>
      <c r="R39" s="78">
        <f>LevelizationSchedule!V167</f>
        <v>7.7492982932951646</v>
      </c>
      <c r="S39" s="78">
        <f>LevelizationSchedule!W167</f>
        <v>7.7492982932951646</v>
      </c>
      <c r="T39" s="78">
        <f>LevelizationSchedule!X167</f>
        <v>7.7492982932951637</v>
      </c>
      <c r="U39" s="78">
        <f>LevelizationSchedule!Y167</f>
        <v>7.7492982932951637</v>
      </c>
      <c r="V39" s="78">
        <f>LevelizationSchedule!Z167</f>
        <v>7.7492982932951628</v>
      </c>
      <c r="W39" s="78">
        <f>LevelizationSchedule!AA167</f>
        <v>7.749298293295162</v>
      </c>
      <c r="X39" s="78">
        <f>LevelizationSchedule!AB167</f>
        <v>7.7492982932951637</v>
      </c>
      <c r="Y39" s="78">
        <f>LevelizationSchedule!AC167</f>
        <v>7.7492982932951655</v>
      </c>
      <c r="Z39" s="78">
        <f>LevelizationSchedule!AD167</f>
        <v>7.7492982932951646</v>
      </c>
      <c r="AA39" s="78">
        <f>LevelizationSchedule!AE167</f>
        <v>7.7492982932951637</v>
      </c>
      <c r="AB39" s="78">
        <f>LevelizationSchedule!AF167</f>
        <v>7.7492982932951646</v>
      </c>
      <c r="AC39" s="78">
        <f>LevelizationSchedule!AG167</f>
        <v>7.7492982932951646</v>
      </c>
      <c r="AD39" s="78">
        <f>LevelizationSchedule!AH167</f>
        <v>7.7492982932951637</v>
      </c>
      <c r="AE39" s="78">
        <f>LevelizationSchedule!AI167</f>
        <v>7.7492982932951646</v>
      </c>
      <c r="AF39" s="78">
        <f>LevelizationSchedule!AJ167</f>
        <v>7.7492982932951628</v>
      </c>
      <c r="AG39" s="78">
        <f>LevelizationSchedule!AK167</f>
        <v>7.7492982932951655</v>
      </c>
      <c r="AH39" s="78">
        <f>LevelizationSchedule!AL167</f>
        <v>7.7492982932951646</v>
      </c>
      <c r="AI39" s="78">
        <f>LevelizationSchedule!AM167</f>
        <v>7.7492982932951655</v>
      </c>
      <c r="AJ39" s="78">
        <f>LevelizationSchedule!AN167</f>
        <v>7.749298293295162</v>
      </c>
      <c r="AK39" s="78">
        <f>LevelizationSchedule!AO167</f>
        <v>7.749298293295162</v>
      </c>
      <c r="AL39" s="78">
        <f>LevelizationSchedule!AP167</f>
        <v>7.7492982932951628</v>
      </c>
      <c r="AM39" s="78">
        <f>LevelizationSchedule!AQ167</f>
        <v>7.7492982932951628</v>
      </c>
      <c r="AN39" s="78">
        <f>LevelizationSchedule!AR167</f>
        <v>7.749298293295162</v>
      </c>
      <c r="AO39" s="78">
        <f>LevelizationSchedule!AS167</f>
        <v>7.7492982932951646</v>
      </c>
      <c r="AP39" s="80">
        <f t="shared" si="74"/>
        <v>0</v>
      </c>
      <c r="AQ39" s="80">
        <f t="shared" si="0"/>
        <v>0</v>
      </c>
      <c r="AR39" s="80">
        <f t="shared" si="1"/>
        <v>0</v>
      </c>
      <c r="AS39" s="80">
        <f t="shared" si="2"/>
        <v>0</v>
      </c>
      <c r="AT39" s="80">
        <f t="shared" si="3"/>
        <v>0</v>
      </c>
      <c r="AU39" s="80">
        <f t="shared" si="4"/>
        <v>0</v>
      </c>
      <c r="AV39" s="80">
        <f t="shared" si="5"/>
        <v>0</v>
      </c>
      <c r="AW39" s="80">
        <f t="shared" si="6"/>
        <v>3.874649146647581</v>
      </c>
      <c r="AX39" s="80">
        <f t="shared" si="7"/>
        <v>3.8746491466475832</v>
      </c>
      <c r="AY39" s="80">
        <f t="shared" si="8"/>
        <v>3.8746491466475828</v>
      </c>
      <c r="AZ39" s="80">
        <f t="shared" si="9"/>
        <v>3.8746491466475823</v>
      </c>
      <c r="BA39" s="80">
        <f t="shared" si="10"/>
        <v>3.8746491466475814</v>
      </c>
      <c r="BB39" s="80">
        <f t="shared" si="11"/>
        <v>3.8746491466475828</v>
      </c>
      <c r="BC39" s="80">
        <f t="shared" si="12"/>
        <v>3.8746491466475823</v>
      </c>
      <c r="BD39" s="80">
        <f t="shared" si="13"/>
        <v>3.8746491466475823</v>
      </c>
      <c r="BE39" s="80">
        <f t="shared" si="14"/>
        <v>3.8746491466475823</v>
      </c>
      <c r="BF39" s="80">
        <f t="shared" si="15"/>
        <v>3.8746491466475819</v>
      </c>
      <c r="BG39" s="80">
        <f t="shared" si="16"/>
        <v>3.8746491466475819</v>
      </c>
      <c r="BH39" s="80">
        <f t="shared" si="17"/>
        <v>3.8746491466475814</v>
      </c>
      <c r="BI39" s="80">
        <f t="shared" si="18"/>
        <v>3.874649146647581</v>
      </c>
      <c r="BJ39" s="80">
        <f t="shared" si="19"/>
        <v>3.8746491466475819</v>
      </c>
      <c r="BK39" s="80">
        <f t="shared" si="20"/>
        <v>3.8746491466475828</v>
      </c>
      <c r="BL39" s="80">
        <f t="shared" si="21"/>
        <v>3.8746491466475823</v>
      </c>
      <c r="BM39" s="80">
        <f t="shared" si="22"/>
        <v>3.8746491466475819</v>
      </c>
      <c r="BN39" s="80">
        <f t="shared" si="23"/>
        <v>3.8746491466475823</v>
      </c>
      <c r="BO39" s="80">
        <f t="shared" si="24"/>
        <v>3.8746491466475823</v>
      </c>
      <c r="BP39" s="80">
        <f t="shared" si="25"/>
        <v>3.8746491466475819</v>
      </c>
      <c r="BQ39" s="80">
        <f t="shared" si="26"/>
        <v>3.8746491466475823</v>
      </c>
      <c r="BR39" s="80">
        <f t="shared" si="27"/>
        <v>3.8746491466475814</v>
      </c>
      <c r="BS39" s="80">
        <f t="shared" si="28"/>
        <v>3.8746491466475828</v>
      </c>
      <c r="BT39" s="80">
        <f t="shared" si="29"/>
        <v>3.8746491466475823</v>
      </c>
      <c r="BU39" s="80">
        <f t="shared" si="30"/>
        <v>3.8746491466475828</v>
      </c>
      <c r="BV39" s="80">
        <f t="shared" si="31"/>
        <v>3.874649146647581</v>
      </c>
      <c r="BW39" s="80">
        <f t="shared" si="32"/>
        <v>3.874649146647581</v>
      </c>
      <c r="BX39" s="80">
        <f t="shared" si="33"/>
        <v>3.8746491466475814</v>
      </c>
      <c r="BY39" s="80">
        <f t="shared" si="34"/>
        <v>3.8746491466475814</v>
      </c>
      <c r="BZ39" s="80">
        <f t="shared" si="35"/>
        <v>3.874649146647581</v>
      </c>
      <c r="CA39" s="80">
        <f t="shared" si="36"/>
        <v>3.8746491466475823</v>
      </c>
      <c r="CB39" s="83">
        <f t="shared" si="75"/>
        <v>0</v>
      </c>
      <c r="CC39" s="83">
        <f t="shared" si="37"/>
        <v>0</v>
      </c>
      <c r="CD39" s="83">
        <f t="shared" si="38"/>
        <v>0</v>
      </c>
      <c r="CE39" s="83">
        <f t="shared" si="39"/>
        <v>0</v>
      </c>
      <c r="CF39" s="83">
        <f t="shared" si="40"/>
        <v>0</v>
      </c>
      <c r="CG39" s="83">
        <f t="shared" si="41"/>
        <v>0</v>
      </c>
      <c r="CH39" s="83">
        <f t="shared" si="42"/>
        <v>0</v>
      </c>
      <c r="CI39" s="83">
        <f t="shared" si="43"/>
        <v>3.874649146647581</v>
      </c>
      <c r="CJ39" s="83">
        <f t="shared" si="44"/>
        <v>3.8746491466475832</v>
      </c>
      <c r="CK39" s="83">
        <f t="shared" si="45"/>
        <v>3.8746491466475828</v>
      </c>
      <c r="CL39" s="83">
        <f t="shared" si="46"/>
        <v>3.8746491466475823</v>
      </c>
      <c r="CM39" s="83">
        <f t="shared" si="47"/>
        <v>3.8746491466475814</v>
      </c>
      <c r="CN39" s="83">
        <f t="shared" si="48"/>
        <v>3.8746491466475828</v>
      </c>
      <c r="CO39" s="83">
        <f t="shared" si="49"/>
        <v>3.8746491466475823</v>
      </c>
      <c r="CP39" s="83">
        <f t="shared" si="50"/>
        <v>3.8746491466475823</v>
      </c>
      <c r="CQ39" s="83">
        <f t="shared" si="51"/>
        <v>3.8746491466475823</v>
      </c>
      <c r="CR39" s="83">
        <f t="shared" si="52"/>
        <v>3.8746491466475819</v>
      </c>
      <c r="CS39" s="83">
        <f t="shared" si="53"/>
        <v>3.8746491466475819</v>
      </c>
      <c r="CT39" s="83">
        <f t="shared" si="54"/>
        <v>3.8746491466475814</v>
      </c>
      <c r="CU39" s="83">
        <f t="shared" si="55"/>
        <v>3.874649146647581</v>
      </c>
      <c r="CV39" s="83">
        <f t="shared" si="56"/>
        <v>3.8746491466475819</v>
      </c>
      <c r="CW39" s="83">
        <f t="shared" si="57"/>
        <v>3.8746491466475828</v>
      </c>
      <c r="CX39" s="83">
        <f t="shared" si="58"/>
        <v>3.8746491466475823</v>
      </c>
      <c r="CY39" s="83">
        <f t="shared" si="59"/>
        <v>3.8746491466475819</v>
      </c>
      <c r="CZ39" s="83">
        <f t="shared" si="60"/>
        <v>3.8746491466475823</v>
      </c>
      <c r="DA39" s="83">
        <f t="shared" si="61"/>
        <v>3.8746491466475823</v>
      </c>
      <c r="DB39" s="83">
        <f t="shared" si="62"/>
        <v>3.8746491466475819</v>
      </c>
      <c r="DC39" s="83">
        <f t="shared" si="63"/>
        <v>3.8746491466475823</v>
      </c>
      <c r="DD39" s="83">
        <f t="shared" si="64"/>
        <v>3.8746491466475814</v>
      </c>
      <c r="DE39" s="83">
        <f t="shared" si="65"/>
        <v>3.8746491466475828</v>
      </c>
      <c r="DF39" s="83">
        <f t="shared" si="66"/>
        <v>3.8746491466475823</v>
      </c>
      <c r="DG39" s="83">
        <f t="shared" si="67"/>
        <v>3.8746491466475828</v>
      </c>
      <c r="DH39" s="83">
        <f t="shared" si="68"/>
        <v>3.874649146647581</v>
      </c>
      <c r="DI39" s="83">
        <f t="shared" si="69"/>
        <v>3.874649146647581</v>
      </c>
      <c r="DJ39" s="83">
        <f t="shared" si="70"/>
        <v>3.8746491466475814</v>
      </c>
      <c r="DK39" s="83">
        <f t="shared" si="71"/>
        <v>3.8746491466475814</v>
      </c>
      <c r="DL39" s="83">
        <f t="shared" si="72"/>
        <v>3.874649146647581</v>
      </c>
      <c r="DM39" s="83">
        <f t="shared" si="73"/>
        <v>3.8746491466475823</v>
      </c>
    </row>
    <row r="40" spans="2:117" x14ac:dyDescent="0.35">
      <c r="B40" s="27" t="s">
        <v>2104</v>
      </c>
      <c r="C40" s="27" t="s">
        <v>76</v>
      </c>
      <c r="D40" s="78">
        <f>LevelizationSchedule!H168</f>
        <v>0</v>
      </c>
      <c r="E40" s="78">
        <f>LevelizationSchedule!I168</f>
        <v>0</v>
      </c>
      <c r="F40" s="78">
        <f>LevelizationSchedule!J168</f>
        <v>0</v>
      </c>
      <c r="G40" s="78">
        <f>LevelizationSchedule!K168</f>
        <v>0</v>
      </c>
      <c r="H40" s="78">
        <f>LevelizationSchedule!L168</f>
        <v>0</v>
      </c>
      <c r="I40" s="78">
        <f>LevelizationSchedule!M168</f>
        <v>0</v>
      </c>
      <c r="J40" s="78">
        <f>LevelizationSchedule!N168</f>
        <v>0</v>
      </c>
      <c r="K40" s="78">
        <f>LevelizationSchedule!O168</f>
        <v>12.915497155491941</v>
      </c>
      <c r="L40" s="78">
        <f>LevelizationSchedule!P168</f>
        <v>12.915497155491945</v>
      </c>
      <c r="M40" s="78">
        <f>LevelizationSchedule!Q168</f>
        <v>10.332397724393553</v>
      </c>
      <c r="N40" s="78">
        <f>LevelizationSchedule!R168</f>
        <v>10.332397724393548</v>
      </c>
      <c r="O40" s="78">
        <f>LevelizationSchedule!S168</f>
        <v>7.7492982932951628</v>
      </c>
      <c r="P40" s="78">
        <f>LevelizationSchedule!T168</f>
        <v>7.7492982932951637</v>
      </c>
      <c r="Q40" s="78">
        <f>LevelizationSchedule!U168</f>
        <v>7.7492982932951628</v>
      </c>
      <c r="R40" s="78">
        <f>LevelizationSchedule!V168</f>
        <v>7.749298293295162</v>
      </c>
      <c r="S40" s="78">
        <f>LevelizationSchedule!W168</f>
        <v>7.7492982932951655</v>
      </c>
      <c r="T40" s="78">
        <f>LevelizationSchedule!X168</f>
        <v>7.7492982932951646</v>
      </c>
      <c r="U40" s="78">
        <f>LevelizationSchedule!Y168</f>
        <v>7.749298293295162</v>
      </c>
      <c r="V40" s="78">
        <f>LevelizationSchedule!Z168</f>
        <v>7.7492982932951637</v>
      </c>
      <c r="W40" s="78">
        <f>LevelizationSchedule!AA168</f>
        <v>7.7492982932951646</v>
      </c>
      <c r="X40" s="78">
        <f>LevelizationSchedule!AB168</f>
        <v>7.7492982932951637</v>
      </c>
      <c r="Y40" s="78">
        <f>LevelizationSchedule!AC168</f>
        <v>7.7492982932951637</v>
      </c>
      <c r="Z40" s="78">
        <f>LevelizationSchedule!AD168</f>
        <v>7.7492982932951628</v>
      </c>
      <c r="AA40" s="78">
        <f>LevelizationSchedule!AE168</f>
        <v>7.7492982932951637</v>
      </c>
      <c r="AB40" s="78">
        <f>LevelizationSchedule!AF168</f>
        <v>7.7492982932951637</v>
      </c>
      <c r="AC40" s="78">
        <f>LevelizationSchedule!AG168</f>
        <v>7.7492982932951611</v>
      </c>
      <c r="AD40" s="78">
        <f>LevelizationSchedule!AH168</f>
        <v>7.7492982932951628</v>
      </c>
      <c r="AE40" s="78">
        <f>LevelizationSchedule!AI168</f>
        <v>7.7492982932951628</v>
      </c>
      <c r="AF40" s="78">
        <f>LevelizationSchedule!AJ168</f>
        <v>7.7492982932951637</v>
      </c>
      <c r="AG40" s="78">
        <f>LevelizationSchedule!AK168</f>
        <v>7.7492982932951637</v>
      </c>
      <c r="AH40" s="78">
        <f>LevelizationSchedule!AL168</f>
        <v>7.7492982932951646</v>
      </c>
      <c r="AI40" s="78">
        <f>LevelizationSchedule!AM168</f>
        <v>7.7492982932951646</v>
      </c>
      <c r="AJ40" s="78">
        <f>LevelizationSchedule!AN168</f>
        <v>7.7492982932951646</v>
      </c>
      <c r="AK40" s="78">
        <f>LevelizationSchedule!AO168</f>
        <v>7.7492982932951646</v>
      </c>
      <c r="AL40" s="78">
        <f>LevelizationSchedule!AP168</f>
        <v>7.749298293295162</v>
      </c>
      <c r="AM40" s="78">
        <f>LevelizationSchedule!AQ168</f>
        <v>7.7492982932951628</v>
      </c>
      <c r="AN40" s="78">
        <f>LevelizationSchedule!AR168</f>
        <v>7.749298293295162</v>
      </c>
      <c r="AO40" s="78">
        <f>LevelizationSchedule!AS168</f>
        <v>7.749298293295162</v>
      </c>
      <c r="AP40" s="80">
        <f t="shared" si="74"/>
        <v>0</v>
      </c>
      <c r="AQ40" s="80">
        <f t="shared" si="0"/>
        <v>0</v>
      </c>
      <c r="AR40" s="80">
        <f t="shared" si="1"/>
        <v>0</v>
      </c>
      <c r="AS40" s="80">
        <f t="shared" si="2"/>
        <v>0</v>
      </c>
      <c r="AT40" s="80">
        <f t="shared" si="3"/>
        <v>0</v>
      </c>
      <c r="AU40" s="80">
        <f t="shared" si="4"/>
        <v>0</v>
      </c>
      <c r="AV40" s="80">
        <f t="shared" si="5"/>
        <v>0</v>
      </c>
      <c r="AW40" s="80">
        <f t="shared" si="6"/>
        <v>6.4577485777459707</v>
      </c>
      <c r="AX40" s="80">
        <f t="shared" si="7"/>
        <v>6.4577485777459724</v>
      </c>
      <c r="AY40" s="80">
        <f t="shared" si="8"/>
        <v>5.1661988621967767</v>
      </c>
      <c r="AZ40" s="80">
        <f t="shared" si="9"/>
        <v>5.166198862196774</v>
      </c>
      <c r="BA40" s="80">
        <f t="shared" si="10"/>
        <v>3.8746491466475814</v>
      </c>
      <c r="BB40" s="80">
        <f t="shared" si="11"/>
        <v>3.8746491466475819</v>
      </c>
      <c r="BC40" s="80">
        <f t="shared" si="12"/>
        <v>3.8746491466475814</v>
      </c>
      <c r="BD40" s="80">
        <f t="shared" si="13"/>
        <v>3.874649146647581</v>
      </c>
      <c r="BE40" s="80">
        <f t="shared" si="14"/>
        <v>3.8746491466475828</v>
      </c>
      <c r="BF40" s="80">
        <f t="shared" si="15"/>
        <v>3.8746491466475823</v>
      </c>
      <c r="BG40" s="80">
        <f t="shared" si="16"/>
        <v>3.874649146647581</v>
      </c>
      <c r="BH40" s="80">
        <f t="shared" si="17"/>
        <v>3.8746491466475819</v>
      </c>
      <c r="BI40" s="80">
        <f t="shared" si="18"/>
        <v>3.8746491466475823</v>
      </c>
      <c r="BJ40" s="80">
        <f t="shared" si="19"/>
        <v>3.8746491466475819</v>
      </c>
      <c r="BK40" s="80">
        <f t="shared" si="20"/>
        <v>3.8746491466475819</v>
      </c>
      <c r="BL40" s="80">
        <f t="shared" si="21"/>
        <v>3.8746491466475814</v>
      </c>
      <c r="BM40" s="80">
        <f t="shared" si="22"/>
        <v>3.8746491466475819</v>
      </c>
      <c r="BN40" s="80">
        <f t="shared" si="23"/>
        <v>3.8746491466475819</v>
      </c>
      <c r="BO40" s="80">
        <f t="shared" si="24"/>
        <v>3.8746491466475805</v>
      </c>
      <c r="BP40" s="80">
        <f t="shared" si="25"/>
        <v>3.8746491466475814</v>
      </c>
      <c r="BQ40" s="80">
        <f t="shared" si="26"/>
        <v>3.8746491466475814</v>
      </c>
      <c r="BR40" s="80">
        <f t="shared" si="27"/>
        <v>3.8746491466475819</v>
      </c>
      <c r="BS40" s="80">
        <f t="shared" si="28"/>
        <v>3.8746491466475819</v>
      </c>
      <c r="BT40" s="80">
        <f t="shared" si="29"/>
        <v>3.8746491466475823</v>
      </c>
      <c r="BU40" s="80">
        <f t="shared" si="30"/>
        <v>3.8746491466475823</v>
      </c>
      <c r="BV40" s="80">
        <f t="shared" si="31"/>
        <v>3.8746491466475823</v>
      </c>
      <c r="BW40" s="80">
        <f t="shared" si="32"/>
        <v>3.8746491466475823</v>
      </c>
      <c r="BX40" s="80">
        <f t="shared" si="33"/>
        <v>3.874649146647581</v>
      </c>
      <c r="BY40" s="80">
        <f t="shared" si="34"/>
        <v>3.8746491466475814</v>
      </c>
      <c r="BZ40" s="80">
        <f t="shared" si="35"/>
        <v>3.874649146647581</v>
      </c>
      <c r="CA40" s="80">
        <f t="shared" si="36"/>
        <v>3.874649146647581</v>
      </c>
      <c r="CB40" s="83">
        <f t="shared" si="75"/>
        <v>0</v>
      </c>
      <c r="CC40" s="83">
        <f t="shared" si="37"/>
        <v>0</v>
      </c>
      <c r="CD40" s="83">
        <f t="shared" si="38"/>
        <v>0</v>
      </c>
      <c r="CE40" s="83">
        <f t="shared" si="39"/>
        <v>0</v>
      </c>
      <c r="CF40" s="83">
        <f t="shared" si="40"/>
        <v>0</v>
      </c>
      <c r="CG40" s="83">
        <f t="shared" si="41"/>
        <v>0</v>
      </c>
      <c r="CH40" s="83">
        <f t="shared" si="42"/>
        <v>0</v>
      </c>
      <c r="CI40" s="83">
        <f t="shared" si="43"/>
        <v>6.4577485777459707</v>
      </c>
      <c r="CJ40" s="83">
        <f t="shared" si="44"/>
        <v>6.4577485777459724</v>
      </c>
      <c r="CK40" s="83">
        <f t="shared" si="45"/>
        <v>5.1661988621967767</v>
      </c>
      <c r="CL40" s="83">
        <f t="shared" si="46"/>
        <v>5.166198862196774</v>
      </c>
      <c r="CM40" s="83">
        <f t="shared" si="47"/>
        <v>3.8746491466475814</v>
      </c>
      <c r="CN40" s="83">
        <f t="shared" si="48"/>
        <v>3.8746491466475819</v>
      </c>
      <c r="CO40" s="83">
        <f t="shared" si="49"/>
        <v>3.8746491466475814</v>
      </c>
      <c r="CP40" s="83">
        <f t="shared" si="50"/>
        <v>3.874649146647581</v>
      </c>
      <c r="CQ40" s="83">
        <f t="shared" si="51"/>
        <v>3.8746491466475828</v>
      </c>
      <c r="CR40" s="83">
        <f t="shared" si="52"/>
        <v>3.8746491466475823</v>
      </c>
      <c r="CS40" s="83">
        <f t="shared" si="53"/>
        <v>3.874649146647581</v>
      </c>
      <c r="CT40" s="83">
        <f t="shared" si="54"/>
        <v>3.8746491466475819</v>
      </c>
      <c r="CU40" s="83">
        <f t="shared" si="55"/>
        <v>3.8746491466475823</v>
      </c>
      <c r="CV40" s="83">
        <f t="shared" si="56"/>
        <v>3.8746491466475819</v>
      </c>
      <c r="CW40" s="83">
        <f t="shared" si="57"/>
        <v>3.8746491466475819</v>
      </c>
      <c r="CX40" s="83">
        <f t="shared" si="58"/>
        <v>3.8746491466475814</v>
      </c>
      <c r="CY40" s="83">
        <f t="shared" si="59"/>
        <v>3.8746491466475819</v>
      </c>
      <c r="CZ40" s="83">
        <f t="shared" si="60"/>
        <v>3.8746491466475819</v>
      </c>
      <c r="DA40" s="83">
        <f t="shared" si="61"/>
        <v>3.8746491466475805</v>
      </c>
      <c r="DB40" s="83">
        <f t="shared" si="62"/>
        <v>3.8746491466475814</v>
      </c>
      <c r="DC40" s="83">
        <f t="shared" si="63"/>
        <v>3.8746491466475814</v>
      </c>
      <c r="DD40" s="83">
        <f t="shared" si="64"/>
        <v>3.8746491466475819</v>
      </c>
      <c r="DE40" s="83">
        <f t="shared" si="65"/>
        <v>3.8746491466475819</v>
      </c>
      <c r="DF40" s="83">
        <f t="shared" si="66"/>
        <v>3.8746491466475823</v>
      </c>
      <c r="DG40" s="83">
        <f t="shared" si="67"/>
        <v>3.8746491466475823</v>
      </c>
      <c r="DH40" s="83">
        <f t="shared" si="68"/>
        <v>3.8746491466475823</v>
      </c>
      <c r="DI40" s="83">
        <f t="shared" si="69"/>
        <v>3.8746491466475823</v>
      </c>
      <c r="DJ40" s="83">
        <f t="shared" si="70"/>
        <v>3.874649146647581</v>
      </c>
      <c r="DK40" s="83">
        <f t="shared" si="71"/>
        <v>3.8746491466475814</v>
      </c>
      <c r="DL40" s="83">
        <f t="shared" si="72"/>
        <v>3.874649146647581</v>
      </c>
      <c r="DM40" s="83">
        <f t="shared" si="73"/>
        <v>3.874649146647581</v>
      </c>
    </row>
    <row r="41" spans="2:117" x14ac:dyDescent="0.35">
      <c r="B41" s="27" t="s">
        <v>2105</v>
      </c>
      <c r="C41" s="27" t="s">
        <v>123</v>
      </c>
      <c r="D41" s="78">
        <f>LevelizationSchedule!H169</f>
        <v>0</v>
      </c>
      <c r="E41" s="78">
        <f>LevelizationSchedule!I169</f>
        <v>0</v>
      </c>
      <c r="F41" s="78">
        <f>LevelizationSchedule!J169</f>
        <v>0</v>
      </c>
      <c r="G41" s="78">
        <f>LevelizationSchedule!K169</f>
        <v>0</v>
      </c>
      <c r="H41" s="78">
        <f>LevelizationSchedule!L169</f>
        <v>0</v>
      </c>
      <c r="I41" s="78">
        <f>LevelizationSchedule!M169</f>
        <v>0</v>
      </c>
      <c r="J41" s="78">
        <f>LevelizationSchedule!N169</f>
        <v>0</v>
      </c>
      <c r="K41" s="78">
        <f>LevelizationSchedule!O169</f>
        <v>7.7492982932951637</v>
      </c>
      <c r="L41" s="78">
        <f>LevelizationSchedule!P169</f>
        <v>7.7492982932951646</v>
      </c>
      <c r="M41" s="78">
        <f>LevelizationSchedule!Q169</f>
        <v>7.7492982932951637</v>
      </c>
      <c r="N41" s="78">
        <f>LevelizationSchedule!R169</f>
        <v>7.7492982932951628</v>
      </c>
      <c r="O41" s="78">
        <f>LevelizationSchedule!S169</f>
        <v>7.7492982932951655</v>
      </c>
      <c r="P41" s="78">
        <f>LevelizationSchedule!T169</f>
        <v>7.7492982932951628</v>
      </c>
      <c r="Q41" s="78">
        <f>LevelizationSchedule!U169</f>
        <v>7.749298293295162</v>
      </c>
      <c r="R41" s="78">
        <f>LevelizationSchedule!V169</f>
        <v>7.7492982932951664</v>
      </c>
      <c r="S41" s="78">
        <f>LevelizationSchedule!W169</f>
        <v>7.7492982932951637</v>
      </c>
      <c r="T41" s="78">
        <f>LevelizationSchedule!X169</f>
        <v>7.7492982932951637</v>
      </c>
      <c r="U41" s="78">
        <f>LevelizationSchedule!Y169</f>
        <v>7.7492982932951628</v>
      </c>
      <c r="V41" s="78">
        <f>LevelizationSchedule!Z169</f>
        <v>7.7492982932951628</v>
      </c>
      <c r="W41" s="78">
        <f>LevelizationSchedule!AA169</f>
        <v>7.7492982932951673</v>
      </c>
      <c r="X41" s="78">
        <f>LevelizationSchedule!AB169</f>
        <v>7.7492982932951655</v>
      </c>
      <c r="Y41" s="78">
        <f>LevelizationSchedule!AC169</f>
        <v>7.7492982932951655</v>
      </c>
      <c r="Z41" s="78">
        <f>LevelizationSchedule!AD169</f>
        <v>7.7492982932951655</v>
      </c>
      <c r="AA41" s="78">
        <f>LevelizationSchedule!AE169</f>
        <v>7.7492982932951646</v>
      </c>
      <c r="AB41" s="78">
        <f>LevelizationSchedule!AF169</f>
        <v>7.7492982932951637</v>
      </c>
      <c r="AC41" s="78">
        <f>LevelizationSchedule!AG169</f>
        <v>7.7492982932951628</v>
      </c>
      <c r="AD41" s="78">
        <f>LevelizationSchedule!AH169</f>
        <v>7.7492982932951646</v>
      </c>
      <c r="AE41" s="78">
        <f>LevelizationSchedule!AI169</f>
        <v>7.7492982932951655</v>
      </c>
      <c r="AF41" s="78">
        <f>LevelizationSchedule!AJ169</f>
        <v>7.7492982932951611</v>
      </c>
      <c r="AG41" s="78">
        <f>LevelizationSchedule!AK169</f>
        <v>7.7492982932951611</v>
      </c>
      <c r="AH41" s="78">
        <f>LevelizationSchedule!AL169</f>
        <v>7.7492982932951646</v>
      </c>
      <c r="AI41" s="78">
        <f>LevelizationSchedule!AM169</f>
        <v>7.7492982932951646</v>
      </c>
      <c r="AJ41" s="78">
        <f>LevelizationSchedule!AN169</f>
        <v>7.749298293295162</v>
      </c>
      <c r="AK41" s="78">
        <f>LevelizationSchedule!AO169</f>
        <v>7.7492982932951646</v>
      </c>
      <c r="AL41" s="78">
        <f>LevelizationSchedule!AP169</f>
        <v>7.7492982932951664</v>
      </c>
      <c r="AM41" s="78">
        <f>LevelizationSchedule!AQ169</f>
        <v>7.7492982932951628</v>
      </c>
      <c r="AN41" s="78">
        <f>LevelizationSchedule!AR169</f>
        <v>7.7492982932951628</v>
      </c>
      <c r="AO41" s="78">
        <f>LevelizationSchedule!AS169</f>
        <v>7.7492982932951628</v>
      </c>
      <c r="AP41" s="80">
        <f t="shared" si="74"/>
        <v>0</v>
      </c>
      <c r="AQ41" s="80">
        <f t="shared" si="0"/>
        <v>0</v>
      </c>
      <c r="AR41" s="80">
        <f t="shared" si="1"/>
        <v>0</v>
      </c>
      <c r="AS41" s="80">
        <f t="shared" si="2"/>
        <v>0</v>
      </c>
      <c r="AT41" s="80">
        <f t="shared" si="3"/>
        <v>0</v>
      </c>
      <c r="AU41" s="80">
        <f t="shared" si="4"/>
        <v>0</v>
      </c>
      <c r="AV41" s="80">
        <f t="shared" si="5"/>
        <v>0</v>
      </c>
      <c r="AW41" s="80">
        <f t="shared" si="6"/>
        <v>3.8746491466475819</v>
      </c>
      <c r="AX41" s="80">
        <f t="shared" si="7"/>
        <v>3.8746491466475823</v>
      </c>
      <c r="AY41" s="80">
        <f t="shared" si="8"/>
        <v>3.8746491466475819</v>
      </c>
      <c r="AZ41" s="80">
        <f t="shared" si="9"/>
        <v>3.8746491466475814</v>
      </c>
      <c r="BA41" s="80">
        <f t="shared" si="10"/>
        <v>3.8746491466475828</v>
      </c>
      <c r="BB41" s="80">
        <f t="shared" si="11"/>
        <v>3.8746491466475814</v>
      </c>
      <c r="BC41" s="80">
        <f t="shared" si="12"/>
        <v>3.874649146647581</v>
      </c>
      <c r="BD41" s="80">
        <f t="shared" si="13"/>
        <v>3.8746491466475832</v>
      </c>
      <c r="BE41" s="80">
        <f t="shared" si="14"/>
        <v>3.8746491466475819</v>
      </c>
      <c r="BF41" s="80">
        <f t="shared" si="15"/>
        <v>3.8746491466475819</v>
      </c>
      <c r="BG41" s="80">
        <f t="shared" si="16"/>
        <v>3.8746491466475814</v>
      </c>
      <c r="BH41" s="80">
        <f t="shared" si="17"/>
        <v>3.8746491466475814</v>
      </c>
      <c r="BI41" s="80">
        <f t="shared" si="18"/>
        <v>3.8746491466475836</v>
      </c>
      <c r="BJ41" s="80">
        <f t="shared" si="19"/>
        <v>3.8746491466475828</v>
      </c>
      <c r="BK41" s="80">
        <f t="shared" si="20"/>
        <v>3.8746491466475828</v>
      </c>
      <c r="BL41" s="80">
        <f t="shared" si="21"/>
        <v>3.8746491466475828</v>
      </c>
      <c r="BM41" s="80">
        <f t="shared" si="22"/>
        <v>3.8746491466475823</v>
      </c>
      <c r="BN41" s="80">
        <f t="shared" si="23"/>
        <v>3.8746491466475819</v>
      </c>
      <c r="BO41" s="80">
        <f t="shared" si="24"/>
        <v>3.8746491466475814</v>
      </c>
      <c r="BP41" s="80">
        <f t="shared" si="25"/>
        <v>3.8746491466475823</v>
      </c>
      <c r="BQ41" s="80">
        <f t="shared" si="26"/>
        <v>3.8746491466475828</v>
      </c>
      <c r="BR41" s="80">
        <f t="shared" si="27"/>
        <v>3.8746491466475805</v>
      </c>
      <c r="BS41" s="80">
        <f t="shared" si="28"/>
        <v>3.8746491466475805</v>
      </c>
      <c r="BT41" s="80">
        <f t="shared" si="29"/>
        <v>3.8746491466475823</v>
      </c>
      <c r="BU41" s="80">
        <f t="shared" si="30"/>
        <v>3.8746491466475823</v>
      </c>
      <c r="BV41" s="80">
        <f t="shared" si="31"/>
        <v>3.874649146647581</v>
      </c>
      <c r="BW41" s="80">
        <f t="shared" si="32"/>
        <v>3.8746491466475823</v>
      </c>
      <c r="BX41" s="80">
        <f t="shared" si="33"/>
        <v>3.8746491466475832</v>
      </c>
      <c r="BY41" s="80">
        <f t="shared" si="34"/>
        <v>3.8746491466475814</v>
      </c>
      <c r="BZ41" s="80">
        <f t="shared" si="35"/>
        <v>3.8746491466475814</v>
      </c>
      <c r="CA41" s="80">
        <f t="shared" si="36"/>
        <v>3.8746491466475814</v>
      </c>
      <c r="CB41" s="83">
        <f t="shared" si="75"/>
        <v>0</v>
      </c>
      <c r="CC41" s="83">
        <f t="shared" si="37"/>
        <v>0</v>
      </c>
      <c r="CD41" s="83">
        <f t="shared" si="38"/>
        <v>0</v>
      </c>
      <c r="CE41" s="83">
        <f t="shared" si="39"/>
        <v>0</v>
      </c>
      <c r="CF41" s="83">
        <f t="shared" si="40"/>
        <v>0</v>
      </c>
      <c r="CG41" s="83">
        <f t="shared" si="41"/>
        <v>0</v>
      </c>
      <c r="CH41" s="83">
        <f t="shared" si="42"/>
        <v>0</v>
      </c>
      <c r="CI41" s="83">
        <f t="shared" si="43"/>
        <v>3.8746491466475819</v>
      </c>
      <c r="CJ41" s="83">
        <f t="shared" si="44"/>
        <v>3.8746491466475823</v>
      </c>
      <c r="CK41" s="83">
        <f t="shared" si="45"/>
        <v>3.8746491466475819</v>
      </c>
      <c r="CL41" s="83">
        <f t="shared" si="46"/>
        <v>3.8746491466475814</v>
      </c>
      <c r="CM41" s="83">
        <f t="shared" si="47"/>
        <v>3.8746491466475828</v>
      </c>
      <c r="CN41" s="83">
        <f t="shared" si="48"/>
        <v>3.8746491466475814</v>
      </c>
      <c r="CO41" s="83">
        <f t="shared" si="49"/>
        <v>3.874649146647581</v>
      </c>
      <c r="CP41" s="83">
        <f t="shared" si="50"/>
        <v>3.8746491466475832</v>
      </c>
      <c r="CQ41" s="83">
        <f t="shared" si="51"/>
        <v>3.8746491466475819</v>
      </c>
      <c r="CR41" s="83">
        <f t="shared" si="52"/>
        <v>3.8746491466475819</v>
      </c>
      <c r="CS41" s="83">
        <f t="shared" si="53"/>
        <v>3.8746491466475814</v>
      </c>
      <c r="CT41" s="83">
        <f t="shared" si="54"/>
        <v>3.8746491466475814</v>
      </c>
      <c r="CU41" s="83">
        <f t="shared" si="55"/>
        <v>3.8746491466475836</v>
      </c>
      <c r="CV41" s="83">
        <f t="shared" si="56"/>
        <v>3.8746491466475828</v>
      </c>
      <c r="CW41" s="83">
        <f t="shared" si="57"/>
        <v>3.8746491466475828</v>
      </c>
      <c r="CX41" s="83">
        <f t="shared" si="58"/>
        <v>3.8746491466475828</v>
      </c>
      <c r="CY41" s="83">
        <f t="shared" si="59"/>
        <v>3.8746491466475823</v>
      </c>
      <c r="CZ41" s="83">
        <f t="shared" si="60"/>
        <v>3.8746491466475819</v>
      </c>
      <c r="DA41" s="83">
        <f t="shared" si="61"/>
        <v>3.8746491466475814</v>
      </c>
      <c r="DB41" s="83">
        <f t="shared" si="62"/>
        <v>3.8746491466475823</v>
      </c>
      <c r="DC41" s="83">
        <f t="shared" si="63"/>
        <v>3.8746491466475828</v>
      </c>
      <c r="DD41" s="83">
        <f t="shared" si="64"/>
        <v>3.8746491466475805</v>
      </c>
      <c r="DE41" s="83">
        <f t="shared" si="65"/>
        <v>3.8746491466475805</v>
      </c>
      <c r="DF41" s="83">
        <f t="shared" si="66"/>
        <v>3.8746491466475823</v>
      </c>
      <c r="DG41" s="83">
        <f t="shared" si="67"/>
        <v>3.8746491466475823</v>
      </c>
      <c r="DH41" s="83">
        <f t="shared" si="68"/>
        <v>3.874649146647581</v>
      </c>
      <c r="DI41" s="83">
        <f t="shared" si="69"/>
        <v>3.8746491466475823</v>
      </c>
      <c r="DJ41" s="83">
        <f t="shared" si="70"/>
        <v>3.8746491466475832</v>
      </c>
      <c r="DK41" s="83">
        <f t="shared" si="71"/>
        <v>3.8746491466475814</v>
      </c>
      <c r="DL41" s="83">
        <f t="shared" si="72"/>
        <v>3.8746491466475814</v>
      </c>
      <c r="DM41" s="83">
        <f t="shared" si="73"/>
        <v>3.8746491466475814</v>
      </c>
    </row>
    <row r="42" spans="2:117" x14ac:dyDescent="0.35">
      <c r="B42" s="27" t="s">
        <v>2106</v>
      </c>
      <c r="C42" s="27" t="s">
        <v>187</v>
      </c>
      <c r="D42" s="78">
        <f>LevelizationSchedule!H170</f>
        <v>0</v>
      </c>
      <c r="E42" s="78">
        <f>LevelizationSchedule!I170</f>
        <v>0</v>
      </c>
      <c r="F42" s="78">
        <f>LevelizationSchedule!J170</f>
        <v>0</v>
      </c>
      <c r="G42" s="78">
        <f>LevelizationSchedule!K170</f>
        <v>0</v>
      </c>
      <c r="H42" s="78">
        <f>LevelizationSchedule!L170</f>
        <v>0</v>
      </c>
      <c r="I42" s="78">
        <f>LevelizationSchedule!M170</f>
        <v>0</v>
      </c>
      <c r="J42" s="78">
        <f>LevelizationSchedule!N170</f>
        <v>0</v>
      </c>
      <c r="K42" s="78">
        <f>LevelizationSchedule!O170</f>
        <v>10.332397724393552</v>
      </c>
      <c r="L42" s="78">
        <f>LevelizationSchedule!P170</f>
        <v>7.7492982932951628</v>
      </c>
      <c r="M42" s="78">
        <f>LevelizationSchedule!Q170</f>
        <v>7.7492982932951628</v>
      </c>
      <c r="N42" s="78">
        <f>LevelizationSchedule!R170</f>
        <v>7.7492982932951646</v>
      </c>
      <c r="O42" s="78">
        <f>LevelizationSchedule!S170</f>
        <v>7.7492982932951637</v>
      </c>
      <c r="P42" s="78">
        <f>LevelizationSchedule!T170</f>
        <v>7.7492982932951646</v>
      </c>
      <c r="Q42" s="78">
        <f>LevelizationSchedule!U170</f>
        <v>7.7492982932951637</v>
      </c>
      <c r="R42" s="78">
        <f>LevelizationSchedule!V170</f>
        <v>7.7492982932951637</v>
      </c>
      <c r="S42" s="78">
        <f>LevelizationSchedule!W170</f>
        <v>7.7492982932951628</v>
      </c>
      <c r="T42" s="78">
        <f>LevelizationSchedule!X170</f>
        <v>7.7492982932951646</v>
      </c>
      <c r="U42" s="78">
        <f>LevelizationSchedule!Y170</f>
        <v>7.7492982932951628</v>
      </c>
      <c r="V42" s="78">
        <f>LevelizationSchedule!Z170</f>
        <v>7.7492982932951637</v>
      </c>
      <c r="W42" s="78">
        <f>LevelizationSchedule!AA170</f>
        <v>7.7492982932951637</v>
      </c>
      <c r="X42" s="78">
        <f>LevelizationSchedule!AB170</f>
        <v>7.7492982932951646</v>
      </c>
      <c r="Y42" s="78">
        <f>LevelizationSchedule!AC170</f>
        <v>7.7492982932951646</v>
      </c>
      <c r="Z42" s="78">
        <f>LevelizationSchedule!AD170</f>
        <v>7.7492982932951628</v>
      </c>
      <c r="AA42" s="78">
        <f>LevelizationSchedule!AE170</f>
        <v>7.749298293295162</v>
      </c>
      <c r="AB42" s="78">
        <f>LevelizationSchedule!AF170</f>
        <v>7.7492982932951628</v>
      </c>
      <c r="AC42" s="78">
        <f>LevelizationSchedule!AG170</f>
        <v>7.7492982932951646</v>
      </c>
      <c r="AD42" s="78">
        <f>LevelizationSchedule!AH170</f>
        <v>7.7492982932951646</v>
      </c>
      <c r="AE42" s="78">
        <f>LevelizationSchedule!AI170</f>
        <v>7.7492982932951664</v>
      </c>
      <c r="AF42" s="78">
        <f>LevelizationSchedule!AJ170</f>
        <v>7.7492982932951637</v>
      </c>
      <c r="AG42" s="78">
        <f>LevelizationSchedule!AK170</f>
        <v>7.7492982932951628</v>
      </c>
      <c r="AH42" s="78">
        <f>LevelizationSchedule!AL170</f>
        <v>7.7492982932951655</v>
      </c>
      <c r="AI42" s="78">
        <f>LevelizationSchedule!AM170</f>
        <v>7.7492982932951655</v>
      </c>
      <c r="AJ42" s="78">
        <f>LevelizationSchedule!AN170</f>
        <v>7.7492982932951637</v>
      </c>
      <c r="AK42" s="78">
        <f>LevelizationSchedule!AO170</f>
        <v>7.7492982932951655</v>
      </c>
      <c r="AL42" s="78">
        <f>LevelizationSchedule!AP170</f>
        <v>7.7492982932951628</v>
      </c>
      <c r="AM42" s="78">
        <f>LevelizationSchedule!AQ170</f>
        <v>7.749298293295162</v>
      </c>
      <c r="AN42" s="78">
        <f>LevelizationSchedule!AR170</f>
        <v>7.749298293295162</v>
      </c>
      <c r="AO42" s="78">
        <f>LevelizationSchedule!AS170</f>
        <v>7.7492982932951664</v>
      </c>
      <c r="AP42" s="80">
        <f t="shared" si="74"/>
        <v>0</v>
      </c>
      <c r="AQ42" s="80">
        <f t="shared" si="0"/>
        <v>0</v>
      </c>
      <c r="AR42" s="80">
        <f t="shared" si="1"/>
        <v>0</v>
      </c>
      <c r="AS42" s="80">
        <f t="shared" si="2"/>
        <v>0</v>
      </c>
      <c r="AT42" s="80">
        <f t="shared" si="3"/>
        <v>0</v>
      </c>
      <c r="AU42" s="80">
        <f t="shared" si="4"/>
        <v>0</v>
      </c>
      <c r="AV42" s="80">
        <f t="shared" si="5"/>
        <v>0</v>
      </c>
      <c r="AW42" s="80">
        <f t="shared" si="6"/>
        <v>5.1661988621967758</v>
      </c>
      <c r="AX42" s="80">
        <f t="shared" si="7"/>
        <v>3.8746491466475814</v>
      </c>
      <c r="AY42" s="80">
        <f t="shared" si="8"/>
        <v>3.8746491466475814</v>
      </c>
      <c r="AZ42" s="80">
        <f t="shared" si="9"/>
        <v>3.8746491466475823</v>
      </c>
      <c r="BA42" s="80">
        <f t="shared" si="10"/>
        <v>3.8746491466475819</v>
      </c>
      <c r="BB42" s="80">
        <f t="shared" si="11"/>
        <v>3.8746491466475823</v>
      </c>
      <c r="BC42" s="80">
        <f t="shared" si="12"/>
        <v>3.8746491466475819</v>
      </c>
      <c r="BD42" s="80">
        <f t="shared" si="13"/>
        <v>3.8746491466475819</v>
      </c>
      <c r="BE42" s="80">
        <f t="shared" si="14"/>
        <v>3.8746491466475814</v>
      </c>
      <c r="BF42" s="80">
        <f t="shared" si="15"/>
        <v>3.8746491466475823</v>
      </c>
      <c r="BG42" s="80">
        <f t="shared" si="16"/>
        <v>3.8746491466475814</v>
      </c>
      <c r="BH42" s="80">
        <f t="shared" si="17"/>
        <v>3.8746491466475819</v>
      </c>
      <c r="BI42" s="80">
        <f t="shared" si="18"/>
        <v>3.8746491466475819</v>
      </c>
      <c r="BJ42" s="80">
        <f t="shared" si="19"/>
        <v>3.8746491466475823</v>
      </c>
      <c r="BK42" s="80">
        <f t="shared" si="20"/>
        <v>3.8746491466475823</v>
      </c>
      <c r="BL42" s="80">
        <f t="shared" si="21"/>
        <v>3.8746491466475814</v>
      </c>
      <c r="BM42" s="80">
        <f t="shared" si="22"/>
        <v>3.874649146647581</v>
      </c>
      <c r="BN42" s="80">
        <f t="shared" si="23"/>
        <v>3.8746491466475814</v>
      </c>
      <c r="BO42" s="80">
        <f t="shared" si="24"/>
        <v>3.8746491466475823</v>
      </c>
      <c r="BP42" s="80">
        <f t="shared" si="25"/>
        <v>3.8746491466475823</v>
      </c>
      <c r="BQ42" s="80">
        <f t="shared" si="26"/>
        <v>3.8746491466475832</v>
      </c>
      <c r="BR42" s="80">
        <f t="shared" si="27"/>
        <v>3.8746491466475819</v>
      </c>
      <c r="BS42" s="80">
        <f t="shared" si="28"/>
        <v>3.8746491466475814</v>
      </c>
      <c r="BT42" s="80">
        <f t="shared" si="29"/>
        <v>3.8746491466475828</v>
      </c>
      <c r="BU42" s="80">
        <f t="shared" si="30"/>
        <v>3.8746491466475828</v>
      </c>
      <c r="BV42" s="80">
        <f t="shared" si="31"/>
        <v>3.8746491466475819</v>
      </c>
      <c r="BW42" s="80">
        <f t="shared" si="32"/>
        <v>3.8746491466475828</v>
      </c>
      <c r="BX42" s="80">
        <f t="shared" si="33"/>
        <v>3.8746491466475814</v>
      </c>
      <c r="BY42" s="80">
        <f t="shared" si="34"/>
        <v>3.874649146647581</v>
      </c>
      <c r="BZ42" s="80">
        <f t="shared" si="35"/>
        <v>3.874649146647581</v>
      </c>
      <c r="CA42" s="80">
        <f t="shared" si="36"/>
        <v>3.8746491466475832</v>
      </c>
      <c r="CB42" s="83">
        <f t="shared" si="75"/>
        <v>0</v>
      </c>
      <c r="CC42" s="83">
        <f t="shared" si="37"/>
        <v>0</v>
      </c>
      <c r="CD42" s="83">
        <f t="shared" si="38"/>
        <v>0</v>
      </c>
      <c r="CE42" s="83">
        <f t="shared" si="39"/>
        <v>0</v>
      </c>
      <c r="CF42" s="83">
        <f t="shared" si="40"/>
        <v>0</v>
      </c>
      <c r="CG42" s="83">
        <f t="shared" si="41"/>
        <v>0</v>
      </c>
      <c r="CH42" s="83">
        <f t="shared" si="42"/>
        <v>0</v>
      </c>
      <c r="CI42" s="83">
        <f t="shared" si="43"/>
        <v>5.1661988621967758</v>
      </c>
      <c r="CJ42" s="83">
        <f t="shared" si="44"/>
        <v>3.8746491466475814</v>
      </c>
      <c r="CK42" s="83">
        <f t="shared" si="45"/>
        <v>3.8746491466475814</v>
      </c>
      <c r="CL42" s="83">
        <f t="shared" si="46"/>
        <v>3.8746491466475823</v>
      </c>
      <c r="CM42" s="83">
        <f t="shared" si="47"/>
        <v>3.8746491466475819</v>
      </c>
      <c r="CN42" s="83">
        <f t="shared" si="48"/>
        <v>3.8746491466475823</v>
      </c>
      <c r="CO42" s="83">
        <f t="shared" si="49"/>
        <v>3.8746491466475819</v>
      </c>
      <c r="CP42" s="83">
        <f t="shared" si="50"/>
        <v>3.8746491466475819</v>
      </c>
      <c r="CQ42" s="83">
        <f t="shared" si="51"/>
        <v>3.8746491466475814</v>
      </c>
      <c r="CR42" s="83">
        <f t="shared" si="52"/>
        <v>3.8746491466475823</v>
      </c>
      <c r="CS42" s="83">
        <f t="shared" si="53"/>
        <v>3.8746491466475814</v>
      </c>
      <c r="CT42" s="83">
        <f t="shared" si="54"/>
        <v>3.8746491466475819</v>
      </c>
      <c r="CU42" s="83">
        <f t="shared" si="55"/>
        <v>3.8746491466475819</v>
      </c>
      <c r="CV42" s="83">
        <f t="shared" si="56"/>
        <v>3.8746491466475823</v>
      </c>
      <c r="CW42" s="83">
        <f t="shared" si="57"/>
        <v>3.8746491466475823</v>
      </c>
      <c r="CX42" s="83">
        <f t="shared" si="58"/>
        <v>3.8746491466475814</v>
      </c>
      <c r="CY42" s="83">
        <f t="shared" si="59"/>
        <v>3.874649146647581</v>
      </c>
      <c r="CZ42" s="83">
        <f t="shared" si="60"/>
        <v>3.8746491466475814</v>
      </c>
      <c r="DA42" s="83">
        <f t="shared" si="61"/>
        <v>3.8746491466475823</v>
      </c>
      <c r="DB42" s="83">
        <f t="shared" si="62"/>
        <v>3.8746491466475823</v>
      </c>
      <c r="DC42" s="83">
        <f t="shared" si="63"/>
        <v>3.8746491466475832</v>
      </c>
      <c r="DD42" s="83">
        <f t="shared" si="64"/>
        <v>3.8746491466475819</v>
      </c>
      <c r="DE42" s="83">
        <f t="shared" si="65"/>
        <v>3.8746491466475814</v>
      </c>
      <c r="DF42" s="83">
        <f t="shared" si="66"/>
        <v>3.8746491466475828</v>
      </c>
      <c r="DG42" s="83">
        <f t="shared" si="67"/>
        <v>3.8746491466475828</v>
      </c>
      <c r="DH42" s="83">
        <f t="shared" si="68"/>
        <v>3.8746491466475819</v>
      </c>
      <c r="DI42" s="83">
        <f t="shared" si="69"/>
        <v>3.8746491466475828</v>
      </c>
      <c r="DJ42" s="83">
        <f t="shared" si="70"/>
        <v>3.8746491466475814</v>
      </c>
      <c r="DK42" s="83">
        <f t="shared" si="71"/>
        <v>3.874649146647581</v>
      </c>
      <c r="DL42" s="83">
        <f t="shared" si="72"/>
        <v>3.874649146647581</v>
      </c>
      <c r="DM42" s="83">
        <f t="shared" si="73"/>
        <v>3.8746491466475832</v>
      </c>
    </row>
    <row r="43" spans="2:117" x14ac:dyDescent="0.35">
      <c r="B43" s="27" t="s">
        <v>2107</v>
      </c>
      <c r="C43" s="27" t="s">
        <v>208</v>
      </c>
      <c r="D43" s="78">
        <f>LevelizationSchedule!H171</f>
        <v>0</v>
      </c>
      <c r="E43" s="78">
        <f>LevelizationSchedule!I171</f>
        <v>0</v>
      </c>
      <c r="F43" s="78">
        <f>LevelizationSchedule!J171</f>
        <v>0</v>
      </c>
      <c r="G43" s="78">
        <f>LevelizationSchedule!K171</f>
        <v>0</v>
      </c>
      <c r="H43" s="78">
        <f>LevelizationSchedule!L171</f>
        <v>0</v>
      </c>
      <c r="I43" s="78">
        <f>LevelizationSchedule!M171</f>
        <v>0</v>
      </c>
      <c r="J43" s="78">
        <f>LevelizationSchedule!N171</f>
        <v>0</v>
      </c>
      <c r="K43" s="78">
        <f>LevelizationSchedule!O171</f>
        <v>7.7492982932951628</v>
      </c>
      <c r="L43" s="78">
        <f>LevelizationSchedule!P171</f>
        <v>7.7492982932951646</v>
      </c>
      <c r="M43" s="78">
        <f>LevelizationSchedule!Q171</f>
        <v>7.7492982932951664</v>
      </c>
      <c r="N43" s="78">
        <f>LevelizationSchedule!R171</f>
        <v>7.7492982932951646</v>
      </c>
      <c r="O43" s="78">
        <f>LevelizationSchedule!S171</f>
        <v>7.7492982932951628</v>
      </c>
      <c r="P43" s="78">
        <f>LevelizationSchedule!T171</f>
        <v>7.7492982932951646</v>
      </c>
      <c r="Q43" s="78">
        <f>LevelizationSchedule!U171</f>
        <v>7.7492982932951673</v>
      </c>
      <c r="R43" s="78">
        <f>LevelizationSchedule!V171</f>
        <v>7.7492982932951628</v>
      </c>
      <c r="S43" s="78">
        <f>LevelizationSchedule!W171</f>
        <v>7.7492982932951637</v>
      </c>
      <c r="T43" s="78">
        <f>LevelizationSchedule!X171</f>
        <v>7.7492982932951611</v>
      </c>
      <c r="U43" s="78">
        <f>LevelizationSchedule!Y171</f>
        <v>7.7492982932951655</v>
      </c>
      <c r="V43" s="78">
        <f>LevelizationSchedule!Z171</f>
        <v>7.7492982932951611</v>
      </c>
      <c r="W43" s="78">
        <f>LevelizationSchedule!AA171</f>
        <v>7.7492982932951611</v>
      </c>
      <c r="X43" s="78">
        <f>LevelizationSchedule!AB171</f>
        <v>7.7492982932951628</v>
      </c>
      <c r="Y43" s="78">
        <f>LevelizationSchedule!AC171</f>
        <v>7.749298293295162</v>
      </c>
      <c r="Z43" s="78">
        <f>LevelizationSchedule!AD171</f>
        <v>7.7492982932951655</v>
      </c>
      <c r="AA43" s="78">
        <f>LevelizationSchedule!AE171</f>
        <v>7.7492982932951628</v>
      </c>
      <c r="AB43" s="78">
        <f>LevelizationSchedule!AF171</f>
        <v>7.7492982932951655</v>
      </c>
      <c r="AC43" s="78">
        <f>LevelizationSchedule!AG171</f>
        <v>7.7492982932951673</v>
      </c>
      <c r="AD43" s="78">
        <f>LevelizationSchedule!AH171</f>
        <v>7.7492982932951673</v>
      </c>
      <c r="AE43" s="78">
        <f>LevelizationSchedule!AI171</f>
        <v>7.7492982932951655</v>
      </c>
      <c r="AF43" s="78">
        <f>LevelizationSchedule!AJ171</f>
        <v>7.7492982932951637</v>
      </c>
      <c r="AG43" s="78">
        <f>LevelizationSchedule!AK171</f>
        <v>7.7492982932951664</v>
      </c>
      <c r="AH43" s="78">
        <f>LevelizationSchedule!AL171</f>
        <v>7.7492982932951628</v>
      </c>
      <c r="AI43" s="78">
        <f>LevelizationSchedule!AM171</f>
        <v>7.7492982932951637</v>
      </c>
      <c r="AJ43" s="78">
        <f>LevelizationSchedule!AN171</f>
        <v>7.7492982932951611</v>
      </c>
      <c r="AK43" s="78">
        <f>LevelizationSchedule!AO171</f>
        <v>7.749298293295162</v>
      </c>
      <c r="AL43" s="78">
        <f>LevelizationSchedule!AP171</f>
        <v>7.7492982932951628</v>
      </c>
      <c r="AM43" s="78">
        <f>LevelizationSchedule!AQ171</f>
        <v>7.7492982932951646</v>
      </c>
      <c r="AN43" s="78">
        <f>LevelizationSchedule!AR171</f>
        <v>7.7492982932951646</v>
      </c>
      <c r="AO43" s="78">
        <f>LevelizationSchedule!AS171</f>
        <v>7.7492982932951628</v>
      </c>
      <c r="AP43" s="80">
        <f t="shared" si="74"/>
        <v>0</v>
      </c>
      <c r="AQ43" s="80">
        <f t="shared" si="0"/>
        <v>0</v>
      </c>
      <c r="AR43" s="80">
        <f t="shared" si="1"/>
        <v>0</v>
      </c>
      <c r="AS43" s="80">
        <f t="shared" si="2"/>
        <v>0</v>
      </c>
      <c r="AT43" s="80">
        <f t="shared" si="3"/>
        <v>0</v>
      </c>
      <c r="AU43" s="80">
        <f t="shared" si="4"/>
        <v>0</v>
      </c>
      <c r="AV43" s="80">
        <f t="shared" si="5"/>
        <v>0</v>
      </c>
      <c r="AW43" s="80">
        <f t="shared" si="6"/>
        <v>3.8746491466475814</v>
      </c>
      <c r="AX43" s="80">
        <f t="shared" si="7"/>
        <v>3.8746491466475823</v>
      </c>
      <c r="AY43" s="80">
        <f t="shared" si="8"/>
        <v>3.8746491466475832</v>
      </c>
      <c r="AZ43" s="80">
        <f t="shared" si="9"/>
        <v>3.8746491466475823</v>
      </c>
      <c r="BA43" s="80">
        <f t="shared" si="10"/>
        <v>3.8746491466475814</v>
      </c>
      <c r="BB43" s="80">
        <f t="shared" si="11"/>
        <v>3.8746491466475823</v>
      </c>
      <c r="BC43" s="80">
        <f t="shared" si="12"/>
        <v>3.8746491466475836</v>
      </c>
      <c r="BD43" s="80">
        <f t="shared" si="13"/>
        <v>3.8746491466475814</v>
      </c>
      <c r="BE43" s="80">
        <f t="shared" si="14"/>
        <v>3.8746491466475819</v>
      </c>
      <c r="BF43" s="80">
        <f t="shared" si="15"/>
        <v>3.8746491466475805</v>
      </c>
      <c r="BG43" s="80">
        <f t="shared" si="16"/>
        <v>3.8746491466475828</v>
      </c>
      <c r="BH43" s="80">
        <f t="shared" si="17"/>
        <v>3.8746491466475805</v>
      </c>
      <c r="BI43" s="80">
        <f t="shared" si="18"/>
        <v>3.8746491466475805</v>
      </c>
      <c r="BJ43" s="80">
        <f t="shared" si="19"/>
        <v>3.8746491466475814</v>
      </c>
      <c r="BK43" s="80">
        <f t="shared" si="20"/>
        <v>3.874649146647581</v>
      </c>
      <c r="BL43" s="80">
        <f t="shared" si="21"/>
        <v>3.8746491466475828</v>
      </c>
      <c r="BM43" s="80">
        <f t="shared" si="22"/>
        <v>3.8746491466475814</v>
      </c>
      <c r="BN43" s="80">
        <f t="shared" si="23"/>
        <v>3.8746491466475828</v>
      </c>
      <c r="BO43" s="80">
        <f t="shared" si="24"/>
        <v>3.8746491466475836</v>
      </c>
      <c r="BP43" s="80">
        <f t="shared" si="25"/>
        <v>3.8746491466475836</v>
      </c>
      <c r="BQ43" s="80">
        <f t="shared" si="26"/>
        <v>3.8746491466475828</v>
      </c>
      <c r="BR43" s="80">
        <f t="shared" si="27"/>
        <v>3.8746491466475819</v>
      </c>
      <c r="BS43" s="80">
        <f t="shared" si="28"/>
        <v>3.8746491466475832</v>
      </c>
      <c r="BT43" s="80">
        <f t="shared" si="29"/>
        <v>3.8746491466475814</v>
      </c>
      <c r="BU43" s="80">
        <f t="shared" si="30"/>
        <v>3.8746491466475819</v>
      </c>
      <c r="BV43" s="80">
        <f t="shared" si="31"/>
        <v>3.8746491466475805</v>
      </c>
      <c r="BW43" s="80">
        <f t="shared" si="32"/>
        <v>3.874649146647581</v>
      </c>
      <c r="BX43" s="80">
        <f t="shared" si="33"/>
        <v>3.8746491466475814</v>
      </c>
      <c r="BY43" s="80">
        <f t="shared" si="34"/>
        <v>3.8746491466475823</v>
      </c>
      <c r="BZ43" s="80">
        <f t="shared" si="35"/>
        <v>3.8746491466475823</v>
      </c>
      <c r="CA43" s="80">
        <f t="shared" si="36"/>
        <v>3.8746491466475814</v>
      </c>
      <c r="CB43" s="83">
        <f t="shared" si="75"/>
        <v>0</v>
      </c>
      <c r="CC43" s="83">
        <f t="shared" si="37"/>
        <v>0</v>
      </c>
      <c r="CD43" s="83">
        <f t="shared" si="38"/>
        <v>0</v>
      </c>
      <c r="CE43" s="83">
        <f t="shared" si="39"/>
        <v>0</v>
      </c>
      <c r="CF43" s="83">
        <f t="shared" si="40"/>
        <v>0</v>
      </c>
      <c r="CG43" s="83">
        <f t="shared" si="41"/>
        <v>0</v>
      </c>
      <c r="CH43" s="83">
        <f t="shared" si="42"/>
        <v>0</v>
      </c>
      <c r="CI43" s="83">
        <f t="shared" si="43"/>
        <v>3.8746491466475814</v>
      </c>
      <c r="CJ43" s="83">
        <f t="shared" si="44"/>
        <v>3.8746491466475823</v>
      </c>
      <c r="CK43" s="83">
        <f t="shared" si="45"/>
        <v>3.8746491466475832</v>
      </c>
      <c r="CL43" s="83">
        <f t="shared" si="46"/>
        <v>3.8746491466475823</v>
      </c>
      <c r="CM43" s="83">
        <f t="shared" si="47"/>
        <v>3.8746491466475814</v>
      </c>
      <c r="CN43" s="83">
        <f t="shared" si="48"/>
        <v>3.8746491466475823</v>
      </c>
      <c r="CO43" s="83">
        <f t="shared" si="49"/>
        <v>3.8746491466475836</v>
      </c>
      <c r="CP43" s="83">
        <f t="shared" si="50"/>
        <v>3.8746491466475814</v>
      </c>
      <c r="CQ43" s="83">
        <f t="shared" si="51"/>
        <v>3.8746491466475819</v>
      </c>
      <c r="CR43" s="83">
        <f t="shared" si="52"/>
        <v>3.8746491466475805</v>
      </c>
      <c r="CS43" s="83">
        <f t="shared" si="53"/>
        <v>3.8746491466475828</v>
      </c>
      <c r="CT43" s="83">
        <f t="shared" si="54"/>
        <v>3.8746491466475805</v>
      </c>
      <c r="CU43" s="83">
        <f t="shared" si="55"/>
        <v>3.8746491466475805</v>
      </c>
      <c r="CV43" s="83">
        <f t="shared" si="56"/>
        <v>3.8746491466475814</v>
      </c>
      <c r="CW43" s="83">
        <f t="shared" si="57"/>
        <v>3.874649146647581</v>
      </c>
      <c r="CX43" s="83">
        <f t="shared" si="58"/>
        <v>3.8746491466475828</v>
      </c>
      <c r="CY43" s="83">
        <f t="shared" si="59"/>
        <v>3.8746491466475814</v>
      </c>
      <c r="CZ43" s="83">
        <f t="shared" si="60"/>
        <v>3.8746491466475828</v>
      </c>
      <c r="DA43" s="83">
        <f t="shared" si="61"/>
        <v>3.8746491466475836</v>
      </c>
      <c r="DB43" s="83">
        <f t="shared" si="62"/>
        <v>3.8746491466475836</v>
      </c>
      <c r="DC43" s="83">
        <f t="shared" si="63"/>
        <v>3.8746491466475828</v>
      </c>
      <c r="DD43" s="83">
        <f t="shared" si="64"/>
        <v>3.8746491466475819</v>
      </c>
      <c r="DE43" s="83">
        <f t="shared" si="65"/>
        <v>3.8746491466475832</v>
      </c>
      <c r="DF43" s="83">
        <f t="shared" si="66"/>
        <v>3.8746491466475814</v>
      </c>
      <c r="DG43" s="83">
        <f t="shared" si="67"/>
        <v>3.8746491466475819</v>
      </c>
      <c r="DH43" s="83">
        <f t="shared" si="68"/>
        <v>3.8746491466475805</v>
      </c>
      <c r="DI43" s="83">
        <f t="shared" si="69"/>
        <v>3.874649146647581</v>
      </c>
      <c r="DJ43" s="83">
        <f t="shared" si="70"/>
        <v>3.8746491466475814</v>
      </c>
      <c r="DK43" s="83">
        <f t="shared" si="71"/>
        <v>3.8746491466475823</v>
      </c>
      <c r="DL43" s="83">
        <f t="shared" si="72"/>
        <v>3.8746491466475823</v>
      </c>
      <c r="DM43" s="83">
        <f t="shared" si="73"/>
        <v>3.8746491466475814</v>
      </c>
    </row>
    <row r="44" spans="2:117" x14ac:dyDescent="0.35">
      <c r="B44" s="27" t="s">
        <v>2108</v>
      </c>
      <c r="C44" s="27" t="s">
        <v>51</v>
      </c>
      <c r="D44" s="78">
        <f>LevelizationSchedule!H172</f>
        <v>0</v>
      </c>
      <c r="E44" s="78">
        <f>LevelizationSchedule!I172</f>
        <v>0</v>
      </c>
      <c r="F44" s="78">
        <f>LevelizationSchedule!J172</f>
        <v>0</v>
      </c>
      <c r="G44" s="78">
        <f>LevelizationSchedule!K172</f>
        <v>0</v>
      </c>
      <c r="H44" s="78">
        <f>LevelizationSchedule!L172</f>
        <v>0</v>
      </c>
      <c r="I44" s="78">
        <f>LevelizationSchedule!M172</f>
        <v>0</v>
      </c>
      <c r="J44" s="78">
        <f>LevelizationSchedule!N172</f>
        <v>0</v>
      </c>
      <c r="K44" s="78">
        <f>LevelizationSchedule!O172</f>
        <v>12.91549715549194</v>
      </c>
      <c r="L44" s="78">
        <f>LevelizationSchedule!P172</f>
        <v>10.332397724393548</v>
      </c>
      <c r="M44" s="78">
        <f>LevelizationSchedule!Q172</f>
        <v>10.33239772439355</v>
      </c>
      <c r="N44" s="78">
        <f>LevelizationSchedule!R172</f>
        <v>7.7492982932951664</v>
      </c>
      <c r="O44" s="78">
        <f>LevelizationSchedule!S172</f>
        <v>7.7492982932951637</v>
      </c>
      <c r="P44" s="78">
        <f>LevelizationSchedule!T172</f>
        <v>7.7492982932951655</v>
      </c>
      <c r="Q44" s="78">
        <f>LevelizationSchedule!U172</f>
        <v>7.7492982932951637</v>
      </c>
      <c r="R44" s="78">
        <f>LevelizationSchedule!V172</f>
        <v>7.7492982932951646</v>
      </c>
      <c r="S44" s="78">
        <f>LevelizationSchedule!W172</f>
        <v>7.7492982932951602</v>
      </c>
      <c r="T44" s="78">
        <f>LevelizationSchedule!X172</f>
        <v>7.749298293295162</v>
      </c>
      <c r="U44" s="78">
        <f>LevelizationSchedule!Y172</f>
        <v>7.7492982932951628</v>
      </c>
      <c r="V44" s="78">
        <f>LevelizationSchedule!Z172</f>
        <v>7.7492982932951673</v>
      </c>
      <c r="W44" s="78">
        <f>LevelizationSchedule!AA172</f>
        <v>7.7492982932951628</v>
      </c>
      <c r="X44" s="78">
        <f>LevelizationSchedule!AB172</f>
        <v>7.7492982932951655</v>
      </c>
      <c r="Y44" s="78">
        <f>LevelizationSchedule!AC172</f>
        <v>7.7492982932951646</v>
      </c>
      <c r="Z44" s="78">
        <f>LevelizationSchedule!AD172</f>
        <v>7.7492982932951646</v>
      </c>
      <c r="AA44" s="78">
        <f>LevelizationSchedule!AE172</f>
        <v>7.7492982932951655</v>
      </c>
      <c r="AB44" s="78">
        <f>LevelizationSchedule!AF172</f>
        <v>7.7492982932951646</v>
      </c>
      <c r="AC44" s="78">
        <f>LevelizationSchedule!AG172</f>
        <v>7.7492982932951637</v>
      </c>
      <c r="AD44" s="78">
        <f>LevelizationSchedule!AH172</f>
        <v>7.7492982932951655</v>
      </c>
      <c r="AE44" s="78">
        <f>LevelizationSchedule!AI172</f>
        <v>7.7492982932951664</v>
      </c>
      <c r="AF44" s="78">
        <f>LevelizationSchedule!AJ172</f>
        <v>7.7492982932951655</v>
      </c>
      <c r="AG44" s="78">
        <f>LevelizationSchedule!AK172</f>
        <v>7.7492982932951646</v>
      </c>
      <c r="AH44" s="78">
        <f>LevelizationSchedule!AL172</f>
        <v>7.7492982932951628</v>
      </c>
      <c r="AI44" s="78">
        <f>LevelizationSchedule!AM172</f>
        <v>7.7492982932951646</v>
      </c>
      <c r="AJ44" s="78">
        <f>LevelizationSchedule!AN172</f>
        <v>7.7492982932951655</v>
      </c>
      <c r="AK44" s="78">
        <f>LevelizationSchedule!AO172</f>
        <v>7.7492982932951637</v>
      </c>
      <c r="AL44" s="78">
        <f>LevelizationSchedule!AP172</f>
        <v>7.7492982932951602</v>
      </c>
      <c r="AM44" s="78">
        <f>LevelizationSchedule!AQ172</f>
        <v>7.7492982932951655</v>
      </c>
      <c r="AN44" s="78">
        <f>LevelizationSchedule!AR172</f>
        <v>7.7492982932951664</v>
      </c>
      <c r="AO44" s="78">
        <f>LevelizationSchedule!AS172</f>
        <v>7.7492982932951637</v>
      </c>
      <c r="AP44" s="80">
        <f t="shared" si="74"/>
        <v>0</v>
      </c>
      <c r="AQ44" s="80">
        <f t="shared" si="0"/>
        <v>0</v>
      </c>
      <c r="AR44" s="80">
        <f t="shared" si="1"/>
        <v>0</v>
      </c>
      <c r="AS44" s="80">
        <f t="shared" si="2"/>
        <v>0</v>
      </c>
      <c r="AT44" s="80">
        <f t="shared" si="3"/>
        <v>0</v>
      </c>
      <c r="AU44" s="80">
        <f t="shared" si="4"/>
        <v>0</v>
      </c>
      <c r="AV44" s="80">
        <f t="shared" si="5"/>
        <v>0</v>
      </c>
      <c r="AW44" s="80">
        <f t="shared" si="6"/>
        <v>6.4577485777459698</v>
      </c>
      <c r="AX44" s="80">
        <f t="shared" si="7"/>
        <v>5.166198862196774</v>
      </c>
      <c r="AY44" s="80">
        <f t="shared" si="8"/>
        <v>5.1661988621967749</v>
      </c>
      <c r="AZ44" s="80">
        <f t="shared" si="9"/>
        <v>3.8746491466475832</v>
      </c>
      <c r="BA44" s="80">
        <f t="shared" si="10"/>
        <v>3.8746491466475819</v>
      </c>
      <c r="BB44" s="80">
        <f t="shared" si="11"/>
        <v>3.8746491466475828</v>
      </c>
      <c r="BC44" s="80">
        <f t="shared" si="12"/>
        <v>3.8746491466475819</v>
      </c>
      <c r="BD44" s="80">
        <f t="shared" si="13"/>
        <v>3.8746491466475823</v>
      </c>
      <c r="BE44" s="80">
        <f t="shared" si="14"/>
        <v>3.8746491466475801</v>
      </c>
      <c r="BF44" s="80">
        <f t="shared" si="15"/>
        <v>3.874649146647581</v>
      </c>
      <c r="BG44" s="80">
        <f t="shared" si="16"/>
        <v>3.8746491466475814</v>
      </c>
      <c r="BH44" s="80">
        <f t="shared" si="17"/>
        <v>3.8746491466475836</v>
      </c>
      <c r="BI44" s="80">
        <f t="shared" si="18"/>
        <v>3.8746491466475814</v>
      </c>
      <c r="BJ44" s="80">
        <f t="shared" si="19"/>
        <v>3.8746491466475828</v>
      </c>
      <c r="BK44" s="80">
        <f t="shared" si="20"/>
        <v>3.8746491466475823</v>
      </c>
      <c r="BL44" s="80">
        <f t="shared" si="21"/>
        <v>3.8746491466475823</v>
      </c>
      <c r="BM44" s="80">
        <f t="shared" si="22"/>
        <v>3.8746491466475828</v>
      </c>
      <c r="BN44" s="80">
        <f t="shared" si="23"/>
        <v>3.8746491466475823</v>
      </c>
      <c r="BO44" s="80">
        <f t="shared" si="24"/>
        <v>3.8746491466475819</v>
      </c>
      <c r="BP44" s="80">
        <f t="shared" si="25"/>
        <v>3.8746491466475828</v>
      </c>
      <c r="BQ44" s="80">
        <f t="shared" si="26"/>
        <v>3.8746491466475832</v>
      </c>
      <c r="BR44" s="80">
        <f t="shared" si="27"/>
        <v>3.8746491466475828</v>
      </c>
      <c r="BS44" s="80">
        <f t="shared" si="28"/>
        <v>3.8746491466475823</v>
      </c>
      <c r="BT44" s="80">
        <f t="shared" si="29"/>
        <v>3.8746491466475814</v>
      </c>
      <c r="BU44" s="80">
        <f t="shared" si="30"/>
        <v>3.8746491466475823</v>
      </c>
      <c r="BV44" s="80">
        <f t="shared" si="31"/>
        <v>3.8746491466475828</v>
      </c>
      <c r="BW44" s="80">
        <f t="shared" si="32"/>
        <v>3.8746491466475819</v>
      </c>
      <c r="BX44" s="80">
        <f t="shared" si="33"/>
        <v>3.8746491466475801</v>
      </c>
      <c r="BY44" s="80">
        <f t="shared" si="34"/>
        <v>3.8746491466475828</v>
      </c>
      <c r="BZ44" s="80">
        <f t="shared" si="35"/>
        <v>3.8746491466475832</v>
      </c>
      <c r="CA44" s="80">
        <f t="shared" si="36"/>
        <v>3.8746491466475819</v>
      </c>
      <c r="CB44" s="83">
        <f t="shared" si="75"/>
        <v>0</v>
      </c>
      <c r="CC44" s="83">
        <f t="shared" si="37"/>
        <v>0</v>
      </c>
      <c r="CD44" s="83">
        <f t="shared" si="38"/>
        <v>0</v>
      </c>
      <c r="CE44" s="83">
        <f t="shared" si="39"/>
        <v>0</v>
      </c>
      <c r="CF44" s="83">
        <f t="shared" si="40"/>
        <v>0</v>
      </c>
      <c r="CG44" s="83">
        <f t="shared" si="41"/>
        <v>0</v>
      </c>
      <c r="CH44" s="83">
        <f t="shared" si="42"/>
        <v>0</v>
      </c>
      <c r="CI44" s="83">
        <f t="shared" si="43"/>
        <v>6.4577485777459698</v>
      </c>
      <c r="CJ44" s="83">
        <f t="shared" si="44"/>
        <v>5.166198862196774</v>
      </c>
      <c r="CK44" s="83">
        <f t="shared" si="45"/>
        <v>5.1661988621967749</v>
      </c>
      <c r="CL44" s="83">
        <f t="shared" si="46"/>
        <v>3.8746491466475832</v>
      </c>
      <c r="CM44" s="83">
        <f t="shared" si="47"/>
        <v>3.8746491466475819</v>
      </c>
      <c r="CN44" s="83">
        <f t="shared" si="48"/>
        <v>3.8746491466475828</v>
      </c>
      <c r="CO44" s="83">
        <f t="shared" si="49"/>
        <v>3.8746491466475819</v>
      </c>
      <c r="CP44" s="83">
        <f t="shared" si="50"/>
        <v>3.8746491466475823</v>
      </c>
      <c r="CQ44" s="83">
        <f t="shared" si="51"/>
        <v>3.8746491466475801</v>
      </c>
      <c r="CR44" s="83">
        <f t="shared" si="52"/>
        <v>3.874649146647581</v>
      </c>
      <c r="CS44" s="83">
        <f t="shared" si="53"/>
        <v>3.8746491466475814</v>
      </c>
      <c r="CT44" s="83">
        <f t="shared" si="54"/>
        <v>3.8746491466475836</v>
      </c>
      <c r="CU44" s="83">
        <f t="shared" si="55"/>
        <v>3.8746491466475814</v>
      </c>
      <c r="CV44" s="83">
        <f t="shared" si="56"/>
        <v>3.8746491466475828</v>
      </c>
      <c r="CW44" s="83">
        <f t="shared" si="57"/>
        <v>3.8746491466475823</v>
      </c>
      <c r="CX44" s="83">
        <f t="shared" si="58"/>
        <v>3.8746491466475823</v>
      </c>
      <c r="CY44" s="83">
        <f t="shared" si="59"/>
        <v>3.8746491466475828</v>
      </c>
      <c r="CZ44" s="83">
        <f t="shared" si="60"/>
        <v>3.8746491466475823</v>
      </c>
      <c r="DA44" s="83">
        <f t="shared" si="61"/>
        <v>3.8746491466475819</v>
      </c>
      <c r="DB44" s="83">
        <f t="shared" si="62"/>
        <v>3.8746491466475828</v>
      </c>
      <c r="DC44" s="83">
        <f t="shared" si="63"/>
        <v>3.8746491466475832</v>
      </c>
      <c r="DD44" s="83">
        <f t="shared" si="64"/>
        <v>3.8746491466475828</v>
      </c>
      <c r="DE44" s="83">
        <f t="shared" si="65"/>
        <v>3.8746491466475823</v>
      </c>
      <c r="DF44" s="83">
        <f t="shared" si="66"/>
        <v>3.8746491466475814</v>
      </c>
      <c r="DG44" s="83">
        <f t="shared" si="67"/>
        <v>3.8746491466475823</v>
      </c>
      <c r="DH44" s="83">
        <f t="shared" si="68"/>
        <v>3.8746491466475828</v>
      </c>
      <c r="DI44" s="83">
        <f t="shared" si="69"/>
        <v>3.8746491466475819</v>
      </c>
      <c r="DJ44" s="83">
        <f t="shared" si="70"/>
        <v>3.8746491466475801</v>
      </c>
      <c r="DK44" s="83">
        <f t="shared" si="71"/>
        <v>3.8746491466475828</v>
      </c>
      <c r="DL44" s="83">
        <f t="shared" si="72"/>
        <v>3.8746491466475832</v>
      </c>
      <c r="DM44" s="83">
        <f t="shared" si="73"/>
        <v>3.8746491466475819</v>
      </c>
    </row>
    <row r="45" spans="2:117" x14ac:dyDescent="0.35">
      <c r="B45" s="27" t="s">
        <v>2109</v>
      </c>
      <c r="C45" s="27" t="s">
        <v>164</v>
      </c>
      <c r="D45" s="78">
        <f>LevelizationSchedule!H173</f>
        <v>0</v>
      </c>
      <c r="E45" s="78">
        <f>LevelizationSchedule!I173</f>
        <v>0</v>
      </c>
      <c r="F45" s="78">
        <f>LevelizationSchedule!J173</f>
        <v>0</v>
      </c>
      <c r="G45" s="78">
        <f>LevelizationSchedule!K173</f>
        <v>0</v>
      </c>
      <c r="H45" s="78">
        <f>LevelizationSchedule!L173</f>
        <v>0</v>
      </c>
      <c r="I45" s="78">
        <f>LevelizationSchedule!M173</f>
        <v>0</v>
      </c>
      <c r="J45" s="78">
        <f>LevelizationSchedule!N173</f>
        <v>0</v>
      </c>
      <c r="K45" s="78">
        <f>LevelizationSchedule!O173</f>
        <v>12.915497155491938</v>
      </c>
      <c r="L45" s="78">
        <f>LevelizationSchedule!P173</f>
        <v>12.915497155491941</v>
      </c>
      <c r="M45" s="78">
        <f>LevelizationSchedule!Q173</f>
        <v>10.332397724393552</v>
      </c>
      <c r="N45" s="78">
        <f>LevelizationSchedule!R173</f>
        <v>10.332397724393553</v>
      </c>
      <c r="O45" s="78">
        <f>LevelizationSchedule!S173</f>
        <v>10.332397724393553</v>
      </c>
      <c r="P45" s="78">
        <f>LevelizationSchedule!T173</f>
        <v>7.7492982932951664</v>
      </c>
      <c r="Q45" s="78">
        <f>LevelizationSchedule!U173</f>
        <v>7.7492982932951637</v>
      </c>
      <c r="R45" s="78">
        <f>LevelizationSchedule!V173</f>
        <v>7.7492982932951673</v>
      </c>
      <c r="S45" s="78">
        <f>LevelizationSchedule!W173</f>
        <v>7.7492982932951691</v>
      </c>
      <c r="T45" s="78">
        <f>LevelizationSchedule!X173</f>
        <v>7.7492982932951646</v>
      </c>
      <c r="U45" s="78">
        <f>LevelizationSchedule!Y173</f>
        <v>7.749298293295162</v>
      </c>
      <c r="V45" s="78">
        <f>LevelizationSchedule!Z173</f>
        <v>7.7492982932951637</v>
      </c>
      <c r="W45" s="78">
        <f>LevelizationSchedule!AA173</f>
        <v>7.7492982932951628</v>
      </c>
      <c r="X45" s="78">
        <f>LevelizationSchedule!AB173</f>
        <v>7.7492982932951646</v>
      </c>
      <c r="Y45" s="78">
        <f>LevelizationSchedule!AC173</f>
        <v>7.7492982932951602</v>
      </c>
      <c r="Z45" s="78">
        <f>LevelizationSchedule!AD173</f>
        <v>7.7492982932951637</v>
      </c>
      <c r="AA45" s="78">
        <f>LevelizationSchedule!AE173</f>
        <v>7.7492982932951628</v>
      </c>
      <c r="AB45" s="78">
        <f>LevelizationSchedule!AF173</f>
        <v>7.7492982932951628</v>
      </c>
      <c r="AC45" s="78">
        <f>LevelizationSchedule!AG173</f>
        <v>7.7492982932951664</v>
      </c>
      <c r="AD45" s="78">
        <f>LevelizationSchedule!AH173</f>
        <v>7.749298293295162</v>
      </c>
      <c r="AE45" s="78">
        <f>LevelizationSchedule!AI173</f>
        <v>7.7492982932951637</v>
      </c>
      <c r="AF45" s="78">
        <f>LevelizationSchedule!AJ173</f>
        <v>7.7492982932951673</v>
      </c>
      <c r="AG45" s="78">
        <f>LevelizationSchedule!AK173</f>
        <v>7.7492982932951628</v>
      </c>
      <c r="AH45" s="78">
        <f>LevelizationSchedule!AL173</f>
        <v>7.7492982932951646</v>
      </c>
      <c r="AI45" s="78">
        <f>LevelizationSchedule!AM173</f>
        <v>7.7492982932951664</v>
      </c>
      <c r="AJ45" s="78">
        <f>LevelizationSchedule!AN173</f>
        <v>7.7492982932951655</v>
      </c>
      <c r="AK45" s="78">
        <f>LevelizationSchedule!AO173</f>
        <v>7.7492982932951673</v>
      </c>
      <c r="AL45" s="78">
        <f>LevelizationSchedule!AP173</f>
        <v>7.7492982932951637</v>
      </c>
      <c r="AM45" s="78">
        <f>LevelizationSchedule!AQ173</f>
        <v>7.7492982932951646</v>
      </c>
      <c r="AN45" s="78">
        <f>LevelizationSchedule!AR173</f>
        <v>7.7492982932951646</v>
      </c>
      <c r="AO45" s="78">
        <f>LevelizationSchedule!AS173</f>
        <v>7.7492982932951646</v>
      </c>
      <c r="AP45" s="80">
        <f t="shared" si="74"/>
        <v>0</v>
      </c>
      <c r="AQ45" s="80">
        <f t="shared" si="0"/>
        <v>0</v>
      </c>
      <c r="AR45" s="80">
        <f t="shared" si="1"/>
        <v>0</v>
      </c>
      <c r="AS45" s="80">
        <f t="shared" si="2"/>
        <v>0</v>
      </c>
      <c r="AT45" s="80">
        <f t="shared" si="3"/>
        <v>0</v>
      </c>
      <c r="AU45" s="80">
        <f t="shared" si="4"/>
        <v>0</v>
      </c>
      <c r="AV45" s="80">
        <f t="shared" si="5"/>
        <v>0</v>
      </c>
      <c r="AW45" s="80">
        <f t="shared" si="6"/>
        <v>6.4577485777459689</v>
      </c>
      <c r="AX45" s="80">
        <f t="shared" si="7"/>
        <v>6.4577485777459707</v>
      </c>
      <c r="AY45" s="80">
        <f t="shared" si="8"/>
        <v>5.1661988621967758</v>
      </c>
      <c r="AZ45" s="80">
        <f t="shared" si="9"/>
        <v>5.1661988621967767</v>
      </c>
      <c r="BA45" s="80">
        <f t="shared" si="10"/>
        <v>5.1661988621967767</v>
      </c>
      <c r="BB45" s="80">
        <f t="shared" si="11"/>
        <v>3.8746491466475832</v>
      </c>
      <c r="BC45" s="80">
        <f t="shared" si="12"/>
        <v>3.8746491466475819</v>
      </c>
      <c r="BD45" s="80">
        <f t="shared" si="13"/>
        <v>3.8746491466475836</v>
      </c>
      <c r="BE45" s="80">
        <f t="shared" si="14"/>
        <v>3.8746491466475845</v>
      </c>
      <c r="BF45" s="80">
        <f t="shared" si="15"/>
        <v>3.8746491466475823</v>
      </c>
      <c r="BG45" s="80">
        <f t="shared" si="16"/>
        <v>3.874649146647581</v>
      </c>
      <c r="BH45" s="80">
        <f t="shared" si="17"/>
        <v>3.8746491466475819</v>
      </c>
      <c r="BI45" s="80">
        <f t="shared" si="18"/>
        <v>3.8746491466475814</v>
      </c>
      <c r="BJ45" s="80">
        <f t="shared" si="19"/>
        <v>3.8746491466475823</v>
      </c>
      <c r="BK45" s="80">
        <f t="shared" si="20"/>
        <v>3.8746491466475801</v>
      </c>
      <c r="BL45" s="80">
        <f t="shared" si="21"/>
        <v>3.8746491466475819</v>
      </c>
      <c r="BM45" s="80">
        <f t="shared" si="22"/>
        <v>3.8746491466475814</v>
      </c>
      <c r="BN45" s="80">
        <f t="shared" si="23"/>
        <v>3.8746491466475814</v>
      </c>
      <c r="BO45" s="80">
        <f t="shared" si="24"/>
        <v>3.8746491466475832</v>
      </c>
      <c r="BP45" s="80">
        <f t="shared" si="25"/>
        <v>3.874649146647581</v>
      </c>
      <c r="BQ45" s="80">
        <f t="shared" si="26"/>
        <v>3.8746491466475819</v>
      </c>
      <c r="BR45" s="80">
        <f t="shared" si="27"/>
        <v>3.8746491466475836</v>
      </c>
      <c r="BS45" s="80">
        <f t="shared" si="28"/>
        <v>3.8746491466475814</v>
      </c>
      <c r="BT45" s="80">
        <f t="shared" si="29"/>
        <v>3.8746491466475823</v>
      </c>
      <c r="BU45" s="80">
        <f t="shared" si="30"/>
        <v>3.8746491466475832</v>
      </c>
      <c r="BV45" s="80">
        <f t="shared" si="31"/>
        <v>3.8746491466475828</v>
      </c>
      <c r="BW45" s="80">
        <f t="shared" si="32"/>
        <v>3.8746491466475836</v>
      </c>
      <c r="BX45" s="80">
        <f t="shared" si="33"/>
        <v>3.8746491466475819</v>
      </c>
      <c r="BY45" s="80">
        <f t="shared" si="34"/>
        <v>3.8746491466475823</v>
      </c>
      <c r="BZ45" s="80">
        <f t="shared" si="35"/>
        <v>3.8746491466475823</v>
      </c>
      <c r="CA45" s="80">
        <f t="shared" si="36"/>
        <v>3.8746491466475823</v>
      </c>
      <c r="CB45" s="83">
        <f t="shared" si="75"/>
        <v>0</v>
      </c>
      <c r="CC45" s="83">
        <f t="shared" si="37"/>
        <v>0</v>
      </c>
      <c r="CD45" s="83">
        <f t="shared" si="38"/>
        <v>0</v>
      </c>
      <c r="CE45" s="83">
        <f t="shared" si="39"/>
        <v>0</v>
      </c>
      <c r="CF45" s="83">
        <f t="shared" si="40"/>
        <v>0</v>
      </c>
      <c r="CG45" s="83">
        <f t="shared" si="41"/>
        <v>0</v>
      </c>
      <c r="CH45" s="83">
        <f t="shared" si="42"/>
        <v>0</v>
      </c>
      <c r="CI45" s="83">
        <f t="shared" si="43"/>
        <v>6.4577485777459689</v>
      </c>
      <c r="CJ45" s="83">
        <f t="shared" si="44"/>
        <v>6.4577485777459707</v>
      </c>
      <c r="CK45" s="83">
        <f t="shared" si="45"/>
        <v>5.1661988621967758</v>
      </c>
      <c r="CL45" s="83">
        <f t="shared" si="46"/>
        <v>5.1661988621967767</v>
      </c>
      <c r="CM45" s="83">
        <f t="shared" si="47"/>
        <v>5.1661988621967767</v>
      </c>
      <c r="CN45" s="83">
        <f t="shared" si="48"/>
        <v>3.8746491466475832</v>
      </c>
      <c r="CO45" s="83">
        <f t="shared" si="49"/>
        <v>3.8746491466475819</v>
      </c>
      <c r="CP45" s="83">
        <f t="shared" si="50"/>
        <v>3.8746491466475836</v>
      </c>
      <c r="CQ45" s="83">
        <f t="shared" si="51"/>
        <v>3.8746491466475845</v>
      </c>
      <c r="CR45" s="83">
        <f t="shared" si="52"/>
        <v>3.8746491466475823</v>
      </c>
      <c r="CS45" s="83">
        <f t="shared" si="53"/>
        <v>3.874649146647581</v>
      </c>
      <c r="CT45" s="83">
        <f t="shared" si="54"/>
        <v>3.8746491466475819</v>
      </c>
      <c r="CU45" s="83">
        <f t="shared" si="55"/>
        <v>3.8746491466475814</v>
      </c>
      <c r="CV45" s="83">
        <f t="shared" si="56"/>
        <v>3.8746491466475823</v>
      </c>
      <c r="CW45" s="83">
        <f t="shared" si="57"/>
        <v>3.8746491466475801</v>
      </c>
      <c r="CX45" s="83">
        <f t="shared" si="58"/>
        <v>3.8746491466475819</v>
      </c>
      <c r="CY45" s="83">
        <f t="shared" si="59"/>
        <v>3.8746491466475814</v>
      </c>
      <c r="CZ45" s="83">
        <f t="shared" si="60"/>
        <v>3.8746491466475814</v>
      </c>
      <c r="DA45" s="83">
        <f t="shared" si="61"/>
        <v>3.8746491466475832</v>
      </c>
      <c r="DB45" s="83">
        <f t="shared" si="62"/>
        <v>3.874649146647581</v>
      </c>
      <c r="DC45" s="83">
        <f t="shared" si="63"/>
        <v>3.8746491466475819</v>
      </c>
      <c r="DD45" s="83">
        <f t="shared" si="64"/>
        <v>3.8746491466475836</v>
      </c>
      <c r="DE45" s="83">
        <f t="shared" si="65"/>
        <v>3.8746491466475814</v>
      </c>
      <c r="DF45" s="83">
        <f t="shared" si="66"/>
        <v>3.8746491466475823</v>
      </c>
      <c r="DG45" s="83">
        <f t="shared" si="67"/>
        <v>3.8746491466475832</v>
      </c>
      <c r="DH45" s="83">
        <f t="shared" si="68"/>
        <v>3.8746491466475828</v>
      </c>
      <c r="DI45" s="83">
        <f t="shared" si="69"/>
        <v>3.8746491466475836</v>
      </c>
      <c r="DJ45" s="83">
        <f t="shared" si="70"/>
        <v>3.8746491466475819</v>
      </c>
      <c r="DK45" s="83">
        <f t="shared" si="71"/>
        <v>3.8746491466475823</v>
      </c>
      <c r="DL45" s="83">
        <f t="shared" si="72"/>
        <v>3.8746491466475823</v>
      </c>
      <c r="DM45" s="83">
        <f t="shared" si="73"/>
        <v>3.8746491466475823</v>
      </c>
    </row>
    <row r="46" spans="2:117" x14ac:dyDescent="0.35">
      <c r="B46" s="27" t="s">
        <v>2110</v>
      </c>
      <c r="C46" s="27" t="s">
        <v>100</v>
      </c>
      <c r="D46" s="78">
        <f>LevelizationSchedule!H174</f>
        <v>0</v>
      </c>
      <c r="E46" s="78">
        <f>LevelizationSchedule!I174</f>
        <v>0</v>
      </c>
      <c r="F46" s="78">
        <f>LevelizationSchedule!J174</f>
        <v>0</v>
      </c>
      <c r="G46" s="78">
        <f>LevelizationSchedule!K174</f>
        <v>0</v>
      </c>
      <c r="H46" s="78">
        <f>LevelizationSchedule!L174</f>
        <v>0</v>
      </c>
      <c r="I46" s="78">
        <f>LevelizationSchedule!M174</f>
        <v>0</v>
      </c>
      <c r="J46" s="78">
        <f>LevelizationSchedule!N174</f>
        <v>0</v>
      </c>
      <c r="K46" s="78">
        <f>LevelizationSchedule!O174</f>
        <v>12.915497155491938</v>
      </c>
      <c r="L46" s="78">
        <f>LevelizationSchedule!P174</f>
        <v>10.332397724393553</v>
      </c>
      <c r="M46" s="78">
        <f>LevelizationSchedule!Q174</f>
        <v>10.332397724393548</v>
      </c>
      <c r="N46" s="78">
        <f>LevelizationSchedule!R174</f>
        <v>10.332397724393555</v>
      </c>
      <c r="O46" s="78">
        <f>LevelizationSchedule!S174</f>
        <v>7.7492982932951628</v>
      </c>
      <c r="P46" s="78">
        <f>LevelizationSchedule!T174</f>
        <v>7.7492982932951673</v>
      </c>
      <c r="Q46" s="78">
        <f>LevelizationSchedule!U174</f>
        <v>7.7492982932951682</v>
      </c>
      <c r="R46" s="78">
        <f>LevelizationSchedule!V174</f>
        <v>7.749298293295162</v>
      </c>
      <c r="S46" s="78">
        <f>LevelizationSchedule!W174</f>
        <v>7.7492982932951655</v>
      </c>
      <c r="T46" s="78">
        <f>LevelizationSchedule!X174</f>
        <v>7.7492982932951655</v>
      </c>
      <c r="U46" s="78">
        <f>LevelizationSchedule!Y174</f>
        <v>7.7492982932951655</v>
      </c>
      <c r="V46" s="78">
        <f>LevelizationSchedule!Z174</f>
        <v>7.7492982932951637</v>
      </c>
      <c r="W46" s="78">
        <f>LevelizationSchedule!AA174</f>
        <v>7.7492982932951628</v>
      </c>
      <c r="X46" s="78">
        <f>LevelizationSchedule!AB174</f>
        <v>7.7492982932951593</v>
      </c>
      <c r="Y46" s="78">
        <f>LevelizationSchedule!AC174</f>
        <v>7.7492982932951655</v>
      </c>
      <c r="Z46" s="78">
        <f>LevelizationSchedule!AD174</f>
        <v>7.7492982932951637</v>
      </c>
      <c r="AA46" s="78">
        <f>LevelizationSchedule!AE174</f>
        <v>7.7492982932951655</v>
      </c>
      <c r="AB46" s="78">
        <f>LevelizationSchedule!AF174</f>
        <v>7.7492982932951646</v>
      </c>
      <c r="AC46" s="78">
        <f>LevelizationSchedule!AG174</f>
        <v>7.7492982932951655</v>
      </c>
      <c r="AD46" s="78">
        <f>LevelizationSchedule!AH174</f>
        <v>7.7492982932951628</v>
      </c>
      <c r="AE46" s="78">
        <f>LevelizationSchedule!AI174</f>
        <v>7.7492982932951628</v>
      </c>
      <c r="AF46" s="78">
        <f>LevelizationSchedule!AJ174</f>
        <v>7.7492982932951628</v>
      </c>
      <c r="AG46" s="78">
        <f>LevelizationSchedule!AK174</f>
        <v>7.7492982932951646</v>
      </c>
      <c r="AH46" s="78">
        <f>LevelizationSchedule!AL174</f>
        <v>7.7492982932951602</v>
      </c>
      <c r="AI46" s="78">
        <f>LevelizationSchedule!AM174</f>
        <v>7.7492982932951628</v>
      </c>
      <c r="AJ46" s="78">
        <f>LevelizationSchedule!AN174</f>
        <v>7.7492982932951646</v>
      </c>
      <c r="AK46" s="78">
        <f>LevelizationSchedule!AO174</f>
        <v>7.7492982932951628</v>
      </c>
      <c r="AL46" s="78">
        <f>LevelizationSchedule!AP174</f>
        <v>7.7492982932951628</v>
      </c>
      <c r="AM46" s="78">
        <f>LevelizationSchedule!AQ174</f>
        <v>7.7492982932951646</v>
      </c>
      <c r="AN46" s="78">
        <f>LevelizationSchedule!AR174</f>
        <v>7.7492982932951628</v>
      </c>
      <c r="AO46" s="78">
        <f>LevelizationSchedule!AS174</f>
        <v>7.7492982932951655</v>
      </c>
      <c r="AP46" s="80">
        <f t="shared" si="74"/>
        <v>0</v>
      </c>
      <c r="AQ46" s="80">
        <f t="shared" si="0"/>
        <v>0</v>
      </c>
      <c r="AR46" s="80">
        <f t="shared" si="1"/>
        <v>0</v>
      </c>
      <c r="AS46" s="80">
        <f t="shared" si="2"/>
        <v>0</v>
      </c>
      <c r="AT46" s="80">
        <f t="shared" si="3"/>
        <v>0</v>
      </c>
      <c r="AU46" s="80">
        <f t="shared" si="4"/>
        <v>0</v>
      </c>
      <c r="AV46" s="80">
        <f t="shared" si="5"/>
        <v>0</v>
      </c>
      <c r="AW46" s="80">
        <f t="shared" si="6"/>
        <v>6.4577485777459689</v>
      </c>
      <c r="AX46" s="80">
        <f t="shared" si="7"/>
        <v>5.1661988621967767</v>
      </c>
      <c r="AY46" s="80">
        <f t="shared" si="8"/>
        <v>5.166198862196774</v>
      </c>
      <c r="AZ46" s="80">
        <f t="shared" si="9"/>
        <v>5.1661988621967776</v>
      </c>
      <c r="BA46" s="80">
        <f t="shared" si="10"/>
        <v>3.8746491466475814</v>
      </c>
      <c r="BB46" s="80">
        <f t="shared" si="11"/>
        <v>3.8746491466475836</v>
      </c>
      <c r="BC46" s="80">
        <f t="shared" si="12"/>
        <v>3.8746491466475841</v>
      </c>
      <c r="BD46" s="80">
        <f t="shared" si="13"/>
        <v>3.874649146647581</v>
      </c>
      <c r="BE46" s="80">
        <f t="shared" si="14"/>
        <v>3.8746491466475828</v>
      </c>
      <c r="BF46" s="80">
        <f t="shared" si="15"/>
        <v>3.8746491466475828</v>
      </c>
      <c r="BG46" s="80">
        <f t="shared" si="16"/>
        <v>3.8746491466475828</v>
      </c>
      <c r="BH46" s="80">
        <f t="shared" si="17"/>
        <v>3.8746491466475819</v>
      </c>
      <c r="BI46" s="80">
        <f t="shared" si="18"/>
        <v>3.8746491466475814</v>
      </c>
      <c r="BJ46" s="80">
        <f t="shared" si="19"/>
        <v>3.8746491466475796</v>
      </c>
      <c r="BK46" s="80">
        <f t="shared" si="20"/>
        <v>3.8746491466475828</v>
      </c>
      <c r="BL46" s="80">
        <f t="shared" si="21"/>
        <v>3.8746491466475819</v>
      </c>
      <c r="BM46" s="80">
        <f t="shared" si="22"/>
        <v>3.8746491466475828</v>
      </c>
      <c r="BN46" s="80">
        <f t="shared" si="23"/>
        <v>3.8746491466475823</v>
      </c>
      <c r="BO46" s="80">
        <f t="shared" si="24"/>
        <v>3.8746491466475828</v>
      </c>
      <c r="BP46" s="80">
        <f t="shared" si="25"/>
        <v>3.8746491466475814</v>
      </c>
      <c r="BQ46" s="80">
        <f t="shared" si="26"/>
        <v>3.8746491466475814</v>
      </c>
      <c r="BR46" s="80">
        <f t="shared" si="27"/>
        <v>3.8746491466475814</v>
      </c>
      <c r="BS46" s="80">
        <f t="shared" si="28"/>
        <v>3.8746491466475823</v>
      </c>
      <c r="BT46" s="80">
        <f t="shared" si="29"/>
        <v>3.8746491466475801</v>
      </c>
      <c r="BU46" s="80">
        <f t="shared" si="30"/>
        <v>3.8746491466475814</v>
      </c>
      <c r="BV46" s="80">
        <f t="shared" si="31"/>
        <v>3.8746491466475823</v>
      </c>
      <c r="BW46" s="80">
        <f t="shared" si="32"/>
        <v>3.8746491466475814</v>
      </c>
      <c r="BX46" s="80">
        <f t="shared" si="33"/>
        <v>3.8746491466475814</v>
      </c>
      <c r="BY46" s="80">
        <f t="shared" si="34"/>
        <v>3.8746491466475823</v>
      </c>
      <c r="BZ46" s="80">
        <f t="shared" si="35"/>
        <v>3.8746491466475814</v>
      </c>
      <c r="CA46" s="80">
        <f t="shared" si="36"/>
        <v>3.8746491466475828</v>
      </c>
      <c r="CB46" s="83">
        <f t="shared" si="75"/>
        <v>0</v>
      </c>
      <c r="CC46" s="83">
        <f t="shared" si="37"/>
        <v>0</v>
      </c>
      <c r="CD46" s="83">
        <f t="shared" si="38"/>
        <v>0</v>
      </c>
      <c r="CE46" s="83">
        <f t="shared" si="39"/>
        <v>0</v>
      </c>
      <c r="CF46" s="83">
        <f t="shared" si="40"/>
        <v>0</v>
      </c>
      <c r="CG46" s="83">
        <f t="shared" si="41"/>
        <v>0</v>
      </c>
      <c r="CH46" s="83">
        <f t="shared" si="42"/>
        <v>0</v>
      </c>
      <c r="CI46" s="83">
        <f t="shared" si="43"/>
        <v>6.4577485777459689</v>
      </c>
      <c r="CJ46" s="83">
        <f t="shared" si="44"/>
        <v>5.1661988621967767</v>
      </c>
      <c r="CK46" s="83">
        <f t="shared" si="45"/>
        <v>5.166198862196774</v>
      </c>
      <c r="CL46" s="83">
        <f t="shared" si="46"/>
        <v>5.1661988621967776</v>
      </c>
      <c r="CM46" s="83">
        <f t="shared" si="47"/>
        <v>3.8746491466475814</v>
      </c>
      <c r="CN46" s="83">
        <f t="shared" si="48"/>
        <v>3.8746491466475836</v>
      </c>
      <c r="CO46" s="83">
        <f t="shared" si="49"/>
        <v>3.8746491466475841</v>
      </c>
      <c r="CP46" s="83">
        <f t="shared" si="50"/>
        <v>3.874649146647581</v>
      </c>
      <c r="CQ46" s="83">
        <f t="shared" si="51"/>
        <v>3.8746491466475828</v>
      </c>
      <c r="CR46" s="83">
        <f t="shared" si="52"/>
        <v>3.8746491466475828</v>
      </c>
      <c r="CS46" s="83">
        <f t="shared" si="53"/>
        <v>3.8746491466475828</v>
      </c>
      <c r="CT46" s="83">
        <f t="shared" si="54"/>
        <v>3.8746491466475819</v>
      </c>
      <c r="CU46" s="83">
        <f t="shared" si="55"/>
        <v>3.8746491466475814</v>
      </c>
      <c r="CV46" s="83">
        <f t="shared" si="56"/>
        <v>3.8746491466475796</v>
      </c>
      <c r="CW46" s="83">
        <f t="shared" si="57"/>
        <v>3.8746491466475828</v>
      </c>
      <c r="CX46" s="83">
        <f t="shared" si="58"/>
        <v>3.8746491466475819</v>
      </c>
      <c r="CY46" s="83">
        <f t="shared" si="59"/>
        <v>3.8746491466475828</v>
      </c>
      <c r="CZ46" s="83">
        <f t="shared" si="60"/>
        <v>3.8746491466475823</v>
      </c>
      <c r="DA46" s="83">
        <f t="shared" si="61"/>
        <v>3.8746491466475828</v>
      </c>
      <c r="DB46" s="83">
        <f t="shared" si="62"/>
        <v>3.8746491466475814</v>
      </c>
      <c r="DC46" s="83">
        <f t="shared" si="63"/>
        <v>3.8746491466475814</v>
      </c>
      <c r="DD46" s="83">
        <f t="shared" si="64"/>
        <v>3.8746491466475814</v>
      </c>
      <c r="DE46" s="83">
        <f t="shared" si="65"/>
        <v>3.8746491466475823</v>
      </c>
      <c r="DF46" s="83">
        <f t="shared" si="66"/>
        <v>3.8746491466475801</v>
      </c>
      <c r="DG46" s="83">
        <f t="shared" si="67"/>
        <v>3.8746491466475814</v>
      </c>
      <c r="DH46" s="83">
        <f t="shared" si="68"/>
        <v>3.8746491466475823</v>
      </c>
      <c r="DI46" s="83">
        <f t="shared" si="69"/>
        <v>3.8746491466475814</v>
      </c>
      <c r="DJ46" s="83">
        <f t="shared" si="70"/>
        <v>3.8746491466475814</v>
      </c>
      <c r="DK46" s="83">
        <f t="shared" si="71"/>
        <v>3.8746491466475823</v>
      </c>
      <c r="DL46" s="83">
        <f t="shared" si="72"/>
        <v>3.8746491466475814</v>
      </c>
      <c r="DM46" s="83">
        <f t="shared" si="73"/>
        <v>3.8746491466475828</v>
      </c>
    </row>
    <row r="47" spans="2:117" x14ac:dyDescent="0.35">
      <c r="B47" s="27" t="s">
        <v>2111</v>
      </c>
      <c r="C47" s="27" t="s">
        <v>94</v>
      </c>
      <c r="D47" s="78">
        <f>LevelizationSchedule!H175</f>
        <v>0</v>
      </c>
      <c r="E47" s="78">
        <f>LevelizationSchedule!I175</f>
        <v>0</v>
      </c>
      <c r="F47" s="78">
        <f>LevelizationSchedule!J175</f>
        <v>0</v>
      </c>
      <c r="G47" s="78">
        <f>LevelizationSchedule!K175</f>
        <v>0</v>
      </c>
      <c r="H47" s="78">
        <f>LevelizationSchedule!L175</f>
        <v>0</v>
      </c>
      <c r="I47" s="78">
        <f>LevelizationSchedule!M175</f>
        <v>0</v>
      </c>
      <c r="J47" s="78">
        <f>LevelizationSchedule!N175</f>
        <v>0</v>
      </c>
      <c r="K47" s="78">
        <f>LevelizationSchedule!O175</f>
        <v>12.915497155491938</v>
      </c>
      <c r="L47" s="78">
        <f>LevelizationSchedule!P175</f>
        <v>12.915497155491943</v>
      </c>
      <c r="M47" s="78">
        <f>LevelizationSchedule!Q175</f>
        <v>10.332397724393555</v>
      </c>
      <c r="N47" s="78">
        <f>LevelizationSchedule!R175</f>
        <v>10.332397724393548</v>
      </c>
      <c r="O47" s="78">
        <f>LevelizationSchedule!S175</f>
        <v>10.332397724393552</v>
      </c>
      <c r="P47" s="78">
        <f>LevelizationSchedule!T175</f>
        <v>7.7492982932951655</v>
      </c>
      <c r="Q47" s="78">
        <f>LevelizationSchedule!U175</f>
        <v>7.7492982932951646</v>
      </c>
      <c r="R47" s="78">
        <f>LevelizationSchedule!V175</f>
        <v>7.7492982932951655</v>
      </c>
      <c r="S47" s="78">
        <f>LevelizationSchedule!W175</f>
        <v>7.7492982932951628</v>
      </c>
      <c r="T47" s="78">
        <f>LevelizationSchedule!X175</f>
        <v>7.7492982932951655</v>
      </c>
      <c r="U47" s="78">
        <f>LevelizationSchedule!Y175</f>
        <v>7.7492982932951637</v>
      </c>
      <c r="V47" s="78">
        <f>LevelizationSchedule!Z175</f>
        <v>7.7492982932951655</v>
      </c>
      <c r="W47" s="78">
        <f>LevelizationSchedule!AA175</f>
        <v>7.7492982932951628</v>
      </c>
      <c r="X47" s="78">
        <f>LevelizationSchedule!AB175</f>
        <v>7.7492982932951655</v>
      </c>
      <c r="Y47" s="78">
        <f>LevelizationSchedule!AC175</f>
        <v>7.7492982932951637</v>
      </c>
      <c r="Z47" s="78">
        <f>LevelizationSchedule!AD175</f>
        <v>7.7492982932951655</v>
      </c>
      <c r="AA47" s="78">
        <f>LevelizationSchedule!AE175</f>
        <v>7.7492982932951637</v>
      </c>
      <c r="AB47" s="78">
        <f>LevelizationSchedule!AF175</f>
        <v>7.7492982932951664</v>
      </c>
      <c r="AC47" s="78">
        <f>LevelizationSchedule!AG175</f>
        <v>7.7492982932951611</v>
      </c>
      <c r="AD47" s="78">
        <f>LevelizationSchedule!AH175</f>
        <v>7.7492982932951602</v>
      </c>
      <c r="AE47" s="78">
        <f>LevelizationSchedule!AI175</f>
        <v>7.7492982932951673</v>
      </c>
      <c r="AF47" s="78">
        <f>LevelizationSchedule!AJ175</f>
        <v>7.7492982932951628</v>
      </c>
      <c r="AG47" s="78">
        <f>LevelizationSchedule!AK175</f>
        <v>7.7492982932951637</v>
      </c>
      <c r="AH47" s="78">
        <f>LevelizationSchedule!AL175</f>
        <v>7.7492982932951611</v>
      </c>
      <c r="AI47" s="78">
        <f>LevelizationSchedule!AM175</f>
        <v>7.7492982932951664</v>
      </c>
      <c r="AJ47" s="78">
        <f>LevelizationSchedule!AN175</f>
        <v>7.7492982932951655</v>
      </c>
      <c r="AK47" s="78">
        <f>LevelizationSchedule!AO175</f>
        <v>7.7492982932951646</v>
      </c>
      <c r="AL47" s="78">
        <f>LevelizationSchedule!AP175</f>
        <v>7.7492982932951628</v>
      </c>
      <c r="AM47" s="78">
        <f>LevelizationSchedule!AQ175</f>
        <v>7.7492982932951646</v>
      </c>
      <c r="AN47" s="78">
        <f>LevelizationSchedule!AR175</f>
        <v>7.7492982932951628</v>
      </c>
      <c r="AO47" s="78">
        <f>LevelizationSchedule!AS175</f>
        <v>7.7492982932951664</v>
      </c>
      <c r="AP47" s="80">
        <f t="shared" si="74"/>
        <v>0</v>
      </c>
      <c r="AQ47" s="80">
        <f t="shared" si="0"/>
        <v>0</v>
      </c>
      <c r="AR47" s="80">
        <f t="shared" si="1"/>
        <v>0</v>
      </c>
      <c r="AS47" s="80">
        <f t="shared" si="2"/>
        <v>0</v>
      </c>
      <c r="AT47" s="80">
        <f t="shared" si="3"/>
        <v>0</v>
      </c>
      <c r="AU47" s="80">
        <f t="shared" si="4"/>
        <v>0</v>
      </c>
      <c r="AV47" s="80">
        <f t="shared" si="5"/>
        <v>0</v>
      </c>
      <c r="AW47" s="80">
        <f t="shared" si="6"/>
        <v>6.4577485777459689</v>
      </c>
      <c r="AX47" s="80">
        <f t="shared" si="7"/>
        <v>6.4577485777459716</v>
      </c>
      <c r="AY47" s="80">
        <f t="shared" si="8"/>
        <v>5.1661988621967776</v>
      </c>
      <c r="AZ47" s="80">
        <f t="shared" si="9"/>
        <v>5.166198862196774</v>
      </c>
      <c r="BA47" s="80">
        <f t="shared" si="10"/>
        <v>5.1661988621967758</v>
      </c>
      <c r="BB47" s="80">
        <f t="shared" si="11"/>
        <v>3.8746491466475828</v>
      </c>
      <c r="BC47" s="80">
        <f t="shared" si="12"/>
        <v>3.8746491466475823</v>
      </c>
      <c r="BD47" s="80">
        <f t="shared" si="13"/>
        <v>3.8746491466475828</v>
      </c>
      <c r="BE47" s="80">
        <f t="shared" si="14"/>
        <v>3.8746491466475814</v>
      </c>
      <c r="BF47" s="80">
        <f t="shared" si="15"/>
        <v>3.8746491466475828</v>
      </c>
      <c r="BG47" s="80">
        <f t="shared" si="16"/>
        <v>3.8746491466475819</v>
      </c>
      <c r="BH47" s="80">
        <f t="shared" si="17"/>
        <v>3.8746491466475828</v>
      </c>
      <c r="BI47" s="80">
        <f t="shared" si="18"/>
        <v>3.8746491466475814</v>
      </c>
      <c r="BJ47" s="80">
        <f t="shared" si="19"/>
        <v>3.8746491466475828</v>
      </c>
      <c r="BK47" s="80">
        <f t="shared" si="20"/>
        <v>3.8746491466475819</v>
      </c>
      <c r="BL47" s="80">
        <f t="shared" si="21"/>
        <v>3.8746491466475828</v>
      </c>
      <c r="BM47" s="80">
        <f t="shared" si="22"/>
        <v>3.8746491466475819</v>
      </c>
      <c r="BN47" s="80">
        <f t="shared" si="23"/>
        <v>3.8746491466475832</v>
      </c>
      <c r="BO47" s="80">
        <f t="shared" si="24"/>
        <v>3.8746491466475805</v>
      </c>
      <c r="BP47" s="80">
        <f t="shared" si="25"/>
        <v>3.8746491466475801</v>
      </c>
      <c r="BQ47" s="80">
        <f t="shared" si="26"/>
        <v>3.8746491466475836</v>
      </c>
      <c r="BR47" s="80">
        <f t="shared" si="27"/>
        <v>3.8746491466475814</v>
      </c>
      <c r="BS47" s="80">
        <f t="shared" si="28"/>
        <v>3.8746491466475819</v>
      </c>
      <c r="BT47" s="80">
        <f t="shared" si="29"/>
        <v>3.8746491466475805</v>
      </c>
      <c r="BU47" s="80">
        <f t="shared" si="30"/>
        <v>3.8746491466475832</v>
      </c>
      <c r="BV47" s="80">
        <f t="shared" si="31"/>
        <v>3.8746491466475828</v>
      </c>
      <c r="BW47" s="80">
        <f t="shared" si="32"/>
        <v>3.8746491466475823</v>
      </c>
      <c r="BX47" s="80">
        <f t="shared" si="33"/>
        <v>3.8746491466475814</v>
      </c>
      <c r="BY47" s="80">
        <f t="shared" si="34"/>
        <v>3.8746491466475823</v>
      </c>
      <c r="BZ47" s="80">
        <f t="shared" si="35"/>
        <v>3.8746491466475814</v>
      </c>
      <c r="CA47" s="80">
        <f t="shared" si="36"/>
        <v>3.8746491466475832</v>
      </c>
      <c r="CB47" s="83">
        <f t="shared" si="75"/>
        <v>0</v>
      </c>
      <c r="CC47" s="83">
        <f t="shared" si="37"/>
        <v>0</v>
      </c>
      <c r="CD47" s="83">
        <f t="shared" si="38"/>
        <v>0</v>
      </c>
      <c r="CE47" s="83">
        <f t="shared" si="39"/>
        <v>0</v>
      </c>
      <c r="CF47" s="83">
        <f t="shared" si="40"/>
        <v>0</v>
      </c>
      <c r="CG47" s="83">
        <f t="shared" si="41"/>
        <v>0</v>
      </c>
      <c r="CH47" s="83">
        <f t="shared" si="42"/>
        <v>0</v>
      </c>
      <c r="CI47" s="83">
        <f t="shared" si="43"/>
        <v>6.4577485777459689</v>
      </c>
      <c r="CJ47" s="83">
        <f t="shared" si="44"/>
        <v>6.4577485777459716</v>
      </c>
      <c r="CK47" s="83">
        <f t="shared" si="45"/>
        <v>5.1661988621967776</v>
      </c>
      <c r="CL47" s="83">
        <f t="shared" si="46"/>
        <v>5.166198862196774</v>
      </c>
      <c r="CM47" s="83">
        <f t="shared" si="47"/>
        <v>5.1661988621967758</v>
      </c>
      <c r="CN47" s="83">
        <f t="shared" si="48"/>
        <v>3.8746491466475828</v>
      </c>
      <c r="CO47" s="83">
        <f t="shared" si="49"/>
        <v>3.8746491466475823</v>
      </c>
      <c r="CP47" s="83">
        <f t="shared" si="50"/>
        <v>3.8746491466475828</v>
      </c>
      <c r="CQ47" s="83">
        <f t="shared" si="51"/>
        <v>3.8746491466475814</v>
      </c>
      <c r="CR47" s="83">
        <f t="shared" si="52"/>
        <v>3.8746491466475828</v>
      </c>
      <c r="CS47" s="83">
        <f t="shared" si="53"/>
        <v>3.8746491466475819</v>
      </c>
      <c r="CT47" s="83">
        <f t="shared" si="54"/>
        <v>3.8746491466475828</v>
      </c>
      <c r="CU47" s="83">
        <f t="shared" si="55"/>
        <v>3.8746491466475814</v>
      </c>
      <c r="CV47" s="83">
        <f t="shared" si="56"/>
        <v>3.8746491466475828</v>
      </c>
      <c r="CW47" s="83">
        <f t="shared" si="57"/>
        <v>3.8746491466475819</v>
      </c>
      <c r="CX47" s="83">
        <f t="shared" si="58"/>
        <v>3.8746491466475828</v>
      </c>
      <c r="CY47" s="83">
        <f t="shared" si="59"/>
        <v>3.8746491466475819</v>
      </c>
      <c r="CZ47" s="83">
        <f t="shared" si="60"/>
        <v>3.8746491466475832</v>
      </c>
      <c r="DA47" s="83">
        <f t="shared" si="61"/>
        <v>3.8746491466475805</v>
      </c>
      <c r="DB47" s="83">
        <f t="shared" si="62"/>
        <v>3.8746491466475801</v>
      </c>
      <c r="DC47" s="83">
        <f t="shared" si="63"/>
        <v>3.8746491466475836</v>
      </c>
      <c r="DD47" s="83">
        <f t="shared" si="64"/>
        <v>3.8746491466475814</v>
      </c>
      <c r="DE47" s="83">
        <f t="shared" si="65"/>
        <v>3.8746491466475819</v>
      </c>
      <c r="DF47" s="83">
        <f t="shared" si="66"/>
        <v>3.8746491466475805</v>
      </c>
      <c r="DG47" s="83">
        <f t="shared" si="67"/>
        <v>3.8746491466475832</v>
      </c>
      <c r="DH47" s="83">
        <f t="shared" si="68"/>
        <v>3.8746491466475828</v>
      </c>
      <c r="DI47" s="83">
        <f t="shared" si="69"/>
        <v>3.8746491466475823</v>
      </c>
      <c r="DJ47" s="83">
        <f t="shared" si="70"/>
        <v>3.8746491466475814</v>
      </c>
      <c r="DK47" s="83">
        <f t="shared" si="71"/>
        <v>3.8746491466475823</v>
      </c>
      <c r="DL47" s="83">
        <f t="shared" si="72"/>
        <v>3.8746491466475814</v>
      </c>
      <c r="DM47" s="83">
        <f t="shared" si="73"/>
        <v>3.8746491466475832</v>
      </c>
    </row>
    <row r="48" spans="2:117" x14ac:dyDescent="0.35">
      <c r="B48" s="27" t="s">
        <v>2112</v>
      </c>
      <c r="C48" s="27" t="s">
        <v>223</v>
      </c>
      <c r="D48" s="78">
        <f>LevelizationSchedule!H176</f>
        <v>0</v>
      </c>
      <c r="E48" s="78">
        <f>LevelizationSchedule!I176</f>
        <v>0</v>
      </c>
      <c r="F48" s="78">
        <f>LevelizationSchedule!J176</f>
        <v>0</v>
      </c>
      <c r="G48" s="78">
        <f>LevelizationSchedule!K176</f>
        <v>0</v>
      </c>
      <c r="H48" s="78">
        <f>LevelizationSchedule!L176</f>
        <v>0</v>
      </c>
      <c r="I48" s="78">
        <f>LevelizationSchedule!M176</f>
        <v>0</v>
      </c>
      <c r="J48" s="78">
        <f>LevelizationSchedule!N176</f>
        <v>0</v>
      </c>
      <c r="K48" s="78">
        <f>LevelizationSchedule!O176</f>
        <v>10.332397724393553</v>
      </c>
      <c r="L48" s="78">
        <f>LevelizationSchedule!P176</f>
        <v>7.7492982932951646</v>
      </c>
      <c r="M48" s="78">
        <f>LevelizationSchedule!Q176</f>
        <v>7.7492982932951637</v>
      </c>
      <c r="N48" s="78">
        <f>LevelizationSchedule!R176</f>
        <v>7.7492982932951664</v>
      </c>
      <c r="O48" s="78">
        <f>LevelizationSchedule!S176</f>
        <v>7.7492982932951646</v>
      </c>
      <c r="P48" s="78">
        <f>LevelizationSchedule!T176</f>
        <v>7.7492982932951628</v>
      </c>
      <c r="Q48" s="78">
        <f>LevelizationSchedule!U176</f>
        <v>7.7492982932951637</v>
      </c>
      <c r="R48" s="78">
        <f>LevelizationSchedule!V176</f>
        <v>7.7492982932951673</v>
      </c>
      <c r="S48" s="78">
        <f>LevelizationSchedule!W176</f>
        <v>7.7492982932951646</v>
      </c>
      <c r="T48" s="78">
        <f>LevelizationSchedule!X176</f>
        <v>7.7492982932951664</v>
      </c>
      <c r="U48" s="78">
        <f>LevelizationSchedule!Y176</f>
        <v>7.7492982932951637</v>
      </c>
      <c r="V48" s="78">
        <f>LevelizationSchedule!Z176</f>
        <v>7.7492982932951637</v>
      </c>
      <c r="W48" s="78">
        <f>LevelizationSchedule!AA176</f>
        <v>7.7492982932951628</v>
      </c>
      <c r="X48" s="78">
        <f>LevelizationSchedule!AB176</f>
        <v>7.749298293295162</v>
      </c>
      <c r="Y48" s="78">
        <f>LevelizationSchedule!AC176</f>
        <v>7.7492982932951628</v>
      </c>
      <c r="Z48" s="78">
        <f>LevelizationSchedule!AD176</f>
        <v>7.7492982932951646</v>
      </c>
      <c r="AA48" s="78">
        <f>LevelizationSchedule!AE176</f>
        <v>7.7492982932951655</v>
      </c>
      <c r="AB48" s="78">
        <f>LevelizationSchedule!AF176</f>
        <v>7.7492982932951664</v>
      </c>
      <c r="AC48" s="78">
        <f>LevelizationSchedule!AG176</f>
        <v>7.7492982932951646</v>
      </c>
      <c r="AD48" s="78">
        <f>LevelizationSchedule!AH176</f>
        <v>7.7492982932951637</v>
      </c>
      <c r="AE48" s="78">
        <f>LevelizationSchedule!AI176</f>
        <v>7.7492982932951628</v>
      </c>
      <c r="AF48" s="78">
        <f>LevelizationSchedule!AJ176</f>
        <v>7.7492982932951664</v>
      </c>
      <c r="AG48" s="78">
        <f>LevelizationSchedule!AK176</f>
        <v>7.7492982932951655</v>
      </c>
      <c r="AH48" s="78">
        <f>LevelizationSchedule!AL176</f>
        <v>7.7492982932951637</v>
      </c>
      <c r="AI48" s="78">
        <f>LevelizationSchedule!AM176</f>
        <v>7.7492982932951655</v>
      </c>
      <c r="AJ48" s="78">
        <f>LevelizationSchedule!AN176</f>
        <v>7.7492982932951637</v>
      </c>
      <c r="AK48" s="78">
        <f>LevelizationSchedule!AO176</f>
        <v>7.7492982932951628</v>
      </c>
      <c r="AL48" s="78">
        <f>LevelizationSchedule!AP176</f>
        <v>7.7492982932951664</v>
      </c>
      <c r="AM48" s="78">
        <f>LevelizationSchedule!AQ176</f>
        <v>7.7492982932951655</v>
      </c>
      <c r="AN48" s="78">
        <f>LevelizationSchedule!AR176</f>
        <v>7.7492982932951646</v>
      </c>
      <c r="AO48" s="78">
        <f>LevelizationSchedule!AS176</f>
        <v>7.7492982932951628</v>
      </c>
      <c r="AP48" s="80">
        <f t="shared" si="74"/>
        <v>0</v>
      </c>
      <c r="AQ48" s="80">
        <f t="shared" si="0"/>
        <v>0</v>
      </c>
      <c r="AR48" s="80">
        <f t="shared" si="1"/>
        <v>0</v>
      </c>
      <c r="AS48" s="80">
        <f t="shared" si="2"/>
        <v>0</v>
      </c>
      <c r="AT48" s="80">
        <f t="shared" si="3"/>
        <v>0</v>
      </c>
      <c r="AU48" s="80">
        <f t="shared" si="4"/>
        <v>0</v>
      </c>
      <c r="AV48" s="80">
        <f t="shared" si="5"/>
        <v>0</v>
      </c>
      <c r="AW48" s="80">
        <f t="shared" si="6"/>
        <v>5.1661988621967767</v>
      </c>
      <c r="AX48" s="80">
        <f t="shared" si="7"/>
        <v>3.8746491466475823</v>
      </c>
      <c r="AY48" s="80">
        <f t="shared" si="8"/>
        <v>3.8746491466475819</v>
      </c>
      <c r="AZ48" s="80">
        <f t="shared" si="9"/>
        <v>3.8746491466475832</v>
      </c>
      <c r="BA48" s="80">
        <f t="shared" si="10"/>
        <v>3.8746491466475823</v>
      </c>
      <c r="BB48" s="80">
        <f t="shared" si="11"/>
        <v>3.8746491466475814</v>
      </c>
      <c r="BC48" s="80">
        <f t="shared" si="12"/>
        <v>3.8746491466475819</v>
      </c>
      <c r="BD48" s="80">
        <f t="shared" si="13"/>
        <v>3.8746491466475836</v>
      </c>
      <c r="BE48" s="80">
        <f t="shared" si="14"/>
        <v>3.8746491466475823</v>
      </c>
      <c r="BF48" s="80">
        <f t="shared" si="15"/>
        <v>3.8746491466475832</v>
      </c>
      <c r="BG48" s="80">
        <f t="shared" si="16"/>
        <v>3.8746491466475819</v>
      </c>
      <c r="BH48" s="80">
        <f t="shared" si="17"/>
        <v>3.8746491466475819</v>
      </c>
      <c r="BI48" s="80">
        <f t="shared" si="18"/>
        <v>3.8746491466475814</v>
      </c>
      <c r="BJ48" s="80">
        <f t="shared" si="19"/>
        <v>3.874649146647581</v>
      </c>
      <c r="BK48" s="80">
        <f t="shared" si="20"/>
        <v>3.8746491466475814</v>
      </c>
      <c r="BL48" s="80">
        <f t="shared" si="21"/>
        <v>3.8746491466475823</v>
      </c>
      <c r="BM48" s="80">
        <f t="shared" si="22"/>
        <v>3.8746491466475828</v>
      </c>
      <c r="BN48" s="80">
        <f t="shared" si="23"/>
        <v>3.8746491466475832</v>
      </c>
      <c r="BO48" s="80">
        <f t="shared" si="24"/>
        <v>3.8746491466475823</v>
      </c>
      <c r="BP48" s="80">
        <f t="shared" si="25"/>
        <v>3.8746491466475819</v>
      </c>
      <c r="BQ48" s="80">
        <f t="shared" si="26"/>
        <v>3.8746491466475814</v>
      </c>
      <c r="BR48" s="80">
        <f t="shared" si="27"/>
        <v>3.8746491466475832</v>
      </c>
      <c r="BS48" s="80">
        <f t="shared" si="28"/>
        <v>3.8746491466475828</v>
      </c>
      <c r="BT48" s="80">
        <f t="shared" si="29"/>
        <v>3.8746491466475819</v>
      </c>
      <c r="BU48" s="80">
        <f t="shared" si="30"/>
        <v>3.8746491466475828</v>
      </c>
      <c r="BV48" s="80">
        <f t="shared" si="31"/>
        <v>3.8746491466475819</v>
      </c>
      <c r="BW48" s="80">
        <f t="shared" si="32"/>
        <v>3.8746491466475814</v>
      </c>
      <c r="BX48" s="80">
        <f t="shared" si="33"/>
        <v>3.8746491466475832</v>
      </c>
      <c r="BY48" s="80">
        <f t="shared" si="34"/>
        <v>3.8746491466475828</v>
      </c>
      <c r="BZ48" s="80">
        <f t="shared" si="35"/>
        <v>3.8746491466475823</v>
      </c>
      <c r="CA48" s="80">
        <f t="shared" si="36"/>
        <v>3.8746491466475814</v>
      </c>
      <c r="CB48" s="83">
        <f t="shared" si="75"/>
        <v>0</v>
      </c>
      <c r="CC48" s="83">
        <f t="shared" si="37"/>
        <v>0</v>
      </c>
      <c r="CD48" s="83">
        <f t="shared" si="38"/>
        <v>0</v>
      </c>
      <c r="CE48" s="83">
        <f t="shared" si="39"/>
        <v>0</v>
      </c>
      <c r="CF48" s="83">
        <f t="shared" si="40"/>
        <v>0</v>
      </c>
      <c r="CG48" s="83">
        <f t="shared" si="41"/>
        <v>0</v>
      </c>
      <c r="CH48" s="83">
        <f t="shared" si="42"/>
        <v>0</v>
      </c>
      <c r="CI48" s="83">
        <f t="shared" si="43"/>
        <v>5.1661988621967767</v>
      </c>
      <c r="CJ48" s="83">
        <f t="shared" si="44"/>
        <v>3.8746491466475823</v>
      </c>
      <c r="CK48" s="83">
        <f t="shared" si="45"/>
        <v>3.8746491466475819</v>
      </c>
      <c r="CL48" s="83">
        <f t="shared" si="46"/>
        <v>3.8746491466475832</v>
      </c>
      <c r="CM48" s="83">
        <f t="shared" si="47"/>
        <v>3.8746491466475823</v>
      </c>
      <c r="CN48" s="83">
        <f t="shared" si="48"/>
        <v>3.8746491466475814</v>
      </c>
      <c r="CO48" s="83">
        <f t="shared" si="49"/>
        <v>3.8746491466475819</v>
      </c>
      <c r="CP48" s="83">
        <f t="shared" si="50"/>
        <v>3.8746491466475836</v>
      </c>
      <c r="CQ48" s="83">
        <f t="shared" si="51"/>
        <v>3.8746491466475823</v>
      </c>
      <c r="CR48" s="83">
        <f t="shared" si="52"/>
        <v>3.8746491466475832</v>
      </c>
      <c r="CS48" s="83">
        <f t="shared" si="53"/>
        <v>3.8746491466475819</v>
      </c>
      <c r="CT48" s="83">
        <f t="shared" si="54"/>
        <v>3.8746491466475819</v>
      </c>
      <c r="CU48" s="83">
        <f t="shared" si="55"/>
        <v>3.8746491466475814</v>
      </c>
      <c r="CV48" s="83">
        <f t="shared" si="56"/>
        <v>3.874649146647581</v>
      </c>
      <c r="CW48" s="83">
        <f t="shared" si="57"/>
        <v>3.8746491466475814</v>
      </c>
      <c r="CX48" s="83">
        <f t="shared" si="58"/>
        <v>3.8746491466475823</v>
      </c>
      <c r="CY48" s="83">
        <f t="shared" si="59"/>
        <v>3.8746491466475828</v>
      </c>
      <c r="CZ48" s="83">
        <f t="shared" si="60"/>
        <v>3.8746491466475832</v>
      </c>
      <c r="DA48" s="83">
        <f t="shared" si="61"/>
        <v>3.8746491466475823</v>
      </c>
      <c r="DB48" s="83">
        <f t="shared" si="62"/>
        <v>3.8746491466475819</v>
      </c>
      <c r="DC48" s="83">
        <f t="shared" si="63"/>
        <v>3.8746491466475814</v>
      </c>
      <c r="DD48" s="83">
        <f t="shared" si="64"/>
        <v>3.8746491466475832</v>
      </c>
      <c r="DE48" s="83">
        <f t="shared" si="65"/>
        <v>3.8746491466475828</v>
      </c>
      <c r="DF48" s="83">
        <f t="shared" si="66"/>
        <v>3.8746491466475819</v>
      </c>
      <c r="DG48" s="83">
        <f t="shared" si="67"/>
        <v>3.8746491466475828</v>
      </c>
      <c r="DH48" s="83">
        <f t="shared" si="68"/>
        <v>3.8746491466475819</v>
      </c>
      <c r="DI48" s="83">
        <f t="shared" si="69"/>
        <v>3.8746491466475814</v>
      </c>
      <c r="DJ48" s="83">
        <f t="shared" si="70"/>
        <v>3.8746491466475832</v>
      </c>
      <c r="DK48" s="83">
        <f t="shared" si="71"/>
        <v>3.8746491466475828</v>
      </c>
      <c r="DL48" s="83">
        <f t="shared" si="72"/>
        <v>3.8746491466475823</v>
      </c>
      <c r="DM48" s="83">
        <f t="shared" si="73"/>
        <v>3.8746491466475814</v>
      </c>
    </row>
    <row r="49" spans="2:117" s="132" customFormat="1" x14ac:dyDescent="0.35">
      <c r="B49" s="27" t="s">
        <v>2781</v>
      </c>
      <c r="C49" s="27" t="s">
        <v>256</v>
      </c>
      <c r="D49" s="78">
        <f>LevelizationSchedule!H177</f>
        <v>0</v>
      </c>
      <c r="E49" s="78">
        <f>LevelizationSchedule!I177</f>
        <v>0</v>
      </c>
      <c r="F49" s="78">
        <f>LevelizationSchedule!J177</f>
        <v>0</v>
      </c>
      <c r="G49" s="78">
        <f>LevelizationSchedule!K177</f>
        <v>0</v>
      </c>
      <c r="H49" s="78">
        <f>LevelizationSchedule!L177</f>
        <v>0</v>
      </c>
      <c r="I49" s="78">
        <f>LevelizationSchedule!M177</f>
        <v>0</v>
      </c>
      <c r="J49" s="78">
        <f>LevelizationSchedule!N177</f>
        <v>0</v>
      </c>
      <c r="K49" s="78">
        <f>LevelizationSchedule!O177</f>
        <v>7.7492982932951628</v>
      </c>
      <c r="L49" s="78">
        <f>LevelizationSchedule!P177</f>
        <v>7.7492982932951637</v>
      </c>
      <c r="M49" s="78">
        <f>LevelizationSchedule!Q177</f>
        <v>7.7492982932951655</v>
      </c>
      <c r="N49" s="78">
        <f>LevelizationSchedule!R177</f>
        <v>7.7492982932951646</v>
      </c>
      <c r="O49" s="78">
        <f>LevelizationSchedule!S177</f>
        <v>7.7492982932951655</v>
      </c>
      <c r="P49" s="78">
        <f>LevelizationSchedule!T177</f>
        <v>7.7492982932951637</v>
      </c>
      <c r="Q49" s="78">
        <f>LevelizationSchedule!U177</f>
        <v>7.7492982932951655</v>
      </c>
      <c r="R49" s="78">
        <f>LevelizationSchedule!V177</f>
        <v>7.7492982932951611</v>
      </c>
      <c r="S49" s="78">
        <f>LevelizationSchedule!W177</f>
        <v>7.7492982932951646</v>
      </c>
      <c r="T49" s="78">
        <f>LevelizationSchedule!X177</f>
        <v>7.7492982932951628</v>
      </c>
      <c r="U49" s="78">
        <f>LevelizationSchedule!Y177</f>
        <v>7.7492982932951664</v>
      </c>
      <c r="V49" s="78">
        <f>LevelizationSchedule!Z177</f>
        <v>7.7492982932951637</v>
      </c>
      <c r="W49" s="78">
        <f>LevelizationSchedule!AA177</f>
        <v>7.7492982932951637</v>
      </c>
      <c r="X49" s="78">
        <f>LevelizationSchedule!AB177</f>
        <v>7.7492982932951655</v>
      </c>
      <c r="Y49" s="78">
        <f>LevelizationSchedule!AC177</f>
        <v>7.7492982932951637</v>
      </c>
      <c r="Z49" s="78">
        <f>LevelizationSchedule!AD177</f>
        <v>7.7492982932951637</v>
      </c>
      <c r="AA49" s="78">
        <f>LevelizationSchedule!AE177</f>
        <v>7.7492982932951646</v>
      </c>
      <c r="AB49" s="78">
        <f>LevelizationSchedule!AF177</f>
        <v>7.7492982932951637</v>
      </c>
      <c r="AC49" s="78">
        <f>LevelizationSchedule!AG177</f>
        <v>7.7492982932951655</v>
      </c>
      <c r="AD49" s="78">
        <f>LevelizationSchedule!AH177</f>
        <v>7.749298293295162</v>
      </c>
      <c r="AE49" s="78">
        <f>LevelizationSchedule!AI177</f>
        <v>7.7492982932951628</v>
      </c>
      <c r="AF49" s="78">
        <f>LevelizationSchedule!AJ177</f>
        <v>7.7492982932951664</v>
      </c>
      <c r="AG49" s="78">
        <f>LevelizationSchedule!AK177</f>
        <v>7.7492982932951637</v>
      </c>
      <c r="AH49" s="78">
        <f>LevelizationSchedule!AL177</f>
        <v>7.7492982932951628</v>
      </c>
      <c r="AI49" s="78">
        <f>LevelizationSchedule!AM177</f>
        <v>7.7492982932951646</v>
      </c>
      <c r="AJ49" s="78">
        <f>LevelizationSchedule!AN177</f>
        <v>7.7492982932951628</v>
      </c>
      <c r="AK49" s="78">
        <f>LevelizationSchedule!AO177</f>
        <v>7.7492982932951664</v>
      </c>
      <c r="AL49" s="78">
        <f>LevelizationSchedule!AP177</f>
        <v>7.7492982932951637</v>
      </c>
      <c r="AM49" s="78">
        <f>LevelizationSchedule!AQ177</f>
        <v>7.7492982932951646</v>
      </c>
      <c r="AN49" s="78">
        <f>LevelizationSchedule!AR177</f>
        <v>7.7492982932951628</v>
      </c>
      <c r="AO49" s="78">
        <f>LevelizationSchedule!AS177</f>
        <v>7.7492982932951637</v>
      </c>
      <c r="AP49" s="80">
        <f t="shared" ref="AP49" si="152">D49*50%</f>
        <v>0</v>
      </c>
      <c r="AQ49" s="80">
        <f t="shared" ref="AQ49" si="153">E49*50%</f>
        <v>0</v>
      </c>
      <c r="AR49" s="80">
        <f t="shared" ref="AR49" si="154">F49*50%</f>
        <v>0</v>
      </c>
      <c r="AS49" s="80">
        <f t="shared" ref="AS49" si="155">G49*50%</f>
        <v>0</v>
      </c>
      <c r="AT49" s="80">
        <f t="shared" ref="AT49" si="156">H49*50%</f>
        <v>0</v>
      </c>
      <c r="AU49" s="80">
        <f t="shared" ref="AU49" si="157">I49*50%</f>
        <v>0</v>
      </c>
      <c r="AV49" s="80">
        <f t="shared" ref="AV49" si="158">J49*50%</f>
        <v>0</v>
      </c>
      <c r="AW49" s="80">
        <f t="shared" ref="AW49" si="159">K49*50%</f>
        <v>3.8746491466475814</v>
      </c>
      <c r="AX49" s="80">
        <f t="shared" ref="AX49" si="160">L49*50%</f>
        <v>3.8746491466475819</v>
      </c>
      <c r="AY49" s="80">
        <f t="shared" ref="AY49" si="161">M49*50%</f>
        <v>3.8746491466475828</v>
      </c>
      <c r="AZ49" s="80">
        <f t="shared" ref="AZ49" si="162">N49*50%</f>
        <v>3.8746491466475823</v>
      </c>
      <c r="BA49" s="80">
        <f t="shared" ref="BA49" si="163">O49*50%</f>
        <v>3.8746491466475828</v>
      </c>
      <c r="BB49" s="80">
        <f t="shared" ref="BB49" si="164">P49*50%</f>
        <v>3.8746491466475819</v>
      </c>
      <c r="BC49" s="80">
        <f t="shared" ref="BC49" si="165">Q49*50%</f>
        <v>3.8746491466475828</v>
      </c>
      <c r="BD49" s="80">
        <f t="shared" ref="BD49" si="166">R49*50%</f>
        <v>3.8746491466475805</v>
      </c>
      <c r="BE49" s="80">
        <f t="shared" ref="BE49" si="167">S49*50%</f>
        <v>3.8746491466475823</v>
      </c>
      <c r="BF49" s="80">
        <f t="shared" ref="BF49" si="168">T49*50%</f>
        <v>3.8746491466475814</v>
      </c>
      <c r="BG49" s="80">
        <f t="shared" ref="BG49" si="169">U49*50%</f>
        <v>3.8746491466475832</v>
      </c>
      <c r="BH49" s="80">
        <f t="shared" ref="BH49" si="170">V49*50%</f>
        <v>3.8746491466475819</v>
      </c>
      <c r="BI49" s="80">
        <f t="shared" ref="BI49" si="171">W49*50%</f>
        <v>3.8746491466475819</v>
      </c>
      <c r="BJ49" s="80">
        <f t="shared" ref="BJ49" si="172">X49*50%</f>
        <v>3.8746491466475828</v>
      </c>
      <c r="BK49" s="80">
        <f t="shared" ref="BK49" si="173">Y49*50%</f>
        <v>3.8746491466475819</v>
      </c>
      <c r="BL49" s="80">
        <f t="shared" ref="BL49" si="174">Z49*50%</f>
        <v>3.8746491466475819</v>
      </c>
      <c r="BM49" s="80">
        <f t="shared" ref="BM49" si="175">AA49*50%</f>
        <v>3.8746491466475823</v>
      </c>
      <c r="BN49" s="80">
        <f t="shared" ref="BN49" si="176">AB49*50%</f>
        <v>3.8746491466475819</v>
      </c>
      <c r="BO49" s="80">
        <f t="shared" ref="BO49" si="177">AC49*50%</f>
        <v>3.8746491466475828</v>
      </c>
      <c r="BP49" s="80">
        <f t="shared" ref="BP49" si="178">AD49*50%</f>
        <v>3.874649146647581</v>
      </c>
      <c r="BQ49" s="80">
        <f t="shared" ref="BQ49" si="179">AE49*50%</f>
        <v>3.8746491466475814</v>
      </c>
      <c r="BR49" s="80">
        <f t="shared" ref="BR49" si="180">AF49*50%</f>
        <v>3.8746491466475832</v>
      </c>
      <c r="BS49" s="80">
        <f t="shared" ref="BS49" si="181">AG49*50%</f>
        <v>3.8746491466475819</v>
      </c>
      <c r="BT49" s="80">
        <f t="shared" ref="BT49" si="182">AH49*50%</f>
        <v>3.8746491466475814</v>
      </c>
      <c r="BU49" s="80">
        <f t="shared" ref="BU49" si="183">AI49*50%</f>
        <v>3.8746491466475823</v>
      </c>
      <c r="BV49" s="80">
        <f t="shared" ref="BV49" si="184">AJ49*50%</f>
        <v>3.8746491466475814</v>
      </c>
      <c r="BW49" s="80">
        <f t="shared" ref="BW49" si="185">AK49*50%</f>
        <v>3.8746491466475832</v>
      </c>
      <c r="BX49" s="80">
        <f t="shared" ref="BX49" si="186">AL49*50%</f>
        <v>3.8746491466475819</v>
      </c>
      <c r="BY49" s="80">
        <f t="shared" ref="BY49" si="187">AM49*50%</f>
        <v>3.8746491466475823</v>
      </c>
      <c r="BZ49" s="80">
        <f t="shared" ref="BZ49" si="188">AN49*50%</f>
        <v>3.8746491466475814</v>
      </c>
      <c r="CA49" s="80">
        <f t="shared" ref="CA49" si="189">AO49*50%</f>
        <v>3.8746491466475819</v>
      </c>
      <c r="CB49" s="83">
        <f t="shared" ref="CB49" si="190">D49*50%</f>
        <v>0</v>
      </c>
      <c r="CC49" s="83">
        <f t="shared" ref="CC49" si="191">E49*50%</f>
        <v>0</v>
      </c>
      <c r="CD49" s="83">
        <f t="shared" ref="CD49" si="192">F49*50%</f>
        <v>0</v>
      </c>
      <c r="CE49" s="83">
        <f t="shared" ref="CE49" si="193">G49*50%</f>
        <v>0</v>
      </c>
      <c r="CF49" s="83">
        <f t="shared" ref="CF49" si="194">H49*50%</f>
        <v>0</v>
      </c>
      <c r="CG49" s="83">
        <f t="shared" ref="CG49" si="195">I49*50%</f>
        <v>0</v>
      </c>
      <c r="CH49" s="83">
        <f t="shared" ref="CH49" si="196">J49*50%</f>
        <v>0</v>
      </c>
      <c r="CI49" s="83">
        <f t="shared" ref="CI49" si="197">K49*50%</f>
        <v>3.8746491466475814</v>
      </c>
      <c r="CJ49" s="83">
        <f t="shared" ref="CJ49" si="198">L49*50%</f>
        <v>3.8746491466475819</v>
      </c>
      <c r="CK49" s="83">
        <f t="shared" ref="CK49" si="199">M49*50%</f>
        <v>3.8746491466475828</v>
      </c>
      <c r="CL49" s="83">
        <f t="shared" ref="CL49" si="200">N49*50%</f>
        <v>3.8746491466475823</v>
      </c>
      <c r="CM49" s="83">
        <f t="shared" ref="CM49" si="201">O49*50%</f>
        <v>3.8746491466475828</v>
      </c>
      <c r="CN49" s="83">
        <f t="shared" ref="CN49" si="202">P49*50%</f>
        <v>3.8746491466475819</v>
      </c>
      <c r="CO49" s="83">
        <f t="shared" ref="CO49" si="203">Q49*50%</f>
        <v>3.8746491466475828</v>
      </c>
      <c r="CP49" s="83">
        <f t="shared" ref="CP49" si="204">R49*50%</f>
        <v>3.8746491466475805</v>
      </c>
      <c r="CQ49" s="83">
        <f t="shared" ref="CQ49" si="205">S49*50%</f>
        <v>3.8746491466475823</v>
      </c>
      <c r="CR49" s="83">
        <f t="shared" ref="CR49" si="206">T49*50%</f>
        <v>3.8746491466475814</v>
      </c>
      <c r="CS49" s="83">
        <f t="shared" ref="CS49" si="207">U49*50%</f>
        <v>3.8746491466475832</v>
      </c>
      <c r="CT49" s="83">
        <f t="shared" ref="CT49" si="208">V49*50%</f>
        <v>3.8746491466475819</v>
      </c>
      <c r="CU49" s="83">
        <f t="shared" ref="CU49" si="209">W49*50%</f>
        <v>3.8746491466475819</v>
      </c>
      <c r="CV49" s="83">
        <f t="shared" ref="CV49" si="210">X49*50%</f>
        <v>3.8746491466475828</v>
      </c>
      <c r="CW49" s="83">
        <f t="shared" ref="CW49" si="211">Y49*50%</f>
        <v>3.8746491466475819</v>
      </c>
      <c r="CX49" s="83">
        <f t="shared" ref="CX49" si="212">Z49*50%</f>
        <v>3.8746491466475819</v>
      </c>
      <c r="CY49" s="83">
        <f t="shared" ref="CY49" si="213">AA49*50%</f>
        <v>3.8746491466475823</v>
      </c>
      <c r="CZ49" s="83">
        <f t="shared" ref="CZ49" si="214">AB49*50%</f>
        <v>3.8746491466475819</v>
      </c>
      <c r="DA49" s="83">
        <f t="shared" ref="DA49" si="215">AC49*50%</f>
        <v>3.8746491466475828</v>
      </c>
      <c r="DB49" s="83">
        <f t="shared" ref="DB49" si="216">AD49*50%</f>
        <v>3.874649146647581</v>
      </c>
      <c r="DC49" s="83">
        <f t="shared" ref="DC49" si="217">AE49*50%</f>
        <v>3.8746491466475814</v>
      </c>
      <c r="DD49" s="83">
        <f t="shared" ref="DD49" si="218">AF49*50%</f>
        <v>3.8746491466475832</v>
      </c>
      <c r="DE49" s="83">
        <f t="shared" ref="DE49" si="219">AG49*50%</f>
        <v>3.8746491466475819</v>
      </c>
      <c r="DF49" s="83">
        <f t="shared" ref="DF49" si="220">AH49*50%</f>
        <v>3.8746491466475814</v>
      </c>
      <c r="DG49" s="83">
        <f t="shared" ref="DG49" si="221">AI49*50%</f>
        <v>3.8746491466475823</v>
      </c>
      <c r="DH49" s="83">
        <f t="shared" ref="DH49" si="222">AJ49*50%</f>
        <v>3.8746491466475814</v>
      </c>
      <c r="DI49" s="83">
        <f t="shared" ref="DI49" si="223">AK49*50%</f>
        <v>3.8746491466475832</v>
      </c>
      <c r="DJ49" s="83">
        <f t="shared" ref="DJ49" si="224">AL49*50%</f>
        <v>3.8746491466475819</v>
      </c>
      <c r="DK49" s="83">
        <f t="shared" ref="DK49" si="225">AM49*50%</f>
        <v>3.8746491466475823</v>
      </c>
      <c r="DL49" s="83">
        <f t="shared" ref="DL49" si="226">AN49*50%</f>
        <v>3.8746491466475814</v>
      </c>
      <c r="DM49" s="83">
        <f t="shared" ref="DM49" si="227">AO49*50%</f>
        <v>3.8746491466475819</v>
      </c>
    </row>
    <row r="50" spans="2:117" x14ac:dyDescent="0.35">
      <c r="B50" s="27" t="s">
        <v>2113</v>
      </c>
      <c r="C50" s="27" t="s">
        <v>32</v>
      </c>
      <c r="D50" s="78">
        <f>LevelizationSchedule!H178</f>
        <v>0</v>
      </c>
      <c r="E50" s="78">
        <f>LevelizationSchedule!I178</f>
        <v>0</v>
      </c>
      <c r="F50" s="78">
        <f>LevelizationSchedule!J178</f>
        <v>0</v>
      </c>
      <c r="G50" s="78">
        <f>LevelizationSchedule!K178</f>
        <v>0</v>
      </c>
      <c r="H50" s="78">
        <f>LevelizationSchedule!L178</f>
        <v>0</v>
      </c>
      <c r="I50" s="78">
        <f>LevelizationSchedule!M178</f>
        <v>0</v>
      </c>
      <c r="J50" s="78">
        <f>LevelizationSchedule!N178</f>
        <v>0</v>
      </c>
      <c r="K50" s="78">
        <f>LevelizationSchedule!O178</f>
        <v>12.915497155491941</v>
      </c>
      <c r="L50" s="78">
        <f>LevelizationSchedule!P178</f>
        <v>12.915497155491938</v>
      </c>
      <c r="M50" s="78">
        <f>LevelizationSchedule!Q178</f>
        <v>12.915497155491936</v>
      </c>
      <c r="N50" s="78">
        <f>LevelizationSchedule!R178</f>
        <v>10.332397724393553</v>
      </c>
      <c r="O50" s="78">
        <f>LevelizationSchedule!S178</f>
        <v>10.332397724393548</v>
      </c>
      <c r="P50" s="78">
        <f>LevelizationSchedule!T178</f>
        <v>7.7492982932951602</v>
      </c>
      <c r="Q50" s="78">
        <f>LevelizationSchedule!U178</f>
        <v>7.7492982932951637</v>
      </c>
      <c r="R50" s="78">
        <f>LevelizationSchedule!V178</f>
        <v>7.7492982932951637</v>
      </c>
      <c r="S50" s="78">
        <f>LevelizationSchedule!W178</f>
        <v>7.7492982932951637</v>
      </c>
      <c r="T50" s="78">
        <f>LevelizationSchedule!X178</f>
        <v>7.7492982932951655</v>
      </c>
      <c r="U50" s="78">
        <f>LevelizationSchedule!Y178</f>
        <v>7.7492982932951646</v>
      </c>
      <c r="V50" s="78">
        <f>LevelizationSchedule!Z178</f>
        <v>7.7492982932951637</v>
      </c>
      <c r="W50" s="78">
        <f>LevelizationSchedule!AA178</f>
        <v>7.7492982932951646</v>
      </c>
      <c r="X50" s="78">
        <f>LevelizationSchedule!AB178</f>
        <v>7.7492982932951664</v>
      </c>
      <c r="Y50" s="78">
        <f>LevelizationSchedule!AC178</f>
        <v>7.7492982932951646</v>
      </c>
      <c r="Z50" s="78">
        <f>LevelizationSchedule!AD178</f>
        <v>7.7492982932951637</v>
      </c>
      <c r="AA50" s="78">
        <f>LevelizationSchedule!AE178</f>
        <v>7.7492982932951637</v>
      </c>
      <c r="AB50" s="78">
        <f>LevelizationSchedule!AF178</f>
        <v>7.7492982932951673</v>
      </c>
      <c r="AC50" s="78">
        <f>LevelizationSchedule!AG178</f>
        <v>7.749298293295162</v>
      </c>
      <c r="AD50" s="78">
        <f>LevelizationSchedule!AH178</f>
        <v>7.7492982932951637</v>
      </c>
      <c r="AE50" s="78">
        <f>LevelizationSchedule!AI178</f>
        <v>7.7492982932951655</v>
      </c>
      <c r="AF50" s="78">
        <f>LevelizationSchedule!AJ178</f>
        <v>7.749298293295162</v>
      </c>
      <c r="AG50" s="78">
        <f>LevelizationSchedule!AK178</f>
        <v>7.7492982932951637</v>
      </c>
      <c r="AH50" s="78">
        <f>LevelizationSchedule!AL178</f>
        <v>7.7492982932951628</v>
      </c>
      <c r="AI50" s="78">
        <f>LevelizationSchedule!AM178</f>
        <v>7.7492982932951637</v>
      </c>
      <c r="AJ50" s="78">
        <f>LevelizationSchedule!AN178</f>
        <v>7.7492982932951637</v>
      </c>
      <c r="AK50" s="78">
        <f>LevelizationSchedule!AO178</f>
        <v>7.7492982932951628</v>
      </c>
      <c r="AL50" s="78">
        <f>LevelizationSchedule!AP178</f>
        <v>7.7492982932951611</v>
      </c>
      <c r="AM50" s="78">
        <f>LevelizationSchedule!AQ178</f>
        <v>7.7492982932951646</v>
      </c>
      <c r="AN50" s="78">
        <f>LevelizationSchedule!AR178</f>
        <v>7.7492982932951655</v>
      </c>
      <c r="AO50" s="78">
        <f>LevelizationSchedule!AS178</f>
        <v>7.7492982932951637</v>
      </c>
      <c r="AP50" s="80">
        <f t="shared" si="74"/>
        <v>0</v>
      </c>
      <c r="AQ50" s="80">
        <f t="shared" si="0"/>
        <v>0</v>
      </c>
      <c r="AR50" s="80">
        <f t="shared" si="1"/>
        <v>0</v>
      </c>
      <c r="AS50" s="80">
        <f t="shared" si="2"/>
        <v>0</v>
      </c>
      <c r="AT50" s="80">
        <f t="shared" si="3"/>
        <v>0</v>
      </c>
      <c r="AU50" s="80">
        <f t="shared" si="4"/>
        <v>0</v>
      </c>
      <c r="AV50" s="80">
        <f t="shared" si="5"/>
        <v>0</v>
      </c>
      <c r="AW50" s="80">
        <f t="shared" si="6"/>
        <v>6.4577485777459707</v>
      </c>
      <c r="AX50" s="80">
        <f t="shared" si="7"/>
        <v>6.4577485777459689</v>
      </c>
      <c r="AY50" s="80">
        <f t="shared" si="8"/>
        <v>6.457748577745968</v>
      </c>
      <c r="AZ50" s="80">
        <f t="shared" si="9"/>
        <v>5.1661988621967767</v>
      </c>
      <c r="BA50" s="80">
        <f t="shared" si="10"/>
        <v>5.166198862196774</v>
      </c>
      <c r="BB50" s="80">
        <f t="shared" si="11"/>
        <v>3.8746491466475801</v>
      </c>
      <c r="BC50" s="80">
        <f t="shared" si="12"/>
        <v>3.8746491466475819</v>
      </c>
      <c r="BD50" s="80">
        <f t="shared" si="13"/>
        <v>3.8746491466475819</v>
      </c>
      <c r="BE50" s="80">
        <f t="shared" si="14"/>
        <v>3.8746491466475819</v>
      </c>
      <c r="BF50" s="80">
        <f t="shared" si="15"/>
        <v>3.8746491466475828</v>
      </c>
      <c r="BG50" s="80">
        <f t="shared" si="16"/>
        <v>3.8746491466475823</v>
      </c>
      <c r="BH50" s="80">
        <f t="shared" si="17"/>
        <v>3.8746491466475819</v>
      </c>
      <c r="BI50" s="80">
        <f t="shared" si="18"/>
        <v>3.8746491466475823</v>
      </c>
      <c r="BJ50" s="80">
        <f t="shared" si="19"/>
        <v>3.8746491466475832</v>
      </c>
      <c r="BK50" s="80">
        <f t="shared" si="20"/>
        <v>3.8746491466475823</v>
      </c>
      <c r="BL50" s="80">
        <f t="shared" si="21"/>
        <v>3.8746491466475819</v>
      </c>
      <c r="BM50" s="80">
        <f t="shared" si="22"/>
        <v>3.8746491466475819</v>
      </c>
      <c r="BN50" s="80">
        <f t="shared" si="23"/>
        <v>3.8746491466475836</v>
      </c>
      <c r="BO50" s="80">
        <f t="shared" si="24"/>
        <v>3.874649146647581</v>
      </c>
      <c r="BP50" s="80">
        <f t="shared" si="25"/>
        <v>3.8746491466475819</v>
      </c>
      <c r="BQ50" s="80">
        <f t="shared" si="26"/>
        <v>3.8746491466475828</v>
      </c>
      <c r="BR50" s="80">
        <f t="shared" si="27"/>
        <v>3.874649146647581</v>
      </c>
      <c r="BS50" s="80">
        <f t="shared" si="28"/>
        <v>3.8746491466475819</v>
      </c>
      <c r="BT50" s="80">
        <f t="shared" si="29"/>
        <v>3.8746491466475814</v>
      </c>
      <c r="BU50" s="80">
        <f t="shared" si="30"/>
        <v>3.8746491466475819</v>
      </c>
      <c r="BV50" s="80">
        <f t="shared" si="31"/>
        <v>3.8746491466475819</v>
      </c>
      <c r="BW50" s="80">
        <f t="shared" si="32"/>
        <v>3.8746491466475814</v>
      </c>
      <c r="BX50" s="80">
        <f t="shared" si="33"/>
        <v>3.8746491466475805</v>
      </c>
      <c r="BY50" s="80">
        <f t="shared" si="34"/>
        <v>3.8746491466475823</v>
      </c>
      <c r="BZ50" s="80">
        <f t="shared" si="35"/>
        <v>3.8746491466475828</v>
      </c>
      <c r="CA50" s="80">
        <f t="shared" si="36"/>
        <v>3.8746491466475819</v>
      </c>
      <c r="CB50" s="83">
        <f t="shared" si="75"/>
        <v>0</v>
      </c>
      <c r="CC50" s="83">
        <f t="shared" si="37"/>
        <v>0</v>
      </c>
      <c r="CD50" s="83">
        <f t="shared" si="38"/>
        <v>0</v>
      </c>
      <c r="CE50" s="83">
        <f t="shared" si="39"/>
        <v>0</v>
      </c>
      <c r="CF50" s="83">
        <f t="shared" si="40"/>
        <v>0</v>
      </c>
      <c r="CG50" s="83">
        <f t="shared" si="41"/>
        <v>0</v>
      </c>
      <c r="CH50" s="83">
        <f t="shared" si="42"/>
        <v>0</v>
      </c>
      <c r="CI50" s="83">
        <f t="shared" si="43"/>
        <v>6.4577485777459707</v>
      </c>
      <c r="CJ50" s="83">
        <f t="shared" si="44"/>
        <v>6.4577485777459689</v>
      </c>
      <c r="CK50" s="83">
        <f t="shared" si="45"/>
        <v>6.457748577745968</v>
      </c>
      <c r="CL50" s="83">
        <f t="shared" si="46"/>
        <v>5.1661988621967767</v>
      </c>
      <c r="CM50" s="83">
        <f t="shared" si="47"/>
        <v>5.166198862196774</v>
      </c>
      <c r="CN50" s="83">
        <f t="shared" si="48"/>
        <v>3.8746491466475801</v>
      </c>
      <c r="CO50" s="83">
        <f t="shared" si="49"/>
        <v>3.8746491466475819</v>
      </c>
      <c r="CP50" s="83">
        <f t="shared" si="50"/>
        <v>3.8746491466475819</v>
      </c>
      <c r="CQ50" s="83">
        <f t="shared" si="51"/>
        <v>3.8746491466475819</v>
      </c>
      <c r="CR50" s="83">
        <f t="shared" si="52"/>
        <v>3.8746491466475828</v>
      </c>
      <c r="CS50" s="83">
        <f t="shared" si="53"/>
        <v>3.8746491466475823</v>
      </c>
      <c r="CT50" s="83">
        <f t="shared" si="54"/>
        <v>3.8746491466475819</v>
      </c>
      <c r="CU50" s="83">
        <f t="shared" si="55"/>
        <v>3.8746491466475823</v>
      </c>
      <c r="CV50" s="83">
        <f t="shared" si="56"/>
        <v>3.8746491466475832</v>
      </c>
      <c r="CW50" s="83">
        <f t="shared" si="57"/>
        <v>3.8746491466475823</v>
      </c>
      <c r="CX50" s="83">
        <f t="shared" si="58"/>
        <v>3.8746491466475819</v>
      </c>
      <c r="CY50" s="83">
        <f t="shared" si="59"/>
        <v>3.8746491466475819</v>
      </c>
      <c r="CZ50" s="83">
        <f t="shared" si="60"/>
        <v>3.8746491466475836</v>
      </c>
      <c r="DA50" s="83">
        <f t="shared" si="61"/>
        <v>3.874649146647581</v>
      </c>
      <c r="DB50" s="83">
        <f t="shared" si="62"/>
        <v>3.8746491466475819</v>
      </c>
      <c r="DC50" s="83">
        <f t="shared" si="63"/>
        <v>3.8746491466475828</v>
      </c>
      <c r="DD50" s="83">
        <f t="shared" si="64"/>
        <v>3.874649146647581</v>
      </c>
      <c r="DE50" s="83">
        <f t="shared" si="65"/>
        <v>3.8746491466475819</v>
      </c>
      <c r="DF50" s="83">
        <f t="shared" si="66"/>
        <v>3.8746491466475814</v>
      </c>
      <c r="DG50" s="83">
        <f t="shared" si="67"/>
        <v>3.8746491466475819</v>
      </c>
      <c r="DH50" s="83">
        <f t="shared" si="68"/>
        <v>3.8746491466475819</v>
      </c>
      <c r="DI50" s="83">
        <f t="shared" si="69"/>
        <v>3.8746491466475814</v>
      </c>
      <c r="DJ50" s="83">
        <f t="shared" si="70"/>
        <v>3.8746491466475805</v>
      </c>
      <c r="DK50" s="83">
        <f t="shared" si="71"/>
        <v>3.8746491466475823</v>
      </c>
      <c r="DL50" s="83">
        <f t="shared" si="72"/>
        <v>3.8746491466475828</v>
      </c>
      <c r="DM50" s="83">
        <f t="shared" si="73"/>
        <v>3.8746491466475819</v>
      </c>
    </row>
    <row r="51" spans="2:117" x14ac:dyDescent="0.35">
      <c r="B51" s="27" t="s">
        <v>2114</v>
      </c>
      <c r="C51" s="27" t="s">
        <v>92</v>
      </c>
      <c r="D51" s="78">
        <f>LevelizationSchedule!H179</f>
        <v>0</v>
      </c>
      <c r="E51" s="78">
        <f>LevelizationSchedule!I179</f>
        <v>0</v>
      </c>
      <c r="F51" s="78">
        <f>LevelizationSchedule!J179</f>
        <v>0</v>
      </c>
      <c r="G51" s="78">
        <f>LevelizationSchedule!K179</f>
        <v>0</v>
      </c>
      <c r="H51" s="78">
        <f>LevelizationSchedule!L179</f>
        <v>0</v>
      </c>
      <c r="I51" s="78">
        <f>LevelizationSchedule!M179</f>
        <v>0</v>
      </c>
      <c r="J51" s="78">
        <f>LevelizationSchedule!N179</f>
        <v>0</v>
      </c>
      <c r="K51" s="78">
        <f>LevelizationSchedule!O179</f>
        <v>7.7492982932951628</v>
      </c>
      <c r="L51" s="78">
        <f>LevelizationSchedule!P179</f>
        <v>7.7492982932951664</v>
      </c>
      <c r="M51" s="78">
        <f>LevelizationSchedule!Q179</f>
        <v>7.7492982932951611</v>
      </c>
      <c r="N51" s="78">
        <f>LevelizationSchedule!R179</f>
        <v>7.7492982932951664</v>
      </c>
      <c r="O51" s="78">
        <f>LevelizationSchedule!S179</f>
        <v>7.7492982932951611</v>
      </c>
      <c r="P51" s="78">
        <f>LevelizationSchedule!T179</f>
        <v>7.7492982932951637</v>
      </c>
      <c r="Q51" s="78">
        <f>LevelizationSchedule!U179</f>
        <v>7.7492982932951611</v>
      </c>
      <c r="R51" s="78">
        <f>LevelizationSchedule!V179</f>
        <v>7.7492982932951637</v>
      </c>
      <c r="S51" s="78">
        <f>LevelizationSchedule!W179</f>
        <v>7.7492982932951655</v>
      </c>
      <c r="T51" s="78">
        <f>LevelizationSchedule!X179</f>
        <v>7.7492982932951637</v>
      </c>
      <c r="U51" s="78">
        <f>LevelizationSchedule!Y179</f>
        <v>7.7492982932951602</v>
      </c>
      <c r="V51" s="78">
        <f>LevelizationSchedule!Z179</f>
        <v>7.7492982932951646</v>
      </c>
      <c r="W51" s="78">
        <f>LevelizationSchedule!AA179</f>
        <v>7.7492982932951637</v>
      </c>
      <c r="X51" s="78">
        <f>LevelizationSchedule!AB179</f>
        <v>7.749298293295162</v>
      </c>
      <c r="Y51" s="78">
        <f>LevelizationSchedule!AC179</f>
        <v>7.7492982932951628</v>
      </c>
      <c r="Z51" s="78">
        <f>LevelizationSchedule!AD179</f>
        <v>7.7492982932951637</v>
      </c>
      <c r="AA51" s="78">
        <f>LevelizationSchedule!AE179</f>
        <v>7.7492982932951611</v>
      </c>
      <c r="AB51" s="78">
        <f>LevelizationSchedule!AF179</f>
        <v>7.7492982932951611</v>
      </c>
      <c r="AC51" s="78">
        <f>LevelizationSchedule!AG179</f>
        <v>7.7492982932951646</v>
      </c>
      <c r="AD51" s="78">
        <f>LevelizationSchedule!AH179</f>
        <v>7.7492982932951628</v>
      </c>
      <c r="AE51" s="78">
        <f>LevelizationSchedule!AI179</f>
        <v>7.7492982932951637</v>
      </c>
      <c r="AF51" s="78">
        <f>LevelizationSchedule!AJ179</f>
        <v>7.7492982932951673</v>
      </c>
      <c r="AG51" s="78">
        <f>LevelizationSchedule!AK179</f>
        <v>7.7492982932951611</v>
      </c>
      <c r="AH51" s="78">
        <f>LevelizationSchedule!AL179</f>
        <v>7.7492982932951646</v>
      </c>
      <c r="AI51" s="78">
        <f>LevelizationSchedule!AM179</f>
        <v>7.7492982932951628</v>
      </c>
      <c r="AJ51" s="78">
        <f>LevelizationSchedule!AN179</f>
        <v>7.749298293295162</v>
      </c>
      <c r="AK51" s="78">
        <f>LevelizationSchedule!AO179</f>
        <v>7.7492982932951637</v>
      </c>
      <c r="AL51" s="78">
        <f>LevelizationSchedule!AP179</f>
        <v>7.7492982932951637</v>
      </c>
      <c r="AM51" s="78">
        <f>LevelizationSchedule!AQ179</f>
        <v>7.7492982932951637</v>
      </c>
      <c r="AN51" s="78">
        <f>LevelizationSchedule!AR179</f>
        <v>7.7492982932951611</v>
      </c>
      <c r="AO51" s="78">
        <f>LevelizationSchedule!AS179</f>
        <v>7.749298293295162</v>
      </c>
      <c r="AP51" s="80">
        <f t="shared" si="74"/>
        <v>0</v>
      </c>
      <c r="AQ51" s="80">
        <f t="shared" si="0"/>
        <v>0</v>
      </c>
      <c r="AR51" s="80">
        <f t="shared" si="1"/>
        <v>0</v>
      </c>
      <c r="AS51" s="80">
        <f t="shared" si="2"/>
        <v>0</v>
      </c>
      <c r="AT51" s="80">
        <f t="shared" si="3"/>
        <v>0</v>
      </c>
      <c r="AU51" s="80">
        <f t="shared" si="4"/>
        <v>0</v>
      </c>
      <c r="AV51" s="80">
        <f t="shared" si="5"/>
        <v>0</v>
      </c>
      <c r="AW51" s="80">
        <f t="shared" si="6"/>
        <v>3.8746491466475814</v>
      </c>
      <c r="AX51" s="80">
        <f t="shared" si="7"/>
        <v>3.8746491466475832</v>
      </c>
      <c r="AY51" s="80">
        <f t="shared" si="8"/>
        <v>3.8746491466475805</v>
      </c>
      <c r="AZ51" s="80">
        <f t="shared" si="9"/>
        <v>3.8746491466475832</v>
      </c>
      <c r="BA51" s="80">
        <f t="shared" si="10"/>
        <v>3.8746491466475805</v>
      </c>
      <c r="BB51" s="80">
        <f t="shared" si="11"/>
        <v>3.8746491466475819</v>
      </c>
      <c r="BC51" s="80">
        <f t="shared" si="12"/>
        <v>3.8746491466475805</v>
      </c>
      <c r="BD51" s="80">
        <f t="shared" si="13"/>
        <v>3.8746491466475819</v>
      </c>
      <c r="BE51" s="80">
        <f t="shared" si="14"/>
        <v>3.8746491466475828</v>
      </c>
      <c r="BF51" s="80">
        <f t="shared" si="15"/>
        <v>3.8746491466475819</v>
      </c>
      <c r="BG51" s="80">
        <f t="shared" si="16"/>
        <v>3.8746491466475801</v>
      </c>
      <c r="BH51" s="80">
        <f t="shared" si="17"/>
        <v>3.8746491466475823</v>
      </c>
      <c r="BI51" s="80">
        <f t="shared" si="18"/>
        <v>3.8746491466475819</v>
      </c>
      <c r="BJ51" s="80">
        <f t="shared" si="19"/>
        <v>3.874649146647581</v>
      </c>
      <c r="BK51" s="80">
        <f t="shared" si="20"/>
        <v>3.8746491466475814</v>
      </c>
      <c r="BL51" s="80">
        <f t="shared" si="21"/>
        <v>3.8746491466475819</v>
      </c>
      <c r="BM51" s="80">
        <f t="shared" si="22"/>
        <v>3.8746491466475805</v>
      </c>
      <c r="BN51" s="80">
        <f t="shared" si="23"/>
        <v>3.8746491466475805</v>
      </c>
      <c r="BO51" s="80">
        <f t="shared" si="24"/>
        <v>3.8746491466475823</v>
      </c>
      <c r="BP51" s="80">
        <f t="shared" si="25"/>
        <v>3.8746491466475814</v>
      </c>
      <c r="BQ51" s="80">
        <f t="shared" si="26"/>
        <v>3.8746491466475819</v>
      </c>
      <c r="BR51" s="80">
        <f t="shared" si="27"/>
        <v>3.8746491466475836</v>
      </c>
      <c r="BS51" s="80">
        <f t="shared" si="28"/>
        <v>3.8746491466475805</v>
      </c>
      <c r="BT51" s="80">
        <f t="shared" si="29"/>
        <v>3.8746491466475823</v>
      </c>
      <c r="BU51" s="80">
        <f t="shared" si="30"/>
        <v>3.8746491466475814</v>
      </c>
      <c r="BV51" s="80">
        <f t="shared" si="31"/>
        <v>3.874649146647581</v>
      </c>
      <c r="BW51" s="80">
        <f t="shared" si="32"/>
        <v>3.8746491466475819</v>
      </c>
      <c r="BX51" s="80">
        <f t="shared" si="33"/>
        <v>3.8746491466475819</v>
      </c>
      <c r="BY51" s="80">
        <f t="shared" si="34"/>
        <v>3.8746491466475819</v>
      </c>
      <c r="BZ51" s="80">
        <f t="shared" si="35"/>
        <v>3.8746491466475805</v>
      </c>
      <c r="CA51" s="80">
        <f t="shared" si="36"/>
        <v>3.874649146647581</v>
      </c>
      <c r="CB51" s="83">
        <f t="shared" si="75"/>
        <v>0</v>
      </c>
      <c r="CC51" s="83">
        <f t="shared" si="37"/>
        <v>0</v>
      </c>
      <c r="CD51" s="83">
        <f t="shared" si="38"/>
        <v>0</v>
      </c>
      <c r="CE51" s="83">
        <f t="shared" si="39"/>
        <v>0</v>
      </c>
      <c r="CF51" s="83">
        <f t="shared" si="40"/>
        <v>0</v>
      </c>
      <c r="CG51" s="83">
        <f t="shared" si="41"/>
        <v>0</v>
      </c>
      <c r="CH51" s="83">
        <f t="shared" si="42"/>
        <v>0</v>
      </c>
      <c r="CI51" s="83">
        <f t="shared" si="43"/>
        <v>3.8746491466475814</v>
      </c>
      <c r="CJ51" s="83">
        <f t="shared" si="44"/>
        <v>3.8746491466475832</v>
      </c>
      <c r="CK51" s="83">
        <f t="shared" si="45"/>
        <v>3.8746491466475805</v>
      </c>
      <c r="CL51" s="83">
        <f t="shared" si="46"/>
        <v>3.8746491466475832</v>
      </c>
      <c r="CM51" s="83">
        <f t="shared" si="47"/>
        <v>3.8746491466475805</v>
      </c>
      <c r="CN51" s="83">
        <f t="shared" si="48"/>
        <v>3.8746491466475819</v>
      </c>
      <c r="CO51" s="83">
        <f t="shared" si="49"/>
        <v>3.8746491466475805</v>
      </c>
      <c r="CP51" s="83">
        <f t="shared" si="50"/>
        <v>3.8746491466475819</v>
      </c>
      <c r="CQ51" s="83">
        <f t="shared" si="51"/>
        <v>3.8746491466475828</v>
      </c>
      <c r="CR51" s="83">
        <f t="shared" si="52"/>
        <v>3.8746491466475819</v>
      </c>
      <c r="CS51" s="83">
        <f t="shared" si="53"/>
        <v>3.8746491466475801</v>
      </c>
      <c r="CT51" s="83">
        <f t="shared" si="54"/>
        <v>3.8746491466475823</v>
      </c>
      <c r="CU51" s="83">
        <f t="shared" si="55"/>
        <v>3.8746491466475819</v>
      </c>
      <c r="CV51" s="83">
        <f t="shared" si="56"/>
        <v>3.874649146647581</v>
      </c>
      <c r="CW51" s="83">
        <f t="shared" si="57"/>
        <v>3.8746491466475814</v>
      </c>
      <c r="CX51" s="83">
        <f t="shared" si="58"/>
        <v>3.8746491466475819</v>
      </c>
      <c r="CY51" s="83">
        <f t="shared" si="59"/>
        <v>3.8746491466475805</v>
      </c>
      <c r="CZ51" s="83">
        <f t="shared" si="60"/>
        <v>3.8746491466475805</v>
      </c>
      <c r="DA51" s="83">
        <f t="shared" si="61"/>
        <v>3.8746491466475823</v>
      </c>
      <c r="DB51" s="83">
        <f t="shared" si="62"/>
        <v>3.8746491466475814</v>
      </c>
      <c r="DC51" s="83">
        <f t="shared" si="63"/>
        <v>3.8746491466475819</v>
      </c>
      <c r="DD51" s="83">
        <f t="shared" si="64"/>
        <v>3.8746491466475836</v>
      </c>
      <c r="DE51" s="83">
        <f t="shared" si="65"/>
        <v>3.8746491466475805</v>
      </c>
      <c r="DF51" s="83">
        <f t="shared" si="66"/>
        <v>3.8746491466475823</v>
      </c>
      <c r="DG51" s="83">
        <f t="shared" si="67"/>
        <v>3.8746491466475814</v>
      </c>
      <c r="DH51" s="83">
        <f t="shared" si="68"/>
        <v>3.874649146647581</v>
      </c>
      <c r="DI51" s="83">
        <f t="shared" si="69"/>
        <v>3.8746491466475819</v>
      </c>
      <c r="DJ51" s="83">
        <f t="shared" si="70"/>
        <v>3.8746491466475819</v>
      </c>
      <c r="DK51" s="83">
        <f t="shared" si="71"/>
        <v>3.8746491466475819</v>
      </c>
      <c r="DL51" s="83">
        <f t="shared" si="72"/>
        <v>3.8746491466475805</v>
      </c>
      <c r="DM51" s="83">
        <f t="shared" si="73"/>
        <v>3.874649146647581</v>
      </c>
    </row>
    <row r="52" spans="2:117" x14ac:dyDescent="0.35">
      <c r="B52" s="27" t="s">
        <v>2115</v>
      </c>
      <c r="C52" s="27" t="s">
        <v>112</v>
      </c>
      <c r="D52" s="78">
        <f>LevelizationSchedule!H180</f>
        <v>0</v>
      </c>
      <c r="E52" s="78">
        <f>LevelizationSchedule!I180</f>
        <v>0</v>
      </c>
      <c r="F52" s="78">
        <f>LevelizationSchedule!J180</f>
        <v>0</v>
      </c>
      <c r="G52" s="78">
        <f>LevelizationSchedule!K180</f>
        <v>0</v>
      </c>
      <c r="H52" s="78">
        <f>LevelizationSchedule!L180</f>
        <v>0</v>
      </c>
      <c r="I52" s="78">
        <f>LevelizationSchedule!M180</f>
        <v>0</v>
      </c>
      <c r="J52" s="78">
        <f>LevelizationSchedule!N180</f>
        <v>0</v>
      </c>
      <c r="K52" s="78">
        <f>LevelizationSchedule!O180</f>
        <v>12.91549715549194</v>
      </c>
      <c r="L52" s="78">
        <f>LevelizationSchedule!P180</f>
        <v>12.915497155491945</v>
      </c>
      <c r="M52" s="78">
        <f>LevelizationSchedule!Q180</f>
        <v>10.332397724393552</v>
      </c>
      <c r="N52" s="78">
        <f>LevelizationSchedule!R180</f>
        <v>10.332397724393552</v>
      </c>
      <c r="O52" s="78">
        <f>LevelizationSchedule!S180</f>
        <v>7.7492982932951655</v>
      </c>
      <c r="P52" s="78">
        <f>LevelizationSchedule!T180</f>
        <v>7.7492982932951646</v>
      </c>
      <c r="Q52" s="78">
        <f>LevelizationSchedule!U180</f>
        <v>7.7492982932951646</v>
      </c>
      <c r="R52" s="78">
        <f>LevelizationSchedule!V180</f>
        <v>7.7492982932951637</v>
      </c>
      <c r="S52" s="78">
        <f>LevelizationSchedule!W180</f>
        <v>7.7492982932951637</v>
      </c>
      <c r="T52" s="78">
        <f>LevelizationSchedule!X180</f>
        <v>7.7492982932951628</v>
      </c>
      <c r="U52" s="78">
        <f>LevelizationSchedule!Y180</f>
        <v>7.7492982932951628</v>
      </c>
      <c r="V52" s="78">
        <f>LevelizationSchedule!Z180</f>
        <v>7.7492982932951646</v>
      </c>
      <c r="W52" s="78">
        <f>LevelizationSchedule!AA180</f>
        <v>7.7492982932951664</v>
      </c>
      <c r="X52" s="78">
        <f>LevelizationSchedule!AB180</f>
        <v>7.749298293295162</v>
      </c>
      <c r="Y52" s="78">
        <f>LevelizationSchedule!AC180</f>
        <v>7.7492982932951628</v>
      </c>
      <c r="Z52" s="78">
        <f>LevelizationSchedule!AD180</f>
        <v>7.7492982932951628</v>
      </c>
      <c r="AA52" s="78">
        <f>LevelizationSchedule!AE180</f>
        <v>7.7492982932951637</v>
      </c>
      <c r="AB52" s="78">
        <f>LevelizationSchedule!AF180</f>
        <v>7.7492982932951637</v>
      </c>
      <c r="AC52" s="78">
        <f>LevelizationSchedule!AG180</f>
        <v>7.7492982932951637</v>
      </c>
      <c r="AD52" s="78">
        <f>LevelizationSchedule!AH180</f>
        <v>7.7492982932951655</v>
      </c>
      <c r="AE52" s="78">
        <f>LevelizationSchedule!AI180</f>
        <v>7.7492982932951628</v>
      </c>
      <c r="AF52" s="78">
        <f>LevelizationSchedule!AJ180</f>
        <v>7.7492982932951646</v>
      </c>
      <c r="AG52" s="78">
        <f>LevelizationSchedule!AK180</f>
        <v>7.7492982932951611</v>
      </c>
      <c r="AH52" s="78">
        <f>LevelizationSchedule!AL180</f>
        <v>7.7492982932951637</v>
      </c>
      <c r="AI52" s="78">
        <f>LevelizationSchedule!AM180</f>
        <v>7.7492982932951637</v>
      </c>
      <c r="AJ52" s="78">
        <f>LevelizationSchedule!AN180</f>
        <v>7.7492982932951664</v>
      </c>
      <c r="AK52" s="78">
        <f>LevelizationSchedule!AO180</f>
        <v>7.7492982932951628</v>
      </c>
      <c r="AL52" s="78">
        <f>LevelizationSchedule!AP180</f>
        <v>7.7492982932951646</v>
      </c>
      <c r="AM52" s="78">
        <f>LevelizationSchedule!AQ180</f>
        <v>7.7492982932951628</v>
      </c>
      <c r="AN52" s="78">
        <f>LevelizationSchedule!AR180</f>
        <v>7.7492982932951637</v>
      </c>
      <c r="AO52" s="78">
        <f>LevelizationSchedule!AS180</f>
        <v>7.7492982932951637</v>
      </c>
      <c r="AP52" s="80">
        <f t="shared" si="74"/>
        <v>0</v>
      </c>
      <c r="AQ52" s="80">
        <f t="shared" si="0"/>
        <v>0</v>
      </c>
      <c r="AR52" s="80">
        <f t="shared" si="1"/>
        <v>0</v>
      </c>
      <c r="AS52" s="80">
        <f t="shared" si="2"/>
        <v>0</v>
      </c>
      <c r="AT52" s="80">
        <f t="shared" si="3"/>
        <v>0</v>
      </c>
      <c r="AU52" s="80">
        <f t="shared" si="4"/>
        <v>0</v>
      </c>
      <c r="AV52" s="80">
        <f t="shared" si="5"/>
        <v>0</v>
      </c>
      <c r="AW52" s="80">
        <f t="shared" si="6"/>
        <v>6.4577485777459698</v>
      </c>
      <c r="AX52" s="80">
        <f t="shared" si="7"/>
        <v>6.4577485777459724</v>
      </c>
      <c r="AY52" s="80">
        <f t="shared" si="8"/>
        <v>5.1661988621967758</v>
      </c>
      <c r="AZ52" s="80">
        <f t="shared" si="9"/>
        <v>5.1661988621967758</v>
      </c>
      <c r="BA52" s="80">
        <f t="shared" si="10"/>
        <v>3.8746491466475828</v>
      </c>
      <c r="BB52" s="80">
        <f t="shared" si="11"/>
        <v>3.8746491466475823</v>
      </c>
      <c r="BC52" s="80">
        <f t="shared" si="12"/>
        <v>3.8746491466475823</v>
      </c>
      <c r="BD52" s="80">
        <f t="shared" si="13"/>
        <v>3.8746491466475819</v>
      </c>
      <c r="BE52" s="80">
        <f t="shared" si="14"/>
        <v>3.8746491466475819</v>
      </c>
      <c r="BF52" s="80">
        <f t="shared" si="15"/>
        <v>3.8746491466475814</v>
      </c>
      <c r="BG52" s="80">
        <f t="shared" si="16"/>
        <v>3.8746491466475814</v>
      </c>
      <c r="BH52" s="80">
        <f t="shared" si="17"/>
        <v>3.8746491466475823</v>
      </c>
      <c r="BI52" s="80">
        <f t="shared" si="18"/>
        <v>3.8746491466475832</v>
      </c>
      <c r="BJ52" s="80">
        <f t="shared" si="19"/>
        <v>3.874649146647581</v>
      </c>
      <c r="BK52" s="80">
        <f t="shared" si="20"/>
        <v>3.8746491466475814</v>
      </c>
      <c r="BL52" s="80">
        <f t="shared" si="21"/>
        <v>3.8746491466475814</v>
      </c>
      <c r="BM52" s="80">
        <f t="shared" si="22"/>
        <v>3.8746491466475819</v>
      </c>
      <c r="BN52" s="80">
        <f t="shared" si="23"/>
        <v>3.8746491466475819</v>
      </c>
      <c r="BO52" s="80">
        <f t="shared" si="24"/>
        <v>3.8746491466475819</v>
      </c>
      <c r="BP52" s="80">
        <f t="shared" si="25"/>
        <v>3.8746491466475828</v>
      </c>
      <c r="BQ52" s="80">
        <f t="shared" si="26"/>
        <v>3.8746491466475814</v>
      </c>
      <c r="BR52" s="80">
        <f t="shared" si="27"/>
        <v>3.8746491466475823</v>
      </c>
      <c r="BS52" s="80">
        <f t="shared" si="28"/>
        <v>3.8746491466475805</v>
      </c>
      <c r="BT52" s="80">
        <f t="shared" si="29"/>
        <v>3.8746491466475819</v>
      </c>
      <c r="BU52" s="80">
        <f t="shared" si="30"/>
        <v>3.8746491466475819</v>
      </c>
      <c r="BV52" s="80">
        <f t="shared" si="31"/>
        <v>3.8746491466475832</v>
      </c>
      <c r="BW52" s="80">
        <f t="shared" si="32"/>
        <v>3.8746491466475814</v>
      </c>
      <c r="BX52" s="80">
        <f t="shared" si="33"/>
        <v>3.8746491466475823</v>
      </c>
      <c r="BY52" s="80">
        <f t="shared" si="34"/>
        <v>3.8746491466475814</v>
      </c>
      <c r="BZ52" s="80">
        <f t="shared" si="35"/>
        <v>3.8746491466475819</v>
      </c>
      <c r="CA52" s="80">
        <f t="shared" si="36"/>
        <v>3.8746491466475819</v>
      </c>
      <c r="CB52" s="83">
        <f t="shared" si="75"/>
        <v>0</v>
      </c>
      <c r="CC52" s="83">
        <f t="shared" si="37"/>
        <v>0</v>
      </c>
      <c r="CD52" s="83">
        <f t="shared" si="38"/>
        <v>0</v>
      </c>
      <c r="CE52" s="83">
        <f t="shared" si="39"/>
        <v>0</v>
      </c>
      <c r="CF52" s="83">
        <f t="shared" si="40"/>
        <v>0</v>
      </c>
      <c r="CG52" s="83">
        <f t="shared" si="41"/>
        <v>0</v>
      </c>
      <c r="CH52" s="83">
        <f t="shared" si="42"/>
        <v>0</v>
      </c>
      <c r="CI52" s="83">
        <f t="shared" si="43"/>
        <v>6.4577485777459698</v>
      </c>
      <c r="CJ52" s="83">
        <f t="shared" si="44"/>
        <v>6.4577485777459724</v>
      </c>
      <c r="CK52" s="83">
        <f t="shared" si="45"/>
        <v>5.1661988621967758</v>
      </c>
      <c r="CL52" s="83">
        <f t="shared" si="46"/>
        <v>5.1661988621967758</v>
      </c>
      <c r="CM52" s="83">
        <f t="shared" si="47"/>
        <v>3.8746491466475828</v>
      </c>
      <c r="CN52" s="83">
        <f t="shared" si="48"/>
        <v>3.8746491466475823</v>
      </c>
      <c r="CO52" s="83">
        <f t="shared" si="49"/>
        <v>3.8746491466475823</v>
      </c>
      <c r="CP52" s="83">
        <f t="shared" si="50"/>
        <v>3.8746491466475819</v>
      </c>
      <c r="CQ52" s="83">
        <f t="shared" si="51"/>
        <v>3.8746491466475819</v>
      </c>
      <c r="CR52" s="83">
        <f t="shared" si="52"/>
        <v>3.8746491466475814</v>
      </c>
      <c r="CS52" s="83">
        <f t="shared" si="53"/>
        <v>3.8746491466475814</v>
      </c>
      <c r="CT52" s="83">
        <f t="shared" si="54"/>
        <v>3.8746491466475823</v>
      </c>
      <c r="CU52" s="83">
        <f t="shared" si="55"/>
        <v>3.8746491466475832</v>
      </c>
      <c r="CV52" s="83">
        <f t="shared" si="56"/>
        <v>3.874649146647581</v>
      </c>
      <c r="CW52" s="83">
        <f t="shared" si="57"/>
        <v>3.8746491466475814</v>
      </c>
      <c r="CX52" s="83">
        <f t="shared" si="58"/>
        <v>3.8746491466475814</v>
      </c>
      <c r="CY52" s="83">
        <f t="shared" si="59"/>
        <v>3.8746491466475819</v>
      </c>
      <c r="CZ52" s="83">
        <f t="shared" si="60"/>
        <v>3.8746491466475819</v>
      </c>
      <c r="DA52" s="83">
        <f t="shared" si="61"/>
        <v>3.8746491466475819</v>
      </c>
      <c r="DB52" s="83">
        <f t="shared" si="62"/>
        <v>3.8746491466475828</v>
      </c>
      <c r="DC52" s="83">
        <f t="shared" si="63"/>
        <v>3.8746491466475814</v>
      </c>
      <c r="DD52" s="83">
        <f t="shared" si="64"/>
        <v>3.8746491466475823</v>
      </c>
      <c r="DE52" s="83">
        <f t="shared" si="65"/>
        <v>3.8746491466475805</v>
      </c>
      <c r="DF52" s="83">
        <f t="shared" si="66"/>
        <v>3.8746491466475819</v>
      </c>
      <c r="DG52" s="83">
        <f t="shared" si="67"/>
        <v>3.8746491466475819</v>
      </c>
      <c r="DH52" s="83">
        <f t="shared" si="68"/>
        <v>3.8746491466475832</v>
      </c>
      <c r="DI52" s="83">
        <f t="shared" si="69"/>
        <v>3.8746491466475814</v>
      </c>
      <c r="DJ52" s="83">
        <f t="shared" si="70"/>
        <v>3.8746491466475823</v>
      </c>
      <c r="DK52" s="83">
        <f t="shared" si="71"/>
        <v>3.8746491466475814</v>
      </c>
      <c r="DL52" s="83">
        <f t="shared" si="72"/>
        <v>3.8746491466475819</v>
      </c>
      <c r="DM52" s="83">
        <f t="shared" si="73"/>
        <v>3.8746491466475819</v>
      </c>
    </row>
    <row r="53" spans="2:117" x14ac:dyDescent="0.35">
      <c r="B53" s="27" t="s">
        <v>2116</v>
      </c>
      <c r="C53" s="27" t="s">
        <v>37</v>
      </c>
      <c r="D53" s="78">
        <f>LevelizationSchedule!H181</f>
        <v>0</v>
      </c>
      <c r="E53" s="78">
        <f>LevelizationSchedule!I181</f>
        <v>0</v>
      </c>
      <c r="F53" s="78">
        <f>LevelizationSchedule!J181</f>
        <v>0</v>
      </c>
      <c r="G53" s="78">
        <f>LevelizationSchedule!K181</f>
        <v>0</v>
      </c>
      <c r="H53" s="78">
        <f>LevelizationSchedule!L181</f>
        <v>0</v>
      </c>
      <c r="I53" s="78">
        <f>LevelizationSchedule!M181</f>
        <v>0</v>
      </c>
      <c r="J53" s="78">
        <f>LevelizationSchedule!N181</f>
        <v>0</v>
      </c>
      <c r="K53" s="78">
        <f>LevelizationSchedule!O181</f>
        <v>7.7492982932951655</v>
      </c>
      <c r="L53" s="78">
        <f>LevelizationSchedule!P181</f>
        <v>7.7492982932951646</v>
      </c>
      <c r="M53" s="78">
        <f>LevelizationSchedule!Q181</f>
        <v>7.7492982932951646</v>
      </c>
      <c r="N53" s="78">
        <f>LevelizationSchedule!R181</f>
        <v>7.7492982932951628</v>
      </c>
      <c r="O53" s="78">
        <f>LevelizationSchedule!S181</f>
        <v>7.7492982932951655</v>
      </c>
      <c r="P53" s="78">
        <f>LevelizationSchedule!T181</f>
        <v>7.7492982932951637</v>
      </c>
      <c r="Q53" s="78">
        <f>LevelizationSchedule!U181</f>
        <v>7.7492982932951664</v>
      </c>
      <c r="R53" s="78">
        <f>LevelizationSchedule!V181</f>
        <v>7.7492982932951637</v>
      </c>
      <c r="S53" s="78">
        <f>LevelizationSchedule!W181</f>
        <v>7.7492982932951628</v>
      </c>
      <c r="T53" s="78">
        <f>LevelizationSchedule!X181</f>
        <v>7.749298293295162</v>
      </c>
      <c r="U53" s="78">
        <f>LevelizationSchedule!Y181</f>
        <v>7.7492982932951628</v>
      </c>
      <c r="V53" s="78">
        <f>LevelizationSchedule!Z181</f>
        <v>7.7492982932951637</v>
      </c>
      <c r="W53" s="78">
        <f>LevelizationSchedule!AA181</f>
        <v>7.7492982932951664</v>
      </c>
      <c r="X53" s="78">
        <f>LevelizationSchedule!AB181</f>
        <v>7.7492982932951628</v>
      </c>
      <c r="Y53" s="78">
        <f>LevelizationSchedule!AC181</f>
        <v>7.7492982932951602</v>
      </c>
      <c r="Z53" s="78">
        <f>LevelizationSchedule!AD181</f>
        <v>7.7492982932951637</v>
      </c>
      <c r="AA53" s="78">
        <f>LevelizationSchedule!AE181</f>
        <v>7.7492982932951628</v>
      </c>
      <c r="AB53" s="78">
        <f>LevelizationSchedule!AF181</f>
        <v>7.7492982932951646</v>
      </c>
      <c r="AC53" s="78">
        <f>LevelizationSchedule!AG181</f>
        <v>7.7492982932951655</v>
      </c>
      <c r="AD53" s="78">
        <f>LevelizationSchedule!AH181</f>
        <v>7.7492982932951646</v>
      </c>
      <c r="AE53" s="78">
        <f>LevelizationSchedule!AI181</f>
        <v>7.749298293295162</v>
      </c>
      <c r="AF53" s="78">
        <f>LevelizationSchedule!AJ181</f>
        <v>7.7492982932951655</v>
      </c>
      <c r="AG53" s="78">
        <f>LevelizationSchedule!AK181</f>
        <v>7.7492982932951637</v>
      </c>
      <c r="AH53" s="78">
        <f>LevelizationSchedule!AL181</f>
        <v>7.7492982932951646</v>
      </c>
      <c r="AI53" s="78">
        <f>LevelizationSchedule!AM181</f>
        <v>7.7492982932951637</v>
      </c>
      <c r="AJ53" s="78">
        <f>LevelizationSchedule!AN181</f>
        <v>7.7492982932951646</v>
      </c>
      <c r="AK53" s="78">
        <f>LevelizationSchedule!AO181</f>
        <v>7.7492982932951637</v>
      </c>
      <c r="AL53" s="78">
        <f>LevelizationSchedule!AP181</f>
        <v>7.7492982932951646</v>
      </c>
      <c r="AM53" s="78">
        <f>LevelizationSchedule!AQ181</f>
        <v>7.7492982932951646</v>
      </c>
      <c r="AN53" s="78">
        <f>LevelizationSchedule!AR181</f>
        <v>7.7492982932951637</v>
      </c>
      <c r="AO53" s="78">
        <f>LevelizationSchedule!AS181</f>
        <v>7.7492982932951637</v>
      </c>
      <c r="AP53" s="80">
        <f t="shared" si="74"/>
        <v>0</v>
      </c>
      <c r="AQ53" s="80">
        <f t="shared" si="0"/>
        <v>0</v>
      </c>
      <c r="AR53" s="80">
        <f t="shared" si="1"/>
        <v>0</v>
      </c>
      <c r="AS53" s="80">
        <f t="shared" si="2"/>
        <v>0</v>
      </c>
      <c r="AT53" s="80">
        <f t="shared" si="3"/>
        <v>0</v>
      </c>
      <c r="AU53" s="80">
        <f t="shared" si="4"/>
        <v>0</v>
      </c>
      <c r="AV53" s="80">
        <f t="shared" si="5"/>
        <v>0</v>
      </c>
      <c r="AW53" s="80">
        <f t="shared" si="6"/>
        <v>3.8746491466475828</v>
      </c>
      <c r="AX53" s="80">
        <f t="shared" si="7"/>
        <v>3.8746491466475823</v>
      </c>
      <c r="AY53" s="80">
        <f t="shared" si="8"/>
        <v>3.8746491466475823</v>
      </c>
      <c r="AZ53" s="80">
        <f t="shared" si="9"/>
        <v>3.8746491466475814</v>
      </c>
      <c r="BA53" s="80">
        <f t="shared" si="10"/>
        <v>3.8746491466475828</v>
      </c>
      <c r="BB53" s="80">
        <f t="shared" si="11"/>
        <v>3.8746491466475819</v>
      </c>
      <c r="BC53" s="80">
        <f t="shared" si="12"/>
        <v>3.8746491466475832</v>
      </c>
      <c r="BD53" s="80">
        <f t="shared" si="13"/>
        <v>3.8746491466475819</v>
      </c>
      <c r="BE53" s="80">
        <f t="shared" si="14"/>
        <v>3.8746491466475814</v>
      </c>
      <c r="BF53" s="80">
        <f t="shared" si="15"/>
        <v>3.874649146647581</v>
      </c>
      <c r="BG53" s="80">
        <f t="shared" si="16"/>
        <v>3.8746491466475814</v>
      </c>
      <c r="BH53" s="80">
        <f t="shared" si="17"/>
        <v>3.8746491466475819</v>
      </c>
      <c r="BI53" s="80">
        <f t="shared" si="18"/>
        <v>3.8746491466475832</v>
      </c>
      <c r="BJ53" s="80">
        <f t="shared" si="19"/>
        <v>3.8746491466475814</v>
      </c>
      <c r="BK53" s="80">
        <f t="shared" si="20"/>
        <v>3.8746491466475801</v>
      </c>
      <c r="BL53" s="80">
        <f t="shared" si="21"/>
        <v>3.8746491466475819</v>
      </c>
      <c r="BM53" s="80">
        <f t="shared" si="22"/>
        <v>3.8746491466475814</v>
      </c>
      <c r="BN53" s="80">
        <f t="shared" si="23"/>
        <v>3.8746491466475823</v>
      </c>
      <c r="BO53" s="80">
        <f t="shared" si="24"/>
        <v>3.8746491466475828</v>
      </c>
      <c r="BP53" s="80">
        <f t="shared" si="25"/>
        <v>3.8746491466475823</v>
      </c>
      <c r="BQ53" s="80">
        <f t="shared" si="26"/>
        <v>3.874649146647581</v>
      </c>
      <c r="BR53" s="80">
        <f t="shared" si="27"/>
        <v>3.8746491466475828</v>
      </c>
      <c r="BS53" s="80">
        <f t="shared" si="28"/>
        <v>3.8746491466475819</v>
      </c>
      <c r="BT53" s="80">
        <f t="shared" si="29"/>
        <v>3.8746491466475823</v>
      </c>
      <c r="BU53" s="80">
        <f t="shared" si="30"/>
        <v>3.8746491466475819</v>
      </c>
      <c r="BV53" s="80">
        <f t="shared" si="31"/>
        <v>3.8746491466475823</v>
      </c>
      <c r="BW53" s="80">
        <f t="shared" si="32"/>
        <v>3.8746491466475819</v>
      </c>
      <c r="BX53" s="80">
        <f t="shared" si="33"/>
        <v>3.8746491466475823</v>
      </c>
      <c r="BY53" s="80">
        <f t="shared" si="34"/>
        <v>3.8746491466475823</v>
      </c>
      <c r="BZ53" s="80">
        <f t="shared" si="35"/>
        <v>3.8746491466475819</v>
      </c>
      <c r="CA53" s="80">
        <f t="shared" si="36"/>
        <v>3.8746491466475819</v>
      </c>
      <c r="CB53" s="83">
        <f t="shared" si="75"/>
        <v>0</v>
      </c>
      <c r="CC53" s="83">
        <f t="shared" si="37"/>
        <v>0</v>
      </c>
      <c r="CD53" s="83">
        <f t="shared" si="38"/>
        <v>0</v>
      </c>
      <c r="CE53" s="83">
        <f t="shared" si="39"/>
        <v>0</v>
      </c>
      <c r="CF53" s="83">
        <f t="shared" si="40"/>
        <v>0</v>
      </c>
      <c r="CG53" s="83">
        <f t="shared" si="41"/>
        <v>0</v>
      </c>
      <c r="CH53" s="83">
        <f t="shared" si="42"/>
        <v>0</v>
      </c>
      <c r="CI53" s="83">
        <f t="shared" si="43"/>
        <v>3.8746491466475828</v>
      </c>
      <c r="CJ53" s="83">
        <f t="shared" si="44"/>
        <v>3.8746491466475823</v>
      </c>
      <c r="CK53" s="83">
        <f t="shared" si="45"/>
        <v>3.8746491466475823</v>
      </c>
      <c r="CL53" s="83">
        <f t="shared" si="46"/>
        <v>3.8746491466475814</v>
      </c>
      <c r="CM53" s="83">
        <f t="shared" si="47"/>
        <v>3.8746491466475828</v>
      </c>
      <c r="CN53" s="83">
        <f t="shared" si="48"/>
        <v>3.8746491466475819</v>
      </c>
      <c r="CO53" s="83">
        <f t="shared" si="49"/>
        <v>3.8746491466475832</v>
      </c>
      <c r="CP53" s="83">
        <f t="shared" si="50"/>
        <v>3.8746491466475819</v>
      </c>
      <c r="CQ53" s="83">
        <f t="shared" si="51"/>
        <v>3.8746491466475814</v>
      </c>
      <c r="CR53" s="83">
        <f t="shared" si="52"/>
        <v>3.874649146647581</v>
      </c>
      <c r="CS53" s="83">
        <f t="shared" si="53"/>
        <v>3.8746491466475814</v>
      </c>
      <c r="CT53" s="83">
        <f t="shared" si="54"/>
        <v>3.8746491466475819</v>
      </c>
      <c r="CU53" s="83">
        <f t="shared" si="55"/>
        <v>3.8746491466475832</v>
      </c>
      <c r="CV53" s="83">
        <f t="shared" si="56"/>
        <v>3.8746491466475814</v>
      </c>
      <c r="CW53" s="83">
        <f t="shared" si="57"/>
        <v>3.8746491466475801</v>
      </c>
      <c r="CX53" s="83">
        <f t="shared" si="58"/>
        <v>3.8746491466475819</v>
      </c>
      <c r="CY53" s="83">
        <f t="shared" si="59"/>
        <v>3.8746491466475814</v>
      </c>
      <c r="CZ53" s="83">
        <f t="shared" si="60"/>
        <v>3.8746491466475823</v>
      </c>
      <c r="DA53" s="83">
        <f t="shared" si="61"/>
        <v>3.8746491466475828</v>
      </c>
      <c r="DB53" s="83">
        <f t="shared" si="62"/>
        <v>3.8746491466475823</v>
      </c>
      <c r="DC53" s="83">
        <f t="shared" si="63"/>
        <v>3.874649146647581</v>
      </c>
      <c r="DD53" s="83">
        <f t="shared" si="64"/>
        <v>3.8746491466475828</v>
      </c>
      <c r="DE53" s="83">
        <f t="shared" si="65"/>
        <v>3.8746491466475819</v>
      </c>
      <c r="DF53" s="83">
        <f t="shared" si="66"/>
        <v>3.8746491466475823</v>
      </c>
      <c r="DG53" s="83">
        <f t="shared" si="67"/>
        <v>3.8746491466475819</v>
      </c>
      <c r="DH53" s="83">
        <f t="shared" si="68"/>
        <v>3.8746491466475823</v>
      </c>
      <c r="DI53" s="83">
        <f t="shared" si="69"/>
        <v>3.8746491466475819</v>
      </c>
      <c r="DJ53" s="83">
        <f t="shared" si="70"/>
        <v>3.8746491466475823</v>
      </c>
      <c r="DK53" s="83">
        <f t="shared" si="71"/>
        <v>3.8746491466475823</v>
      </c>
      <c r="DL53" s="83">
        <f t="shared" si="72"/>
        <v>3.8746491466475819</v>
      </c>
      <c r="DM53" s="83">
        <f t="shared" si="73"/>
        <v>3.8746491466475819</v>
      </c>
    </row>
    <row r="54" spans="2:117" x14ac:dyDescent="0.35">
      <c r="B54" s="27" t="s">
        <v>2117</v>
      </c>
      <c r="C54" s="27" t="s">
        <v>165</v>
      </c>
      <c r="D54" s="78">
        <f>LevelizationSchedule!H182</f>
        <v>0</v>
      </c>
      <c r="E54" s="78">
        <f>LevelizationSchedule!I182</f>
        <v>0</v>
      </c>
      <c r="F54" s="78">
        <f>LevelizationSchedule!J182</f>
        <v>0</v>
      </c>
      <c r="G54" s="78">
        <f>LevelizationSchedule!K182</f>
        <v>0</v>
      </c>
      <c r="H54" s="78">
        <f>LevelizationSchedule!L182</f>
        <v>0</v>
      </c>
      <c r="I54" s="78">
        <f>LevelizationSchedule!M182</f>
        <v>0</v>
      </c>
      <c r="J54" s="78">
        <f>LevelizationSchedule!N182</f>
        <v>0</v>
      </c>
      <c r="K54" s="78">
        <f>LevelizationSchedule!O182</f>
        <v>12.915497155491934</v>
      </c>
      <c r="L54" s="78">
        <f>LevelizationSchedule!P182</f>
        <v>12.91549715549194</v>
      </c>
      <c r="M54" s="78">
        <f>LevelizationSchedule!Q182</f>
        <v>10.332397724393552</v>
      </c>
      <c r="N54" s="78">
        <f>LevelizationSchedule!R182</f>
        <v>10.332397724393552</v>
      </c>
      <c r="O54" s="78">
        <f>LevelizationSchedule!S182</f>
        <v>10.332397724393552</v>
      </c>
      <c r="P54" s="78">
        <f>LevelizationSchedule!T182</f>
        <v>7.7492982932951611</v>
      </c>
      <c r="Q54" s="78">
        <f>LevelizationSchedule!U182</f>
        <v>7.7492982932951637</v>
      </c>
      <c r="R54" s="78">
        <f>LevelizationSchedule!V182</f>
        <v>7.7492982932951646</v>
      </c>
      <c r="S54" s="78">
        <f>LevelizationSchedule!W182</f>
        <v>7.7492982932951637</v>
      </c>
      <c r="T54" s="78">
        <f>LevelizationSchedule!X182</f>
        <v>7.7492982932951628</v>
      </c>
      <c r="U54" s="78">
        <f>LevelizationSchedule!Y182</f>
        <v>7.7492982932951646</v>
      </c>
      <c r="V54" s="78">
        <f>LevelizationSchedule!Z182</f>
        <v>7.7492982932951646</v>
      </c>
      <c r="W54" s="78">
        <f>LevelizationSchedule!AA182</f>
        <v>7.7492982932951637</v>
      </c>
      <c r="X54" s="78">
        <f>LevelizationSchedule!AB182</f>
        <v>7.7492982932951646</v>
      </c>
      <c r="Y54" s="78">
        <f>LevelizationSchedule!AC182</f>
        <v>7.7492982932951655</v>
      </c>
      <c r="Z54" s="78">
        <f>LevelizationSchedule!AD182</f>
        <v>7.7492982932951637</v>
      </c>
      <c r="AA54" s="78">
        <f>LevelizationSchedule!AE182</f>
        <v>7.7492982932951637</v>
      </c>
      <c r="AB54" s="78">
        <f>LevelizationSchedule!AF182</f>
        <v>7.7492982932951637</v>
      </c>
      <c r="AC54" s="78">
        <f>LevelizationSchedule!AG182</f>
        <v>7.7492982932951646</v>
      </c>
      <c r="AD54" s="78">
        <f>LevelizationSchedule!AH182</f>
        <v>7.749298293295162</v>
      </c>
      <c r="AE54" s="78">
        <f>LevelizationSchedule!AI182</f>
        <v>7.7492982932951655</v>
      </c>
      <c r="AF54" s="78">
        <f>LevelizationSchedule!AJ182</f>
        <v>7.7492982932951646</v>
      </c>
      <c r="AG54" s="78">
        <f>LevelizationSchedule!AK182</f>
        <v>7.7492982932951673</v>
      </c>
      <c r="AH54" s="78">
        <f>LevelizationSchedule!AL182</f>
        <v>7.7492982932951628</v>
      </c>
      <c r="AI54" s="78">
        <f>LevelizationSchedule!AM182</f>
        <v>7.7492982932951637</v>
      </c>
      <c r="AJ54" s="78">
        <f>LevelizationSchedule!AN182</f>
        <v>7.7492982932951646</v>
      </c>
      <c r="AK54" s="78">
        <f>LevelizationSchedule!AO182</f>
        <v>7.7492982932951637</v>
      </c>
      <c r="AL54" s="78">
        <f>LevelizationSchedule!AP182</f>
        <v>7.7492982932951637</v>
      </c>
      <c r="AM54" s="78">
        <f>LevelizationSchedule!AQ182</f>
        <v>7.7492982932951637</v>
      </c>
      <c r="AN54" s="78">
        <f>LevelizationSchedule!AR182</f>
        <v>7.7492982932951646</v>
      </c>
      <c r="AO54" s="78">
        <f>LevelizationSchedule!AS182</f>
        <v>7.7492982932951655</v>
      </c>
      <c r="AP54" s="80">
        <f t="shared" si="74"/>
        <v>0</v>
      </c>
      <c r="AQ54" s="80">
        <f t="shared" si="0"/>
        <v>0</v>
      </c>
      <c r="AR54" s="80">
        <f t="shared" si="1"/>
        <v>0</v>
      </c>
      <c r="AS54" s="80">
        <f t="shared" si="2"/>
        <v>0</v>
      </c>
      <c r="AT54" s="80">
        <f t="shared" si="3"/>
        <v>0</v>
      </c>
      <c r="AU54" s="80">
        <f t="shared" si="4"/>
        <v>0</v>
      </c>
      <c r="AV54" s="80">
        <f t="shared" si="5"/>
        <v>0</v>
      </c>
      <c r="AW54" s="80">
        <f t="shared" si="6"/>
        <v>6.4577485777459671</v>
      </c>
      <c r="AX54" s="80">
        <f t="shared" si="7"/>
        <v>6.4577485777459698</v>
      </c>
      <c r="AY54" s="80">
        <f t="shared" si="8"/>
        <v>5.1661988621967758</v>
      </c>
      <c r="AZ54" s="80">
        <f t="shared" si="9"/>
        <v>5.1661988621967758</v>
      </c>
      <c r="BA54" s="80">
        <f t="shared" si="10"/>
        <v>5.1661988621967758</v>
      </c>
      <c r="BB54" s="80">
        <f t="shared" si="11"/>
        <v>3.8746491466475805</v>
      </c>
      <c r="BC54" s="80">
        <f t="shared" si="12"/>
        <v>3.8746491466475819</v>
      </c>
      <c r="BD54" s="80">
        <f t="shared" si="13"/>
        <v>3.8746491466475823</v>
      </c>
      <c r="BE54" s="80">
        <f t="shared" si="14"/>
        <v>3.8746491466475819</v>
      </c>
      <c r="BF54" s="80">
        <f t="shared" si="15"/>
        <v>3.8746491466475814</v>
      </c>
      <c r="BG54" s="80">
        <f t="shared" si="16"/>
        <v>3.8746491466475823</v>
      </c>
      <c r="BH54" s="80">
        <f t="shared" si="17"/>
        <v>3.8746491466475823</v>
      </c>
      <c r="BI54" s="80">
        <f t="shared" si="18"/>
        <v>3.8746491466475819</v>
      </c>
      <c r="BJ54" s="80">
        <f t="shared" si="19"/>
        <v>3.8746491466475823</v>
      </c>
      <c r="BK54" s="80">
        <f t="shared" si="20"/>
        <v>3.8746491466475828</v>
      </c>
      <c r="BL54" s="80">
        <f t="shared" si="21"/>
        <v>3.8746491466475819</v>
      </c>
      <c r="BM54" s="80">
        <f t="shared" si="22"/>
        <v>3.8746491466475819</v>
      </c>
      <c r="BN54" s="80">
        <f t="shared" si="23"/>
        <v>3.8746491466475819</v>
      </c>
      <c r="BO54" s="80">
        <f t="shared" si="24"/>
        <v>3.8746491466475823</v>
      </c>
      <c r="BP54" s="80">
        <f t="shared" si="25"/>
        <v>3.874649146647581</v>
      </c>
      <c r="BQ54" s="80">
        <f t="shared" si="26"/>
        <v>3.8746491466475828</v>
      </c>
      <c r="BR54" s="80">
        <f t="shared" si="27"/>
        <v>3.8746491466475823</v>
      </c>
      <c r="BS54" s="80">
        <f t="shared" si="28"/>
        <v>3.8746491466475836</v>
      </c>
      <c r="BT54" s="80">
        <f t="shared" si="29"/>
        <v>3.8746491466475814</v>
      </c>
      <c r="BU54" s="80">
        <f t="shared" si="30"/>
        <v>3.8746491466475819</v>
      </c>
      <c r="BV54" s="80">
        <f t="shared" si="31"/>
        <v>3.8746491466475823</v>
      </c>
      <c r="BW54" s="80">
        <f t="shared" si="32"/>
        <v>3.8746491466475819</v>
      </c>
      <c r="BX54" s="80">
        <f t="shared" si="33"/>
        <v>3.8746491466475819</v>
      </c>
      <c r="BY54" s="80">
        <f t="shared" si="34"/>
        <v>3.8746491466475819</v>
      </c>
      <c r="BZ54" s="80">
        <f t="shared" si="35"/>
        <v>3.8746491466475823</v>
      </c>
      <c r="CA54" s="80">
        <f t="shared" si="36"/>
        <v>3.8746491466475828</v>
      </c>
      <c r="CB54" s="83">
        <f t="shared" si="75"/>
        <v>0</v>
      </c>
      <c r="CC54" s="83">
        <f t="shared" si="37"/>
        <v>0</v>
      </c>
      <c r="CD54" s="83">
        <f t="shared" si="38"/>
        <v>0</v>
      </c>
      <c r="CE54" s="83">
        <f t="shared" si="39"/>
        <v>0</v>
      </c>
      <c r="CF54" s="83">
        <f t="shared" si="40"/>
        <v>0</v>
      </c>
      <c r="CG54" s="83">
        <f t="shared" si="41"/>
        <v>0</v>
      </c>
      <c r="CH54" s="83">
        <f t="shared" si="42"/>
        <v>0</v>
      </c>
      <c r="CI54" s="83">
        <f t="shared" si="43"/>
        <v>6.4577485777459671</v>
      </c>
      <c r="CJ54" s="83">
        <f t="shared" si="44"/>
        <v>6.4577485777459698</v>
      </c>
      <c r="CK54" s="83">
        <f t="shared" si="45"/>
        <v>5.1661988621967758</v>
      </c>
      <c r="CL54" s="83">
        <f t="shared" si="46"/>
        <v>5.1661988621967758</v>
      </c>
      <c r="CM54" s="83">
        <f t="shared" si="47"/>
        <v>5.1661988621967758</v>
      </c>
      <c r="CN54" s="83">
        <f t="shared" si="48"/>
        <v>3.8746491466475805</v>
      </c>
      <c r="CO54" s="83">
        <f t="shared" si="49"/>
        <v>3.8746491466475819</v>
      </c>
      <c r="CP54" s="83">
        <f t="shared" si="50"/>
        <v>3.8746491466475823</v>
      </c>
      <c r="CQ54" s="83">
        <f t="shared" si="51"/>
        <v>3.8746491466475819</v>
      </c>
      <c r="CR54" s="83">
        <f t="shared" si="52"/>
        <v>3.8746491466475814</v>
      </c>
      <c r="CS54" s="83">
        <f t="shared" si="53"/>
        <v>3.8746491466475823</v>
      </c>
      <c r="CT54" s="83">
        <f t="shared" si="54"/>
        <v>3.8746491466475823</v>
      </c>
      <c r="CU54" s="83">
        <f t="shared" si="55"/>
        <v>3.8746491466475819</v>
      </c>
      <c r="CV54" s="83">
        <f t="shared" si="56"/>
        <v>3.8746491466475823</v>
      </c>
      <c r="CW54" s="83">
        <f t="shared" si="57"/>
        <v>3.8746491466475828</v>
      </c>
      <c r="CX54" s="83">
        <f t="shared" si="58"/>
        <v>3.8746491466475819</v>
      </c>
      <c r="CY54" s="83">
        <f t="shared" si="59"/>
        <v>3.8746491466475819</v>
      </c>
      <c r="CZ54" s="83">
        <f t="shared" si="60"/>
        <v>3.8746491466475819</v>
      </c>
      <c r="DA54" s="83">
        <f t="shared" si="61"/>
        <v>3.8746491466475823</v>
      </c>
      <c r="DB54" s="83">
        <f t="shared" si="62"/>
        <v>3.874649146647581</v>
      </c>
      <c r="DC54" s="83">
        <f t="shared" si="63"/>
        <v>3.8746491466475828</v>
      </c>
      <c r="DD54" s="83">
        <f t="shared" si="64"/>
        <v>3.8746491466475823</v>
      </c>
      <c r="DE54" s="83">
        <f t="shared" si="65"/>
        <v>3.8746491466475836</v>
      </c>
      <c r="DF54" s="83">
        <f t="shared" si="66"/>
        <v>3.8746491466475814</v>
      </c>
      <c r="DG54" s="83">
        <f t="shared" si="67"/>
        <v>3.8746491466475819</v>
      </c>
      <c r="DH54" s="83">
        <f t="shared" si="68"/>
        <v>3.8746491466475823</v>
      </c>
      <c r="DI54" s="83">
        <f t="shared" si="69"/>
        <v>3.8746491466475819</v>
      </c>
      <c r="DJ54" s="83">
        <f t="shared" si="70"/>
        <v>3.8746491466475819</v>
      </c>
      <c r="DK54" s="83">
        <f t="shared" si="71"/>
        <v>3.8746491466475819</v>
      </c>
      <c r="DL54" s="83">
        <f t="shared" si="72"/>
        <v>3.8746491466475823</v>
      </c>
      <c r="DM54" s="83">
        <f t="shared" si="73"/>
        <v>3.8746491466475828</v>
      </c>
    </row>
    <row r="55" spans="2:117" x14ac:dyDescent="0.35">
      <c r="B55" s="27" t="s">
        <v>2166</v>
      </c>
      <c r="C55" s="27" t="s">
        <v>2181</v>
      </c>
      <c r="D55" s="78">
        <f>LevelizationSchedule!H183</f>
        <v>0</v>
      </c>
      <c r="E55" s="78">
        <f>LevelizationSchedule!I183</f>
        <v>0</v>
      </c>
      <c r="F55" s="78">
        <f>LevelizationSchedule!J183</f>
        <v>0</v>
      </c>
      <c r="G55" s="78">
        <f>LevelizationSchedule!K183</f>
        <v>0</v>
      </c>
      <c r="H55" s="78">
        <f>LevelizationSchedule!L183</f>
        <v>0</v>
      </c>
      <c r="I55" s="78">
        <f>LevelizationSchedule!M183</f>
        <v>0</v>
      </c>
      <c r="J55" s="78">
        <f>LevelizationSchedule!N183</f>
        <v>0</v>
      </c>
      <c r="K55" s="78">
        <f>LevelizationSchedule!O183</f>
        <v>0</v>
      </c>
      <c r="L55" s="78">
        <f>LevelizationSchedule!P183</f>
        <v>12.915497155491938</v>
      </c>
      <c r="M55" s="78">
        <f>LevelizationSchedule!Q183</f>
        <v>12.91549715549194</v>
      </c>
      <c r="N55" s="78">
        <f>LevelizationSchedule!R183</f>
        <v>10.332397724393555</v>
      </c>
      <c r="O55" s="78">
        <f>LevelizationSchedule!S183</f>
        <v>10.332397724393552</v>
      </c>
      <c r="P55" s="78">
        <f>LevelizationSchedule!T183</f>
        <v>7.7492982932951628</v>
      </c>
      <c r="Q55" s="78">
        <f>LevelizationSchedule!U183</f>
        <v>7.7492982932951646</v>
      </c>
      <c r="R55" s="78">
        <f>LevelizationSchedule!V183</f>
        <v>7.7492982932951646</v>
      </c>
      <c r="S55" s="78">
        <f>LevelizationSchedule!W183</f>
        <v>7.7492982932951637</v>
      </c>
      <c r="T55" s="78">
        <f>LevelizationSchedule!X183</f>
        <v>7.7492982932951637</v>
      </c>
      <c r="U55" s="78">
        <f>LevelizationSchedule!Y183</f>
        <v>7.7492982932951637</v>
      </c>
      <c r="V55" s="78">
        <f>LevelizationSchedule!Z183</f>
        <v>7.7492982932951646</v>
      </c>
      <c r="W55" s="78">
        <f>LevelizationSchedule!AA183</f>
        <v>7.7492982932951646</v>
      </c>
      <c r="X55" s="78">
        <f>LevelizationSchedule!AB183</f>
        <v>7.7492982932951646</v>
      </c>
      <c r="Y55" s="78">
        <f>LevelizationSchedule!AC183</f>
        <v>7.7492982932951646</v>
      </c>
      <c r="Z55" s="78">
        <f>LevelizationSchedule!AD183</f>
        <v>7.7492982932951602</v>
      </c>
      <c r="AA55" s="78">
        <f>LevelizationSchedule!AE183</f>
        <v>7.7492982932951637</v>
      </c>
      <c r="AB55" s="78">
        <f>LevelizationSchedule!AF183</f>
        <v>7.7492982932951646</v>
      </c>
      <c r="AC55" s="78">
        <f>LevelizationSchedule!AG183</f>
        <v>7.7492982932951602</v>
      </c>
      <c r="AD55" s="78">
        <f>LevelizationSchedule!AH183</f>
        <v>7.7492982932951655</v>
      </c>
      <c r="AE55" s="78">
        <f>LevelizationSchedule!AI183</f>
        <v>7.7492982932951646</v>
      </c>
      <c r="AF55" s="78">
        <f>LevelizationSchedule!AJ183</f>
        <v>7.749298293295162</v>
      </c>
      <c r="AG55" s="78">
        <f>LevelizationSchedule!AK183</f>
        <v>7.7492982932951673</v>
      </c>
      <c r="AH55" s="78">
        <f>LevelizationSchedule!AL183</f>
        <v>7.7492982932951664</v>
      </c>
      <c r="AI55" s="78">
        <f>LevelizationSchedule!AM183</f>
        <v>7.7492982932951611</v>
      </c>
      <c r="AJ55" s="78">
        <f>LevelizationSchedule!AN183</f>
        <v>7.7492982932951637</v>
      </c>
      <c r="AK55" s="78">
        <f>LevelizationSchedule!AO183</f>
        <v>7.7492982932951646</v>
      </c>
      <c r="AL55" s="78">
        <f>LevelizationSchedule!AP183</f>
        <v>7.7492982932951646</v>
      </c>
      <c r="AM55" s="78">
        <f>LevelizationSchedule!AQ183</f>
        <v>7.7492982932951637</v>
      </c>
      <c r="AN55" s="78">
        <f>LevelizationSchedule!AR183</f>
        <v>7.7492982932951664</v>
      </c>
      <c r="AO55" s="78">
        <f>LevelizationSchedule!AS183</f>
        <v>7.749298293295162</v>
      </c>
      <c r="AP55" s="80">
        <f t="shared" si="74"/>
        <v>0</v>
      </c>
      <c r="AQ55" s="80">
        <f t="shared" si="0"/>
        <v>0</v>
      </c>
      <c r="AR55" s="80">
        <f t="shared" si="1"/>
        <v>0</v>
      </c>
      <c r="AS55" s="80">
        <f t="shared" si="2"/>
        <v>0</v>
      </c>
      <c r="AT55" s="80">
        <f t="shared" si="3"/>
        <v>0</v>
      </c>
      <c r="AU55" s="80">
        <f t="shared" si="4"/>
        <v>0</v>
      </c>
      <c r="AV55" s="80">
        <f t="shared" si="5"/>
        <v>0</v>
      </c>
      <c r="AW55" s="80">
        <f t="shared" si="6"/>
        <v>0</v>
      </c>
      <c r="AX55" s="80">
        <f t="shared" si="7"/>
        <v>6.4577485777459689</v>
      </c>
      <c r="AY55" s="80">
        <f t="shared" si="8"/>
        <v>6.4577485777459698</v>
      </c>
      <c r="AZ55" s="80">
        <f t="shared" si="9"/>
        <v>5.1661988621967776</v>
      </c>
      <c r="BA55" s="80">
        <f t="shared" si="10"/>
        <v>5.1661988621967758</v>
      </c>
      <c r="BB55" s="80">
        <f t="shared" si="11"/>
        <v>3.8746491466475814</v>
      </c>
      <c r="BC55" s="80">
        <f t="shared" si="12"/>
        <v>3.8746491466475823</v>
      </c>
      <c r="BD55" s="80">
        <f t="shared" si="13"/>
        <v>3.8746491466475823</v>
      </c>
      <c r="BE55" s="80">
        <f t="shared" si="14"/>
        <v>3.8746491466475819</v>
      </c>
      <c r="BF55" s="80">
        <f t="shared" si="15"/>
        <v>3.8746491466475819</v>
      </c>
      <c r="BG55" s="80">
        <f t="shared" si="16"/>
        <v>3.8746491466475819</v>
      </c>
      <c r="BH55" s="80">
        <f t="shared" si="17"/>
        <v>3.8746491466475823</v>
      </c>
      <c r="BI55" s="80">
        <f t="shared" si="18"/>
        <v>3.8746491466475823</v>
      </c>
      <c r="BJ55" s="80">
        <f t="shared" si="19"/>
        <v>3.8746491466475823</v>
      </c>
      <c r="BK55" s="80">
        <f t="shared" si="20"/>
        <v>3.8746491466475823</v>
      </c>
      <c r="BL55" s="80">
        <f t="shared" si="21"/>
        <v>3.8746491466475801</v>
      </c>
      <c r="BM55" s="80">
        <f t="shared" si="22"/>
        <v>3.8746491466475819</v>
      </c>
      <c r="BN55" s="80">
        <f t="shared" si="23"/>
        <v>3.8746491466475823</v>
      </c>
      <c r="BO55" s="80">
        <f t="shared" si="24"/>
        <v>3.8746491466475801</v>
      </c>
      <c r="BP55" s="80">
        <f t="shared" si="25"/>
        <v>3.8746491466475828</v>
      </c>
      <c r="BQ55" s="80">
        <f t="shared" si="26"/>
        <v>3.8746491466475823</v>
      </c>
      <c r="BR55" s="80">
        <f t="shared" si="27"/>
        <v>3.874649146647581</v>
      </c>
      <c r="BS55" s="80">
        <f t="shared" si="28"/>
        <v>3.8746491466475836</v>
      </c>
      <c r="BT55" s="80">
        <f t="shared" si="29"/>
        <v>3.8746491466475832</v>
      </c>
      <c r="BU55" s="80">
        <f t="shared" si="30"/>
        <v>3.8746491466475805</v>
      </c>
      <c r="BV55" s="80">
        <f t="shared" si="31"/>
        <v>3.8746491466475819</v>
      </c>
      <c r="BW55" s="80">
        <f t="shared" si="32"/>
        <v>3.8746491466475823</v>
      </c>
      <c r="BX55" s="80">
        <f t="shared" si="33"/>
        <v>3.8746491466475823</v>
      </c>
      <c r="BY55" s="80">
        <f t="shared" si="34"/>
        <v>3.8746491466475819</v>
      </c>
      <c r="BZ55" s="80">
        <f t="shared" si="35"/>
        <v>3.8746491466475832</v>
      </c>
      <c r="CA55" s="80">
        <f t="shared" si="36"/>
        <v>3.874649146647581</v>
      </c>
      <c r="CB55" s="83">
        <f t="shared" si="75"/>
        <v>0</v>
      </c>
      <c r="CC55" s="83">
        <f t="shared" si="37"/>
        <v>0</v>
      </c>
      <c r="CD55" s="83">
        <f t="shared" si="38"/>
        <v>0</v>
      </c>
      <c r="CE55" s="83">
        <f t="shared" si="39"/>
        <v>0</v>
      </c>
      <c r="CF55" s="83">
        <f t="shared" si="40"/>
        <v>0</v>
      </c>
      <c r="CG55" s="83">
        <f t="shared" si="41"/>
        <v>0</v>
      </c>
      <c r="CH55" s="83">
        <f t="shared" si="42"/>
        <v>0</v>
      </c>
      <c r="CI55" s="83">
        <f t="shared" si="43"/>
        <v>0</v>
      </c>
      <c r="CJ55" s="83">
        <f t="shared" si="44"/>
        <v>6.4577485777459689</v>
      </c>
      <c r="CK55" s="83">
        <f t="shared" si="45"/>
        <v>6.4577485777459698</v>
      </c>
      <c r="CL55" s="83">
        <f t="shared" si="46"/>
        <v>5.1661988621967776</v>
      </c>
      <c r="CM55" s="83">
        <f t="shared" si="47"/>
        <v>5.1661988621967758</v>
      </c>
      <c r="CN55" s="83">
        <f t="shared" si="48"/>
        <v>3.8746491466475814</v>
      </c>
      <c r="CO55" s="83">
        <f t="shared" si="49"/>
        <v>3.8746491466475823</v>
      </c>
      <c r="CP55" s="83">
        <f t="shared" si="50"/>
        <v>3.8746491466475823</v>
      </c>
      <c r="CQ55" s="83">
        <f t="shared" si="51"/>
        <v>3.8746491466475819</v>
      </c>
      <c r="CR55" s="83">
        <f t="shared" si="52"/>
        <v>3.8746491466475819</v>
      </c>
      <c r="CS55" s="83">
        <f t="shared" si="53"/>
        <v>3.8746491466475819</v>
      </c>
      <c r="CT55" s="83">
        <f t="shared" si="54"/>
        <v>3.8746491466475823</v>
      </c>
      <c r="CU55" s="83">
        <f t="shared" si="55"/>
        <v>3.8746491466475823</v>
      </c>
      <c r="CV55" s="83">
        <f t="shared" si="56"/>
        <v>3.8746491466475823</v>
      </c>
      <c r="CW55" s="83">
        <f t="shared" si="57"/>
        <v>3.8746491466475823</v>
      </c>
      <c r="CX55" s="83">
        <f t="shared" si="58"/>
        <v>3.8746491466475801</v>
      </c>
      <c r="CY55" s="83">
        <f t="shared" si="59"/>
        <v>3.8746491466475819</v>
      </c>
      <c r="CZ55" s="83">
        <f t="shared" si="60"/>
        <v>3.8746491466475823</v>
      </c>
      <c r="DA55" s="83">
        <f t="shared" si="61"/>
        <v>3.8746491466475801</v>
      </c>
      <c r="DB55" s="83">
        <f t="shared" si="62"/>
        <v>3.8746491466475828</v>
      </c>
      <c r="DC55" s="83">
        <f t="shared" si="63"/>
        <v>3.8746491466475823</v>
      </c>
      <c r="DD55" s="83">
        <f t="shared" si="64"/>
        <v>3.874649146647581</v>
      </c>
      <c r="DE55" s="83">
        <f t="shared" si="65"/>
        <v>3.8746491466475836</v>
      </c>
      <c r="DF55" s="83">
        <f t="shared" si="66"/>
        <v>3.8746491466475832</v>
      </c>
      <c r="DG55" s="83">
        <f t="shared" si="67"/>
        <v>3.8746491466475805</v>
      </c>
      <c r="DH55" s="83">
        <f t="shared" si="68"/>
        <v>3.8746491466475819</v>
      </c>
      <c r="DI55" s="83">
        <f t="shared" si="69"/>
        <v>3.8746491466475823</v>
      </c>
      <c r="DJ55" s="83">
        <f t="shared" si="70"/>
        <v>3.8746491466475823</v>
      </c>
      <c r="DK55" s="83">
        <f t="shared" si="71"/>
        <v>3.8746491466475819</v>
      </c>
      <c r="DL55" s="83">
        <f t="shared" si="72"/>
        <v>3.8746491466475832</v>
      </c>
      <c r="DM55" s="83">
        <f t="shared" si="73"/>
        <v>3.874649146647581</v>
      </c>
    </row>
    <row r="56" spans="2:117" x14ac:dyDescent="0.35">
      <c r="B56" s="27" t="s">
        <v>2167</v>
      </c>
      <c r="C56" s="27" t="s">
        <v>223</v>
      </c>
      <c r="D56" s="78">
        <f>LevelizationSchedule!H184</f>
        <v>0</v>
      </c>
      <c r="E56" s="78">
        <f>LevelizationSchedule!I184</f>
        <v>0</v>
      </c>
      <c r="F56" s="78">
        <f>LevelizationSchedule!J184</f>
        <v>0</v>
      </c>
      <c r="G56" s="78">
        <f>LevelizationSchedule!K184</f>
        <v>0</v>
      </c>
      <c r="H56" s="78">
        <f>LevelizationSchedule!L184</f>
        <v>0</v>
      </c>
      <c r="I56" s="78">
        <f>LevelizationSchedule!M184</f>
        <v>0</v>
      </c>
      <c r="J56" s="78">
        <f>LevelizationSchedule!N184</f>
        <v>0</v>
      </c>
      <c r="K56" s="78">
        <f>LevelizationSchedule!O184</f>
        <v>0</v>
      </c>
      <c r="L56" s="78">
        <f>LevelizationSchedule!P184</f>
        <v>12.915497155491941</v>
      </c>
      <c r="M56" s="78">
        <f>LevelizationSchedule!Q184</f>
        <v>12.915497155491945</v>
      </c>
      <c r="N56" s="78">
        <f>LevelizationSchedule!R184</f>
        <v>10.332397724393548</v>
      </c>
      <c r="O56" s="78">
        <f>LevelizationSchedule!S184</f>
        <v>10.332397724393548</v>
      </c>
      <c r="P56" s="78">
        <f>LevelizationSchedule!T184</f>
        <v>7.7492982932951628</v>
      </c>
      <c r="Q56" s="78">
        <f>LevelizationSchedule!U184</f>
        <v>7.7492982932951628</v>
      </c>
      <c r="R56" s="78">
        <f>LevelizationSchedule!V184</f>
        <v>7.7492982932951637</v>
      </c>
      <c r="S56" s="78">
        <f>LevelizationSchedule!W184</f>
        <v>7.7492982932951628</v>
      </c>
      <c r="T56" s="78">
        <f>LevelizationSchedule!X184</f>
        <v>7.7492982932951637</v>
      </c>
      <c r="U56" s="78">
        <f>LevelizationSchedule!Y184</f>
        <v>7.7492982932951646</v>
      </c>
      <c r="V56" s="78">
        <f>LevelizationSchedule!Z184</f>
        <v>7.7492982932951637</v>
      </c>
      <c r="W56" s="78">
        <f>LevelizationSchedule!AA184</f>
        <v>7.7492982932951637</v>
      </c>
      <c r="X56" s="78">
        <f>LevelizationSchedule!AB184</f>
        <v>7.7492982932951655</v>
      </c>
      <c r="Y56" s="78">
        <f>LevelizationSchedule!AC184</f>
        <v>7.7492982932951637</v>
      </c>
      <c r="Z56" s="78">
        <f>LevelizationSchedule!AD184</f>
        <v>7.7492982932951646</v>
      </c>
      <c r="AA56" s="78">
        <f>LevelizationSchedule!AE184</f>
        <v>7.7492982932951628</v>
      </c>
      <c r="AB56" s="78">
        <f>LevelizationSchedule!AF184</f>
        <v>7.7492982932951646</v>
      </c>
      <c r="AC56" s="78">
        <f>LevelizationSchedule!AG184</f>
        <v>7.7492982932951611</v>
      </c>
      <c r="AD56" s="78">
        <f>LevelizationSchedule!AH184</f>
        <v>7.7492982932951637</v>
      </c>
      <c r="AE56" s="78">
        <f>LevelizationSchedule!AI184</f>
        <v>7.7492982932951646</v>
      </c>
      <c r="AF56" s="78">
        <f>LevelizationSchedule!AJ184</f>
        <v>7.7492982932951646</v>
      </c>
      <c r="AG56" s="78">
        <f>LevelizationSchedule!AK184</f>
        <v>7.7492982932951637</v>
      </c>
      <c r="AH56" s="78">
        <f>LevelizationSchedule!AL184</f>
        <v>7.7492982932951628</v>
      </c>
      <c r="AI56" s="78">
        <f>LevelizationSchedule!AM184</f>
        <v>7.7492982932951637</v>
      </c>
      <c r="AJ56" s="78">
        <f>LevelizationSchedule!AN184</f>
        <v>7.7492982932951646</v>
      </c>
      <c r="AK56" s="78">
        <f>LevelizationSchedule!AO184</f>
        <v>7.7492982932951646</v>
      </c>
      <c r="AL56" s="78">
        <f>LevelizationSchedule!AP184</f>
        <v>7.7492982932951637</v>
      </c>
      <c r="AM56" s="78">
        <f>LevelizationSchedule!AQ184</f>
        <v>7.7492982932951637</v>
      </c>
      <c r="AN56" s="78">
        <f>LevelizationSchedule!AR184</f>
        <v>7.7492982932951646</v>
      </c>
      <c r="AO56" s="78">
        <f>LevelizationSchedule!AS184</f>
        <v>7.7492982932951637</v>
      </c>
      <c r="AP56" s="80">
        <f t="shared" si="74"/>
        <v>0</v>
      </c>
      <c r="AQ56" s="80">
        <f t="shared" si="0"/>
        <v>0</v>
      </c>
      <c r="AR56" s="80">
        <f t="shared" si="1"/>
        <v>0</v>
      </c>
      <c r="AS56" s="80">
        <f t="shared" si="2"/>
        <v>0</v>
      </c>
      <c r="AT56" s="80">
        <f t="shared" si="3"/>
        <v>0</v>
      </c>
      <c r="AU56" s="80">
        <f t="shared" si="4"/>
        <v>0</v>
      </c>
      <c r="AV56" s="80">
        <f t="shared" si="5"/>
        <v>0</v>
      </c>
      <c r="AW56" s="80">
        <f t="shared" si="6"/>
        <v>0</v>
      </c>
      <c r="AX56" s="80">
        <f t="shared" si="7"/>
        <v>6.4577485777459707</v>
      </c>
      <c r="AY56" s="80">
        <f t="shared" si="8"/>
        <v>6.4577485777459724</v>
      </c>
      <c r="AZ56" s="80">
        <f t="shared" si="9"/>
        <v>5.166198862196774</v>
      </c>
      <c r="BA56" s="80">
        <f t="shared" si="10"/>
        <v>5.166198862196774</v>
      </c>
      <c r="BB56" s="80">
        <f t="shared" si="11"/>
        <v>3.8746491466475814</v>
      </c>
      <c r="BC56" s="80">
        <f t="shared" si="12"/>
        <v>3.8746491466475814</v>
      </c>
      <c r="BD56" s="80">
        <f t="shared" si="13"/>
        <v>3.8746491466475819</v>
      </c>
      <c r="BE56" s="80">
        <f t="shared" si="14"/>
        <v>3.8746491466475814</v>
      </c>
      <c r="BF56" s="80">
        <f t="shared" si="15"/>
        <v>3.8746491466475819</v>
      </c>
      <c r="BG56" s="80">
        <f t="shared" si="16"/>
        <v>3.8746491466475823</v>
      </c>
      <c r="BH56" s="80">
        <f t="shared" si="17"/>
        <v>3.8746491466475819</v>
      </c>
      <c r="BI56" s="80">
        <f t="shared" si="18"/>
        <v>3.8746491466475819</v>
      </c>
      <c r="BJ56" s="80">
        <f t="shared" si="19"/>
        <v>3.8746491466475828</v>
      </c>
      <c r="BK56" s="80">
        <f t="shared" si="20"/>
        <v>3.8746491466475819</v>
      </c>
      <c r="BL56" s="80">
        <f t="shared" si="21"/>
        <v>3.8746491466475823</v>
      </c>
      <c r="BM56" s="80">
        <f t="shared" si="22"/>
        <v>3.8746491466475814</v>
      </c>
      <c r="BN56" s="80">
        <f t="shared" si="23"/>
        <v>3.8746491466475823</v>
      </c>
      <c r="BO56" s="80">
        <f t="shared" si="24"/>
        <v>3.8746491466475805</v>
      </c>
      <c r="BP56" s="80">
        <f t="shared" si="25"/>
        <v>3.8746491466475819</v>
      </c>
      <c r="BQ56" s="80">
        <f t="shared" si="26"/>
        <v>3.8746491466475823</v>
      </c>
      <c r="BR56" s="80">
        <f t="shared" si="27"/>
        <v>3.8746491466475823</v>
      </c>
      <c r="BS56" s="80">
        <f t="shared" si="28"/>
        <v>3.8746491466475819</v>
      </c>
      <c r="BT56" s="80">
        <f t="shared" si="29"/>
        <v>3.8746491466475814</v>
      </c>
      <c r="BU56" s="80">
        <f t="shared" si="30"/>
        <v>3.8746491466475819</v>
      </c>
      <c r="BV56" s="80">
        <f t="shared" si="31"/>
        <v>3.8746491466475823</v>
      </c>
      <c r="BW56" s="80">
        <f t="shared" si="32"/>
        <v>3.8746491466475823</v>
      </c>
      <c r="BX56" s="80">
        <f t="shared" si="33"/>
        <v>3.8746491466475819</v>
      </c>
      <c r="BY56" s="80">
        <f t="shared" si="34"/>
        <v>3.8746491466475819</v>
      </c>
      <c r="BZ56" s="80">
        <f t="shared" si="35"/>
        <v>3.8746491466475823</v>
      </c>
      <c r="CA56" s="80">
        <f t="shared" si="36"/>
        <v>3.8746491466475819</v>
      </c>
      <c r="CB56" s="83">
        <f t="shared" si="75"/>
        <v>0</v>
      </c>
      <c r="CC56" s="83">
        <f t="shared" si="37"/>
        <v>0</v>
      </c>
      <c r="CD56" s="83">
        <f t="shared" si="38"/>
        <v>0</v>
      </c>
      <c r="CE56" s="83">
        <f t="shared" si="39"/>
        <v>0</v>
      </c>
      <c r="CF56" s="83">
        <f t="shared" si="40"/>
        <v>0</v>
      </c>
      <c r="CG56" s="83">
        <f t="shared" si="41"/>
        <v>0</v>
      </c>
      <c r="CH56" s="83">
        <f t="shared" si="42"/>
        <v>0</v>
      </c>
      <c r="CI56" s="83">
        <f t="shared" si="43"/>
        <v>0</v>
      </c>
      <c r="CJ56" s="83">
        <f t="shared" si="44"/>
        <v>6.4577485777459707</v>
      </c>
      <c r="CK56" s="83">
        <f t="shared" si="45"/>
        <v>6.4577485777459724</v>
      </c>
      <c r="CL56" s="83">
        <f t="shared" si="46"/>
        <v>5.166198862196774</v>
      </c>
      <c r="CM56" s="83">
        <f t="shared" si="47"/>
        <v>5.166198862196774</v>
      </c>
      <c r="CN56" s="83">
        <f t="shared" si="48"/>
        <v>3.8746491466475814</v>
      </c>
      <c r="CO56" s="83">
        <f t="shared" si="49"/>
        <v>3.8746491466475814</v>
      </c>
      <c r="CP56" s="83">
        <f t="shared" si="50"/>
        <v>3.8746491466475819</v>
      </c>
      <c r="CQ56" s="83">
        <f t="shared" si="51"/>
        <v>3.8746491466475814</v>
      </c>
      <c r="CR56" s="83">
        <f t="shared" si="52"/>
        <v>3.8746491466475819</v>
      </c>
      <c r="CS56" s="83">
        <f t="shared" si="53"/>
        <v>3.8746491466475823</v>
      </c>
      <c r="CT56" s="83">
        <f t="shared" si="54"/>
        <v>3.8746491466475819</v>
      </c>
      <c r="CU56" s="83">
        <f t="shared" si="55"/>
        <v>3.8746491466475819</v>
      </c>
      <c r="CV56" s="83">
        <f t="shared" si="56"/>
        <v>3.8746491466475828</v>
      </c>
      <c r="CW56" s="83">
        <f t="shared" si="57"/>
        <v>3.8746491466475819</v>
      </c>
      <c r="CX56" s="83">
        <f t="shared" si="58"/>
        <v>3.8746491466475823</v>
      </c>
      <c r="CY56" s="83">
        <f t="shared" si="59"/>
        <v>3.8746491466475814</v>
      </c>
      <c r="CZ56" s="83">
        <f t="shared" si="60"/>
        <v>3.8746491466475823</v>
      </c>
      <c r="DA56" s="83">
        <f t="shared" si="61"/>
        <v>3.8746491466475805</v>
      </c>
      <c r="DB56" s="83">
        <f t="shared" si="62"/>
        <v>3.8746491466475819</v>
      </c>
      <c r="DC56" s="83">
        <f t="shared" si="63"/>
        <v>3.8746491466475823</v>
      </c>
      <c r="DD56" s="83">
        <f t="shared" si="64"/>
        <v>3.8746491466475823</v>
      </c>
      <c r="DE56" s="83">
        <f t="shared" si="65"/>
        <v>3.8746491466475819</v>
      </c>
      <c r="DF56" s="83">
        <f t="shared" si="66"/>
        <v>3.8746491466475814</v>
      </c>
      <c r="DG56" s="83">
        <f t="shared" si="67"/>
        <v>3.8746491466475819</v>
      </c>
      <c r="DH56" s="83">
        <f t="shared" si="68"/>
        <v>3.8746491466475823</v>
      </c>
      <c r="DI56" s="83">
        <f t="shared" si="69"/>
        <v>3.8746491466475823</v>
      </c>
      <c r="DJ56" s="83">
        <f t="shared" si="70"/>
        <v>3.8746491466475819</v>
      </c>
      <c r="DK56" s="83">
        <f t="shared" si="71"/>
        <v>3.8746491466475819</v>
      </c>
      <c r="DL56" s="83">
        <f t="shared" si="72"/>
        <v>3.8746491466475823</v>
      </c>
      <c r="DM56" s="83">
        <f t="shared" si="73"/>
        <v>3.8746491466475819</v>
      </c>
    </row>
    <row r="57" spans="2:117" ht="18" thickBot="1" x14ac:dyDescent="0.4">
      <c r="B57" s="27" t="s">
        <v>2168</v>
      </c>
      <c r="C57" s="27" t="s">
        <v>53</v>
      </c>
      <c r="D57" s="78">
        <f>LevelizationSchedule!H185</f>
        <v>0</v>
      </c>
      <c r="E57" s="78">
        <f>LevelizationSchedule!I185</f>
        <v>0</v>
      </c>
      <c r="F57" s="78">
        <f>LevelizationSchedule!J185</f>
        <v>0</v>
      </c>
      <c r="G57" s="78">
        <f>LevelizationSchedule!K185</f>
        <v>0</v>
      </c>
      <c r="H57" s="78">
        <f>LevelizationSchedule!L185</f>
        <v>0</v>
      </c>
      <c r="I57" s="78">
        <f>LevelizationSchedule!M185</f>
        <v>0</v>
      </c>
      <c r="J57" s="78">
        <f>LevelizationSchedule!N185</f>
        <v>0</v>
      </c>
      <c r="K57" s="78">
        <f>LevelizationSchedule!O185</f>
        <v>0</v>
      </c>
      <c r="L57" s="78">
        <f>LevelizationSchedule!P185</f>
        <v>12.91549715549194</v>
      </c>
      <c r="M57" s="78">
        <f>LevelizationSchedule!Q185</f>
        <v>12.915497155491941</v>
      </c>
      <c r="N57" s="78">
        <f>LevelizationSchedule!R185</f>
        <v>10.332397724393546</v>
      </c>
      <c r="O57" s="78">
        <f>LevelizationSchedule!S185</f>
        <v>10.33239772439355</v>
      </c>
      <c r="P57" s="78">
        <f>LevelizationSchedule!T185</f>
        <v>7.7492982932951655</v>
      </c>
      <c r="Q57" s="78">
        <f>LevelizationSchedule!U185</f>
        <v>7.7492982932951637</v>
      </c>
      <c r="R57" s="78">
        <f>LevelizationSchedule!V185</f>
        <v>7.7492982932951655</v>
      </c>
      <c r="S57" s="78">
        <f>LevelizationSchedule!W185</f>
        <v>7.7492982932951593</v>
      </c>
      <c r="T57" s="78">
        <f>LevelizationSchedule!X185</f>
        <v>7.7492982932951602</v>
      </c>
      <c r="U57" s="78">
        <f>LevelizationSchedule!Y185</f>
        <v>7.7492982932951637</v>
      </c>
      <c r="V57" s="78">
        <f>LevelizationSchedule!Z185</f>
        <v>7.7492982932951646</v>
      </c>
      <c r="W57" s="78">
        <f>LevelizationSchedule!AA185</f>
        <v>7.7492982932951637</v>
      </c>
      <c r="X57" s="78">
        <f>LevelizationSchedule!AB185</f>
        <v>7.7492982932951655</v>
      </c>
      <c r="Y57" s="78">
        <f>LevelizationSchedule!AC185</f>
        <v>7.7492982932951655</v>
      </c>
      <c r="Z57" s="78">
        <f>LevelizationSchedule!AD185</f>
        <v>7.7492982932951637</v>
      </c>
      <c r="AA57" s="78">
        <f>LevelizationSchedule!AE185</f>
        <v>7.7492982932951628</v>
      </c>
      <c r="AB57" s="78">
        <f>LevelizationSchedule!AF185</f>
        <v>7.7492982932951655</v>
      </c>
      <c r="AC57" s="78">
        <f>LevelizationSchedule!AG185</f>
        <v>7.749298293295162</v>
      </c>
      <c r="AD57" s="78">
        <f>LevelizationSchedule!AH185</f>
        <v>7.7492982932951655</v>
      </c>
      <c r="AE57" s="78">
        <f>LevelizationSchedule!AI185</f>
        <v>7.7492982932951637</v>
      </c>
      <c r="AF57" s="78">
        <f>LevelizationSchedule!AJ185</f>
        <v>7.7492982932951646</v>
      </c>
      <c r="AG57" s="78">
        <f>LevelizationSchedule!AK185</f>
        <v>7.7492982932951637</v>
      </c>
      <c r="AH57" s="78">
        <f>LevelizationSchedule!AL185</f>
        <v>7.7492982932951655</v>
      </c>
      <c r="AI57" s="78">
        <f>LevelizationSchedule!AM185</f>
        <v>7.7492982932951637</v>
      </c>
      <c r="AJ57" s="78">
        <f>LevelizationSchedule!AN185</f>
        <v>7.7492982932951611</v>
      </c>
      <c r="AK57" s="78">
        <f>LevelizationSchedule!AO185</f>
        <v>7.7492982932951637</v>
      </c>
      <c r="AL57" s="78">
        <f>LevelizationSchedule!AP185</f>
        <v>7.7492982932951628</v>
      </c>
      <c r="AM57" s="78">
        <f>LevelizationSchedule!AQ185</f>
        <v>7.7492982932951637</v>
      </c>
      <c r="AN57" s="78">
        <f>LevelizationSchedule!AR185</f>
        <v>7.7492982932951628</v>
      </c>
      <c r="AO57" s="78">
        <f>LevelizationSchedule!AS185</f>
        <v>7.7492982932951628</v>
      </c>
      <c r="AP57" s="80">
        <f t="shared" si="74"/>
        <v>0</v>
      </c>
      <c r="AQ57" s="80">
        <f t="shared" si="0"/>
        <v>0</v>
      </c>
      <c r="AR57" s="80">
        <f t="shared" si="1"/>
        <v>0</v>
      </c>
      <c r="AS57" s="80">
        <f t="shared" si="2"/>
        <v>0</v>
      </c>
      <c r="AT57" s="80">
        <f t="shared" si="3"/>
        <v>0</v>
      </c>
      <c r="AU57" s="80">
        <f t="shared" si="4"/>
        <v>0</v>
      </c>
      <c r="AV57" s="80">
        <f t="shared" si="5"/>
        <v>0</v>
      </c>
      <c r="AW57" s="80">
        <f t="shared" si="6"/>
        <v>0</v>
      </c>
      <c r="AX57" s="80">
        <f t="shared" si="7"/>
        <v>6.4577485777459698</v>
      </c>
      <c r="AY57" s="80">
        <f t="shared" si="8"/>
        <v>6.4577485777459707</v>
      </c>
      <c r="AZ57" s="80">
        <f t="shared" si="9"/>
        <v>5.1661988621967732</v>
      </c>
      <c r="BA57" s="80">
        <f t="shared" si="10"/>
        <v>5.1661988621967749</v>
      </c>
      <c r="BB57" s="80">
        <f t="shared" si="11"/>
        <v>3.8746491466475828</v>
      </c>
      <c r="BC57" s="80">
        <f t="shared" si="12"/>
        <v>3.8746491466475819</v>
      </c>
      <c r="BD57" s="80">
        <f t="shared" si="13"/>
        <v>3.8746491466475828</v>
      </c>
      <c r="BE57" s="80">
        <f t="shared" si="14"/>
        <v>3.8746491466475796</v>
      </c>
      <c r="BF57" s="80">
        <f t="shared" si="15"/>
        <v>3.8746491466475801</v>
      </c>
      <c r="BG57" s="80">
        <f t="shared" si="16"/>
        <v>3.8746491466475819</v>
      </c>
      <c r="BH57" s="80">
        <f t="shared" si="17"/>
        <v>3.8746491466475823</v>
      </c>
      <c r="BI57" s="80">
        <f t="shared" si="18"/>
        <v>3.8746491466475819</v>
      </c>
      <c r="BJ57" s="80">
        <f t="shared" si="19"/>
        <v>3.8746491466475828</v>
      </c>
      <c r="BK57" s="80">
        <f t="shared" si="20"/>
        <v>3.8746491466475828</v>
      </c>
      <c r="BL57" s="80">
        <f t="shared" si="21"/>
        <v>3.8746491466475819</v>
      </c>
      <c r="BM57" s="80">
        <f t="shared" si="22"/>
        <v>3.8746491466475814</v>
      </c>
      <c r="BN57" s="80">
        <f t="shared" si="23"/>
        <v>3.8746491466475828</v>
      </c>
      <c r="BO57" s="80">
        <f t="shared" si="24"/>
        <v>3.874649146647581</v>
      </c>
      <c r="BP57" s="80">
        <f t="shared" si="25"/>
        <v>3.8746491466475828</v>
      </c>
      <c r="BQ57" s="80">
        <f t="shared" si="26"/>
        <v>3.8746491466475819</v>
      </c>
      <c r="BR57" s="80">
        <f t="shared" si="27"/>
        <v>3.8746491466475823</v>
      </c>
      <c r="BS57" s="80">
        <f t="shared" si="28"/>
        <v>3.8746491466475819</v>
      </c>
      <c r="BT57" s="80">
        <f t="shared" si="29"/>
        <v>3.8746491466475828</v>
      </c>
      <c r="BU57" s="80">
        <f t="shared" si="30"/>
        <v>3.8746491466475819</v>
      </c>
      <c r="BV57" s="80">
        <f t="shared" si="31"/>
        <v>3.8746491466475805</v>
      </c>
      <c r="BW57" s="80">
        <f t="shared" si="32"/>
        <v>3.8746491466475819</v>
      </c>
      <c r="BX57" s="80">
        <f t="shared" si="33"/>
        <v>3.8746491466475814</v>
      </c>
      <c r="BY57" s="80">
        <f t="shared" si="34"/>
        <v>3.8746491466475819</v>
      </c>
      <c r="BZ57" s="80">
        <f t="shared" si="35"/>
        <v>3.8746491466475814</v>
      </c>
      <c r="CA57" s="80">
        <f t="shared" si="36"/>
        <v>3.8746491466475814</v>
      </c>
      <c r="CB57" s="83">
        <f t="shared" si="75"/>
        <v>0</v>
      </c>
      <c r="CC57" s="83">
        <f t="shared" si="37"/>
        <v>0</v>
      </c>
      <c r="CD57" s="83">
        <f t="shared" si="38"/>
        <v>0</v>
      </c>
      <c r="CE57" s="83">
        <f t="shared" si="39"/>
        <v>0</v>
      </c>
      <c r="CF57" s="83">
        <f t="shared" si="40"/>
        <v>0</v>
      </c>
      <c r="CG57" s="83">
        <f t="shared" si="41"/>
        <v>0</v>
      </c>
      <c r="CH57" s="83">
        <f t="shared" si="42"/>
        <v>0</v>
      </c>
      <c r="CI57" s="83">
        <f t="shared" si="43"/>
        <v>0</v>
      </c>
      <c r="CJ57" s="83">
        <f t="shared" si="44"/>
        <v>6.4577485777459698</v>
      </c>
      <c r="CK57" s="83">
        <f t="shared" si="45"/>
        <v>6.4577485777459707</v>
      </c>
      <c r="CL57" s="83">
        <f t="shared" si="46"/>
        <v>5.1661988621967732</v>
      </c>
      <c r="CM57" s="83">
        <f t="shared" si="47"/>
        <v>5.1661988621967749</v>
      </c>
      <c r="CN57" s="83">
        <f t="shared" si="48"/>
        <v>3.8746491466475828</v>
      </c>
      <c r="CO57" s="83">
        <f t="shared" si="49"/>
        <v>3.8746491466475819</v>
      </c>
      <c r="CP57" s="83">
        <f t="shared" si="50"/>
        <v>3.8746491466475828</v>
      </c>
      <c r="CQ57" s="83">
        <f t="shared" si="51"/>
        <v>3.8746491466475796</v>
      </c>
      <c r="CR57" s="83">
        <f t="shared" si="52"/>
        <v>3.8746491466475801</v>
      </c>
      <c r="CS57" s="83">
        <f t="shared" si="53"/>
        <v>3.8746491466475819</v>
      </c>
      <c r="CT57" s="83">
        <f t="shared" si="54"/>
        <v>3.8746491466475823</v>
      </c>
      <c r="CU57" s="83">
        <f t="shared" si="55"/>
        <v>3.8746491466475819</v>
      </c>
      <c r="CV57" s="83">
        <f t="shared" si="56"/>
        <v>3.8746491466475828</v>
      </c>
      <c r="CW57" s="83">
        <f t="shared" si="57"/>
        <v>3.8746491466475828</v>
      </c>
      <c r="CX57" s="83">
        <f t="shared" si="58"/>
        <v>3.8746491466475819</v>
      </c>
      <c r="CY57" s="83">
        <f t="shared" si="59"/>
        <v>3.8746491466475814</v>
      </c>
      <c r="CZ57" s="83">
        <f t="shared" si="60"/>
        <v>3.8746491466475828</v>
      </c>
      <c r="DA57" s="83">
        <f t="shared" si="61"/>
        <v>3.874649146647581</v>
      </c>
      <c r="DB57" s="83">
        <f t="shared" si="62"/>
        <v>3.8746491466475828</v>
      </c>
      <c r="DC57" s="83">
        <f t="shared" si="63"/>
        <v>3.8746491466475819</v>
      </c>
      <c r="DD57" s="83">
        <f t="shared" si="64"/>
        <v>3.8746491466475823</v>
      </c>
      <c r="DE57" s="83">
        <f t="shared" si="65"/>
        <v>3.8746491466475819</v>
      </c>
      <c r="DF57" s="83">
        <f t="shared" si="66"/>
        <v>3.8746491466475828</v>
      </c>
      <c r="DG57" s="83">
        <f t="shared" si="67"/>
        <v>3.8746491466475819</v>
      </c>
      <c r="DH57" s="83">
        <f t="shared" si="68"/>
        <v>3.8746491466475805</v>
      </c>
      <c r="DI57" s="83">
        <f t="shared" si="69"/>
        <v>3.8746491466475819</v>
      </c>
      <c r="DJ57" s="83">
        <f t="shared" si="70"/>
        <v>3.8746491466475814</v>
      </c>
      <c r="DK57" s="83">
        <f t="shared" si="71"/>
        <v>3.8746491466475819</v>
      </c>
      <c r="DL57" s="83">
        <f t="shared" si="72"/>
        <v>3.8746491466475814</v>
      </c>
      <c r="DM57" s="83">
        <f t="shared" si="73"/>
        <v>3.8746491466475814</v>
      </c>
    </row>
    <row r="58" spans="2:117" ht="18" thickBot="1" x14ac:dyDescent="0.4">
      <c r="B58" s="28" t="s">
        <v>2145</v>
      </c>
      <c r="C58" s="28"/>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row>
    <row r="59" spans="2:117" x14ac:dyDescent="0.35">
      <c r="B59" s="27" t="s">
        <v>2069</v>
      </c>
      <c r="C59" s="27" t="s">
        <v>62</v>
      </c>
      <c r="D59" s="78">
        <f>LevelizationSchedule!H187</f>
        <v>0</v>
      </c>
      <c r="E59" s="78">
        <f>LevelizationSchedule!I187</f>
        <v>0</v>
      </c>
      <c r="F59" s="78">
        <f>LevelizationSchedule!J187</f>
        <v>0</v>
      </c>
      <c r="G59" s="78">
        <f>LevelizationSchedule!K187</f>
        <v>0</v>
      </c>
      <c r="H59" s="78">
        <f>LevelizationSchedule!L187</f>
        <v>0</v>
      </c>
      <c r="I59" s="78">
        <f>LevelizationSchedule!M187</f>
        <v>0</v>
      </c>
      <c r="J59" s="78">
        <f>LevelizationSchedule!N187</f>
        <v>0</v>
      </c>
      <c r="K59" s="78">
        <f>LevelizationSchedule!O187</f>
        <v>12.915497155491938</v>
      </c>
      <c r="L59" s="78">
        <f>LevelizationSchedule!P187</f>
        <v>12.91549715549194</v>
      </c>
      <c r="M59" s="78">
        <f>LevelizationSchedule!Q187</f>
        <v>12.915497155491941</v>
      </c>
      <c r="N59" s="78">
        <f>LevelizationSchedule!R187</f>
        <v>10.332397724393552</v>
      </c>
      <c r="O59" s="78">
        <f>LevelizationSchedule!S187</f>
        <v>10.332397724393552</v>
      </c>
      <c r="P59" s="78">
        <f>LevelizationSchedule!T187</f>
        <v>7.7492982932951628</v>
      </c>
      <c r="Q59" s="78">
        <f>LevelizationSchedule!U187</f>
        <v>7.7492982932951646</v>
      </c>
      <c r="R59" s="78">
        <f>LevelizationSchedule!V187</f>
        <v>7.7492982932951655</v>
      </c>
      <c r="S59" s="78">
        <f>LevelizationSchedule!W187</f>
        <v>7.7492982932951646</v>
      </c>
      <c r="T59" s="78">
        <f>LevelizationSchedule!X187</f>
        <v>7.7492982932951628</v>
      </c>
      <c r="U59" s="78">
        <f>LevelizationSchedule!Y187</f>
        <v>7.7492982932951664</v>
      </c>
      <c r="V59" s="78">
        <f>LevelizationSchedule!Z187</f>
        <v>7.7492982932951655</v>
      </c>
      <c r="W59" s="78">
        <f>LevelizationSchedule!AA187</f>
        <v>7.7492982932951646</v>
      </c>
      <c r="X59" s="78">
        <f>LevelizationSchedule!AB187</f>
        <v>7.7492982932951673</v>
      </c>
      <c r="Y59" s="78">
        <f>LevelizationSchedule!AC187</f>
        <v>7.7492982932951646</v>
      </c>
      <c r="Z59" s="78">
        <f>LevelizationSchedule!AD187</f>
        <v>7.7492982932951655</v>
      </c>
      <c r="AA59" s="78">
        <f>LevelizationSchedule!AE187</f>
        <v>7.7492982932951637</v>
      </c>
      <c r="AB59" s="78">
        <f>LevelizationSchedule!AF187</f>
        <v>7.7492982932951637</v>
      </c>
      <c r="AC59" s="78">
        <f>LevelizationSchedule!AG187</f>
        <v>7.7492982932951637</v>
      </c>
      <c r="AD59" s="78">
        <f>LevelizationSchedule!AH187</f>
        <v>7.7492982932951637</v>
      </c>
      <c r="AE59" s="78">
        <f>LevelizationSchedule!AI187</f>
        <v>7.7492982932951664</v>
      </c>
      <c r="AF59" s="78">
        <f>LevelizationSchedule!AJ187</f>
        <v>7.7492982932951664</v>
      </c>
      <c r="AG59" s="78">
        <f>LevelizationSchedule!AK187</f>
        <v>7.7492982932951646</v>
      </c>
      <c r="AH59" s="78">
        <f>LevelizationSchedule!AL187</f>
        <v>7.7492982932951637</v>
      </c>
      <c r="AI59" s="78">
        <f>LevelizationSchedule!AM187</f>
        <v>7.7492982932951628</v>
      </c>
      <c r="AJ59" s="78">
        <f>LevelizationSchedule!AN187</f>
        <v>7.7492982932951628</v>
      </c>
      <c r="AK59" s="78">
        <f>LevelizationSchedule!AO187</f>
        <v>7.7492982932951664</v>
      </c>
      <c r="AL59" s="78">
        <f>LevelizationSchedule!AP187</f>
        <v>7.7492982932951628</v>
      </c>
      <c r="AM59" s="78">
        <f>LevelizationSchedule!AQ187</f>
        <v>7.7492982932951628</v>
      </c>
      <c r="AN59" s="78">
        <f>LevelizationSchedule!AR187</f>
        <v>7.7492982932951646</v>
      </c>
      <c r="AO59" s="78">
        <f>LevelizationSchedule!AS187</f>
        <v>7.7492982932951628</v>
      </c>
      <c r="AP59" s="80">
        <f t="shared" si="74"/>
        <v>0</v>
      </c>
      <c r="AQ59" s="80">
        <f t="shared" si="0"/>
        <v>0</v>
      </c>
      <c r="AR59" s="80">
        <f t="shared" si="1"/>
        <v>0</v>
      </c>
      <c r="AS59" s="80">
        <f t="shared" si="2"/>
        <v>0</v>
      </c>
      <c r="AT59" s="80">
        <f t="shared" si="3"/>
        <v>0</v>
      </c>
      <c r="AU59" s="80">
        <f t="shared" si="4"/>
        <v>0</v>
      </c>
      <c r="AV59" s="80">
        <f t="shared" si="5"/>
        <v>0</v>
      </c>
      <c r="AW59" s="80">
        <f t="shared" si="6"/>
        <v>6.4577485777459689</v>
      </c>
      <c r="AX59" s="80">
        <f t="shared" si="7"/>
        <v>6.4577485777459698</v>
      </c>
      <c r="AY59" s="80">
        <f t="shared" si="8"/>
        <v>6.4577485777459707</v>
      </c>
      <c r="AZ59" s="80">
        <f t="shared" si="9"/>
        <v>5.1661988621967758</v>
      </c>
      <c r="BA59" s="80">
        <f t="shared" si="10"/>
        <v>5.1661988621967758</v>
      </c>
      <c r="BB59" s="80">
        <f t="shared" si="11"/>
        <v>3.8746491466475814</v>
      </c>
      <c r="BC59" s="80">
        <f t="shared" si="12"/>
        <v>3.8746491466475823</v>
      </c>
      <c r="BD59" s="80">
        <f t="shared" si="13"/>
        <v>3.8746491466475828</v>
      </c>
      <c r="BE59" s="80">
        <f t="shared" si="14"/>
        <v>3.8746491466475823</v>
      </c>
      <c r="BF59" s="80">
        <f t="shared" si="15"/>
        <v>3.8746491466475814</v>
      </c>
      <c r="BG59" s="80">
        <f t="shared" si="16"/>
        <v>3.8746491466475832</v>
      </c>
      <c r="BH59" s="80">
        <f t="shared" si="17"/>
        <v>3.8746491466475828</v>
      </c>
      <c r="BI59" s="80">
        <f t="shared" si="18"/>
        <v>3.8746491466475823</v>
      </c>
      <c r="BJ59" s="80">
        <f t="shared" si="19"/>
        <v>3.8746491466475836</v>
      </c>
      <c r="BK59" s="80">
        <f t="shared" si="20"/>
        <v>3.8746491466475823</v>
      </c>
      <c r="BL59" s="80">
        <f t="shared" si="21"/>
        <v>3.8746491466475828</v>
      </c>
      <c r="BM59" s="80">
        <f t="shared" si="22"/>
        <v>3.8746491466475819</v>
      </c>
      <c r="BN59" s="80">
        <f t="shared" si="23"/>
        <v>3.8746491466475819</v>
      </c>
      <c r="BO59" s="80">
        <f t="shared" si="24"/>
        <v>3.8746491466475819</v>
      </c>
      <c r="BP59" s="80">
        <f t="shared" si="25"/>
        <v>3.8746491466475819</v>
      </c>
      <c r="BQ59" s="80">
        <f t="shared" si="26"/>
        <v>3.8746491466475832</v>
      </c>
      <c r="BR59" s="80">
        <f t="shared" si="27"/>
        <v>3.8746491466475832</v>
      </c>
      <c r="BS59" s="80">
        <f t="shared" si="28"/>
        <v>3.8746491466475823</v>
      </c>
      <c r="BT59" s="80">
        <f t="shared" si="29"/>
        <v>3.8746491466475819</v>
      </c>
      <c r="BU59" s="80">
        <f t="shared" si="30"/>
        <v>3.8746491466475814</v>
      </c>
      <c r="BV59" s="80">
        <f t="shared" si="31"/>
        <v>3.8746491466475814</v>
      </c>
      <c r="BW59" s="80">
        <f t="shared" si="32"/>
        <v>3.8746491466475832</v>
      </c>
      <c r="BX59" s="80">
        <f t="shared" si="33"/>
        <v>3.8746491466475814</v>
      </c>
      <c r="BY59" s="80">
        <f t="shared" si="34"/>
        <v>3.8746491466475814</v>
      </c>
      <c r="BZ59" s="80">
        <f t="shared" si="35"/>
        <v>3.8746491466475823</v>
      </c>
      <c r="CA59" s="80">
        <f t="shared" si="36"/>
        <v>3.8746491466475814</v>
      </c>
      <c r="CB59" s="83">
        <f t="shared" si="75"/>
        <v>0</v>
      </c>
      <c r="CC59" s="83">
        <f t="shared" si="37"/>
        <v>0</v>
      </c>
      <c r="CD59" s="83">
        <f t="shared" si="38"/>
        <v>0</v>
      </c>
      <c r="CE59" s="83">
        <f t="shared" si="39"/>
        <v>0</v>
      </c>
      <c r="CF59" s="83">
        <f t="shared" si="40"/>
        <v>0</v>
      </c>
      <c r="CG59" s="83">
        <f t="shared" si="41"/>
        <v>0</v>
      </c>
      <c r="CH59" s="83">
        <f t="shared" si="42"/>
        <v>0</v>
      </c>
      <c r="CI59" s="83">
        <f t="shared" si="43"/>
        <v>6.4577485777459689</v>
      </c>
      <c r="CJ59" s="83">
        <f t="shared" si="44"/>
        <v>6.4577485777459698</v>
      </c>
      <c r="CK59" s="83">
        <f t="shared" si="45"/>
        <v>6.4577485777459707</v>
      </c>
      <c r="CL59" s="83">
        <f t="shared" si="46"/>
        <v>5.1661988621967758</v>
      </c>
      <c r="CM59" s="83">
        <f t="shared" si="47"/>
        <v>5.1661988621967758</v>
      </c>
      <c r="CN59" s="83">
        <f t="shared" si="48"/>
        <v>3.8746491466475814</v>
      </c>
      <c r="CO59" s="83">
        <f t="shared" si="49"/>
        <v>3.8746491466475823</v>
      </c>
      <c r="CP59" s="83">
        <f t="shared" si="50"/>
        <v>3.8746491466475828</v>
      </c>
      <c r="CQ59" s="83">
        <f t="shared" si="51"/>
        <v>3.8746491466475823</v>
      </c>
      <c r="CR59" s="83">
        <f t="shared" si="52"/>
        <v>3.8746491466475814</v>
      </c>
      <c r="CS59" s="83">
        <f t="shared" si="53"/>
        <v>3.8746491466475832</v>
      </c>
      <c r="CT59" s="83">
        <f t="shared" si="54"/>
        <v>3.8746491466475828</v>
      </c>
      <c r="CU59" s="83">
        <f t="shared" si="55"/>
        <v>3.8746491466475823</v>
      </c>
      <c r="CV59" s="83">
        <f t="shared" si="56"/>
        <v>3.8746491466475836</v>
      </c>
      <c r="CW59" s="83">
        <f t="shared" si="57"/>
        <v>3.8746491466475823</v>
      </c>
      <c r="CX59" s="83">
        <f t="shared" si="58"/>
        <v>3.8746491466475828</v>
      </c>
      <c r="CY59" s="83">
        <f t="shared" si="59"/>
        <v>3.8746491466475819</v>
      </c>
      <c r="CZ59" s="83">
        <f t="shared" si="60"/>
        <v>3.8746491466475819</v>
      </c>
      <c r="DA59" s="83">
        <f t="shared" si="61"/>
        <v>3.8746491466475819</v>
      </c>
      <c r="DB59" s="83">
        <f t="shared" si="62"/>
        <v>3.8746491466475819</v>
      </c>
      <c r="DC59" s="83">
        <f t="shared" si="63"/>
        <v>3.8746491466475832</v>
      </c>
      <c r="DD59" s="83">
        <f t="shared" si="64"/>
        <v>3.8746491466475832</v>
      </c>
      <c r="DE59" s="83">
        <f t="shared" si="65"/>
        <v>3.8746491466475823</v>
      </c>
      <c r="DF59" s="83">
        <f t="shared" si="66"/>
        <v>3.8746491466475819</v>
      </c>
      <c r="DG59" s="83">
        <f t="shared" si="67"/>
        <v>3.8746491466475814</v>
      </c>
      <c r="DH59" s="83">
        <f t="shared" si="68"/>
        <v>3.8746491466475814</v>
      </c>
      <c r="DI59" s="83">
        <f t="shared" si="69"/>
        <v>3.8746491466475832</v>
      </c>
      <c r="DJ59" s="83">
        <f t="shared" si="70"/>
        <v>3.8746491466475814</v>
      </c>
      <c r="DK59" s="83">
        <f t="shared" si="71"/>
        <v>3.8746491466475814</v>
      </c>
      <c r="DL59" s="83">
        <f t="shared" si="72"/>
        <v>3.8746491466475823</v>
      </c>
      <c r="DM59" s="83">
        <f t="shared" si="73"/>
        <v>3.8746491466475814</v>
      </c>
    </row>
    <row r="60" spans="2:117" x14ac:dyDescent="0.35">
      <c r="B60" s="27" t="s">
        <v>2079</v>
      </c>
      <c r="C60" s="27" t="s">
        <v>710</v>
      </c>
      <c r="D60" s="78">
        <f>LevelizationSchedule!H188</f>
        <v>0</v>
      </c>
      <c r="E60" s="78">
        <f>LevelizationSchedule!I188</f>
        <v>0</v>
      </c>
      <c r="F60" s="78">
        <f>LevelizationSchedule!J188</f>
        <v>0</v>
      </c>
      <c r="G60" s="78">
        <f>LevelizationSchedule!K188</f>
        <v>0</v>
      </c>
      <c r="H60" s="78">
        <f>LevelizationSchedule!L188</f>
        <v>0</v>
      </c>
      <c r="I60" s="78">
        <f>LevelizationSchedule!M188</f>
        <v>0</v>
      </c>
      <c r="J60" s="78">
        <f>LevelizationSchedule!N188</f>
        <v>0</v>
      </c>
      <c r="K60" s="78">
        <f>LevelizationSchedule!O188</f>
        <v>12.915497155491938</v>
      </c>
      <c r="L60" s="78">
        <f>LevelizationSchedule!P188</f>
        <v>12.91549715549194</v>
      </c>
      <c r="M60" s="78">
        <f>LevelizationSchedule!Q188</f>
        <v>12.915497155491936</v>
      </c>
      <c r="N60" s="78">
        <f>LevelizationSchedule!R188</f>
        <v>10.332397724393552</v>
      </c>
      <c r="O60" s="78">
        <f>LevelizationSchedule!S188</f>
        <v>10.332397724393557</v>
      </c>
      <c r="P60" s="78">
        <f>LevelizationSchedule!T188</f>
        <v>7.7492982932951628</v>
      </c>
      <c r="Q60" s="78">
        <f>LevelizationSchedule!U188</f>
        <v>7.7492982932951637</v>
      </c>
      <c r="R60" s="78">
        <f>LevelizationSchedule!V188</f>
        <v>7.7492982932951637</v>
      </c>
      <c r="S60" s="78">
        <f>LevelizationSchedule!W188</f>
        <v>7.7492982932951655</v>
      </c>
      <c r="T60" s="78">
        <f>LevelizationSchedule!X188</f>
        <v>7.7492982932951628</v>
      </c>
      <c r="U60" s="78">
        <f>LevelizationSchedule!Y188</f>
        <v>7.7492982932951646</v>
      </c>
      <c r="V60" s="78">
        <f>LevelizationSchedule!Z188</f>
        <v>7.7492982932951646</v>
      </c>
      <c r="W60" s="78">
        <f>LevelizationSchedule!AA188</f>
        <v>7.7492982932951611</v>
      </c>
      <c r="X60" s="78">
        <f>LevelizationSchedule!AB188</f>
        <v>7.7492982932951628</v>
      </c>
      <c r="Y60" s="78">
        <f>LevelizationSchedule!AC188</f>
        <v>7.7492982932951655</v>
      </c>
      <c r="Z60" s="78">
        <f>LevelizationSchedule!AD188</f>
        <v>7.7492982932951637</v>
      </c>
      <c r="AA60" s="78">
        <f>LevelizationSchedule!AE188</f>
        <v>7.7492982932951664</v>
      </c>
      <c r="AB60" s="78">
        <f>LevelizationSchedule!AF188</f>
        <v>7.7492982932951637</v>
      </c>
      <c r="AC60" s="78">
        <f>LevelizationSchedule!AG188</f>
        <v>7.7492982932951637</v>
      </c>
      <c r="AD60" s="78">
        <f>LevelizationSchedule!AH188</f>
        <v>7.7492982932951637</v>
      </c>
      <c r="AE60" s="78">
        <f>LevelizationSchedule!AI188</f>
        <v>7.7492982932951637</v>
      </c>
      <c r="AF60" s="78">
        <f>LevelizationSchedule!AJ188</f>
        <v>7.7492982932951655</v>
      </c>
      <c r="AG60" s="78">
        <f>LevelizationSchedule!AK188</f>
        <v>7.7492982932951637</v>
      </c>
      <c r="AH60" s="78">
        <f>LevelizationSchedule!AL188</f>
        <v>7.7492982932951637</v>
      </c>
      <c r="AI60" s="78">
        <f>LevelizationSchedule!AM188</f>
        <v>7.7492982932951637</v>
      </c>
      <c r="AJ60" s="78">
        <f>LevelizationSchedule!AN188</f>
        <v>7.7492982932951655</v>
      </c>
      <c r="AK60" s="78">
        <f>LevelizationSchedule!AO188</f>
        <v>7.7492982932951646</v>
      </c>
      <c r="AL60" s="78">
        <f>LevelizationSchedule!AP188</f>
        <v>7.7492982932951646</v>
      </c>
      <c r="AM60" s="78">
        <f>LevelizationSchedule!AQ188</f>
        <v>7.7492982932951646</v>
      </c>
      <c r="AN60" s="78">
        <f>LevelizationSchedule!AR188</f>
        <v>7.7492982932951637</v>
      </c>
      <c r="AO60" s="78">
        <f>LevelizationSchedule!AS188</f>
        <v>7.7492982932951611</v>
      </c>
      <c r="AP60" s="80">
        <f t="shared" si="74"/>
        <v>0</v>
      </c>
      <c r="AQ60" s="80">
        <f t="shared" si="0"/>
        <v>0</v>
      </c>
      <c r="AR60" s="80">
        <f t="shared" si="1"/>
        <v>0</v>
      </c>
      <c r="AS60" s="80">
        <f t="shared" si="2"/>
        <v>0</v>
      </c>
      <c r="AT60" s="80">
        <f t="shared" si="3"/>
        <v>0</v>
      </c>
      <c r="AU60" s="80">
        <f t="shared" si="4"/>
        <v>0</v>
      </c>
      <c r="AV60" s="80">
        <f t="shared" si="5"/>
        <v>0</v>
      </c>
      <c r="AW60" s="80">
        <f t="shared" si="6"/>
        <v>6.4577485777459689</v>
      </c>
      <c r="AX60" s="80">
        <f t="shared" si="7"/>
        <v>6.4577485777459698</v>
      </c>
      <c r="AY60" s="80">
        <f t="shared" si="8"/>
        <v>6.457748577745968</v>
      </c>
      <c r="AZ60" s="80">
        <f t="shared" si="9"/>
        <v>5.1661988621967758</v>
      </c>
      <c r="BA60" s="80">
        <f t="shared" si="10"/>
        <v>5.1661988621967785</v>
      </c>
      <c r="BB60" s="80">
        <f t="shared" si="11"/>
        <v>3.8746491466475814</v>
      </c>
      <c r="BC60" s="80">
        <f t="shared" si="12"/>
        <v>3.8746491466475819</v>
      </c>
      <c r="BD60" s="80">
        <f t="shared" si="13"/>
        <v>3.8746491466475819</v>
      </c>
      <c r="BE60" s="80">
        <f t="shared" si="14"/>
        <v>3.8746491466475828</v>
      </c>
      <c r="BF60" s="80">
        <f t="shared" si="15"/>
        <v>3.8746491466475814</v>
      </c>
      <c r="BG60" s="80">
        <f t="shared" si="16"/>
        <v>3.8746491466475823</v>
      </c>
      <c r="BH60" s="80">
        <f t="shared" si="17"/>
        <v>3.8746491466475823</v>
      </c>
      <c r="BI60" s="80">
        <f t="shared" si="18"/>
        <v>3.8746491466475805</v>
      </c>
      <c r="BJ60" s="80">
        <f t="shared" si="19"/>
        <v>3.8746491466475814</v>
      </c>
      <c r="BK60" s="80">
        <f t="shared" si="20"/>
        <v>3.8746491466475828</v>
      </c>
      <c r="BL60" s="80">
        <f t="shared" si="21"/>
        <v>3.8746491466475819</v>
      </c>
      <c r="BM60" s="80">
        <f t="shared" si="22"/>
        <v>3.8746491466475832</v>
      </c>
      <c r="BN60" s="80">
        <f t="shared" si="23"/>
        <v>3.8746491466475819</v>
      </c>
      <c r="BO60" s="80">
        <f t="shared" si="24"/>
        <v>3.8746491466475819</v>
      </c>
      <c r="BP60" s="80">
        <f t="shared" si="25"/>
        <v>3.8746491466475819</v>
      </c>
      <c r="BQ60" s="80">
        <f t="shared" si="26"/>
        <v>3.8746491466475819</v>
      </c>
      <c r="BR60" s="80">
        <f t="shared" si="27"/>
        <v>3.8746491466475828</v>
      </c>
      <c r="BS60" s="80">
        <f t="shared" si="28"/>
        <v>3.8746491466475819</v>
      </c>
      <c r="BT60" s="80">
        <f t="shared" si="29"/>
        <v>3.8746491466475819</v>
      </c>
      <c r="BU60" s="80">
        <f t="shared" si="30"/>
        <v>3.8746491466475819</v>
      </c>
      <c r="BV60" s="80">
        <f t="shared" si="31"/>
        <v>3.8746491466475828</v>
      </c>
      <c r="BW60" s="80">
        <f t="shared" si="32"/>
        <v>3.8746491466475823</v>
      </c>
      <c r="BX60" s="80">
        <f t="shared" si="33"/>
        <v>3.8746491466475823</v>
      </c>
      <c r="BY60" s="80">
        <f t="shared" si="34"/>
        <v>3.8746491466475823</v>
      </c>
      <c r="BZ60" s="80">
        <f t="shared" si="35"/>
        <v>3.8746491466475819</v>
      </c>
      <c r="CA60" s="80">
        <f t="shared" si="36"/>
        <v>3.8746491466475805</v>
      </c>
      <c r="CB60" s="83">
        <f t="shared" si="75"/>
        <v>0</v>
      </c>
      <c r="CC60" s="83">
        <f t="shared" si="37"/>
        <v>0</v>
      </c>
      <c r="CD60" s="83">
        <f t="shared" si="38"/>
        <v>0</v>
      </c>
      <c r="CE60" s="83">
        <f t="shared" si="39"/>
        <v>0</v>
      </c>
      <c r="CF60" s="83">
        <f t="shared" si="40"/>
        <v>0</v>
      </c>
      <c r="CG60" s="83">
        <f t="shared" si="41"/>
        <v>0</v>
      </c>
      <c r="CH60" s="83">
        <f t="shared" si="42"/>
        <v>0</v>
      </c>
      <c r="CI60" s="83">
        <f t="shared" si="43"/>
        <v>6.4577485777459689</v>
      </c>
      <c r="CJ60" s="83">
        <f t="shared" si="44"/>
        <v>6.4577485777459698</v>
      </c>
      <c r="CK60" s="83">
        <f t="shared" si="45"/>
        <v>6.457748577745968</v>
      </c>
      <c r="CL60" s="83">
        <f t="shared" si="46"/>
        <v>5.1661988621967758</v>
      </c>
      <c r="CM60" s="83">
        <f t="shared" si="47"/>
        <v>5.1661988621967785</v>
      </c>
      <c r="CN60" s="83">
        <f t="shared" si="48"/>
        <v>3.8746491466475814</v>
      </c>
      <c r="CO60" s="83">
        <f t="shared" si="49"/>
        <v>3.8746491466475819</v>
      </c>
      <c r="CP60" s="83">
        <f t="shared" si="50"/>
        <v>3.8746491466475819</v>
      </c>
      <c r="CQ60" s="83">
        <f t="shared" si="51"/>
        <v>3.8746491466475828</v>
      </c>
      <c r="CR60" s="83">
        <f t="shared" si="52"/>
        <v>3.8746491466475814</v>
      </c>
      <c r="CS60" s="83">
        <f t="shared" si="53"/>
        <v>3.8746491466475823</v>
      </c>
      <c r="CT60" s="83">
        <f t="shared" si="54"/>
        <v>3.8746491466475823</v>
      </c>
      <c r="CU60" s="83">
        <f t="shared" si="55"/>
        <v>3.8746491466475805</v>
      </c>
      <c r="CV60" s="83">
        <f t="shared" si="56"/>
        <v>3.8746491466475814</v>
      </c>
      <c r="CW60" s="83">
        <f t="shared" si="57"/>
        <v>3.8746491466475828</v>
      </c>
      <c r="CX60" s="83">
        <f t="shared" si="58"/>
        <v>3.8746491466475819</v>
      </c>
      <c r="CY60" s="83">
        <f t="shared" si="59"/>
        <v>3.8746491466475832</v>
      </c>
      <c r="CZ60" s="83">
        <f t="shared" si="60"/>
        <v>3.8746491466475819</v>
      </c>
      <c r="DA60" s="83">
        <f t="shared" si="61"/>
        <v>3.8746491466475819</v>
      </c>
      <c r="DB60" s="83">
        <f t="shared" si="62"/>
        <v>3.8746491466475819</v>
      </c>
      <c r="DC60" s="83">
        <f t="shared" si="63"/>
        <v>3.8746491466475819</v>
      </c>
      <c r="DD60" s="83">
        <f t="shared" si="64"/>
        <v>3.8746491466475828</v>
      </c>
      <c r="DE60" s="83">
        <f t="shared" si="65"/>
        <v>3.8746491466475819</v>
      </c>
      <c r="DF60" s="83">
        <f t="shared" si="66"/>
        <v>3.8746491466475819</v>
      </c>
      <c r="DG60" s="83">
        <f t="shared" si="67"/>
        <v>3.8746491466475819</v>
      </c>
      <c r="DH60" s="83">
        <f t="shared" si="68"/>
        <v>3.8746491466475828</v>
      </c>
      <c r="DI60" s="83">
        <f t="shared" si="69"/>
        <v>3.8746491466475823</v>
      </c>
      <c r="DJ60" s="83">
        <f t="shared" si="70"/>
        <v>3.8746491466475823</v>
      </c>
      <c r="DK60" s="83">
        <f t="shared" si="71"/>
        <v>3.8746491466475823</v>
      </c>
      <c r="DL60" s="83">
        <f t="shared" si="72"/>
        <v>3.8746491466475819</v>
      </c>
      <c r="DM60" s="83">
        <f t="shared" si="73"/>
        <v>3.8746491466475805</v>
      </c>
    </row>
    <row r="61" spans="2:117" x14ac:dyDescent="0.35">
      <c r="B61" s="27" t="s">
        <v>2169</v>
      </c>
      <c r="C61" s="27" t="s">
        <v>2171</v>
      </c>
      <c r="D61" s="78">
        <f>LevelizationSchedule!H189</f>
        <v>0</v>
      </c>
      <c r="E61" s="78">
        <f>LevelizationSchedule!I189</f>
        <v>0</v>
      </c>
      <c r="F61" s="78">
        <f>LevelizationSchedule!J189</f>
        <v>0</v>
      </c>
      <c r="G61" s="78">
        <f>LevelizationSchedule!K189</f>
        <v>0</v>
      </c>
      <c r="H61" s="78">
        <f>LevelizationSchedule!L189</f>
        <v>0</v>
      </c>
      <c r="I61" s="78">
        <f>LevelizationSchedule!M189</f>
        <v>0</v>
      </c>
      <c r="J61" s="78">
        <f>LevelizationSchedule!N189</f>
        <v>0</v>
      </c>
      <c r="K61" s="78">
        <f>LevelizationSchedule!O189</f>
        <v>0</v>
      </c>
      <c r="L61" s="78">
        <f>LevelizationSchedule!P189</f>
        <v>12.91549715549194</v>
      </c>
      <c r="M61" s="78">
        <f>LevelizationSchedule!Q189</f>
        <v>12.915497155491941</v>
      </c>
      <c r="N61" s="78">
        <f>LevelizationSchedule!R189</f>
        <v>10.332397724393553</v>
      </c>
      <c r="O61" s="78">
        <f>LevelizationSchedule!S189</f>
        <v>10.33239772439355</v>
      </c>
      <c r="P61" s="78">
        <f>LevelizationSchedule!T189</f>
        <v>7.7492982932951655</v>
      </c>
      <c r="Q61" s="78">
        <f>LevelizationSchedule!U189</f>
        <v>7.7492982932951646</v>
      </c>
      <c r="R61" s="78">
        <f>LevelizationSchedule!V189</f>
        <v>7.749298293295162</v>
      </c>
      <c r="S61" s="78">
        <f>LevelizationSchedule!W189</f>
        <v>7.749298293295162</v>
      </c>
      <c r="T61" s="78">
        <f>LevelizationSchedule!X189</f>
        <v>7.7492982932951637</v>
      </c>
      <c r="U61" s="78">
        <f>LevelizationSchedule!Y189</f>
        <v>7.7492982932951611</v>
      </c>
      <c r="V61" s="78">
        <f>LevelizationSchedule!Z189</f>
        <v>7.7492982932951655</v>
      </c>
      <c r="W61" s="78">
        <f>LevelizationSchedule!AA189</f>
        <v>7.7492982932951628</v>
      </c>
      <c r="X61" s="78">
        <f>LevelizationSchedule!AB189</f>
        <v>7.7492982932951655</v>
      </c>
      <c r="Y61" s="78">
        <f>LevelizationSchedule!AC189</f>
        <v>7.7492982932951664</v>
      </c>
      <c r="Z61" s="78">
        <f>LevelizationSchedule!AD189</f>
        <v>7.7492982932951646</v>
      </c>
      <c r="AA61" s="78">
        <f>LevelizationSchedule!AE189</f>
        <v>7.749298293295162</v>
      </c>
      <c r="AB61" s="78">
        <f>LevelizationSchedule!AF189</f>
        <v>7.7492982932951637</v>
      </c>
      <c r="AC61" s="78">
        <f>LevelizationSchedule!AG189</f>
        <v>7.7492982932951637</v>
      </c>
      <c r="AD61" s="78">
        <f>LevelizationSchedule!AH189</f>
        <v>7.749298293295162</v>
      </c>
      <c r="AE61" s="78">
        <f>LevelizationSchedule!AI189</f>
        <v>7.749298293295162</v>
      </c>
      <c r="AF61" s="78">
        <f>LevelizationSchedule!AJ189</f>
        <v>7.7492982932951637</v>
      </c>
      <c r="AG61" s="78">
        <f>LevelizationSchedule!AK189</f>
        <v>7.7492982932951664</v>
      </c>
      <c r="AH61" s="78">
        <f>LevelizationSchedule!AL189</f>
        <v>7.7492982932951628</v>
      </c>
      <c r="AI61" s="78">
        <f>LevelizationSchedule!AM189</f>
        <v>7.7492982932951628</v>
      </c>
      <c r="AJ61" s="78">
        <f>LevelizationSchedule!AN189</f>
        <v>7.7492982932951646</v>
      </c>
      <c r="AK61" s="78">
        <f>LevelizationSchedule!AO189</f>
        <v>7.7492982932951637</v>
      </c>
      <c r="AL61" s="78">
        <f>LevelizationSchedule!AP189</f>
        <v>7.7492982932951646</v>
      </c>
      <c r="AM61" s="78">
        <f>LevelizationSchedule!AQ189</f>
        <v>7.7492982932951646</v>
      </c>
      <c r="AN61" s="78">
        <f>LevelizationSchedule!AR189</f>
        <v>7.7492982932951646</v>
      </c>
      <c r="AO61" s="78">
        <f>LevelizationSchedule!AS189</f>
        <v>7.7492982932951646</v>
      </c>
      <c r="AP61" s="80">
        <f t="shared" si="74"/>
        <v>0</v>
      </c>
      <c r="AQ61" s="80">
        <f t="shared" si="0"/>
        <v>0</v>
      </c>
      <c r="AR61" s="80">
        <f t="shared" si="1"/>
        <v>0</v>
      </c>
      <c r="AS61" s="80">
        <f t="shared" si="2"/>
        <v>0</v>
      </c>
      <c r="AT61" s="80">
        <f t="shared" si="3"/>
        <v>0</v>
      </c>
      <c r="AU61" s="80">
        <f t="shared" si="4"/>
        <v>0</v>
      </c>
      <c r="AV61" s="80">
        <f t="shared" si="5"/>
        <v>0</v>
      </c>
      <c r="AW61" s="80">
        <f t="shared" si="6"/>
        <v>0</v>
      </c>
      <c r="AX61" s="80">
        <f t="shared" si="7"/>
        <v>6.4577485777459698</v>
      </c>
      <c r="AY61" s="80">
        <f t="shared" si="8"/>
        <v>6.4577485777459707</v>
      </c>
      <c r="AZ61" s="80">
        <f t="shared" si="9"/>
        <v>5.1661988621967767</v>
      </c>
      <c r="BA61" s="80">
        <f t="shared" si="10"/>
        <v>5.1661988621967749</v>
      </c>
      <c r="BB61" s="80">
        <f t="shared" si="11"/>
        <v>3.8746491466475828</v>
      </c>
      <c r="BC61" s="80">
        <f t="shared" si="12"/>
        <v>3.8746491466475823</v>
      </c>
      <c r="BD61" s="80">
        <f t="shared" si="13"/>
        <v>3.874649146647581</v>
      </c>
      <c r="BE61" s="80">
        <f t="shared" si="14"/>
        <v>3.874649146647581</v>
      </c>
      <c r="BF61" s="80">
        <f t="shared" si="15"/>
        <v>3.8746491466475819</v>
      </c>
      <c r="BG61" s="80">
        <f t="shared" si="16"/>
        <v>3.8746491466475805</v>
      </c>
      <c r="BH61" s="80">
        <f t="shared" si="17"/>
        <v>3.8746491466475828</v>
      </c>
      <c r="BI61" s="80">
        <f t="shared" si="18"/>
        <v>3.8746491466475814</v>
      </c>
      <c r="BJ61" s="80">
        <f t="shared" si="19"/>
        <v>3.8746491466475828</v>
      </c>
      <c r="BK61" s="80">
        <f t="shared" si="20"/>
        <v>3.8746491466475832</v>
      </c>
      <c r="BL61" s="80">
        <f t="shared" si="21"/>
        <v>3.8746491466475823</v>
      </c>
      <c r="BM61" s="80">
        <f t="shared" si="22"/>
        <v>3.874649146647581</v>
      </c>
      <c r="BN61" s="80">
        <f t="shared" si="23"/>
        <v>3.8746491466475819</v>
      </c>
      <c r="BO61" s="80">
        <f t="shared" si="24"/>
        <v>3.8746491466475819</v>
      </c>
      <c r="BP61" s="80">
        <f t="shared" si="25"/>
        <v>3.874649146647581</v>
      </c>
      <c r="BQ61" s="80">
        <f t="shared" si="26"/>
        <v>3.874649146647581</v>
      </c>
      <c r="BR61" s="80">
        <f t="shared" si="27"/>
        <v>3.8746491466475819</v>
      </c>
      <c r="BS61" s="80">
        <f t="shared" si="28"/>
        <v>3.8746491466475832</v>
      </c>
      <c r="BT61" s="80">
        <f t="shared" si="29"/>
        <v>3.8746491466475814</v>
      </c>
      <c r="BU61" s="80">
        <f t="shared" si="30"/>
        <v>3.8746491466475814</v>
      </c>
      <c r="BV61" s="80">
        <f t="shared" si="31"/>
        <v>3.8746491466475823</v>
      </c>
      <c r="BW61" s="80">
        <f t="shared" si="32"/>
        <v>3.8746491466475819</v>
      </c>
      <c r="BX61" s="80">
        <f t="shared" si="33"/>
        <v>3.8746491466475823</v>
      </c>
      <c r="BY61" s="80">
        <f t="shared" si="34"/>
        <v>3.8746491466475823</v>
      </c>
      <c r="BZ61" s="80">
        <f t="shared" si="35"/>
        <v>3.8746491466475823</v>
      </c>
      <c r="CA61" s="80">
        <f t="shared" si="36"/>
        <v>3.8746491466475823</v>
      </c>
      <c r="CB61" s="83">
        <f t="shared" si="75"/>
        <v>0</v>
      </c>
      <c r="CC61" s="83">
        <f t="shared" si="37"/>
        <v>0</v>
      </c>
      <c r="CD61" s="83">
        <f t="shared" si="38"/>
        <v>0</v>
      </c>
      <c r="CE61" s="83">
        <f t="shared" si="39"/>
        <v>0</v>
      </c>
      <c r="CF61" s="83">
        <f t="shared" si="40"/>
        <v>0</v>
      </c>
      <c r="CG61" s="83">
        <f t="shared" si="41"/>
        <v>0</v>
      </c>
      <c r="CH61" s="83">
        <f t="shared" si="42"/>
        <v>0</v>
      </c>
      <c r="CI61" s="83">
        <f t="shared" si="43"/>
        <v>0</v>
      </c>
      <c r="CJ61" s="83">
        <f t="shared" si="44"/>
        <v>6.4577485777459698</v>
      </c>
      <c r="CK61" s="83">
        <f t="shared" si="45"/>
        <v>6.4577485777459707</v>
      </c>
      <c r="CL61" s="83">
        <f t="shared" si="46"/>
        <v>5.1661988621967767</v>
      </c>
      <c r="CM61" s="83">
        <f t="shared" si="47"/>
        <v>5.1661988621967749</v>
      </c>
      <c r="CN61" s="83">
        <f t="shared" si="48"/>
        <v>3.8746491466475828</v>
      </c>
      <c r="CO61" s="83">
        <f t="shared" si="49"/>
        <v>3.8746491466475823</v>
      </c>
      <c r="CP61" s="83">
        <f t="shared" si="50"/>
        <v>3.874649146647581</v>
      </c>
      <c r="CQ61" s="83">
        <f t="shared" si="51"/>
        <v>3.874649146647581</v>
      </c>
      <c r="CR61" s="83">
        <f t="shared" si="52"/>
        <v>3.8746491466475819</v>
      </c>
      <c r="CS61" s="83">
        <f t="shared" si="53"/>
        <v>3.8746491466475805</v>
      </c>
      <c r="CT61" s="83">
        <f t="shared" si="54"/>
        <v>3.8746491466475828</v>
      </c>
      <c r="CU61" s="83">
        <f t="shared" si="55"/>
        <v>3.8746491466475814</v>
      </c>
      <c r="CV61" s="83">
        <f t="shared" si="56"/>
        <v>3.8746491466475828</v>
      </c>
      <c r="CW61" s="83">
        <f t="shared" si="57"/>
        <v>3.8746491466475832</v>
      </c>
      <c r="CX61" s="83">
        <f t="shared" si="58"/>
        <v>3.8746491466475823</v>
      </c>
      <c r="CY61" s="83">
        <f t="shared" si="59"/>
        <v>3.874649146647581</v>
      </c>
      <c r="CZ61" s="83">
        <f t="shared" si="60"/>
        <v>3.8746491466475819</v>
      </c>
      <c r="DA61" s="83">
        <f t="shared" si="61"/>
        <v>3.8746491466475819</v>
      </c>
      <c r="DB61" s="83">
        <f t="shared" si="62"/>
        <v>3.874649146647581</v>
      </c>
      <c r="DC61" s="83">
        <f t="shared" si="63"/>
        <v>3.874649146647581</v>
      </c>
      <c r="DD61" s="83">
        <f t="shared" si="64"/>
        <v>3.8746491466475819</v>
      </c>
      <c r="DE61" s="83">
        <f t="shared" si="65"/>
        <v>3.8746491466475832</v>
      </c>
      <c r="DF61" s="83">
        <f t="shared" si="66"/>
        <v>3.8746491466475814</v>
      </c>
      <c r="DG61" s="83">
        <f t="shared" si="67"/>
        <v>3.8746491466475814</v>
      </c>
      <c r="DH61" s="83">
        <f t="shared" si="68"/>
        <v>3.8746491466475823</v>
      </c>
      <c r="DI61" s="83">
        <f t="shared" si="69"/>
        <v>3.8746491466475819</v>
      </c>
      <c r="DJ61" s="83">
        <f t="shared" si="70"/>
        <v>3.8746491466475823</v>
      </c>
      <c r="DK61" s="83">
        <f t="shared" si="71"/>
        <v>3.8746491466475823</v>
      </c>
      <c r="DL61" s="83">
        <f t="shared" si="72"/>
        <v>3.8746491466475823</v>
      </c>
      <c r="DM61" s="83">
        <f t="shared" si="73"/>
        <v>3.8746491466475823</v>
      </c>
    </row>
    <row r="62" spans="2:117" ht="18" thickBot="1" x14ac:dyDescent="0.4">
      <c r="B62" s="27" t="s">
        <v>2170</v>
      </c>
      <c r="C62" s="27" t="s">
        <v>2173</v>
      </c>
      <c r="D62" s="78">
        <f>LevelizationSchedule!H190</f>
        <v>0</v>
      </c>
      <c r="E62" s="78">
        <f>LevelizationSchedule!I190</f>
        <v>0</v>
      </c>
      <c r="F62" s="78">
        <f>LevelizationSchedule!J190</f>
        <v>0</v>
      </c>
      <c r="G62" s="78">
        <f>LevelizationSchedule!K190</f>
        <v>0</v>
      </c>
      <c r="H62" s="78">
        <f>LevelizationSchedule!L190</f>
        <v>0</v>
      </c>
      <c r="I62" s="78">
        <f>LevelizationSchedule!M190</f>
        <v>0</v>
      </c>
      <c r="J62" s="78">
        <f>LevelizationSchedule!N190</f>
        <v>0</v>
      </c>
      <c r="K62" s="78">
        <f>LevelizationSchedule!O190</f>
        <v>0</v>
      </c>
      <c r="L62" s="78">
        <f>LevelizationSchedule!P190</f>
        <v>12.915497155491945</v>
      </c>
      <c r="M62" s="78">
        <f>LevelizationSchedule!Q190</f>
        <v>12.915497155491943</v>
      </c>
      <c r="N62" s="78">
        <f>LevelizationSchedule!R190</f>
        <v>10.332397724393553</v>
      </c>
      <c r="O62" s="78">
        <f>LevelizationSchedule!S190</f>
        <v>10.332397724393552</v>
      </c>
      <c r="P62" s="78">
        <f>LevelizationSchedule!T190</f>
        <v>7.7492982932951637</v>
      </c>
      <c r="Q62" s="78">
        <f>LevelizationSchedule!U190</f>
        <v>7.7492982932951611</v>
      </c>
      <c r="R62" s="78">
        <f>LevelizationSchedule!V190</f>
        <v>7.7492982932951628</v>
      </c>
      <c r="S62" s="78">
        <f>LevelizationSchedule!W190</f>
        <v>7.7492982932951628</v>
      </c>
      <c r="T62" s="78">
        <f>LevelizationSchedule!X190</f>
        <v>7.7492982932951637</v>
      </c>
      <c r="U62" s="78">
        <f>LevelizationSchedule!Y190</f>
        <v>7.7492982932951628</v>
      </c>
      <c r="V62" s="78">
        <f>LevelizationSchedule!Z190</f>
        <v>7.7492982932951646</v>
      </c>
      <c r="W62" s="78">
        <f>LevelizationSchedule!AA190</f>
        <v>7.7492982932951637</v>
      </c>
      <c r="X62" s="78">
        <f>LevelizationSchedule!AB190</f>
        <v>7.7492982932951637</v>
      </c>
      <c r="Y62" s="78">
        <f>LevelizationSchedule!AC190</f>
        <v>7.7492982932951637</v>
      </c>
      <c r="Z62" s="78">
        <f>LevelizationSchedule!AD190</f>
        <v>7.7492982932951646</v>
      </c>
      <c r="AA62" s="78">
        <f>LevelizationSchedule!AE190</f>
        <v>7.7492982932951655</v>
      </c>
      <c r="AB62" s="78">
        <f>LevelizationSchedule!AF190</f>
        <v>7.7492982932951655</v>
      </c>
      <c r="AC62" s="78">
        <f>LevelizationSchedule!AG190</f>
        <v>7.7492982932951655</v>
      </c>
      <c r="AD62" s="78">
        <f>LevelizationSchedule!AH190</f>
        <v>7.7492982932951646</v>
      </c>
      <c r="AE62" s="78">
        <f>LevelizationSchedule!AI190</f>
        <v>7.7492982932951646</v>
      </c>
      <c r="AF62" s="78">
        <f>LevelizationSchedule!AJ190</f>
        <v>7.7492982932951628</v>
      </c>
      <c r="AG62" s="78">
        <f>LevelizationSchedule!AK190</f>
        <v>7.7492982932951646</v>
      </c>
      <c r="AH62" s="78">
        <f>LevelizationSchedule!AL190</f>
        <v>7.7492982932951664</v>
      </c>
      <c r="AI62" s="78">
        <f>LevelizationSchedule!AM190</f>
        <v>7.7492982932951646</v>
      </c>
      <c r="AJ62" s="78">
        <f>LevelizationSchedule!AN190</f>
        <v>7.7492982932951664</v>
      </c>
      <c r="AK62" s="78">
        <f>LevelizationSchedule!AO190</f>
        <v>7.7492982932951637</v>
      </c>
      <c r="AL62" s="78">
        <f>LevelizationSchedule!AP190</f>
        <v>7.7492982932951655</v>
      </c>
      <c r="AM62" s="78">
        <f>LevelizationSchedule!AQ190</f>
        <v>7.7492982932951646</v>
      </c>
      <c r="AN62" s="78">
        <f>LevelizationSchedule!AR190</f>
        <v>7.7492982932951646</v>
      </c>
      <c r="AO62" s="78">
        <f>LevelizationSchedule!AS190</f>
        <v>7.7492982932951646</v>
      </c>
      <c r="AP62" s="80">
        <f t="shared" si="74"/>
        <v>0</v>
      </c>
      <c r="AQ62" s="80">
        <f t="shared" si="0"/>
        <v>0</v>
      </c>
      <c r="AR62" s="80">
        <f t="shared" si="1"/>
        <v>0</v>
      </c>
      <c r="AS62" s="80">
        <f t="shared" si="2"/>
        <v>0</v>
      </c>
      <c r="AT62" s="80">
        <f t="shared" si="3"/>
        <v>0</v>
      </c>
      <c r="AU62" s="80">
        <f t="shared" si="4"/>
        <v>0</v>
      </c>
      <c r="AV62" s="80">
        <f t="shared" si="5"/>
        <v>0</v>
      </c>
      <c r="AW62" s="80">
        <f t="shared" si="6"/>
        <v>0</v>
      </c>
      <c r="AX62" s="80">
        <f t="shared" si="7"/>
        <v>6.4577485777459724</v>
      </c>
      <c r="AY62" s="80">
        <f t="shared" si="8"/>
        <v>6.4577485777459716</v>
      </c>
      <c r="AZ62" s="80">
        <f t="shared" si="9"/>
        <v>5.1661988621967767</v>
      </c>
      <c r="BA62" s="80">
        <f t="shared" si="10"/>
        <v>5.1661988621967758</v>
      </c>
      <c r="BB62" s="80">
        <f t="shared" si="11"/>
        <v>3.8746491466475819</v>
      </c>
      <c r="BC62" s="80">
        <f t="shared" si="12"/>
        <v>3.8746491466475805</v>
      </c>
      <c r="BD62" s="80">
        <f t="shared" si="13"/>
        <v>3.8746491466475814</v>
      </c>
      <c r="BE62" s="80">
        <f t="shared" si="14"/>
        <v>3.8746491466475814</v>
      </c>
      <c r="BF62" s="80">
        <f t="shared" si="15"/>
        <v>3.8746491466475819</v>
      </c>
      <c r="BG62" s="80">
        <f t="shared" si="16"/>
        <v>3.8746491466475814</v>
      </c>
      <c r="BH62" s="80">
        <f t="shared" si="17"/>
        <v>3.8746491466475823</v>
      </c>
      <c r="BI62" s="80">
        <f t="shared" si="18"/>
        <v>3.8746491466475819</v>
      </c>
      <c r="BJ62" s="80">
        <f t="shared" si="19"/>
        <v>3.8746491466475819</v>
      </c>
      <c r="BK62" s="80">
        <f t="shared" si="20"/>
        <v>3.8746491466475819</v>
      </c>
      <c r="BL62" s="80">
        <f t="shared" si="21"/>
        <v>3.8746491466475823</v>
      </c>
      <c r="BM62" s="80">
        <f t="shared" si="22"/>
        <v>3.8746491466475828</v>
      </c>
      <c r="BN62" s="80">
        <f t="shared" si="23"/>
        <v>3.8746491466475828</v>
      </c>
      <c r="BO62" s="80">
        <f t="shared" si="24"/>
        <v>3.8746491466475828</v>
      </c>
      <c r="BP62" s="80">
        <f t="shared" si="25"/>
        <v>3.8746491466475823</v>
      </c>
      <c r="BQ62" s="80">
        <f t="shared" si="26"/>
        <v>3.8746491466475823</v>
      </c>
      <c r="BR62" s="80">
        <f t="shared" si="27"/>
        <v>3.8746491466475814</v>
      </c>
      <c r="BS62" s="80">
        <f t="shared" si="28"/>
        <v>3.8746491466475823</v>
      </c>
      <c r="BT62" s="80">
        <f t="shared" si="29"/>
        <v>3.8746491466475832</v>
      </c>
      <c r="BU62" s="80">
        <f t="shared" si="30"/>
        <v>3.8746491466475823</v>
      </c>
      <c r="BV62" s="80">
        <f t="shared" si="31"/>
        <v>3.8746491466475832</v>
      </c>
      <c r="BW62" s="80">
        <f t="shared" si="32"/>
        <v>3.8746491466475819</v>
      </c>
      <c r="BX62" s="80">
        <f t="shared" si="33"/>
        <v>3.8746491466475828</v>
      </c>
      <c r="BY62" s="80">
        <f t="shared" si="34"/>
        <v>3.8746491466475823</v>
      </c>
      <c r="BZ62" s="80">
        <f t="shared" si="35"/>
        <v>3.8746491466475823</v>
      </c>
      <c r="CA62" s="80">
        <f t="shared" si="36"/>
        <v>3.8746491466475823</v>
      </c>
      <c r="CB62" s="83">
        <f t="shared" si="75"/>
        <v>0</v>
      </c>
      <c r="CC62" s="83">
        <f t="shared" si="37"/>
        <v>0</v>
      </c>
      <c r="CD62" s="83">
        <f t="shared" si="38"/>
        <v>0</v>
      </c>
      <c r="CE62" s="83">
        <f t="shared" si="39"/>
        <v>0</v>
      </c>
      <c r="CF62" s="83">
        <f t="shared" si="40"/>
        <v>0</v>
      </c>
      <c r="CG62" s="83">
        <f t="shared" si="41"/>
        <v>0</v>
      </c>
      <c r="CH62" s="83">
        <f t="shared" si="42"/>
        <v>0</v>
      </c>
      <c r="CI62" s="83">
        <f t="shared" si="43"/>
        <v>0</v>
      </c>
      <c r="CJ62" s="83">
        <f t="shared" si="44"/>
        <v>6.4577485777459724</v>
      </c>
      <c r="CK62" s="83">
        <f t="shared" si="45"/>
        <v>6.4577485777459716</v>
      </c>
      <c r="CL62" s="83">
        <f t="shared" si="46"/>
        <v>5.1661988621967767</v>
      </c>
      <c r="CM62" s="83">
        <f t="shared" si="47"/>
        <v>5.1661988621967758</v>
      </c>
      <c r="CN62" s="83">
        <f t="shared" si="48"/>
        <v>3.8746491466475819</v>
      </c>
      <c r="CO62" s="83">
        <f t="shared" si="49"/>
        <v>3.8746491466475805</v>
      </c>
      <c r="CP62" s="83">
        <f t="shared" si="50"/>
        <v>3.8746491466475814</v>
      </c>
      <c r="CQ62" s="83">
        <f t="shared" si="51"/>
        <v>3.8746491466475814</v>
      </c>
      <c r="CR62" s="83">
        <f t="shared" si="52"/>
        <v>3.8746491466475819</v>
      </c>
      <c r="CS62" s="83">
        <f t="shared" si="53"/>
        <v>3.8746491466475814</v>
      </c>
      <c r="CT62" s="83">
        <f t="shared" si="54"/>
        <v>3.8746491466475823</v>
      </c>
      <c r="CU62" s="83">
        <f t="shared" si="55"/>
        <v>3.8746491466475819</v>
      </c>
      <c r="CV62" s="83">
        <f t="shared" si="56"/>
        <v>3.8746491466475819</v>
      </c>
      <c r="CW62" s="83">
        <f t="shared" si="57"/>
        <v>3.8746491466475819</v>
      </c>
      <c r="CX62" s="83">
        <f t="shared" si="58"/>
        <v>3.8746491466475823</v>
      </c>
      <c r="CY62" s="83">
        <f t="shared" si="59"/>
        <v>3.8746491466475828</v>
      </c>
      <c r="CZ62" s="83">
        <f t="shared" si="60"/>
        <v>3.8746491466475828</v>
      </c>
      <c r="DA62" s="83">
        <f t="shared" si="61"/>
        <v>3.8746491466475828</v>
      </c>
      <c r="DB62" s="83">
        <f t="shared" si="62"/>
        <v>3.8746491466475823</v>
      </c>
      <c r="DC62" s="83">
        <f t="shared" si="63"/>
        <v>3.8746491466475823</v>
      </c>
      <c r="DD62" s="83">
        <f t="shared" si="64"/>
        <v>3.8746491466475814</v>
      </c>
      <c r="DE62" s="83">
        <f t="shared" si="65"/>
        <v>3.8746491466475823</v>
      </c>
      <c r="DF62" s="83">
        <f t="shared" si="66"/>
        <v>3.8746491466475832</v>
      </c>
      <c r="DG62" s="83">
        <f t="shared" si="67"/>
        <v>3.8746491466475823</v>
      </c>
      <c r="DH62" s="83">
        <f t="shared" si="68"/>
        <v>3.8746491466475832</v>
      </c>
      <c r="DI62" s="83">
        <f t="shared" si="69"/>
        <v>3.8746491466475819</v>
      </c>
      <c r="DJ62" s="83">
        <f t="shared" si="70"/>
        <v>3.8746491466475828</v>
      </c>
      <c r="DK62" s="83">
        <f t="shared" si="71"/>
        <v>3.8746491466475823</v>
      </c>
      <c r="DL62" s="83">
        <f t="shared" si="72"/>
        <v>3.8746491466475823</v>
      </c>
      <c r="DM62" s="83">
        <f t="shared" si="73"/>
        <v>3.8746491466475823</v>
      </c>
    </row>
    <row r="63" spans="2:117" ht="18" thickBot="1" x14ac:dyDescent="0.4">
      <c r="B63" s="28" t="s">
        <v>2182</v>
      </c>
      <c r="C63" s="29"/>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K76" sqref="K76"/>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2206</v>
      </c>
      <c r="D2" s="273" t="s">
        <v>2260</v>
      </c>
    </row>
    <row r="4" spans="2:117" ht="17.25" customHeight="1" x14ac:dyDescent="0.35">
      <c r="B4" s="327" t="s">
        <v>16</v>
      </c>
      <c r="C4" s="327" t="s">
        <v>2186</v>
      </c>
      <c r="D4" s="344" t="s">
        <v>2161</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2210</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2211</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86">
        <f>LevelizationSchedule!H196</f>
        <v>0</v>
      </c>
      <c r="E6" s="86">
        <f>LevelizationSchedule!I196</f>
        <v>0</v>
      </c>
      <c r="F6" s="86">
        <f>LevelizationSchedule!J196</f>
        <v>0</v>
      </c>
      <c r="G6" s="86">
        <f>LevelizationSchedule!K196</f>
        <v>0</v>
      </c>
      <c r="H6" s="86">
        <f>LevelizationSchedule!L196</f>
        <v>0</v>
      </c>
      <c r="I6" s="86">
        <f>LevelizationSchedule!M196</f>
        <v>0</v>
      </c>
      <c r="J6" s="86">
        <f>LevelizationSchedule!N196</f>
        <v>0</v>
      </c>
      <c r="K6" s="86">
        <f>LevelizationSchedule!O196</f>
        <v>11.794214457267181</v>
      </c>
      <c r="L6" s="86">
        <f>LevelizationSchedule!P196</f>
        <v>47.77317168027794</v>
      </c>
      <c r="M6" s="86">
        <f>LevelizationSchedule!Q196</f>
        <v>108.19115848078539</v>
      </c>
      <c r="N6" s="86">
        <f>LevelizationSchedule!R196</f>
        <v>176.16711224519005</v>
      </c>
      <c r="O6" s="86">
        <f>LevelizationSchedule!S196</f>
        <v>263.76132249098396</v>
      </c>
      <c r="P6" s="86">
        <f>LevelizationSchedule!T196</f>
        <v>336.85662998888375</v>
      </c>
      <c r="Q6" s="86">
        <f>LevelizationSchedule!U196</f>
        <v>407.75443190572622</v>
      </c>
      <c r="R6" s="86">
        <f>LevelizationSchedule!V196</f>
        <v>472.22884847434199</v>
      </c>
      <c r="S6" s="86">
        <f>LevelizationSchedule!W196</f>
        <v>528.15949164149708</v>
      </c>
      <c r="T6" s="86">
        <f>LevelizationSchedule!X196</f>
        <v>577.21687697365132</v>
      </c>
      <c r="U6" s="86">
        <f>LevelizationSchedule!Y196</f>
        <v>616.31697648390741</v>
      </c>
      <c r="V6" s="86">
        <f>LevelizationSchedule!Z196</f>
        <v>647.04746443188287</v>
      </c>
      <c r="W6" s="86">
        <f>LevelizationSchedule!AA196</f>
        <v>674.6604969042138</v>
      </c>
      <c r="X6" s="86">
        <f>LevelizationSchedule!AB196</f>
        <v>698.80305089964793</v>
      </c>
      <c r="Y6" s="86">
        <f>LevelizationSchedule!AC196</f>
        <v>718.1409999103505</v>
      </c>
      <c r="Z6" s="86">
        <f>LevelizationSchedule!AD196</f>
        <v>734.254275967171</v>
      </c>
      <c r="AA6" s="86">
        <f>LevelizationSchedule!AE196</f>
        <v>743.37336104789028</v>
      </c>
      <c r="AB6" s="86">
        <f>LevelizationSchedule!AF196</f>
        <v>749.62217467196945</v>
      </c>
      <c r="AC6" s="86">
        <f>LevelizationSchedule!AG196</f>
        <v>751.11393424197558</v>
      </c>
      <c r="AD6" s="86">
        <f>LevelizationSchedule!AH196</f>
        <v>755.43544394991909</v>
      </c>
      <c r="AE6" s="86">
        <f>LevelizationSchedule!AI196</f>
        <v>761.19454394929085</v>
      </c>
      <c r="AF6" s="86">
        <f>LevelizationSchedule!AJ196</f>
        <v>767.24209412269147</v>
      </c>
      <c r="AG6" s="86">
        <f>LevelizationSchedule!AK196</f>
        <v>773.12223145161465</v>
      </c>
      <c r="AH6" s="86">
        <f>LevelizationSchedule!AL196</f>
        <v>778.74405297926376</v>
      </c>
      <c r="AI6" s="86">
        <f>LevelizationSchedule!AM196</f>
        <v>784.33584939966272</v>
      </c>
      <c r="AJ6" s="86">
        <f>LevelizationSchedule!AN196</f>
        <v>789.69513169308061</v>
      </c>
      <c r="AK6" s="86">
        <f>LevelizationSchedule!AO196</f>
        <v>795.2940716790747</v>
      </c>
      <c r="AL6" s="86">
        <f>LevelizationSchedule!AP196</f>
        <v>800.96167117238849</v>
      </c>
      <c r="AM6" s="86">
        <f>LevelizationSchedule!AQ196</f>
        <v>806.65499204127843</v>
      </c>
      <c r="AN6" s="86">
        <f>LevelizationSchedule!AR196</f>
        <v>812.37346315740217</v>
      </c>
      <c r="AO6" s="86">
        <f>LevelizationSchedule!AS196</f>
        <v>818.09437028388811</v>
      </c>
      <c r="AP6" s="87">
        <f>D6*50%</f>
        <v>0</v>
      </c>
      <c r="AQ6" s="87">
        <f t="shared" ref="AQ6:BF22" si="0">E6*50%</f>
        <v>0</v>
      </c>
      <c r="AR6" s="87">
        <f t="shared" si="0"/>
        <v>0</v>
      </c>
      <c r="AS6" s="87">
        <f t="shared" si="0"/>
        <v>0</v>
      </c>
      <c r="AT6" s="87">
        <f t="shared" si="0"/>
        <v>0</v>
      </c>
      <c r="AU6" s="87">
        <f t="shared" si="0"/>
        <v>0</v>
      </c>
      <c r="AV6" s="87">
        <f t="shared" si="0"/>
        <v>0</v>
      </c>
      <c r="AW6" s="87">
        <f t="shared" si="0"/>
        <v>5.8971072286335904</v>
      </c>
      <c r="AX6" s="87">
        <f t="shared" si="0"/>
        <v>23.88658584013897</v>
      </c>
      <c r="AY6" s="87">
        <f t="shared" si="0"/>
        <v>54.095579240392695</v>
      </c>
      <c r="AZ6" s="87">
        <f t="shared" si="0"/>
        <v>88.083556122595027</v>
      </c>
      <c r="BA6" s="87">
        <f t="shared" si="0"/>
        <v>131.88066124549198</v>
      </c>
      <c r="BB6" s="87">
        <f t="shared" si="0"/>
        <v>168.42831499444188</v>
      </c>
      <c r="BC6" s="87">
        <f t="shared" si="0"/>
        <v>203.87721595286311</v>
      </c>
      <c r="BD6" s="87">
        <f t="shared" si="0"/>
        <v>236.11442423717099</v>
      </c>
      <c r="BE6" s="87">
        <f t="shared" si="0"/>
        <v>264.07974582074854</v>
      </c>
      <c r="BF6" s="87">
        <f t="shared" si="0"/>
        <v>288.60843848682566</v>
      </c>
      <c r="BG6" s="87">
        <f t="shared" ref="BG6:BV22" si="1">U6*50%</f>
        <v>308.15848824195371</v>
      </c>
      <c r="BH6" s="87">
        <f t="shared" si="1"/>
        <v>323.52373221594144</v>
      </c>
      <c r="BI6" s="87">
        <f t="shared" si="1"/>
        <v>337.3302484521069</v>
      </c>
      <c r="BJ6" s="87">
        <f t="shared" si="1"/>
        <v>349.40152544982396</v>
      </c>
      <c r="BK6" s="87">
        <f t="shared" si="1"/>
        <v>359.07049995517525</v>
      </c>
      <c r="BL6" s="87">
        <f t="shared" si="1"/>
        <v>367.1271379835855</v>
      </c>
      <c r="BM6" s="87">
        <f t="shared" si="1"/>
        <v>371.68668052394514</v>
      </c>
      <c r="BN6" s="87">
        <f t="shared" si="1"/>
        <v>374.81108733598472</v>
      </c>
      <c r="BO6" s="87">
        <f t="shared" si="1"/>
        <v>375.55696712098779</v>
      </c>
      <c r="BP6" s="87">
        <f t="shared" si="1"/>
        <v>377.71772197495955</v>
      </c>
      <c r="BQ6" s="87">
        <f t="shared" si="1"/>
        <v>380.59727197464542</v>
      </c>
      <c r="BR6" s="87">
        <f t="shared" si="1"/>
        <v>383.62104706134573</v>
      </c>
      <c r="BS6" s="87">
        <f t="shared" si="1"/>
        <v>386.56111572580733</v>
      </c>
      <c r="BT6" s="87">
        <f t="shared" si="1"/>
        <v>389.37202648963188</v>
      </c>
      <c r="BU6" s="87">
        <f t="shared" si="1"/>
        <v>392.16792469983136</v>
      </c>
      <c r="BV6" s="87">
        <f t="shared" si="1"/>
        <v>394.84756584654031</v>
      </c>
      <c r="BW6" s="87">
        <f t="shared" ref="BW6:CA59" si="2">AK6*50%</f>
        <v>397.64703583953735</v>
      </c>
      <c r="BX6" s="87">
        <f t="shared" si="2"/>
        <v>400.48083558619425</v>
      </c>
      <c r="BY6" s="87">
        <f t="shared" si="2"/>
        <v>403.32749602063922</v>
      </c>
      <c r="BZ6" s="87">
        <f t="shared" si="2"/>
        <v>406.18673157870109</v>
      </c>
      <c r="CA6" s="87">
        <f t="shared" si="2"/>
        <v>409.04718514194406</v>
      </c>
      <c r="CB6" s="88">
        <f>D6*50%</f>
        <v>0</v>
      </c>
      <c r="CC6" s="88">
        <f t="shared" ref="CC6:CR22" si="3">E6*50%</f>
        <v>0</v>
      </c>
      <c r="CD6" s="88">
        <f t="shared" si="3"/>
        <v>0</v>
      </c>
      <c r="CE6" s="88">
        <f t="shared" si="3"/>
        <v>0</v>
      </c>
      <c r="CF6" s="88">
        <f t="shared" si="3"/>
        <v>0</v>
      </c>
      <c r="CG6" s="88">
        <f t="shared" si="3"/>
        <v>0</v>
      </c>
      <c r="CH6" s="88">
        <f t="shared" si="3"/>
        <v>0</v>
      </c>
      <c r="CI6" s="88">
        <f t="shared" si="3"/>
        <v>5.8971072286335904</v>
      </c>
      <c r="CJ6" s="88">
        <f t="shared" si="3"/>
        <v>23.88658584013897</v>
      </c>
      <c r="CK6" s="88">
        <f t="shared" si="3"/>
        <v>54.095579240392695</v>
      </c>
      <c r="CL6" s="88">
        <f t="shared" si="3"/>
        <v>88.083556122595027</v>
      </c>
      <c r="CM6" s="88">
        <f t="shared" si="3"/>
        <v>131.88066124549198</v>
      </c>
      <c r="CN6" s="88">
        <f t="shared" si="3"/>
        <v>168.42831499444188</v>
      </c>
      <c r="CO6" s="88">
        <f t="shared" si="3"/>
        <v>203.87721595286311</v>
      </c>
      <c r="CP6" s="88">
        <f t="shared" si="3"/>
        <v>236.11442423717099</v>
      </c>
      <c r="CQ6" s="88">
        <f t="shared" si="3"/>
        <v>264.07974582074854</v>
      </c>
      <c r="CR6" s="88">
        <f t="shared" si="3"/>
        <v>288.60843848682566</v>
      </c>
      <c r="CS6" s="88">
        <f t="shared" ref="CS6:DH22" si="4">U6*50%</f>
        <v>308.15848824195371</v>
      </c>
      <c r="CT6" s="88">
        <f t="shared" si="4"/>
        <v>323.52373221594144</v>
      </c>
      <c r="CU6" s="88">
        <f t="shared" si="4"/>
        <v>337.3302484521069</v>
      </c>
      <c r="CV6" s="88">
        <f t="shared" si="4"/>
        <v>349.40152544982396</v>
      </c>
      <c r="CW6" s="88">
        <f t="shared" si="4"/>
        <v>359.07049995517525</v>
      </c>
      <c r="CX6" s="88">
        <f t="shared" si="4"/>
        <v>367.1271379835855</v>
      </c>
      <c r="CY6" s="88">
        <f t="shared" si="4"/>
        <v>371.68668052394514</v>
      </c>
      <c r="CZ6" s="88">
        <f t="shared" si="4"/>
        <v>374.81108733598472</v>
      </c>
      <c r="DA6" s="88">
        <f t="shared" si="4"/>
        <v>375.55696712098779</v>
      </c>
      <c r="DB6" s="88">
        <f t="shared" si="4"/>
        <v>377.71772197495955</v>
      </c>
      <c r="DC6" s="88">
        <f t="shared" si="4"/>
        <v>380.59727197464542</v>
      </c>
      <c r="DD6" s="88">
        <f t="shared" si="4"/>
        <v>383.62104706134573</v>
      </c>
      <c r="DE6" s="88">
        <f t="shared" si="4"/>
        <v>386.56111572580733</v>
      </c>
      <c r="DF6" s="88">
        <f t="shared" si="4"/>
        <v>389.37202648963188</v>
      </c>
      <c r="DG6" s="88">
        <f t="shared" si="4"/>
        <v>392.16792469983136</v>
      </c>
      <c r="DH6" s="88">
        <f t="shared" si="4"/>
        <v>394.84756584654031</v>
      </c>
      <c r="DI6" s="88">
        <f t="shared" ref="DI6:DM59" si="5">AK6*50%</f>
        <v>397.64703583953735</v>
      </c>
      <c r="DJ6" s="88">
        <f t="shared" si="5"/>
        <v>400.48083558619425</v>
      </c>
      <c r="DK6" s="88">
        <f t="shared" si="5"/>
        <v>403.32749602063922</v>
      </c>
      <c r="DL6" s="88">
        <f t="shared" si="5"/>
        <v>406.18673157870109</v>
      </c>
      <c r="DM6" s="88">
        <f t="shared" si="5"/>
        <v>409.04718514194406</v>
      </c>
    </row>
    <row r="7" spans="2:117" x14ac:dyDescent="0.35">
      <c r="B7" s="27" t="s">
        <v>2072</v>
      </c>
      <c r="C7" s="27" t="s">
        <v>53</v>
      </c>
      <c r="D7" s="86">
        <f>LevelizationSchedule!H197</f>
        <v>0</v>
      </c>
      <c r="E7" s="86">
        <f>LevelizationSchedule!I197</f>
        <v>0</v>
      </c>
      <c r="F7" s="86">
        <f>LevelizationSchedule!J197</f>
        <v>0</v>
      </c>
      <c r="G7" s="86">
        <f>LevelizationSchedule!K197</f>
        <v>0</v>
      </c>
      <c r="H7" s="86">
        <f>LevelizationSchedule!L197</f>
        <v>0</v>
      </c>
      <c r="I7" s="86">
        <f>LevelizationSchedule!M197</f>
        <v>0</v>
      </c>
      <c r="J7" s="86">
        <f>LevelizationSchedule!N197</f>
        <v>0</v>
      </c>
      <c r="K7" s="86">
        <f>LevelizationSchedule!O197</f>
        <v>61.787836127739887</v>
      </c>
      <c r="L7" s="86">
        <f>LevelizationSchedule!P197</f>
        <v>123.57586827395301</v>
      </c>
      <c r="M7" s="86">
        <f>LevelizationSchedule!Q197</f>
        <v>185.37027718305876</v>
      </c>
      <c r="N7" s="86">
        <f>LevelizationSchedule!R197</f>
        <v>247.17724363869257</v>
      </c>
      <c r="O7" s="86">
        <f>LevelizationSchedule!S197</f>
        <v>309.00294908197674</v>
      </c>
      <c r="P7" s="86">
        <f>LevelizationSchedule!T197</f>
        <v>370.85357622979689</v>
      </c>
      <c r="Q7" s="86">
        <f>LevelizationSchedule!U197</f>
        <v>421.62556685419497</v>
      </c>
      <c r="R7" s="86">
        <f>LevelizationSchedule!V197</f>
        <v>461.97810893716451</v>
      </c>
      <c r="S7" s="86">
        <f>LevelizationSchedule!W197</f>
        <v>502.58861946459569</v>
      </c>
      <c r="T7" s="86">
        <f>LevelizationSchedule!X197</f>
        <v>536.23770935019525</v>
      </c>
      <c r="U7" s="86">
        <f>LevelizationSchedule!Y197</f>
        <v>557.54324907887383</v>
      </c>
      <c r="V7" s="86">
        <f>LevelizationSchedule!Z197</f>
        <v>579.31002196832094</v>
      </c>
      <c r="W7" s="86">
        <f>LevelizationSchedule!AA197</f>
        <v>601.53608546377905</v>
      </c>
      <c r="X7" s="86">
        <f>LevelizationSchedule!AB197</f>
        <v>624.19960805587073</v>
      </c>
      <c r="Y7" s="86">
        <f>LevelizationSchedule!AC197</f>
        <v>632.14496006602906</v>
      </c>
      <c r="Z7" s="86">
        <f>LevelizationSchedule!AD197</f>
        <v>636.72539491990392</v>
      </c>
      <c r="AA7" s="86">
        <f>LevelizationSchedule!AE197</f>
        <v>641.84626625602255</v>
      </c>
      <c r="AB7" s="86">
        <f>LevelizationSchedule!AF197</f>
        <v>647.43397586014078</v>
      </c>
      <c r="AC7" s="86">
        <f>LevelizationSchedule!AG197</f>
        <v>653.44333828335766</v>
      </c>
      <c r="AD7" s="86">
        <f>LevelizationSchedule!AH197</f>
        <v>659.86501431953241</v>
      </c>
      <c r="AE7" s="86">
        <f>LevelizationSchedule!AI197</f>
        <v>666.66863994224491</v>
      </c>
      <c r="AF7" s="86">
        <f>LevelizationSchedule!AJ197</f>
        <v>672.75938163089063</v>
      </c>
      <c r="AG7" s="86">
        <f>LevelizationSchedule!AK197</f>
        <v>678.87632241295762</v>
      </c>
      <c r="AH7" s="86">
        <f>LevelizationSchedule!AL197</f>
        <v>685.19546540103363</v>
      </c>
      <c r="AI7" s="86">
        <f>LevelizationSchedule!AM197</f>
        <v>691.6834145094989</v>
      </c>
      <c r="AJ7" s="86">
        <f>LevelizationSchedule!AN197</f>
        <v>698.27135266012419</v>
      </c>
      <c r="AK7" s="86">
        <f>LevelizationSchedule!AO197</f>
        <v>704.9468471264961</v>
      </c>
      <c r="AL7" s="86">
        <f>LevelizationSchedule!AP197</f>
        <v>711.71351224113221</v>
      </c>
      <c r="AM7" s="86">
        <f>LevelizationSchedule!AQ197</f>
        <v>718.57719451645903</v>
      </c>
      <c r="AN7" s="86">
        <f>LevelizationSchedule!AR197</f>
        <v>725.5055284549336</v>
      </c>
      <c r="AO7" s="86">
        <f>LevelizationSchedule!AS197</f>
        <v>732.48204605354999</v>
      </c>
      <c r="AP7" s="87">
        <f t="shared" ref="AP7:BE37" si="6">D7*50%</f>
        <v>0</v>
      </c>
      <c r="AQ7" s="87">
        <f t="shared" si="0"/>
        <v>0</v>
      </c>
      <c r="AR7" s="87">
        <f t="shared" si="0"/>
        <v>0</v>
      </c>
      <c r="AS7" s="87">
        <f t="shared" si="0"/>
        <v>0</v>
      </c>
      <c r="AT7" s="87">
        <f t="shared" si="0"/>
        <v>0</v>
      </c>
      <c r="AU7" s="87">
        <f t="shared" si="0"/>
        <v>0</v>
      </c>
      <c r="AV7" s="87">
        <f t="shared" si="0"/>
        <v>0</v>
      </c>
      <c r="AW7" s="87">
        <f t="shared" si="0"/>
        <v>30.893918063869943</v>
      </c>
      <c r="AX7" s="87">
        <f t="shared" si="0"/>
        <v>61.787934136976503</v>
      </c>
      <c r="AY7" s="87">
        <f t="shared" si="0"/>
        <v>92.68513859152938</v>
      </c>
      <c r="AZ7" s="87">
        <f t="shared" si="0"/>
        <v>123.58862181934629</v>
      </c>
      <c r="BA7" s="87">
        <f t="shared" si="0"/>
        <v>154.50147454098837</v>
      </c>
      <c r="BB7" s="87">
        <f t="shared" si="0"/>
        <v>185.42678811489844</v>
      </c>
      <c r="BC7" s="87">
        <f t="shared" si="0"/>
        <v>210.81278342709749</v>
      </c>
      <c r="BD7" s="87">
        <f t="shared" si="0"/>
        <v>230.98905446858225</v>
      </c>
      <c r="BE7" s="87">
        <f t="shared" si="0"/>
        <v>251.29430973229785</v>
      </c>
      <c r="BF7" s="87">
        <f t="shared" si="0"/>
        <v>268.11885467509762</v>
      </c>
      <c r="BG7" s="87">
        <f t="shared" si="1"/>
        <v>278.77162453943691</v>
      </c>
      <c r="BH7" s="87">
        <f t="shared" si="1"/>
        <v>289.65501098416047</v>
      </c>
      <c r="BI7" s="87">
        <f t="shared" si="1"/>
        <v>300.76804273188952</v>
      </c>
      <c r="BJ7" s="87">
        <f t="shared" si="1"/>
        <v>312.09980402793536</v>
      </c>
      <c r="BK7" s="87">
        <f t="shared" si="1"/>
        <v>316.07248003301453</v>
      </c>
      <c r="BL7" s="87">
        <f t="shared" si="1"/>
        <v>318.36269745995196</v>
      </c>
      <c r="BM7" s="87">
        <f t="shared" si="1"/>
        <v>320.92313312801127</v>
      </c>
      <c r="BN7" s="87">
        <f t="shared" si="1"/>
        <v>323.71698793007039</v>
      </c>
      <c r="BO7" s="87">
        <f t="shared" si="1"/>
        <v>326.72166914167883</v>
      </c>
      <c r="BP7" s="87">
        <f t="shared" si="1"/>
        <v>329.9325071597662</v>
      </c>
      <c r="BQ7" s="87">
        <f t="shared" si="1"/>
        <v>333.33431997112245</v>
      </c>
      <c r="BR7" s="87">
        <f t="shared" si="1"/>
        <v>336.37969081544531</v>
      </c>
      <c r="BS7" s="87">
        <f t="shared" si="1"/>
        <v>339.43816120647881</v>
      </c>
      <c r="BT7" s="87">
        <f t="shared" si="1"/>
        <v>342.59773270051681</v>
      </c>
      <c r="BU7" s="87">
        <f t="shared" si="1"/>
        <v>345.84170725474945</v>
      </c>
      <c r="BV7" s="87">
        <f t="shared" si="1"/>
        <v>349.1356763300621</v>
      </c>
      <c r="BW7" s="87">
        <f t="shared" si="2"/>
        <v>352.47342356324805</v>
      </c>
      <c r="BX7" s="87">
        <f t="shared" si="2"/>
        <v>355.8567561205661</v>
      </c>
      <c r="BY7" s="87">
        <f t="shared" si="2"/>
        <v>359.28859725822952</v>
      </c>
      <c r="BZ7" s="87">
        <f t="shared" si="2"/>
        <v>362.7527642274668</v>
      </c>
      <c r="CA7" s="87">
        <f t="shared" si="2"/>
        <v>366.241023026775</v>
      </c>
      <c r="CB7" s="88">
        <f t="shared" ref="CB7:CQ37" si="7">D7*50%</f>
        <v>0</v>
      </c>
      <c r="CC7" s="88">
        <f t="shared" si="3"/>
        <v>0</v>
      </c>
      <c r="CD7" s="88">
        <f t="shared" si="3"/>
        <v>0</v>
      </c>
      <c r="CE7" s="88">
        <f t="shared" si="3"/>
        <v>0</v>
      </c>
      <c r="CF7" s="88">
        <f t="shared" si="3"/>
        <v>0</v>
      </c>
      <c r="CG7" s="88">
        <f t="shared" si="3"/>
        <v>0</v>
      </c>
      <c r="CH7" s="88">
        <f t="shared" si="3"/>
        <v>0</v>
      </c>
      <c r="CI7" s="88">
        <f t="shared" si="3"/>
        <v>30.893918063869943</v>
      </c>
      <c r="CJ7" s="88">
        <f t="shared" si="3"/>
        <v>61.787934136976503</v>
      </c>
      <c r="CK7" s="88">
        <f t="shared" si="3"/>
        <v>92.68513859152938</v>
      </c>
      <c r="CL7" s="88">
        <f t="shared" si="3"/>
        <v>123.58862181934629</v>
      </c>
      <c r="CM7" s="88">
        <f t="shared" si="3"/>
        <v>154.50147454098837</v>
      </c>
      <c r="CN7" s="88">
        <f t="shared" si="3"/>
        <v>185.42678811489844</v>
      </c>
      <c r="CO7" s="88">
        <f t="shared" si="3"/>
        <v>210.81278342709749</v>
      </c>
      <c r="CP7" s="88">
        <f t="shared" si="3"/>
        <v>230.98905446858225</v>
      </c>
      <c r="CQ7" s="88">
        <f t="shared" si="3"/>
        <v>251.29430973229785</v>
      </c>
      <c r="CR7" s="88">
        <f t="shared" si="3"/>
        <v>268.11885467509762</v>
      </c>
      <c r="CS7" s="88">
        <f t="shared" si="4"/>
        <v>278.77162453943691</v>
      </c>
      <c r="CT7" s="88">
        <f t="shared" si="4"/>
        <v>289.65501098416047</v>
      </c>
      <c r="CU7" s="88">
        <f t="shared" si="4"/>
        <v>300.76804273188952</v>
      </c>
      <c r="CV7" s="88">
        <f t="shared" si="4"/>
        <v>312.09980402793536</v>
      </c>
      <c r="CW7" s="88">
        <f t="shared" si="4"/>
        <v>316.07248003301453</v>
      </c>
      <c r="CX7" s="88">
        <f t="shared" si="4"/>
        <v>318.36269745995196</v>
      </c>
      <c r="CY7" s="88">
        <f t="shared" si="4"/>
        <v>320.92313312801127</v>
      </c>
      <c r="CZ7" s="88">
        <f t="shared" si="4"/>
        <v>323.71698793007039</v>
      </c>
      <c r="DA7" s="88">
        <f t="shared" si="4"/>
        <v>326.72166914167883</v>
      </c>
      <c r="DB7" s="88">
        <f t="shared" si="4"/>
        <v>329.9325071597662</v>
      </c>
      <c r="DC7" s="88">
        <f t="shared" si="4"/>
        <v>333.33431997112245</v>
      </c>
      <c r="DD7" s="88">
        <f t="shared" si="4"/>
        <v>336.37969081544531</v>
      </c>
      <c r="DE7" s="88">
        <f t="shared" si="4"/>
        <v>339.43816120647881</v>
      </c>
      <c r="DF7" s="88">
        <f t="shared" si="4"/>
        <v>342.59773270051681</v>
      </c>
      <c r="DG7" s="88">
        <f t="shared" si="4"/>
        <v>345.84170725474945</v>
      </c>
      <c r="DH7" s="88">
        <f t="shared" si="4"/>
        <v>349.1356763300621</v>
      </c>
      <c r="DI7" s="88">
        <f t="shared" si="5"/>
        <v>352.47342356324805</v>
      </c>
      <c r="DJ7" s="88">
        <f t="shared" si="5"/>
        <v>355.8567561205661</v>
      </c>
      <c r="DK7" s="88">
        <f t="shared" si="5"/>
        <v>359.28859725822952</v>
      </c>
      <c r="DL7" s="88">
        <f t="shared" si="5"/>
        <v>362.7527642274668</v>
      </c>
      <c r="DM7" s="88">
        <f t="shared" si="5"/>
        <v>366.241023026775</v>
      </c>
    </row>
    <row r="8" spans="2:117" x14ac:dyDescent="0.35">
      <c r="B8" s="27" t="s">
        <v>2071</v>
      </c>
      <c r="C8" s="27" t="s">
        <v>118</v>
      </c>
      <c r="D8" s="86">
        <f>LevelizationSchedule!H198</f>
        <v>0</v>
      </c>
      <c r="E8" s="86">
        <f>LevelizationSchedule!I198</f>
        <v>0</v>
      </c>
      <c r="F8" s="86">
        <f>LevelizationSchedule!J198</f>
        <v>0</v>
      </c>
      <c r="G8" s="86">
        <f>LevelizationSchedule!K198</f>
        <v>0</v>
      </c>
      <c r="H8" s="86">
        <f>LevelizationSchedule!L198</f>
        <v>0</v>
      </c>
      <c r="I8" s="86">
        <f>LevelizationSchedule!M198</f>
        <v>0</v>
      </c>
      <c r="J8" s="86">
        <f>LevelizationSchedule!N198</f>
        <v>0</v>
      </c>
      <c r="K8" s="86">
        <f>LevelizationSchedule!O198</f>
        <v>31.121296500462272</v>
      </c>
      <c r="L8" s="86">
        <f>LevelizationSchedule!P198</f>
        <v>66.397687359069877</v>
      </c>
      <c r="M8" s="86">
        <f>LevelizationSchedule!Q198</f>
        <v>112.06142723382101</v>
      </c>
      <c r="N8" s="86">
        <f>LevelizationSchedule!R198</f>
        <v>150.68226606907712</v>
      </c>
      <c r="O8" s="86">
        <f>LevelizationSchedule!S198</f>
        <v>189.29417518084702</v>
      </c>
      <c r="P8" s="86">
        <f>LevelizationSchedule!T198</f>
        <v>227.90085519636571</v>
      </c>
      <c r="Q8" s="86">
        <f>LevelizationSchedule!U198</f>
        <v>260.91024917520986</v>
      </c>
      <c r="R8" s="86">
        <f>LevelizationSchedule!V198</f>
        <v>287.88548595767435</v>
      </c>
      <c r="S8" s="86">
        <f>LevelizationSchedule!W198</f>
        <v>312.36739939177153</v>
      </c>
      <c r="T8" s="86">
        <f>LevelizationSchedule!X198</f>
        <v>332.81711850516029</v>
      </c>
      <c r="U8" s="86">
        <f>LevelizationSchedule!Y198</f>
        <v>347.76289156940538</v>
      </c>
      <c r="V8" s="86">
        <f>LevelizationSchedule!Z198</f>
        <v>360.86259593730574</v>
      </c>
      <c r="W8" s="86">
        <f>LevelizationSchedule!AA198</f>
        <v>372.90005246535719</v>
      </c>
      <c r="X8" s="86">
        <f>LevelizationSchedule!AB198</f>
        <v>386.64469377175732</v>
      </c>
      <c r="Y8" s="86">
        <f>LevelizationSchedule!AC198</f>
        <v>393.03416192916802</v>
      </c>
      <c r="Z8" s="86">
        <f>LevelizationSchedule!AD198</f>
        <v>396.73559991572</v>
      </c>
      <c r="AA8" s="86">
        <f>LevelizationSchedule!AE198</f>
        <v>397.93785749773332</v>
      </c>
      <c r="AB8" s="86">
        <f>LevelizationSchedule!AF198</f>
        <v>400.50578026265725</v>
      </c>
      <c r="AC8" s="86">
        <f>LevelizationSchedule!AG198</f>
        <v>403.80594599663192</v>
      </c>
      <c r="AD8" s="86">
        <f>LevelizationSchedule!AH198</f>
        <v>407.37782336743231</v>
      </c>
      <c r="AE8" s="86">
        <f>LevelizationSchedule!AI198</f>
        <v>411.19998230149503</v>
      </c>
      <c r="AF8" s="86">
        <f>LevelizationSchedule!AJ198</f>
        <v>414.72885455914974</v>
      </c>
      <c r="AG8" s="86">
        <f>LevelizationSchedule!AK198</f>
        <v>418.19392672120625</v>
      </c>
      <c r="AH8" s="86">
        <f>LevelizationSchedule!AL198</f>
        <v>421.55118595426046</v>
      </c>
      <c r="AI8" s="86">
        <f>LevelizationSchedule!AM198</f>
        <v>425.04362216629011</v>
      </c>
      <c r="AJ8" s="86">
        <f>LevelizationSchedule!AN198</f>
        <v>428.57752871098859</v>
      </c>
      <c r="AK8" s="86">
        <f>LevelizationSchedule!AO198</f>
        <v>432.11392802870159</v>
      </c>
      <c r="AL8" s="86">
        <f>LevelizationSchedule!AP198</f>
        <v>435.64073702400623</v>
      </c>
      <c r="AM8" s="86">
        <f>LevelizationSchedule!AQ198</f>
        <v>439.16716884446924</v>
      </c>
      <c r="AN8" s="86">
        <f>LevelizationSchedule!AR198</f>
        <v>442.69565885513396</v>
      </c>
      <c r="AO8" s="86">
        <f>LevelizationSchedule!AS198</f>
        <v>446.21592409308704</v>
      </c>
      <c r="AP8" s="87">
        <f t="shared" si="6"/>
        <v>0</v>
      </c>
      <c r="AQ8" s="87">
        <f t="shared" si="0"/>
        <v>0</v>
      </c>
      <c r="AR8" s="87">
        <f t="shared" si="0"/>
        <v>0</v>
      </c>
      <c r="AS8" s="87">
        <f t="shared" si="0"/>
        <v>0</v>
      </c>
      <c r="AT8" s="87">
        <f t="shared" si="0"/>
        <v>0</v>
      </c>
      <c r="AU8" s="87">
        <f t="shared" si="0"/>
        <v>0</v>
      </c>
      <c r="AV8" s="87">
        <f t="shared" si="0"/>
        <v>0</v>
      </c>
      <c r="AW8" s="87">
        <f t="shared" si="0"/>
        <v>15.560648250231136</v>
      </c>
      <c r="AX8" s="87">
        <f t="shared" si="0"/>
        <v>33.198843679534939</v>
      </c>
      <c r="AY8" s="87">
        <f t="shared" si="0"/>
        <v>56.030713616910504</v>
      </c>
      <c r="AZ8" s="87">
        <f t="shared" si="0"/>
        <v>75.341133034538558</v>
      </c>
      <c r="BA8" s="87">
        <f t="shared" si="0"/>
        <v>94.64708759042351</v>
      </c>
      <c r="BB8" s="87">
        <f t="shared" si="0"/>
        <v>113.95042759818286</v>
      </c>
      <c r="BC8" s="87">
        <f t="shared" si="0"/>
        <v>130.45512458760493</v>
      </c>
      <c r="BD8" s="87">
        <f t="shared" si="0"/>
        <v>143.94274297883717</v>
      </c>
      <c r="BE8" s="87">
        <f t="shared" si="0"/>
        <v>156.18369969588576</v>
      </c>
      <c r="BF8" s="87">
        <f t="shared" si="0"/>
        <v>166.40855925258015</v>
      </c>
      <c r="BG8" s="87">
        <f t="shared" si="1"/>
        <v>173.88144578470269</v>
      </c>
      <c r="BH8" s="87">
        <f t="shared" si="1"/>
        <v>180.43129796865287</v>
      </c>
      <c r="BI8" s="87">
        <f t="shared" si="1"/>
        <v>186.4500262326786</v>
      </c>
      <c r="BJ8" s="87">
        <f t="shared" si="1"/>
        <v>193.32234688587866</v>
      </c>
      <c r="BK8" s="87">
        <f t="shared" si="1"/>
        <v>196.51708096458401</v>
      </c>
      <c r="BL8" s="87">
        <f t="shared" si="1"/>
        <v>198.36779995786</v>
      </c>
      <c r="BM8" s="87">
        <f t="shared" si="1"/>
        <v>198.96892874886666</v>
      </c>
      <c r="BN8" s="87">
        <f t="shared" si="1"/>
        <v>200.25289013132863</v>
      </c>
      <c r="BO8" s="87">
        <f t="shared" si="1"/>
        <v>201.90297299831596</v>
      </c>
      <c r="BP8" s="87">
        <f t="shared" si="1"/>
        <v>203.68891168371616</v>
      </c>
      <c r="BQ8" s="87">
        <f t="shared" si="1"/>
        <v>205.59999115074751</v>
      </c>
      <c r="BR8" s="87">
        <f t="shared" si="1"/>
        <v>207.36442727957487</v>
      </c>
      <c r="BS8" s="87">
        <f t="shared" si="1"/>
        <v>209.09696336060313</v>
      </c>
      <c r="BT8" s="87">
        <f t="shared" si="1"/>
        <v>210.77559297713023</v>
      </c>
      <c r="BU8" s="87">
        <f t="shared" si="1"/>
        <v>212.52181108314505</v>
      </c>
      <c r="BV8" s="87">
        <f t="shared" si="1"/>
        <v>214.28876435549429</v>
      </c>
      <c r="BW8" s="87">
        <f t="shared" si="2"/>
        <v>216.0569640143508</v>
      </c>
      <c r="BX8" s="87">
        <f t="shared" si="2"/>
        <v>217.82036851200311</v>
      </c>
      <c r="BY8" s="87">
        <f t="shared" si="2"/>
        <v>219.58358442223462</v>
      </c>
      <c r="BZ8" s="87">
        <f t="shared" si="2"/>
        <v>221.34782942756698</v>
      </c>
      <c r="CA8" s="87">
        <f t="shared" si="2"/>
        <v>223.10796204654352</v>
      </c>
      <c r="CB8" s="88">
        <f t="shared" si="7"/>
        <v>0</v>
      </c>
      <c r="CC8" s="88">
        <f t="shared" si="3"/>
        <v>0</v>
      </c>
      <c r="CD8" s="88">
        <f t="shared" si="3"/>
        <v>0</v>
      </c>
      <c r="CE8" s="88">
        <f t="shared" si="3"/>
        <v>0</v>
      </c>
      <c r="CF8" s="88">
        <f t="shared" si="3"/>
        <v>0</v>
      </c>
      <c r="CG8" s="88">
        <f t="shared" si="3"/>
        <v>0</v>
      </c>
      <c r="CH8" s="88">
        <f t="shared" si="3"/>
        <v>0</v>
      </c>
      <c r="CI8" s="88">
        <f t="shared" si="3"/>
        <v>15.560648250231136</v>
      </c>
      <c r="CJ8" s="88">
        <f t="shared" si="3"/>
        <v>33.198843679534939</v>
      </c>
      <c r="CK8" s="88">
        <f t="shared" si="3"/>
        <v>56.030713616910504</v>
      </c>
      <c r="CL8" s="88">
        <f t="shared" si="3"/>
        <v>75.341133034538558</v>
      </c>
      <c r="CM8" s="88">
        <f t="shared" si="3"/>
        <v>94.64708759042351</v>
      </c>
      <c r="CN8" s="88">
        <f t="shared" si="3"/>
        <v>113.95042759818286</v>
      </c>
      <c r="CO8" s="88">
        <f t="shared" si="3"/>
        <v>130.45512458760493</v>
      </c>
      <c r="CP8" s="88">
        <f t="shared" si="3"/>
        <v>143.94274297883717</v>
      </c>
      <c r="CQ8" s="88">
        <f t="shared" si="3"/>
        <v>156.18369969588576</v>
      </c>
      <c r="CR8" s="88">
        <f t="shared" si="3"/>
        <v>166.40855925258015</v>
      </c>
      <c r="CS8" s="88">
        <f t="shared" si="4"/>
        <v>173.88144578470269</v>
      </c>
      <c r="CT8" s="88">
        <f t="shared" si="4"/>
        <v>180.43129796865287</v>
      </c>
      <c r="CU8" s="88">
        <f t="shared" si="4"/>
        <v>186.4500262326786</v>
      </c>
      <c r="CV8" s="88">
        <f t="shared" si="4"/>
        <v>193.32234688587866</v>
      </c>
      <c r="CW8" s="88">
        <f t="shared" si="4"/>
        <v>196.51708096458401</v>
      </c>
      <c r="CX8" s="88">
        <f t="shared" si="4"/>
        <v>198.36779995786</v>
      </c>
      <c r="CY8" s="88">
        <f t="shared" si="4"/>
        <v>198.96892874886666</v>
      </c>
      <c r="CZ8" s="88">
        <f t="shared" si="4"/>
        <v>200.25289013132863</v>
      </c>
      <c r="DA8" s="88">
        <f t="shared" si="4"/>
        <v>201.90297299831596</v>
      </c>
      <c r="DB8" s="88">
        <f t="shared" si="4"/>
        <v>203.68891168371616</v>
      </c>
      <c r="DC8" s="88">
        <f t="shared" si="4"/>
        <v>205.59999115074751</v>
      </c>
      <c r="DD8" s="88">
        <f t="shared" si="4"/>
        <v>207.36442727957487</v>
      </c>
      <c r="DE8" s="88">
        <f t="shared" si="4"/>
        <v>209.09696336060313</v>
      </c>
      <c r="DF8" s="88">
        <f t="shared" si="4"/>
        <v>210.77559297713023</v>
      </c>
      <c r="DG8" s="88">
        <f t="shared" si="4"/>
        <v>212.52181108314505</v>
      </c>
      <c r="DH8" s="88">
        <f t="shared" si="4"/>
        <v>214.28876435549429</v>
      </c>
      <c r="DI8" s="88">
        <f t="shared" si="5"/>
        <v>216.0569640143508</v>
      </c>
      <c r="DJ8" s="88">
        <f t="shared" si="5"/>
        <v>217.82036851200311</v>
      </c>
      <c r="DK8" s="88">
        <f t="shared" si="5"/>
        <v>219.58358442223462</v>
      </c>
      <c r="DL8" s="88">
        <f t="shared" si="5"/>
        <v>221.34782942756698</v>
      </c>
      <c r="DM8" s="88">
        <f t="shared" si="5"/>
        <v>223.10796204654352</v>
      </c>
    </row>
    <row r="9" spans="2:117" x14ac:dyDescent="0.35">
      <c r="B9" s="27" t="s">
        <v>2073</v>
      </c>
      <c r="C9" s="27" t="s">
        <v>60</v>
      </c>
      <c r="D9" s="86">
        <f>LevelizationSchedule!H199</f>
        <v>0</v>
      </c>
      <c r="E9" s="86">
        <f>LevelizationSchedule!I199</f>
        <v>0</v>
      </c>
      <c r="F9" s="86">
        <f>LevelizationSchedule!J199</f>
        <v>0</v>
      </c>
      <c r="G9" s="86">
        <f>LevelizationSchedule!K199</f>
        <v>0</v>
      </c>
      <c r="H9" s="86">
        <f>LevelizationSchedule!L199</f>
        <v>0</v>
      </c>
      <c r="I9" s="86">
        <f>LevelizationSchedule!M199</f>
        <v>0</v>
      </c>
      <c r="J9" s="86">
        <f>LevelizationSchedule!N199</f>
        <v>0</v>
      </c>
      <c r="K9" s="86">
        <f>LevelizationSchedule!O199</f>
        <v>211.93121411536583</v>
      </c>
      <c r="L9" s="86">
        <f>LevelizationSchedule!P199</f>
        <v>423.32827572966198</v>
      </c>
      <c r="M9" s="86">
        <f>LevelizationSchedule!Q199</f>
        <v>634.20838271994717</v>
      </c>
      <c r="N9" s="86">
        <f>LevelizationSchedule!R199</f>
        <v>844.58864966522071</v>
      </c>
      <c r="O9" s="86">
        <f>LevelizationSchedule!S199</f>
        <v>1054.4861093426989</v>
      </c>
      <c r="P9" s="86">
        <f>LevelizationSchedule!T199</f>
        <v>1263.9177142140893</v>
      </c>
      <c r="Q9" s="86">
        <f>LevelizationSchedule!U199</f>
        <v>1434.7941112411299</v>
      </c>
      <c r="R9" s="86">
        <f>LevelizationSchedule!V199</f>
        <v>1569.4680423914328</v>
      </c>
      <c r="S9" s="86">
        <f>LevelizationSchedule!W199</f>
        <v>1704.6495829816224</v>
      </c>
      <c r="T9" s="86">
        <f>LevelizationSchedule!X199</f>
        <v>1815.5712983748326</v>
      </c>
      <c r="U9" s="86">
        <f>LevelizationSchedule!Y199</f>
        <v>1883.8299746120701</v>
      </c>
      <c r="V9" s="86">
        <f>LevelizationSchedule!Z199</f>
        <v>1953.450211720914</v>
      </c>
      <c r="W9" s="86">
        <f>LevelizationSchedule!AA199</f>
        <v>2024.4197054589374</v>
      </c>
      <c r="X9" s="86">
        <f>LevelizationSchedule!AB199</f>
        <v>2096.6579074314805</v>
      </c>
      <c r="Y9" s="86">
        <f>LevelizationSchedule!AC199</f>
        <v>2118.1757486677602</v>
      </c>
      <c r="Z9" s="86">
        <f>LevelizationSchedule!AD199</f>
        <v>2128.0403160658425</v>
      </c>
      <c r="AA9" s="86">
        <f>LevelizationSchedule!AE199</f>
        <v>2139.6751962933126</v>
      </c>
      <c r="AB9" s="86">
        <f>LevelizationSchedule!AF199</f>
        <v>2152.8226472063461</v>
      </c>
      <c r="AC9" s="86">
        <f>LevelizationSchedule!AG199</f>
        <v>2167.3229793571604</v>
      </c>
      <c r="AD9" s="86">
        <f>LevelizationSchedule!AH199</f>
        <v>2183.1398112258817</v>
      </c>
      <c r="AE9" s="86">
        <f>LevelizationSchedule!AI199</f>
        <v>2200.1646948368207</v>
      </c>
      <c r="AF9" s="86">
        <f>LevelizationSchedule!AJ199</f>
        <v>2214.6383008405815</v>
      </c>
      <c r="AG9" s="86">
        <f>LevelizationSchedule!AK199</f>
        <v>2229.4024498913741</v>
      </c>
      <c r="AH9" s="86">
        <f>LevelizationSchedule!AL199</f>
        <v>2245.0617249143779</v>
      </c>
      <c r="AI9" s="86">
        <f>LevelizationSchedule!AM199</f>
        <v>2261.5009833897893</v>
      </c>
      <c r="AJ9" s="86">
        <f>LevelizationSchedule!AN199</f>
        <v>2278.4839009180937</v>
      </c>
      <c r="AK9" s="86">
        <f>LevelizationSchedule!AO199</f>
        <v>2295.9681708365683</v>
      </c>
      <c r="AL9" s="86">
        <f>LevelizationSchedule!AP199</f>
        <v>2313.9666645263405</v>
      </c>
      <c r="AM9" s="86">
        <f>LevelizationSchedule!AQ199</f>
        <v>2332.4457152658497</v>
      </c>
      <c r="AN9" s="86">
        <f>LevelizationSchedule!AR199</f>
        <v>2351.2434176959728</v>
      </c>
      <c r="AO9" s="86">
        <f>LevelizationSchedule!AS199</f>
        <v>2370.3044398903153</v>
      </c>
      <c r="AP9" s="87">
        <f t="shared" si="6"/>
        <v>0</v>
      </c>
      <c r="AQ9" s="87">
        <f t="shared" si="0"/>
        <v>0</v>
      </c>
      <c r="AR9" s="87">
        <f t="shared" si="0"/>
        <v>0</v>
      </c>
      <c r="AS9" s="87">
        <f t="shared" si="0"/>
        <v>0</v>
      </c>
      <c r="AT9" s="87">
        <f t="shared" si="0"/>
        <v>0</v>
      </c>
      <c r="AU9" s="87">
        <f t="shared" si="0"/>
        <v>0</v>
      </c>
      <c r="AV9" s="87">
        <f t="shared" si="0"/>
        <v>0</v>
      </c>
      <c r="AW9" s="87">
        <f t="shared" si="0"/>
        <v>105.96560705768292</v>
      </c>
      <c r="AX9" s="87">
        <f t="shared" si="0"/>
        <v>211.66413786483099</v>
      </c>
      <c r="AY9" s="87">
        <f t="shared" si="0"/>
        <v>317.10419135997358</v>
      </c>
      <c r="AZ9" s="87">
        <f t="shared" si="0"/>
        <v>422.29432483261036</v>
      </c>
      <c r="BA9" s="87">
        <f t="shared" si="0"/>
        <v>527.24305467134946</v>
      </c>
      <c r="BB9" s="87">
        <f t="shared" si="0"/>
        <v>631.95885710704465</v>
      </c>
      <c r="BC9" s="87">
        <f t="shared" si="0"/>
        <v>717.39705562056497</v>
      </c>
      <c r="BD9" s="87">
        <f t="shared" si="0"/>
        <v>784.73402119571642</v>
      </c>
      <c r="BE9" s="87">
        <f t="shared" si="0"/>
        <v>852.32479149081121</v>
      </c>
      <c r="BF9" s="87">
        <f t="shared" si="0"/>
        <v>907.78564918741631</v>
      </c>
      <c r="BG9" s="87">
        <f t="shared" si="1"/>
        <v>941.91498730603507</v>
      </c>
      <c r="BH9" s="87">
        <f t="shared" si="1"/>
        <v>976.72510586045701</v>
      </c>
      <c r="BI9" s="87">
        <f t="shared" si="1"/>
        <v>1012.2098527294687</v>
      </c>
      <c r="BJ9" s="87">
        <f t="shared" si="1"/>
        <v>1048.3289537157402</v>
      </c>
      <c r="BK9" s="87">
        <f t="shared" si="1"/>
        <v>1059.0878743338801</v>
      </c>
      <c r="BL9" s="87">
        <f t="shared" si="1"/>
        <v>1064.0201580329212</v>
      </c>
      <c r="BM9" s="87">
        <f t="shared" si="1"/>
        <v>1069.8375981466563</v>
      </c>
      <c r="BN9" s="87">
        <f t="shared" si="1"/>
        <v>1076.4113236031731</v>
      </c>
      <c r="BO9" s="87">
        <f t="shared" si="1"/>
        <v>1083.6614896785802</v>
      </c>
      <c r="BP9" s="87">
        <f t="shared" si="1"/>
        <v>1091.5699056129408</v>
      </c>
      <c r="BQ9" s="87">
        <f t="shared" si="1"/>
        <v>1100.0823474184103</v>
      </c>
      <c r="BR9" s="87">
        <f t="shared" si="1"/>
        <v>1107.3191504202907</v>
      </c>
      <c r="BS9" s="87">
        <f t="shared" si="1"/>
        <v>1114.701224945687</v>
      </c>
      <c r="BT9" s="87">
        <f t="shared" si="1"/>
        <v>1122.530862457189</v>
      </c>
      <c r="BU9" s="87">
        <f t="shared" si="1"/>
        <v>1130.7504916948947</v>
      </c>
      <c r="BV9" s="87">
        <f t="shared" si="1"/>
        <v>1139.2419504590468</v>
      </c>
      <c r="BW9" s="87">
        <f t="shared" si="2"/>
        <v>1147.9840854182842</v>
      </c>
      <c r="BX9" s="87">
        <f t="shared" si="2"/>
        <v>1156.9833322631703</v>
      </c>
      <c r="BY9" s="87">
        <f t="shared" si="2"/>
        <v>1166.2228576329248</v>
      </c>
      <c r="BZ9" s="87">
        <f t="shared" si="2"/>
        <v>1175.6217088479864</v>
      </c>
      <c r="CA9" s="87">
        <f t="shared" si="2"/>
        <v>1185.1522199451576</v>
      </c>
      <c r="CB9" s="88">
        <f t="shared" si="7"/>
        <v>0</v>
      </c>
      <c r="CC9" s="88">
        <f t="shared" si="3"/>
        <v>0</v>
      </c>
      <c r="CD9" s="88">
        <f t="shared" si="3"/>
        <v>0</v>
      </c>
      <c r="CE9" s="88">
        <f t="shared" si="3"/>
        <v>0</v>
      </c>
      <c r="CF9" s="88">
        <f t="shared" si="3"/>
        <v>0</v>
      </c>
      <c r="CG9" s="88">
        <f t="shared" si="3"/>
        <v>0</v>
      </c>
      <c r="CH9" s="88">
        <f t="shared" si="3"/>
        <v>0</v>
      </c>
      <c r="CI9" s="88">
        <f t="shared" si="3"/>
        <v>105.96560705768292</v>
      </c>
      <c r="CJ9" s="88">
        <f t="shared" si="3"/>
        <v>211.66413786483099</v>
      </c>
      <c r="CK9" s="88">
        <f t="shared" si="3"/>
        <v>317.10419135997358</v>
      </c>
      <c r="CL9" s="88">
        <f t="shared" si="3"/>
        <v>422.29432483261036</v>
      </c>
      <c r="CM9" s="88">
        <f t="shared" si="3"/>
        <v>527.24305467134946</v>
      </c>
      <c r="CN9" s="88">
        <f t="shared" si="3"/>
        <v>631.95885710704465</v>
      </c>
      <c r="CO9" s="88">
        <f t="shared" si="3"/>
        <v>717.39705562056497</v>
      </c>
      <c r="CP9" s="88">
        <f t="shared" si="3"/>
        <v>784.73402119571642</v>
      </c>
      <c r="CQ9" s="88">
        <f t="shared" si="3"/>
        <v>852.32479149081121</v>
      </c>
      <c r="CR9" s="88">
        <f t="shared" si="3"/>
        <v>907.78564918741631</v>
      </c>
      <c r="CS9" s="88">
        <f t="shared" si="4"/>
        <v>941.91498730603507</v>
      </c>
      <c r="CT9" s="88">
        <f t="shared" si="4"/>
        <v>976.72510586045701</v>
      </c>
      <c r="CU9" s="88">
        <f t="shared" si="4"/>
        <v>1012.2098527294687</v>
      </c>
      <c r="CV9" s="88">
        <f t="shared" si="4"/>
        <v>1048.3289537157402</v>
      </c>
      <c r="CW9" s="88">
        <f t="shared" si="4"/>
        <v>1059.0878743338801</v>
      </c>
      <c r="CX9" s="88">
        <f t="shared" si="4"/>
        <v>1064.0201580329212</v>
      </c>
      <c r="CY9" s="88">
        <f t="shared" si="4"/>
        <v>1069.8375981466563</v>
      </c>
      <c r="CZ9" s="88">
        <f t="shared" si="4"/>
        <v>1076.4113236031731</v>
      </c>
      <c r="DA9" s="88">
        <f t="shared" si="4"/>
        <v>1083.6614896785802</v>
      </c>
      <c r="DB9" s="88">
        <f t="shared" si="4"/>
        <v>1091.5699056129408</v>
      </c>
      <c r="DC9" s="88">
        <f t="shared" si="4"/>
        <v>1100.0823474184103</v>
      </c>
      <c r="DD9" s="88">
        <f t="shared" si="4"/>
        <v>1107.3191504202907</v>
      </c>
      <c r="DE9" s="88">
        <f t="shared" si="4"/>
        <v>1114.701224945687</v>
      </c>
      <c r="DF9" s="88">
        <f t="shared" si="4"/>
        <v>1122.530862457189</v>
      </c>
      <c r="DG9" s="88">
        <f t="shared" si="4"/>
        <v>1130.7504916948947</v>
      </c>
      <c r="DH9" s="88">
        <f t="shared" si="4"/>
        <v>1139.2419504590468</v>
      </c>
      <c r="DI9" s="88">
        <f t="shared" si="5"/>
        <v>1147.9840854182842</v>
      </c>
      <c r="DJ9" s="88">
        <f t="shared" si="5"/>
        <v>1156.9833322631703</v>
      </c>
      <c r="DK9" s="88">
        <f t="shared" si="5"/>
        <v>1166.2228576329248</v>
      </c>
      <c r="DL9" s="88">
        <f t="shared" si="5"/>
        <v>1175.6217088479864</v>
      </c>
      <c r="DM9" s="88">
        <f t="shared" si="5"/>
        <v>1185.1522199451576</v>
      </c>
    </row>
    <row r="10" spans="2:117" x14ac:dyDescent="0.35">
      <c r="B10" s="27" t="s">
        <v>2074</v>
      </c>
      <c r="C10" s="27" t="s">
        <v>125</v>
      </c>
      <c r="D10" s="86">
        <f>LevelizationSchedule!H200</f>
        <v>0</v>
      </c>
      <c r="E10" s="86">
        <f>LevelizationSchedule!I200</f>
        <v>0</v>
      </c>
      <c r="F10" s="86">
        <f>LevelizationSchedule!J200</f>
        <v>0</v>
      </c>
      <c r="G10" s="86">
        <f>LevelizationSchedule!K200</f>
        <v>0</v>
      </c>
      <c r="H10" s="86">
        <f>LevelizationSchedule!L200</f>
        <v>0</v>
      </c>
      <c r="I10" s="86">
        <f>LevelizationSchedule!M200</f>
        <v>0</v>
      </c>
      <c r="J10" s="86">
        <f>LevelizationSchedule!N200</f>
        <v>0</v>
      </c>
      <c r="K10" s="86">
        <f>LevelizationSchedule!O200</f>
        <v>54.092167017564691</v>
      </c>
      <c r="L10" s="86">
        <f>LevelizationSchedule!P200</f>
        <v>98.131065772948375</v>
      </c>
      <c r="M10" s="86">
        <f>LevelizationSchedule!Q200</f>
        <v>142.18032776547733</v>
      </c>
      <c r="N10" s="86">
        <f>LevelizationSchedule!R200</f>
        <v>186.24442084308933</v>
      </c>
      <c r="O10" s="86">
        <f>LevelizationSchedule!S200</f>
        <v>230.32781453870155</v>
      </c>
      <c r="P10" s="86">
        <f>LevelizationSchedule!T200</f>
        <v>274.43498052357393</v>
      </c>
      <c r="Q10" s="86">
        <f>LevelizationSchedule!U200</f>
        <v>308.84436763538025</v>
      </c>
      <c r="R10" s="86">
        <f>LevelizationSchedule!V200</f>
        <v>335.91546344110003</v>
      </c>
      <c r="S10" s="86">
        <f>LevelizationSchedule!W200</f>
        <v>364.88918998468847</v>
      </c>
      <c r="T10" s="86">
        <f>LevelizationSchedule!X200</f>
        <v>387.7306216175337</v>
      </c>
      <c r="U10" s="86">
        <f>LevelizationSchedule!Y200</f>
        <v>400.8868884741288</v>
      </c>
      <c r="V10" s="86">
        <f>LevelizationSchedule!Z200</f>
        <v>416.43137598280504</v>
      </c>
      <c r="W10" s="86">
        <f>LevelizationSchedule!AA200</f>
        <v>432.30602506378341</v>
      </c>
      <c r="X10" s="86">
        <f>LevelizationSchedule!AB200</f>
        <v>448.49646571134366</v>
      </c>
      <c r="Y10" s="86">
        <f>LevelizationSchedule!AC200</f>
        <v>451.74216569516068</v>
      </c>
      <c r="Z10" s="86">
        <f>LevelizationSchedule!AD200</f>
        <v>454.41073361276921</v>
      </c>
      <c r="AA10" s="86">
        <f>LevelizationSchedule!AE200</f>
        <v>458.09925037506287</v>
      </c>
      <c r="AB10" s="86">
        <f>LevelizationSchedule!AF200</f>
        <v>462.12579200010379</v>
      </c>
      <c r="AC10" s="86">
        <f>LevelizationSchedule!AG200</f>
        <v>466.45662309598941</v>
      </c>
      <c r="AD10" s="86">
        <f>LevelizationSchedule!AH200</f>
        <v>471.08313328572524</v>
      </c>
      <c r="AE10" s="86">
        <f>LevelizationSchedule!AI200</f>
        <v>475.98491656219642</v>
      </c>
      <c r="AF10" s="86">
        <f>LevelizationSchedule!AJ200</f>
        <v>480.21948605481674</v>
      </c>
      <c r="AG10" s="86">
        <f>LevelizationSchedule!AK200</f>
        <v>484.55807573196648</v>
      </c>
      <c r="AH10" s="86">
        <f>LevelizationSchedule!AL200</f>
        <v>489.01841226316577</v>
      </c>
      <c r="AI10" s="86">
        <f>LevelizationSchedule!AM200</f>
        <v>493.54740917183528</v>
      </c>
      <c r="AJ10" s="86">
        <f>LevelizationSchedule!AN200</f>
        <v>498.09756716065891</v>
      </c>
      <c r="AK10" s="86">
        <f>LevelizationSchedule!AO200</f>
        <v>502.65640679682735</v>
      </c>
      <c r="AL10" s="86">
        <f>LevelizationSchedule!AP200</f>
        <v>507.22513515544728</v>
      </c>
      <c r="AM10" s="86">
        <f>LevelizationSchedule!AQ200</f>
        <v>511.81738133560958</v>
      </c>
      <c r="AN10" s="86">
        <f>LevelizationSchedule!AR200</f>
        <v>516.42093755121437</v>
      </c>
      <c r="AO10" s="86">
        <f>LevelizationSchedule!AS200</f>
        <v>521.02230945920974</v>
      </c>
      <c r="AP10" s="87">
        <f t="shared" si="6"/>
        <v>0</v>
      </c>
      <c r="AQ10" s="87">
        <f t="shared" si="0"/>
        <v>0</v>
      </c>
      <c r="AR10" s="87">
        <f t="shared" si="0"/>
        <v>0</v>
      </c>
      <c r="AS10" s="87">
        <f t="shared" si="0"/>
        <v>0</v>
      </c>
      <c r="AT10" s="87">
        <f t="shared" si="0"/>
        <v>0</v>
      </c>
      <c r="AU10" s="87">
        <f t="shared" si="0"/>
        <v>0</v>
      </c>
      <c r="AV10" s="87">
        <f t="shared" si="0"/>
        <v>0</v>
      </c>
      <c r="AW10" s="87">
        <f t="shared" si="0"/>
        <v>27.046083508782345</v>
      </c>
      <c r="AX10" s="87">
        <f t="shared" si="0"/>
        <v>49.065532886474188</v>
      </c>
      <c r="AY10" s="87">
        <f t="shared" si="0"/>
        <v>71.090163882738665</v>
      </c>
      <c r="AZ10" s="87">
        <f t="shared" si="0"/>
        <v>93.122210421544665</v>
      </c>
      <c r="BA10" s="87">
        <f t="shared" si="0"/>
        <v>115.16390726935077</v>
      </c>
      <c r="BB10" s="87">
        <f t="shared" si="0"/>
        <v>137.21749026178696</v>
      </c>
      <c r="BC10" s="87">
        <f t="shared" si="0"/>
        <v>154.42218381769013</v>
      </c>
      <c r="BD10" s="87">
        <f t="shared" si="0"/>
        <v>167.95773172055002</v>
      </c>
      <c r="BE10" s="87">
        <f t="shared" si="0"/>
        <v>182.44459499234424</v>
      </c>
      <c r="BF10" s="87">
        <f t="shared" si="0"/>
        <v>193.86531080876685</v>
      </c>
      <c r="BG10" s="87">
        <f t="shared" si="1"/>
        <v>200.4434442370644</v>
      </c>
      <c r="BH10" s="87">
        <f t="shared" si="1"/>
        <v>208.21568799140252</v>
      </c>
      <c r="BI10" s="87">
        <f t="shared" si="1"/>
        <v>216.1530125318917</v>
      </c>
      <c r="BJ10" s="87">
        <f t="shared" si="1"/>
        <v>224.24823285567183</v>
      </c>
      <c r="BK10" s="87">
        <f t="shared" si="1"/>
        <v>225.87108284758034</v>
      </c>
      <c r="BL10" s="87">
        <f t="shared" si="1"/>
        <v>227.2053668063846</v>
      </c>
      <c r="BM10" s="87">
        <f t="shared" si="1"/>
        <v>229.04962518753143</v>
      </c>
      <c r="BN10" s="87">
        <f t="shared" si="1"/>
        <v>231.06289600005189</v>
      </c>
      <c r="BO10" s="87">
        <f t="shared" si="1"/>
        <v>233.22831154799471</v>
      </c>
      <c r="BP10" s="87">
        <f t="shared" si="1"/>
        <v>235.54156664286262</v>
      </c>
      <c r="BQ10" s="87">
        <f t="shared" si="1"/>
        <v>237.99245828109821</v>
      </c>
      <c r="BR10" s="87">
        <f t="shared" si="1"/>
        <v>240.10974302740837</v>
      </c>
      <c r="BS10" s="87">
        <f t="shared" si="1"/>
        <v>242.27903786598324</v>
      </c>
      <c r="BT10" s="87">
        <f t="shared" si="1"/>
        <v>244.50920613158289</v>
      </c>
      <c r="BU10" s="87">
        <f t="shared" si="1"/>
        <v>246.77370458591764</v>
      </c>
      <c r="BV10" s="87">
        <f t="shared" si="1"/>
        <v>249.04878358032946</v>
      </c>
      <c r="BW10" s="87">
        <f t="shared" si="2"/>
        <v>251.32820339841368</v>
      </c>
      <c r="BX10" s="87">
        <f t="shared" si="2"/>
        <v>253.61256757772364</v>
      </c>
      <c r="BY10" s="87">
        <f t="shared" si="2"/>
        <v>255.90869066780479</v>
      </c>
      <c r="BZ10" s="87">
        <f t="shared" si="2"/>
        <v>258.21046877560718</v>
      </c>
      <c r="CA10" s="87">
        <f t="shared" si="2"/>
        <v>260.51115472960487</v>
      </c>
      <c r="CB10" s="88">
        <f t="shared" si="7"/>
        <v>0</v>
      </c>
      <c r="CC10" s="88">
        <f t="shared" si="3"/>
        <v>0</v>
      </c>
      <c r="CD10" s="88">
        <f t="shared" si="3"/>
        <v>0</v>
      </c>
      <c r="CE10" s="88">
        <f t="shared" si="3"/>
        <v>0</v>
      </c>
      <c r="CF10" s="88">
        <f t="shared" si="3"/>
        <v>0</v>
      </c>
      <c r="CG10" s="88">
        <f t="shared" si="3"/>
        <v>0</v>
      </c>
      <c r="CH10" s="88">
        <f t="shared" si="3"/>
        <v>0</v>
      </c>
      <c r="CI10" s="88">
        <f t="shared" si="3"/>
        <v>27.046083508782345</v>
      </c>
      <c r="CJ10" s="88">
        <f t="shared" si="3"/>
        <v>49.065532886474188</v>
      </c>
      <c r="CK10" s="88">
        <f t="shared" si="3"/>
        <v>71.090163882738665</v>
      </c>
      <c r="CL10" s="88">
        <f t="shared" si="3"/>
        <v>93.122210421544665</v>
      </c>
      <c r="CM10" s="88">
        <f t="shared" si="3"/>
        <v>115.16390726935077</v>
      </c>
      <c r="CN10" s="88">
        <f t="shared" si="3"/>
        <v>137.21749026178696</v>
      </c>
      <c r="CO10" s="88">
        <f t="shared" si="3"/>
        <v>154.42218381769013</v>
      </c>
      <c r="CP10" s="88">
        <f t="shared" si="3"/>
        <v>167.95773172055002</v>
      </c>
      <c r="CQ10" s="88">
        <f t="shared" si="3"/>
        <v>182.44459499234424</v>
      </c>
      <c r="CR10" s="88">
        <f t="shared" si="3"/>
        <v>193.86531080876685</v>
      </c>
      <c r="CS10" s="88">
        <f t="shared" si="4"/>
        <v>200.4434442370644</v>
      </c>
      <c r="CT10" s="88">
        <f t="shared" si="4"/>
        <v>208.21568799140252</v>
      </c>
      <c r="CU10" s="88">
        <f t="shared" si="4"/>
        <v>216.1530125318917</v>
      </c>
      <c r="CV10" s="88">
        <f t="shared" si="4"/>
        <v>224.24823285567183</v>
      </c>
      <c r="CW10" s="88">
        <f t="shared" si="4"/>
        <v>225.87108284758034</v>
      </c>
      <c r="CX10" s="88">
        <f t="shared" si="4"/>
        <v>227.2053668063846</v>
      </c>
      <c r="CY10" s="88">
        <f t="shared" si="4"/>
        <v>229.04962518753143</v>
      </c>
      <c r="CZ10" s="88">
        <f t="shared" si="4"/>
        <v>231.06289600005189</v>
      </c>
      <c r="DA10" s="88">
        <f t="shared" si="4"/>
        <v>233.22831154799471</v>
      </c>
      <c r="DB10" s="88">
        <f t="shared" si="4"/>
        <v>235.54156664286262</v>
      </c>
      <c r="DC10" s="88">
        <f t="shared" si="4"/>
        <v>237.99245828109821</v>
      </c>
      <c r="DD10" s="88">
        <f t="shared" si="4"/>
        <v>240.10974302740837</v>
      </c>
      <c r="DE10" s="88">
        <f t="shared" si="4"/>
        <v>242.27903786598324</v>
      </c>
      <c r="DF10" s="88">
        <f t="shared" si="4"/>
        <v>244.50920613158289</v>
      </c>
      <c r="DG10" s="88">
        <f t="shared" si="4"/>
        <v>246.77370458591764</v>
      </c>
      <c r="DH10" s="88">
        <f t="shared" si="4"/>
        <v>249.04878358032946</v>
      </c>
      <c r="DI10" s="88">
        <f t="shared" si="5"/>
        <v>251.32820339841368</v>
      </c>
      <c r="DJ10" s="88">
        <f t="shared" si="5"/>
        <v>253.61256757772364</v>
      </c>
      <c r="DK10" s="88">
        <f t="shared" si="5"/>
        <v>255.90869066780479</v>
      </c>
      <c r="DL10" s="88">
        <f t="shared" si="5"/>
        <v>258.21046877560718</v>
      </c>
      <c r="DM10" s="88">
        <f t="shared" si="5"/>
        <v>260.51115472960487</v>
      </c>
    </row>
    <row r="11" spans="2:117" x14ac:dyDescent="0.35">
      <c r="B11" s="27" t="s">
        <v>2075</v>
      </c>
      <c r="C11" s="27" t="s">
        <v>228</v>
      </c>
      <c r="D11" s="86">
        <f>LevelizationSchedule!H201</f>
        <v>0</v>
      </c>
      <c r="E11" s="86">
        <f>LevelizationSchedule!I201</f>
        <v>0</v>
      </c>
      <c r="F11" s="86">
        <f>LevelizationSchedule!J201</f>
        <v>0</v>
      </c>
      <c r="G11" s="86">
        <f>LevelizationSchedule!K201</f>
        <v>0</v>
      </c>
      <c r="H11" s="86">
        <f>LevelizationSchedule!L201</f>
        <v>0</v>
      </c>
      <c r="I11" s="86">
        <f>LevelizationSchedule!M201</f>
        <v>0</v>
      </c>
      <c r="J11" s="86">
        <f>LevelizationSchedule!N201</f>
        <v>0</v>
      </c>
      <c r="K11" s="86">
        <f>LevelizationSchedule!O201</f>
        <v>23.6630313817701</v>
      </c>
      <c r="L11" s="86">
        <f>LevelizationSchedule!P201</f>
        <v>47.182555825595415</v>
      </c>
      <c r="M11" s="86">
        <f>LevelizationSchedule!Q201</f>
        <v>70.560374878125089</v>
      </c>
      <c r="N11" s="86">
        <f>LevelizationSchedule!R201</f>
        <v>93.798273512774642</v>
      </c>
      <c r="O11" s="86">
        <f>LevelizationSchedule!S201</f>
        <v>116.89802030113397</v>
      </c>
      <c r="P11" s="86">
        <f>LevelizationSchedule!T201</f>
        <v>139.86136758268378</v>
      </c>
      <c r="Q11" s="86">
        <f>LevelizationSchedule!U201</f>
        <v>158.43532756549803</v>
      </c>
      <c r="R11" s="86">
        <f>LevelizationSchedule!V201</f>
        <v>172.89751860422376</v>
      </c>
      <c r="S11" s="86">
        <f>LevelizationSchedule!W201</f>
        <v>187.36083075694074</v>
      </c>
      <c r="T11" s="86">
        <f>LevelizationSchedule!X201</f>
        <v>199.05945393664629</v>
      </c>
      <c r="U11" s="86">
        <f>LevelizationSchedule!Y201</f>
        <v>205.94797010800531</v>
      </c>
      <c r="V11" s="86">
        <f>LevelizationSchedule!Z201</f>
        <v>212.95861464184892</v>
      </c>
      <c r="W11" s="86">
        <f>LevelizationSchedule!AA201</f>
        <v>220.08935726106307</v>
      </c>
      <c r="X11" s="86">
        <f>LevelizationSchedule!AB201</f>
        <v>227.33055022116648</v>
      </c>
      <c r="Y11" s="86">
        <f>LevelizationSchedule!AC201</f>
        <v>228.8767655440424</v>
      </c>
      <c r="Z11" s="86">
        <f>LevelizationSchedule!AD201</f>
        <v>229.10995752876326</v>
      </c>
      <c r="AA11" s="86">
        <f>LevelizationSchedule!AE201</f>
        <v>229.53349207027293</v>
      </c>
      <c r="AB11" s="86">
        <f>LevelizationSchedule!AF201</f>
        <v>230.11786178356991</v>
      </c>
      <c r="AC11" s="86">
        <f>LevelizationSchedule!AG201</f>
        <v>230.84460641350938</v>
      </c>
      <c r="AD11" s="86">
        <f>LevelizationSchedule!AH201</f>
        <v>231.70909427821752</v>
      </c>
      <c r="AE11" s="86">
        <f>LevelizationSchedule!AI201</f>
        <v>232.69865932189757</v>
      </c>
      <c r="AF11" s="86">
        <f>LevelizationSchedule!AJ201</f>
        <v>233.39303960632748</v>
      </c>
      <c r="AG11" s="86">
        <f>LevelizationSchedule!AK201</f>
        <v>234.01409937547979</v>
      </c>
      <c r="AH11" s="86">
        <f>LevelizationSchedule!AL201</f>
        <v>234.62953736671554</v>
      </c>
      <c r="AI11" s="86">
        <f>LevelizationSchedule!AM201</f>
        <v>235.22644471381037</v>
      </c>
      <c r="AJ11" s="86">
        <f>LevelizationSchedule!AN201</f>
        <v>235.77841882623369</v>
      </c>
      <c r="AK11" s="86">
        <f>LevelizationSchedule!AO201</f>
        <v>236.28080495586647</v>
      </c>
      <c r="AL11" s="86">
        <f>LevelizationSchedule!AP201</f>
        <v>236.73511777872926</v>
      </c>
      <c r="AM11" s="86">
        <f>LevelizationSchedule!AQ201</f>
        <v>237.15499691364573</v>
      </c>
      <c r="AN11" s="86">
        <f>LevelizationSchedule!AR201</f>
        <v>237.53868767623248</v>
      </c>
      <c r="AO11" s="86">
        <f>LevelizationSchedule!AS201</f>
        <v>237.87968171804431</v>
      </c>
      <c r="AP11" s="87">
        <f t="shared" si="6"/>
        <v>0</v>
      </c>
      <c r="AQ11" s="87">
        <f t="shared" si="0"/>
        <v>0</v>
      </c>
      <c r="AR11" s="87">
        <f t="shared" si="0"/>
        <v>0</v>
      </c>
      <c r="AS11" s="87">
        <f t="shared" si="0"/>
        <v>0</v>
      </c>
      <c r="AT11" s="87">
        <f t="shared" si="0"/>
        <v>0</v>
      </c>
      <c r="AU11" s="87">
        <f t="shared" si="0"/>
        <v>0</v>
      </c>
      <c r="AV11" s="87">
        <f t="shared" si="0"/>
        <v>0</v>
      </c>
      <c r="AW11" s="87">
        <f t="shared" si="0"/>
        <v>11.83151569088505</v>
      </c>
      <c r="AX11" s="87">
        <f t="shared" si="0"/>
        <v>23.591277912797707</v>
      </c>
      <c r="AY11" s="87">
        <f t="shared" si="0"/>
        <v>35.280187439062544</v>
      </c>
      <c r="AZ11" s="87">
        <f t="shared" si="0"/>
        <v>46.899136756387321</v>
      </c>
      <c r="BA11" s="87">
        <f t="shared" si="0"/>
        <v>58.449010150566984</v>
      </c>
      <c r="BB11" s="87">
        <f t="shared" si="0"/>
        <v>69.930683791341892</v>
      </c>
      <c r="BC11" s="87">
        <f t="shared" si="0"/>
        <v>79.217663782749014</v>
      </c>
      <c r="BD11" s="87">
        <f t="shared" si="0"/>
        <v>86.448759302111881</v>
      </c>
      <c r="BE11" s="87">
        <f t="shared" si="0"/>
        <v>93.680415378470371</v>
      </c>
      <c r="BF11" s="87">
        <f t="shared" si="0"/>
        <v>99.529726968323146</v>
      </c>
      <c r="BG11" s="87">
        <f t="shared" si="1"/>
        <v>102.97398505400265</v>
      </c>
      <c r="BH11" s="87">
        <f t="shared" si="1"/>
        <v>106.47930732092446</v>
      </c>
      <c r="BI11" s="87">
        <f t="shared" si="1"/>
        <v>110.04467863053154</v>
      </c>
      <c r="BJ11" s="87">
        <f t="shared" si="1"/>
        <v>113.66527511058324</v>
      </c>
      <c r="BK11" s="87">
        <f t="shared" si="1"/>
        <v>114.4383827720212</v>
      </c>
      <c r="BL11" s="87">
        <f t="shared" si="1"/>
        <v>114.55497876438163</v>
      </c>
      <c r="BM11" s="87">
        <f t="shared" si="1"/>
        <v>114.76674603513646</v>
      </c>
      <c r="BN11" s="87">
        <f t="shared" si="1"/>
        <v>115.05893089178495</v>
      </c>
      <c r="BO11" s="87">
        <f t="shared" si="1"/>
        <v>115.42230320675469</v>
      </c>
      <c r="BP11" s="87">
        <f t="shared" si="1"/>
        <v>115.85454713910876</v>
      </c>
      <c r="BQ11" s="87">
        <f t="shared" si="1"/>
        <v>116.34932966094878</v>
      </c>
      <c r="BR11" s="87">
        <f t="shared" si="1"/>
        <v>116.69651980316374</v>
      </c>
      <c r="BS11" s="87">
        <f t="shared" si="1"/>
        <v>117.00704968773989</v>
      </c>
      <c r="BT11" s="87">
        <f t="shared" si="1"/>
        <v>117.31476868335777</v>
      </c>
      <c r="BU11" s="87">
        <f t="shared" si="1"/>
        <v>117.61322235690518</v>
      </c>
      <c r="BV11" s="87">
        <f t="shared" si="1"/>
        <v>117.88920941311684</v>
      </c>
      <c r="BW11" s="87">
        <f t="shared" si="2"/>
        <v>118.14040247793324</v>
      </c>
      <c r="BX11" s="87">
        <f t="shared" si="2"/>
        <v>118.36755888936463</v>
      </c>
      <c r="BY11" s="87">
        <f t="shared" si="2"/>
        <v>118.57749845682287</v>
      </c>
      <c r="BZ11" s="87">
        <f t="shared" si="2"/>
        <v>118.76934383811624</v>
      </c>
      <c r="CA11" s="87">
        <f t="shared" si="2"/>
        <v>118.93984085902215</v>
      </c>
      <c r="CB11" s="88">
        <f t="shared" si="7"/>
        <v>0</v>
      </c>
      <c r="CC11" s="88">
        <f t="shared" si="3"/>
        <v>0</v>
      </c>
      <c r="CD11" s="88">
        <f t="shared" si="3"/>
        <v>0</v>
      </c>
      <c r="CE11" s="88">
        <f t="shared" si="3"/>
        <v>0</v>
      </c>
      <c r="CF11" s="88">
        <f t="shared" si="3"/>
        <v>0</v>
      </c>
      <c r="CG11" s="88">
        <f t="shared" si="3"/>
        <v>0</v>
      </c>
      <c r="CH11" s="88">
        <f t="shared" si="3"/>
        <v>0</v>
      </c>
      <c r="CI11" s="88">
        <f t="shared" si="3"/>
        <v>11.83151569088505</v>
      </c>
      <c r="CJ11" s="88">
        <f t="shared" si="3"/>
        <v>23.591277912797707</v>
      </c>
      <c r="CK11" s="88">
        <f t="shared" si="3"/>
        <v>35.280187439062544</v>
      </c>
      <c r="CL11" s="88">
        <f t="shared" si="3"/>
        <v>46.899136756387321</v>
      </c>
      <c r="CM11" s="88">
        <f t="shared" si="3"/>
        <v>58.449010150566984</v>
      </c>
      <c r="CN11" s="88">
        <f t="shared" si="3"/>
        <v>69.930683791341892</v>
      </c>
      <c r="CO11" s="88">
        <f t="shared" si="3"/>
        <v>79.217663782749014</v>
      </c>
      <c r="CP11" s="88">
        <f t="shared" si="3"/>
        <v>86.448759302111881</v>
      </c>
      <c r="CQ11" s="88">
        <f t="shared" si="3"/>
        <v>93.680415378470371</v>
      </c>
      <c r="CR11" s="88">
        <f t="shared" si="3"/>
        <v>99.529726968323146</v>
      </c>
      <c r="CS11" s="88">
        <f t="shared" si="4"/>
        <v>102.97398505400265</v>
      </c>
      <c r="CT11" s="88">
        <f t="shared" si="4"/>
        <v>106.47930732092446</v>
      </c>
      <c r="CU11" s="88">
        <f t="shared" si="4"/>
        <v>110.04467863053154</v>
      </c>
      <c r="CV11" s="88">
        <f t="shared" si="4"/>
        <v>113.66527511058324</v>
      </c>
      <c r="CW11" s="88">
        <f t="shared" si="4"/>
        <v>114.4383827720212</v>
      </c>
      <c r="CX11" s="88">
        <f t="shared" si="4"/>
        <v>114.55497876438163</v>
      </c>
      <c r="CY11" s="88">
        <f t="shared" si="4"/>
        <v>114.76674603513646</v>
      </c>
      <c r="CZ11" s="88">
        <f t="shared" si="4"/>
        <v>115.05893089178495</v>
      </c>
      <c r="DA11" s="88">
        <f t="shared" si="4"/>
        <v>115.42230320675469</v>
      </c>
      <c r="DB11" s="88">
        <f t="shared" si="4"/>
        <v>115.85454713910876</v>
      </c>
      <c r="DC11" s="88">
        <f t="shared" si="4"/>
        <v>116.34932966094878</v>
      </c>
      <c r="DD11" s="88">
        <f t="shared" si="4"/>
        <v>116.69651980316374</v>
      </c>
      <c r="DE11" s="88">
        <f t="shared" si="4"/>
        <v>117.00704968773989</v>
      </c>
      <c r="DF11" s="88">
        <f t="shared" si="4"/>
        <v>117.31476868335777</v>
      </c>
      <c r="DG11" s="88">
        <f t="shared" si="4"/>
        <v>117.61322235690518</v>
      </c>
      <c r="DH11" s="88">
        <f t="shared" si="4"/>
        <v>117.88920941311684</v>
      </c>
      <c r="DI11" s="88">
        <f t="shared" si="5"/>
        <v>118.14040247793324</v>
      </c>
      <c r="DJ11" s="88">
        <f t="shared" si="5"/>
        <v>118.36755888936463</v>
      </c>
      <c r="DK11" s="88">
        <f t="shared" si="5"/>
        <v>118.57749845682287</v>
      </c>
      <c r="DL11" s="88">
        <f t="shared" si="5"/>
        <v>118.76934383811624</v>
      </c>
      <c r="DM11" s="88">
        <f t="shared" si="5"/>
        <v>118.93984085902215</v>
      </c>
    </row>
    <row r="12" spans="2:117" x14ac:dyDescent="0.35">
      <c r="B12" s="27" t="s">
        <v>2076</v>
      </c>
      <c r="C12" s="27" t="s">
        <v>186</v>
      </c>
      <c r="D12" s="86">
        <f>LevelizationSchedule!H202</f>
        <v>0</v>
      </c>
      <c r="E12" s="86">
        <f>LevelizationSchedule!I202</f>
        <v>0</v>
      </c>
      <c r="F12" s="86">
        <f>LevelizationSchedule!J202</f>
        <v>0</v>
      </c>
      <c r="G12" s="86">
        <f>LevelizationSchedule!K202</f>
        <v>0</v>
      </c>
      <c r="H12" s="86">
        <f>LevelizationSchedule!L202</f>
        <v>0</v>
      </c>
      <c r="I12" s="86">
        <f>LevelizationSchedule!M202</f>
        <v>0</v>
      </c>
      <c r="J12" s="86">
        <f>LevelizationSchedule!N202</f>
        <v>0</v>
      </c>
      <c r="K12" s="86">
        <f>LevelizationSchedule!O202</f>
        <v>0.11139033673635325</v>
      </c>
      <c r="L12" s="86">
        <f>LevelizationSchedule!P202</f>
        <v>3.2249566399700296</v>
      </c>
      <c r="M12" s="86">
        <f>LevelizationSchedule!Q202</f>
        <v>9.3485173224792</v>
      </c>
      <c r="N12" s="86">
        <f>LevelizationSchedule!R202</f>
        <v>16.647251618636851</v>
      </c>
      <c r="O12" s="86">
        <f>LevelizationSchedule!S202</f>
        <v>26.323463757942818</v>
      </c>
      <c r="P12" s="86">
        <f>LevelizationSchedule!T202</f>
        <v>35.269741648623452</v>
      </c>
      <c r="Q12" s="86">
        <f>LevelizationSchedule!U202</f>
        <v>44.137692566512435</v>
      </c>
      <c r="R12" s="86">
        <f>LevelizationSchedule!V202</f>
        <v>52.389297722714559</v>
      </c>
      <c r="S12" s="86">
        <f>LevelizationSchedule!W202</f>
        <v>59.532764250487773</v>
      </c>
      <c r="T12" s="86">
        <f>LevelizationSchedule!X202</f>
        <v>65.890615661078186</v>
      </c>
      <c r="U12" s="86">
        <f>LevelizationSchedule!Y202</f>
        <v>71.206757024156261</v>
      </c>
      <c r="V12" s="86">
        <f>LevelizationSchedule!Z202</f>
        <v>75.249270932856504</v>
      </c>
      <c r="W12" s="86">
        <f>LevelizationSchedule!AA202</f>
        <v>78.654007885934519</v>
      </c>
      <c r="X12" s="86">
        <f>LevelizationSchedule!AB202</f>
        <v>81.550782993469511</v>
      </c>
      <c r="Y12" s="86">
        <f>LevelizationSchedule!AC202</f>
        <v>84.033739610096092</v>
      </c>
      <c r="Z12" s="86">
        <f>LevelizationSchedule!AD202</f>
        <v>85.951511364666047</v>
      </c>
      <c r="AA12" s="86">
        <f>LevelizationSchedule!AE202</f>
        <v>86.98734434287887</v>
      </c>
      <c r="AB12" s="86">
        <f>LevelizationSchedule!AF202</f>
        <v>87.591402913547441</v>
      </c>
      <c r="AC12" s="86">
        <f>LevelizationSchedule!AG202</f>
        <v>87.585023121046959</v>
      </c>
      <c r="AD12" s="86">
        <f>LevelizationSchedule!AH202</f>
        <v>87.651832829255426</v>
      </c>
      <c r="AE12" s="86">
        <f>LevelizationSchedule!AI202</f>
        <v>87.823307776188841</v>
      </c>
      <c r="AF12" s="86">
        <f>LevelizationSchedule!AJ202</f>
        <v>88.050355103352175</v>
      </c>
      <c r="AG12" s="86">
        <f>LevelizationSchedule!AK202</f>
        <v>88.280016119676745</v>
      </c>
      <c r="AH12" s="86">
        <f>LevelizationSchedule!AL202</f>
        <v>88.49666433585864</v>
      </c>
      <c r="AI12" s="86">
        <f>LevelizationSchedule!AM202</f>
        <v>88.724589182433348</v>
      </c>
      <c r="AJ12" s="86">
        <f>LevelizationSchedule!AN202</f>
        <v>88.943094891256109</v>
      </c>
      <c r="AK12" s="86">
        <f>LevelizationSchedule!AO202</f>
        <v>89.192176269679834</v>
      </c>
      <c r="AL12" s="86">
        <f>LevelizationSchedule!AP202</f>
        <v>89.464762898255131</v>
      </c>
      <c r="AM12" s="86">
        <f>LevelizationSchedule!AQ202</f>
        <v>89.754725620308761</v>
      </c>
      <c r="AN12" s="86">
        <f>LevelizationSchedule!AR202</f>
        <v>90.058258351964525</v>
      </c>
      <c r="AO12" s="86">
        <f>LevelizationSchedule!AS202</f>
        <v>90.371902937385201</v>
      </c>
      <c r="AP12" s="87">
        <f t="shared" si="6"/>
        <v>0</v>
      </c>
      <c r="AQ12" s="87">
        <f t="shared" si="0"/>
        <v>0</v>
      </c>
      <c r="AR12" s="87">
        <f t="shared" si="0"/>
        <v>0</v>
      </c>
      <c r="AS12" s="87">
        <f t="shared" si="0"/>
        <v>0</v>
      </c>
      <c r="AT12" s="87">
        <f t="shared" si="0"/>
        <v>0</v>
      </c>
      <c r="AU12" s="87">
        <f t="shared" si="0"/>
        <v>0</v>
      </c>
      <c r="AV12" s="87">
        <f t="shared" si="0"/>
        <v>0</v>
      </c>
      <c r="AW12" s="87">
        <f t="shared" si="0"/>
        <v>5.5695168368176624E-2</v>
      </c>
      <c r="AX12" s="87">
        <f t="shared" si="0"/>
        <v>1.6124783199850148</v>
      </c>
      <c r="AY12" s="87">
        <f t="shared" si="0"/>
        <v>4.6742586612396</v>
      </c>
      <c r="AZ12" s="87">
        <f t="shared" si="0"/>
        <v>8.3236258093184254</v>
      </c>
      <c r="BA12" s="87">
        <f t="shared" si="0"/>
        <v>13.161731878971409</v>
      </c>
      <c r="BB12" s="87">
        <f t="shared" si="0"/>
        <v>17.634870824311726</v>
      </c>
      <c r="BC12" s="87">
        <f t="shared" si="0"/>
        <v>22.068846283256217</v>
      </c>
      <c r="BD12" s="87">
        <f t="shared" si="0"/>
        <v>26.19464886135728</v>
      </c>
      <c r="BE12" s="87">
        <f t="shared" si="0"/>
        <v>29.766382125243886</v>
      </c>
      <c r="BF12" s="87">
        <f t="shared" si="0"/>
        <v>32.945307830539093</v>
      </c>
      <c r="BG12" s="87">
        <f t="shared" si="1"/>
        <v>35.60337851207813</v>
      </c>
      <c r="BH12" s="87">
        <f t="shared" si="1"/>
        <v>37.624635466428252</v>
      </c>
      <c r="BI12" s="87">
        <f t="shared" si="1"/>
        <v>39.327003942967259</v>
      </c>
      <c r="BJ12" s="87">
        <f t="shared" si="1"/>
        <v>40.775391496734755</v>
      </c>
      <c r="BK12" s="87">
        <f t="shared" si="1"/>
        <v>42.016869805048046</v>
      </c>
      <c r="BL12" s="87">
        <f t="shared" si="1"/>
        <v>42.975755682333023</v>
      </c>
      <c r="BM12" s="87">
        <f t="shared" si="1"/>
        <v>43.493672171439435</v>
      </c>
      <c r="BN12" s="87">
        <f t="shared" si="1"/>
        <v>43.79570145677372</v>
      </c>
      <c r="BO12" s="87">
        <f t="shared" si="1"/>
        <v>43.792511560523479</v>
      </c>
      <c r="BP12" s="87">
        <f t="shared" si="1"/>
        <v>43.825916414627713</v>
      </c>
      <c r="BQ12" s="87">
        <f t="shared" si="1"/>
        <v>43.91165388809442</v>
      </c>
      <c r="BR12" s="87">
        <f t="shared" si="1"/>
        <v>44.025177551676087</v>
      </c>
      <c r="BS12" s="87">
        <f t="shared" si="1"/>
        <v>44.140008059838372</v>
      </c>
      <c r="BT12" s="87">
        <f t="shared" si="1"/>
        <v>44.24833216792932</v>
      </c>
      <c r="BU12" s="87">
        <f t="shared" si="1"/>
        <v>44.362294591216674</v>
      </c>
      <c r="BV12" s="87">
        <f t="shared" si="1"/>
        <v>44.471547445628055</v>
      </c>
      <c r="BW12" s="87">
        <f t="shared" si="2"/>
        <v>44.596088134839917</v>
      </c>
      <c r="BX12" s="87">
        <f t="shared" si="2"/>
        <v>44.732381449127566</v>
      </c>
      <c r="BY12" s="87">
        <f t="shared" si="2"/>
        <v>44.877362810154381</v>
      </c>
      <c r="BZ12" s="87">
        <f t="shared" si="2"/>
        <v>45.029129175982263</v>
      </c>
      <c r="CA12" s="87">
        <f t="shared" si="2"/>
        <v>45.1859514686926</v>
      </c>
      <c r="CB12" s="88">
        <f t="shared" si="7"/>
        <v>0</v>
      </c>
      <c r="CC12" s="88">
        <f t="shared" si="3"/>
        <v>0</v>
      </c>
      <c r="CD12" s="88">
        <f t="shared" si="3"/>
        <v>0</v>
      </c>
      <c r="CE12" s="88">
        <f t="shared" si="3"/>
        <v>0</v>
      </c>
      <c r="CF12" s="88">
        <f t="shared" si="3"/>
        <v>0</v>
      </c>
      <c r="CG12" s="88">
        <f t="shared" si="3"/>
        <v>0</v>
      </c>
      <c r="CH12" s="88">
        <f t="shared" si="3"/>
        <v>0</v>
      </c>
      <c r="CI12" s="88">
        <f t="shared" si="3"/>
        <v>5.5695168368176624E-2</v>
      </c>
      <c r="CJ12" s="88">
        <f t="shared" si="3"/>
        <v>1.6124783199850148</v>
      </c>
      <c r="CK12" s="88">
        <f t="shared" si="3"/>
        <v>4.6742586612396</v>
      </c>
      <c r="CL12" s="88">
        <f t="shared" si="3"/>
        <v>8.3236258093184254</v>
      </c>
      <c r="CM12" s="88">
        <f t="shared" si="3"/>
        <v>13.161731878971409</v>
      </c>
      <c r="CN12" s="88">
        <f t="shared" si="3"/>
        <v>17.634870824311726</v>
      </c>
      <c r="CO12" s="88">
        <f t="shared" si="3"/>
        <v>22.068846283256217</v>
      </c>
      <c r="CP12" s="88">
        <f t="shared" si="3"/>
        <v>26.19464886135728</v>
      </c>
      <c r="CQ12" s="88">
        <f t="shared" si="3"/>
        <v>29.766382125243886</v>
      </c>
      <c r="CR12" s="88">
        <f t="shared" si="3"/>
        <v>32.945307830539093</v>
      </c>
      <c r="CS12" s="88">
        <f t="shared" si="4"/>
        <v>35.60337851207813</v>
      </c>
      <c r="CT12" s="88">
        <f t="shared" si="4"/>
        <v>37.624635466428252</v>
      </c>
      <c r="CU12" s="88">
        <f t="shared" si="4"/>
        <v>39.327003942967259</v>
      </c>
      <c r="CV12" s="88">
        <f t="shared" si="4"/>
        <v>40.775391496734755</v>
      </c>
      <c r="CW12" s="88">
        <f t="shared" si="4"/>
        <v>42.016869805048046</v>
      </c>
      <c r="CX12" s="88">
        <f t="shared" si="4"/>
        <v>42.975755682333023</v>
      </c>
      <c r="CY12" s="88">
        <f t="shared" si="4"/>
        <v>43.493672171439435</v>
      </c>
      <c r="CZ12" s="88">
        <f t="shared" si="4"/>
        <v>43.79570145677372</v>
      </c>
      <c r="DA12" s="88">
        <f t="shared" si="4"/>
        <v>43.792511560523479</v>
      </c>
      <c r="DB12" s="88">
        <f t="shared" si="4"/>
        <v>43.825916414627713</v>
      </c>
      <c r="DC12" s="88">
        <f t="shared" si="4"/>
        <v>43.91165388809442</v>
      </c>
      <c r="DD12" s="88">
        <f t="shared" si="4"/>
        <v>44.025177551676087</v>
      </c>
      <c r="DE12" s="88">
        <f t="shared" si="4"/>
        <v>44.140008059838372</v>
      </c>
      <c r="DF12" s="88">
        <f t="shared" si="4"/>
        <v>44.24833216792932</v>
      </c>
      <c r="DG12" s="88">
        <f t="shared" si="4"/>
        <v>44.362294591216674</v>
      </c>
      <c r="DH12" s="88">
        <f t="shared" si="4"/>
        <v>44.471547445628055</v>
      </c>
      <c r="DI12" s="88">
        <f t="shared" si="5"/>
        <v>44.596088134839917</v>
      </c>
      <c r="DJ12" s="88">
        <f t="shared" si="5"/>
        <v>44.732381449127566</v>
      </c>
      <c r="DK12" s="88">
        <f t="shared" si="5"/>
        <v>44.877362810154381</v>
      </c>
      <c r="DL12" s="88">
        <f t="shared" si="5"/>
        <v>45.029129175982263</v>
      </c>
      <c r="DM12" s="88">
        <f t="shared" si="5"/>
        <v>45.1859514686926</v>
      </c>
    </row>
    <row r="13" spans="2:117" s="132" customFormat="1" x14ac:dyDescent="0.35">
      <c r="B13" s="27" t="s">
        <v>2780</v>
      </c>
      <c r="C13" s="27" t="s">
        <v>413</v>
      </c>
      <c r="D13" s="86">
        <f>LevelizationSchedule!H203</f>
        <v>0</v>
      </c>
      <c r="E13" s="86">
        <f>LevelizationSchedule!I203</f>
        <v>0</v>
      </c>
      <c r="F13" s="86">
        <f>LevelizationSchedule!J203</f>
        <v>0</v>
      </c>
      <c r="G13" s="86">
        <f>LevelizationSchedule!K203</f>
        <v>0</v>
      </c>
      <c r="H13" s="86">
        <f>LevelizationSchedule!L203</f>
        <v>0</v>
      </c>
      <c r="I13" s="86">
        <f>LevelizationSchedule!M203</f>
        <v>0</v>
      </c>
      <c r="J13" s="86">
        <f>LevelizationSchedule!N203</f>
        <v>0</v>
      </c>
      <c r="K13" s="86">
        <f>LevelizationSchedule!O203</f>
        <v>6.640050475440062</v>
      </c>
      <c r="L13" s="86">
        <f>LevelizationSchedule!P203</f>
        <v>14.281563704988764</v>
      </c>
      <c r="M13" s="86">
        <f>LevelizationSchedule!Q203</f>
        <v>24.227477746754516</v>
      </c>
      <c r="N13" s="86">
        <f>LevelizationSchedule!R203</f>
        <v>32.913777689535458</v>
      </c>
      <c r="O13" s="86">
        <f>LevelizationSchedule!S203</f>
        <v>41.543451713312407</v>
      </c>
      <c r="P13" s="86">
        <f>LevelizationSchedule!T203</f>
        <v>50.117169292029281</v>
      </c>
      <c r="Q13" s="86">
        <f>LevelizationSchedule!U203</f>
        <v>57.441681327189031</v>
      </c>
      <c r="R13" s="86">
        <f>LevelizationSchedule!V203</f>
        <v>63.402980064925629</v>
      </c>
      <c r="S13" s="86">
        <f>LevelizationSchedule!W203</f>
        <v>68.741714243512405</v>
      </c>
      <c r="T13" s="86">
        <f>LevelizationSchedule!X203</f>
        <v>73.106397655381187</v>
      </c>
      <c r="U13" s="86">
        <f>LevelizationSchedule!Y203</f>
        <v>76.197120546062578</v>
      </c>
      <c r="V13" s="86">
        <f>LevelizationSchedule!Z203</f>
        <v>78.825168806308781</v>
      </c>
      <c r="W13" s="86">
        <f>LevelizationSchedule!AA203</f>
        <v>81.145096912431654</v>
      </c>
      <c r="X13" s="86">
        <f>LevelizationSchedule!AB203</f>
        <v>83.750959054807723</v>
      </c>
      <c r="Y13" s="86">
        <f>LevelizationSchedule!AC203</f>
        <v>84.770493554501726</v>
      </c>
      <c r="Z13" s="86">
        <f>LevelizationSchedule!AD203</f>
        <v>85.17081025710614</v>
      </c>
      <c r="AA13" s="86">
        <f>LevelizationSchedule!AE203</f>
        <v>84.991078379172237</v>
      </c>
      <c r="AB13" s="86">
        <f>LevelizationSchedule!AF203</f>
        <v>85.019213226156367</v>
      </c>
      <c r="AC13" s="86">
        <f>LevelizationSchedule!AG203</f>
        <v>85.183279012078486</v>
      </c>
      <c r="AD13" s="86">
        <f>LevelizationSchedule!AH203</f>
        <v>85.403202085399016</v>
      </c>
      <c r="AE13" s="86">
        <f>LevelizationSchedule!AI203</f>
        <v>85.673504240181728</v>
      </c>
      <c r="AF13" s="86">
        <f>LevelizationSchedule!AJ203</f>
        <v>85.877511586898478</v>
      </c>
      <c r="AG13" s="86">
        <f>LevelizationSchedule!AK203</f>
        <v>86.082821827137792</v>
      </c>
      <c r="AH13" s="86">
        <f>LevelizationSchedule!AL203</f>
        <v>86.279578317899194</v>
      </c>
      <c r="AI13" s="86">
        <f>LevelizationSchedule!AM203</f>
        <v>86.516483647210691</v>
      </c>
      <c r="AJ13" s="86">
        <f>LevelizationSchedule!AN203</f>
        <v>86.777501941666131</v>
      </c>
      <c r="AK13" s="86">
        <f>LevelizationSchedule!AO203</f>
        <v>87.054937409965305</v>
      </c>
      <c r="AL13" s="86">
        <f>LevelizationSchedule!AP203</f>
        <v>87.345876560881919</v>
      </c>
      <c r="AM13" s="86">
        <f>LevelizationSchedule!AQ203</f>
        <v>87.648101441194683</v>
      </c>
      <c r="AN13" s="86">
        <f>LevelizationSchedule!AR203</f>
        <v>87.958490325473505</v>
      </c>
      <c r="AO13" s="86">
        <f>LevelizationSchedule!AS203</f>
        <v>88.274862683548591</v>
      </c>
      <c r="AP13" s="87">
        <f t="shared" ref="AP13:CA13" si="8">D13*50%</f>
        <v>0</v>
      </c>
      <c r="AQ13" s="87">
        <f t="shared" si="8"/>
        <v>0</v>
      </c>
      <c r="AR13" s="87">
        <f t="shared" si="8"/>
        <v>0</v>
      </c>
      <c r="AS13" s="87">
        <f t="shared" si="8"/>
        <v>0</v>
      </c>
      <c r="AT13" s="87">
        <f t="shared" si="8"/>
        <v>0</v>
      </c>
      <c r="AU13" s="87">
        <f t="shared" si="8"/>
        <v>0</v>
      </c>
      <c r="AV13" s="87">
        <f t="shared" si="8"/>
        <v>0</v>
      </c>
      <c r="AW13" s="87">
        <f t="shared" si="8"/>
        <v>3.320025237720031</v>
      </c>
      <c r="AX13" s="87">
        <f t="shared" si="8"/>
        <v>7.1407818524943822</v>
      </c>
      <c r="AY13" s="87">
        <f t="shared" si="8"/>
        <v>12.113738873377258</v>
      </c>
      <c r="AZ13" s="87">
        <f t="shared" si="8"/>
        <v>16.456888844767729</v>
      </c>
      <c r="BA13" s="87">
        <f t="shared" si="8"/>
        <v>20.771725856656204</v>
      </c>
      <c r="BB13" s="87">
        <f t="shared" si="8"/>
        <v>25.058584646014641</v>
      </c>
      <c r="BC13" s="87">
        <f t="shared" si="8"/>
        <v>28.720840663594515</v>
      </c>
      <c r="BD13" s="87">
        <f t="shared" si="8"/>
        <v>31.701490032462814</v>
      </c>
      <c r="BE13" s="87">
        <f t="shared" si="8"/>
        <v>34.370857121756202</v>
      </c>
      <c r="BF13" s="87">
        <f t="shared" si="8"/>
        <v>36.553198827690593</v>
      </c>
      <c r="BG13" s="87">
        <f t="shared" si="8"/>
        <v>38.098560273031289</v>
      </c>
      <c r="BH13" s="87">
        <f t="shared" si="8"/>
        <v>39.412584403154391</v>
      </c>
      <c r="BI13" s="87">
        <f t="shared" si="8"/>
        <v>40.572548456215827</v>
      </c>
      <c r="BJ13" s="87">
        <f t="shared" si="8"/>
        <v>41.875479527403861</v>
      </c>
      <c r="BK13" s="87">
        <f t="shared" si="8"/>
        <v>42.385246777250863</v>
      </c>
      <c r="BL13" s="87">
        <f t="shared" si="8"/>
        <v>42.58540512855307</v>
      </c>
      <c r="BM13" s="87">
        <f t="shared" si="8"/>
        <v>42.495539189586118</v>
      </c>
      <c r="BN13" s="87">
        <f t="shared" si="8"/>
        <v>42.509606613078184</v>
      </c>
      <c r="BO13" s="87">
        <f t="shared" si="8"/>
        <v>42.591639506039243</v>
      </c>
      <c r="BP13" s="87">
        <f t="shared" si="8"/>
        <v>42.701601042699508</v>
      </c>
      <c r="BQ13" s="87">
        <f t="shared" si="8"/>
        <v>42.836752120090864</v>
      </c>
      <c r="BR13" s="87">
        <f t="shared" si="8"/>
        <v>42.938755793449239</v>
      </c>
      <c r="BS13" s="87">
        <f t="shared" si="8"/>
        <v>43.041410913568896</v>
      </c>
      <c r="BT13" s="87">
        <f t="shared" si="8"/>
        <v>43.139789158949597</v>
      </c>
      <c r="BU13" s="87">
        <f t="shared" si="8"/>
        <v>43.258241823605346</v>
      </c>
      <c r="BV13" s="87">
        <f t="shared" si="8"/>
        <v>43.388750970833065</v>
      </c>
      <c r="BW13" s="87">
        <f t="shared" si="8"/>
        <v>43.527468704982653</v>
      </c>
      <c r="BX13" s="87">
        <f t="shared" si="8"/>
        <v>43.67293828044096</v>
      </c>
      <c r="BY13" s="87">
        <f t="shared" si="8"/>
        <v>43.824050720597342</v>
      </c>
      <c r="BZ13" s="87">
        <f t="shared" si="8"/>
        <v>43.979245162736753</v>
      </c>
      <c r="CA13" s="87">
        <f t="shared" si="8"/>
        <v>44.137431341774295</v>
      </c>
      <c r="CB13" s="88">
        <f t="shared" ref="CB13:DM13" si="9">D13*50%</f>
        <v>0</v>
      </c>
      <c r="CC13" s="88">
        <f t="shared" si="9"/>
        <v>0</v>
      </c>
      <c r="CD13" s="88">
        <f t="shared" si="9"/>
        <v>0</v>
      </c>
      <c r="CE13" s="88">
        <f t="shared" si="9"/>
        <v>0</v>
      </c>
      <c r="CF13" s="88">
        <f t="shared" si="9"/>
        <v>0</v>
      </c>
      <c r="CG13" s="88">
        <f t="shared" si="9"/>
        <v>0</v>
      </c>
      <c r="CH13" s="88">
        <f t="shared" si="9"/>
        <v>0</v>
      </c>
      <c r="CI13" s="88">
        <f t="shared" si="9"/>
        <v>3.320025237720031</v>
      </c>
      <c r="CJ13" s="88">
        <f t="shared" si="9"/>
        <v>7.1407818524943822</v>
      </c>
      <c r="CK13" s="88">
        <f t="shared" si="9"/>
        <v>12.113738873377258</v>
      </c>
      <c r="CL13" s="88">
        <f t="shared" si="9"/>
        <v>16.456888844767729</v>
      </c>
      <c r="CM13" s="88">
        <f t="shared" si="9"/>
        <v>20.771725856656204</v>
      </c>
      <c r="CN13" s="88">
        <f t="shared" si="9"/>
        <v>25.058584646014641</v>
      </c>
      <c r="CO13" s="88">
        <f t="shared" si="9"/>
        <v>28.720840663594515</v>
      </c>
      <c r="CP13" s="88">
        <f t="shared" si="9"/>
        <v>31.701490032462814</v>
      </c>
      <c r="CQ13" s="88">
        <f t="shared" si="9"/>
        <v>34.370857121756202</v>
      </c>
      <c r="CR13" s="88">
        <f t="shared" si="9"/>
        <v>36.553198827690593</v>
      </c>
      <c r="CS13" s="88">
        <f t="shared" si="9"/>
        <v>38.098560273031289</v>
      </c>
      <c r="CT13" s="88">
        <f t="shared" si="9"/>
        <v>39.412584403154391</v>
      </c>
      <c r="CU13" s="88">
        <f t="shared" si="9"/>
        <v>40.572548456215827</v>
      </c>
      <c r="CV13" s="88">
        <f t="shared" si="9"/>
        <v>41.875479527403861</v>
      </c>
      <c r="CW13" s="88">
        <f t="shared" si="9"/>
        <v>42.385246777250863</v>
      </c>
      <c r="CX13" s="88">
        <f t="shared" si="9"/>
        <v>42.58540512855307</v>
      </c>
      <c r="CY13" s="88">
        <f t="shared" si="9"/>
        <v>42.495539189586118</v>
      </c>
      <c r="CZ13" s="88">
        <f t="shared" si="9"/>
        <v>42.509606613078184</v>
      </c>
      <c r="DA13" s="88">
        <f t="shared" si="9"/>
        <v>42.591639506039243</v>
      </c>
      <c r="DB13" s="88">
        <f t="shared" si="9"/>
        <v>42.701601042699508</v>
      </c>
      <c r="DC13" s="88">
        <f t="shared" si="9"/>
        <v>42.836752120090864</v>
      </c>
      <c r="DD13" s="88">
        <f t="shared" si="9"/>
        <v>42.938755793449239</v>
      </c>
      <c r="DE13" s="88">
        <f t="shared" si="9"/>
        <v>43.041410913568896</v>
      </c>
      <c r="DF13" s="88">
        <f t="shared" si="9"/>
        <v>43.139789158949597</v>
      </c>
      <c r="DG13" s="88">
        <f t="shared" si="9"/>
        <v>43.258241823605346</v>
      </c>
      <c r="DH13" s="88">
        <f t="shared" si="9"/>
        <v>43.388750970833065</v>
      </c>
      <c r="DI13" s="88">
        <f t="shared" si="9"/>
        <v>43.527468704982653</v>
      </c>
      <c r="DJ13" s="88">
        <f t="shared" si="9"/>
        <v>43.67293828044096</v>
      </c>
      <c r="DK13" s="88">
        <f t="shared" si="9"/>
        <v>43.824050720597342</v>
      </c>
      <c r="DL13" s="88">
        <f t="shared" si="9"/>
        <v>43.979245162736753</v>
      </c>
      <c r="DM13" s="88">
        <f t="shared" si="9"/>
        <v>44.137431341774295</v>
      </c>
    </row>
    <row r="14" spans="2:117" x14ac:dyDescent="0.35">
      <c r="B14" s="27" t="s">
        <v>2077</v>
      </c>
      <c r="C14" s="27" t="s">
        <v>58</v>
      </c>
      <c r="D14" s="86">
        <f>LevelizationSchedule!H204</f>
        <v>0</v>
      </c>
      <c r="E14" s="86">
        <f>LevelizationSchedule!I204</f>
        <v>0</v>
      </c>
      <c r="F14" s="86">
        <f>LevelizationSchedule!J204</f>
        <v>0</v>
      </c>
      <c r="G14" s="86">
        <f>LevelizationSchedule!K204</f>
        <v>0</v>
      </c>
      <c r="H14" s="86">
        <f>LevelizationSchedule!L204</f>
        <v>0</v>
      </c>
      <c r="I14" s="86">
        <f>LevelizationSchedule!M204</f>
        <v>0</v>
      </c>
      <c r="J14" s="86">
        <f>LevelizationSchedule!N204</f>
        <v>0</v>
      </c>
      <c r="K14" s="86">
        <f>LevelizationSchedule!O204</f>
        <v>50.221173663335392</v>
      </c>
      <c r="L14" s="86">
        <f>LevelizationSchedule!P204</f>
        <v>161.43448148337387</v>
      </c>
      <c r="M14" s="86">
        <f>LevelizationSchedule!Q204</f>
        <v>299.57555861922145</v>
      </c>
      <c r="N14" s="86">
        <f>LevelizationSchedule!R204</f>
        <v>486.97831542979719</v>
      </c>
      <c r="O14" s="86">
        <f>LevelizationSchedule!S204</f>
        <v>723.44838498394188</v>
      </c>
      <c r="P14" s="86">
        <f>LevelizationSchedule!T204</f>
        <v>906.6965645953245</v>
      </c>
      <c r="Q14" s="86">
        <f>LevelizationSchedule!U204</f>
        <v>1080.654560588709</v>
      </c>
      <c r="R14" s="86">
        <f>LevelizationSchedule!V204</f>
        <v>1234.8660903209338</v>
      </c>
      <c r="S14" s="86">
        <f>LevelizationSchedule!W204</f>
        <v>1373.7463577290866</v>
      </c>
      <c r="T14" s="86">
        <f>LevelizationSchedule!X204</f>
        <v>1493.3791416670238</v>
      </c>
      <c r="U14" s="86">
        <f>LevelizationSchedule!Y204</f>
        <v>1578.5937459488471</v>
      </c>
      <c r="V14" s="86">
        <f>LevelizationSchedule!Z204</f>
        <v>1649.831592143551</v>
      </c>
      <c r="W14" s="86">
        <f>LevelizationSchedule!AA204</f>
        <v>1719.644207326462</v>
      </c>
      <c r="X14" s="86">
        <f>LevelizationSchedule!AB204</f>
        <v>1774.5362441068139</v>
      </c>
      <c r="Y14" s="86">
        <f>LevelizationSchedule!AC204</f>
        <v>1814.3035623609633</v>
      </c>
      <c r="Z14" s="86">
        <f>LevelizationSchedule!AD204</f>
        <v>1848.054279864946</v>
      </c>
      <c r="AA14" s="86">
        <f>LevelizationSchedule!AE204</f>
        <v>1872.6352773595056</v>
      </c>
      <c r="AB14" s="86">
        <f>LevelizationSchedule!AF204</f>
        <v>1884.7409840001033</v>
      </c>
      <c r="AC14" s="86">
        <f>LevelizationSchedule!AG204</f>
        <v>1883.0043699797948</v>
      </c>
      <c r="AD14" s="86">
        <f>LevelizationSchedule!AH204</f>
        <v>1892.4690639605915</v>
      </c>
      <c r="AE14" s="86">
        <f>LevelizationSchedule!AI204</f>
        <v>1906.5562535449887</v>
      </c>
      <c r="AF14" s="86">
        <f>LevelizationSchedule!AJ204</f>
        <v>1920.967620369111</v>
      </c>
      <c r="AG14" s="86">
        <f>LevelizationSchedule!AK204</f>
        <v>1935.3123610247483</v>
      </c>
      <c r="AH14" s="86">
        <f>LevelizationSchedule!AL204</f>
        <v>1950.0023744020448</v>
      </c>
      <c r="AI14" s="86">
        <f>LevelizationSchedule!AM204</f>
        <v>1964.6502856547995</v>
      </c>
      <c r="AJ14" s="86">
        <f>LevelizationSchedule!AN204</f>
        <v>1979.0486744121265</v>
      </c>
      <c r="AK14" s="86">
        <f>LevelizationSchedule!AO204</f>
        <v>1994.7639927529281</v>
      </c>
      <c r="AL14" s="86">
        <f>LevelizationSchedule!AP204</f>
        <v>2011.1563216374548</v>
      </c>
      <c r="AM14" s="86">
        <f>LevelizationSchedule!AQ204</f>
        <v>2027.9862328788902</v>
      </c>
      <c r="AN14" s="86">
        <f>LevelizationSchedule!AR204</f>
        <v>2045.1729614616729</v>
      </c>
      <c r="AO14" s="86">
        <f>LevelizationSchedule!AS204</f>
        <v>2062.6738117501768</v>
      </c>
      <c r="AP14" s="87">
        <f t="shared" si="6"/>
        <v>0</v>
      </c>
      <c r="AQ14" s="87">
        <f t="shared" si="0"/>
        <v>0</v>
      </c>
      <c r="AR14" s="87">
        <f t="shared" si="0"/>
        <v>0</v>
      </c>
      <c r="AS14" s="87">
        <f t="shared" si="0"/>
        <v>0</v>
      </c>
      <c r="AT14" s="87">
        <f t="shared" si="0"/>
        <v>0</v>
      </c>
      <c r="AU14" s="87">
        <f t="shared" si="0"/>
        <v>0</v>
      </c>
      <c r="AV14" s="87">
        <f t="shared" si="0"/>
        <v>0</v>
      </c>
      <c r="AW14" s="87">
        <f t="shared" si="0"/>
        <v>25.110586831667696</v>
      </c>
      <c r="AX14" s="87">
        <f t="shared" si="0"/>
        <v>80.717240741686936</v>
      </c>
      <c r="AY14" s="87">
        <f t="shared" si="0"/>
        <v>149.78777930961073</v>
      </c>
      <c r="AZ14" s="87">
        <f t="shared" si="0"/>
        <v>243.4891577148986</v>
      </c>
      <c r="BA14" s="87">
        <f t="shared" si="0"/>
        <v>361.72419249197094</v>
      </c>
      <c r="BB14" s="87">
        <f t="shared" si="0"/>
        <v>453.34828229766225</v>
      </c>
      <c r="BC14" s="87">
        <f t="shared" si="0"/>
        <v>540.32728029435452</v>
      </c>
      <c r="BD14" s="87">
        <f t="shared" si="0"/>
        <v>617.43304516046692</v>
      </c>
      <c r="BE14" s="87">
        <f t="shared" si="0"/>
        <v>686.87317886454332</v>
      </c>
      <c r="BF14" s="87">
        <f t="shared" si="0"/>
        <v>746.68957083351188</v>
      </c>
      <c r="BG14" s="87">
        <f t="shared" si="1"/>
        <v>789.29687297442354</v>
      </c>
      <c r="BH14" s="87">
        <f t="shared" si="1"/>
        <v>824.9157960717755</v>
      </c>
      <c r="BI14" s="87">
        <f t="shared" si="1"/>
        <v>859.82210366323102</v>
      </c>
      <c r="BJ14" s="87">
        <f t="shared" si="1"/>
        <v>887.26812205340696</v>
      </c>
      <c r="BK14" s="87">
        <f t="shared" si="1"/>
        <v>907.15178118048163</v>
      </c>
      <c r="BL14" s="87">
        <f t="shared" si="1"/>
        <v>924.02713993247301</v>
      </c>
      <c r="BM14" s="87">
        <f t="shared" si="1"/>
        <v>936.3176386797528</v>
      </c>
      <c r="BN14" s="87">
        <f t="shared" si="1"/>
        <v>942.37049200005163</v>
      </c>
      <c r="BO14" s="87">
        <f t="shared" si="1"/>
        <v>941.50218498989739</v>
      </c>
      <c r="BP14" s="87">
        <f t="shared" si="1"/>
        <v>946.23453198029574</v>
      </c>
      <c r="BQ14" s="87">
        <f t="shared" si="1"/>
        <v>953.27812677249437</v>
      </c>
      <c r="BR14" s="87">
        <f t="shared" si="1"/>
        <v>960.48381018455552</v>
      </c>
      <c r="BS14" s="87">
        <f t="shared" si="1"/>
        <v>967.65618051237414</v>
      </c>
      <c r="BT14" s="87">
        <f t="shared" si="1"/>
        <v>975.00118720102239</v>
      </c>
      <c r="BU14" s="87">
        <f t="shared" si="1"/>
        <v>982.32514282739976</v>
      </c>
      <c r="BV14" s="87">
        <f t="shared" si="1"/>
        <v>989.52433720606325</v>
      </c>
      <c r="BW14" s="87">
        <f t="shared" si="2"/>
        <v>997.38199637646403</v>
      </c>
      <c r="BX14" s="87">
        <f t="shared" si="2"/>
        <v>1005.5781608187274</v>
      </c>
      <c r="BY14" s="87">
        <f t="shared" si="2"/>
        <v>1013.9931164394451</v>
      </c>
      <c r="BZ14" s="87">
        <f t="shared" si="2"/>
        <v>1022.5864807308365</v>
      </c>
      <c r="CA14" s="87">
        <f t="shared" si="2"/>
        <v>1031.3369058750884</v>
      </c>
      <c r="CB14" s="88">
        <f t="shared" si="7"/>
        <v>0</v>
      </c>
      <c r="CC14" s="88">
        <f t="shared" si="3"/>
        <v>0</v>
      </c>
      <c r="CD14" s="88">
        <f t="shared" si="3"/>
        <v>0</v>
      </c>
      <c r="CE14" s="88">
        <f t="shared" si="3"/>
        <v>0</v>
      </c>
      <c r="CF14" s="88">
        <f t="shared" si="3"/>
        <v>0</v>
      </c>
      <c r="CG14" s="88">
        <f t="shared" si="3"/>
        <v>0</v>
      </c>
      <c r="CH14" s="88">
        <f t="shared" si="3"/>
        <v>0</v>
      </c>
      <c r="CI14" s="88">
        <f t="shared" si="3"/>
        <v>25.110586831667696</v>
      </c>
      <c r="CJ14" s="88">
        <f t="shared" si="3"/>
        <v>80.717240741686936</v>
      </c>
      <c r="CK14" s="88">
        <f t="shared" si="3"/>
        <v>149.78777930961073</v>
      </c>
      <c r="CL14" s="88">
        <f t="shared" si="3"/>
        <v>243.4891577148986</v>
      </c>
      <c r="CM14" s="88">
        <f t="shared" si="3"/>
        <v>361.72419249197094</v>
      </c>
      <c r="CN14" s="88">
        <f t="shared" si="3"/>
        <v>453.34828229766225</v>
      </c>
      <c r="CO14" s="88">
        <f t="shared" si="3"/>
        <v>540.32728029435452</v>
      </c>
      <c r="CP14" s="88">
        <f t="shared" si="3"/>
        <v>617.43304516046692</v>
      </c>
      <c r="CQ14" s="88">
        <f t="shared" si="3"/>
        <v>686.87317886454332</v>
      </c>
      <c r="CR14" s="88">
        <f t="shared" si="3"/>
        <v>746.68957083351188</v>
      </c>
      <c r="CS14" s="88">
        <f t="shared" si="4"/>
        <v>789.29687297442354</v>
      </c>
      <c r="CT14" s="88">
        <f t="shared" si="4"/>
        <v>824.9157960717755</v>
      </c>
      <c r="CU14" s="88">
        <f t="shared" si="4"/>
        <v>859.82210366323102</v>
      </c>
      <c r="CV14" s="88">
        <f t="shared" si="4"/>
        <v>887.26812205340696</v>
      </c>
      <c r="CW14" s="88">
        <f t="shared" si="4"/>
        <v>907.15178118048163</v>
      </c>
      <c r="CX14" s="88">
        <f t="shared" si="4"/>
        <v>924.02713993247301</v>
      </c>
      <c r="CY14" s="88">
        <f t="shared" si="4"/>
        <v>936.3176386797528</v>
      </c>
      <c r="CZ14" s="88">
        <f t="shared" si="4"/>
        <v>942.37049200005163</v>
      </c>
      <c r="DA14" s="88">
        <f t="shared" si="4"/>
        <v>941.50218498989739</v>
      </c>
      <c r="DB14" s="88">
        <f t="shared" si="4"/>
        <v>946.23453198029574</v>
      </c>
      <c r="DC14" s="88">
        <f t="shared" si="4"/>
        <v>953.27812677249437</v>
      </c>
      <c r="DD14" s="88">
        <f t="shared" si="4"/>
        <v>960.48381018455552</v>
      </c>
      <c r="DE14" s="88">
        <f t="shared" si="4"/>
        <v>967.65618051237414</v>
      </c>
      <c r="DF14" s="88">
        <f t="shared" si="4"/>
        <v>975.00118720102239</v>
      </c>
      <c r="DG14" s="88">
        <f t="shared" si="4"/>
        <v>982.32514282739976</v>
      </c>
      <c r="DH14" s="88">
        <f t="shared" si="4"/>
        <v>989.52433720606325</v>
      </c>
      <c r="DI14" s="88">
        <f t="shared" si="5"/>
        <v>997.38199637646403</v>
      </c>
      <c r="DJ14" s="88">
        <f t="shared" si="5"/>
        <v>1005.5781608187274</v>
      </c>
      <c r="DK14" s="88">
        <f t="shared" si="5"/>
        <v>1013.9931164394451</v>
      </c>
      <c r="DL14" s="88">
        <f t="shared" si="5"/>
        <v>1022.5864807308365</v>
      </c>
      <c r="DM14" s="88">
        <f t="shared" si="5"/>
        <v>1031.3369058750884</v>
      </c>
    </row>
    <row r="15" spans="2:117" x14ac:dyDescent="0.35">
      <c r="B15" s="27" t="s">
        <v>2078</v>
      </c>
      <c r="C15" s="27" t="s">
        <v>46</v>
      </c>
      <c r="D15" s="86">
        <f>LevelizationSchedule!H205</f>
        <v>0</v>
      </c>
      <c r="E15" s="86">
        <f>LevelizationSchedule!I205</f>
        <v>0</v>
      </c>
      <c r="F15" s="86">
        <f>LevelizationSchedule!J205</f>
        <v>0</v>
      </c>
      <c r="G15" s="86">
        <f>LevelizationSchedule!K205</f>
        <v>0</v>
      </c>
      <c r="H15" s="86">
        <f>LevelizationSchedule!L205</f>
        <v>0</v>
      </c>
      <c r="I15" s="86">
        <f>LevelizationSchedule!M205</f>
        <v>0</v>
      </c>
      <c r="J15" s="86">
        <f>LevelizationSchedule!N205</f>
        <v>0</v>
      </c>
      <c r="K15" s="86">
        <f>LevelizationSchedule!O205</f>
        <v>46.112239373034683</v>
      </c>
      <c r="L15" s="86">
        <f>LevelizationSchedule!P205</f>
        <v>128.23904900891887</v>
      </c>
      <c r="M15" s="86">
        <f>LevelizationSchedule!Q205</f>
        <v>222.91782567611114</v>
      </c>
      <c r="N15" s="86">
        <f>LevelizationSchedule!R205</f>
        <v>346.57188954622427</v>
      </c>
      <c r="O15" s="86">
        <f>LevelizationSchedule!S205</f>
        <v>454.47655591868556</v>
      </c>
      <c r="P15" s="86">
        <f>LevelizationSchedule!T205</f>
        <v>562.26538369004254</v>
      </c>
      <c r="Q15" s="86">
        <f>LevelizationSchedule!U205</f>
        <v>661.65674469877956</v>
      </c>
      <c r="R15" s="86">
        <f>LevelizationSchedule!V205</f>
        <v>746.63879263178853</v>
      </c>
      <c r="S15" s="86">
        <f>LevelizationSchedule!W205</f>
        <v>823.25245740540845</v>
      </c>
      <c r="T15" s="86">
        <f>LevelizationSchedule!X205</f>
        <v>887.25260019914617</v>
      </c>
      <c r="U15" s="86">
        <f>LevelizationSchedule!Y205</f>
        <v>935.7068603947115</v>
      </c>
      <c r="V15" s="86">
        <f>LevelizationSchedule!Z205</f>
        <v>978.42038032553876</v>
      </c>
      <c r="W15" s="86">
        <f>LevelizationSchedule!AA205</f>
        <v>1015.7124747525327</v>
      </c>
      <c r="X15" s="86">
        <f>LevelizationSchedule!AB205</f>
        <v>1049.5017270242176</v>
      </c>
      <c r="Y15" s="86">
        <f>LevelizationSchedule!AC205</f>
        <v>1075.8943370336622</v>
      </c>
      <c r="Z15" s="86">
        <f>LevelizationSchedule!AD205</f>
        <v>1091.3146190585105</v>
      </c>
      <c r="AA15" s="86">
        <f>LevelizationSchedule!AE205</f>
        <v>1102.1671529439429</v>
      </c>
      <c r="AB15" s="86">
        <f>LevelizationSchedule!AF205</f>
        <v>1105.9109650521498</v>
      </c>
      <c r="AC15" s="86">
        <f>LevelizationSchedule!AG205</f>
        <v>1112.4473696014538</v>
      </c>
      <c r="AD15" s="86">
        <f>LevelizationSchedule!AH205</f>
        <v>1120.7627394070812</v>
      </c>
      <c r="AE15" s="86">
        <f>LevelizationSchedule!AI205</f>
        <v>1129.8143258463549</v>
      </c>
      <c r="AF15" s="86">
        <f>LevelizationSchedule!AJ205</f>
        <v>1138.7598389639775</v>
      </c>
      <c r="AG15" s="86">
        <f>LevelizationSchedule!AK205</f>
        <v>1147.3072274268427</v>
      </c>
      <c r="AH15" s="86">
        <f>LevelizationSchedule!AL205</f>
        <v>1155.8050907506818</v>
      </c>
      <c r="AI15" s="86">
        <f>LevelizationSchedule!AM205</f>
        <v>1163.978958662057</v>
      </c>
      <c r="AJ15" s="86">
        <f>LevelizationSchedule!AN205</f>
        <v>1172.4270406407234</v>
      </c>
      <c r="AK15" s="86">
        <f>LevelizationSchedule!AO205</f>
        <v>1180.9672718109205</v>
      </c>
      <c r="AL15" s="86">
        <f>LevelizationSchedule!AP205</f>
        <v>1189.5100922262566</v>
      </c>
      <c r="AM15" s="86">
        <f>LevelizationSchedule!AQ205</f>
        <v>1198.0613707461528</v>
      </c>
      <c r="AN15" s="86">
        <f>LevelizationSchedule!AR205</f>
        <v>1206.6230885204423</v>
      </c>
      <c r="AO15" s="86">
        <f>LevelizationSchedule!AS205</f>
        <v>1215.1706227150803</v>
      </c>
      <c r="AP15" s="87">
        <f t="shared" si="6"/>
        <v>0</v>
      </c>
      <c r="AQ15" s="87">
        <f t="shared" si="0"/>
        <v>0</v>
      </c>
      <c r="AR15" s="87">
        <f t="shared" si="0"/>
        <v>0</v>
      </c>
      <c r="AS15" s="87">
        <f t="shared" si="0"/>
        <v>0</v>
      </c>
      <c r="AT15" s="87">
        <f t="shared" si="0"/>
        <v>0</v>
      </c>
      <c r="AU15" s="87">
        <f t="shared" si="0"/>
        <v>0</v>
      </c>
      <c r="AV15" s="87">
        <f t="shared" si="0"/>
        <v>0</v>
      </c>
      <c r="AW15" s="87">
        <f t="shared" si="0"/>
        <v>23.056119686517341</v>
      </c>
      <c r="AX15" s="87">
        <f t="shared" si="0"/>
        <v>64.119524504459434</v>
      </c>
      <c r="AY15" s="87">
        <f t="shared" si="0"/>
        <v>111.45891283805557</v>
      </c>
      <c r="AZ15" s="87">
        <f t="shared" si="0"/>
        <v>173.28594477311213</v>
      </c>
      <c r="BA15" s="87">
        <f t="shared" si="0"/>
        <v>227.23827795934278</v>
      </c>
      <c r="BB15" s="87">
        <f t="shared" si="0"/>
        <v>281.13269184502127</v>
      </c>
      <c r="BC15" s="87">
        <f t="shared" si="0"/>
        <v>330.82837234938978</v>
      </c>
      <c r="BD15" s="87">
        <f t="shared" si="0"/>
        <v>373.31939631589427</v>
      </c>
      <c r="BE15" s="87">
        <f t="shared" si="0"/>
        <v>411.62622870270422</v>
      </c>
      <c r="BF15" s="87">
        <f t="shared" si="0"/>
        <v>443.62630009957309</v>
      </c>
      <c r="BG15" s="87">
        <f t="shared" si="1"/>
        <v>467.85343019735575</v>
      </c>
      <c r="BH15" s="87">
        <f t="shared" si="1"/>
        <v>489.21019016276938</v>
      </c>
      <c r="BI15" s="87">
        <f t="shared" si="1"/>
        <v>507.85623737626634</v>
      </c>
      <c r="BJ15" s="87">
        <f t="shared" si="1"/>
        <v>524.75086351210882</v>
      </c>
      <c r="BK15" s="87">
        <f t="shared" si="1"/>
        <v>537.94716851683108</v>
      </c>
      <c r="BL15" s="87">
        <f t="shared" si="1"/>
        <v>545.65730952925526</v>
      </c>
      <c r="BM15" s="87">
        <f t="shared" si="1"/>
        <v>551.08357647197147</v>
      </c>
      <c r="BN15" s="87">
        <f t="shared" si="1"/>
        <v>552.95548252607489</v>
      </c>
      <c r="BO15" s="87">
        <f t="shared" si="1"/>
        <v>556.22368480072691</v>
      </c>
      <c r="BP15" s="87">
        <f t="shared" si="1"/>
        <v>560.3813697035406</v>
      </c>
      <c r="BQ15" s="87">
        <f t="shared" si="1"/>
        <v>564.90716292317745</v>
      </c>
      <c r="BR15" s="87">
        <f t="shared" si="1"/>
        <v>569.37991948198874</v>
      </c>
      <c r="BS15" s="87">
        <f t="shared" si="1"/>
        <v>573.65361371342135</v>
      </c>
      <c r="BT15" s="87">
        <f t="shared" si="1"/>
        <v>577.90254537534088</v>
      </c>
      <c r="BU15" s="87">
        <f t="shared" si="1"/>
        <v>581.98947933102852</v>
      </c>
      <c r="BV15" s="87">
        <f t="shared" si="1"/>
        <v>586.21352032036168</v>
      </c>
      <c r="BW15" s="87">
        <f t="shared" si="2"/>
        <v>590.48363590546023</v>
      </c>
      <c r="BX15" s="87">
        <f t="shared" si="2"/>
        <v>594.75504611312829</v>
      </c>
      <c r="BY15" s="87">
        <f t="shared" si="2"/>
        <v>599.03068537307638</v>
      </c>
      <c r="BZ15" s="87">
        <f t="shared" si="2"/>
        <v>603.31154426022113</v>
      </c>
      <c r="CA15" s="87">
        <f t="shared" si="2"/>
        <v>607.58531135754015</v>
      </c>
      <c r="CB15" s="88">
        <f t="shared" si="7"/>
        <v>0</v>
      </c>
      <c r="CC15" s="88">
        <f t="shared" si="3"/>
        <v>0</v>
      </c>
      <c r="CD15" s="88">
        <f t="shared" si="3"/>
        <v>0</v>
      </c>
      <c r="CE15" s="88">
        <f t="shared" si="3"/>
        <v>0</v>
      </c>
      <c r="CF15" s="88">
        <f t="shared" si="3"/>
        <v>0</v>
      </c>
      <c r="CG15" s="88">
        <f t="shared" si="3"/>
        <v>0</v>
      </c>
      <c r="CH15" s="88">
        <f t="shared" si="3"/>
        <v>0</v>
      </c>
      <c r="CI15" s="88">
        <f t="shared" si="3"/>
        <v>23.056119686517341</v>
      </c>
      <c r="CJ15" s="88">
        <f t="shared" si="3"/>
        <v>64.119524504459434</v>
      </c>
      <c r="CK15" s="88">
        <f t="shared" si="3"/>
        <v>111.45891283805557</v>
      </c>
      <c r="CL15" s="88">
        <f t="shared" si="3"/>
        <v>173.28594477311213</v>
      </c>
      <c r="CM15" s="88">
        <f t="shared" si="3"/>
        <v>227.23827795934278</v>
      </c>
      <c r="CN15" s="88">
        <f t="shared" si="3"/>
        <v>281.13269184502127</v>
      </c>
      <c r="CO15" s="88">
        <f t="shared" si="3"/>
        <v>330.82837234938978</v>
      </c>
      <c r="CP15" s="88">
        <f t="shared" si="3"/>
        <v>373.31939631589427</v>
      </c>
      <c r="CQ15" s="88">
        <f t="shared" si="3"/>
        <v>411.62622870270422</v>
      </c>
      <c r="CR15" s="88">
        <f t="shared" si="3"/>
        <v>443.62630009957309</v>
      </c>
      <c r="CS15" s="88">
        <f t="shared" si="4"/>
        <v>467.85343019735575</v>
      </c>
      <c r="CT15" s="88">
        <f t="shared" si="4"/>
        <v>489.21019016276938</v>
      </c>
      <c r="CU15" s="88">
        <f t="shared" si="4"/>
        <v>507.85623737626634</v>
      </c>
      <c r="CV15" s="88">
        <f t="shared" si="4"/>
        <v>524.75086351210882</v>
      </c>
      <c r="CW15" s="88">
        <f t="shared" si="4"/>
        <v>537.94716851683108</v>
      </c>
      <c r="CX15" s="88">
        <f t="shared" si="4"/>
        <v>545.65730952925526</v>
      </c>
      <c r="CY15" s="88">
        <f t="shared" si="4"/>
        <v>551.08357647197147</v>
      </c>
      <c r="CZ15" s="88">
        <f t="shared" si="4"/>
        <v>552.95548252607489</v>
      </c>
      <c r="DA15" s="88">
        <f t="shared" si="4"/>
        <v>556.22368480072691</v>
      </c>
      <c r="DB15" s="88">
        <f t="shared" si="4"/>
        <v>560.3813697035406</v>
      </c>
      <c r="DC15" s="88">
        <f t="shared" si="4"/>
        <v>564.90716292317745</v>
      </c>
      <c r="DD15" s="88">
        <f t="shared" si="4"/>
        <v>569.37991948198874</v>
      </c>
      <c r="DE15" s="88">
        <f t="shared" si="4"/>
        <v>573.65361371342135</v>
      </c>
      <c r="DF15" s="88">
        <f t="shared" si="4"/>
        <v>577.90254537534088</v>
      </c>
      <c r="DG15" s="88">
        <f t="shared" si="4"/>
        <v>581.98947933102852</v>
      </c>
      <c r="DH15" s="88">
        <f t="shared" si="4"/>
        <v>586.21352032036168</v>
      </c>
      <c r="DI15" s="88">
        <f t="shared" si="5"/>
        <v>590.48363590546023</v>
      </c>
      <c r="DJ15" s="88">
        <f t="shared" si="5"/>
        <v>594.75504611312829</v>
      </c>
      <c r="DK15" s="88">
        <f t="shared" si="5"/>
        <v>599.03068537307638</v>
      </c>
      <c r="DL15" s="88">
        <f t="shared" si="5"/>
        <v>603.31154426022113</v>
      </c>
      <c r="DM15" s="88">
        <f t="shared" si="5"/>
        <v>607.58531135754015</v>
      </c>
    </row>
    <row r="16" spans="2:117" x14ac:dyDescent="0.35">
      <c r="B16" s="27" t="s">
        <v>2080</v>
      </c>
      <c r="C16" s="27" t="s">
        <v>198</v>
      </c>
      <c r="D16" s="86">
        <f>LevelizationSchedule!H206</f>
        <v>0</v>
      </c>
      <c r="E16" s="86">
        <f>LevelizationSchedule!I206</f>
        <v>0</v>
      </c>
      <c r="F16" s="86">
        <f>LevelizationSchedule!J206</f>
        <v>0</v>
      </c>
      <c r="G16" s="86">
        <f>LevelizationSchedule!K206</f>
        <v>0</v>
      </c>
      <c r="H16" s="86">
        <f>LevelizationSchedule!L206</f>
        <v>0</v>
      </c>
      <c r="I16" s="86">
        <f>LevelizationSchedule!M206</f>
        <v>0</v>
      </c>
      <c r="J16" s="86">
        <f>LevelizationSchedule!N206</f>
        <v>0</v>
      </c>
      <c r="K16" s="86">
        <f>LevelizationSchedule!O206</f>
        <v>14.159037164396752</v>
      </c>
      <c r="L16" s="86">
        <f>LevelizationSchedule!P206</f>
        <v>33.616484654549531</v>
      </c>
      <c r="M16" s="86">
        <f>LevelizationSchedule!Q206</f>
        <v>58.352287721927524</v>
      </c>
      <c r="N16" s="86">
        <f>LevelizationSchedule!R206</f>
        <v>78.069267999469929</v>
      </c>
      <c r="O16" s="86">
        <f>LevelizationSchedule!S206</f>
        <v>97.751896079560908</v>
      </c>
      <c r="P16" s="86">
        <f>LevelizationSchedule!T206</f>
        <v>117.40183079398483</v>
      </c>
      <c r="Q16" s="86">
        <f>LevelizationSchedule!U206</f>
        <v>134.47486369670344</v>
      </c>
      <c r="R16" s="86">
        <f>LevelizationSchedule!V206</f>
        <v>148.16324512003933</v>
      </c>
      <c r="S16" s="86">
        <f>LevelizationSchedule!W206</f>
        <v>160.0128051517508</v>
      </c>
      <c r="T16" s="86">
        <f>LevelizationSchedule!X206</f>
        <v>170.23876775198423</v>
      </c>
      <c r="U16" s="86">
        <f>LevelizationSchedule!Y206</f>
        <v>177.85883057847082</v>
      </c>
      <c r="V16" s="86">
        <f>LevelizationSchedule!Z206</f>
        <v>183.86973919279635</v>
      </c>
      <c r="W16" s="86">
        <f>LevelizationSchedule!AA206</f>
        <v>189.49170264653839</v>
      </c>
      <c r="X16" s="86">
        <f>LevelizationSchedule!AB206</f>
        <v>196.26073228135792</v>
      </c>
      <c r="Y16" s="86">
        <f>LevelizationSchedule!AC206</f>
        <v>199.68422540648547</v>
      </c>
      <c r="Z16" s="86">
        <f>LevelizationSchedule!AD206</f>
        <v>201.05563025770883</v>
      </c>
      <c r="AA16" s="86">
        <f>LevelizationSchedule!AE206</f>
        <v>200.94560862400419</v>
      </c>
      <c r="AB16" s="86">
        <f>LevelizationSchedule!AF206</f>
        <v>201.87035281900091</v>
      </c>
      <c r="AC16" s="86">
        <f>LevelizationSchedule!AG206</f>
        <v>203.25040607204841</v>
      </c>
      <c r="AD16" s="86">
        <f>LevelizationSchedule!AH206</f>
        <v>204.76219105210339</v>
      </c>
      <c r="AE16" s="86">
        <f>LevelizationSchedule!AI206</f>
        <v>206.39521920239076</v>
      </c>
      <c r="AF16" s="86">
        <f>LevelizationSchedule!AJ206</f>
        <v>207.8994709142722</v>
      </c>
      <c r="AG16" s="86">
        <f>LevelizationSchedule!AK206</f>
        <v>209.33793120025607</v>
      </c>
      <c r="AH16" s="86">
        <f>LevelizationSchedule!AL206</f>
        <v>210.72631602007448</v>
      </c>
      <c r="AI16" s="86">
        <f>LevelizationSchedule!AM206</f>
        <v>212.22205971838781</v>
      </c>
      <c r="AJ16" s="86">
        <f>LevelizationSchedule!AN206</f>
        <v>213.75841037415069</v>
      </c>
      <c r="AK16" s="86">
        <f>LevelizationSchedule!AO206</f>
        <v>215.31129953779663</v>
      </c>
      <c r="AL16" s="86">
        <f>LevelizationSchedule!AP206</f>
        <v>216.87528555525159</v>
      </c>
      <c r="AM16" s="86">
        <f>LevelizationSchedule!AQ206</f>
        <v>218.4523483466599</v>
      </c>
      <c r="AN16" s="86">
        <f>LevelizationSchedule!AR206</f>
        <v>220.03959581930096</v>
      </c>
      <c r="AO16" s="86">
        <f>LevelizationSchedule!AS206</f>
        <v>221.63156123860907</v>
      </c>
      <c r="AP16" s="87">
        <f t="shared" si="6"/>
        <v>0</v>
      </c>
      <c r="AQ16" s="87">
        <f t="shared" si="0"/>
        <v>0</v>
      </c>
      <c r="AR16" s="87">
        <f t="shared" si="0"/>
        <v>0</v>
      </c>
      <c r="AS16" s="87">
        <f t="shared" si="0"/>
        <v>0</v>
      </c>
      <c r="AT16" s="87">
        <f t="shared" si="0"/>
        <v>0</v>
      </c>
      <c r="AU16" s="87">
        <f t="shared" si="0"/>
        <v>0</v>
      </c>
      <c r="AV16" s="87">
        <f t="shared" si="0"/>
        <v>0</v>
      </c>
      <c r="AW16" s="87">
        <f t="shared" si="0"/>
        <v>7.0795185821983759</v>
      </c>
      <c r="AX16" s="87">
        <f t="shared" si="0"/>
        <v>16.808242327274765</v>
      </c>
      <c r="AY16" s="87">
        <f t="shared" si="0"/>
        <v>29.176143860963762</v>
      </c>
      <c r="AZ16" s="87">
        <f t="shared" si="0"/>
        <v>39.034633999734965</v>
      </c>
      <c r="BA16" s="87">
        <f t="shared" si="0"/>
        <v>48.875948039780454</v>
      </c>
      <c r="BB16" s="87">
        <f t="shared" si="0"/>
        <v>58.700915396992414</v>
      </c>
      <c r="BC16" s="87">
        <f t="shared" si="0"/>
        <v>67.237431848351719</v>
      </c>
      <c r="BD16" s="87">
        <f t="shared" si="0"/>
        <v>74.081622560019667</v>
      </c>
      <c r="BE16" s="87">
        <f t="shared" si="0"/>
        <v>80.006402575875398</v>
      </c>
      <c r="BF16" s="87">
        <f t="shared" si="0"/>
        <v>85.119383875992114</v>
      </c>
      <c r="BG16" s="87">
        <f t="shared" si="1"/>
        <v>88.929415289235408</v>
      </c>
      <c r="BH16" s="87">
        <f t="shared" si="1"/>
        <v>91.934869596398173</v>
      </c>
      <c r="BI16" s="87">
        <f t="shared" si="1"/>
        <v>94.745851323269193</v>
      </c>
      <c r="BJ16" s="87">
        <f t="shared" si="1"/>
        <v>98.130366140678959</v>
      </c>
      <c r="BK16" s="87">
        <f t="shared" si="1"/>
        <v>99.842112703242734</v>
      </c>
      <c r="BL16" s="87">
        <f t="shared" si="1"/>
        <v>100.52781512885441</v>
      </c>
      <c r="BM16" s="87">
        <f t="shared" si="1"/>
        <v>100.4728043120021</v>
      </c>
      <c r="BN16" s="87">
        <f t="shared" si="1"/>
        <v>100.93517640950046</v>
      </c>
      <c r="BO16" s="87">
        <f t="shared" si="1"/>
        <v>101.6252030360242</v>
      </c>
      <c r="BP16" s="87">
        <f t="shared" si="1"/>
        <v>102.38109552605169</v>
      </c>
      <c r="BQ16" s="87">
        <f t="shared" si="1"/>
        <v>103.19760960119538</v>
      </c>
      <c r="BR16" s="87">
        <f t="shared" si="1"/>
        <v>103.9497354571361</v>
      </c>
      <c r="BS16" s="87">
        <f t="shared" si="1"/>
        <v>104.66896560012803</v>
      </c>
      <c r="BT16" s="87">
        <f t="shared" si="1"/>
        <v>105.36315801003724</v>
      </c>
      <c r="BU16" s="87">
        <f t="shared" si="1"/>
        <v>106.11102985919391</v>
      </c>
      <c r="BV16" s="87">
        <f t="shared" si="1"/>
        <v>106.87920518707534</v>
      </c>
      <c r="BW16" s="87">
        <f t="shared" si="2"/>
        <v>107.65564976889831</v>
      </c>
      <c r="BX16" s="87">
        <f t="shared" si="2"/>
        <v>108.4376427776258</v>
      </c>
      <c r="BY16" s="87">
        <f t="shared" si="2"/>
        <v>109.22617417332995</v>
      </c>
      <c r="BZ16" s="87">
        <f t="shared" si="2"/>
        <v>110.01979790965048</v>
      </c>
      <c r="CA16" s="87">
        <f t="shared" si="2"/>
        <v>110.81578061930453</v>
      </c>
      <c r="CB16" s="88">
        <f t="shared" si="7"/>
        <v>0</v>
      </c>
      <c r="CC16" s="88">
        <f t="shared" si="3"/>
        <v>0</v>
      </c>
      <c r="CD16" s="88">
        <f t="shared" si="3"/>
        <v>0</v>
      </c>
      <c r="CE16" s="88">
        <f t="shared" si="3"/>
        <v>0</v>
      </c>
      <c r="CF16" s="88">
        <f t="shared" si="3"/>
        <v>0</v>
      </c>
      <c r="CG16" s="88">
        <f t="shared" si="3"/>
        <v>0</v>
      </c>
      <c r="CH16" s="88">
        <f t="shared" si="3"/>
        <v>0</v>
      </c>
      <c r="CI16" s="88">
        <f t="shared" si="3"/>
        <v>7.0795185821983759</v>
      </c>
      <c r="CJ16" s="88">
        <f t="shared" si="3"/>
        <v>16.808242327274765</v>
      </c>
      <c r="CK16" s="88">
        <f t="shared" si="3"/>
        <v>29.176143860963762</v>
      </c>
      <c r="CL16" s="88">
        <f t="shared" si="3"/>
        <v>39.034633999734965</v>
      </c>
      <c r="CM16" s="88">
        <f t="shared" si="3"/>
        <v>48.875948039780454</v>
      </c>
      <c r="CN16" s="88">
        <f t="shared" si="3"/>
        <v>58.700915396992414</v>
      </c>
      <c r="CO16" s="88">
        <f t="shared" si="3"/>
        <v>67.237431848351719</v>
      </c>
      <c r="CP16" s="88">
        <f t="shared" si="3"/>
        <v>74.081622560019667</v>
      </c>
      <c r="CQ16" s="88">
        <f t="shared" si="3"/>
        <v>80.006402575875398</v>
      </c>
      <c r="CR16" s="88">
        <f t="shared" si="3"/>
        <v>85.119383875992114</v>
      </c>
      <c r="CS16" s="88">
        <f t="shared" si="4"/>
        <v>88.929415289235408</v>
      </c>
      <c r="CT16" s="88">
        <f t="shared" si="4"/>
        <v>91.934869596398173</v>
      </c>
      <c r="CU16" s="88">
        <f t="shared" si="4"/>
        <v>94.745851323269193</v>
      </c>
      <c r="CV16" s="88">
        <f t="shared" si="4"/>
        <v>98.130366140678959</v>
      </c>
      <c r="CW16" s="88">
        <f t="shared" si="4"/>
        <v>99.842112703242734</v>
      </c>
      <c r="CX16" s="88">
        <f t="shared" si="4"/>
        <v>100.52781512885441</v>
      </c>
      <c r="CY16" s="88">
        <f t="shared" si="4"/>
        <v>100.4728043120021</v>
      </c>
      <c r="CZ16" s="88">
        <f t="shared" si="4"/>
        <v>100.93517640950046</v>
      </c>
      <c r="DA16" s="88">
        <f t="shared" si="4"/>
        <v>101.6252030360242</v>
      </c>
      <c r="DB16" s="88">
        <f t="shared" si="4"/>
        <v>102.38109552605169</v>
      </c>
      <c r="DC16" s="88">
        <f t="shared" si="4"/>
        <v>103.19760960119538</v>
      </c>
      <c r="DD16" s="88">
        <f t="shared" si="4"/>
        <v>103.9497354571361</v>
      </c>
      <c r="DE16" s="88">
        <f t="shared" si="4"/>
        <v>104.66896560012803</v>
      </c>
      <c r="DF16" s="88">
        <f t="shared" si="4"/>
        <v>105.36315801003724</v>
      </c>
      <c r="DG16" s="88">
        <f t="shared" si="4"/>
        <v>106.11102985919391</v>
      </c>
      <c r="DH16" s="88">
        <f t="shared" si="4"/>
        <v>106.87920518707534</v>
      </c>
      <c r="DI16" s="88">
        <f t="shared" si="5"/>
        <v>107.65564976889831</v>
      </c>
      <c r="DJ16" s="88">
        <f t="shared" si="5"/>
        <v>108.4376427776258</v>
      </c>
      <c r="DK16" s="88">
        <f t="shared" si="5"/>
        <v>109.22617417332995</v>
      </c>
      <c r="DL16" s="88">
        <f t="shared" si="5"/>
        <v>110.01979790965048</v>
      </c>
      <c r="DM16" s="88">
        <f t="shared" si="5"/>
        <v>110.81578061930453</v>
      </c>
    </row>
    <row r="17" spans="2:117" x14ac:dyDescent="0.35">
      <c r="B17" s="27" t="s">
        <v>2081</v>
      </c>
      <c r="C17" s="27" t="s">
        <v>34</v>
      </c>
      <c r="D17" s="86">
        <f>LevelizationSchedule!H207</f>
        <v>0</v>
      </c>
      <c r="E17" s="86">
        <f>LevelizationSchedule!I207</f>
        <v>0</v>
      </c>
      <c r="F17" s="86">
        <f>LevelizationSchedule!J207</f>
        <v>0</v>
      </c>
      <c r="G17" s="86">
        <f>LevelizationSchedule!K207</f>
        <v>0</v>
      </c>
      <c r="H17" s="86">
        <f>LevelizationSchedule!L207</f>
        <v>0</v>
      </c>
      <c r="I17" s="86">
        <f>LevelizationSchedule!M207</f>
        <v>0</v>
      </c>
      <c r="J17" s="86">
        <f>LevelizationSchedule!N207</f>
        <v>0</v>
      </c>
      <c r="K17" s="86">
        <f>LevelizationSchedule!O207</f>
        <v>112.98105592280297</v>
      </c>
      <c r="L17" s="86">
        <f>LevelizationSchedule!P207</f>
        <v>225.35606535900541</v>
      </c>
      <c r="M17" s="86">
        <f>LevelizationSchedule!Q207</f>
        <v>337.13351686906452</v>
      </c>
      <c r="N17" s="86">
        <f>LevelizationSchedule!R207</f>
        <v>448.32182538413804</v>
      </c>
      <c r="O17" s="86">
        <f>LevelizationSchedule!S207</f>
        <v>558.92933299455967</v>
      </c>
      <c r="P17" s="86">
        <f>LevelizationSchedule!T207</f>
        <v>668.96430973067243</v>
      </c>
      <c r="Q17" s="86">
        <f>LevelizationSchedule!U207</f>
        <v>758.12043038383183</v>
      </c>
      <c r="R17" s="86">
        <f>LevelizationSchedule!V207</f>
        <v>827.70889080595884</v>
      </c>
      <c r="S17" s="86">
        <f>LevelizationSchedule!W207</f>
        <v>897.3535636936947</v>
      </c>
      <c r="T17" s="86">
        <f>LevelizationSchedule!X207</f>
        <v>953.84910476440507</v>
      </c>
      <c r="U17" s="86">
        <f>LevelizationSchedule!Y207</f>
        <v>987.4204909073901</v>
      </c>
      <c r="V17" s="86">
        <f>LevelizationSchedule!Z207</f>
        <v>1021.6011866840637</v>
      </c>
      <c r="W17" s="86">
        <f>LevelizationSchedule!AA207</f>
        <v>1056.3820282698362</v>
      </c>
      <c r="X17" s="86">
        <f>LevelizationSchedule!AB207</f>
        <v>1091.7174772929229</v>
      </c>
      <c r="Y17" s="86">
        <f>LevelizationSchedule!AC207</f>
        <v>1099.8895443761176</v>
      </c>
      <c r="Z17" s="86">
        <f>LevelizationSchedule!AD207</f>
        <v>1101.8013067710747</v>
      </c>
      <c r="AA17" s="86">
        <f>LevelizationSchedule!AE207</f>
        <v>1104.6263561009343</v>
      </c>
      <c r="AB17" s="86">
        <f>LevelizationSchedule!AF207</f>
        <v>1108.2244643288032</v>
      </c>
      <c r="AC17" s="86">
        <f>LevelizationSchedule!AG207</f>
        <v>1112.5080531946742</v>
      </c>
      <c r="AD17" s="86">
        <f>LevelizationSchedule!AH207</f>
        <v>1117.455510944638</v>
      </c>
      <c r="AE17" s="86">
        <f>LevelizationSchedule!AI207</f>
        <v>1123.0068518967569</v>
      </c>
      <c r="AF17" s="86">
        <f>LevelizationSchedule!AJ207</f>
        <v>1127.1559507924276</v>
      </c>
      <c r="AG17" s="86">
        <f>LevelizationSchedule!AK207</f>
        <v>1131.1203923606247</v>
      </c>
      <c r="AH17" s="86">
        <f>LevelizationSchedule!AL207</f>
        <v>1135.2220776884619</v>
      </c>
      <c r="AI17" s="86">
        <f>LevelizationSchedule!AM207</f>
        <v>1139.3982776263908</v>
      </c>
      <c r="AJ17" s="86">
        <f>LevelizationSchedule!AN207</f>
        <v>1143.5218047685414</v>
      </c>
      <c r="AK17" s="86">
        <f>LevelizationSchedule!AO207</f>
        <v>1147.5692317135326</v>
      </c>
      <c r="AL17" s="86">
        <f>LevelizationSchedule!AP207</f>
        <v>1151.5465828528077</v>
      </c>
      <c r="AM17" s="86">
        <f>LevelizationSchedule!AQ207</f>
        <v>1155.4891596021387</v>
      </c>
      <c r="AN17" s="86">
        <f>LevelizationSchedule!AR207</f>
        <v>1159.3607017793279</v>
      </c>
      <c r="AO17" s="86">
        <f>LevelizationSchedule!AS207</f>
        <v>1163.1299471649309</v>
      </c>
      <c r="AP17" s="87">
        <f t="shared" si="6"/>
        <v>0</v>
      </c>
      <c r="AQ17" s="87">
        <f t="shared" si="0"/>
        <v>0</v>
      </c>
      <c r="AR17" s="87">
        <f t="shared" si="0"/>
        <v>0</v>
      </c>
      <c r="AS17" s="87">
        <f t="shared" si="0"/>
        <v>0</v>
      </c>
      <c r="AT17" s="87">
        <f t="shared" si="0"/>
        <v>0</v>
      </c>
      <c r="AU17" s="87">
        <f t="shared" si="0"/>
        <v>0</v>
      </c>
      <c r="AV17" s="87">
        <f t="shared" si="0"/>
        <v>0</v>
      </c>
      <c r="AW17" s="87">
        <f t="shared" si="0"/>
        <v>56.490527961401483</v>
      </c>
      <c r="AX17" s="87">
        <f t="shared" si="0"/>
        <v>112.67803267950271</v>
      </c>
      <c r="AY17" s="87">
        <f t="shared" si="0"/>
        <v>168.56675843453226</v>
      </c>
      <c r="AZ17" s="87">
        <f t="shared" si="0"/>
        <v>224.16091269206902</v>
      </c>
      <c r="BA17" s="87">
        <f t="shared" si="0"/>
        <v>279.46466649727984</v>
      </c>
      <c r="BB17" s="87">
        <f t="shared" si="0"/>
        <v>334.48215486533621</v>
      </c>
      <c r="BC17" s="87">
        <f t="shared" si="0"/>
        <v>379.06021519191592</v>
      </c>
      <c r="BD17" s="87">
        <f t="shared" si="0"/>
        <v>413.85444540297942</v>
      </c>
      <c r="BE17" s="87">
        <f t="shared" si="0"/>
        <v>448.67678184684735</v>
      </c>
      <c r="BF17" s="87">
        <f t="shared" si="0"/>
        <v>476.92455238220253</v>
      </c>
      <c r="BG17" s="87">
        <f t="shared" si="1"/>
        <v>493.71024545369505</v>
      </c>
      <c r="BH17" s="87">
        <f t="shared" si="1"/>
        <v>510.80059334203185</v>
      </c>
      <c r="BI17" s="87">
        <f t="shared" si="1"/>
        <v>528.19101413491808</v>
      </c>
      <c r="BJ17" s="87">
        <f t="shared" si="1"/>
        <v>545.85873864646146</v>
      </c>
      <c r="BK17" s="87">
        <f t="shared" si="1"/>
        <v>549.94477218805878</v>
      </c>
      <c r="BL17" s="87">
        <f t="shared" si="1"/>
        <v>550.90065338553734</v>
      </c>
      <c r="BM17" s="87">
        <f t="shared" si="1"/>
        <v>552.31317805046717</v>
      </c>
      <c r="BN17" s="87">
        <f t="shared" si="1"/>
        <v>554.11223216440158</v>
      </c>
      <c r="BO17" s="87">
        <f t="shared" si="1"/>
        <v>556.25402659733709</v>
      </c>
      <c r="BP17" s="87">
        <f t="shared" si="1"/>
        <v>558.72775547231902</v>
      </c>
      <c r="BQ17" s="87">
        <f t="shared" si="1"/>
        <v>561.50342594837844</v>
      </c>
      <c r="BR17" s="87">
        <f t="shared" si="1"/>
        <v>563.57797539621379</v>
      </c>
      <c r="BS17" s="87">
        <f t="shared" si="1"/>
        <v>565.56019618031235</v>
      </c>
      <c r="BT17" s="87">
        <f t="shared" si="1"/>
        <v>567.61103884423096</v>
      </c>
      <c r="BU17" s="87">
        <f t="shared" si="1"/>
        <v>569.69913881319542</v>
      </c>
      <c r="BV17" s="87">
        <f t="shared" si="1"/>
        <v>571.76090238427071</v>
      </c>
      <c r="BW17" s="87">
        <f t="shared" si="2"/>
        <v>573.78461585676632</v>
      </c>
      <c r="BX17" s="87">
        <f t="shared" si="2"/>
        <v>575.77329142640383</v>
      </c>
      <c r="BY17" s="87">
        <f t="shared" si="2"/>
        <v>577.74457980106934</v>
      </c>
      <c r="BZ17" s="87">
        <f t="shared" si="2"/>
        <v>579.68035088966394</v>
      </c>
      <c r="CA17" s="87">
        <f t="shared" si="2"/>
        <v>581.56497358246543</v>
      </c>
      <c r="CB17" s="88">
        <f t="shared" si="7"/>
        <v>0</v>
      </c>
      <c r="CC17" s="88">
        <f t="shared" si="3"/>
        <v>0</v>
      </c>
      <c r="CD17" s="88">
        <f t="shared" si="3"/>
        <v>0</v>
      </c>
      <c r="CE17" s="88">
        <f t="shared" si="3"/>
        <v>0</v>
      </c>
      <c r="CF17" s="88">
        <f t="shared" si="3"/>
        <v>0</v>
      </c>
      <c r="CG17" s="88">
        <f t="shared" si="3"/>
        <v>0</v>
      </c>
      <c r="CH17" s="88">
        <f t="shared" si="3"/>
        <v>0</v>
      </c>
      <c r="CI17" s="88">
        <f t="shared" si="3"/>
        <v>56.490527961401483</v>
      </c>
      <c r="CJ17" s="88">
        <f t="shared" si="3"/>
        <v>112.67803267950271</v>
      </c>
      <c r="CK17" s="88">
        <f t="shared" si="3"/>
        <v>168.56675843453226</v>
      </c>
      <c r="CL17" s="88">
        <f t="shared" si="3"/>
        <v>224.16091269206902</v>
      </c>
      <c r="CM17" s="88">
        <f t="shared" si="3"/>
        <v>279.46466649727984</v>
      </c>
      <c r="CN17" s="88">
        <f t="shared" si="3"/>
        <v>334.48215486533621</v>
      </c>
      <c r="CO17" s="88">
        <f t="shared" si="3"/>
        <v>379.06021519191592</v>
      </c>
      <c r="CP17" s="88">
        <f t="shared" si="3"/>
        <v>413.85444540297942</v>
      </c>
      <c r="CQ17" s="88">
        <f t="shared" si="3"/>
        <v>448.67678184684735</v>
      </c>
      <c r="CR17" s="88">
        <f t="shared" si="3"/>
        <v>476.92455238220253</v>
      </c>
      <c r="CS17" s="88">
        <f t="shared" si="4"/>
        <v>493.71024545369505</v>
      </c>
      <c r="CT17" s="88">
        <f t="shared" si="4"/>
        <v>510.80059334203185</v>
      </c>
      <c r="CU17" s="88">
        <f t="shared" si="4"/>
        <v>528.19101413491808</v>
      </c>
      <c r="CV17" s="88">
        <f t="shared" si="4"/>
        <v>545.85873864646146</v>
      </c>
      <c r="CW17" s="88">
        <f t="shared" si="4"/>
        <v>549.94477218805878</v>
      </c>
      <c r="CX17" s="88">
        <f t="shared" si="4"/>
        <v>550.90065338553734</v>
      </c>
      <c r="CY17" s="88">
        <f t="shared" si="4"/>
        <v>552.31317805046717</v>
      </c>
      <c r="CZ17" s="88">
        <f t="shared" si="4"/>
        <v>554.11223216440158</v>
      </c>
      <c r="DA17" s="88">
        <f t="shared" si="4"/>
        <v>556.25402659733709</v>
      </c>
      <c r="DB17" s="88">
        <f t="shared" si="4"/>
        <v>558.72775547231902</v>
      </c>
      <c r="DC17" s="88">
        <f t="shared" si="4"/>
        <v>561.50342594837844</v>
      </c>
      <c r="DD17" s="88">
        <f t="shared" si="4"/>
        <v>563.57797539621379</v>
      </c>
      <c r="DE17" s="88">
        <f t="shared" si="4"/>
        <v>565.56019618031235</v>
      </c>
      <c r="DF17" s="88">
        <f t="shared" si="4"/>
        <v>567.61103884423096</v>
      </c>
      <c r="DG17" s="88">
        <f t="shared" si="4"/>
        <v>569.69913881319542</v>
      </c>
      <c r="DH17" s="88">
        <f t="shared" si="4"/>
        <v>571.76090238427071</v>
      </c>
      <c r="DI17" s="88">
        <f t="shared" si="5"/>
        <v>573.78461585676632</v>
      </c>
      <c r="DJ17" s="88">
        <f t="shared" si="5"/>
        <v>575.77329142640383</v>
      </c>
      <c r="DK17" s="88">
        <f t="shared" si="5"/>
        <v>577.74457980106934</v>
      </c>
      <c r="DL17" s="88">
        <f t="shared" si="5"/>
        <v>579.68035088966394</v>
      </c>
      <c r="DM17" s="88">
        <f t="shared" si="5"/>
        <v>581.56497358246543</v>
      </c>
    </row>
    <row r="18" spans="2:117" x14ac:dyDescent="0.35">
      <c r="B18" s="27" t="s">
        <v>2082</v>
      </c>
      <c r="C18" s="27" t="s">
        <v>71</v>
      </c>
      <c r="D18" s="86">
        <f>LevelizationSchedule!H208</f>
        <v>0</v>
      </c>
      <c r="E18" s="86">
        <f>LevelizationSchedule!I208</f>
        <v>0</v>
      </c>
      <c r="F18" s="86">
        <f>LevelizationSchedule!J208</f>
        <v>0</v>
      </c>
      <c r="G18" s="86">
        <f>LevelizationSchedule!K208</f>
        <v>0</v>
      </c>
      <c r="H18" s="86">
        <f>LevelizationSchedule!L208</f>
        <v>0</v>
      </c>
      <c r="I18" s="86">
        <f>LevelizationSchedule!M208</f>
        <v>0</v>
      </c>
      <c r="J18" s="86">
        <f>LevelizationSchedule!N208</f>
        <v>0</v>
      </c>
      <c r="K18" s="86">
        <f>LevelizationSchedule!O208</f>
        <v>103.96862713748983</v>
      </c>
      <c r="L18" s="86">
        <f>LevelizationSchedule!P208</f>
        <v>187.62408373770486</v>
      </c>
      <c r="M18" s="86">
        <f>LevelizationSchedule!Q208</f>
        <v>270.83441542374783</v>
      </c>
      <c r="N18" s="86">
        <f>LevelizationSchedule!R208</f>
        <v>353.60588805683767</v>
      </c>
      <c r="O18" s="86">
        <f>LevelizationSchedule!S208</f>
        <v>435.94471325186441</v>
      </c>
      <c r="P18" s="86">
        <f>LevelizationSchedule!T208</f>
        <v>517.85704895884999</v>
      </c>
      <c r="Q18" s="86">
        <f>LevelizationSchedule!U208</f>
        <v>580.65495306764842</v>
      </c>
      <c r="R18" s="86">
        <f>LevelizationSchedule!V208</f>
        <v>629.04899137327629</v>
      </c>
      <c r="S18" s="86">
        <f>LevelizationSchedule!W208</f>
        <v>680.87135113170075</v>
      </c>
      <c r="T18" s="86">
        <f>LevelizationSchedule!X208</f>
        <v>720.58381311318158</v>
      </c>
      <c r="U18" s="86">
        <f>LevelizationSchedule!Y208</f>
        <v>741.4697543221763</v>
      </c>
      <c r="V18" s="86">
        <f>LevelizationSchedule!Z208</f>
        <v>766.87209777686667</v>
      </c>
      <c r="W18" s="86">
        <f>LevelizationSchedule!AA208</f>
        <v>792.72152833525888</v>
      </c>
      <c r="X18" s="86">
        <f>LevelizationSchedule!AB208</f>
        <v>818.9861220989809</v>
      </c>
      <c r="Y18" s="86">
        <f>LevelizationSchedule!AC208</f>
        <v>820.17429113093408</v>
      </c>
      <c r="Z18" s="86">
        <f>LevelizationSchedule!AD208</f>
        <v>820.29604443802896</v>
      </c>
      <c r="AA18" s="86">
        <f>LevelizationSchedule!AE208</f>
        <v>822.34898943681037</v>
      </c>
      <c r="AB18" s="86">
        <f>LevelizationSchedule!AF208</f>
        <v>824.98476626058653</v>
      </c>
      <c r="AC18" s="86">
        <f>LevelizationSchedule!AG208</f>
        <v>828.13536305751188</v>
      </c>
      <c r="AD18" s="86">
        <f>LevelizationSchedule!AH208</f>
        <v>831.78113763211377</v>
      </c>
      <c r="AE18" s="86">
        <f>LevelizationSchedule!AI208</f>
        <v>835.87952316413441</v>
      </c>
      <c r="AF18" s="86">
        <f>LevelizationSchedule!AJ208</f>
        <v>838.61604448199398</v>
      </c>
      <c r="AG18" s="86">
        <f>LevelizationSchedule!AK208</f>
        <v>841.48706185742822</v>
      </c>
      <c r="AH18" s="86">
        <f>LevelizationSchedule!AL208</f>
        <v>844.52093803159005</v>
      </c>
      <c r="AI18" s="86">
        <f>LevelizationSchedule!AM208</f>
        <v>847.61372525141155</v>
      </c>
      <c r="AJ18" s="86">
        <f>LevelizationSchedule!AN208</f>
        <v>850.67425603287165</v>
      </c>
      <c r="AK18" s="86">
        <f>LevelizationSchedule!AO208</f>
        <v>853.67949662323599</v>
      </c>
      <c r="AL18" s="86">
        <f>LevelizationSchedule!AP208</f>
        <v>856.63233973867716</v>
      </c>
      <c r="AM18" s="86">
        <f>LevelizationSchedule!AQ208</f>
        <v>859.55945572517589</v>
      </c>
      <c r="AN18" s="86">
        <f>LevelizationSchedule!AR208</f>
        <v>862.43759267113262</v>
      </c>
      <c r="AO18" s="86">
        <f>LevelizationSchedule!AS208</f>
        <v>865.24129967827059</v>
      </c>
      <c r="AP18" s="87">
        <f t="shared" si="6"/>
        <v>0</v>
      </c>
      <c r="AQ18" s="87">
        <f t="shared" si="0"/>
        <v>0</v>
      </c>
      <c r="AR18" s="87">
        <f t="shared" si="0"/>
        <v>0</v>
      </c>
      <c r="AS18" s="87">
        <f t="shared" si="0"/>
        <v>0</v>
      </c>
      <c r="AT18" s="87">
        <f t="shared" si="0"/>
        <v>0</v>
      </c>
      <c r="AU18" s="87">
        <f t="shared" si="0"/>
        <v>0</v>
      </c>
      <c r="AV18" s="87">
        <f t="shared" si="0"/>
        <v>0</v>
      </c>
      <c r="AW18" s="87">
        <f t="shared" si="0"/>
        <v>51.984313568744916</v>
      </c>
      <c r="AX18" s="87">
        <f t="shared" si="0"/>
        <v>93.812041868852432</v>
      </c>
      <c r="AY18" s="87">
        <f t="shared" si="0"/>
        <v>135.41720771187391</v>
      </c>
      <c r="AZ18" s="87">
        <f t="shared" si="0"/>
        <v>176.80294402841884</v>
      </c>
      <c r="BA18" s="87">
        <f t="shared" si="0"/>
        <v>217.97235662593221</v>
      </c>
      <c r="BB18" s="87">
        <f t="shared" si="0"/>
        <v>258.92852447942499</v>
      </c>
      <c r="BC18" s="87">
        <f t="shared" si="0"/>
        <v>290.32747653382421</v>
      </c>
      <c r="BD18" s="87">
        <f t="shared" si="0"/>
        <v>314.52449568663815</v>
      </c>
      <c r="BE18" s="87">
        <f t="shared" si="0"/>
        <v>340.43567556585037</v>
      </c>
      <c r="BF18" s="87">
        <f t="shared" si="0"/>
        <v>360.29190655659079</v>
      </c>
      <c r="BG18" s="87">
        <f t="shared" si="1"/>
        <v>370.73487716108815</v>
      </c>
      <c r="BH18" s="87">
        <f t="shared" si="1"/>
        <v>383.43604888843333</v>
      </c>
      <c r="BI18" s="87">
        <f t="shared" si="1"/>
        <v>396.36076416762944</v>
      </c>
      <c r="BJ18" s="87">
        <f t="shared" si="1"/>
        <v>409.49306104949045</v>
      </c>
      <c r="BK18" s="87">
        <f t="shared" si="1"/>
        <v>410.08714556546704</v>
      </c>
      <c r="BL18" s="87">
        <f t="shared" si="1"/>
        <v>410.14802221901448</v>
      </c>
      <c r="BM18" s="87">
        <f t="shared" si="1"/>
        <v>411.17449471840519</v>
      </c>
      <c r="BN18" s="87">
        <f t="shared" si="1"/>
        <v>412.49238313029326</v>
      </c>
      <c r="BO18" s="87">
        <f t="shared" si="1"/>
        <v>414.06768152875594</v>
      </c>
      <c r="BP18" s="87">
        <f t="shared" si="1"/>
        <v>415.89056881605688</v>
      </c>
      <c r="BQ18" s="87">
        <f t="shared" si="1"/>
        <v>417.93976158206721</v>
      </c>
      <c r="BR18" s="87">
        <f t="shared" si="1"/>
        <v>419.30802224099699</v>
      </c>
      <c r="BS18" s="87">
        <f t="shared" si="1"/>
        <v>420.74353092871411</v>
      </c>
      <c r="BT18" s="87">
        <f t="shared" si="1"/>
        <v>422.26046901579502</v>
      </c>
      <c r="BU18" s="87">
        <f t="shared" si="1"/>
        <v>423.80686262570578</v>
      </c>
      <c r="BV18" s="87">
        <f t="shared" si="1"/>
        <v>425.33712801643583</v>
      </c>
      <c r="BW18" s="87">
        <f t="shared" si="2"/>
        <v>426.839748311618</v>
      </c>
      <c r="BX18" s="87">
        <f t="shared" si="2"/>
        <v>428.31616986933858</v>
      </c>
      <c r="BY18" s="87">
        <f t="shared" si="2"/>
        <v>429.77972786258795</v>
      </c>
      <c r="BZ18" s="87">
        <f t="shared" si="2"/>
        <v>431.21879633556631</v>
      </c>
      <c r="CA18" s="87">
        <f t="shared" si="2"/>
        <v>432.6206498391353</v>
      </c>
      <c r="CB18" s="88">
        <f t="shared" si="7"/>
        <v>0</v>
      </c>
      <c r="CC18" s="88">
        <f t="shared" si="3"/>
        <v>0</v>
      </c>
      <c r="CD18" s="88">
        <f t="shared" si="3"/>
        <v>0</v>
      </c>
      <c r="CE18" s="88">
        <f t="shared" si="3"/>
        <v>0</v>
      </c>
      <c r="CF18" s="88">
        <f t="shared" si="3"/>
        <v>0</v>
      </c>
      <c r="CG18" s="88">
        <f t="shared" si="3"/>
        <v>0</v>
      </c>
      <c r="CH18" s="88">
        <f t="shared" si="3"/>
        <v>0</v>
      </c>
      <c r="CI18" s="88">
        <f t="shared" si="3"/>
        <v>51.984313568744916</v>
      </c>
      <c r="CJ18" s="88">
        <f t="shared" si="3"/>
        <v>93.812041868852432</v>
      </c>
      <c r="CK18" s="88">
        <f t="shared" si="3"/>
        <v>135.41720771187391</v>
      </c>
      <c r="CL18" s="88">
        <f t="shared" si="3"/>
        <v>176.80294402841884</v>
      </c>
      <c r="CM18" s="88">
        <f t="shared" si="3"/>
        <v>217.97235662593221</v>
      </c>
      <c r="CN18" s="88">
        <f t="shared" si="3"/>
        <v>258.92852447942499</v>
      </c>
      <c r="CO18" s="88">
        <f t="shared" si="3"/>
        <v>290.32747653382421</v>
      </c>
      <c r="CP18" s="88">
        <f t="shared" si="3"/>
        <v>314.52449568663815</v>
      </c>
      <c r="CQ18" s="88">
        <f t="shared" si="3"/>
        <v>340.43567556585037</v>
      </c>
      <c r="CR18" s="88">
        <f t="shared" si="3"/>
        <v>360.29190655659079</v>
      </c>
      <c r="CS18" s="88">
        <f t="shared" si="4"/>
        <v>370.73487716108815</v>
      </c>
      <c r="CT18" s="88">
        <f t="shared" si="4"/>
        <v>383.43604888843333</v>
      </c>
      <c r="CU18" s="88">
        <f t="shared" si="4"/>
        <v>396.36076416762944</v>
      </c>
      <c r="CV18" s="88">
        <f t="shared" si="4"/>
        <v>409.49306104949045</v>
      </c>
      <c r="CW18" s="88">
        <f t="shared" si="4"/>
        <v>410.08714556546704</v>
      </c>
      <c r="CX18" s="88">
        <f t="shared" si="4"/>
        <v>410.14802221901448</v>
      </c>
      <c r="CY18" s="88">
        <f t="shared" si="4"/>
        <v>411.17449471840519</v>
      </c>
      <c r="CZ18" s="88">
        <f t="shared" si="4"/>
        <v>412.49238313029326</v>
      </c>
      <c r="DA18" s="88">
        <f t="shared" si="4"/>
        <v>414.06768152875594</v>
      </c>
      <c r="DB18" s="88">
        <f t="shared" si="4"/>
        <v>415.89056881605688</v>
      </c>
      <c r="DC18" s="88">
        <f t="shared" si="4"/>
        <v>417.93976158206721</v>
      </c>
      <c r="DD18" s="88">
        <f t="shared" si="4"/>
        <v>419.30802224099699</v>
      </c>
      <c r="DE18" s="88">
        <f t="shared" si="4"/>
        <v>420.74353092871411</v>
      </c>
      <c r="DF18" s="88">
        <f t="shared" si="4"/>
        <v>422.26046901579502</v>
      </c>
      <c r="DG18" s="88">
        <f t="shared" si="4"/>
        <v>423.80686262570578</v>
      </c>
      <c r="DH18" s="88">
        <f t="shared" si="4"/>
        <v>425.33712801643583</v>
      </c>
      <c r="DI18" s="88">
        <f t="shared" si="5"/>
        <v>426.839748311618</v>
      </c>
      <c r="DJ18" s="88">
        <f t="shared" si="5"/>
        <v>428.31616986933858</v>
      </c>
      <c r="DK18" s="88">
        <f t="shared" si="5"/>
        <v>429.77972786258795</v>
      </c>
      <c r="DL18" s="88">
        <f t="shared" si="5"/>
        <v>431.21879633556631</v>
      </c>
      <c r="DM18" s="88">
        <f t="shared" si="5"/>
        <v>432.6206498391353</v>
      </c>
    </row>
    <row r="19" spans="2:117" x14ac:dyDescent="0.35">
      <c r="B19" s="27" t="s">
        <v>2083</v>
      </c>
      <c r="C19" s="27" t="s">
        <v>83</v>
      </c>
      <c r="D19" s="86">
        <f>LevelizationSchedule!H209</f>
        <v>0</v>
      </c>
      <c r="E19" s="86">
        <f>LevelizationSchedule!I209</f>
        <v>0</v>
      </c>
      <c r="F19" s="86">
        <f>LevelizationSchedule!J209</f>
        <v>0</v>
      </c>
      <c r="G19" s="86">
        <f>LevelizationSchedule!K209</f>
        <v>0</v>
      </c>
      <c r="H19" s="86">
        <f>LevelizationSchedule!L209</f>
        <v>0</v>
      </c>
      <c r="I19" s="86">
        <f>LevelizationSchedule!M209</f>
        <v>0</v>
      </c>
      <c r="J19" s="86">
        <f>LevelizationSchedule!N209</f>
        <v>0</v>
      </c>
      <c r="K19" s="86">
        <f>LevelizationSchedule!O209</f>
        <v>37.533523209700689</v>
      </c>
      <c r="L19" s="86">
        <f>LevelizationSchedule!P209</f>
        <v>74.919863929853477</v>
      </c>
      <c r="M19" s="86">
        <f>LevelizationSchedule!Q209</f>
        <v>112.16188084354039</v>
      </c>
      <c r="N19" s="86">
        <f>LevelizationSchedule!R209</f>
        <v>149.26241247722302</v>
      </c>
      <c r="O19" s="86">
        <f>LevelizationSchedule!S209</f>
        <v>186.22427745355304</v>
      </c>
      <c r="P19" s="86">
        <f>LevelizationSchedule!T209</f>
        <v>223.05027474196589</v>
      </c>
      <c r="Q19" s="86">
        <f>LevelizationSchedule!U209</f>
        <v>252.99448032993297</v>
      </c>
      <c r="R19" s="86">
        <f>LevelizationSchedule!V209</f>
        <v>276.48281081399591</v>
      </c>
      <c r="S19" s="86">
        <f>LevelizationSchedule!W209</f>
        <v>300.02542084991308</v>
      </c>
      <c r="T19" s="86">
        <f>LevelizationSchedule!X209</f>
        <v>319.2355962631425</v>
      </c>
      <c r="U19" s="86">
        <f>LevelizationSchedule!Y209</f>
        <v>330.8598845632161</v>
      </c>
      <c r="V19" s="86">
        <f>LevelizationSchedule!Z209</f>
        <v>342.7055492578109</v>
      </c>
      <c r="W19" s="86">
        <f>LevelizationSchedule!AA209</f>
        <v>354.76995330628944</v>
      </c>
      <c r="X19" s="86">
        <f>LevelizationSchedule!AB209</f>
        <v>367.03837373522401</v>
      </c>
      <c r="Y19" s="86">
        <f>LevelizationSchedule!AC209</f>
        <v>370.30298204362327</v>
      </c>
      <c r="Z19" s="86">
        <f>LevelizationSchedule!AD209</f>
        <v>371.49510845609637</v>
      </c>
      <c r="AA19" s="86">
        <f>LevelizationSchedule!AE209</f>
        <v>372.99494085726576</v>
      </c>
      <c r="AB19" s="86">
        <f>LevelizationSchedule!AF209</f>
        <v>374.75635788058872</v>
      </c>
      <c r="AC19" s="86">
        <f>LevelizationSchedule!AG209</f>
        <v>376.75066458976755</v>
      </c>
      <c r="AD19" s="86">
        <f>LevelizationSchedule!AH209</f>
        <v>378.97104128359052</v>
      </c>
      <c r="AE19" s="86">
        <f>LevelizationSchedule!AI209</f>
        <v>381.39791185815972</v>
      </c>
      <c r="AF19" s="86">
        <f>LevelizationSchedule!AJ209</f>
        <v>383.36514507550982</v>
      </c>
      <c r="AG19" s="86">
        <f>LevelizationSchedule!AK209</f>
        <v>385.26229191481889</v>
      </c>
      <c r="AH19" s="86">
        <f>LevelizationSchedule!AL209</f>
        <v>387.19615473375853</v>
      </c>
      <c r="AI19" s="86">
        <f>LevelizationSchedule!AM209</f>
        <v>389.14591018554211</v>
      </c>
      <c r="AJ19" s="86">
        <f>LevelizationSchedule!AN209</f>
        <v>391.06929037392814</v>
      </c>
      <c r="AK19" s="86">
        <f>LevelizationSchedule!AO209</f>
        <v>392.95843569238502</v>
      </c>
      <c r="AL19" s="86">
        <f>LevelizationSchedule!AP209</f>
        <v>394.81525819720508</v>
      </c>
      <c r="AM19" s="86">
        <f>LevelizationSchedule!AQ209</f>
        <v>396.65397048486136</v>
      </c>
      <c r="AN19" s="86">
        <f>LevelizationSchedule!AR209</f>
        <v>398.46489067535259</v>
      </c>
      <c r="AO19" s="86">
        <f>LevelizationSchedule!AS209</f>
        <v>400.23752113210475</v>
      </c>
      <c r="AP19" s="87">
        <f t="shared" si="6"/>
        <v>0</v>
      </c>
      <c r="AQ19" s="87">
        <f t="shared" si="0"/>
        <v>0</v>
      </c>
      <c r="AR19" s="87">
        <f t="shared" si="0"/>
        <v>0</v>
      </c>
      <c r="AS19" s="87">
        <f t="shared" si="0"/>
        <v>0</v>
      </c>
      <c r="AT19" s="87">
        <f t="shared" si="0"/>
        <v>0</v>
      </c>
      <c r="AU19" s="87">
        <f t="shared" si="0"/>
        <v>0</v>
      </c>
      <c r="AV19" s="87">
        <f t="shared" si="0"/>
        <v>0</v>
      </c>
      <c r="AW19" s="87">
        <f t="shared" si="0"/>
        <v>18.766761604850345</v>
      </c>
      <c r="AX19" s="87">
        <f t="shared" si="0"/>
        <v>37.459931964926739</v>
      </c>
      <c r="AY19" s="87">
        <f t="shared" si="0"/>
        <v>56.080940421770194</v>
      </c>
      <c r="AZ19" s="87">
        <f t="shared" si="0"/>
        <v>74.631206238611512</v>
      </c>
      <c r="BA19" s="87">
        <f t="shared" si="0"/>
        <v>93.112138726776521</v>
      </c>
      <c r="BB19" s="87">
        <f t="shared" si="0"/>
        <v>111.52513737098295</v>
      </c>
      <c r="BC19" s="87">
        <f t="shared" si="0"/>
        <v>126.49724016496648</v>
      </c>
      <c r="BD19" s="87">
        <f t="shared" si="0"/>
        <v>138.24140540699796</v>
      </c>
      <c r="BE19" s="87">
        <f t="shared" si="0"/>
        <v>150.01271042495654</v>
      </c>
      <c r="BF19" s="87">
        <f t="shared" si="0"/>
        <v>159.61779813157125</v>
      </c>
      <c r="BG19" s="87">
        <f t="shared" si="1"/>
        <v>165.42994228160805</v>
      </c>
      <c r="BH19" s="87">
        <f t="shared" si="1"/>
        <v>171.35277462890545</v>
      </c>
      <c r="BI19" s="87">
        <f t="shared" si="1"/>
        <v>177.38497665314472</v>
      </c>
      <c r="BJ19" s="87">
        <f t="shared" si="1"/>
        <v>183.51918686761201</v>
      </c>
      <c r="BK19" s="87">
        <f t="shared" si="1"/>
        <v>185.15149102181164</v>
      </c>
      <c r="BL19" s="87">
        <f t="shared" si="1"/>
        <v>185.74755422804819</v>
      </c>
      <c r="BM19" s="87">
        <f t="shared" si="1"/>
        <v>186.49747042863288</v>
      </c>
      <c r="BN19" s="87">
        <f t="shared" si="1"/>
        <v>187.37817894029436</v>
      </c>
      <c r="BO19" s="87">
        <f t="shared" si="1"/>
        <v>188.37533229488378</v>
      </c>
      <c r="BP19" s="87">
        <f t="shared" si="1"/>
        <v>189.48552064179526</v>
      </c>
      <c r="BQ19" s="87">
        <f t="shared" si="1"/>
        <v>190.69895592907986</v>
      </c>
      <c r="BR19" s="87">
        <f t="shared" si="1"/>
        <v>191.68257253775491</v>
      </c>
      <c r="BS19" s="87">
        <f t="shared" si="1"/>
        <v>192.63114595740944</v>
      </c>
      <c r="BT19" s="87">
        <f t="shared" si="1"/>
        <v>193.59807736687927</v>
      </c>
      <c r="BU19" s="87">
        <f t="shared" si="1"/>
        <v>194.57295509277105</v>
      </c>
      <c r="BV19" s="87">
        <f t="shared" si="1"/>
        <v>195.53464518696407</v>
      </c>
      <c r="BW19" s="87">
        <f t="shared" si="2"/>
        <v>196.47921784619251</v>
      </c>
      <c r="BX19" s="87">
        <f t="shared" si="2"/>
        <v>197.40762909860254</v>
      </c>
      <c r="BY19" s="87">
        <f t="shared" si="2"/>
        <v>198.32698524243068</v>
      </c>
      <c r="BZ19" s="87">
        <f t="shared" si="2"/>
        <v>199.2324453376763</v>
      </c>
      <c r="CA19" s="87">
        <f t="shared" si="2"/>
        <v>200.11876056605237</v>
      </c>
      <c r="CB19" s="88">
        <f t="shared" si="7"/>
        <v>0</v>
      </c>
      <c r="CC19" s="88">
        <f t="shared" si="3"/>
        <v>0</v>
      </c>
      <c r="CD19" s="88">
        <f t="shared" si="3"/>
        <v>0</v>
      </c>
      <c r="CE19" s="88">
        <f t="shared" si="3"/>
        <v>0</v>
      </c>
      <c r="CF19" s="88">
        <f t="shared" si="3"/>
        <v>0</v>
      </c>
      <c r="CG19" s="88">
        <f t="shared" si="3"/>
        <v>0</v>
      </c>
      <c r="CH19" s="88">
        <f t="shared" si="3"/>
        <v>0</v>
      </c>
      <c r="CI19" s="88">
        <f t="shared" si="3"/>
        <v>18.766761604850345</v>
      </c>
      <c r="CJ19" s="88">
        <f t="shared" si="3"/>
        <v>37.459931964926739</v>
      </c>
      <c r="CK19" s="88">
        <f t="shared" si="3"/>
        <v>56.080940421770194</v>
      </c>
      <c r="CL19" s="88">
        <f t="shared" si="3"/>
        <v>74.631206238611512</v>
      </c>
      <c r="CM19" s="88">
        <f t="shared" si="3"/>
        <v>93.112138726776521</v>
      </c>
      <c r="CN19" s="88">
        <f t="shared" si="3"/>
        <v>111.52513737098295</v>
      </c>
      <c r="CO19" s="88">
        <f t="shared" si="3"/>
        <v>126.49724016496648</v>
      </c>
      <c r="CP19" s="88">
        <f t="shared" si="3"/>
        <v>138.24140540699796</v>
      </c>
      <c r="CQ19" s="88">
        <f t="shared" si="3"/>
        <v>150.01271042495654</v>
      </c>
      <c r="CR19" s="88">
        <f t="shared" si="3"/>
        <v>159.61779813157125</v>
      </c>
      <c r="CS19" s="88">
        <f t="shared" si="4"/>
        <v>165.42994228160805</v>
      </c>
      <c r="CT19" s="88">
        <f t="shared" si="4"/>
        <v>171.35277462890545</v>
      </c>
      <c r="CU19" s="88">
        <f t="shared" si="4"/>
        <v>177.38497665314472</v>
      </c>
      <c r="CV19" s="88">
        <f t="shared" si="4"/>
        <v>183.51918686761201</v>
      </c>
      <c r="CW19" s="88">
        <f t="shared" si="4"/>
        <v>185.15149102181164</v>
      </c>
      <c r="CX19" s="88">
        <f t="shared" si="4"/>
        <v>185.74755422804819</v>
      </c>
      <c r="CY19" s="88">
        <f t="shared" si="4"/>
        <v>186.49747042863288</v>
      </c>
      <c r="CZ19" s="88">
        <f t="shared" si="4"/>
        <v>187.37817894029436</v>
      </c>
      <c r="DA19" s="88">
        <f t="shared" si="4"/>
        <v>188.37533229488378</v>
      </c>
      <c r="DB19" s="88">
        <f t="shared" si="4"/>
        <v>189.48552064179526</v>
      </c>
      <c r="DC19" s="88">
        <f t="shared" si="4"/>
        <v>190.69895592907986</v>
      </c>
      <c r="DD19" s="88">
        <f t="shared" si="4"/>
        <v>191.68257253775491</v>
      </c>
      <c r="DE19" s="88">
        <f t="shared" si="4"/>
        <v>192.63114595740944</v>
      </c>
      <c r="DF19" s="88">
        <f t="shared" si="4"/>
        <v>193.59807736687927</v>
      </c>
      <c r="DG19" s="88">
        <f t="shared" si="4"/>
        <v>194.57295509277105</v>
      </c>
      <c r="DH19" s="88">
        <f t="shared" si="4"/>
        <v>195.53464518696407</v>
      </c>
      <c r="DI19" s="88">
        <f t="shared" si="5"/>
        <v>196.47921784619251</v>
      </c>
      <c r="DJ19" s="88">
        <f t="shared" si="5"/>
        <v>197.40762909860254</v>
      </c>
      <c r="DK19" s="88">
        <f t="shared" si="5"/>
        <v>198.32698524243068</v>
      </c>
      <c r="DL19" s="88">
        <f t="shared" si="5"/>
        <v>199.2324453376763</v>
      </c>
      <c r="DM19" s="88">
        <f t="shared" si="5"/>
        <v>200.11876056605237</v>
      </c>
    </row>
    <row r="20" spans="2:117" x14ac:dyDescent="0.35">
      <c r="B20" s="27" t="s">
        <v>2084</v>
      </c>
      <c r="C20" s="27" t="s">
        <v>75</v>
      </c>
      <c r="D20" s="86">
        <f>LevelizationSchedule!H210</f>
        <v>0</v>
      </c>
      <c r="E20" s="86">
        <f>LevelizationSchedule!I210</f>
        <v>0</v>
      </c>
      <c r="F20" s="86">
        <f>LevelizationSchedule!J210</f>
        <v>0</v>
      </c>
      <c r="G20" s="86">
        <f>LevelizationSchedule!K210</f>
        <v>0</v>
      </c>
      <c r="H20" s="86">
        <f>LevelizationSchedule!L210</f>
        <v>0</v>
      </c>
      <c r="I20" s="86">
        <f>LevelizationSchedule!M210</f>
        <v>0</v>
      </c>
      <c r="J20" s="86">
        <f>LevelizationSchedule!N210</f>
        <v>0</v>
      </c>
      <c r="K20" s="86">
        <f>LevelizationSchedule!O210</f>
        <v>0.29785179264413253</v>
      </c>
      <c r="L20" s="86">
        <f>LevelizationSchedule!P210</f>
        <v>11.334840786655606</v>
      </c>
      <c r="M20" s="86">
        <f>LevelizationSchedule!Q210</f>
        <v>33.196465793935658</v>
      </c>
      <c r="N20" s="86">
        <f>LevelizationSchedule!R210</f>
        <v>59.362859377551189</v>
      </c>
      <c r="O20" s="86">
        <f>LevelizationSchedule!S210</f>
        <v>94.172588456303714</v>
      </c>
      <c r="P20" s="86">
        <f>LevelizationSchedule!T210</f>
        <v>126.51846655737185</v>
      </c>
      <c r="Q20" s="86">
        <f>LevelizationSchedule!U210</f>
        <v>158.68746547715259</v>
      </c>
      <c r="R20" s="86">
        <f>LevelizationSchedule!V210</f>
        <v>188.75401864492221</v>
      </c>
      <c r="S20" s="86">
        <f>LevelizationSchedule!W210</f>
        <v>214.93125889509628</v>
      </c>
      <c r="T20" s="86">
        <f>LevelizationSchedule!X210</f>
        <v>238.36704452045035</v>
      </c>
      <c r="U20" s="86">
        <f>LevelizationSchedule!Y210</f>
        <v>258.14005804302712</v>
      </c>
      <c r="V20" s="86">
        <f>LevelizationSchedule!Z210</f>
        <v>273.38555472748914</v>
      </c>
      <c r="W20" s="86">
        <f>LevelizationSchedule!AA210</f>
        <v>286.37145161545243</v>
      </c>
      <c r="X20" s="86">
        <f>LevelizationSchedule!AB210</f>
        <v>297.56004890083113</v>
      </c>
      <c r="Y20" s="86">
        <f>LevelizationSchedule!AC210</f>
        <v>307.30460387206818</v>
      </c>
      <c r="Z20" s="86">
        <f>LevelizationSchedule!AD210</f>
        <v>315.05152900262806</v>
      </c>
      <c r="AA20" s="86">
        <f>LevelizationSchedule!AE210</f>
        <v>319.66081913903997</v>
      </c>
      <c r="AB20" s="86">
        <f>LevelizationSchedule!AF210</f>
        <v>322.72914918553778</v>
      </c>
      <c r="AC20" s="86">
        <f>LevelizationSchedule!AG210</f>
        <v>323.60608539246425</v>
      </c>
      <c r="AD20" s="86">
        <f>LevelizationSchedule!AH210</f>
        <v>324.73324939712359</v>
      </c>
      <c r="AE20" s="86">
        <f>LevelizationSchedule!AI210</f>
        <v>326.23874042468185</v>
      </c>
      <c r="AF20" s="86">
        <f>LevelizationSchedule!AJ210</f>
        <v>327.95313864823891</v>
      </c>
      <c r="AG20" s="86">
        <f>LevelizationSchedule!AK210</f>
        <v>329.64324682341606</v>
      </c>
      <c r="AH20" s="86">
        <f>LevelizationSchedule!AL210</f>
        <v>331.25228792262868</v>
      </c>
      <c r="AI20" s="86">
        <f>LevelizationSchedule!AM210</f>
        <v>332.86662215670515</v>
      </c>
      <c r="AJ20" s="86">
        <f>LevelizationSchedule!AN210</f>
        <v>334.41174926029271</v>
      </c>
      <c r="AK20" s="86">
        <f>LevelizationSchedule!AO210</f>
        <v>336.03058689344965</v>
      </c>
      <c r="AL20" s="86">
        <f>LevelizationSchedule!AP210</f>
        <v>337.69892078995252</v>
      </c>
      <c r="AM20" s="86">
        <f>LevelizationSchedule!AQ210</f>
        <v>339.40282082236871</v>
      </c>
      <c r="AN20" s="86">
        <f>LevelizationSchedule!AR210</f>
        <v>341.13598798976892</v>
      </c>
      <c r="AO20" s="86">
        <f>LevelizationSchedule!AS210</f>
        <v>342.88589887153773</v>
      </c>
      <c r="AP20" s="87">
        <f t="shared" si="6"/>
        <v>0</v>
      </c>
      <c r="AQ20" s="87">
        <f t="shared" si="0"/>
        <v>0</v>
      </c>
      <c r="AR20" s="87">
        <f t="shared" si="0"/>
        <v>0</v>
      </c>
      <c r="AS20" s="87">
        <f t="shared" si="0"/>
        <v>0</v>
      </c>
      <c r="AT20" s="87">
        <f t="shared" si="0"/>
        <v>0</v>
      </c>
      <c r="AU20" s="87">
        <f t="shared" si="0"/>
        <v>0</v>
      </c>
      <c r="AV20" s="87">
        <f t="shared" si="0"/>
        <v>0</v>
      </c>
      <c r="AW20" s="87">
        <f t="shared" si="0"/>
        <v>0.14892589632206626</v>
      </c>
      <c r="AX20" s="87">
        <f t="shared" si="0"/>
        <v>5.6674203933278031</v>
      </c>
      <c r="AY20" s="87">
        <f t="shared" si="0"/>
        <v>16.598232896967829</v>
      </c>
      <c r="AZ20" s="87">
        <f t="shared" si="0"/>
        <v>29.681429688775594</v>
      </c>
      <c r="BA20" s="87">
        <f t="shared" si="0"/>
        <v>47.086294228151857</v>
      </c>
      <c r="BB20" s="87">
        <f t="shared" si="0"/>
        <v>63.259233278685926</v>
      </c>
      <c r="BC20" s="87">
        <f t="shared" si="0"/>
        <v>79.343732738576293</v>
      </c>
      <c r="BD20" s="87">
        <f t="shared" si="0"/>
        <v>94.377009322461106</v>
      </c>
      <c r="BE20" s="87">
        <f t="shared" si="0"/>
        <v>107.46562944754814</v>
      </c>
      <c r="BF20" s="87">
        <f t="shared" si="0"/>
        <v>119.18352226022517</v>
      </c>
      <c r="BG20" s="87">
        <f t="shared" si="1"/>
        <v>129.07002902151356</v>
      </c>
      <c r="BH20" s="87">
        <f t="shared" si="1"/>
        <v>136.69277736374457</v>
      </c>
      <c r="BI20" s="87">
        <f t="shared" si="1"/>
        <v>143.18572580772621</v>
      </c>
      <c r="BJ20" s="87">
        <f t="shared" si="1"/>
        <v>148.78002445041557</v>
      </c>
      <c r="BK20" s="87">
        <f t="shared" si="1"/>
        <v>153.65230193603409</v>
      </c>
      <c r="BL20" s="87">
        <f t="shared" si="1"/>
        <v>157.52576450131403</v>
      </c>
      <c r="BM20" s="87">
        <f t="shared" si="1"/>
        <v>159.83040956951999</v>
      </c>
      <c r="BN20" s="87">
        <f t="shared" si="1"/>
        <v>161.36457459276889</v>
      </c>
      <c r="BO20" s="87">
        <f t="shared" si="1"/>
        <v>161.80304269623213</v>
      </c>
      <c r="BP20" s="87">
        <f t="shared" si="1"/>
        <v>162.36662469856179</v>
      </c>
      <c r="BQ20" s="87">
        <f t="shared" si="1"/>
        <v>163.11937021234093</v>
      </c>
      <c r="BR20" s="87">
        <f t="shared" si="1"/>
        <v>163.97656932411945</v>
      </c>
      <c r="BS20" s="87">
        <f t="shared" si="1"/>
        <v>164.82162341170803</v>
      </c>
      <c r="BT20" s="87">
        <f t="shared" si="1"/>
        <v>165.62614396131434</v>
      </c>
      <c r="BU20" s="87">
        <f t="shared" si="1"/>
        <v>166.43331107835257</v>
      </c>
      <c r="BV20" s="87">
        <f t="shared" si="1"/>
        <v>167.20587463014635</v>
      </c>
      <c r="BW20" s="87">
        <f t="shared" si="2"/>
        <v>168.01529344672483</v>
      </c>
      <c r="BX20" s="87">
        <f t="shared" si="2"/>
        <v>168.84946039497626</v>
      </c>
      <c r="BY20" s="87">
        <f t="shared" si="2"/>
        <v>169.70141041118436</v>
      </c>
      <c r="BZ20" s="87">
        <f t="shared" si="2"/>
        <v>170.56799399488446</v>
      </c>
      <c r="CA20" s="87">
        <f t="shared" si="2"/>
        <v>171.44294943576887</v>
      </c>
      <c r="CB20" s="88">
        <f t="shared" si="7"/>
        <v>0</v>
      </c>
      <c r="CC20" s="88">
        <f t="shared" si="3"/>
        <v>0</v>
      </c>
      <c r="CD20" s="88">
        <f t="shared" si="3"/>
        <v>0</v>
      </c>
      <c r="CE20" s="88">
        <f t="shared" si="3"/>
        <v>0</v>
      </c>
      <c r="CF20" s="88">
        <f t="shared" si="3"/>
        <v>0</v>
      </c>
      <c r="CG20" s="88">
        <f t="shared" si="3"/>
        <v>0</v>
      </c>
      <c r="CH20" s="88">
        <f t="shared" si="3"/>
        <v>0</v>
      </c>
      <c r="CI20" s="88">
        <f t="shared" si="3"/>
        <v>0.14892589632206626</v>
      </c>
      <c r="CJ20" s="88">
        <f t="shared" si="3"/>
        <v>5.6674203933278031</v>
      </c>
      <c r="CK20" s="88">
        <f t="shared" si="3"/>
        <v>16.598232896967829</v>
      </c>
      <c r="CL20" s="88">
        <f t="shared" si="3"/>
        <v>29.681429688775594</v>
      </c>
      <c r="CM20" s="88">
        <f t="shared" si="3"/>
        <v>47.086294228151857</v>
      </c>
      <c r="CN20" s="88">
        <f t="shared" si="3"/>
        <v>63.259233278685926</v>
      </c>
      <c r="CO20" s="88">
        <f t="shared" si="3"/>
        <v>79.343732738576293</v>
      </c>
      <c r="CP20" s="88">
        <f t="shared" si="3"/>
        <v>94.377009322461106</v>
      </c>
      <c r="CQ20" s="88">
        <f t="shared" si="3"/>
        <v>107.46562944754814</v>
      </c>
      <c r="CR20" s="88">
        <f t="shared" si="3"/>
        <v>119.18352226022517</v>
      </c>
      <c r="CS20" s="88">
        <f t="shared" si="4"/>
        <v>129.07002902151356</v>
      </c>
      <c r="CT20" s="88">
        <f t="shared" si="4"/>
        <v>136.69277736374457</v>
      </c>
      <c r="CU20" s="88">
        <f t="shared" si="4"/>
        <v>143.18572580772621</v>
      </c>
      <c r="CV20" s="88">
        <f t="shared" si="4"/>
        <v>148.78002445041557</v>
      </c>
      <c r="CW20" s="88">
        <f t="shared" si="4"/>
        <v>153.65230193603409</v>
      </c>
      <c r="CX20" s="88">
        <f t="shared" si="4"/>
        <v>157.52576450131403</v>
      </c>
      <c r="CY20" s="88">
        <f t="shared" si="4"/>
        <v>159.83040956951999</v>
      </c>
      <c r="CZ20" s="88">
        <f t="shared" si="4"/>
        <v>161.36457459276889</v>
      </c>
      <c r="DA20" s="88">
        <f t="shared" si="4"/>
        <v>161.80304269623213</v>
      </c>
      <c r="DB20" s="88">
        <f t="shared" si="4"/>
        <v>162.36662469856179</v>
      </c>
      <c r="DC20" s="88">
        <f t="shared" si="4"/>
        <v>163.11937021234093</v>
      </c>
      <c r="DD20" s="88">
        <f t="shared" si="4"/>
        <v>163.97656932411945</v>
      </c>
      <c r="DE20" s="88">
        <f t="shared" si="4"/>
        <v>164.82162341170803</v>
      </c>
      <c r="DF20" s="88">
        <f t="shared" si="4"/>
        <v>165.62614396131434</v>
      </c>
      <c r="DG20" s="88">
        <f t="shared" si="4"/>
        <v>166.43331107835257</v>
      </c>
      <c r="DH20" s="88">
        <f t="shared" si="4"/>
        <v>167.20587463014635</v>
      </c>
      <c r="DI20" s="88">
        <f t="shared" si="5"/>
        <v>168.01529344672483</v>
      </c>
      <c r="DJ20" s="88">
        <f t="shared" si="5"/>
        <v>168.84946039497626</v>
      </c>
      <c r="DK20" s="88">
        <f t="shared" si="5"/>
        <v>169.70141041118436</v>
      </c>
      <c r="DL20" s="88">
        <f t="shared" si="5"/>
        <v>170.56799399488446</v>
      </c>
      <c r="DM20" s="88">
        <f t="shared" si="5"/>
        <v>171.44294943576887</v>
      </c>
    </row>
    <row r="21" spans="2:117" x14ac:dyDescent="0.35">
      <c r="B21" s="27" t="s">
        <v>2085</v>
      </c>
      <c r="C21" s="27" t="s">
        <v>106</v>
      </c>
      <c r="D21" s="86">
        <f>LevelizationSchedule!H211</f>
        <v>0</v>
      </c>
      <c r="E21" s="86">
        <f>LevelizationSchedule!I211</f>
        <v>0</v>
      </c>
      <c r="F21" s="86">
        <f>LevelizationSchedule!J211</f>
        <v>0</v>
      </c>
      <c r="G21" s="86">
        <f>LevelizationSchedule!K211</f>
        <v>0</v>
      </c>
      <c r="H21" s="86">
        <f>LevelizationSchedule!L211</f>
        <v>0</v>
      </c>
      <c r="I21" s="86">
        <f>LevelizationSchedule!M211</f>
        <v>0</v>
      </c>
      <c r="J21" s="86">
        <f>LevelizationSchedule!N211</f>
        <v>0</v>
      </c>
      <c r="K21" s="86">
        <f>LevelizationSchedule!O211</f>
        <v>43.489269054299321</v>
      </c>
      <c r="L21" s="86">
        <f>LevelizationSchedule!P211</f>
        <v>96.989839469462026</v>
      </c>
      <c r="M21" s="86">
        <f>LevelizationSchedule!Q211</f>
        <v>169.24049054642205</v>
      </c>
      <c r="N21" s="86">
        <f>LevelizationSchedule!R211</f>
        <v>260.17371741373921</v>
      </c>
      <c r="O21" s="86">
        <f>LevelizationSchedule!S211</f>
        <v>329.90010228335444</v>
      </c>
      <c r="P21" s="86">
        <f>LevelizationSchedule!T211</f>
        <v>399.55051080315639</v>
      </c>
      <c r="Q21" s="86">
        <f>LevelizationSchedule!U211</f>
        <v>461.31151821095858</v>
      </c>
      <c r="R21" s="86">
        <f>LevelizationSchedule!V211</f>
        <v>513.81754078811252</v>
      </c>
      <c r="S21" s="86">
        <f>LevelizationSchedule!W211</f>
        <v>561.298677261276</v>
      </c>
      <c r="T21" s="86">
        <f>LevelizationSchedule!X211</f>
        <v>597.24398877440854</v>
      </c>
      <c r="U21" s="86">
        <f>LevelizationSchedule!Y211</f>
        <v>623.91110521397866</v>
      </c>
      <c r="V21" s="86">
        <f>LevelizationSchedule!Z211</f>
        <v>650.27096798436025</v>
      </c>
      <c r="W21" s="86">
        <f>LevelizationSchedule!AA211</f>
        <v>670.97366482555856</v>
      </c>
      <c r="X21" s="86">
        <f>LevelizationSchedule!AB211</f>
        <v>690.7316338298865</v>
      </c>
      <c r="Y21" s="86">
        <f>LevelizationSchedule!AC211</f>
        <v>704.6297116351833</v>
      </c>
      <c r="Z21" s="86">
        <f>LevelizationSchedule!AD211</f>
        <v>713.8258925068186</v>
      </c>
      <c r="AA21" s="86">
        <f>LevelizationSchedule!AE211</f>
        <v>718.31281363553808</v>
      </c>
      <c r="AB21" s="86">
        <f>LevelizationSchedule!AF211</f>
        <v>717.54798171004973</v>
      </c>
      <c r="AC21" s="86">
        <f>LevelizationSchedule!AG211</f>
        <v>721.2905758212986</v>
      </c>
      <c r="AD21" s="86">
        <f>LevelizationSchedule!AH211</f>
        <v>726.8614187258537</v>
      </c>
      <c r="AE21" s="86">
        <f>LevelizationSchedule!AI211</f>
        <v>732.88604553464359</v>
      </c>
      <c r="AF21" s="86">
        <f>LevelizationSchedule!AJ211</f>
        <v>738.59450748126437</v>
      </c>
      <c r="AG21" s="86">
        <f>LevelizationSchedule!AK211</f>
        <v>744.10387043587798</v>
      </c>
      <c r="AH21" s="86">
        <f>LevelizationSchedule!AL211</f>
        <v>749.32771186325317</v>
      </c>
      <c r="AI21" s="86">
        <f>LevelizationSchedule!AM211</f>
        <v>754.19168621960341</v>
      </c>
      <c r="AJ21" s="86">
        <f>LevelizationSchedule!AN211</f>
        <v>759.29621977460977</v>
      </c>
      <c r="AK21" s="86">
        <f>LevelizationSchedule!AO211</f>
        <v>764.38094003753247</v>
      </c>
      <c r="AL21" s="86">
        <f>LevelizationSchedule!AP211</f>
        <v>769.35633314830181</v>
      </c>
      <c r="AM21" s="86">
        <f>LevelizationSchedule!AQ211</f>
        <v>774.24729983337716</v>
      </c>
      <c r="AN21" s="86">
        <f>LevelizationSchedule!AR211</f>
        <v>779.0749404595789</v>
      </c>
      <c r="AO21" s="86">
        <f>LevelizationSchedule!AS211</f>
        <v>783.82223529387431</v>
      </c>
      <c r="AP21" s="87">
        <f t="shared" si="6"/>
        <v>0</v>
      </c>
      <c r="AQ21" s="87">
        <f t="shared" si="0"/>
        <v>0</v>
      </c>
      <c r="AR21" s="87">
        <f t="shared" si="0"/>
        <v>0</v>
      </c>
      <c r="AS21" s="87">
        <f t="shared" si="0"/>
        <v>0</v>
      </c>
      <c r="AT21" s="87">
        <f t="shared" si="0"/>
        <v>0</v>
      </c>
      <c r="AU21" s="87">
        <f t="shared" si="0"/>
        <v>0</v>
      </c>
      <c r="AV21" s="87">
        <f t="shared" si="0"/>
        <v>0</v>
      </c>
      <c r="AW21" s="87">
        <f t="shared" si="0"/>
        <v>21.74463452714966</v>
      </c>
      <c r="AX21" s="87">
        <f t="shared" si="0"/>
        <v>48.494919734731013</v>
      </c>
      <c r="AY21" s="87">
        <f t="shared" si="0"/>
        <v>84.620245273211026</v>
      </c>
      <c r="AZ21" s="87">
        <f t="shared" si="0"/>
        <v>130.08685870686961</v>
      </c>
      <c r="BA21" s="87">
        <f t="shared" si="0"/>
        <v>164.95005114167722</v>
      </c>
      <c r="BB21" s="87">
        <f t="shared" si="0"/>
        <v>199.77525540157819</v>
      </c>
      <c r="BC21" s="87">
        <f t="shared" si="0"/>
        <v>230.65575910547929</v>
      </c>
      <c r="BD21" s="87">
        <f t="shared" si="0"/>
        <v>256.90877039405626</v>
      </c>
      <c r="BE21" s="87">
        <f t="shared" si="0"/>
        <v>280.649338630638</v>
      </c>
      <c r="BF21" s="87">
        <f t="shared" si="0"/>
        <v>298.62199438720427</v>
      </c>
      <c r="BG21" s="87">
        <f t="shared" si="1"/>
        <v>311.95555260698933</v>
      </c>
      <c r="BH21" s="87">
        <f t="shared" si="1"/>
        <v>325.13548399218013</v>
      </c>
      <c r="BI21" s="87">
        <f t="shared" si="1"/>
        <v>335.48683241277928</v>
      </c>
      <c r="BJ21" s="87">
        <f t="shared" si="1"/>
        <v>345.36581691494325</v>
      </c>
      <c r="BK21" s="87">
        <f t="shared" si="1"/>
        <v>352.31485581759165</v>
      </c>
      <c r="BL21" s="87">
        <f t="shared" si="1"/>
        <v>356.9129462534093</v>
      </c>
      <c r="BM21" s="87">
        <f t="shared" si="1"/>
        <v>359.15640681776904</v>
      </c>
      <c r="BN21" s="87">
        <f t="shared" si="1"/>
        <v>358.77399085502486</v>
      </c>
      <c r="BO21" s="87">
        <f t="shared" si="1"/>
        <v>360.6452879106493</v>
      </c>
      <c r="BP21" s="87">
        <f t="shared" si="1"/>
        <v>363.43070936292685</v>
      </c>
      <c r="BQ21" s="87">
        <f t="shared" si="1"/>
        <v>366.44302276732179</v>
      </c>
      <c r="BR21" s="87">
        <f t="shared" si="1"/>
        <v>369.29725374063219</v>
      </c>
      <c r="BS21" s="87">
        <f t="shared" si="1"/>
        <v>372.05193521793899</v>
      </c>
      <c r="BT21" s="87">
        <f t="shared" si="1"/>
        <v>374.66385593162659</v>
      </c>
      <c r="BU21" s="87">
        <f t="shared" si="1"/>
        <v>377.09584310980171</v>
      </c>
      <c r="BV21" s="87">
        <f t="shared" si="1"/>
        <v>379.64810988730488</v>
      </c>
      <c r="BW21" s="87">
        <f t="shared" si="2"/>
        <v>382.19047001876623</v>
      </c>
      <c r="BX21" s="87">
        <f t="shared" si="2"/>
        <v>384.67816657415091</v>
      </c>
      <c r="BY21" s="87">
        <f t="shared" si="2"/>
        <v>387.12364991668858</v>
      </c>
      <c r="BZ21" s="87">
        <f t="shared" si="2"/>
        <v>389.53747022978945</v>
      </c>
      <c r="CA21" s="87">
        <f t="shared" si="2"/>
        <v>391.91111764693716</v>
      </c>
      <c r="CB21" s="88">
        <f t="shared" si="7"/>
        <v>0</v>
      </c>
      <c r="CC21" s="88">
        <f t="shared" si="3"/>
        <v>0</v>
      </c>
      <c r="CD21" s="88">
        <f t="shared" si="3"/>
        <v>0</v>
      </c>
      <c r="CE21" s="88">
        <f t="shared" si="3"/>
        <v>0</v>
      </c>
      <c r="CF21" s="88">
        <f t="shared" si="3"/>
        <v>0</v>
      </c>
      <c r="CG21" s="88">
        <f t="shared" si="3"/>
        <v>0</v>
      </c>
      <c r="CH21" s="88">
        <f t="shared" si="3"/>
        <v>0</v>
      </c>
      <c r="CI21" s="88">
        <f t="shared" si="3"/>
        <v>21.74463452714966</v>
      </c>
      <c r="CJ21" s="88">
        <f t="shared" si="3"/>
        <v>48.494919734731013</v>
      </c>
      <c r="CK21" s="88">
        <f t="shared" si="3"/>
        <v>84.620245273211026</v>
      </c>
      <c r="CL21" s="88">
        <f t="shared" si="3"/>
        <v>130.08685870686961</v>
      </c>
      <c r="CM21" s="88">
        <f t="shared" si="3"/>
        <v>164.95005114167722</v>
      </c>
      <c r="CN21" s="88">
        <f t="shared" si="3"/>
        <v>199.77525540157819</v>
      </c>
      <c r="CO21" s="88">
        <f t="shared" si="3"/>
        <v>230.65575910547929</v>
      </c>
      <c r="CP21" s="88">
        <f t="shared" si="3"/>
        <v>256.90877039405626</v>
      </c>
      <c r="CQ21" s="88">
        <f t="shared" si="3"/>
        <v>280.649338630638</v>
      </c>
      <c r="CR21" s="88">
        <f t="shared" si="3"/>
        <v>298.62199438720427</v>
      </c>
      <c r="CS21" s="88">
        <f t="shared" si="4"/>
        <v>311.95555260698933</v>
      </c>
      <c r="CT21" s="88">
        <f t="shared" si="4"/>
        <v>325.13548399218013</v>
      </c>
      <c r="CU21" s="88">
        <f t="shared" si="4"/>
        <v>335.48683241277928</v>
      </c>
      <c r="CV21" s="88">
        <f t="shared" si="4"/>
        <v>345.36581691494325</v>
      </c>
      <c r="CW21" s="88">
        <f t="shared" si="4"/>
        <v>352.31485581759165</v>
      </c>
      <c r="CX21" s="88">
        <f t="shared" si="4"/>
        <v>356.9129462534093</v>
      </c>
      <c r="CY21" s="88">
        <f t="shared" si="4"/>
        <v>359.15640681776904</v>
      </c>
      <c r="CZ21" s="88">
        <f t="shared" si="4"/>
        <v>358.77399085502486</v>
      </c>
      <c r="DA21" s="88">
        <f t="shared" si="4"/>
        <v>360.6452879106493</v>
      </c>
      <c r="DB21" s="88">
        <f t="shared" si="4"/>
        <v>363.43070936292685</v>
      </c>
      <c r="DC21" s="88">
        <f t="shared" si="4"/>
        <v>366.44302276732179</v>
      </c>
      <c r="DD21" s="88">
        <f t="shared" si="4"/>
        <v>369.29725374063219</v>
      </c>
      <c r="DE21" s="88">
        <f t="shared" si="4"/>
        <v>372.05193521793899</v>
      </c>
      <c r="DF21" s="88">
        <f t="shared" si="4"/>
        <v>374.66385593162659</v>
      </c>
      <c r="DG21" s="88">
        <f t="shared" si="4"/>
        <v>377.09584310980171</v>
      </c>
      <c r="DH21" s="88">
        <f t="shared" si="4"/>
        <v>379.64810988730488</v>
      </c>
      <c r="DI21" s="88">
        <f t="shared" si="5"/>
        <v>382.19047001876623</v>
      </c>
      <c r="DJ21" s="88">
        <f t="shared" si="5"/>
        <v>384.67816657415091</v>
      </c>
      <c r="DK21" s="88">
        <f t="shared" si="5"/>
        <v>387.12364991668858</v>
      </c>
      <c r="DL21" s="88">
        <f t="shared" si="5"/>
        <v>389.53747022978945</v>
      </c>
      <c r="DM21" s="88">
        <f t="shared" si="5"/>
        <v>391.91111764693716</v>
      </c>
    </row>
    <row r="22" spans="2:117" x14ac:dyDescent="0.35">
      <c r="B22" s="27" t="s">
        <v>2086</v>
      </c>
      <c r="C22" s="27" t="s">
        <v>28</v>
      </c>
      <c r="D22" s="86">
        <f>LevelizationSchedule!H212</f>
        <v>0</v>
      </c>
      <c r="E22" s="86">
        <f>LevelizationSchedule!I212</f>
        <v>0</v>
      </c>
      <c r="F22" s="86">
        <f>LevelizationSchedule!J212</f>
        <v>0</v>
      </c>
      <c r="G22" s="86">
        <f>LevelizationSchedule!K212</f>
        <v>0</v>
      </c>
      <c r="H22" s="86">
        <f>LevelizationSchedule!L212</f>
        <v>0</v>
      </c>
      <c r="I22" s="86">
        <f>LevelizationSchedule!M212</f>
        <v>0</v>
      </c>
      <c r="J22" s="86">
        <f>LevelizationSchedule!N212</f>
        <v>0</v>
      </c>
      <c r="K22" s="86">
        <f>LevelizationSchedule!O212</f>
        <v>2.9557669266304214</v>
      </c>
      <c r="L22" s="86">
        <f>LevelizationSchedule!P212</f>
        <v>29.626701546755779</v>
      </c>
      <c r="M22" s="86">
        <f>LevelizationSchedule!Q212</f>
        <v>80.354008668332654</v>
      </c>
      <c r="N22" s="86">
        <f>LevelizationSchedule!R212</f>
        <v>140.34358910052674</v>
      </c>
      <c r="O22" s="86">
        <f>LevelizationSchedule!S212</f>
        <v>219.79200710075395</v>
      </c>
      <c r="P22" s="86">
        <f>LevelizationSchedule!T212</f>
        <v>292.10556498777839</v>
      </c>
      <c r="Q22" s="86">
        <f>LevelizationSchedule!U212</f>
        <v>363.87134070008432</v>
      </c>
      <c r="R22" s="86">
        <f>LevelizationSchedule!V212</f>
        <v>430.86127837084524</v>
      </c>
      <c r="S22" s="86">
        <f>LevelizationSchedule!W212</f>
        <v>489.49898026596327</v>
      </c>
      <c r="T22" s="86">
        <f>LevelizationSchedule!X212</f>
        <v>542.0975828134209</v>
      </c>
      <c r="U22" s="86">
        <f>LevelizationSchedule!Y212</f>
        <v>586.38036488718296</v>
      </c>
      <c r="V22" s="86">
        <f>LevelizationSchedule!Z212</f>
        <v>621.16276883147532</v>
      </c>
      <c r="W22" s="86">
        <f>LevelizationSchedule!AA212</f>
        <v>651.47105873519376</v>
      </c>
      <c r="X22" s="86">
        <f>LevelizationSchedule!AB212</f>
        <v>678.00195765859985</v>
      </c>
      <c r="Y22" s="86">
        <f>LevelizationSchedule!AC212</f>
        <v>701.09035690575718</v>
      </c>
      <c r="Z22" s="86">
        <f>LevelizationSchedule!AD212</f>
        <v>720.13141620538761</v>
      </c>
      <c r="AA22" s="86">
        <f>LevelizationSchedule!AE212</f>
        <v>732.31540008309184</v>
      </c>
      <c r="AB22" s="86">
        <f>LevelizationSchedule!AF212</f>
        <v>741.25646696892886</v>
      </c>
      <c r="AC22" s="86">
        <f>LevelizationSchedule!AG212</f>
        <v>745.39473044184751</v>
      </c>
      <c r="AD22" s="86">
        <f>LevelizationSchedule!AH212</f>
        <v>750.59199965091284</v>
      </c>
      <c r="AE22" s="86">
        <f>LevelizationSchedule!AI212</f>
        <v>756.78347340773121</v>
      </c>
      <c r="AF22" s="86">
        <f>LevelizationSchedule!AJ212</f>
        <v>763.43438473959372</v>
      </c>
      <c r="AG22" s="86">
        <f>LevelizationSchedule!AK212</f>
        <v>769.97674782270633</v>
      </c>
      <c r="AH22" s="86">
        <f>LevelizationSchedule!AL212</f>
        <v>776.2909329290402</v>
      </c>
      <c r="AI22" s="86">
        <f>LevelizationSchedule!AM212</f>
        <v>782.57350959532153</v>
      </c>
      <c r="AJ22" s="86">
        <f>LevelizationSchedule!AN212</f>
        <v>788.65029423411715</v>
      </c>
      <c r="AK22" s="86">
        <f>LevelizationSchedule!AO212</f>
        <v>794.87040151695317</v>
      </c>
      <c r="AL22" s="86">
        <f>LevelizationSchedule!AP212</f>
        <v>801.15564963402323</v>
      </c>
      <c r="AM22" s="86">
        <f>LevelizationSchedule!AQ212</f>
        <v>807.48473876650269</v>
      </c>
      <c r="AN22" s="86">
        <f>LevelizationSchedule!AR212</f>
        <v>813.85789940867801</v>
      </c>
      <c r="AO22" s="86">
        <f>LevelizationSchedule!AS212</f>
        <v>820.24818421268799</v>
      </c>
      <c r="AP22" s="87">
        <f t="shared" si="6"/>
        <v>0</v>
      </c>
      <c r="AQ22" s="87">
        <f t="shared" si="0"/>
        <v>0</v>
      </c>
      <c r="AR22" s="87">
        <f t="shared" si="0"/>
        <v>0</v>
      </c>
      <c r="AS22" s="87">
        <f t="shared" si="0"/>
        <v>0</v>
      </c>
      <c r="AT22" s="87">
        <f t="shared" si="0"/>
        <v>0</v>
      </c>
      <c r="AU22" s="87">
        <f t="shared" si="0"/>
        <v>0</v>
      </c>
      <c r="AV22" s="87">
        <f t="shared" si="0"/>
        <v>0</v>
      </c>
      <c r="AW22" s="87">
        <f t="shared" si="0"/>
        <v>1.4778834633152107</v>
      </c>
      <c r="AX22" s="87">
        <f t="shared" si="0"/>
        <v>14.81335077337789</v>
      </c>
      <c r="AY22" s="87">
        <f t="shared" si="0"/>
        <v>40.177004334166327</v>
      </c>
      <c r="AZ22" s="87">
        <f t="shared" si="0"/>
        <v>70.171794550263371</v>
      </c>
      <c r="BA22" s="87">
        <f t="shared" si="0"/>
        <v>109.89600355037697</v>
      </c>
      <c r="BB22" s="87">
        <f t="shared" si="0"/>
        <v>146.0527824938892</v>
      </c>
      <c r="BC22" s="87">
        <f t="shared" si="0"/>
        <v>181.93567035004216</v>
      </c>
      <c r="BD22" s="87">
        <f t="shared" si="0"/>
        <v>215.43063918542262</v>
      </c>
      <c r="BE22" s="87">
        <f t="shared" si="0"/>
        <v>244.74949013298163</v>
      </c>
      <c r="BF22" s="87">
        <f t="shared" ref="BF22:BU38" si="10">T22*50%</f>
        <v>271.04879140671045</v>
      </c>
      <c r="BG22" s="87">
        <f t="shared" si="1"/>
        <v>293.19018244359148</v>
      </c>
      <c r="BH22" s="87">
        <f t="shared" si="1"/>
        <v>310.58138441573766</v>
      </c>
      <c r="BI22" s="87">
        <f t="shared" si="1"/>
        <v>325.73552936759688</v>
      </c>
      <c r="BJ22" s="87">
        <f t="shared" si="1"/>
        <v>339.00097882929992</v>
      </c>
      <c r="BK22" s="87">
        <f t="shared" si="1"/>
        <v>350.54517845287859</v>
      </c>
      <c r="BL22" s="87">
        <f t="shared" si="1"/>
        <v>360.0657081026938</v>
      </c>
      <c r="BM22" s="87">
        <f t="shared" si="1"/>
        <v>366.15770004154592</v>
      </c>
      <c r="BN22" s="87">
        <f t="shared" si="1"/>
        <v>370.62823348446443</v>
      </c>
      <c r="BO22" s="87">
        <f t="shared" si="1"/>
        <v>372.69736522092376</v>
      </c>
      <c r="BP22" s="87">
        <f t="shared" si="1"/>
        <v>375.29599982545642</v>
      </c>
      <c r="BQ22" s="87">
        <f t="shared" si="1"/>
        <v>378.3917367038656</v>
      </c>
      <c r="BR22" s="87">
        <f t="shared" si="1"/>
        <v>381.71719236979686</v>
      </c>
      <c r="BS22" s="87">
        <f t="shared" si="1"/>
        <v>384.98837391135316</v>
      </c>
      <c r="BT22" s="87">
        <f t="shared" si="1"/>
        <v>388.1454664645201</v>
      </c>
      <c r="BU22" s="87">
        <f t="shared" si="1"/>
        <v>391.28675479766076</v>
      </c>
      <c r="BV22" s="87">
        <f t="shared" ref="BV22:CA62" si="11">AJ22*50%</f>
        <v>394.32514711705858</v>
      </c>
      <c r="BW22" s="87">
        <f t="shared" si="2"/>
        <v>397.43520075847658</v>
      </c>
      <c r="BX22" s="87">
        <f t="shared" si="2"/>
        <v>400.57782481701162</v>
      </c>
      <c r="BY22" s="87">
        <f t="shared" si="2"/>
        <v>403.74236938325134</v>
      </c>
      <c r="BZ22" s="87">
        <f t="shared" si="2"/>
        <v>406.928949704339</v>
      </c>
      <c r="CA22" s="87">
        <f t="shared" si="2"/>
        <v>410.12409210634399</v>
      </c>
      <c r="CB22" s="88">
        <f t="shared" si="7"/>
        <v>0</v>
      </c>
      <c r="CC22" s="88">
        <f t="shared" si="3"/>
        <v>0</v>
      </c>
      <c r="CD22" s="88">
        <f t="shared" si="3"/>
        <v>0</v>
      </c>
      <c r="CE22" s="88">
        <f t="shared" si="3"/>
        <v>0</v>
      </c>
      <c r="CF22" s="88">
        <f t="shared" si="3"/>
        <v>0</v>
      </c>
      <c r="CG22" s="88">
        <f t="shared" si="3"/>
        <v>0</v>
      </c>
      <c r="CH22" s="88">
        <f t="shared" si="3"/>
        <v>0</v>
      </c>
      <c r="CI22" s="88">
        <f t="shared" si="3"/>
        <v>1.4778834633152107</v>
      </c>
      <c r="CJ22" s="88">
        <f t="shared" si="3"/>
        <v>14.81335077337789</v>
      </c>
      <c r="CK22" s="88">
        <f t="shared" si="3"/>
        <v>40.177004334166327</v>
      </c>
      <c r="CL22" s="88">
        <f t="shared" si="3"/>
        <v>70.171794550263371</v>
      </c>
      <c r="CM22" s="88">
        <f t="shared" si="3"/>
        <v>109.89600355037697</v>
      </c>
      <c r="CN22" s="88">
        <f t="shared" si="3"/>
        <v>146.0527824938892</v>
      </c>
      <c r="CO22" s="88">
        <f t="shared" si="3"/>
        <v>181.93567035004216</v>
      </c>
      <c r="CP22" s="88">
        <f t="shared" si="3"/>
        <v>215.43063918542262</v>
      </c>
      <c r="CQ22" s="88">
        <f t="shared" si="3"/>
        <v>244.74949013298163</v>
      </c>
      <c r="CR22" s="88">
        <f t="shared" ref="CR22:DG38" si="12">T22*50%</f>
        <v>271.04879140671045</v>
      </c>
      <c r="CS22" s="88">
        <f t="shared" si="4"/>
        <v>293.19018244359148</v>
      </c>
      <c r="CT22" s="88">
        <f t="shared" si="4"/>
        <v>310.58138441573766</v>
      </c>
      <c r="CU22" s="88">
        <f t="shared" si="4"/>
        <v>325.73552936759688</v>
      </c>
      <c r="CV22" s="88">
        <f t="shared" si="4"/>
        <v>339.00097882929992</v>
      </c>
      <c r="CW22" s="88">
        <f t="shared" si="4"/>
        <v>350.54517845287859</v>
      </c>
      <c r="CX22" s="88">
        <f t="shared" si="4"/>
        <v>360.0657081026938</v>
      </c>
      <c r="CY22" s="88">
        <f t="shared" si="4"/>
        <v>366.15770004154592</v>
      </c>
      <c r="CZ22" s="88">
        <f t="shared" si="4"/>
        <v>370.62823348446443</v>
      </c>
      <c r="DA22" s="88">
        <f t="shared" si="4"/>
        <v>372.69736522092376</v>
      </c>
      <c r="DB22" s="88">
        <f t="shared" si="4"/>
        <v>375.29599982545642</v>
      </c>
      <c r="DC22" s="88">
        <f t="shared" si="4"/>
        <v>378.3917367038656</v>
      </c>
      <c r="DD22" s="88">
        <f t="shared" si="4"/>
        <v>381.71719236979686</v>
      </c>
      <c r="DE22" s="88">
        <f t="shared" si="4"/>
        <v>384.98837391135316</v>
      </c>
      <c r="DF22" s="88">
        <f t="shared" si="4"/>
        <v>388.1454664645201</v>
      </c>
      <c r="DG22" s="88">
        <f t="shared" si="4"/>
        <v>391.28675479766076</v>
      </c>
      <c r="DH22" s="88">
        <f t="shared" ref="DH22:DM62" si="13">AJ22*50%</f>
        <v>394.32514711705858</v>
      </c>
      <c r="DI22" s="88">
        <f t="shared" si="5"/>
        <v>397.43520075847658</v>
      </c>
      <c r="DJ22" s="88">
        <f t="shared" si="5"/>
        <v>400.57782481701162</v>
      </c>
      <c r="DK22" s="88">
        <f t="shared" si="5"/>
        <v>403.74236938325134</v>
      </c>
      <c r="DL22" s="88">
        <f t="shared" si="5"/>
        <v>406.928949704339</v>
      </c>
      <c r="DM22" s="88">
        <f t="shared" si="5"/>
        <v>410.12409210634399</v>
      </c>
    </row>
    <row r="23" spans="2:117" x14ac:dyDescent="0.35">
      <c r="B23" s="27" t="s">
        <v>2087</v>
      </c>
      <c r="C23" s="27" t="s">
        <v>150</v>
      </c>
      <c r="D23" s="86">
        <f>LevelizationSchedule!H213</f>
        <v>0</v>
      </c>
      <c r="E23" s="86">
        <f>LevelizationSchedule!I213</f>
        <v>0</v>
      </c>
      <c r="F23" s="86">
        <f>LevelizationSchedule!J213</f>
        <v>0</v>
      </c>
      <c r="G23" s="86">
        <f>LevelizationSchedule!K213</f>
        <v>0</v>
      </c>
      <c r="H23" s="86">
        <f>LevelizationSchedule!L213</f>
        <v>0</v>
      </c>
      <c r="I23" s="86">
        <f>LevelizationSchedule!M213</f>
        <v>0</v>
      </c>
      <c r="J23" s="86">
        <f>LevelizationSchedule!N213</f>
        <v>0</v>
      </c>
      <c r="K23" s="86">
        <f>LevelizationSchedule!O213</f>
        <v>9.4058977920499895</v>
      </c>
      <c r="L23" s="86">
        <f>LevelizationSchedule!P213</f>
        <v>18.754752529514899</v>
      </c>
      <c r="M23" s="86">
        <f>LevelizationSchedule!Q213</f>
        <v>28.047280315220959</v>
      </c>
      <c r="N23" s="86">
        <f>LevelizationSchedule!R213</f>
        <v>37.2841906642441</v>
      </c>
      <c r="O23" s="86">
        <f>LevelizationSchedule!S213</f>
        <v>46.466186572043533</v>
      </c>
      <c r="P23" s="86">
        <f>LevelizationSchedule!T213</f>
        <v>55.593964581922897</v>
      </c>
      <c r="Q23" s="86">
        <f>LevelizationSchedule!U213</f>
        <v>62.976990297156021</v>
      </c>
      <c r="R23" s="86">
        <f>LevelizationSchedule!V213</f>
        <v>68.725615169629151</v>
      </c>
      <c r="S23" s="86">
        <f>LevelizationSchedule!W213</f>
        <v>74.474685677466752</v>
      </c>
      <c r="T23" s="86">
        <f>LevelizationSchedule!X213</f>
        <v>79.124810683039286</v>
      </c>
      <c r="U23" s="86">
        <f>LevelizationSchedule!Y213</f>
        <v>81.862950104035122</v>
      </c>
      <c r="V23" s="86">
        <f>LevelizationSchedule!Z213</f>
        <v>84.649634737878273</v>
      </c>
      <c r="W23" s="86">
        <f>LevelizationSchedule!AA213</f>
        <v>87.484057562902038</v>
      </c>
      <c r="X23" s="86">
        <f>LevelizationSchedule!AB213</f>
        <v>90.362383664760486</v>
      </c>
      <c r="Y23" s="86">
        <f>LevelizationSchedule!AC213</f>
        <v>90.976993984834564</v>
      </c>
      <c r="Z23" s="86">
        <f>LevelizationSchedule!AD213</f>
        <v>91.069686249778243</v>
      </c>
      <c r="AA23" s="86">
        <f>LevelizationSchedule!AE213</f>
        <v>91.238038416690898</v>
      </c>
      <c r="AB23" s="86">
        <f>LevelizationSchedule!AF213</f>
        <v>91.470321496037826</v>
      </c>
      <c r="AC23" s="86">
        <f>LevelizationSchedule!AG213</f>
        <v>91.75919765902168</v>
      </c>
      <c r="AD23" s="86">
        <f>LevelizationSchedule!AH213</f>
        <v>92.102825842863595</v>
      </c>
      <c r="AE23" s="86">
        <f>LevelizationSchedule!AI213</f>
        <v>92.496171374518994</v>
      </c>
      <c r="AF23" s="86">
        <f>LevelizationSchedule!AJ213</f>
        <v>92.772182925143667</v>
      </c>
      <c r="AG23" s="86">
        <f>LevelizationSchedule!AK213</f>
        <v>93.019050057978603</v>
      </c>
      <c r="AH23" s="86">
        <f>LevelizationSchedule!AL213</f>
        <v>93.263682571434487</v>
      </c>
      <c r="AI23" s="86">
        <f>LevelizationSchedule!AM213</f>
        <v>93.500949276934563</v>
      </c>
      <c r="AJ23" s="86">
        <f>LevelizationSchedule!AN213</f>
        <v>93.720355320122721</v>
      </c>
      <c r="AK23" s="86">
        <f>LevelizationSchedule!AO213</f>
        <v>93.920050469540925</v>
      </c>
      <c r="AL23" s="86">
        <f>LevelizationSchedule!AP213</f>
        <v>94.100636798846025</v>
      </c>
      <c r="AM23" s="86">
        <f>LevelizationSchedule!AQ213</f>
        <v>94.267535965918995</v>
      </c>
      <c r="AN23" s="86">
        <f>LevelizationSchedule!AR213</f>
        <v>94.420050495372905</v>
      </c>
      <c r="AO23" s="86">
        <f>LevelizationSchedule!AS213</f>
        <v>94.55559336193275</v>
      </c>
      <c r="AP23" s="87">
        <f t="shared" si="6"/>
        <v>0</v>
      </c>
      <c r="AQ23" s="87">
        <f t="shared" si="6"/>
        <v>0</v>
      </c>
      <c r="AR23" s="87">
        <f t="shared" si="6"/>
        <v>0</v>
      </c>
      <c r="AS23" s="87">
        <f t="shared" si="6"/>
        <v>0</v>
      </c>
      <c r="AT23" s="87">
        <f t="shared" si="6"/>
        <v>0</v>
      </c>
      <c r="AU23" s="87">
        <f t="shared" si="6"/>
        <v>0</v>
      </c>
      <c r="AV23" s="87">
        <f t="shared" si="6"/>
        <v>0</v>
      </c>
      <c r="AW23" s="87">
        <f t="shared" si="6"/>
        <v>4.7029488960249948</v>
      </c>
      <c r="AX23" s="87">
        <f t="shared" si="6"/>
        <v>9.3773762647574497</v>
      </c>
      <c r="AY23" s="87">
        <f t="shared" si="6"/>
        <v>14.02364015761048</v>
      </c>
      <c r="AZ23" s="87">
        <f t="shared" si="6"/>
        <v>18.64209533212205</v>
      </c>
      <c r="BA23" s="87">
        <f t="shared" si="6"/>
        <v>23.233093286021766</v>
      </c>
      <c r="BB23" s="87">
        <f t="shared" si="6"/>
        <v>27.796982290961449</v>
      </c>
      <c r="BC23" s="87">
        <f t="shared" si="6"/>
        <v>31.488495148578011</v>
      </c>
      <c r="BD23" s="87">
        <f t="shared" si="6"/>
        <v>34.362807584814576</v>
      </c>
      <c r="BE23" s="87">
        <f t="shared" si="6"/>
        <v>37.237342838733376</v>
      </c>
      <c r="BF23" s="87">
        <f t="shared" si="10"/>
        <v>39.562405341519643</v>
      </c>
      <c r="BG23" s="87">
        <f t="shared" si="10"/>
        <v>40.931475052017561</v>
      </c>
      <c r="BH23" s="87">
        <f t="shared" si="10"/>
        <v>42.324817368939136</v>
      </c>
      <c r="BI23" s="87">
        <f t="shared" si="10"/>
        <v>43.742028781451019</v>
      </c>
      <c r="BJ23" s="87">
        <f t="shared" si="10"/>
        <v>45.181191832380243</v>
      </c>
      <c r="BK23" s="87">
        <f t="shared" si="10"/>
        <v>45.488496992417282</v>
      </c>
      <c r="BL23" s="87">
        <f t="shared" si="10"/>
        <v>45.534843124889122</v>
      </c>
      <c r="BM23" s="87">
        <f t="shared" si="10"/>
        <v>45.619019208345449</v>
      </c>
      <c r="BN23" s="87">
        <f t="shared" si="10"/>
        <v>45.735160748018913</v>
      </c>
      <c r="BO23" s="87">
        <f t="shared" si="10"/>
        <v>45.87959882951084</v>
      </c>
      <c r="BP23" s="87">
        <f t="shared" si="10"/>
        <v>46.051412921431798</v>
      </c>
      <c r="BQ23" s="87">
        <f t="shared" si="10"/>
        <v>46.248085687259497</v>
      </c>
      <c r="BR23" s="87">
        <f t="shared" si="10"/>
        <v>46.386091462571834</v>
      </c>
      <c r="BS23" s="87">
        <f t="shared" si="10"/>
        <v>46.509525028989302</v>
      </c>
      <c r="BT23" s="87">
        <f t="shared" si="10"/>
        <v>46.631841285717243</v>
      </c>
      <c r="BU23" s="87">
        <f t="shared" si="10"/>
        <v>46.750474638467281</v>
      </c>
      <c r="BV23" s="87">
        <f t="shared" si="11"/>
        <v>46.86017766006136</v>
      </c>
      <c r="BW23" s="87">
        <f t="shared" si="2"/>
        <v>46.960025234770463</v>
      </c>
      <c r="BX23" s="87">
        <f t="shared" si="2"/>
        <v>47.050318399423013</v>
      </c>
      <c r="BY23" s="87">
        <f t="shared" si="2"/>
        <v>47.133767982959498</v>
      </c>
      <c r="BZ23" s="87">
        <f t="shared" si="2"/>
        <v>47.210025247686453</v>
      </c>
      <c r="CA23" s="87">
        <f t="shared" si="2"/>
        <v>47.277796680966375</v>
      </c>
      <c r="CB23" s="88">
        <f t="shared" si="7"/>
        <v>0</v>
      </c>
      <c r="CC23" s="88">
        <f t="shared" si="7"/>
        <v>0</v>
      </c>
      <c r="CD23" s="88">
        <f t="shared" si="7"/>
        <v>0</v>
      </c>
      <c r="CE23" s="88">
        <f t="shared" si="7"/>
        <v>0</v>
      </c>
      <c r="CF23" s="88">
        <f t="shared" si="7"/>
        <v>0</v>
      </c>
      <c r="CG23" s="88">
        <f t="shared" si="7"/>
        <v>0</v>
      </c>
      <c r="CH23" s="88">
        <f t="shared" si="7"/>
        <v>0</v>
      </c>
      <c r="CI23" s="88">
        <f t="shared" si="7"/>
        <v>4.7029488960249948</v>
      </c>
      <c r="CJ23" s="88">
        <f t="shared" si="7"/>
        <v>9.3773762647574497</v>
      </c>
      <c r="CK23" s="88">
        <f t="shared" si="7"/>
        <v>14.02364015761048</v>
      </c>
      <c r="CL23" s="88">
        <f t="shared" si="7"/>
        <v>18.64209533212205</v>
      </c>
      <c r="CM23" s="88">
        <f t="shared" si="7"/>
        <v>23.233093286021766</v>
      </c>
      <c r="CN23" s="88">
        <f t="shared" si="7"/>
        <v>27.796982290961449</v>
      </c>
      <c r="CO23" s="88">
        <f t="shared" si="7"/>
        <v>31.488495148578011</v>
      </c>
      <c r="CP23" s="88">
        <f t="shared" si="7"/>
        <v>34.362807584814576</v>
      </c>
      <c r="CQ23" s="88">
        <f t="shared" si="7"/>
        <v>37.237342838733376</v>
      </c>
      <c r="CR23" s="88">
        <f t="shared" si="12"/>
        <v>39.562405341519643</v>
      </c>
      <c r="CS23" s="88">
        <f t="shared" si="12"/>
        <v>40.931475052017561</v>
      </c>
      <c r="CT23" s="88">
        <f t="shared" si="12"/>
        <v>42.324817368939136</v>
      </c>
      <c r="CU23" s="88">
        <f t="shared" si="12"/>
        <v>43.742028781451019</v>
      </c>
      <c r="CV23" s="88">
        <f t="shared" si="12"/>
        <v>45.181191832380243</v>
      </c>
      <c r="CW23" s="88">
        <f t="shared" si="12"/>
        <v>45.488496992417282</v>
      </c>
      <c r="CX23" s="88">
        <f t="shared" si="12"/>
        <v>45.534843124889122</v>
      </c>
      <c r="CY23" s="88">
        <f t="shared" si="12"/>
        <v>45.619019208345449</v>
      </c>
      <c r="CZ23" s="88">
        <f t="shared" si="12"/>
        <v>45.735160748018913</v>
      </c>
      <c r="DA23" s="88">
        <f t="shared" si="12"/>
        <v>45.87959882951084</v>
      </c>
      <c r="DB23" s="88">
        <f t="shared" si="12"/>
        <v>46.051412921431798</v>
      </c>
      <c r="DC23" s="88">
        <f t="shared" si="12"/>
        <v>46.248085687259497</v>
      </c>
      <c r="DD23" s="88">
        <f t="shared" si="12"/>
        <v>46.386091462571834</v>
      </c>
      <c r="DE23" s="88">
        <f t="shared" si="12"/>
        <v>46.509525028989302</v>
      </c>
      <c r="DF23" s="88">
        <f t="shared" si="12"/>
        <v>46.631841285717243</v>
      </c>
      <c r="DG23" s="88">
        <f t="shared" si="12"/>
        <v>46.750474638467281</v>
      </c>
      <c r="DH23" s="88">
        <f t="shared" si="13"/>
        <v>46.86017766006136</v>
      </c>
      <c r="DI23" s="88">
        <f t="shared" si="5"/>
        <v>46.960025234770463</v>
      </c>
      <c r="DJ23" s="88">
        <f t="shared" si="5"/>
        <v>47.050318399423013</v>
      </c>
      <c r="DK23" s="88">
        <f t="shared" si="5"/>
        <v>47.133767982959498</v>
      </c>
      <c r="DL23" s="88">
        <f t="shared" si="5"/>
        <v>47.210025247686453</v>
      </c>
      <c r="DM23" s="88">
        <f t="shared" si="5"/>
        <v>47.277796680966375</v>
      </c>
    </row>
    <row r="24" spans="2:117" x14ac:dyDescent="0.35">
      <c r="B24" s="27" t="s">
        <v>2088</v>
      </c>
      <c r="C24" s="27" t="s">
        <v>30</v>
      </c>
      <c r="D24" s="86">
        <f>LevelizationSchedule!H214</f>
        <v>0</v>
      </c>
      <c r="E24" s="86">
        <f>LevelizationSchedule!I214</f>
        <v>0</v>
      </c>
      <c r="F24" s="86">
        <f>LevelizationSchedule!J214</f>
        <v>0</v>
      </c>
      <c r="G24" s="86">
        <f>LevelizationSchedule!K214</f>
        <v>0</v>
      </c>
      <c r="H24" s="86">
        <f>LevelizationSchedule!L214</f>
        <v>0</v>
      </c>
      <c r="I24" s="86">
        <f>LevelizationSchedule!M214</f>
        <v>0</v>
      </c>
      <c r="J24" s="86">
        <f>LevelizationSchedule!N214</f>
        <v>0</v>
      </c>
      <c r="K24" s="86">
        <f>LevelizationSchedule!O214</f>
        <v>48.958606141238988</v>
      </c>
      <c r="L24" s="86">
        <f>LevelizationSchedule!P214</f>
        <v>97.594747200078174</v>
      </c>
      <c r="M24" s="86">
        <f>LevelizationSchedule!Q214</f>
        <v>145.91221829745552</v>
      </c>
      <c r="N24" s="86">
        <f>LevelizationSchedule!R214</f>
        <v>193.91477855040847</v>
      </c>
      <c r="O24" s="86">
        <f>LevelizationSchedule!S214</f>
        <v>241.60615143875998</v>
      </c>
      <c r="P24" s="86">
        <f>LevelizationSchedule!T214</f>
        <v>288.99002516816057</v>
      </c>
      <c r="Q24" s="86">
        <f>LevelizationSchedule!U214</f>
        <v>327.267065935782</v>
      </c>
      <c r="R24" s="86">
        <f>LevelizationSchedule!V214</f>
        <v>357.01631708396542</v>
      </c>
      <c r="S24" s="86">
        <f>LevelizationSchedule!W214</f>
        <v>386.75168187791877</v>
      </c>
      <c r="T24" s="86">
        <f>LevelizationSchedule!X214</f>
        <v>410.75066677101063</v>
      </c>
      <c r="U24" s="86">
        <f>LevelizationSchedule!Y214</f>
        <v>424.78424933416409</v>
      </c>
      <c r="V24" s="86">
        <f>LevelizationSchedule!Z214</f>
        <v>439.06232992203439</v>
      </c>
      <c r="W24" s="86">
        <f>LevelizationSchedule!AA214</f>
        <v>453.58054810128607</v>
      </c>
      <c r="X24" s="86">
        <f>LevelizationSchedule!AB214</f>
        <v>468.31878461155975</v>
      </c>
      <c r="Y24" s="86">
        <f>LevelizationSchedule!AC214</f>
        <v>471.26551117001594</v>
      </c>
      <c r="Z24" s="86">
        <f>LevelizationSchedule!AD214</f>
        <v>471.49307281247906</v>
      </c>
      <c r="AA24" s="86">
        <f>LevelizationSchedule!AE214</f>
        <v>472.11332961623725</v>
      </c>
      <c r="AB24" s="86">
        <f>LevelizationSchedule!AF214</f>
        <v>473.06502170366758</v>
      </c>
      <c r="AC24" s="86">
        <f>LevelizationSchedule!AG214</f>
        <v>474.30977675910799</v>
      </c>
      <c r="AD24" s="86">
        <f>LevelizationSchedule!AH214</f>
        <v>475.83785298912375</v>
      </c>
      <c r="AE24" s="86">
        <f>LevelizationSchedule!AI214</f>
        <v>477.62289000927399</v>
      </c>
      <c r="AF24" s="86">
        <f>LevelizationSchedule!AJ214</f>
        <v>478.79522824828331</v>
      </c>
      <c r="AG24" s="86">
        <f>LevelizationSchedule!AK214</f>
        <v>479.98445551640367</v>
      </c>
      <c r="AH24" s="86">
        <f>LevelizationSchedule!AL214</f>
        <v>481.32978951816392</v>
      </c>
      <c r="AI24" s="86">
        <f>LevelizationSchedule!AM214</f>
        <v>482.80361088731058</v>
      </c>
      <c r="AJ24" s="86">
        <f>LevelizationSchedule!AN214</f>
        <v>484.35040789664532</v>
      </c>
      <c r="AK24" s="86">
        <f>LevelizationSchedule!AO214</f>
        <v>485.95970546064922</v>
      </c>
      <c r="AL24" s="86">
        <f>LevelizationSchedule!AP214</f>
        <v>487.63381002960358</v>
      </c>
      <c r="AM24" s="86">
        <f>LevelizationSchedule!AQ214</f>
        <v>489.36951469677757</v>
      </c>
      <c r="AN24" s="86">
        <f>LevelizationSchedule!AR214</f>
        <v>491.1337243714429</v>
      </c>
      <c r="AO24" s="86">
        <f>LevelizationSchedule!AS214</f>
        <v>492.91308139337576</v>
      </c>
      <c r="AP24" s="87">
        <f t="shared" si="6"/>
        <v>0</v>
      </c>
      <c r="AQ24" s="87">
        <f t="shared" si="6"/>
        <v>0</v>
      </c>
      <c r="AR24" s="87">
        <f t="shared" si="6"/>
        <v>0</v>
      </c>
      <c r="AS24" s="87">
        <f t="shared" si="6"/>
        <v>0</v>
      </c>
      <c r="AT24" s="87">
        <f t="shared" si="6"/>
        <v>0</v>
      </c>
      <c r="AU24" s="87">
        <f t="shared" si="6"/>
        <v>0</v>
      </c>
      <c r="AV24" s="87">
        <f t="shared" si="6"/>
        <v>0</v>
      </c>
      <c r="AW24" s="87">
        <f t="shared" si="6"/>
        <v>24.479303070619494</v>
      </c>
      <c r="AX24" s="87">
        <f t="shared" si="6"/>
        <v>48.797373600039087</v>
      </c>
      <c r="AY24" s="87">
        <f t="shared" si="6"/>
        <v>72.956109148727762</v>
      </c>
      <c r="AZ24" s="87">
        <f t="shared" si="6"/>
        <v>96.957389275204235</v>
      </c>
      <c r="BA24" s="87">
        <f t="shared" si="6"/>
        <v>120.80307571937999</v>
      </c>
      <c r="BB24" s="87">
        <f t="shared" si="6"/>
        <v>144.49501258408029</v>
      </c>
      <c r="BC24" s="87">
        <f t="shared" si="6"/>
        <v>163.633532967891</v>
      </c>
      <c r="BD24" s="87">
        <f t="shared" si="6"/>
        <v>178.50815854198271</v>
      </c>
      <c r="BE24" s="87">
        <f t="shared" si="6"/>
        <v>193.37584093895939</v>
      </c>
      <c r="BF24" s="87">
        <f t="shared" si="10"/>
        <v>205.37533338550531</v>
      </c>
      <c r="BG24" s="87">
        <f t="shared" si="10"/>
        <v>212.39212466708204</v>
      </c>
      <c r="BH24" s="87">
        <f t="shared" si="10"/>
        <v>219.5311649610172</v>
      </c>
      <c r="BI24" s="87">
        <f t="shared" si="10"/>
        <v>226.79027405064303</v>
      </c>
      <c r="BJ24" s="87">
        <f t="shared" si="10"/>
        <v>234.15939230577987</v>
      </c>
      <c r="BK24" s="87">
        <f t="shared" si="10"/>
        <v>235.63275558500797</v>
      </c>
      <c r="BL24" s="87">
        <f t="shared" si="10"/>
        <v>235.74653640623953</v>
      </c>
      <c r="BM24" s="87">
        <f t="shared" si="10"/>
        <v>236.05666480811863</v>
      </c>
      <c r="BN24" s="87">
        <f t="shared" si="10"/>
        <v>236.53251085183379</v>
      </c>
      <c r="BO24" s="87">
        <f t="shared" si="10"/>
        <v>237.154888379554</v>
      </c>
      <c r="BP24" s="87">
        <f t="shared" si="10"/>
        <v>237.91892649456187</v>
      </c>
      <c r="BQ24" s="87">
        <f t="shared" si="10"/>
        <v>238.81144500463699</v>
      </c>
      <c r="BR24" s="87">
        <f t="shared" si="10"/>
        <v>239.39761412414165</v>
      </c>
      <c r="BS24" s="87">
        <f t="shared" si="10"/>
        <v>239.99222775820184</v>
      </c>
      <c r="BT24" s="87">
        <f t="shared" si="10"/>
        <v>240.66489475908196</v>
      </c>
      <c r="BU24" s="87">
        <f t="shared" si="10"/>
        <v>241.40180544365529</v>
      </c>
      <c r="BV24" s="87">
        <f t="shared" si="11"/>
        <v>242.17520394832266</v>
      </c>
      <c r="BW24" s="87">
        <f t="shared" si="2"/>
        <v>242.97985273032461</v>
      </c>
      <c r="BX24" s="87">
        <f t="shared" si="2"/>
        <v>243.81690501480179</v>
      </c>
      <c r="BY24" s="87">
        <f t="shared" si="2"/>
        <v>244.68475734838879</v>
      </c>
      <c r="BZ24" s="87">
        <f t="shared" si="2"/>
        <v>245.56686218572145</v>
      </c>
      <c r="CA24" s="87">
        <f t="shared" si="2"/>
        <v>246.45654069668788</v>
      </c>
      <c r="CB24" s="88">
        <f t="shared" si="7"/>
        <v>0</v>
      </c>
      <c r="CC24" s="88">
        <f t="shared" si="7"/>
        <v>0</v>
      </c>
      <c r="CD24" s="88">
        <f t="shared" si="7"/>
        <v>0</v>
      </c>
      <c r="CE24" s="88">
        <f t="shared" si="7"/>
        <v>0</v>
      </c>
      <c r="CF24" s="88">
        <f t="shared" si="7"/>
        <v>0</v>
      </c>
      <c r="CG24" s="88">
        <f t="shared" si="7"/>
        <v>0</v>
      </c>
      <c r="CH24" s="88">
        <f t="shared" si="7"/>
        <v>0</v>
      </c>
      <c r="CI24" s="88">
        <f t="shared" si="7"/>
        <v>24.479303070619494</v>
      </c>
      <c r="CJ24" s="88">
        <f t="shared" si="7"/>
        <v>48.797373600039087</v>
      </c>
      <c r="CK24" s="88">
        <f t="shared" si="7"/>
        <v>72.956109148727762</v>
      </c>
      <c r="CL24" s="88">
        <f t="shared" si="7"/>
        <v>96.957389275204235</v>
      </c>
      <c r="CM24" s="88">
        <f t="shared" si="7"/>
        <v>120.80307571937999</v>
      </c>
      <c r="CN24" s="88">
        <f t="shared" si="7"/>
        <v>144.49501258408029</v>
      </c>
      <c r="CO24" s="88">
        <f t="shared" si="7"/>
        <v>163.633532967891</v>
      </c>
      <c r="CP24" s="88">
        <f t="shared" si="7"/>
        <v>178.50815854198271</v>
      </c>
      <c r="CQ24" s="88">
        <f t="shared" si="7"/>
        <v>193.37584093895939</v>
      </c>
      <c r="CR24" s="88">
        <f t="shared" si="12"/>
        <v>205.37533338550531</v>
      </c>
      <c r="CS24" s="88">
        <f t="shared" si="12"/>
        <v>212.39212466708204</v>
      </c>
      <c r="CT24" s="88">
        <f t="shared" si="12"/>
        <v>219.5311649610172</v>
      </c>
      <c r="CU24" s="88">
        <f t="shared" si="12"/>
        <v>226.79027405064303</v>
      </c>
      <c r="CV24" s="88">
        <f t="shared" si="12"/>
        <v>234.15939230577987</v>
      </c>
      <c r="CW24" s="88">
        <f t="shared" si="12"/>
        <v>235.63275558500797</v>
      </c>
      <c r="CX24" s="88">
        <f t="shared" si="12"/>
        <v>235.74653640623953</v>
      </c>
      <c r="CY24" s="88">
        <f t="shared" si="12"/>
        <v>236.05666480811863</v>
      </c>
      <c r="CZ24" s="88">
        <f t="shared" si="12"/>
        <v>236.53251085183379</v>
      </c>
      <c r="DA24" s="88">
        <f t="shared" si="12"/>
        <v>237.154888379554</v>
      </c>
      <c r="DB24" s="88">
        <f t="shared" si="12"/>
        <v>237.91892649456187</v>
      </c>
      <c r="DC24" s="88">
        <f t="shared" si="12"/>
        <v>238.81144500463699</v>
      </c>
      <c r="DD24" s="88">
        <f t="shared" si="12"/>
        <v>239.39761412414165</v>
      </c>
      <c r="DE24" s="88">
        <f t="shared" si="12"/>
        <v>239.99222775820184</v>
      </c>
      <c r="DF24" s="88">
        <f t="shared" si="12"/>
        <v>240.66489475908196</v>
      </c>
      <c r="DG24" s="88">
        <f t="shared" si="12"/>
        <v>241.40180544365529</v>
      </c>
      <c r="DH24" s="88">
        <f t="shared" si="13"/>
        <v>242.17520394832266</v>
      </c>
      <c r="DI24" s="88">
        <f t="shared" si="5"/>
        <v>242.97985273032461</v>
      </c>
      <c r="DJ24" s="88">
        <f t="shared" si="5"/>
        <v>243.81690501480179</v>
      </c>
      <c r="DK24" s="88">
        <f t="shared" si="5"/>
        <v>244.68475734838879</v>
      </c>
      <c r="DL24" s="88">
        <f t="shared" si="5"/>
        <v>245.56686218572145</v>
      </c>
      <c r="DM24" s="88">
        <f t="shared" si="5"/>
        <v>246.45654069668788</v>
      </c>
    </row>
    <row r="25" spans="2:117" x14ac:dyDescent="0.35">
      <c r="B25" s="27" t="s">
        <v>2089</v>
      </c>
      <c r="C25" s="27" t="s">
        <v>173</v>
      </c>
      <c r="D25" s="86">
        <f>LevelizationSchedule!H215</f>
        <v>0</v>
      </c>
      <c r="E25" s="86">
        <f>LevelizationSchedule!I215</f>
        <v>0</v>
      </c>
      <c r="F25" s="86">
        <f>LevelizationSchedule!J215</f>
        <v>0</v>
      </c>
      <c r="G25" s="86">
        <f>LevelizationSchedule!K215</f>
        <v>0</v>
      </c>
      <c r="H25" s="86">
        <f>LevelizationSchedule!L215</f>
        <v>0</v>
      </c>
      <c r="I25" s="86">
        <f>LevelizationSchedule!M215</f>
        <v>0</v>
      </c>
      <c r="J25" s="86">
        <f>LevelizationSchedule!N215</f>
        <v>0</v>
      </c>
      <c r="K25" s="86">
        <f>LevelizationSchedule!O215</f>
        <v>43.847792211543265</v>
      </c>
      <c r="L25" s="86">
        <f>LevelizationSchedule!P215</f>
        <v>87.42966488410616</v>
      </c>
      <c r="M25" s="86">
        <f>LevelizationSchedule!Q215</f>
        <v>130.74895629848027</v>
      </c>
      <c r="N25" s="86">
        <f>LevelizationSchedule!R215</f>
        <v>173.80897402511852</v>
      </c>
      <c r="O25" s="86">
        <f>LevelizationSchedule!S215</f>
        <v>216.61299524175587</v>
      </c>
      <c r="P25" s="86">
        <f>LevelizationSchedule!T215</f>
        <v>259.16426704789512</v>
      </c>
      <c r="Q25" s="86">
        <f>LevelizationSchedule!U215</f>
        <v>293.58196800650472</v>
      </c>
      <c r="R25" s="86">
        <f>LevelizationSchedule!V215</f>
        <v>320.38052721723312</v>
      </c>
      <c r="S25" s="86">
        <f>LevelizationSchedule!W215</f>
        <v>347.18116386142884</v>
      </c>
      <c r="T25" s="86">
        <f>LevelizationSchedule!X215</f>
        <v>368.85880904851388</v>
      </c>
      <c r="U25" s="86">
        <f>LevelizationSchedule!Y215</f>
        <v>381.62328629804762</v>
      </c>
      <c r="V25" s="86">
        <f>LevelizationSchedule!Z215</f>
        <v>394.61406841000417</v>
      </c>
      <c r="W25" s="86">
        <f>LevelizationSchedule!AA215</f>
        <v>407.82739326415509</v>
      </c>
      <c r="X25" s="86">
        <f>LevelizationSchedule!AB215</f>
        <v>421.2453835104476</v>
      </c>
      <c r="Y25" s="86">
        <f>LevelizationSchedule!AC215</f>
        <v>424.11053324963115</v>
      </c>
      <c r="Z25" s="86">
        <f>LevelizationSchedule!AD215</f>
        <v>424.54263991958703</v>
      </c>
      <c r="AA25" s="86">
        <f>LevelizationSchedule!AE215</f>
        <v>425.32745291632062</v>
      </c>
      <c r="AB25" s="86">
        <f>LevelizationSchedule!AF215</f>
        <v>426.41029481218624</v>
      </c>
      <c r="AC25" s="86">
        <f>LevelizationSchedule!AG215</f>
        <v>427.75695860222754</v>
      </c>
      <c r="AD25" s="86">
        <f>LevelizationSchedule!AH215</f>
        <v>429.35886174175192</v>
      </c>
      <c r="AE25" s="86">
        <f>LevelizationSchedule!AI215</f>
        <v>431.1925339249583</v>
      </c>
      <c r="AF25" s="86">
        <f>LevelizationSchedule!AJ215</f>
        <v>432.47922631598175</v>
      </c>
      <c r="AG25" s="86">
        <f>LevelizationSchedule!AK215</f>
        <v>433.63005518779397</v>
      </c>
      <c r="AH25" s="86">
        <f>LevelizationSchedule!AL215</f>
        <v>434.77046685878497</v>
      </c>
      <c r="AI25" s="86">
        <f>LevelizationSchedule!AM215</f>
        <v>435.87654109342935</v>
      </c>
      <c r="AJ25" s="86">
        <f>LevelizationSchedule!AN215</f>
        <v>436.89935367382998</v>
      </c>
      <c r="AK25" s="86">
        <f>LevelizationSchedule!AO215</f>
        <v>437.83027931335187</v>
      </c>
      <c r="AL25" s="86">
        <f>LevelizationSchedule!AP215</f>
        <v>438.67212471914701</v>
      </c>
      <c r="AM25" s="86">
        <f>LevelizationSchedule!AQ215</f>
        <v>439.45016421733089</v>
      </c>
      <c r="AN25" s="86">
        <f>LevelizationSchedule!AR215</f>
        <v>440.16114636327643</v>
      </c>
      <c r="AO25" s="86">
        <f>LevelizationSchedule!AS215</f>
        <v>440.79301113366506</v>
      </c>
      <c r="AP25" s="87">
        <f t="shared" si="6"/>
        <v>0</v>
      </c>
      <c r="AQ25" s="87">
        <f t="shared" si="6"/>
        <v>0</v>
      </c>
      <c r="AR25" s="87">
        <f t="shared" si="6"/>
        <v>0</v>
      </c>
      <c r="AS25" s="87">
        <f t="shared" si="6"/>
        <v>0</v>
      </c>
      <c r="AT25" s="87">
        <f t="shared" si="6"/>
        <v>0</v>
      </c>
      <c r="AU25" s="87">
        <f t="shared" si="6"/>
        <v>0</v>
      </c>
      <c r="AV25" s="87">
        <f t="shared" si="6"/>
        <v>0</v>
      </c>
      <c r="AW25" s="87">
        <f t="shared" si="6"/>
        <v>21.923896105771632</v>
      </c>
      <c r="AX25" s="87">
        <f t="shared" si="6"/>
        <v>43.71483244205308</v>
      </c>
      <c r="AY25" s="87">
        <f t="shared" si="6"/>
        <v>65.374478149240133</v>
      </c>
      <c r="AZ25" s="87">
        <f t="shared" si="6"/>
        <v>86.904487012559258</v>
      </c>
      <c r="BA25" s="87">
        <f t="shared" si="6"/>
        <v>108.30649762087793</v>
      </c>
      <c r="BB25" s="87">
        <f t="shared" si="6"/>
        <v>129.58213352394756</v>
      </c>
      <c r="BC25" s="87">
        <f t="shared" si="6"/>
        <v>146.79098400325236</v>
      </c>
      <c r="BD25" s="87">
        <f t="shared" si="6"/>
        <v>160.19026360861656</v>
      </c>
      <c r="BE25" s="87">
        <f t="shared" si="6"/>
        <v>173.59058193071442</v>
      </c>
      <c r="BF25" s="87">
        <f t="shared" si="10"/>
        <v>184.42940452425694</v>
      </c>
      <c r="BG25" s="87">
        <f t="shared" si="10"/>
        <v>190.81164314902381</v>
      </c>
      <c r="BH25" s="87">
        <f t="shared" si="10"/>
        <v>197.30703420500208</v>
      </c>
      <c r="BI25" s="87">
        <f t="shared" si="10"/>
        <v>203.91369663207755</v>
      </c>
      <c r="BJ25" s="87">
        <f t="shared" si="10"/>
        <v>210.6226917552238</v>
      </c>
      <c r="BK25" s="87">
        <f t="shared" si="10"/>
        <v>212.05526662481557</v>
      </c>
      <c r="BL25" s="87">
        <f t="shared" si="10"/>
        <v>212.27131995979352</v>
      </c>
      <c r="BM25" s="87">
        <f t="shared" si="10"/>
        <v>212.66372645816031</v>
      </c>
      <c r="BN25" s="87">
        <f t="shared" si="10"/>
        <v>213.20514740609312</v>
      </c>
      <c r="BO25" s="87">
        <f t="shared" si="10"/>
        <v>213.87847930111377</v>
      </c>
      <c r="BP25" s="87">
        <f t="shared" si="10"/>
        <v>214.67943087087596</v>
      </c>
      <c r="BQ25" s="87">
        <f t="shared" si="10"/>
        <v>215.59626696247915</v>
      </c>
      <c r="BR25" s="87">
        <f t="shared" si="10"/>
        <v>216.23961315799087</v>
      </c>
      <c r="BS25" s="87">
        <f t="shared" si="10"/>
        <v>216.81502759389699</v>
      </c>
      <c r="BT25" s="87">
        <f t="shared" si="10"/>
        <v>217.38523342939249</v>
      </c>
      <c r="BU25" s="87">
        <f t="shared" si="10"/>
        <v>217.93827054671468</v>
      </c>
      <c r="BV25" s="87">
        <f t="shared" si="11"/>
        <v>218.44967683691499</v>
      </c>
      <c r="BW25" s="87">
        <f t="shared" si="2"/>
        <v>218.91513965667593</v>
      </c>
      <c r="BX25" s="87">
        <f t="shared" si="2"/>
        <v>219.3360623595735</v>
      </c>
      <c r="BY25" s="87">
        <f t="shared" si="2"/>
        <v>219.72508210866545</v>
      </c>
      <c r="BZ25" s="87">
        <f t="shared" si="2"/>
        <v>220.08057318163821</v>
      </c>
      <c r="CA25" s="87">
        <f t="shared" si="2"/>
        <v>220.39650556683253</v>
      </c>
      <c r="CB25" s="88">
        <f t="shared" si="7"/>
        <v>0</v>
      </c>
      <c r="CC25" s="88">
        <f t="shared" si="7"/>
        <v>0</v>
      </c>
      <c r="CD25" s="88">
        <f t="shared" si="7"/>
        <v>0</v>
      </c>
      <c r="CE25" s="88">
        <f t="shared" si="7"/>
        <v>0</v>
      </c>
      <c r="CF25" s="88">
        <f t="shared" si="7"/>
        <v>0</v>
      </c>
      <c r="CG25" s="88">
        <f t="shared" si="7"/>
        <v>0</v>
      </c>
      <c r="CH25" s="88">
        <f t="shared" si="7"/>
        <v>0</v>
      </c>
      <c r="CI25" s="88">
        <f t="shared" si="7"/>
        <v>21.923896105771632</v>
      </c>
      <c r="CJ25" s="88">
        <f t="shared" si="7"/>
        <v>43.71483244205308</v>
      </c>
      <c r="CK25" s="88">
        <f t="shared" si="7"/>
        <v>65.374478149240133</v>
      </c>
      <c r="CL25" s="88">
        <f t="shared" si="7"/>
        <v>86.904487012559258</v>
      </c>
      <c r="CM25" s="88">
        <f t="shared" si="7"/>
        <v>108.30649762087793</v>
      </c>
      <c r="CN25" s="88">
        <f t="shared" si="7"/>
        <v>129.58213352394756</v>
      </c>
      <c r="CO25" s="88">
        <f t="shared" si="7"/>
        <v>146.79098400325236</v>
      </c>
      <c r="CP25" s="88">
        <f t="shared" si="7"/>
        <v>160.19026360861656</v>
      </c>
      <c r="CQ25" s="88">
        <f t="shared" si="7"/>
        <v>173.59058193071442</v>
      </c>
      <c r="CR25" s="88">
        <f t="shared" si="12"/>
        <v>184.42940452425694</v>
      </c>
      <c r="CS25" s="88">
        <f t="shared" si="12"/>
        <v>190.81164314902381</v>
      </c>
      <c r="CT25" s="88">
        <f t="shared" si="12"/>
        <v>197.30703420500208</v>
      </c>
      <c r="CU25" s="88">
        <f t="shared" si="12"/>
        <v>203.91369663207755</v>
      </c>
      <c r="CV25" s="88">
        <f t="shared" si="12"/>
        <v>210.6226917552238</v>
      </c>
      <c r="CW25" s="88">
        <f t="shared" si="12"/>
        <v>212.05526662481557</v>
      </c>
      <c r="CX25" s="88">
        <f t="shared" si="12"/>
        <v>212.27131995979352</v>
      </c>
      <c r="CY25" s="88">
        <f t="shared" si="12"/>
        <v>212.66372645816031</v>
      </c>
      <c r="CZ25" s="88">
        <f t="shared" si="12"/>
        <v>213.20514740609312</v>
      </c>
      <c r="DA25" s="88">
        <f t="shared" si="12"/>
        <v>213.87847930111377</v>
      </c>
      <c r="DB25" s="88">
        <f t="shared" si="12"/>
        <v>214.67943087087596</v>
      </c>
      <c r="DC25" s="88">
        <f t="shared" si="12"/>
        <v>215.59626696247915</v>
      </c>
      <c r="DD25" s="88">
        <f t="shared" si="12"/>
        <v>216.23961315799087</v>
      </c>
      <c r="DE25" s="88">
        <f t="shared" si="12"/>
        <v>216.81502759389699</v>
      </c>
      <c r="DF25" s="88">
        <f t="shared" si="12"/>
        <v>217.38523342939249</v>
      </c>
      <c r="DG25" s="88">
        <f t="shared" si="12"/>
        <v>217.93827054671468</v>
      </c>
      <c r="DH25" s="88">
        <f t="shared" si="13"/>
        <v>218.44967683691499</v>
      </c>
      <c r="DI25" s="88">
        <f t="shared" si="5"/>
        <v>218.91513965667593</v>
      </c>
      <c r="DJ25" s="88">
        <f t="shared" si="5"/>
        <v>219.3360623595735</v>
      </c>
      <c r="DK25" s="88">
        <f t="shared" si="5"/>
        <v>219.72508210866545</v>
      </c>
      <c r="DL25" s="88">
        <f t="shared" si="5"/>
        <v>220.08057318163821</v>
      </c>
      <c r="DM25" s="88">
        <f t="shared" si="5"/>
        <v>220.39650556683253</v>
      </c>
    </row>
    <row r="26" spans="2:117" x14ac:dyDescent="0.35">
      <c r="B26" s="27" t="s">
        <v>2090</v>
      </c>
      <c r="C26" s="27" t="s">
        <v>79</v>
      </c>
      <c r="D26" s="86">
        <f>LevelizationSchedule!H216</f>
        <v>0</v>
      </c>
      <c r="E26" s="86">
        <f>LevelizationSchedule!I216</f>
        <v>0</v>
      </c>
      <c r="F26" s="86">
        <f>LevelizationSchedule!J216</f>
        <v>0</v>
      </c>
      <c r="G26" s="86">
        <f>LevelizationSchedule!K216</f>
        <v>0</v>
      </c>
      <c r="H26" s="86">
        <f>LevelizationSchedule!L216</f>
        <v>0</v>
      </c>
      <c r="I26" s="86">
        <f>LevelizationSchedule!M216</f>
        <v>0</v>
      </c>
      <c r="J26" s="86">
        <f>LevelizationSchedule!N216</f>
        <v>0</v>
      </c>
      <c r="K26" s="86">
        <f>LevelizationSchedule!O216</f>
        <v>81.724495362827753</v>
      </c>
      <c r="L26" s="86">
        <f>LevelizationSchedule!P216</f>
        <v>162.94884787212249</v>
      </c>
      <c r="M26" s="86">
        <f>LevelizationSchedule!Q216</f>
        <v>243.67928935547465</v>
      </c>
      <c r="N26" s="86">
        <f>LevelizationSchedule!R216</f>
        <v>323.92199409631382</v>
      </c>
      <c r="O26" s="86">
        <f>LevelizationSchedule!S216</f>
        <v>403.68307942787419</v>
      </c>
      <c r="P26" s="86">
        <f>LevelizationSchedule!T216</f>
        <v>482.96860632129267</v>
      </c>
      <c r="Q26" s="86">
        <f>LevelizationSchedule!U216</f>
        <v>547.09013225739739</v>
      </c>
      <c r="R26" s="86">
        <f>LevelizationSchedule!V216</f>
        <v>597.00728206038696</v>
      </c>
      <c r="S26" s="86">
        <f>LevelizationSchedule!W216</f>
        <v>646.92542498439968</v>
      </c>
      <c r="T26" s="86">
        <f>LevelizationSchedule!X216</f>
        <v>687.29233167346615</v>
      </c>
      <c r="U26" s="86">
        <f>LevelizationSchedule!Y216</f>
        <v>711.04430289644199</v>
      </c>
      <c r="V26" s="86">
        <f>LevelizationSchedule!Z216</f>
        <v>735.21660117000022</v>
      </c>
      <c r="W26" s="86">
        <f>LevelizationSchedule!AA216</f>
        <v>759.80218557780597</v>
      </c>
      <c r="X26" s="86">
        <f>LevelizationSchedule!AB216</f>
        <v>784.76770719760634</v>
      </c>
      <c r="Y26" s="86">
        <f>LevelizationSchedule!AC216</f>
        <v>790.06305905731472</v>
      </c>
      <c r="Z26" s="86">
        <f>LevelizationSchedule!AD216</f>
        <v>790.8231820129032</v>
      </c>
      <c r="AA26" s="86">
        <f>LevelizationSchedule!AE216</f>
        <v>792.24046683581389</v>
      </c>
      <c r="AB26" s="86">
        <f>LevelizationSchedule!AF216</f>
        <v>794.21296733342501</v>
      </c>
      <c r="AC26" s="86">
        <f>LevelizationSchedule!AG216</f>
        <v>796.67689603174551</v>
      </c>
      <c r="AD26" s="86">
        <f>LevelizationSchedule!AH216</f>
        <v>799.61622829882299</v>
      </c>
      <c r="AE26" s="86">
        <f>LevelizationSchedule!AI216</f>
        <v>802.98719213489926</v>
      </c>
      <c r="AF26" s="86">
        <f>LevelizationSchedule!AJ216</f>
        <v>805.33831284178939</v>
      </c>
      <c r="AG26" s="86">
        <f>LevelizationSchedule!AK216</f>
        <v>807.6202810537535</v>
      </c>
      <c r="AH26" s="86">
        <f>LevelizationSchedule!AL216</f>
        <v>810.06580860162967</v>
      </c>
      <c r="AI26" s="86">
        <f>LevelizationSchedule!AM216</f>
        <v>812.62921521337512</v>
      </c>
      <c r="AJ26" s="86">
        <f>LevelizationSchedule!AN216</f>
        <v>815.2182334615336</v>
      </c>
      <c r="AK26" s="86">
        <f>LevelizationSchedule!AO216</f>
        <v>817.81572425214495</v>
      </c>
      <c r="AL26" s="86">
        <f>LevelizationSchedule!AP216</f>
        <v>820.42586972543074</v>
      </c>
      <c r="AM26" s="86">
        <f>LevelizationSchedule!AQ216</f>
        <v>823.06158656957075</v>
      </c>
      <c r="AN26" s="86">
        <f>LevelizationSchedule!AR216</f>
        <v>825.68478328538549</v>
      </c>
      <c r="AO26" s="86">
        <f>LevelizationSchedule!AS216</f>
        <v>828.27299799832008</v>
      </c>
      <c r="AP26" s="87">
        <f t="shared" si="6"/>
        <v>0</v>
      </c>
      <c r="AQ26" s="87">
        <f t="shared" si="6"/>
        <v>0</v>
      </c>
      <c r="AR26" s="87">
        <f t="shared" si="6"/>
        <v>0</v>
      </c>
      <c r="AS26" s="87">
        <f t="shared" si="6"/>
        <v>0</v>
      </c>
      <c r="AT26" s="87">
        <f t="shared" si="6"/>
        <v>0</v>
      </c>
      <c r="AU26" s="87">
        <f t="shared" si="6"/>
        <v>0</v>
      </c>
      <c r="AV26" s="87">
        <f t="shared" si="6"/>
        <v>0</v>
      </c>
      <c r="AW26" s="87">
        <f t="shared" si="6"/>
        <v>40.862247681413876</v>
      </c>
      <c r="AX26" s="87">
        <f t="shared" si="6"/>
        <v>81.474423936061243</v>
      </c>
      <c r="AY26" s="87">
        <f t="shared" si="6"/>
        <v>121.83964467773733</v>
      </c>
      <c r="AZ26" s="87">
        <f t="shared" si="6"/>
        <v>161.96099704815691</v>
      </c>
      <c r="BA26" s="87">
        <f t="shared" si="6"/>
        <v>201.8415397139371</v>
      </c>
      <c r="BB26" s="87">
        <f t="shared" si="6"/>
        <v>241.48430316064633</v>
      </c>
      <c r="BC26" s="87">
        <f t="shared" si="6"/>
        <v>273.54506612869869</v>
      </c>
      <c r="BD26" s="87">
        <f t="shared" si="6"/>
        <v>298.50364103019348</v>
      </c>
      <c r="BE26" s="87">
        <f t="shared" si="6"/>
        <v>323.46271249219984</v>
      </c>
      <c r="BF26" s="87">
        <f t="shared" si="10"/>
        <v>343.64616583673308</v>
      </c>
      <c r="BG26" s="87">
        <f t="shared" si="10"/>
        <v>355.522151448221</v>
      </c>
      <c r="BH26" s="87">
        <f t="shared" si="10"/>
        <v>367.60830058500011</v>
      </c>
      <c r="BI26" s="87">
        <f t="shared" si="10"/>
        <v>379.90109278890299</v>
      </c>
      <c r="BJ26" s="87">
        <f t="shared" si="10"/>
        <v>392.38385359880317</v>
      </c>
      <c r="BK26" s="87">
        <f t="shared" si="10"/>
        <v>395.03152952865736</v>
      </c>
      <c r="BL26" s="87">
        <f t="shared" si="10"/>
        <v>395.4115910064516</v>
      </c>
      <c r="BM26" s="87">
        <f t="shared" si="10"/>
        <v>396.12023341790695</v>
      </c>
      <c r="BN26" s="87">
        <f t="shared" si="10"/>
        <v>397.10648366671251</v>
      </c>
      <c r="BO26" s="87">
        <f t="shared" si="10"/>
        <v>398.33844801587276</v>
      </c>
      <c r="BP26" s="87">
        <f t="shared" si="10"/>
        <v>399.80811414941149</v>
      </c>
      <c r="BQ26" s="87">
        <f t="shared" si="10"/>
        <v>401.49359606744963</v>
      </c>
      <c r="BR26" s="87">
        <f t="shared" si="10"/>
        <v>402.66915642089469</v>
      </c>
      <c r="BS26" s="87">
        <f t="shared" si="10"/>
        <v>403.81014052687675</v>
      </c>
      <c r="BT26" s="87">
        <f t="shared" si="10"/>
        <v>405.03290430081483</v>
      </c>
      <c r="BU26" s="87">
        <f t="shared" si="10"/>
        <v>406.31460760668756</v>
      </c>
      <c r="BV26" s="87">
        <f t="shared" si="11"/>
        <v>407.6091167307668</v>
      </c>
      <c r="BW26" s="87">
        <f t="shared" si="2"/>
        <v>408.90786212607247</v>
      </c>
      <c r="BX26" s="87">
        <f t="shared" si="2"/>
        <v>410.21293486271537</v>
      </c>
      <c r="BY26" s="87">
        <f t="shared" si="2"/>
        <v>411.53079328478537</v>
      </c>
      <c r="BZ26" s="87">
        <f t="shared" si="2"/>
        <v>412.84239164269275</v>
      </c>
      <c r="CA26" s="87">
        <f t="shared" si="2"/>
        <v>414.13649899916004</v>
      </c>
      <c r="CB26" s="88">
        <f t="shared" si="7"/>
        <v>0</v>
      </c>
      <c r="CC26" s="88">
        <f t="shared" si="7"/>
        <v>0</v>
      </c>
      <c r="CD26" s="88">
        <f t="shared" si="7"/>
        <v>0</v>
      </c>
      <c r="CE26" s="88">
        <f t="shared" si="7"/>
        <v>0</v>
      </c>
      <c r="CF26" s="88">
        <f t="shared" si="7"/>
        <v>0</v>
      </c>
      <c r="CG26" s="88">
        <f t="shared" si="7"/>
        <v>0</v>
      </c>
      <c r="CH26" s="88">
        <f t="shared" si="7"/>
        <v>0</v>
      </c>
      <c r="CI26" s="88">
        <f t="shared" si="7"/>
        <v>40.862247681413876</v>
      </c>
      <c r="CJ26" s="88">
        <f t="shared" si="7"/>
        <v>81.474423936061243</v>
      </c>
      <c r="CK26" s="88">
        <f t="shared" si="7"/>
        <v>121.83964467773733</v>
      </c>
      <c r="CL26" s="88">
        <f t="shared" si="7"/>
        <v>161.96099704815691</v>
      </c>
      <c r="CM26" s="88">
        <f t="shared" si="7"/>
        <v>201.8415397139371</v>
      </c>
      <c r="CN26" s="88">
        <f t="shared" si="7"/>
        <v>241.48430316064633</v>
      </c>
      <c r="CO26" s="88">
        <f t="shared" si="7"/>
        <v>273.54506612869869</v>
      </c>
      <c r="CP26" s="88">
        <f t="shared" si="7"/>
        <v>298.50364103019348</v>
      </c>
      <c r="CQ26" s="88">
        <f t="shared" si="7"/>
        <v>323.46271249219984</v>
      </c>
      <c r="CR26" s="88">
        <f t="shared" si="12"/>
        <v>343.64616583673308</v>
      </c>
      <c r="CS26" s="88">
        <f t="shared" si="12"/>
        <v>355.522151448221</v>
      </c>
      <c r="CT26" s="88">
        <f t="shared" si="12"/>
        <v>367.60830058500011</v>
      </c>
      <c r="CU26" s="88">
        <f t="shared" si="12"/>
        <v>379.90109278890299</v>
      </c>
      <c r="CV26" s="88">
        <f t="shared" si="12"/>
        <v>392.38385359880317</v>
      </c>
      <c r="CW26" s="88">
        <f t="shared" si="12"/>
        <v>395.03152952865736</v>
      </c>
      <c r="CX26" s="88">
        <f t="shared" si="12"/>
        <v>395.4115910064516</v>
      </c>
      <c r="CY26" s="88">
        <f t="shared" si="12"/>
        <v>396.12023341790695</v>
      </c>
      <c r="CZ26" s="88">
        <f t="shared" si="12"/>
        <v>397.10648366671251</v>
      </c>
      <c r="DA26" s="88">
        <f t="shared" si="12"/>
        <v>398.33844801587276</v>
      </c>
      <c r="DB26" s="88">
        <f t="shared" si="12"/>
        <v>399.80811414941149</v>
      </c>
      <c r="DC26" s="88">
        <f t="shared" si="12"/>
        <v>401.49359606744963</v>
      </c>
      <c r="DD26" s="88">
        <f t="shared" si="12"/>
        <v>402.66915642089469</v>
      </c>
      <c r="DE26" s="88">
        <f t="shared" si="12"/>
        <v>403.81014052687675</v>
      </c>
      <c r="DF26" s="88">
        <f t="shared" si="12"/>
        <v>405.03290430081483</v>
      </c>
      <c r="DG26" s="88">
        <f t="shared" si="12"/>
        <v>406.31460760668756</v>
      </c>
      <c r="DH26" s="88">
        <f t="shared" si="13"/>
        <v>407.6091167307668</v>
      </c>
      <c r="DI26" s="88">
        <f t="shared" si="5"/>
        <v>408.90786212607247</v>
      </c>
      <c r="DJ26" s="88">
        <f t="shared" si="5"/>
        <v>410.21293486271537</v>
      </c>
      <c r="DK26" s="88">
        <f t="shared" si="5"/>
        <v>411.53079328478537</v>
      </c>
      <c r="DL26" s="88">
        <f t="shared" si="5"/>
        <v>412.84239164269275</v>
      </c>
      <c r="DM26" s="88">
        <f t="shared" si="5"/>
        <v>414.13649899916004</v>
      </c>
    </row>
    <row r="27" spans="2:117" x14ac:dyDescent="0.35">
      <c r="B27" s="27" t="s">
        <v>2091</v>
      </c>
      <c r="C27" s="27" t="s">
        <v>48</v>
      </c>
      <c r="D27" s="86">
        <f>LevelizationSchedule!H217</f>
        <v>0</v>
      </c>
      <c r="E27" s="86">
        <f>LevelizationSchedule!I217</f>
        <v>0</v>
      </c>
      <c r="F27" s="86">
        <f>LevelizationSchedule!J217</f>
        <v>0</v>
      </c>
      <c r="G27" s="86">
        <f>LevelizationSchedule!K217</f>
        <v>0</v>
      </c>
      <c r="H27" s="86">
        <f>LevelizationSchedule!L217</f>
        <v>0</v>
      </c>
      <c r="I27" s="86">
        <f>LevelizationSchedule!M217</f>
        <v>0</v>
      </c>
      <c r="J27" s="86">
        <f>LevelizationSchedule!N217</f>
        <v>0</v>
      </c>
      <c r="K27" s="86">
        <f>LevelizationSchedule!O217</f>
        <v>55.164181944037757</v>
      </c>
      <c r="L27" s="86">
        <f>LevelizationSchedule!P217</f>
        <v>110.1120452231041</v>
      </c>
      <c r="M27" s="86">
        <f>LevelizationSchedule!Q217</f>
        <v>164.84779133229384</v>
      </c>
      <c r="N27" s="86">
        <f>LevelizationSchedule!R217</f>
        <v>219.37559214189224</v>
      </c>
      <c r="O27" s="86">
        <f>LevelizationSchedule!S217</f>
        <v>273.69959026893849</v>
      </c>
      <c r="P27" s="86">
        <f>LevelizationSchedule!T217</f>
        <v>327.82389944553086</v>
      </c>
      <c r="Q27" s="86">
        <f>LevelizationSchedule!U217</f>
        <v>371.83382614480115</v>
      </c>
      <c r="R27" s="86">
        <f>LevelizationSchedule!V217</f>
        <v>406.35535318465168</v>
      </c>
      <c r="S27" s="86">
        <f>LevelizationSchedule!W217</f>
        <v>440.95665656357892</v>
      </c>
      <c r="T27" s="86">
        <f>LevelizationSchedule!X217</f>
        <v>469.19044654784523</v>
      </c>
      <c r="U27" s="86">
        <f>LevelizationSchedule!Y217</f>
        <v>486.27502321208647</v>
      </c>
      <c r="V27" s="86">
        <f>LevelizationSchedule!Z217</f>
        <v>503.68496362215171</v>
      </c>
      <c r="W27" s="86">
        <f>LevelizationSchedule!AA217</f>
        <v>521.4163920377141</v>
      </c>
      <c r="X27" s="86">
        <f>LevelizationSchedule!AB217</f>
        <v>539.44766964857217</v>
      </c>
      <c r="Y27" s="86">
        <f>LevelizationSchedule!AC217</f>
        <v>544.2457656251845</v>
      </c>
      <c r="Z27" s="86">
        <f>LevelizationSchedule!AD217</f>
        <v>545.99787074866435</v>
      </c>
      <c r="AA27" s="86">
        <f>LevelizationSchedule!AE217</f>
        <v>548.20222089723461</v>
      </c>
      <c r="AB27" s="86">
        <f>LevelizationSchedule!AF217</f>
        <v>550.79103006953187</v>
      </c>
      <c r="AC27" s="86">
        <f>LevelizationSchedule!AG217</f>
        <v>553.72212442863861</v>
      </c>
      <c r="AD27" s="86">
        <f>LevelizationSchedule!AH217</f>
        <v>556.98548084839229</v>
      </c>
      <c r="AE27" s="86">
        <f>LevelizationSchedule!AI217</f>
        <v>560.55232772237753</v>
      </c>
      <c r="AF27" s="86">
        <f>LevelizationSchedule!AJ217</f>
        <v>563.44363133173886</v>
      </c>
      <c r="AG27" s="86">
        <f>LevelizationSchedule!AK217</f>
        <v>566.23192681984165</v>
      </c>
      <c r="AH27" s="86">
        <f>LevelizationSchedule!AL217</f>
        <v>569.07418492076044</v>
      </c>
      <c r="AI27" s="86">
        <f>LevelizationSchedule!AM217</f>
        <v>571.93980091656363</v>
      </c>
      <c r="AJ27" s="86">
        <f>LevelizationSchedule!AN217</f>
        <v>574.76665237057978</v>
      </c>
      <c r="AK27" s="86">
        <f>LevelizationSchedule!AO217</f>
        <v>577.54318777557853</v>
      </c>
      <c r="AL27" s="86">
        <f>LevelizationSchedule!AP217</f>
        <v>580.2722173399336</v>
      </c>
      <c r="AM27" s="86">
        <f>LevelizationSchedule!AQ217</f>
        <v>582.97462975702285</v>
      </c>
      <c r="AN27" s="86">
        <f>LevelizationSchedule!AR217</f>
        <v>585.63619526784009</v>
      </c>
      <c r="AO27" s="86">
        <f>LevelizationSchedule!AS217</f>
        <v>588.24148517066851</v>
      </c>
      <c r="AP27" s="87">
        <f t="shared" si="6"/>
        <v>0</v>
      </c>
      <c r="AQ27" s="87">
        <f t="shared" si="6"/>
        <v>0</v>
      </c>
      <c r="AR27" s="87">
        <f t="shared" si="6"/>
        <v>0</v>
      </c>
      <c r="AS27" s="87">
        <f t="shared" si="6"/>
        <v>0</v>
      </c>
      <c r="AT27" s="87">
        <f t="shared" si="6"/>
        <v>0</v>
      </c>
      <c r="AU27" s="87">
        <f t="shared" si="6"/>
        <v>0</v>
      </c>
      <c r="AV27" s="87">
        <f t="shared" si="6"/>
        <v>0</v>
      </c>
      <c r="AW27" s="87">
        <f t="shared" si="6"/>
        <v>27.582090972018879</v>
      </c>
      <c r="AX27" s="87">
        <f t="shared" si="6"/>
        <v>55.056022611552052</v>
      </c>
      <c r="AY27" s="87">
        <f t="shared" si="6"/>
        <v>82.423895666146919</v>
      </c>
      <c r="AZ27" s="87">
        <f t="shared" si="6"/>
        <v>109.68779607094612</v>
      </c>
      <c r="BA27" s="87">
        <f t="shared" si="6"/>
        <v>136.84979513446925</v>
      </c>
      <c r="BB27" s="87">
        <f t="shared" si="6"/>
        <v>163.91194972276543</v>
      </c>
      <c r="BC27" s="87">
        <f t="shared" si="6"/>
        <v>185.91691307240058</v>
      </c>
      <c r="BD27" s="87">
        <f t="shared" si="6"/>
        <v>203.17767659232584</v>
      </c>
      <c r="BE27" s="87">
        <f t="shared" si="6"/>
        <v>220.47832828178946</v>
      </c>
      <c r="BF27" s="87">
        <f t="shared" si="10"/>
        <v>234.59522327392261</v>
      </c>
      <c r="BG27" s="87">
        <f t="shared" si="10"/>
        <v>243.13751160604323</v>
      </c>
      <c r="BH27" s="87">
        <f t="shared" si="10"/>
        <v>251.84248181107586</v>
      </c>
      <c r="BI27" s="87">
        <f t="shared" si="10"/>
        <v>260.70819601885705</v>
      </c>
      <c r="BJ27" s="87">
        <f t="shared" si="10"/>
        <v>269.72383482428609</v>
      </c>
      <c r="BK27" s="87">
        <f t="shared" si="10"/>
        <v>272.12288281259225</v>
      </c>
      <c r="BL27" s="87">
        <f t="shared" si="10"/>
        <v>272.99893537433218</v>
      </c>
      <c r="BM27" s="87">
        <f t="shared" si="10"/>
        <v>274.10111044861731</v>
      </c>
      <c r="BN27" s="87">
        <f t="shared" si="10"/>
        <v>275.39551503476594</v>
      </c>
      <c r="BO27" s="87">
        <f t="shared" si="10"/>
        <v>276.8610622143193</v>
      </c>
      <c r="BP27" s="87">
        <f t="shared" si="10"/>
        <v>278.49274042419614</v>
      </c>
      <c r="BQ27" s="87">
        <f t="shared" si="10"/>
        <v>280.27616386118876</v>
      </c>
      <c r="BR27" s="87">
        <f t="shared" si="10"/>
        <v>281.72181566586943</v>
      </c>
      <c r="BS27" s="87">
        <f t="shared" si="10"/>
        <v>283.11596340992082</v>
      </c>
      <c r="BT27" s="87">
        <f t="shared" si="10"/>
        <v>284.53709246038022</v>
      </c>
      <c r="BU27" s="87">
        <f t="shared" si="10"/>
        <v>285.96990045828181</v>
      </c>
      <c r="BV27" s="87">
        <f t="shared" si="11"/>
        <v>287.38332618528989</v>
      </c>
      <c r="BW27" s="87">
        <f t="shared" si="2"/>
        <v>288.77159388778927</v>
      </c>
      <c r="BX27" s="87">
        <f t="shared" si="2"/>
        <v>290.1361086699668</v>
      </c>
      <c r="BY27" s="87">
        <f t="shared" si="2"/>
        <v>291.48731487851143</v>
      </c>
      <c r="BZ27" s="87">
        <f t="shared" si="2"/>
        <v>292.81809763392005</v>
      </c>
      <c r="CA27" s="87">
        <f t="shared" si="2"/>
        <v>294.12074258533426</v>
      </c>
      <c r="CB27" s="88">
        <f t="shared" si="7"/>
        <v>0</v>
      </c>
      <c r="CC27" s="88">
        <f t="shared" si="7"/>
        <v>0</v>
      </c>
      <c r="CD27" s="88">
        <f t="shared" si="7"/>
        <v>0</v>
      </c>
      <c r="CE27" s="88">
        <f t="shared" si="7"/>
        <v>0</v>
      </c>
      <c r="CF27" s="88">
        <f t="shared" si="7"/>
        <v>0</v>
      </c>
      <c r="CG27" s="88">
        <f t="shared" si="7"/>
        <v>0</v>
      </c>
      <c r="CH27" s="88">
        <f t="shared" si="7"/>
        <v>0</v>
      </c>
      <c r="CI27" s="88">
        <f t="shared" si="7"/>
        <v>27.582090972018879</v>
      </c>
      <c r="CJ27" s="88">
        <f t="shared" si="7"/>
        <v>55.056022611552052</v>
      </c>
      <c r="CK27" s="88">
        <f t="shared" si="7"/>
        <v>82.423895666146919</v>
      </c>
      <c r="CL27" s="88">
        <f t="shared" si="7"/>
        <v>109.68779607094612</v>
      </c>
      <c r="CM27" s="88">
        <f t="shared" si="7"/>
        <v>136.84979513446925</v>
      </c>
      <c r="CN27" s="88">
        <f t="shared" si="7"/>
        <v>163.91194972276543</v>
      </c>
      <c r="CO27" s="88">
        <f t="shared" si="7"/>
        <v>185.91691307240058</v>
      </c>
      <c r="CP27" s="88">
        <f t="shared" si="7"/>
        <v>203.17767659232584</v>
      </c>
      <c r="CQ27" s="88">
        <f t="shared" si="7"/>
        <v>220.47832828178946</v>
      </c>
      <c r="CR27" s="88">
        <f t="shared" si="12"/>
        <v>234.59522327392261</v>
      </c>
      <c r="CS27" s="88">
        <f t="shared" si="12"/>
        <v>243.13751160604323</v>
      </c>
      <c r="CT27" s="88">
        <f t="shared" si="12"/>
        <v>251.84248181107586</v>
      </c>
      <c r="CU27" s="88">
        <f t="shared" si="12"/>
        <v>260.70819601885705</v>
      </c>
      <c r="CV27" s="88">
        <f t="shared" si="12"/>
        <v>269.72383482428609</v>
      </c>
      <c r="CW27" s="88">
        <f t="shared" si="12"/>
        <v>272.12288281259225</v>
      </c>
      <c r="CX27" s="88">
        <f t="shared" si="12"/>
        <v>272.99893537433218</v>
      </c>
      <c r="CY27" s="88">
        <f t="shared" si="12"/>
        <v>274.10111044861731</v>
      </c>
      <c r="CZ27" s="88">
        <f t="shared" si="12"/>
        <v>275.39551503476594</v>
      </c>
      <c r="DA27" s="88">
        <f t="shared" si="12"/>
        <v>276.8610622143193</v>
      </c>
      <c r="DB27" s="88">
        <f t="shared" si="12"/>
        <v>278.49274042419614</v>
      </c>
      <c r="DC27" s="88">
        <f t="shared" si="12"/>
        <v>280.27616386118876</v>
      </c>
      <c r="DD27" s="88">
        <f t="shared" si="12"/>
        <v>281.72181566586943</v>
      </c>
      <c r="DE27" s="88">
        <f t="shared" si="12"/>
        <v>283.11596340992082</v>
      </c>
      <c r="DF27" s="88">
        <f t="shared" si="12"/>
        <v>284.53709246038022</v>
      </c>
      <c r="DG27" s="88">
        <f t="shared" si="12"/>
        <v>285.96990045828181</v>
      </c>
      <c r="DH27" s="88">
        <f t="shared" si="13"/>
        <v>287.38332618528989</v>
      </c>
      <c r="DI27" s="88">
        <f t="shared" si="5"/>
        <v>288.77159388778927</v>
      </c>
      <c r="DJ27" s="88">
        <f t="shared" si="5"/>
        <v>290.1361086699668</v>
      </c>
      <c r="DK27" s="88">
        <f t="shared" si="5"/>
        <v>291.48731487851143</v>
      </c>
      <c r="DL27" s="88">
        <f t="shared" si="5"/>
        <v>292.81809763392005</v>
      </c>
      <c r="DM27" s="88">
        <f t="shared" si="5"/>
        <v>294.12074258533426</v>
      </c>
    </row>
    <row r="28" spans="2:117" x14ac:dyDescent="0.35">
      <c r="B28" s="27" t="s">
        <v>2092</v>
      </c>
      <c r="C28" s="27" t="s">
        <v>25</v>
      </c>
      <c r="D28" s="86">
        <f>LevelizationSchedule!H218</f>
        <v>0</v>
      </c>
      <c r="E28" s="86">
        <f>LevelizationSchedule!I218</f>
        <v>0</v>
      </c>
      <c r="F28" s="86">
        <f>LevelizationSchedule!J218</f>
        <v>0</v>
      </c>
      <c r="G28" s="86">
        <f>LevelizationSchedule!K218</f>
        <v>0</v>
      </c>
      <c r="H28" s="86">
        <f>LevelizationSchedule!L218</f>
        <v>0</v>
      </c>
      <c r="I28" s="86">
        <f>LevelizationSchedule!M218</f>
        <v>0</v>
      </c>
      <c r="J28" s="86">
        <f>LevelizationSchedule!N218</f>
        <v>0</v>
      </c>
      <c r="K28" s="86">
        <f>LevelizationSchedule!O218</f>
        <v>15.350870029381174</v>
      </c>
      <c r="L28" s="86">
        <f>LevelizationSchedule!P218</f>
        <v>44.252475736222763</v>
      </c>
      <c r="M28" s="86">
        <f>LevelizationSchedule!Q218</f>
        <v>78.30433755118159</v>
      </c>
      <c r="N28" s="86">
        <f>LevelizationSchedule!R218</f>
        <v>123.31394754152329</v>
      </c>
      <c r="O28" s="86">
        <f>LevelizationSchedule!S218</f>
        <v>164.03648554363747</v>
      </c>
      <c r="P28" s="86">
        <f>LevelizationSchedule!T218</f>
        <v>204.7498136829027</v>
      </c>
      <c r="Q28" s="86">
        <f>LevelizationSchedule!U218</f>
        <v>242.69767542588386</v>
      </c>
      <c r="R28" s="86">
        <f>LevelizationSchedule!V218</f>
        <v>275.59868711694452</v>
      </c>
      <c r="S28" s="86">
        <f>LevelizationSchedule!W218</f>
        <v>305.3052816917637</v>
      </c>
      <c r="T28" s="86">
        <f>LevelizationSchedule!X218</f>
        <v>330.44799664608001</v>
      </c>
      <c r="U28" s="86">
        <f>LevelizationSchedule!Y218</f>
        <v>349.87807373174576</v>
      </c>
      <c r="V28" s="86">
        <f>LevelizationSchedule!Z218</f>
        <v>366.84257675804395</v>
      </c>
      <c r="W28" s="86">
        <f>LevelizationSchedule!AA218</f>
        <v>381.69438303711416</v>
      </c>
      <c r="X28" s="86">
        <f>LevelizationSchedule!AB218</f>
        <v>395.04751967705624</v>
      </c>
      <c r="Y28" s="86">
        <f>LevelizationSchedule!AC218</f>
        <v>405.79136980276797</v>
      </c>
      <c r="Z28" s="86">
        <f>LevelizationSchedule!AD218</f>
        <v>412.54704157231623</v>
      </c>
      <c r="AA28" s="86">
        <f>LevelizationSchedule!AE218</f>
        <v>417.4937699795741</v>
      </c>
      <c r="AB28" s="86">
        <f>LevelizationSchedule!AF218</f>
        <v>419.74087609466613</v>
      </c>
      <c r="AC28" s="86">
        <f>LevelizationSchedule!AG218</f>
        <v>422.65043547073458</v>
      </c>
      <c r="AD28" s="86">
        <f>LevelizationSchedule!AH218</f>
        <v>426.13694412103217</v>
      </c>
      <c r="AE28" s="86">
        <f>LevelizationSchedule!AI218</f>
        <v>429.91029100128162</v>
      </c>
      <c r="AF28" s="86">
        <f>LevelizationSchedule!AJ218</f>
        <v>433.68675739582147</v>
      </c>
      <c r="AG28" s="86">
        <f>LevelizationSchedule!AK218</f>
        <v>437.328049025876</v>
      </c>
      <c r="AH28" s="86">
        <f>LevelizationSchedule!AL218</f>
        <v>440.95237263548353</v>
      </c>
      <c r="AI28" s="86">
        <f>LevelizationSchedule!AM218</f>
        <v>444.46134519895782</v>
      </c>
      <c r="AJ28" s="86">
        <f>LevelizationSchedule!AN218</f>
        <v>448.05492206034626</v>
      </c>
      <c r="AK28" s="86">
        <f>LevelizationSchedule!AO218</f>
        <v>451.68534885216371</v>
      </c>
      <c r="AL28" s="86">
        <f>LevelizationSchedule!AP218</f>
        <v>455.32345528193383</v>
      </c>
      <c r="AM28" s="86">
        <f>LevelizationSchedule!AQ218</f>
        <v>458.97110492768064</v>
      </c>
      <c r="AN28" s="86">
        <f>LevelizationSchedule!AR218</f>
        <v>462.62874431400758</v>
      </c>
      <c r="AO28" s="86">
        <f>LevelizationSchedule!AS218</f>
        <v>466.287182537879</v>
      </c>
      <c r="AP28" s="87">
        <f t="shared" si="6"/>
        <v>0</v>
      </c>
      <c r="AQ28" s="87">
        <f t="shared" si="6"/>
        <v>0</v>
      </c>
      <c r="AR28" s="87">
        <f t="shared" si="6"/>
        <v>0</v>
      </c>
      <c r="AS28" s="87">
        <f t="shared" si="6"/>
        <v>0</v>
      </c>
      <c r="AT28" s="87">
        <f t="shared" si="6"/>
        <v>0</v>
      </c>
      <c r="AU28" s="87">
        <f t="shared" si="6"/>
        <v>0</v>
      </c>
      <c r="AV28" s="87">
        <f t="shared" si="6"/>
        <v>0</v>
      </c>
      <c r="AW28" s="87">
        <f t="shared" si="6"/>
        <v>7.6754350146905868</v>
      </c>
      <c r="AX28" s="87">
        <f t="shared" si="6"/>
        <v>22.126237868111382</v>
      </c>
      <c r="AY28" s="87">
        <f t="shared" si="6"/>
        <v>39.152168775590795</v>
      </c>
      <c r="AZ28" s="87">
        <f t="shared" si="6"/>
        <v>61.656973770761645</v>
      </c>
      <c r="BA28" s="87">
        <f t="shared" si="6"/>
        <v>82.018242771818734</v>
      </c>
      <c r="BB28" s="87">
        <f t="shared" si="6"/>
        <v>102.37490684145135</v>
      </c>
      <c r="BC28" s="87">
        <f t="shared" si="6"/>
        <v>121.34883771294193</v>
      </c>
      <c r="BD28" s="87">
        <f t="shared" si="6"/>
        <v>137.79934355847226</v>
      </c>
      <c r="BE28" s="87">
        <f t="shared" si="6"/>
        <v>152.65264084588185</v>
      </c>
      <c r="BF28" s="87">
        <f t="shared" si="10"/>
        <v>165.22399832304001</v>
      </c>
      <c r="BG28" s="87">
        <f t="shared" si="10"/>
        <v>174.93903686587288</v>
      </c>
      <c r="BH28" s="87">
        <f t="shared" si="10"/>
        <v>183.42128837902197</v>
      </c>
      <c r="BI28" s="87">
        <f t="shared" si="10"/>
        <v>190.84719151855708</v>
      </c>
      <c r="BJ28" s="87">
        <f t="shared" si="10"/>
        <v>197.52375983852812</v>
      </c>
      <c r="BK28" s="87">
        <f t="shared" si="10"/>
        <v>202.89568490138399</v>
      </c>
      <c r="BL28" s="87">
        <f t="shared" si="10"/>
        <v>206.27352078615812</v>
      </c>
      <c r="BM28" s="87">
        <f t="shared" si="10"/>
        <v>208.74688498978705</v>
      </c>
      <c r="BN28" s="87">
        <f t="shared" si="10"/>
        <v>209.87043804733307</v>
      </c>
      <c r="BO28" s="87">
        <f t="shared" si="10"/>
        <v>211.32521773536729</v>
      </c>
      <c r="BP28" s="87">
        <f t="shared" si="10"/>
        <v>213.06847206051609</v>
      </c>
      <c r="BQ28" s="87">
        <f t="shared" si="10"/>
        <v>214.95514550064081</v>
      </c>
      <c r="BR28" s="87">
        <f t="shared" si="10"/>
        <v>216.84337869791074</v>
      </c>
      <c r="BS28" s="87">
        <f t="shared" si="10"/>
        <v>218.664024512938</v>
      </c>
      <c r="BT28" s="87">
        <f t="shared" si="10"/>
        <v>220.47618631774176</v>
      </c>
      <c r="BU28" s="87">
        <f t="shared" si="10"/>
        <v>222.23067259947891</v>
      </c>
      <c r="BV28" s="87">
        <f t="shared" si="11"/>
        <v>224.02746103017313</v>
      </c>
      <c r="BW28" s="87">
        <f t="shared" si="2"/>
        <v>225.84267442608186</v>
      </c>
      <c r="BX28" s="87">
        <f t="shared" si="2"/>
        <v>227.66172764096692</v>
      </c>
      <c r="BY28" s="87">
        <f t="shared" si="2"/>
        <v>229.48555246384032</v>
      </c>
      <c r="BZ28" s="87">
        <f t="shared" si="2"/>
        <v>231.31437215700379</v>
      </c>
      <c r="CA28" s="87">
        <f t="shared" si="2"/>
        <v>233.1435912689395</v>
      </c>
      <c r="CB28" s="88">
        <f t="shared" si="7"/>
        <v>0</v>
      </c>
      <c r="CC28" s="88">
        <f t="shared" si="7"/>
        <v>0</v>
      </c>
      <c r="CD28" s="88">
        <f t="shared" si="7"/>
        <v>0</v>
      </c>
      <c r="CE28" s="88">
        <f t="shared" si="7"/>
        <v>0</v>
      </c>
      <c r="CF28" s="88">
        <f t="shared" si="7"/>
        <v>0</v>
      </c>
      <c r="CG28" s="88">
        <f t="shared" si="7"/>
        <v>0</v>
      </c>
      <c r="CH28" s="88">
        <f t="shared" si="7"/>
        <v>0</v>
      </c>
      <c r="CI28" s="88">
        <f t="shared" si="7"/>
        <v>7.6754350146905868</v>
      </c>
      <c r="CJ28" s="88">
        <f t="shared" si="7"/>
        <v>22.126237868111382</v>
      </c>
      <c r="CK28" s="88">
        <f t="shared" si="7"/>
        <v>39.152168775590795</v>
      </c>
      <c r="CL28" s="88">
        <f t="shared" si="7"/>
        <v>61.656973770761645</v>
      </c>
      <c r="CM28" s="88">
        <f t="shared" si="7"/>
        <v>82.018242771818734</v>
      </c>
      <c r="CN28" s="88">
        <f t="shared" si="7"/>
        <v>102.37490684145135</v>
      </c>
      <c r="CO28" s="88">
        <f t="shared" si="7"/>
        <v>121.34883771294193</v>
      </c>
      <c r="CP28" s="88">
        <f t="shared" si="7"/>
        <v>137.79934355847226</v>
      </c>
      <c r="CQ28" s="88">
        <f t="shared" si="7"/>
        <v>152.65264084588185</v>
      </c>
      <c r="CR28" s="88">
        <f t="shared" si="12"/>
        <v>165.22399832304001</v>
      </c>
      <c r="CS28" s="88">
        <f t="shared" si="12"/>
        <v>174.93903686587288</v>
      </c>
      <c r="CT28" s="88">
        <f t="shared" si="12"/>
        <v>183.42128837902197</v>
      </c>
      <c r="CU28" s="88">
        <f t="shared" si="12"/>
        <v>190.84719151855708</v>
      </c>
      <c r="CV28" s="88">
        <f t="shared" si="12"/>
        <v>197.52375983852812</v>
      </c>
      <c r="CW28" s="88">
        <f t="shared" si="12"/>
        <v>202.89568490138399</v>
      </c>
      <c r="CX28" s="88">
        <f t="shared" si="12"/>
        <v>206.27352078615812</v>
      </c>
      <c r="CY28" s="88">
        <f t="shared" si="12"/>
        <v>208.74688498978705</v>
      </c>
      <c r="CZ28" s="88">
        <f t="shared" si="12"/>
        <v>209.87043804733307</v>
      </c>
      <c r="DA28" s="88">
        <f t="shared" si="12"/>
        <v>211.32521773536729</v>
      </c>
      <c r="DB28" s="88">
        <f t="shared" si="12"/>
        <v>213.06847206051609</v>
      </c>
      <c r="DC28" s="88">
        <f t="shared" si="12"/>
        <v>214.95514550064081</v>
      </c>
      <c r="DD28" s="88">
        <f t="shared" si="12"/>
        <v>216.84337869791074</v>
      </c>
      <c r="DE28" s="88">
        <f t="shared" si="12"/>
        <v>218.664024512938</v>
      </c>
      <c r="DF28" s="88">
        <f t="shared" si="12"/>
        <v>220.47618631774176</v>
      </c>
      <c r="DG28" s="88">
        <f t="shared" si="12"/>
        <v>222.23067259947891</v>
      </c>
      <c r="DH28" s="88">
        <f t="shared" si="13"/>
        <v>224.02746103017313</v>
      </c>
      <c r="DI28" s="88">
        <f t="shared" si="5"/>
        <v>225.84267442608186</v>
      </c>
      <c r="DJ28" s="88">
        <f t="shared" si="5"/>
        <v>227.66172764096692</v>
      </c>
      <c r="DK28" s="88">
        <f t="shared" si="5"/>
        <v>229.48555246384032</v>
      </c>
      <c r="DL28" s="88">
        <f t="shared" si="5"/>
        <v>231.31437215700379</v>
      </c>
      <c r="DM28" s="88">
        <f t="shared" si="5"/>
        <v>233.1435912689395</v>
      </c>
    </row>
    <row r="29" spans="2:117" x14ac:dyDescent="0.35">
      <c r="B29" s="27" t="s">
        <v>2093</v>
      </c>
      <c r="C29" s="27" t="s">
        <v>127</v>
      </c>
      <c r="D29" s="86">
        <f>LevelizationSchedule!H219</f>
        <v>0</v>
      </c>
      <c r="E29" s="86">
        <f>LevelizationSchedule!I219</f>
        <v>0</v>
      </c>
      <c r="F29" s="86">
        <f>LevelizationSchedule!J219</f>
        <v>0</v>
      </c>
      <c r="G29" s="86">
        <f>LevelizationSchedule!K219</f>
        <v>0</v>
      </c>
      <c r="H29" s="86">
        <f>LevelizationSchedule!L219</f>
        <v>0</v>
      </c>
      <c r="I29" s="86">
        <f>LevelizationSchedule!M219</f>
        <v>0</v>
      </c>
      <c r="J29" s="86">
        <f>LevelizationSchedule!N219</f>
        <v>0</v>
      </c>
      <c r="K29" s="86">
        <f>LevelizationSchedule!O219</f>
        <v>54.224321178062489</v>
      </c>
      <c r="L29" s="86">
        <f>LevelizationSchedule!P219</f>
        <v>115.36293264613317</v>
      </c>
      <c r="M29" s="86">
        <f>LevelizationSchedule!Q219</f>
        <v>194.10731198155935</v>
      </c>
      <c r="N29" s="86">
        <f>LevelizationSchedule!R219</f>
        <v>260.30855557094844</v>
      </c>
      <c r="O29" s="86">
        <f>LevelizationSchedule!S219</f>
        <v>326.18273621568829</v>
      </c>
      <c r="P29" s="86">
        <f>LevelizationSchedule!T219</f>
        <v>391.73478477429956</v>
      </c>
      <c r="Q29" s="86">
        <f>LevelizationSchedule!U219</f>
        <v>447.21980366225921</v>
      </c>
      <c r="R29" s="86">
        <f>LevelizationSchedule!V219</f>
        <v>491.93351830324502</v>
      </c>
      <c r="S29" s="86">
        <f>LevelizationSchedule!W219</f>
        <v>532.12897993379397</v>
      </c>
      <c r="T29" s="86">
        <f>LevelizationSchedule!X219</f>
        <v>565.11110988490725</v>
      </c>
      <c r="U29" s="86">
        <f>LevelizationSchedule!Y219</f>
        <v>588.31980541667633</v>
      </c>
      <c r="V29" s="86">
        <f>LevelizationSchedule!Z219</f>
        <v>608.21836943803328</v>
      </c>
      <c r="W29" s="86">
        <f>LevelizationSchedule!AA219</f>
        <v>626.17780256698484</v>
      </c>
      <c r="X29" s="86">
        <f>LevelizationSchedule!AB219</f>
        <v>646.97915415223349</v>
      </c>
      <c r="Y29" s="86">
        <f>LevelizationSchedule!AC219</f>
        <v>654.83731894370942</v>
      </c>
      <c r="Z29" s="86">
        <f>LevelizationSchedule!AD219</f>
        <v>657.96115200602844</v>
      </c>
      <c r="AA29" s="86">
        <f>LevelizationSchedule!AE219</f>
        <v>656.73816077695346</v>
      </c>
      <c r="AB29" s="86">
        <f>LevelizationSchedule!AF219</f>
        <v>657.85551512076677</v>
      </c>
      <c r="AC29" s="86">
        <f>LevelizationSchedule!AG219</f>
        <v>660.20195237077655</v>
      </c>
      <c r="AD29" s="86">
        <f>LevelizationSchedule!AH219</f>
        <v>662.97518537449594</v>
      </c>
      <c r="AE29" s="86">
        <f>LevelizationSchedule!AI219</f>
        <v>666.13586241640485</v>
      </c>
      <c r="AF29" s="86">
        <f>LevelizationSchedule!AJ219</f>
        <v>668.7348898222142</v>
      </c>
      <c r="AG29" s="86">
        <f>LevelizationSchedule!AK219</f>
        <v>671.26057356304989</v>
      </c>
      <c r="AH29" s="86">
        <f>LevelizationSchedule!AL219</f>
        <v>673.63979522026375</v>
      </c>
      <c r="AI29" s="86">
        <f>LevelizationSchedule!AM219</f>
        <v>676.29286450871439</v>
      </c>
      <c r="AJ29" s="86">
        <f>LevelizationSchedule!AN219</f>
        <v>679.05659171079435</v>
      </c>
      <c r="AK29" s="86">
        <f>LevelizationSchedule!AO219</f>
        <v>681.86351984708631</v>
      </c>
      <c r="AL29" s="86">
        <f>LevelizationSchedule!AP219</f>
        <v>684.6931693811207</v>
      </c>
      <c r="AM29" s="86">
        <f>LevelizationSchedule!AQ219</f>
        <v>687.5469603440838</v>
      </c>
      <c r="AN29" s="86">
        <f>LevelizationSchedule!AR219</f>
        <v>690.41503097947418</v>
      </c>
      <c r="AO29" s="86">
        <f>LevelizationSchedule!AS219</f>
        <v>693.27993959959849</v>
      </c>
      <c r="AP29" s="87">
        <f t="shared" si="6"/>
        <v>0</v>
      </c>
      <c r="AQ29" s="87">
        <f t="shared" si="6"/>
        <v>0</v>
      </c>
      <c r="AR29" s="87">
        <f t="shared" si="6"/>
        <v>0</v>
      </c>
      <c r="AS29" s="87">
        <f t="shared" si="6"/>
        <v>0</v>
      </c>
      <c r="AT29" s="87">
        <f t="shared" si="6"/>
        <v>0</v>
      </c>
      <c r="AU29" s="87">
        <f t="shared" si="6"/>
        <v>0</v>
      </c>
      <c r="AV29" s="87">
        <f t="shared" si="6"/>
        <v>0</v>
      </c>
      <c r="AW29" s="87">
        <f t="shared" si="6"/>
        <v>27.112160589031244</v>
      </c>
      <c r="AX29" s="87">
        <f t="shared" si="6"/>
        <v>57.681466323066587</v>
      </c>
      <c r="AY29" s="87">
        <f t="shared" si="6"/>
        <v>97.053655990779674</v>
      </c>
      <c r="AZ29" s="87">
        <f t="shared" si="6"/>
        <v>130.15427778547422</v>
      </c>
      <c r="BA29" s="87">
        <f t="shared" si="6"/>
        <v>163.09136810784415</v>
      </c>
      <c r="BB29" s="87">
        <f t="shared" si="6"/>
        <v>195.86739238714978</v>
      </c>
      <c r="BC29" s="87">
        <f t="shared" si="6"/>
        <v>223.6099018311296</v>
      </c>
      <c r="BD29" s="87">
        <f t="shared" si="6"/>
        <v>245.96675915162251</v>
      </c>
      <c r="BE29" s="87">
        <f t="shared" si="6"/>
        <v>266.06448996689699</v>
      </c>
      <c r="BF29" s="87">
        <f t="shared" si="10"/>
        <v>282.55555494245363</v>
      </c>
      <c r="BG29" s="87">
        <f t="shared" si="10"/>
        <v>294.15990270833817</v>
      </c>
      <c r="BH29" s="87">
        <f t="shared" si="10"/>
        <v>304.10918471901664</v>
      </c>
      <c r="BI29" s="87">
        <f t="shared" si="10"/>
        <v>313.08890128349242</v>
      </c>
      <c r="BJ29" s="87">
        <f t="shared" si="10"/>
        <v>323.48957707611675</v>
      </c>
      <c r="BK29" s="87">
        <f t="shared" si="10"/>
        <v>327.41865947185471</v>
      </c>
      <c r="BL29" s="87">
        <f t="shared" si="10"/>
        <v>328.98057600301422</v>
      </c>
      <c r="BM29" s="87">
        <f t="shared" si="10"/>
        <v>328.36908038847673</v>
      </c>
      <c r="BN29" s="87">
        <f t="shared" si="10"/>
        <v>328.92775756038338</v>
      </c>
      <c r="BO29" s="87">
        <f t="shared" si="10"/>
        <v>330.10097618538828</v>
      </c>
      <c r="BP29" s="87">
        <f t="shared" si="10"/>
        <v>331.48759268724797</v>
      </c>
      <c r="BQ29" s="87">
        <f t="shared" si="10"/>
        <v>333.06793120820242</v>
      </c>
      <c r="BR29" s="87">
        <f t="shared" si="10"/>
        <v>334.3674449111071</v>
      </c>
      <c r="BS29" s="87">
        <f t="shared" si="10"/>
        <v>335.63028678152494</v>
      </c>
      <c r="BT29" s="87">
        <f t="shared" si="10"/>
        <v>336.81989761013187</v>
      </c>
      <c r="BU29" s="87">
        <f t="shared" si="10"/>
        <v>338.14643225435719</v>
      </c>
      <c r="BV29" s="87">
        <f t="shared" si="11"/>
        <v>339.52829585539718</v>
      </c>
      <c r="BW29" s="87">
        <f t="shared" si="2"/>
        <v>340.93175992354315</v>
      </c>
      <c r="BX29" s="87">
        <f t="shared" si="2"/>
        <v>342.34658469056035</v>
      </c>
      <c r="BY29" s="87">
        <f t="shared" si="2"/>
        <v>343.7734801720419</v>
      </c>
      <c r="BZ29" s="87">
        <f t="shared" si="2"/>
        <v>345.20751548973709</v>
      </c>
      <c r="CA29" s="87">
        <f t="shared" si="2"/>
        <v>346.63996979979925</v>
      </c>
      <c r="CB29" s="88">
        <f t="shared" si="7"/>
        <v>0</v>
      </c>
      <c r="CC29" s="88">
        <f t="shared" si="7"/>
        <v>0</v>
      </c>
      <c r="CD29" s="88">
        <f t="shared" si="7"/>
        <v>0</v>
      </c>
      <c r="CE29" s="88">
        <f t="shared" si="7"/>
        <v>0</v>
      </c>
      <c r="CF29" s="88">
        <f t="shared" si="7"/>
        <v>0</v>
      </c>
      <c r="CG29" s="88">
        <f t="shared" si="7"/>
        <v>0</v>
      </c>
      <c r="CH29" s="88">
        <f t="shared" si="7"/>
        <v>0</v>
      </c>
      <c r="CI29" s="88">
        <f t="shared" si="7"/>
        <v>27.112160589031244</v>
      </c>
      <c r="CJ29" s="88">
        <f t="shared" si="7"/>
        <v>57.681466323066587</v>
      </c>
      <c r="CK29" s="88">
        <f t="shared" si="7"/>
        <v>97.053655990779674</v>
      </c>
      <c r="CL29" s="88">
        <f t="shared" si="7"/>
        <v>130.15427778547422</v>
      </c>
      <c r="CM29" s="88">
        <f t="shared" si="7"/>
        <v>163.09136810784415</v>
      </c>
      <c r="CN29" s="88">
        <f t="shared" si="7"/>
        <v>195.86739238714978</v>
      </c>
      <c r="CO29" s="88">
        <f t="shared" si="7"/>
        <v>223.6099018311296</v>
      </c>
      <c r="CP29" s="88">
        <f t="shared" si="7"/>
        <v>245.96675915162251</v>
      </c>
      <c r="CQ29" s="88">
        <f t="shared" si="7"/>
        <v>266.06448996689699</v>
      </c>
      <c r="CR29" s="88">
        <f t="shared" si="12"/>
        <v>282.55555494245363</v>
      </c>
      <c r="CS29" s="88">
        <f t="shared" si="12"/>
        <v>294.15990270833817</v>
      </c>
      <c r="CT29" s="88">
        <f t="shared" si="12"/>
        <v>304.10918471901664</v>
      </c>
      <c r="CU29" s="88">
        <f t="shared" si="12"/>
        <v>313.08890128349242</v>
      </c>
      <c r="CV29" s="88">
        <f t="shared" si="12"/>
        <v>323.48957707611675</v>
      </c>
      <c r="CW29" s="88">
        <f t="shared" si="12"/>
        <v>327.41865947185471</v>
      </c>
      <c r="CX29" s="88">
        <f t="shared" si="12"/>
        <v>328.98057600301422</v>
      </c>
      <c r="CY29" s="88">
        <f t="shared" si="12"/>
        <v>328.36908038847673</v>
      </c>
      <c r="CZ29" s="88">
        <f t="shared" si="12"/>
        <v>328.92775756038338</v>
      </c>
      <c r="DA29" s="88">
        <f t="shared" si="12"/>
        <v>330.10097618538828</v>
      </c>
      <c r="DB29" s="88">
        <f t="shared" si="12"/>
        <v>331.48759268724797</v>
      </c>
      <c r="DC29" s="88">
        <f t="shared" si="12"/>
        <v>333.06793120820242</v>
      </c>
      <c r="DD29" s="88">
        <f t="shared" si="12"/>
        <v>334.3674449111071</v>
      </c>
      <c r="DE29" s="88">
        <f t="shared" si="12"/>
        <v>335.63028678152494</v>
      </c>
      <c r="DF29" s="88">
        <f t="shared" si="12"/>
        <v>336.81989761013187</v>
      </c>
      <c r="DG29" s="88">
        <f t="shared" si="12"/>
        <v>338.14643225435719</v>
      </c>
      <c r="DH29" s="88">
        <f t="shared" si="13"/>
        <v>339.52829585539718</v>
      </c>
      <c r="DI29" s="88">
        <f t="shared" si="5"/>
        <v>340.93175992354315</v>
      </c>
      <c r="DJ29" s="88">
        <f t="shared" si="5"/>
        <v>342.34658469056035</v>
      </c>
      <c r="DK29" s="88">
        <f t="shared" si="5"/>
        <v>343.7734801720419</v>
      </c>
      <c r="DL29" s="88">
        <f t="shared" si="5"/>
        <v>345.20751548973709</v>
      </c>
      <c r="DM29" s="88">
        <f t="shared" si="5"/>
        <v>346.63996979979925</v>
      </c>
    </row>
    <row r="30" spans="2:117" x14ac:dyDescent="0.35">
      <c r="B30" s="27" t="s">
        <v>2094</v>
      </c>
      <c r="C30" s="27" t="s">
        <v>169</v>
      </c>
      <c r="D30" s="86">
        <f>LevelizationSchedule!H220</f>
        <v>0</v>
      </c>
      <c r="E30" s="86">
        <f>LevelizationSchedule!I220</f>
        <v>0</v>
      </c>
      <c r="F30" s="86">
        <f>LevelizationSchedule!J220</f>
        <v>0</v>
      </c>
      <c r="G30" s="86">
        <f>LevelizationSchedule!K220</f>
        <v>0</v>
      </c>
      <c r="H30" s="86">
        <f>LevelizationSchedule!L220</f>
        <v>0</v>
      </c>
      <c r="I30" s="86">
        <f>LevelizationSchedule!M220</f>
        <v>0</v>
      </c>
      <c r="J30" s="86">
        <f>LevelizationSchedule!N220</f>
        <v>0</v>
      </c>
      <c r="K30" s="86">
        <f>LevelizationSchedule!O220</f>
        <v>8.202194024899466</v>
      </c>
      <c r="L30" s="86">
        <f>LevelizationSchedule!P220</f>
        <v>19.480636821997194</v>
      </c>
      <c r="M30" s="86">
        <f>LevelizationSchedule!Q220</f>
        <v>33.823793068088136</v>
      </c>
      <c r="N30" s="86">
        <f>LevelizationSchedule!R220</f>
        <v>45.271529627918454</v>
      </c>
      <c r="O30" s="86">
        <f>LevelizationSchedule!S220</f>
        <v>56.699317825438925</v>
      </c>
      <c r="P30" s="86">
        <f>LevelizationSchedule!T220</f>
        <v>68.108120789734059</v>
      </c>
      <c r="Q30" s="86">
        <f>LevelizationSchedule!U220</f>
        <v>78.024105217988094</v>
      </c>
      <c r="R30" s="86">
        <f>LevelizationSchedule!V220</f>
        <v>85.978105504276968</v>
      </c>
      <c r="S30" s="86">
        <f>LevelizationSchedule!W220</f>
        <v>92.864417501430836</v>
      </c>
      <c r="T30" s="86">
        <f>LevelizationSchedule!X220</f>
        <v>98.806839505378036</v>
      </c>
      <c r="U30" s="86">
        <f>LevelizationSchedule!Y220</f>
        <v>103.2368746520594</v>
      </c>
      <c r="V30" s="86">
        <f>LevelizationSchedule!Z220</f>
        <v>106.73257966433067</v>
      </c>
      <c r="W30" s="86">
        <f>LevelizationSchedule!AA220</f>
        <v>110.00023470806248</v>
      </c>
      <c r="X30" s="86">
        <f>LevelizationSchedule!AB220</f>
        <v>113.93005579903435</v>
      </c>
      <c r="Y30" s="86">
        <f>LevelizationSchedule!AC220</f>
        <v>115.92200984997683</v>
      </c>
      <c r="Z30" s="86">
        <f>LevelizationSchedule!AD220</f>
        <v>116.72367721720526</v>
      </c>
      <c r="AA30" s="86">
        <f>LevelizationSchedule!AE220</f>
        <v>116.66518152748363</v>
      </c>
      <c r="AB30" s="86">
        <f>LevelizationSchedule!AF220</f>
        <v>117.20292102190999</v>
      </c>
      <c r="AC30" s="86">
        <f>LevelizationSchedule!AG220</f>
        <v>118.00387108060296</v>
      </c>
      <c r="AD30" s="86">
        <f>LevelizationSchedule!AH220</f>
        <v>118.88133399432627</v>
      </c>
      <c r="AE30" s="86">
        <f>LevelizationSchedule!AI220</f>
        <v>119.82921033763644</v>
      </c>
      <c r="AF30" s="86">
        <f>LevelizationSchedule!AJ220</f>
        <v>120.70265108062164</v>
      </c>
      <c r="AG30" s="86">
        <f>LevelizationSchedule!AK220</f>
        <v>121.53798723058279</v>
      </c>
      <c r="AH30" s="86">
        <f>LevelizationSchedule!AL220</f>
        <v>122.34428117140195</v>
      </c>
      <c r="AI30" s="86">
        <f>LevelizationSchedule!AM220</f>
        <v>123.21262600570307</v>
      </c>
      <c r="AJ30" s="86">
        <f>LevelizationSchedule!AN220</f>
        <v>124.10451736905227</v>
      </c>
      <c r="AK30" s="86">
        <f>LevelizationSchedule!AO220</f>
        <v>125.00603732122156</v>
      </c>
      <c r="AL30" s="86">
        <f>LevelizationSchedule!AP220</f>
        <v>125.91401802976044</v>
      </c>
      <c r="AM30" s="86">
        <f>LevelizationSchedule!AQ220</f>
        <v>126.82959358670638</v>
      </c>
      <c r="AN30" s="86">
        <f>LevelizationSchedule!AR220</f>
        <v>127.75109063049753</v>
      </c>
      <c r="AO30" s="86">
        <f>LevelizationSchedule!AS220</f>
        <v>128.67533969817265</v>
      </c>
      <c r="AP30" s="87">
        <f t="shared" si="6"/>
        <v>0</v>
      </c>
      <c r="AQ30" s="87">
        <f t="shared" si="6"/>
        <v>0</v>
      </c>
      <c r="AR30" s="87">
        <f t="shared" si="6"/>
        <v>0</v>
      </c>
      <c r="AS30" s="87">
        <f t="shared" si="6"/>
        <v>0</v>
      </c>
      <c r="AT30" s="87">
        <f t="shared" si="6"/>
        <v>0</v>
      </c>
      <c r="AU30" s="87">
        <f t="shared" si="6"/>
        <v>0</v>
      </c>
      <c r="AV30" s="87">
        <f t="shared" si="6"/>
        <v>0</v>
      </c>
      <c r="AW30" s="87">
        <f t="shared" si="6"/>
        <v>4.101097012449733</v>
      </c>
      <c r="AX30" s="87">
        <f t="shared" si="6"/>
        <v>9.7403184109985972</v>
      </c>
      <c r="AY30" s="87">
        <f t="shared" si="6"/>
        <v>16.911896534044068</v>
      </c>
      <c r="AZ30" s="87">
        <f t="shared" si="6"/>
        <v>22.635764813959227</v>
      </c>
      <c r="BA30" s="87">
        <f t="shared" si="6"/>
        <v>28.349658912719462</v>
      </c>
      <c r="BB30" s="87">
        <f t="shared" si="6"/>
        <v>34.05406039486703</v>
      </c>
      <c r="BC30" s="87">
        <f t="shared" si="6"/>
        <v>39.012052608994047</v>
      </c>
      <c r="BD30" s="87">
        <f t="shared" si="6"/>
        <v>42.989052752138484</v>
      </c>
      <c r="BE30" s="87">
        <f t="shared" si="6"/>
        <v>46.432208750715418</v>
      </c>
      <c r="BF30" s="87">
        <f t="shared" si="10"/>
        <v>49.403419752689018</v>
      </c>
      <c r="BG30" s="87">
        <f t="shared" si="10"/>
        <v>51.618437326029699</v>
      </c>
      <c r="BH30" s="87">
        <f t="shared" si="10"/>
        <v>53.366289832165336</v>
      </c>
      <c r="BI30" s="87">
        <f t="shared" si="10"/>
        <v>55.000117354031239</v>
      </c>
      <c r="BJ30" s="87">
        <f t="shared" si="10"/>
        <v>56.965027899517175</v>
      </c>
      <c r="BK30" s="87">
        <f t="shared" si="10"/>
        <v>57.961004924988416</v>
      </c>
      <c r="BL30" s="87">
        <f t="shared" si="10"/>
        <v>58.361838608602632</v>
      </c>
      <c r="BM30" s="87">
        <f t="shared" si="10"/>
        <v>58.332590763741813</v>
      </c>
      <c r="BN30" s="87">
        <f t="shared" si="10"/>
        <v>58.601460510954993</v>
      </c>
      <c r="BO30" s="87">
        <f t="shared" si="10"/>
        <v>59.001935540301481</v>
      </c>
      <c r="BP30" s="87">
        <f t="shared" si="10"/>
        <v>59.440666997163135</v>
      </c>
      <c r="BQ30" s="87">
        <f t="shared" si="10"/>
        <v>59.91460516881822</v>
      </c>
      <c r="BR30" s="87">
        <f t="shared" si="10"/>
        <v>60.351325540310818</v>
      </c>
      <c r="BS30" s="87">
        <f t="shared" si="10"/>
        <v>60.768993615291393</v>
      </c>
      <c r="BT30" s="87">
        <f t="shared" si="10"/>
        <v>61.172140585700973</v>
      </c>
      <c r="BU30" s="87">
        <f t="shared" si="10"/>
        <v>61.606313002851536</v>
      </c>
      <c r="BV30" s="87">
        <f t="shared" si="11"/>
        <v>62.052258684526137</v>
      </c>
      <c r="BW30" s="87">
        <f t="shared" si="2"/>
        <v>62.503018660610778</v>
      </c>
      <c r="BX30" s="87">
        <f t="shared" si="2"/>
        <v>62.957009014880221</v>
      </c>
      <c r="BY30" s="87">
        <f t="shared" si="2"/>
        <v>63.41479679335319</v>
      </c>
      <c r="BZ30" s="87">
        <f t="shared" si="2"/>
        <v>63.875545315248765</v>
      </c>
      <c r="CA30" s="87">
        <f t="shared" si="2"/>
        <v>64.337669849086325</v>
      </c>
      <c r="CB30" s="88">
        <f t="shared" si="7"/>
        <v>0</v>
      </c>
      <c r="CC30" s="88">
        <f t="shared" si="7"/>
        <v>0</v>
      </c>
      <c r="CD30" s="88">
        <f t="shared" si="7"/>
        <v>0</v>
      </c>
      <c r="CE30" s="88">
        <f t="shared" si="7"/>
        <v>0</v>
      </c>
      <c r="CF30" s="88">
        <f t="shared" si="7"/>
        <v>0</v>
      </c>
      <c r="CG30" s="88">
        <f t="shared" si="7"/>
        <v>0</v>
      </c>
      <c r="CH30" s="88">
        <f t="shared" si="7"/>
        <v>0</v>
      </c>
      <c r="CI30" s="88">
        <f t="shared" si="7"/>
        <v>4.101097012449733</v>
      </c>
      <c r="CJ30" s="88">
        <f t="shared" si="7"/>
        <v>9.7403184109985972</v>
      </c>
      <c r="CK30" s="88">
        <f t="shared" si="7"/>
        <v>16.911896534044068</v>
      </c>
      <c r="CL30" s="88">
        <f t="shared" si="7"/>
        <v>22.635764813959227</v>
      </c>
      <c r="CM30" s="88">
        <f t="shared" si="7"/>
        <v>28.349658912719462</v>
      </c>
      <c r="CN30" s="88">
        <f t="shared" si="7"/>
        <v>34.05406039486703</v>
      </c>
      <c r="CO30" s="88">
        <f t="shared" si="7"/>
        <v>39.012052608994047</v>
      </c>
      <c r="CP30" s="88">
        <f t="shared" si="7"/>
        <v>42.989052752138484</v>
      </c>
      <c r="CQ30" s="88">
        <f t="shared" si="7"/>
        <v>46.432208750715418</v>
      </c>
      <c r="CR30" s="88">
        <f t="shared" si="12"/>
        <v>49.403419752689018</v>
      </c>
      <c r="CS30" s="88">
        <f t="shared" si="12"/>
        <v>51.618437326029699</v>
      </c>
      <c r="CT30" s="88">
        <f t="shared" si="12"/>
        <v>53.366289832165336</v>
      </c>
      <c r="CU30" s="88">
        <f t="shared" si="12"/>
        <v>55.000117354031239</v>
      </c>
      <c r="CV30" s="88">
        <f t="shared" si="12"/>
        <v>56.965027899517175</v>
      </c>
      <c r="CW30" s="88">
        <f t="shared" si="12"/>
        <v>57.961004924988416</v>
      </c>
      <c r="CX30" s="88">
        <f t="shared" si="12"/>
        <v>58.361838608602632</v>
      </c>
      <c r="CY30" s="88">
        <f t="shared" si="12"/>
        <v>58.332590763741813</v>
      </c>
      <c r="CZ30" s="88">
        <f t="shared" si="12"/>
        <v>58.601460510954993</v>
      </c>
      <c r="DA30" s="88">
        <f t="shared" si="12"/>
        <v>59.001935540301481</v>
      </c>
      <c r="DB30" s="88">
        <f t="shared" si="12"/>
        <v>59.440666997163135</v>
      </c>
      <c r="DC30" s="88">
        <f t="shared" si="12"/>
        <v>59.91460516881822</v>
      </c>
      <c r="DD30" s="88">
        <f t="shared" si="12"/>
        <v>60.351325540310818</v>
      </c>
      <c r="DE30" s="88">
        <f t="shared" si="12"/>
        <v>60.768993615291393</v>
      </c>
      <c r="DF30" s="88">
        <f t="shared" si="12"/>
        <v>61.172140585700973</v>
      </c>
      <c r="DG30" s="88">
        <f t="shared" si="12"/>
        <v>61.606313002851536</v>
      </c>
      <c r="DH30" s="88">
        <f t="shared" si="13"/>
        <v>62.052258684526137</v>
      </c>
      <c r="DI30" s="88">
        <f t="shared" si="5"/>
        <v>62.503018660610778</v>
      </c>
      <c r="DJ30" s="88">
        <f t="shared" si="5"/>
        <v>62.957009014880221</v>
      </c>
      <c r="DK30" s="88">
        <f t="shared" si="5"/>
        <v>63.41479679335319</v>
      </c>
      <c r="DL30" s="88">
        <f t="shared" si="5"/>
        <v>63.875545315248765</v>
      </c>
      <c r="DM30" s="88">
        <f t="shared" si="5"/>
        <v>64.337669849086325</v>
      </c>
    </row>
    <row r="31" spans="2:117" x14ac:dyDescent="0.35">
      <c r="B31" s="27" t="s">
        <v>2095</v>
      </c>
      <c r="C31" s="27" t="s">
        <v>86</v>
      </c>
      <c r="D31" s="86">
        <f>LevelizationSchedule!H221</f>
        <v>0</v>
      </c>
      <c r="E31" s="86">
        <f>LevelizationSchedule!I221</f>
        <v>0</v>
      </c>
      <c r="F31" s="86">
        <f>LevelizationSchedule!J221</f>
        <v>0</v>
      </c>
      <c r="G31" s="86">
        <f>LevelizationSchedule!K221</f>
        <v>0</v>
      </c>
      <c r="H31" s="86">
        <f>LevelizationSchedule!L221</f>
        <v>0</v>
      </c>
      <c r="I31" s="86">
        <f>LevelizationSchedule!M221</f>
        <v>0</v>
      </c>
      <c r="J31" s="86">
        <f>LevelizationSchedule!N221</f>
        <v>0</v>
      </c>
      <c r="K31" s="86">
        <f>LevelizationSchedule!O221</f>
        <v>6.288640872366611</v>
      </c>
      <c r="L31" s="86">
        <f>LevelizationSchedule!P221</f>
        <v>20.86723783614503</v>
      </c>
      <c r="M31" s="86">
        <f>LevelizationSchedule!Q221</f>
        <v>39.185942781770969</v>
      </c>
      <c r="N31" s="86">
        <f>LevelizationSchedule!R221</f>
        <v>64.145101003773661</v>
      </c>
      <c r="O31" s="86">
        <f>LevelizationSchedule!S221</f>
        <v>95.690290757175561</v>
      </c>
      <c r="P31" s="86">
        <f>LevelizationSchedule!T221</f>
        <v>120.43474375042516</v>
      </c>
      <c r="Q31" s="86">
        <f>LevelizationSchedule!U221</f>
        <v>143.95560991311038</v>
      </c>
      <c r="R31" s="86">
        <f>LevelizationSchedule!V221</f>
        <v>164.82612629062555</v>
      </c>
      <c r="S31" s="86">
        <f>LevelizationSchedule!W221</f>
        <v>183.5392688153791</v>
      </c>
      <c r="T31" s="86">
        <f>LevelizationSchedule!X221</f>
        <v>199.6358572158932</v>
      </c>
      <c r="U31" s="86">
        <f>LevelizationSchedule!Y221</f>
        <v>211.12876865140149</v>
      </c>
      <c r="V31" s="86">
        <f>LevelizationSchedule!Z221</f>
        <v>220.58760156119757</v>
      </c>
      <c r="W31" s="86">
        <f>LevelizationSchedule!AA221</f>
        <v>229.71773002200365</v>
      </c>
      <c r="X31" s="86">
        <f>LevelizationSchedule!AB221</f>
        <v>236.79997562262912</v>
      </c>
      <c r="Y31" s="86">
        <f>LevelizationSchedule!AC221</f>
        <v>241.88310027396818</v>
      </c>
      <c r="Z31" s="86">
        <f>LevelizationSchedule!AD221</f>
        <v>246.0580072896405</v>
      </c>
      <c r="AA31" s="86">
        <f>LevelizationSchedule!AE221</f>
        <v>248.94340268956788</v>
      </c>
      <c r="AB31" s="86">
        <f>LevelizationSchedule!AF221</f>
        <v>250.11788261548364</v>
      </c>
      <c r="AC31" s="86">
        <f>LevelizationSchedule!AG221</f>
        <v>249.41057169835233</v>
      </c>
      <c r="AD31" s="86">
        <f>LevelizationSchedule!AH221</f>
        <v>250.10007126579734</v>
      </c>
      <c r="AE31" s="86">
        <f>LevelizationSchedule!AI221</f>
        <v>251.38001734409178</v>
      </c>
      <c r="AF31" s="86">
        <f>LevelizationSchedule!AJ221</f>
        <v>252.70597878791136</v>
      </c>
      <c r="AG31" s="86">
        <f>LevelizationSchedule!AK221</f>
        <v>253.95314985747055</v>
      </c>
      <c r="AH31" s="86">
        <f>LevelizationSchedule!AL221</f>
        <v>255.17394079242081</v>
      </c>
      <c r="AI31" s="86">
        <f>LevelizationSchedule!AM221</f>
        <v>256.31740368504495</v>
      </c>
      <c r="AJ31" s="86">
        <f>LevelizationSchedule!AN221</f>
        <v>257.35604323368142</v>
      </c>
      <c r="AK31" s="86">
        <f>LevelizationSchedule!AO221</f>
        <v>258.49365735208772</v>
      </c>
      <c r="AL31" s="86">
        <f>LevelizationSchedule!AP221</f>
        <v>259.64913787173612</v>
      </c>
      <c r="AM31" s="86">
        <f>LevelizationSchedule!AQ221</f>
        <v>260.80258665398929</v>
      </c>
      <c r="AN31" s="86">
        <f>LevelizationSchedule!AR221</f>
        <v>261.95361963904571</v>
      </c>
      <c r="AO31" s="86">
        <f>LevelizationSchedule!AS221</f>
        <v>263.09567447390134</v>
      </c>
      <c r="AP31" s="87">
        <f t="shared" si="6"/>
        <v>0</v>
      </c>
      <c r="AQ31" s="87">
        <f t="shared" si="6"/>
        <v>0</v>
      </c>
      <c r="AR31" s="87">
        <f t="shared" si="6"/>
        <v>0</v>
      </c>
      <c r="AS31" s="87">
        <f t="shared" si="6"/>
        <v>0</v>
      </c>
      <c r="AT31" s="87">
        <f t="shared" si="6"/>
        <v>0</v>
      </c>
      <c r="AU31" s="87">
        <f t="shared" si="6"/>
        <v>0</v>
      </c>
      <c r="AV31" s="87">
        <f t="shared" si="6"/>
        <v>0</v>
      </c>
      <c r="AW31" s="87">
        <f t="shared" si="6"/>
        <v>3.1443204361833055</v>
      </c>
      <c r="AX31" s="87">
        <f t="shared" si="6"/>
        <v>10.433618918072515</v>
      </c>
      <c r="AY31" s="87">
        <f t="shared" si="6"/>
        <v>19.592971390885484</v>
      </c>
      <c r="AZ31" s="87">
        <f t="shared" si="6"/>
        <v>32.07255050188683</v>
      </c>
      <c r="BA31" s="87">
        <f t="shared" si="6"/>
        <v>47.84514537858778</v>
      </c>
      <c r="BB31" s="87">
        <f t="shared" si="6"/>
        <v>60.217371875212578</v>
      </c>
      <c r="BC31" s="87">
        <f t="shared" si="6"/>
        <v>71.97780495655519</v>
      </c>
      <c r="BD31" s="87">
        <f t="shared" si="6"/>
        <v>82.413063145312776</v>
      </c>
      <c r="BE31" s="87">
        <f t="shared" si="6"/>
        <v>91.769634407689551</v>
      </c>
      <c r="BF31" s="87">
        <f t="shared" si="10"/>
        <v>99.817928607946598</v>
      </c>
      <c r="BG31" s="87">
        <f t="shared" si="10"/>
        <v>105.56438432570074</v>
      </c>
      <c r="BH31" s="87">
        <f t="shared" si="10"/>
        <v>110.29380078059879</v>
      </c>
      <c r="BI31" s="87">
        <f t="shared" si="10"/>
        <v>114.85886501100182</v>
      </c>
      <c r="BJ31" s="87">
        <f t="shared" si="10"/>
        <v>118.39998781131456</v>
      </c>
      <c r="BK31" s="87">
        <f t="shared" si="10"/>
        <v>120.94155013698409</v>
      </c>
      <c r="BL31" s="87">
        <f t="shared" si="10"/>
        <v>123.02900364482025</v>
      </c>
      <c r="BM31" s="87">
        <f t="shared" si="10"/>
        <v>124.47170134478394</v>
      </c>
      <c r="BN31" s="87">
        <f t="shared" si="10"/>
        <v>125.05894130774182</v>
      </c>
      <c r="BO31" s="87">
        <f t="shared" si="10"/>
        <v>124.70528584917616</v>
      </c>
      <c r="BP31" s="87">
        <f t="shared" si="10"/>
        <v>125.05003563289867</v>
      </c>
      <c r="BQ31" s="87">
        <f t="shared" si="10"/>
        <v>125.69000867204589</v>
      </c>
      <c r="BR31" s="87">
        <f t="shared" si="10"/>
        <v>126.35298939395568</v>
      </c>
      <c r="BS31" s="87">
        <f t="shared" si="10"/>
        <v>126.97657492873527</v>
      </c>
      <c r="BT31" s="87">
        <f t="shared" si="10"/>
        <v>127.5869703962104</v>
      </c>
      <c r="BU31" s="87">
        <f t="shared" si="10"/>
        <v>128.15870184252248</v>
      </c>
      <c r="BV31" s="87">
        <f t="shared" si="11"/>
        <v>128.67802161684071</v>
      </c>
      <c r="BW31" s="87">
        <f t="shared" si="2"/>
        <v>129.24682867604386</v>
      </c>
      <c r="BX31" s="87">
        <f t="shared" si="2"/>
        <v>129.82456893586806</v>
      </c>
      <c r="BY31" s="87">
        <f t="shared" si="2"/>
        <v>130.40129332699465</v>
      </c>
      <c r="BZ31" s="87">
        <f t="shared" si="2"/>
        <v>130.97680981952286</v>
      </c>
      <c r="CA31" s="87">
        <f t="shared" si="2"/>
        <v>131.54783723695067</v>
      </c>
      <c r="CB31" s="88">
        <f t="shared" si="7"/>
        <v>0</v>
      </c>
      <c r="CC31" s="88">
        <f t="shared" si="7"/>
        <v>0</v>
      </c>
      <c r="CD31" s="88">
        <f t="shared" si="7"/>
        <v>0</v>
      </c>
      <c r="CE31" s="88">
        <f t="shared" si="7"/>
        <v>0</v>
      </c>
      <c r="CF31" s="88">
        <f t="shared" si="7"/>
        <v>0</v>
      </c>
      <c r="CG31" s="88">
        <f t="shared" si="7"/>
        <v>0</v>
      </c>
      <c r="CH31" s="88">
        <f t="shared" si="7"/>
        <v>0</v>
      </c>
      <c r="CI31" s="88">
        <f t="shared" si="7"/>
        <v>3.1443204361833055</v>
      </c>
      <c r="CJ31" s="88">
        <f t="shared" si="7"/>
        <v>10.433618918072515</v>
      </c>
      <c r="CK31" s="88">
        <f t="shared" si="7"/>
        <v>19.592971390885484</v>
      </c>
      <c r="CL31" s="88">
        <f t="shared" si="7"/>
        <v>32.07255050188683</v>
      </c>
      <c r="CM31" s="88">
        <f t="shared" si="7"/>
        <v>47.84514537858778</v>
      </c>
      <c r="CN31" s="88">
        <f t="shared" si="7"/>
        <v>60.217371875212578</v>
      </c>
      <c r="CO31" s="88">
        <f t="shared" si="7"/>
        <v>71.97780495655519</v>
      </c>
      <c r="CP31" s="88">
        <f t="shared" si="7"/>
        <v>82.413063145312776</v>
      </c>
      <c r="CQ31" s="88">
        <f t="shared" si="7"/>
        <v>91.769634407689551</v>
      </c>
      <c r="CR31" s="88">
        <f t="shared" si="12"/>
        <v>99.817928607946598</v>
      </c>
      <c r="CS31" s="88">
        <f t="shared" si="12"/>
        <v>105.56438432570074</v>
      </c>
      <c r="CT31" s="88">
        <f t="shared" si="12"/>
        <v>110.29380078059879</v>
      </c>
      <c r="CU31" s="88">
        <f t="shared" si="12"/>
        <v>114.85886501100182</v>
      </c>
      <c r="CV31" s="88">
        <f t="shared" si="12"/>
        <v>118.39998781131456</v>
      </c>
      <c r="CW31" s="88">
        <f t="shared" si="12"/>
        <v>120.94155013698409</v>
      </c>
      <c r="CX31" s="88">
        <f t="shared" si="12"/>
        <v>123.02900364482025</v>
      </c>
      <c r="CY31" s="88">
        <f t="shared" si="12"/>
        <v>124.47170134478394</v>
      </c>
      <c r="CZ31" s="88">
        <f t="shared" si="12"/>
        <v>125.05894130774182</v>
      </c>
      <c r="DA31" s="88">
        <f t="shared" si="12"/>
        <v>124.70528584917616</v>
      </c>
      <c r="DB31" s="88">
        <f t="shared" si="12"/>
        <v>125.05003563289867</v>
      </c>
      <c r="DC31" s="88">
        <f t="shared" si="12"/>
        <v>125.69000867204589</v>
      </c>
      <c r="DD31" s="88">
        <f t="shared" si="12"/>
        <v>126.35298939395568</v>
      </c>
      <c r="DE31" s="88">
        <f t="shared" si="12"/>
        <v>126.97657492873527</v>
      </c>
      <c r="DF31" s="88">
        <f t="shared" si="12"/>
        <v>127.5869703962104</v>
      </c>
      <c r="DG31" s="88">
        <f t="shared" si="12"/>
        <v>128.15870184252248</v>
      </c>
      <c r="DH31" s="88">
        <f t="shared" si="13"/>
        <v>128.67802161684071</v>
      </c>
      <c r="DI31" s="88">
        <f t="shared" si="5"/>
        <v>129.24682867604386</v>
      </c>
      <c r="DJ31" s="88">
        <f t="shared" si="5"/>
        <v>129.82456893586806</v>
      </c>
      <c r="DK31" s="88">
        <f t="shared" si="5"/>
        <v>130.40129332699465</v>
      </c>
      <c r="DL31" s="88">
        <f t="shared" si="5"/>
        <v>130.97680981952286</v>
      </c>
      <c r="DM31" s="88">
        <f t="shared" si="5"/>
        <v>131.54783723695067</v>
      </c>
    </row>
    <row r="32" spans="2:117" x14ac:dyDescent="0.35">
      <c r="B32" s="27" t="s">
        <v>2096</v>
      </c>
      <c r="C32" s="27" t="s">
        <v>221</v>
      </c>
      <c r="D32" s="86">
        <f>LevelizationSchedule!H222</f>
        <v>0</v>
      </c>
      <c r="E32" s="86">
        <f>LevelizationSchedule!I222</f>
        <v>0</v>
      </c>
      <c r="F32" s="86">
        <f>LevelizationSchedule!J222</f>
        <v>0</v>
      </c>
      <c r="G32" s="86">
        <f>LevelizationSchedule!K222</f>
        <v>0</v>
      </c>
      <c r="H32" s="86">
        <f>LevelizationSchedule!L222</f>
        <v>0</v>
      </c>
      <c r="I32" s="86">
        <f>LevelizationSchedule!M222</f>
        <v>0</v>
      </c>
      <c r="J32" s="86">
        <f>LevelizationSchedule!N222</f>
        <v>0</v>
      </c>
      <c r="K32" s="86">
        <f>LevelizationSchedule!O222</f>
        <v>22.724594825601933</v>
      </c>
      <c r="L32" s="86">
        <f>LevelizationSchedule!P222</f>
        <v>48.62068484384983</v>
      </c>
      <c r="M32" s="86">
        <f>LevelizationSchedule!Q222</f>
        <v>82.218311300882533</v>
      </c>
      <c r="N32" s="86">
        <f>LevelizationSchedule!R222</f>
        <v>110.95071567425393</v>
      </c>
      <c r="O32" s="86">
        <f>LevelizationSchedule!S222</f>
        <v>139.63261466713325</v>
      </c>
      <c r="P32" s="86">
        <f>LevelizationSchedule!T222</f>
        <v>168.26642645512999</v>
      </c>
      <c r="Q32" s="86">
        <f>LevelizationSchedule!U222</f>
        <v>192.76857171563165</v>
      </c>
      <c r="R32" s="86">
        <f>LevelizationSchedule!V222</f>
        <v>212.79503412492502</v>
      </c>
      <c r="S32" s="86">
        <f>LevelizationSchedule!W222</f>
        <v>230.91140396252828</v>
      </c>
      <c r="T32" s="86">
        <f>LevelizationSchedule!X222</f>
        <v>245.96867261977462</v>
      </c>
      <c r="U32" s="86">
        <f>LevelizationSchedule!Y222</f>
        <v>256.90685860737096</v>
      </c>
      <c r="V32" s="86">
        <f>LevelizationSchedule!Z222</f>
        <v>266.42645407591283</v>
      </c>
      <c r="W32" s="86">
        <f>LevelizationSchedule!AA222</f>
        <v>275.08517577059808</v>
      </c>
      <c r="X32" s="86">
        <f>LevelizationSchedule!AB222</f>
        <v>284.91000617588224</v>
      </c>
      <c r="Y32" s="86">
        <f>LevelizationSchedule!AC222</f>
        <v>289.34984165316979</v>
      </c>
      <c r="Z32" s="86">
        <f>LevelizationSchedule!AD222</f>
        <v>291.77839712268167</v>
      </c>
      <c r="AA32" s="86">
        <f>LevelizationSchedule!AE222</f>
        <v>292.32954578061344</v>
      </c>
      <c r="AB32" s="86">
        <f>LevelizationSchedule!AF222</f>
        <v>293.78689597031968</v>
      </c>
      <c r="AC32" s="86">
        <f>LevelizationSchedule!AG222</f>
        <v>295.75663062914896</v>
      </c>
      <c r="AD32" s="86">
        <f>LevelizationSchedule!AH222</f>
        <v>297.92216595573467</v>
      </c>
      <c r="AE32" s="86">
        <f>LevelizationSchedule!AI222</f>
        <v>300.26693023680804</v>
      </c>
      <c r="AF32" s="86">
        <f>LevelizationSchedule!AJ222</f>
        <v>302.39331103657622</v>
      </c>
      <c r="AG32" s="86">
        <f>LevelizationSchedule!AK222</f>
        <v>304.49723040563146</v>
      </c>
      <c r="AH32" s="86">
        <f>LevelizationSchedule!AL222</f>
        <v>306.54604586833955</v>
      </c>
      <c r="AI32" s="86">
        <f>LevelizationSchedule!AM222</f>
        <v>308.71403971431585</v>
      </c>
      <c r="AJ32" s="86">
        <f>LevelizationSchedule!AN222</f>
        <v>310.9372405842978</v>
      </c>
      <c r="AK32" s="86">
        <f>LevelizationSchedule!AO222</f>
        <v>313.18801431698307</v>
      </c>
      <c r="AL32" s="86">
        <f>LevelizationSchedule!AP222</f>
        <v>315.4573234599867</v>
      </c>
      <c r="AM32" s="86">
        <f>LevelizationSchedule!AQ222</f>
        <v>317.74601051064644</v>
      </c>
      <c r="AN32" s="86">
        <f>LevelizationSchedule!AR222</f>
        <v>320.05062563989327</v>
      </c>
      <c r="AO32" s="86">
        <f>LevelizationSchedule!AS222</f>
        <v>322.36380258411469</v>
      </c>
      <c r="AP32" s="87">
        <f t="shared" si="6"/>
        <v>0</v>
      </c>
      <c r="AQ32" s="87">
        <f t="shared" si="6"/>
        <v>0</v>
      </c>
      <c r="AR32" s="87">
        <f t="shared" si="6"/>
        <v>0</v>
      </c>
      <c r="AS32" s="87">
        <f t="shared" si="6"/>
        <v>0</v>
      </c>
      <c r="AT32" s="87">
        <f t="shared" si="6"/>
        <v>0</v>
      </c>
      <c r="AU32" s="87">
        <f t="shared" si="6"/>
        <v>0</v>
      </c>
      <c r="AV32" s="87">
        <f t="shared" si="6"/>
        <v>0</v>
      </c>
      <c r="AW32" s="87">
        <f t="shared" si="6"/>
        <v>11.362297412800967</v>
      </c>
      <c r="AX32" s="87">
        <f t="shared" si="6"/>
        <v>24.310342421924915</v>
      </c>
      <c r="AY32" s="87">
        <f t="shared" si="6"/>
        <v>41.109155650441267</v>
      </c>
      <c r="AZ32" s="87">
        <f t="shared" si="6"/>
        <v>55.475357837126964</v>
      </c>
      <c r="BA32" s="87">
        <f t="shared" si="6"/>
        <v>69.816307333566627</v>
      </c>
      <c r="BB32" s="87">
        <f t="shared" si="6"/>
        <v>84.133213227564994</v>
      </c>
      <c r="BC32" s="87">
        <f t="shared" si="6"/>
        <v>96.384285857815826</v>
      </c>
      <c r="BD32" s="87">
        <f t="shared" si="6"/>
        <v>106.39751706246251</v>
      </c>
      <c r="BE32" s="87">
        <f t="shared" si="6"/>
        <v>115.45570198126414</v>
      </c>
      <c r="BF32" s="87">
        <f t="shared" si="10"/>
        <v>122.98433630988731</v>
      </c>
      <c r="BG32" s="87">
        <f t="shared" si="10"/>
        <v>128.45342930368548</v>
      </c>
      <c r="BH32" s="87">
        <f t="shared" si="10"/>
        <v>133.21322703795641</v>
      </c>
      <c r="BI32" s="87">
        <f t="shared" si="10"/>
        <v>137.54258788529904</v>
      </c>
      <c r="BJ32" s="87">
        <f t="shared" si="10"/>
        <v>142.45500308794112</v>
      </c>
      <c r="BK32" s="87">
        <f t="shared" si="10"/>
        <v>144.67492082658489</v>
      </c>
      <c r="BL32" s="87">
        <f t="shared" si="10"/>
        <v>145.88919856134083</v>
      </c>
      <c r="BM32" s="87">
        <f t="shared" si="10"/>
        <v>146.16477289030672</v>
      </c>
      <c r="BN32" s="87">
        <f t="shared" si="10"/>
        <v>146.89344798515984</v>
      </c>
      <c r="BO32" s="87">
        <f t="shared" si="10"/>
        <v>147.87831531457448</v>
      </c>
      <c r="BP32" s="87">
        <f t="shared" si="10"/>
        <v>148.96108297786733</v>
      </c>
      <c r="BQ32" s="87">
        <f t="shared" si="10"/>
        <v>150.13346511840402</v>
      </c>
      <c r="BR32" s="87">
        <f t="shared" si="10"/>
        <v>151.19665551828811</v>
      </c>
      <c r="BS32" s="87">
        <f t="shared" si="10"/>
        <v>152.24861520281573</v>
      </c>
      <c r="BT32" s="87">
        <f t="shared" si="10"/>
        <v>153.27302293416977</v>
      </c>
      <c r="BU32" s="87">
        <f t="shared" si="10"/>
        <v>154.35701985715792</v>
      </c>
      <c r="BV32" s="87">
        <f t="shared" si="11"/>
        <v>155.4686202921489</v>
      </c>
      <c r="BW32" s="87">
        <f t="shared" si="2"/>
        <v>156.59400715849154</v>
      </c>
      <c r="BX32" s="87">
        <f t="shared" si="2"/>
        <v>157.72866172999335</v>
      </c>
      <c r="BY32" s="87">
        <f t="shared" si="2"/>
        <v>158.87300525532322</v>
      </c>
      <c r="BZ32" s="87">
        <f t="shared" si="2"/>
        <v>160.02531281994663</v>
      </c>
      <c r="CA32" s="87">
        <f t="shared" si="2"/>
        <v>161.18190129205735</v>
      </c>
      <c r="CB32" s="88">
        <f t="shared" si="7"/>
        <v>0</v>
      </c>
      <c r="CC32" s="88">
        <f t="shared" si="7"/>
        <v>0</v>
      </c>
      <c r="CD32" s="88">
        <f t="shared" si="7"/>
        <v>0</v>
      </c>
      <c r="CE32" s="88">
        <f t="shared" si="7"/>
        <v>0</v>
      </c>
      <c r="CF32" s="88">
        <f t="shared" si="7"/>
        <v>0</v>
      </c>
      <c r="CG32" s="88">
        <f t="shared" si="7"/>
        <v>0</v>
      </c>
      <c r="CH32" s="88">
        <f t="shared" si="7"/>
        <v>0</v>
      </c>
      <c r="CI32" s="88">
        <f t="shared" si="7"/>
        <v>11.362297412800967</v>
      </c>
      <c r="CJ32" s="88">
        <f t="shared" si="7"/>
        <v>24.310342421924915</v>
      </c>
      <c r="CK32" s="88">
        <f t="shared" si="7"/>
        <v>41.109155650441267</v>
      </c>
      <c r="CL32" s="88">
        <f t="shared" si="7"/>
        <v>55.475357837126964</v>
      </c>
      <c r="CM32" s="88">
        <f t="shared" si="7"/>
        <v>69.816307333566627</v>
      </c>
      <c r="CN32" s="88">
        <f t="shared" si="7"/>
        <v>84.133213227564994</v>
      </c>
      <c r="CO32" s="88">
        <f t="shared" si="7"/>
        <v>96.384285857815826</v>
      </c>
      <c r="CP32" s="88">
        <f t="shared" si="7"/>
        <v>106.39751706246251</v>
      </c>
      <c r="CQ32" s="88">
        <f t="shared" si="7"/>
        <v>115.45570198126414</v>
      </c>
      <c r="CR32" s="88">
        <f t="shared" si="12"/>
        <v>122.98433630988731</v>
      </c>
      <c r="CS32" s="88">
        <f t="shared" si="12"/>
        <v>128.45342930368548</v>
      </c>
      <c r="CT32" s="88">
        <f t="shared" si="12"/>
        <v>133.21322703795641</v>
      </c>
      <c r="CU32" s="88">
        <f t="shared" si="12"/>
        <v>137.54258788529904</v>
      </c>
      <c r="CV32" s="88">
        <f t="shared" si="12"/>
        <v>142.45500308794112</v>
      </c>
      <c r="CW32" s="88">
        <f t="shared" si="12"/>
        <v>144.67492082658489</v>
      </c>
      <c r="CX32" s="88">
        <f t="shared" si="12"/>
        <v>145.88919856134083</v>
      </c>
      <c r="CY32" s="88">
        <f t="shared" si="12"/>
        <v>146.16477289030672</v>
      </c>
      <c r="CZ32" s="88">
        <f t="shared" si="12"/>
        <v>146.89344798515984</v>
      </c>
      <c r="DA32" s="88">
        <f t="shared" si="12"/>
        <v>147.87831531457448</v>
      </c>
      <c r="DB32" s="88">
        <f t="shared" si="12"/>
        <v>148.96108297786733</v>
      </c>
      <c r="DC32" s="88">
        <f t="shared" si="12"/>
        <v>150.13346511840402</v>
      </c>
      <c r="DD32" s="88">
        <f t="shared" si="12"/>
        <v>151.19665551828811</v>
      </c>
      <c r="DE32" s="88">
        <f t="shared" si="12"/>
        <v>152.24861520281573</v>
      </c>
      <c r="DF32" s="88">
        <f t="shared" si="12"/>
        <v>153.27302293416977</v>
      </c>
      <c r="DG32" s="88">
        <f t="shared" si="12"/>
        <v>154.35701985715792</v>
      </c>
      <c r="DH32" s="88">
        <f t="shared" si="13"/>
        <v>155.4686202921489</v>
      </c>
      <c r="DI32" s="88">
        <f t="shared" si="5"/>
        <v>156.59400715849154</v>
      </c>
      <c r="DJ32" s="88">
        <f t="shared" si="5"/>
        <v>157.72866172999335</v>
      </c>
      <c r="DK32" s="88">
        <f t="shared" si="5"/>
        <v>158.87300525532322</v>
      </c>
      <c r="DL32" s="88">
        <f t="shared" si="5"/>
        <v>160.02531281994663</v>
      </c>
      <c r="DM32" s="88">
        <f t="shared" si="5"/>
        <v>161.18190129205735</v>
      </c>
    </row>
    <row r="33" spans="2:117" x14ac:dyDescent="0.35">
      <c r="B33" s="27" t="s">
        <v>2097</v>
      </c>
      <c r="C33" s="27" t="s">
        <v>414</v>
      </c>
      <c r="D33" s="86">
        <f>LevelizationSchedule!H223</f>
        <v>0</v>
      </c>
      <c r="E33" s="86">
        <f>LevelizationSchedule!I223</f>
        <v>0</v>
      </c>
      <c r="F33" s="86">
        <f>LevelizationSchedule!J223</f>
        <v>0</v>
      </c>
      <c r="G33" s="86">
        <f>LevelizationSchedule!K223</f>
        <v>0</v>
      </c>
      <c r="H33" s="86">
        <f>LevelizationSchedule!L223</f>
        <v>0</v>
      </c>
      <c r="I33" s="86">
        <f>LevelizationSchedule!M223</f>
        <v>0</v>
      </c>
      <c r="J33" s="86">
        <f>LevelizationSchedule!N223</f>
        <v>0</v>
      </c>
      <c r="K33" s="86">
        <f>LevelizationSchedule!O223</f>
        <v>2.2347679246603409</v>
      </c>
      <c r="L33" s="86">
        <f>LevelizationSchedule!P223</f>
        <v>7.4025453338714895</v>
      </c>
      <c r="M33" s="86">
        <f>LevelizationSchedule!Q223</f>
        <v>13.88153722302803</v>
      </c>
      <c r="N33" s="86">
        <f>LevelizationSchedule!R223</f>
        <v>22.689704428590758</v>
      </c>
      <c r="O33" s="86">
        <f>LevelizationSchedule!S223</f>
        <v>33.797641974134841</v>
      </c>
      <c r="P33" s="86">
        <f>LevelizationSchedule!T223</f>
        <v>42.490863737679021</v>
      </c>
      <c r="Q33" s="86">
        <f>LevelizationSchedule!U223</f>
        <v>50.730496642166941</v>
      </c>
      <c r="R33" s="86">
        <f>LevelizationSchedule!V223</f>
        <v>58.011839872407947</v>
      </c>
      <c r="S33" s="86">
        <f>LevelizationSchedule!W223</f>
        <v>64.513160391920195</v>
      </c>
      <c r="T33" s="86">
        <f>LevelizationSchedule!X223</f>
        <v>70.074361367383077</v>
      </c>
      <c r="U33" s="86">
        <f>LevelizationSchedule!Y223</f>
        <v>73.994708383277143</v>
      </c>
      <c r="V33" s="86">
        <f>LevelizationSchedule!Z223</f>
        <v>77.184510109128084</v>
      </c>
      <c r="W33" s="86">
        <f>LevelizationSchedule!AA223</f>
        <v>80.248591346356292</v>
      </c>
      <c r="X33" s="86">
        <f>LevelizationSchedule!AB223</f>
        <v>82.583215776242781</v>
      </c>
      <c r="Y33" s="86">
        <f>LevelizationSchedule!AC223</f>
        <v>84.202628939672991</v>
      </c>
      <c r="Z33" s="86">
        <f>LevelizationSchedule!AD223</f>
        <v>85.491182254028374</v>
      </c>
      <c r="AA33" s="86">
        <f>LevelizationSchedule!AE223</f>
        <v>86.319525083955369</v>
      </c>
      <c r="AB33" s="86">
        <f>LevelizationSchedule!AF223</f>
        <v>86.541185432637633</v>
      </c>
      <c r="AC33" s="86">
        <f>LevelizationSchedule!AG223</f>
        <v>86.098555189786239</v>
      </c>
      <c r="AD33" s="86">
        <f>LevelizationSchedule!AH223</f>
        <v>86.146763271869872</v>
      </c>
      <c r="AE33" s="86">
        <f>LevelizationSchedule!AI223</f>
        <v>86.401518823008374</v>
      </c>
      <c r="AF33" s="86">
        <f>LevelizationSchedule!AJ223</f>
        <v>86.67056052768362</v>
      </c>
      <c r="AG33" s="86">
        <f>LevelizationSchedule!AK223</f>
        <v>86.900666610625336</v>
      </c>
      <c r="AH33" s="86">
        <f>LevelizationSchedule!AL223</f>
        <v>87.110653958128722</v>
      </c>
      <c r="AI33" s="86">
        <f>LevelizationSchedule!AM223</f>
        <v>87.282729732621448</v>
      </c>
      <c r="AJ33" s="86">
        <f>LevelizationSchedule!AN223</f>
        <v>87.407432307763244</v>
      </c>
      <c r="AK33" s="86">
        <f>LevelizationSchedule!AO223</f>
        <v>87.556627926255587</v>
      </c>
      <c r="AL33" s="86">
        <f>LevelizationSchedule!AP223</f>
        <v>87.701823462847031</v>
      </c>
      <c r="AM33" s="86">
        <f>LevelizationSchedule!AQ223</f>
        <v>87.837752368758146</v>
      </c>
      <c r="AN33" s="86">
        <f>LevelizationSchedule!AR223</f>
        <v>87.96590312263632</v>
      </c>
      <c r="AO33" s="86">
        <f>LevelizationSchedule!AS223</f>
        <v>88.083984998012866</v>
      </c>
      <c r="AP33" s="87">
        <f t="shared" si="6"/>
        <v>0</v>
      </c>
      <c r="AQ33" s="87">
        <f t="shared" si="6"/>
        <v>0</v>
      </c>
      <c r="AR33" s="87">
        <f t="shared" si="6"/>
        <v>0</v>
      </c>
      <c r="AS33" s="87">
        <f t="shared" si="6"/>
        <v>0</v>
      </c>
      <c r="AT33" s="87">
        <f t="shared" si="6"/>
        <v>0</v>
      </c>
      <c r="AU33" s="87">
        <f t="shared" si="6"/>
        <v>0</v>
      </c>
      <c r="AV33" s="87">
        <f t="shared" si="6"/>
        <v>0</v>
      </c>
      <c r="AW33" s="87">
        <f t="shared" si="6"/>
        <v>1.1173839623301705</v>
      </c>
      <c r="AX33" s="87">
        <f t="shared" si="6"/>
        <v>3.7012726669357447</v>
      </c>
      <c r="AY33" s="87">
        <f t="shared" si="6"/>
        <v>6.9407686115140148</v>
      </c>
      <c r="AZ33" s="87">
        <f t="shared" si="6"/>
        <v>11.344852214295379</v>
      </c>
      <c r="BA33" s="87">
        <f t="shared" si="6"/>
        <v>16.89882098706742</v>
      </c>
      <c r="BB33" s="87">
        <f t="shared" si="6"/>
        <v>21.245431868839511</v>
      </c>
      <c r="BC33" s="87">
        <f t="shared" si="6"/>
        <v>25.36524832108347</v>
      </c>
      <c r="BD33" s="87">
        <f t="shared" si="6"/>
        <v>29.005919936203973</v>
      </c>
      <c r="BE33" s="87">
        <f t="shared" si="6"/>
        <v>32.256580195960098</v>
      </c>
      <c r="BF33" s="87">
        <f t="shared" si="10"/>
        <v>35.037180683691538</v>
      </c>
      <c r="BG33" s="87">
        <f t="shared" si="10"/>
        <v>36.997354191638571</v>
      </c>
      <c r="BH33" s="87">
        <f t="shared" si="10"/>
        <v>38.592255054564042</v>
      </c>
      <c r="BI33" s="87">
        <f t="shared" si="10"/>
        <v>40.124295673178146</v>
      </c>
      <c r="BJ33" s="87">
        <f t="shared" si="10"/>
        <v>41.291607888121391</v>
      </c>
      <c r="BK33" s="87">
        <f t="shared" si="10"/>
        <v>42.101314469836495</v>
      </c>
      <c r="BL33" s="87">
        <f t="shared" si="10"/>
        <v>42.745591127014187</v>
      </c>
      <c r="BM33" s="87">
        <f t="shared" si="10"/>
        <v>43.159762541977685</v>
      </c>
      <c r="BN33" s="87">
        <f t="shared" si="10"/>
        <v>43.270592716318816</v>
      </c>
      <c r="BO33" s="87">
        <f t="shared" si="10"/>
        <v>43.04927759489312</v>
      </c>
      <c r="BP33" s="87">
        <f t="shared" si="10"/>
        <v>43.073381635934936</v>
      </c>
      <c r="BQ33" s="87">
        <f t="shared" si="10"/>
        <v>43.200759411504187</v>
      </c>
      <c r="BR33" s="87">
        <f t="shared" si="10"/>
        <v>43.33528026384181</v>
      </c>
      <c r="BS33" s="87">
        <f t="shared" si="10"/>
        <v>43.450333305312668</v>
      </c>
      <c r="BT33" s="87">
        <f t="shared" si="10"/>
        <v>43.555326979064361</v>
      </c>
      <c r="BU33" s="87">
        <f t="shared" si="10"/>
        <v>43.641364866310724</v>
      </c>
      <c r="BV33" s="87">
        <f t="shared" si="11"/>
        <v>43.703716153881622</v>
      </c>
      <c r="BW33" s="87">
        <f t="shared" si="2"/>
        <v>43.778313963127793</v>
      </c>
      <c r="BX33" s="87">
        <f t="shared" si="2"/>
        <v>43.850911731423516</v>
      </c>
      <c r="BY33" s="87">
        <f t="shared" si="2"/>
        <v>43.918876184379073</v>
      </c>
      <c r="BZ33" s="87">
        <f t="shared" si="2"/>
        <v>43.98295156131816</v>
      </c>
      <c r="CA33" s="87">
        <f t="shared" si="2"/>
        <v>44.041992499006433</v>
      </c>
      <c r="CB33" s="88">
        <f t="shared" si="7"/>
        <v>0</v>
      </c>
      <c r="CC33" s="88">
        <f t="shared" si="7"/>
        <v>0</v>
      </c>
      <c r="CD33" s="88">
        <f t="shared" si="7"/>
        <v>0</v>
      </c>
      <c r="CE33" s="88">
        <f t="shared" si="7"/>
        <v>0</v>
      </c>
      <c r="CF33" s="88">
        <f t="shared" si="7"/>
        <v>0</v>
      </c>
      <c r="CG33" s="88">
        <f t="shared" si="7"/>
        <v>0</v>
      </c>
      <c r="CH33" s="88">
        <f t="shared" si="7"/>
        <v>0</v>
      </c>
      <c r="CI33" s="88">
        <f t="shared" si="7"/>
        <v>1.1173839623301705</v>
      </c>
      <c r="CJ33" s="88">
        <f t="shared" si="7"/>
        <v>3.7012726669357447</v>
      </c>
      <c r="CK33" s="88">
        <f t="shared" si="7"/>
        <v>6.9407686115140148</v>
      </c>
      <c r="CL33" s="88">
        <f t="shared" si="7"/>
        <v>11.344852214295379</v>
      </c>
      <c r="CM33" s="88">
        <f t="shared" si="7"/>
        <v>16.89882098706742</v>
      </c>
      <c r="CN33" s="88">
        <f t="shared" si="7"/>
        <v>21.245431868839511</v>
      </c>
      <c r="CO33" s="88">
        <f t="shared" si="7"/>
        <v>25.36524832108347</v>
      </c>
      <c r="CP33" s="88">
        <f t="shared" si="7"/>
        <v>29.005919936203973</v>
      </c>
      <c r="CQ33" s="88">
        <f t="shared" si="7"/>
        <v>32.256580195960098</v>
      </c>
      <c r="CR33" s="88">
        <f t="shared" si="12"/>
        <v>35.037180683691538</v>
      </c>
      <c r="CS33" s="88">
        <f t="shared" si="12"/>
        <v>36.997354191638571</v>
      </c>
      <c r="CT33" s="88">
        <f t="shared" si="12"/>
        <v>38.592255054564042</v>
      </c>
      <c r="CU33" s="88">
        <f t="shared" si="12"/>
        <v>40.124295673178146</v>
      </c>
      <c r="CV33" s="88">
        <f t="shared" si="12"/>
        <v>41.291607888121391</v>
      </c>
      <c r="CW33" s="88">
        <f t="shared" si="12"/>
        <v>42.101314469836495</v>
      </c>
      <c r="CX33" s="88">
        <f t="shared" si="12"/>
        <v>42.745591127014187</v>
      </c>
      <c r="CY33" s="88">
        <f t="shared" si="12"/>
        <v>43.159762541977685</v>
      </c>
      <c r="CZ33" s="88">
        <f t="shared" si="12"/>
        <v>43.270592716318816</v>
      </c>
      <c r="DA33" s="88">
        <f t="shared" si="12"/>
        <v>43.04927759489312</v>
      </c>
      <c r="DB33" s="88">
        <f t="shared" si="12"/>
        <v>43.073381635934936</v>
      </c>
      <c r="DC33" s="88">
        <f t="shared" si="12"/>
        <v>43.200759411504187</v>
      </c>
      <c r="DD33" s="88">
        <f t="shared" si="12"/>
        <v>43.33528026384181</v>
      </c>
      <c r="DE33" s="88">
        <f t="shared" si="12"/>
        <v>43.450333305312668</v>
      </c>
      <c r="DF33" s="88">
        <f t="shared" si="12"/>
        <v>43.555326979064361</v>
      </c>
      <c r="DG33" s="88">
        <f t="shared" si="12"/>
        <v>43.641364866310724</v>
      </c>
      <c r="DH33" s="88">
        <f t="shared" si="13"/>
        <v>43.703716153881622</v>
      </c>
      <c r="DI33" s="88">
        <f t="shared" si="5"/>
        <v>43.778313963127793</v>
      </c>
      <c r="DJ33" s="88">
        <f t="shared" si="5"/>
        <v>43.850911731423516</v>
      </c>
      <c r="DK33" s="88">
        <f t="shared" si="5"/>
        <v>43.918876184379073</v>
      </c>
      <c r="DL33" s="88">
        <f t="shared" si="5"/>
        <v>43.98295156131816</v>
      </c>
      <c r="DM33" s="88">
        <f t="shared" si="5"/>
        <v>44.041992499006433</v>
      </c>
    </row>
    <row r="34" spans="2:117" x14ac:dyDescent="0.35">
      <c r="B34" s="27" t="s">
        <v>2098</v>
      </c>
      <c r="C34" s="27" t="s">
        <v>131</v>
      </c>
      <c r="D34" s="86">
        <f>LevelizationSchedule!H224</f>
        <v>0</v>
      </c>
      <c r="E34" s="86">
        <f>LevelizationSchedule!I224</f>
        <v>0</v>
      </c>
      <c r="F34" s="86">
        <f>LevelizationSchedule!J224</f>
        <v>0</v>
      </c>
      <c r="G34" s="86">
        <f>LevelizationSchedule!K224</f>
        <v>0</v>
      </c>
      <c r="H34" s="86">
        <f>LevelizationSchedule!L224</f>
        <v>0</v>
      </c>
      <c r="I34" s="86">
        <f>LevelizationSchedule!M224</f>
        <v>0</v>
      </c>
      <c r="J34" s="86">
        <f>LevelizationSchedule!N224</f>
        <v>0</v>
      </c>
      <c r="K34" s="86">
        <f>LevelizationSchedule!O224</f>
        <v>54.866476992011627</v>
      </c>
      <c r="L34" s="86">
        <f>LevelizationSchedule!P224</f>
        <v>125.22514444073713</v>
      </c>
      <c r="M34" s="86">
        <f>LevelizationSchedule!Q224</f>
        <v>183.72715206476525</v>
      </c>
      <c r="N34" s="86">
        <f>LevelizationSchedule!R224</f>
        <v>241.84704307910994</v>
      </c>
      <c r="O34" s="86">
        <f>LevelizationSchedule!S224</f>
        <v>299.58933126407112</v>
      </c>
      <c r="P34" s="86">
        <f>LevelizationSchedule!T224</f>
        <v>356.95848762639514</v>
      </c>
      <c r="Q34" s="86">
        <f>LevelizationSchedule!U224</f>
        <v>404.09369084315239</v>
      </c>
      <c r="R34" s="86">
        <f>LevelizationSchedule!V224</f>
        <v>438.76898022679751</v>
      </c>
      <c r="S34" s="86">
        <f>LevelizationSchedule!W224</f>
        <v>472.73101581207283</v>
      </c>
      <c r="T34" s="86">
        <f>LevelizationSchedule!X224</f>
        <v>502.21468017909547</v>
      </c>
      <c r="U34" s="86">
        <f>LevelizationSchedule!Y224</f>
        <v>518.66051940928219</v>
      </c>
      <c r="V34" s="86">
        <f>LevelizationSchedule!Z224</f>
        <v>533.44043613611689</v>
      </c>
      <c r="W34" s="86">
        <f>LevelizationSchedule!AA224</f>
        <v>550.85318590681197</v>
      </c>
      <c r="X34" s="86">
        <f>LevelizationSchedule!AB224</f>
        <v>568.53954119790319</v>
      </c>
      <c r="Y34" s="86">
        <f>LevelizationSchedule!AC224</f>
        <v>573.04260778423838</v>
      </c>
      <c r="Z34" s="86">
        <f>LevelizationSchedule!AD224</f>
        <v>570.61150173842555</v>
      </c>
      <c r="AA34" s="86">
        <f>LevelizationSchedule!AE224</f>
        <v>570.44502079062954</v>
      </c>
      <c r="AB34" s="86">
        <f>LevelizationSchedule!AF224</f>
        <v>571.42381379265726</v>
      </c>
      <c r="AC34" s="86">
        <f>LevelizationSchedule!AG224</f>
        <v>572.77818083912086</v>
      </c>
      <c r="AD34" s="86">
        <f>LevelizationSchedule!AH224</f>
        <v>574.48300814585571</v>
      </c>
      <c r="AE34" s="86">
        <f>LevelizationSchedule!AI224</f>
        <v>576.50900914936767</v>
      </c>
      <c r="AF34" s="86">
        <f>LevelizationSchedule!AJ224</f>
        <v>577.89246074670768</v>
      </c>
      <c r="AG34" s="86">
        <f>LevelizationSchedule!AK224</f>
        <v>579.07296250178854</v>
      </c>
      <c r="AH34" s="86">
        <f>LevelizationSchedule!AL224</f>
        <v>580.59130186140169</v>
      </c>
      <c r="AI34" s="86">
        <f>LevelizationSchedule!AM224</f>
        <v>582.31040861792746</v>
      </c>
      <c r="AJ34" s="86">
        <f>LevelizationSchedule!AN224</f>
        <v>584.14140251627043</v>
      </c>
      <c r="AK34" s="86">
        <f>LevelizationSchedule!AO224</f>
        <v>586.05856850967155</v>
      </c>
      <c r="AL34" s="86">
        <f>LevelizationSchedule!AP224</f>
        <v>588.05440876736509</v>
      </c>
      <c r="AM34" s="86">
        <f>LevelizationSchedule!AQ224</f>
        <v>590.12467842012984</v>
      </c>
      <c r="AN34" s="86">
        <f>LevelizationSchedule!AR224</f>
        <v>592.24084752817396</v>
      </c>
      <c r="AO34" s="86">
        <f>LevelizationSchedule!AS224</f>
        <v>594.38405377485878</v>
      </c>
      <c r="AP34" s="87">
        <f t="shared" si="6"/>
        <v>0</v>
      </c>
      <c r="AQ34" s="87">
        <f t="shared" si="6"/>
        <v>0</v>
      </c>
      <c r="AR34" s="87">
        <f t="shared" si="6"/>
        <v>0</v>
      </c>
      <c r="AS34" s="87">
        <f t="shared" si="6"/>
        <v>0</v>
      </c>
      <c r="AT34" s="87">
        <f t="shared" si="6"/>
        <v>0</v>
      </c>
      <c r="AU34" s="87">
        <f t="shared" si="6"/>
        <v>0</v>
      </c>
      <c r="AV34" s="87">
        <f t="shared" si="6"/>
        <v>0</v>
      </c>
      <c r="AW34" s="87">
        <f t="shared" si="6"/>
        <v>27.433238496005814</v>
      </c>
      <c r="AX34" s="87">
        <f t="shared" si="6"/>
        <v>62.612572220368563</v>
      </c>
      <c r="AY34" s="87">
        <f t="shared" si="6"/>
        <v>91.863576032382625</v>
      </c>
      <c r="AZ34" s="87">
        <f t="shared" si="6"/>
        <v>120.92352153955497</v>
      </c>
      <c r="BA34" s="87">
        <f t="shared" si="6"/>
        <v>149.79466563203556</v>
      </c>
      <c r="BB34" s="87">
        <f t="shared" si="6"/>
        <v>178.47924381319757</v>
      </c>
      <c r="BC34" s="87">
        <f t="shared" si="6"/>
        <v>202.04684542157619</v>
      </c>
      <c r="BD34" s="87">
        <f t="shared" si="6"/>
        <v>219.38449011339875</v>
      </c>
      <c r="BE34" s="87">
        <f t="shared" si="6"/>
        <v>236.36550790603641</v>
      </c>
      <c r="BF34" s="87">
        <f t="shared" si="10"/>
        <v>251.10734008954773</v>
      </c>
      <c r="BG34" s="87">
        <f t="shared" si="10"/>
        <v>259.33025970464109</v>
      </c>
      <c r="BH34" s="87">
        <f t="shared" si="10"/>
        <v>266.72021806805844</v>
      </c>
      <c r="BI34" s="87">
        <f t="shared" si="10"/>
        <v>275.42659295340599</v>
      </c>
      <c r="BJ34" s="87">
        <f t="shared" si="10"/>
        <v>284.2697705989516</v>
      </c>
      <c r="BK34" s="87">
        <f t="shared" si="10"/>
        <v>286.52130389211919</v>
      </c>
      <c r="BL34" s="87">
        <f t="shared" si="10"/>
        <v>285.30575086921277</v>
      </c>
      <c r="BM34" s="87">
        <f t="shared" si="10"/>
        <v>285.22251039531477</v>
      </c>
      <c r="BN34" s="87">
        <f t="shared" si="10"/>
        <v>285.71190689632863</v>
      </c>
      <c r="BO34" s="87">
        <f t="shared" si="10"/>
        <v>286.38909041956043</v>
      </c>
      <c r="BP34" s="87">
        <f t="shared" si="10"/>
        <v>287.24150407292785</v>
      </c>
      <c r="BQ34" s="87">
        <f t="shared" si="10"/>
        <v>288.25450457468384</v>
      </c>
      <c r="BR34" s="87">
        <f t="shared" si="10"/>
        <v>288.94623037335384</v>
      </c>
      <c r="BS34" s="87">
        <f t="shared" si="10"/>
        <v>289.53648125089427</v>
      </c>
      <c r="BT34" s="87">
        <f t="shared" si="10"/>
        <v>290.29565093070084</v>
      </c>
      <c r="BU34" s="87">
        <f t="shared" si="10"/>
        <v>291.15520430896373</v>
      </c>
      <c r="BV34" s="87">
        <f t="shared" si="11"/>
        <v>292.07070125813522</v>
      </c>
      <c r="BW34" s="87">
        <f t="shared" si="2"/>
        <v>293.02928425483577</v>
      </c>
      <c r="BX34" s="87">
        <f t="shared" si="2"/>
        <v>294.02720438368254</v>
      </c>
      <c r="BY34" s="87">
        <f t="shared" si="2"/>
        <v>295.06233921006492</v>
      </c>
      <c r="BZ34" s="87">
        <f t="shared" si="2"/>
        <v>296.12042376408698</v>
      </c>
      <c r="CA34" s="87">
        <f t="shared" si="2"/>
        <v>297.19202688742939</v>
      </c>
      <c r="CB34" s="88">
        <f t="shared" si="7"/>
        <v>0</v>
      </c>
      <c r="CC34" s="88">
        <f t="shared" si="7"/>
        <v>0</v>
      </c>
      <c r="CD34" s="88">
        <f t="shared" si="7"/>
        <v>0</v>
      </c>
      <c r="CE34" s="88">
        <f t="shared" si="7"/>
        <v>0</v>
      </c>
      <c r="CF34" s="88">
        <f t="shared" si="7"/>
        <v>0</v>
      </c>
      <c r="CG34" s="88">
        <f t="shared" si="7"/>
        <v>0</v>
      </c>
      <c r="CH34" s="88">
        <f t="shared" si="7"/>
        <v>0</v>
      </c>
      <c r="CI34" s="88">
        <f t="shared" si="7"/>
        <v>27.433238496005814</v>
      </c>
      <c r="CJ34" s="88">
        <f t="shared" si="7"/>
        <v>62.612572220368563</v>
      </c>
      <c r="CK34" s="88">
        <f t="shared" si="7"/>
        <v>91.863576032382625</v>
      </c>
      <c r="CL34" s="88">
        <f t="shared" si="7"/>
        <v>120.92352153955497</v>
      </c>
      <c r="CM34" s="88">
        <f t="shared" si="7"/>
        <v>149.79466563203556</v>
      </c>
      <c r="CN34" s="88">
        <f t="shared" si="7"/>
        <v>178.47924381319757</v>
      </c>
      <c r="CO34" s="88">
        <f t="shared" si="7"/>
        <v>202.04684542157619</v>
      </c>
      <c r="CP34" s="88">
        <f t="shared" si="7"/>
        <v>219.38449011339875</v>
      </c>
      <c r="CQ34" s="88">
        <f t="shared" si="7"/>
        <v>236.36550790603641</v>
      </c>
      <c r="CR34" s="88">
        <f t="shared" si="12"/>
        <v>251.10734008954773</v>
      </c>
      <c r="CS34" s="88">
        <f t="shared" si="12"/>
        <v>259.33025970464109</v>
      </c>
      <c r="CT34" s="88">
        <f t="shared" si="12"/>
        <v>266.72021806805844</v>
      </c>
      <c r="CU34" s="88">
        <f t="shared" si="12"/>
        <v>275.42659295340599</v>
      </c>
      <c r="CV34" s="88">
        <f t="shared" si="12"/>
        <v>284.2697705989516</v>
      </c>
      <c r="CW34" s="88">
        <f t="shared" si="12"/>
        <v>286.52130389211919</v>
      </c>
      <c r="CX34" s="88">
        <f t="shared" si="12"/>
        <v>285.30575086921277</v>
      </c>
      <c r="CY34" s="88">
        <f t="shared" si="12"/>
        <v>285.22251039531477</v>
      </c>
      <c r="CZ34" s="88">
        <f t="shared" si="12"/>
        <v>285.71190689632863</v>
      </c>
      <c r="DA34" s="88">
        <f t="shared" si="12"/>
        <v>286.38909041956043</v>
      </c>
      <c r="DB34" s="88">
        <f t="shared" si="12"/>
        <v>287.24150407292785</v>
      </c>
      <c r="DC34" s="88">
        <f t="shared" si="12"/>
        <v>288.25450457468384</v>
      </c>
      <c r="DD34" s="88">
        <f t="shared" si="12"/>
        <v>288.94623037335384</v>
      </c>
      <c r="DE34" s="88">
        <f t="shared" si="12"/>
        <v>289.53648125089427</v>
      </c>
      <c r="DF34" s="88">
        <f t="shared" si="12"/>
        <v>290.29565093070084</v>
      </c>
      <c r="DG34" s="88">
        <f t="shared" si="12"/>
        <v>291.15520430896373</v>
      </c>
      <c r="DH34" s="88">
        <f t="shared" si="13"/>
        <v>292.07070125813522</v>
      </c>
      <c r="DI34" s="88">
        <f t="shared" si="5"/>
        <v>293.02928425483577</v>
      </c>
      <c r="DJ34" s="88">
        <f t="shared" si="5"/>
        <v>294.02720438368254</v>
      </c>
      <c r="DK34" s="88">
        <f t="shared" si="5"/>
        <v>295.06233921006492</v>
      </c>
      <c r="DL34" s="88">
        <f t="shared" si="5"/>
        <v>296.12042376408698</v>
      </c>
      <c r="DM34" s="88">
        <f t="shared" si="5"/>
        <v>297.19202688742939</v>
      </c>
    </row>
    <row r="35" spans="2:117" x14ac:dyDescent="0.35">
      <c r="B35" s="27" t="s">
        <v>2099</v>
      </c>
      <c r="C35" s="27" t="s">
        <v>312</v>
      </c>
      <c r="D35" s="86">
        <f>LevelizationSchedule!H225</f>
        <v>0</v>
      </c>
      <c r="E35" s="86">
        <f>LevelizationSchedule!I225</f>
        <v>0</v>
      </c>
      <c r="F35" s="86">
        <f>LevelizationSchedule!J225</f>
        <v>0</v>
      </c>
      <c r="G35" s="86">
        <f>LevelizationSchedule!K225</f>
        <v>0</v>
      </c>
      <c r="H35" s="86">
        <f>LevelizationSchedule!L225</f>
        <v>0</v>
      </c>
      <c r="I35" s="86">
        <f>LevelizationSchedule!M225</f>
        <v>0</v>
      </c>
      <c r="J35" s="86">
        <f>LevelizationSchedule!N225</f>
        <v>0</v>
      </c>
      <c r="K35" s="86">
        <f>LevelizationSchedule!O225</f>
        <v>14.280558452663188</v>
      </c>
      <c r="L35" s="86">
        <f>LevelizationSchedule!P225</f>
        <v>33.679358420232255</v>
      </c>
      <c r="M35" s="86">
        <f>LevelizationSchedule!Q225</f>
        <v>58.192929628865286</v>
      </c>
      <c r="N35" s="86">
        <f>LevelizationSchedule!R225</f>
        <v>77.208502178399115</v>
      </c>
      <c r="O35" s="86">
        <f>LevelizationSchedule!S225</f>
        <v>96.228500908105062</v>
      </c>
      <c r="P35" s="86">
        <f>LevelizationSchedule!T225</f>
        <v>115.25482799253832</v>
      </c>
      <c r="Q35" s="86">
        <f>LevelizationSchedule!U225</f>
        <v>131.72167464211302</v>
      </c>
      <c r="R35" s="86">
        <f>LevelizationSchedule!V225</f>
        <v>144.85517233138501</v>
      </c>
      <c r="S35" s="86">
        <f>LevelizationSchedule!W225</f>
        <v>156.249942356622</v>
      </c>
      <c r="T35" s="86">
        <f>LevelizationSchedule!X225</f>
        <v>166.1607313701426</v>
      </c>
      <c r="U35" s="86">
        <f>LevelizationSchedule!Y225</f>
        <v>173.57562367088775</v>
      </c>
      <c r="V35" s="86">
        <f>LevelizationSchedule!Z225</f>
        <v>179.46217649964581</v>
      </c>
      <c r="W35" s="86">
        <f>LevelizationSchedule!AA225</f>
        <v>185.07402086964709</v>
      </c>
      <c r="X35" s="86">
        <f>LevelizationSchedule!AB225</f>
        <v>191.95084963056377</v>
      </c>
      <c r="Y35" s="86">
        <f>LevelizationSchedule!AC225</f>
        <v>195.4633472676561</v>
      </c>
      <c r="Z35" s="86">
        <f>LevelizationSchedule!AD225</f>
        <v>196.97187064545918</v>
      </c>
      <c r="AA35" s="86">
        <f>LevelizationSchedule!AE225</f>
        <v>197.06246141899902</v>
      </c>
      <c r="AB35" s="86">
        <f>LevelizationSchedule!AF225</f>
        <v>198.32783438510009</v>
      </c>
      <c r="AC35" s="86">
        <f>LevelizationSchedule!AG225</f>
        <v>200.08102758170133</v>
      </c>
      <c r="AD35" s="86">
        <f>LevelizationSchedule!AH225</f>
        <v>201.96635399122027</v>
      </c>
      <c r="AE35" s="86">
        <f>LevelizationSchedule!AI225</f>
        <v>203.97441772848663</v>
      </c>
      <c r="AF35" s="86">
        <f>LevelizationSchedule!AJ225</f>
        <v>205.85390884710978</v>
      </c>
      <c r="AG35" s="86">
        <f>LevelizationSchedule!AK225</f>
        <v>207.68514088430186</v>
      </c>
      <c r="AH35" s="86">
        <f>LevelizationSchedule!AL225</f>
        <v>209.48532539587603</v>
      </c>
      <c r="AI35" s="86">
        <f>LevelizationSchedule!AM225</f>
        <v>211.41812200882268</v>
      </c>
      <c r="AJ35" s="86">
        <f>LevelizationSchedule!AN225</f>
        <v>213.40995339022044</v>
      </c>
      <c r="AK35" s="86">
        <f>LevelizationSchedule!AO225</f>
        <v>215.43570727505573</v>
      </c>
      <c r="AL35" s="86">
        <f>LevelizationSchedule!AP225</f>
        <v>217.49062648685057</v>
      </c>
      <c r="AM35" s="86">
        <f>LevelizationSchedule!AQ225</f>
        <v>219.57531999884927</v>
      </c>
      <c r="AN35" s="86">
        <f>LevelizationSchedule!AR225</f>
        <v>221.68504320233174</v>
      </c>
      <c r="AO35" s="86">
        <f>LevelizationSchedule!AS225</f>
        <v>223.814557074172</v>
      </c>
      <c r="AP35" s="87">
        <f t="shared" si="6"/>
        <v>0</v>
      </c>
      <c r="AQ35" s="87">
        <f t="shared" si="6"/>
        <v>0</v>
      </c>
      <c r="AR35" s="87">
        <f t="shared" si="6"/>
        <v>0</v>
      </c>
      <c r="AS35" s="87">
        <f t="shared" si="6"/>
        <v>0</v>
      </c>
      <c r="AT35" s="87">
        <f t="shared" si="6"/>
        <v>0</v>
      </c>
      <c r="AU35" s="87">
        <f t="shared" si="6"/>
        <v>0</v>
      </c>
      <c r="AV35" s="87">
        <f t="shared" si="6"/>
        <v>0</v>
      </c>
      <c r="AW35" s="87">
        <f t="shared" si="6"/>
        <v>7.140279226331594</v>
      </c>
      <c r="AX35" s="87">
        <f t="shared" si="6"/>
        <v>16.839679210116127</v>
      </c>
      <c r="AY35" s="87">
        <f t="shared" si="6"/>
        <v>29.096464814432643</v>
      </c>
      <c r="AZ35" s="87">
        <f t="shared" si="6"/>
        <v>38.604251089199558</v>
      </c>
      <c r="BA35" s="87">
        <f t="shared" si="6"/>
        <v>48.114250454052531</v>
      </c>
      <c r="BB35" s="87">
        <f t="shared" si="6"/>
        <v>57.627413996269162</v>
      </c>
      <c r="BC35" s="87">
        <f t="shared" si="6"/>
        <v>65.860837321056508</v>
      </c>
      <c r="BD35" s="87">
        <f t="shared" si="6"/>
        <v>72.427586165692503</v>
      </c>
      <c r="BE35" s="87">
        <f t="shared" si="6"/>
        <v>78.124971178311</v>
      </c>
      <c r="BF35" s="87">
        <f t="shared" si="10"/>
        <v>83.0803656850713</v>
      </c>
      <c r="BG35" s="87">
        <f t="shared" si="10"/>
        <v>86.787811835443875</v>
      </c>
      <c r="BH35" s="87">
        <f t="shared" si="10"/>
        <v>89.731088249822903</v>
      </c>
      <c r="BI35" s="87">
        <f t="shared" si="10"/>
        <v>92.537010434823543</v>
      </c>
      <c r="BJ35" s="87">
        <f t="shared" si="10"/>
        <v>95.975424815281883</v>
      </c>
      <c r="BK35" s="87">
        <f t="shared" si="10"/>
        <v>97.731673633828052</v>
      </c>
      <c r="BL35" s="87">
        <f t="shared" si="10"/>
        <v>98.485935322729588</v>
      </c>
      <c r="BM35" s="87">
        <f t="shared" si="10"/>
        <v>98.531230709499511</v>
      </c>
      <c r="BN35" s="87">
        <f t="shared" si="10"/>
        <v>99.163917192550045</v>
      </c>
      <c r="BO35" s="87">
        <f t="shared" si="10"/>
        <v>100.04051379085067</v>
      </c>
      <c r="BP35" s="87">
        <f t="shared" si="10"/>
        <v>100.98317699561014</v>
      </c>
      <c r="BQ35" s="87">
        <f t="shared" si="10"/>
        <v>101.98720886424331</v>
      </c>
      <c r="BR35" s="87">
        <f t="shared" si="10"/>
        <v>102.92695442355489</v>
      </c>
      <c r="BS35" s="87">
        <f t="shared" si="10"/>
        <v>103.84257044215093</v>
      </c>
      <c r="BT35" s="87">
        <f t="shared" si="10"/>
        <v>104.74266269793802</v>
      </c>
      <c r="BU35" s="87">
        <f t="shared" si="10"/>
        <v>105.70906100441134</v>
      </c>
      <c r="BV35" s="87">
        <f t="shared" si="11"/>
        <v>106.70497669511022</v>
      </c>
      <c r="BW35" s="87">
        <f t="shared" si="2"/>
        <v>107.71785363752787</v>
      </c>
      <c r="BX35" s="87">
        <f t="shared" si="2"/>
        <v>108.74531324342529</v>
      </c>
      <c r="BY35" s="87">
        <f t="shared" si="2"/>
        <v>109.78765999942463</v>
      </c>
      <c r="BZ35" s="87">
        <f t="shared" si="2"/>
        <v>110.84252160116587</v>
      </c>
      <c r="CA35" s="87">
        <f t="shared" si="2"/>
        <v>111.907278537086</v>
      </c>
      <c r="CB35" s="88">
        <f t="shared" si="7"/>
        <v>0</v>
      </c>
      <c r="CC35" s="88">
        <f t="shared" si="7"/>
        <v>0</v>
      </c>
      <c r="CD35" s="88">
        <f t="shared" si="7"/>
        <v>0</v>
      </c>
      <c r="CE35" s="88">
        <f t="shared" si="7"/>
        <v>0</v>
      </c>
      <c r="CF35" s="88">
        <f t="shared" si="7"/>
        <v>0</v>
      </c>
      <c r="CG35" s="88">
        <f t="shared" si="7"/>
        <v>0</v>
      </c>
      <c r="CH35" s="88">
        <f t="shared" si="7"/>
        <v>0</v>
      </c>
      <c r="CI35" s="88">
        <f t="shared" si="7"/>
        <v>7.140279226331594</v>
      </c>
      <c r="CJ35" s="88">
        <f t="shared" si="7"/>
        <v>16.839679210116127</v>
      </c>
      <c r="CK35" s="88">
        <f t="shared" si="7"/>
        <v>29.096464814432643</v>
      </c>
      <c r="CL35" s="88">
        <f t="shared" si="7"/>
        <v>38.604251089199558</v>
      </c>
      <c r="CM35" s="88">
        <f t="shared" si="7"/>
        <v>48.114250454052531</v>
      </c>
      <c r="CN35" s="88">
        <f t="shared" si="7"/>
        <v>57.627413996269162</v>
      </c>
      <c r="CO35" s="88">
        <f t="shared" si="7"/>
        <v>65.860837321056508</v>
      </c>
      <c r="CP35" s="88">
        <f t="shared" si="7"/>
        <v>72.427586165692503</v>
      </c>
      <c r="CQ35" s="88">
        <f t="shared" si="7"/>
        <v>78.124971178311</v>
      </c>
      <c r="CR35" s="88">
        <f t="shared" si="12"/>
        <v>83.0803656850713</v>
      </c>
      <c r="CS35" s="88">
        <f t="shared" si="12"/>
        <v>86.787811835443875</v>
      </c>
      <c r="CT35" s="88">
        <f t="shared" si="12"/>
        <v>89.731088249822903</v>
      </c>
      <c r="CU35" s="88">
        <f t="shared" si="12"/>
        <v>92.537010434823543</v>
      </c>
      <c r="CV35" s="88">
        <f t="shared" si="12"/>
        <v>95.975424815281883</v>
      </c>
      <c r="CW35" s="88">
        <f t="shared" si="12"/>
        <v>97.731673633828052</v>
      </c>
      <c r="CX35" s="88">
        <f t="shared" si="12"/>
        <v>98.485935322729588</v>
      </c>
      <c r="CY35" s="88">
        <f t="shared" si="12"/>
        <v>98.531230709499511</v>
      </c>
      <c r="CZ35" s="88">
        <f t="shared" si="12"/>
        <v>99.163917192550045</v>
      </c>
      <c r="DA35" s="88">
        <f t="shared" si="12"/>
        <v>100.04051379085067</v>
      </c>
      <c r="DB35" s="88">
        <f t="shared" si="12"/>
        <v>100.98317699561014</v>
      </c>
      <c r="DC35" s="88">
        <f t="shared" si="12"/>
        <v>101.98720886424331</v>
      </c>
      <c r="DD35" s="88">
        <f t="shared" si="12"/>
        <v>102.92695442355489</v>
      </c>
      <c r="DE35" s="88">
        <f t="shared" si="12"/>
        <v>103.84257044215093</v>
      </c>
      <c r="DF35" s="88">
        <f t="shared" si="12"/>
        <v>104.74266269793802</v>
      </c>
      <c r="DG35" s="88">
        <f t="shared" si="12"/>
        <v>105.70906100441134</v>
      </c>
      <c r="DH35" s="88">
        <f t="shared" si="13"/>
        <v>106.70497669511022</v>
      </c>
      <c r="DI35" s="88">
        <f t="shared" si="5"/>
        <v>107.71785363752787</v>
      </c>
      <c r="DJ35" s="88">
        <f t="shared" si="5"/>
        <v>108.74531324342529</v>
      </c>
      <c r="DK35" s="88">
        <f t="shared" si="5"/>
        <v>109.78765999942463</v>
      </c>
      <c r="DL35" s="88">
        <f t="shared" si="5"/>
        <v>110.84252160116587</v>
      </c>
      <c r="DM35" s="88">
        <f t="shared" si="5"/>
        <v>111.907278537086</v>
      </c>
    </row>
    <row r="36" spans="2:117" x14ac:dyDescent="0.35">
      <c r="B36" s="27" t="s">
        <v>2100</v>
      </c>
      <c r="C36" s="27" t="s">
        <v>41</v>
      </c>
      <c r="D36" s="86">
        <f>LevelizationSchedule!H226</f>
        <v>0</v>
      </c>
      <c r="E36" s="86">
        <f>LevelizationSchedule!I226</f>
        <v>0</v>
      </c>
      <c r="F36" s="86">
        <f>LevelizationSchedule!J226</f>
        <v>0</v>
      </c>
      <c r="G36" s="86">
        <f>LevelizationSchedule!K226</f>
        <v>0</v>
      </c>
      <c r="H36" s="86">
        <f>LevelizationSchedule!L226</f>
        <v>0</v>
      </c>
      <c r="I36" s="86">
        <f>LevelizationSchedule!M226</f>
        <v>0</v>
      </c>
      <c r="J36" s="86">
        <f>LevelizationSchedule!N226</f>
        <v>0</v>
      </c>
      <c r="K36" s="86">
        <f>LevelizationSchedule!O226</f>
        <v>114.43917022994033</v>
      </c>
      <c r="L36" s="86">
        <f>LevelizationSchedule!P226</f>
        <v>227.7057771636448</v>
      </c>
      <c r="M36" s="86">
        <f>LevelizationSchedule!Q226</f>
        <v>339.8115533691024</v>
      </c>
      <c r="N36" s="86">
        <f>LevelizationSchedule!R226</f>
        <v>450.7681140869152</v>
      </c>
      <c r="O36" s="86">
        <f>LevelizationSchedule!S226</f>
        <v>560.58695840357234</v>
      </c>
      <c r="P36" s="86">
        <f>LevelizationSchedule!T226</f>
        <v>669.27947041299194</v>
      </c>
      <c r="Q36" s="86">
        <f>LevelizationSchedule!U226</f>
        <v>756.28022062041327</v>
      </c>
      <c r="R36" s="86">
        <f>LevelizationSchedule!V226</f>
        <v>823.02070740360648</v>
      </c>
      <c r="S36" s="86">
        <f>LevelizationSchedule!W226</f>
        <v>889.4749369216164</v>
      </c>
      <c r="T36" s="86">
        <f>LevelizationSchedule!X226</f>
        <v>942.26694547474574</v>
      </c>
      <c r="U36" s="86">
        <f>LevelizationSchedule!Y226</f>
        <v>971.56066261469903</v>
      </c>
      <c r="V36" s="86">
        <f>LevelizationSchedule!Z226</f>
        <v>1001.306701050486</v>
      </c>
      <c r="W36" s="86">
        <f>LevelizationSchedule!AA226</f>
        <v>1031.4928062150468</v>
      </c>
      <c r="X36" s="86">
        <f>LevelizationSchedule!AB226</f>
        <v>1062.0699255975744</v>
      </c>
      <c r="Y36" s="86">
        <f>LevelizationSchedule!AC226</f>
        <v>1064.95964564121</v>
      </c>
      <c r="Z36" s="86">
        <f>LevelizationSchedule!AD226</f>
        <v>1061.4691817335311</v>
      </c>
      <c r="AA36" s="86">
        <f>LevelizationSchedule!AE226</f>
        <v>1058.8956736994346</v>
      </c>
      <c r="AB36" s="86">
        <f>LevelizationSchedule!AF226</f>
        <v>1057.0925695053129</v>
      </c>
      <c r="AC36" s="86">
        <f>LevelizationSchedule!AG226</f>
        <v>1055.9673409273425</v>
      </c>
      <c r="AD36" s="86">
        <f>LevelizationSchedule!AH226</f>
        <v>1055.4947116181741</v>
      </c>
      <c r="AE36" s="86">
        <f>LevelizationSchedule!AI226</f>
        <v>1055.6106437593696</v>
      </c>
      <c r="AF36" s="86">
        <f>LevelizationSchedule!AJ226</f>
        <v>1054.2801408474263</v>
      </c>
      <c r="AG36" s="86">
        <f>LevelizationSchedule!AK226</f>
        <v>1053.0051361232161</v>
      </c>
      <c r="AH36" s="86">
        <f>LevelizationSchedule!AL226</f>
        <v>1052.1105547726881</v>
      </c>
      <c r="AI36" s="86">
        <f>LevelizationSchedule!AM226</f>
        <v>1051.5301579342313</v>
      </c>
      <c r="AJ36" s="86">
        <f>LevelizationSchedule!AN226</f>
        <v>1051.1327489492057</v>
      </c>
      <c r="AK36" s="86">
        <f>LevelizationSchedule!AO226</f>
        <v>1050.8928810762782</v>
      </c>
      <c r="AL36" s="86">
        <f>LevelizationSchedule!AP226</f>
        <v>1050.8150768063699</v>
      </c>
      <c r="AM36" s="86">
        <f>LevelizationSchedule!AQ226</f>
        <v>1050.886451148715</v>
      </c>
      <c r="AN36" s="86">
        <f>LevelizationSchedule!AR226</f>
        <v>1051.0246145502076</v>
      </c>
      <c r="AO36" s="86">
        <f>LevelizationSchedule!AS226</f>
        <v>1051.1979841303985</v>
      </c>
      <c r="AP36" s="87">
        <f t="shared" si="6"/>
        <v>0</v>
      </c>
      <c r="AQ36" s="87">
        <f t="shared" si="6"/>
        <v>0</v>
      </c>
      <c r="AR36" s="87">
        <f t="shared" si="6"/>
        <v>0</v>
      </c>
      <c r="AS36" s="87">
        <f t="shared" si="6"/>
        <v>0</v>
      </c>
      <c r="AT36" s="87">
        <f t="shared" si="6"/>
        <v>0</v>
      </c>
      <c r="AU36" s="87">
        <f t="shared" si="6"/>
        <v>0</v>
      </c>
      <c r="AV36" s="87">
        <f t="shared" si="6"/>
        <v>0</v>
      </c>
      <c r="AW36" s="87">
        <f t="shared" si="6"/>
        <v>57.219585114970165</v>
      </c>
      <c r="AX36" s="87">
        <f t="shared" si="6"/>
        <v>113.8528885818224</v>
      </c>
      <c r="AY36" s="87">
        <f t="shared" si="6"/>
        <v>169.9057766845512</v>
      </c>
      <c r="AZ36" s="87">
        <f t="shared" si="6"/>
        <v>225.3840570434576</v>
      </c>
      <c r="BA36" s="87">
        <f t="shared" si="6"/>
        <v>280.29347920178617</v>
      </c>
      <c r="BB36" s="87">
        <f t="shared" si="6"/>
        <v>334.63973520649597</v>
      </c>
      <c r="BC36" s="87">
        <f t="shared" si="6"/>
        <v>378.14011031020664</v>
      </c>
      <c r="BD36" s="87">
        <f t="shared" si="6"/>
        <v>411.51035370180324</v>
      </c>
      <c r="BE36" s="87">
        <f t="shared" si="6"/>
        <v>444.7374684608082</v>
      </c>
      <c r="BF36" s="87">
        <f t="shared" si="10"/>
        <v>471.13347273737287</v>
      </c>
      <c r="BG36" s="87">
        <f t="shared" si="10"/>
        <v>485.78033130734951</v>
      </c>
      <c r="BH36" s="87">
        <f t="shared" si="10"/>
        <v>500.65335052524301</v>
      </c>
      <c r="BI36" s="87">
        <f t="shared" si="10"/>
        <v>515.74640310752341</v>
      </c>
      <c r="BJ36" s="87">
        <f t="shared" si="10"/>
        <v>531.03496279878721</v>
      </c>
      <c r="BK36" s="87">
        <f t="shared" si="10"/>
        <v>532.47982282060502</v>
      </c>
      <c r="BL36" s="87">
        <f t="shared" si="10"/>
        <v>530.73459086676553</v>
      </c>
      <c r="BM36" s="87">
        <f t="shared" si="10"/>
        <v>529.44783684971731</v>
      </c>
      <c r="BN36" s="87">
        <f t="shared" si="10"/>
        <v>528.54628475265645</v>
      </c>
      <c r="BO36" s="87">
        <f t="shared" si="10"/>
        <v>527.98367046367127</v>
      </c>
      <c r="BP36" s="87">
        <f t="shared" si="10"/>
        <v>527.74735580908703</v>
      </c>
      <c r="BQ36" s="87">
        <f t="shared" si="10"/>
        <v>527.80532187968481</v>
      </c>
      <c r="BR36" s="87">
        <f t="shared" si="10"/>
        <v>527.14007042371315</v>
      </c>
      <c r="BS36" s="87">
        <f t="shared" si="10"/>
        <v>526.50256806160803</v>
      </c>
      <c r="BT36" s="87">
        <f t="shared" si="10"/>
        <v>526.05527738634407</v>
      </c>
      <c r="BU36" s="87">
        <f t="shared" si="10"/>
        <v>525.76507896711564</v>
      </c>
      <c r="BV36" s="87">
        <f t="shared" si="11"/>
        <v>525.56637447460287</v>
      </c>
      <c r="BW36" s="87">
        <f t="shared" si="2"/>
        <v>525.44644053813909</v>
      </c>
      <c r="BX36" s="87">
        <f t="shared" si="2"/>
        <v>525.40753840318496</v>
      </c>
      <c r="BY36" s="87">
        <f t="shared" si="2"/>
        <v>525.44322557435748</v>
      </c>
      <c r="BZ36" s="87">
        <f t="shared" si="2"/>
        <v>525.51230727510381</v>
      </c>
      <c r="CA36" s="87">
        <f t="shared" si="2"/>
        <v>525.59899206519924</v>
      </c>
      <c r="CB36" s="88">
        <f t="shared" si="7"/>
        <v>0</v>
      </c>
      <c r="CC36" s="88">
        <f t="shared" si="7"/>
        <v>0</v>
      </c>
      <c r="CD36" s="88">
        <f t="shared" si="7"/>
        <v>0</v>
      </c>
      <c r="CE36" s="88">
        <f t="shared" si="7"/>
        <v>0</v>
      </c>
      <c r="CF36" s="88">
        <f t="shared" si="7"/>
        <v>0</v>
      </c>
      <c r="CG36" s="88">
        <f t="shared" si="7"/>
        <v>0</v>
      </c>
      <c r="CH36" s="88">
        <f t="shared" si="7"/>
        <v>0</v>
      </c>
      <c r="CI36" s="88">
        <f t="shared" si="7"/>
        <v>57.219585114970165</v>
      </c>
      <c r="CJ36" s="88">
        <f t="shared" si="7"/>
        <v>113.8528885818224</v>
      </c>
      <c r="CK36" s="88">
        <f t="shared" si="7"/>
        <v>169.9057766845512</v>
      </c>
      <c r="CL36" s="88">
        <f t="shared" si="7"/>
        <v>225.3840570434576</v>
      </c>
      <c r="CM36" s="88">
        <f t="shared" si="7"/>
        <v>280.29347920178617</v>
      </c>
      <c r="CN36" s="88">
        <f t="shared" si="7"/>
        <v>334.63973520649597</v>
      </c>
      <c r="CO36" s="88">
        <f t="shared" si="7"/>
        <v>378.14011031020664</v>
      </c>
      <c r="CP36" s="88">
        <f t="shared" si="7"/>
        <v>411.51035370180324</v>
      </c>
      <c r="CQ36" s="88">
        <f t="shared" si="7"/>
        <v>444.7374684608082</v>
      </c>
      <c r="CR36" s="88">
        <f t="shared" si="12"/>
        <v>471.13347273737287</v>
      </c>
      <c r="CS36" s="88">
        <f t="shared" si="12"/>
        <v>485.78033130734951</v>
      </c>
      <c r="CT36" s="88">
        <f t="shared" si="12"/>
        <v>500.65335052524301</v>
      </c>
      <c r="CU36" s="88">
        <f t="shared" si="12"/>
        <v>515.74640310752341</v>
      </c>
      <c r="CV36" s="88">
        <f t="shared" si="12"/>
        <v>531.03496279878721</v>
      </c>
      <c r="CW36" s="88">
        <f t="shared" si="12"/>
        <v>532.47982282060502</v>
      </c>
      <c r="CX36" s="88">
        <f t="shared" si="12"/>
        <v>530.73459086676553</v>
      </c>
      <c r="CY36" s="88">
        <f t="shared" si="12"/>
        <v>529.44783684971731</v>
      </c>
      <c r="CZ36" s="88">
        <f t="shared" si="12"/>
        <v>528.54628475265645</v>
      </c>
      <c r="DA36" s="88">
        <f t="shared" si="12"/>
        <v>527.98367046367127</v>
      </c>
      <c r="DB36" s="88">
        <f t="shared" si="12"/>
        <v>527.74735580908703</v>
      </c>
      <c r="DC36" s="88">
        <f t="shared" si="12"/>
        <v>527.80532187968481</v>
      </c>
      <c r="DD36" s="88">
        <f t="shared" si="12"/>
        <v>527.14007042371315</v>
      </c>
      <c r="DE36" s="88">
        <f t="shared" si="12"/>
        <v>526.50256806160803</v>
      </c>
      <c r="DF36" s="88">
        <f t="shared" si="12"/>
        <v>526.05527738634407</v>
      </c>
      <c r="DG36" s="88">
        <f t="shared" si="12"/>
        <v>525.76507896711564</v>
      </c>
      <c r="DH36" s="88">
        <f t="shared" si="13"/>
        <v>525.56637447460287</v>
      </c>
      <c r="DI36" s="88">
        <f t="shared" si="5"/>
        <v>525.44644053813909</v>
      </c>
      <c r="DJ36" s="88">
        <f t="shared" si="5"/>
        <v>525.40753840318496</v>
      </c>
      <c r="DK36" s="88">
        <f t="shared" si="5"/>
        <v>525.44322557435748</v>
      </c>
      <c r="DL36" s="88">
        <f t="shared" si="5"/>
        <v>525.51230727510381</v>
      </c>
      <c r="DM36" s="88">
        <f t="shared" si="5"/>
        <v>525.59899206519924</v>
      </c>
    </row>
    <row r="37" spans="2:117" x14ac:dyDescent="0.35">
      <c r="B37" s="27" t="s">
        <v>2101</v>
      </c>
      <c r="C37" s="27" t="s">
        <v>67</v>
      </c>
      <c r="D37" s="86">
        <f>LevelizationSchedule!H227</f>
        <v>0</v>
      </c>
      <c r="E37" s="86">
        <f>LevelizationSchedule!I227</f>
        <v>0</v>
      </c>
      <c r="F37" s="86">
        <f>LevelizationSchedule!J227</f>
        <v>0</v>
      </c>
      <c r="G37" s="86">
        <f>LevelizationSchedule!K227</f>
        <v>0</v>
      </c>
      <c r="H37" s="86">
        <f>LevelizationSchedule!L227</f>
        <v>0</v>
      </c>
      <c r="I37" s="86">
        <f>LevelizationSchedule!M227</f>
        <v>0</v>
      </c>
      <c r="J37" s="86">
        <f>LevelizationSchedule!N227</f>
        <v>0</v>
      </c>
      <c r="K37" s="86">
        <f>LevelizationSchedule!O227</f>
        <v>84.126678414146696</v>
      </c>
      <c r="L37" s="86">
        <f>LevelizationSchedule!P227</f>
        <v>196.85314176306548</v>
      </c>
      <c r="M37" s="86">
        <f>LevelizationSchedule!Q227</f>
        <v>338.06959685993814</v>
      </c>
      <c r="N37" s="86">
        <f>LevelizationSchedule!R227</f>
        <v>444.40155069996837</v>
      </c>
      <c r="O37" s="86">
        <f>LevelizationSchedule!S227</f>
        <v>550.63335133119188</v>
      </c>
      <c r="P37" s="86">
        <f>LevelizationSchedule!T227</f>
        <v>656.77452155774336</v>
      </c>
      <c r="Q37" s="86">
        <f>LevelizationSchedule!U227</f>
        <v>747.70819285068114</v>
      </c>
      <c r="R37" s="86">
        <f>LevelizationSchedule!V227</f>
        <v>819.15279324869005</v>
      </c>
      <c r="S37" s="86">
        <f>LevelizationSchedule!W227</f>
        <v>880.7798488295025</v>
      </c>
      <c r="T37" s="86">
        <f>LevelizationSchedule!X227</f>
        <v>934.25308039333527</v>
      </c>
      <c r="U37" s="86">
        <f>LevelizationSchedule!Y227</f>
        <v>973.50301461274353</v>
      </c>
      <c r="V37" s="86">
        <f>LevelizationSchedule!Z227</f>
        <v>1004.1444723350854</v>
      </c>
      <c r="W37" s="86">
        <f>LevelizationSchedule!AA227</f>
        <v>1033.6755025691468</v>
      </c>
      <c r="X37" s="86">
        <f>LevelizationSchedule!AB227</f>
        <v>1071.0570180116947</v>
      </c>
      <c r="Y37" s="86">
        <f>LevelizationSchedule!AC227</f>
        <v>1088.5238047923517</v>
      </c>
      <c r="Z37" s="86">
        <f>LevelizationSchedule!AD227</f>
        <v>1094.4692142545787</v>
      </c>
      <c r="AA37" s="86">
        <f>LevelizationSchedule!AE227</f>
        <v>1092.4633354180564</v>
      </c>
      <c r="AB37" s="86">
        <f>LevelizationSchedule!AF227</f>
        <v>1097.9924313158447</v>
      </c>
      <c r="AC37" s="86">
        <f>LevelizationSchedule!AG227</f>
        <v>1106.476520358118</v>
      </c>
      <c r="AD37" s="86">
        <f>LevelizationSchedule!AH227</f>
        <v>1115.671303535318</v>
      </c>
      <c r="AE37" s="86">
        <f>LevelizationSchedule!AI227</f>
        <v>1125.5251369396801</v>
      </c>
      <c r="AF37" s="86">
        <f>LevelizationSchedule!AJ227</f>
        <v>1134.5595682241974</v>
      </c>
      <c r="AG37" s="86">
        <f>LevelizationSchedule!AK227</f>
        <v>1143.1777563621326</v>
      </c>
      <c r="AH37" s="86">
        <f>LevelizationSchedule!AL227</f>
        <v>1151.4899766505152</v>
      </c>
      <c r="AI37" s="86">
        <f>LevelizationSchedule!AM227</f>
        <v>1160.4787461694393</v>
      </c>
      <c r="AJ37" s="86">
        <f>LevelizationSchedule!AN227</f>
        <v>1169.6766811591124</v>
      </c>
      <c r="AK37" s="86">
        <f>LevelizationSchedule!AO227</f>
        <v>1178.9299767558271</v>
      </c>
      <c r="AL37" s="86">
        <f>LevelizationSchedule!AP227</f>
        <v>1188.2127771896883</v>
      </c>
      <c r="AM37" s="86">
        <f>LevelizationSchedule!AQ227</f>
        <v>1197.5487905634459</v>
      </c>
      <c r="AN37" s="86">
        <f>LevelizationSchedule!AR227</f>
        <v>1206.9261138337179</v>
      </c>
      <c r="AO37" s="86">
        <f>LevelizationSchedule!AS227</f>
        <v>1216.3132028085508</v>
      </c>
      <c r="AP37" s="87">
        <f t="shared" si="6"/>
        <v>0</v>
      </c>
      <c r="AQ37" s="87">
        <f t="shared" si="6"/>
        <v>0</v>
      </c>
      <c r="AR37" s="87">
        <f t="shared" si="6"/>
        <v>0</v>
      </c>
      <c r="AS37" s="87">
        <f t="shared" si="6"/>
        <v>0</v>
      </c>
      <c r="AT37" s="87">
        <f t="shared" si="6"/>
        <v>0</v>
      </c>
      <c r="AU37" s="87">
        <f t="shared" si="6"/>
        <v>0</v>
      </c>
      <c r="AV37" s="87">
        <f t="shared" si="6"/>
        <v>0</v>
      </c>
      <c r="AW37" s="87">
        <f t="shared" si="6"/>
        <v>42.063339207073348</v>
      </c>
      <c r="AX37" s="87">
        <f t="shared" si="6"/>
        <v>98.42657088153274</v>
      </c>
      <c r="AY37" s="87">
        <f t="shared" si="6"/>
        <v>169.03479842996907</v>
      </c>
      <c r="AZ37" s="87">
        <f t="shared" si="6"/>
        <v>222.20077534998418</v>
      </c>
      <c r="BA37" s="87">
        <f t="shared" si="6"/>
        <v>275.31667566559594</v>
      </c>
      <c r="BB37" s="87">
        <f t="shared" si="6"/>
        <v>328.38726077887168</v>
      </c>
      <c r="BC37" s="87">
        <f t="shared" si="6"/>
        <v>373.85409642534057</v>
      </c>
      <c r="BD37" s="87">
        <f t="shared" si="6"/>
        <v>409.57639662434502</v>
      </c>
      <c r="BE37" s="87">
        <f t="shared" si="6"/>
        <v>440.38992441475125</v>
      </c>
      <c r="BF37" s="87">
        <f t="shared" si="10"/>
        <v>467.12654019666763</v>
      </c>
      <c r="BG37" s="87">
        <f t="shared" si="10"/>
        <v>486.75150730637176</v>
      </c>
      <c r="BH37" s="87">
        <f t="shared" si="10"/>
        <v>502.07223616754271</v>
      </c>
      <c r="BI37" s="87">
        <f t="shared" si="10"/>
        <v>516.83775128457341</v>
      </c>
      <c r="BJ37" s="87">
        <f t="shared" si="10"/>
        <v>535.52850900584735</v>
      </c>
      <c r="BK37" s="87">
        <f t="shared" si="10"/>
        <v>544.26190239617586</v>
      </c>
      <c r="BL37" s="87">
        <f t="shared" si="10"/>
        <v>547.23460712728934</v>
      </c>
      <c r="BM37" s="87">
        <f t="shared" si="10"/>
        <v>546.23166770902822</v>
      </c>
      <c r="BN37" s="87">
        <f t="shared" si="10"/>
        <v>548.99621565792233</v>
      </c>
      <c r="BO37" s="87">
        <f t="shared" si="10"/>
        <v>553.23826017905901</v>
      </c>
      <c r="BP37" s="87">
        <f t="shared" si="10"/>
        <v>557.83565176765899</v>
      </c>
      <c r="BQ37" s="87">
        <f t="shared" si="10"/>
        <v>562.76256846984006</v>
      </c>
      <c r="BR37" s="87">
        <f t="shared" si="10"/>
        <v>567.2797841120987</v>
      </c>
      <c r="BS37" s="87">
        <f t="shared" si="10"/>
        <v>571.58887818106632</v>
      </c>
      <c r="BT37" s="87">
        <f t="shared" si="10"/>
        <v>575.74498832525762</v>
      </c>
      <c r="BU37" s="87">
        <f t="shared" si="10"/>
        <v>580.23937308471966</v>
      </c>
      <c r="BV37" s="87">
        <f t="shared" si="11"/>
        <v>584.83834057955619</v>
      </c>
      <c r="BW37" s="87">
        <f t="shared" si="2"/>
        <v>589.46498837791353</v>
      </c>
      <c r="BX37" s="87">
        <f t="shared" si="2"/>
        <v>594.10638859484413</v>
      </c>
      <c r="BY37" s="87">
        <f t="shared" si="2"/>
        <v>598.77439528172295</v>
      </c>
      <c r="BZ37" s="87">
        <f t="shared" si="2"/>
        <v>603.46305691685893</v>
      </c>
      <c r="CA37" s="87">
        <f t="shared" si="2"/>
        <v>608.15660140427542</v>
      </c>
      <c r="CB37" s="88">
        <f t="shared" si="7"/>
        <v>0</v>
      </c>
      <c r="CC37" s="88">
        <f t="shared" si="7"/>
        <v>0</v>
      </c>
      <c r="CD37" s="88">
        <f t="shared" si="7"/>
        <v>0</v>
      </c>
      <c r="CE37" s="88">
        <f t="shared" si="7"/>
        <v>0</v>
      </c>
      <c r="CF37" s="88">
        <f t="shared" si="7"/>
        <v>0</v>
      </c>
      <c r="CG37" s="88">
        <f t="shared" si="7"/>
        <v>0</v>
      </c>
      <c r="CH37" s="88">
        <f t="shared" si="7"/>
        <v>0</v>
      </c>
      <c r="CI37" s="88">
        <f t="shared" si="7"/>
        <v>42.063339207073348</v>
      </c>
      <c r="CJ37" s="88">
        <f t="shared" si="7"/>
        <v>98.42657088153274</v>
      </c>
      <c r="CK37" s="88">
        <f t="shared" si="7"/>
        <v>169.03479842996907</v>
      </c>
      <c r="CL37" s="88">
        <f t="shared" si="7"/>
        <v>222.20077534998418</v>
      </c>
      <c r="CM37" s="88">
        <f t="shared" si="7"/>
        <v>275.31667566559594</v>
      </c>
      <c r="CN37" s="88">
        <f t="shared" si="7"/>
        <v>328.38726077887168</v>
      </c>
      <c r="CO37" s="88">
        <f t="shared" si="7"/>
        <v>373.85409642534057</v>
      </c>
      <c r="CP37" s="88">
        <f t="shared" si="7"/>
        <v>409.57639662434502</v>
      </c>
      <c r="CQ37" s="88">
        <f t="shared" si="7"/>
        <v>440.38992441475125</v>
      </c>
      <c r="CR37" s="88">
        <f t="shared" si="12"/>
        <v>467.12654019666763</v>
      </c>
      <c r="CS37" s="88">
        <f t="shared" si="12"/>
        <v>486.75150730637176</v>
      </c>
      <c r="CT37" s="88">
        <f t="shared" si="12"/>
        <v>502.07223616754271</v>
      </c>
      <c r="CU37" s="88">
        <f t="shared" si="12"/>
        <v>516.83775128457341</v>
      </c>
      <c r="CV37" s="88">
        <f t="shared" si="12"/>
        <v>535.52850900584735</v>
      </c>
      <c r="CW37" s="88">
        <f t="shared" si="12"/>
        <v>544.26190239617586</v>
      </c>
      <c r="CX37" s="88">
        <f t="shared" si="12"/>
        <v>547.23460712728934</v>
      </c>
      <c r="CY37" s="88">
        <f t="shared" si="12"/>
        <v>546.23166770902822</v>
      </c>
      <c r="CZ37" s="88">
        <f t="shared" si="12"/>
        <v>548.99621565792233</v>
      </c>
      <c r="DA37" s="88">
        <f t="shared" si="12"/>
        <v>553.23826017905901</v>
      </c>
      <c r="DB37" s="88">
        <f t="shared" si="12"/>
        <v>557.83565176765899</v>
      </c>
      <c r="DC37" s="88">
        <f t="shared" si="12"/>
        <v>562.76256846984006</v>
      </c>
      <c r="DD37" s="88">
        <f t="shared" si="12"/>
        <v>567.2797841120987</v>
      </c>
      <c r="DE37" s="88">
        <f t="shared" si="12"/>
        <v>571.58887818106632</v>
      </c>
      <c r="DF37" s="88">
        <f t="shared" si="12"/>
        <v>575.74498832525762</v>
      </c>
      <c r="DG37" s="88">
        <f t="shared" si="12"/>
        <v>580.23937308471966</v>
      </c>
      <c r="DH37" s="88">
        <f t="shared" si="13"/>
        <v>584.83834057955619</v>
      </c>
      <c r="DI37" s="88">
        <f t="shared" si="5"/>
        <v>589.46498837791353</v>
      </c>
      <c r="DJ37" s="88">
        <f t="shared" si="5"/>
        <v>594.10638859484413</v>
      </c>
      <c r="DK37" s="88">
        <f t="shared" si="5"/>
        <v>598.77439528172295</v>
      </c>
      <c r="DL37" s="88">
        <f t="shared" si="5"/>
        <v>603.46305691685893</v>
      </c>
      <c r="DM37" s="88">
        <f t="shared" si="5"/>
        <v>608.15660140427542</v>
      </c>
    </row>
    <row r="38" spans="2:117" x14ac:dyDescent="0.35">
      <c r="B38" s="27" t="s">
        <v>2102</v>
      </c>
      <c r="C38" s="27" t="s">
        <v>163</v>
      </c>
      <c r="D38" s="86">
        <f>LevelizationSchedule!H228</f>
        <v>0</v>
      </c>
      <c r="E38" s="86">
        <f>LevelizationSchedule!I228</f>
        <v>0</v>
      </c>
      <c r="F38" s="86">
        <f>LevelizationSchedule!J228</f>
        <v>0</v>
      </c>
      <c r="G38" s="86">
        <f>LevelizationSchedule!K228</f>
        <v>0</v>
      </c>
      <c r="H38" s="86">
        <f>LevelizationSchedule!L228</f>
        <v>0</v>
      </c>
      <c r="I38" s="86">
        <f>LevelizationSchedule!M228</f>
        <v>0</v>
      </c>
      <c r="J38" s="86">
        <f>LevelizationSchedule!N228</f>
        <v>0</v>
      </c>
      <c r="K38" s="86">
        <f>LevelizationSchedule!O228</f>
        <v>0.34381796556834837</v>
      </c>
      <c r="L38" s="86">
        <f>LevelizationSchedule!P228</f>
        <v>5.0099260213186252</v>
      </c>
      <c r="M38" s="86">
        <f>LevelizationSchedule!Q228</f>
        <v>14.031511311762413</v>
      </c>
      <c r="N38" s="86">
        <f>LevelizationSchedule!R228</f>
        <v>24.73918374741357</v>
      </c>
      <c r="O38" s="86">
        <f>LevelizationSchedule!S228</f>
        <v>38.922713715077116</v>
      </c>
      <c r="P38" s="86">
        <f>LevelizationSchedule!T228</f>
        <v>51.932740052006935</v>
      </c>
      <c r="Q38" s="86">
        <f>LevelizationSchedule!U228</f>
        <v>64.83157583699402</v>
      </c>
      <c r="R38" s="86">
        <f>LevelizationSchedule!V228</f>
        <v>76.846423998310286</v>
      </c>
      <c r="S38" s="86">
        <f>LevelizationSchedule!W228</f>
        <v>87.296854095636306</v>
      </c>
      <c r="T38" s="86">
        <f>LevelizationSchedule!X228</f>
        <v>96.627027488498413</v>
      </c>
      <c r="U38" s="86">
        <f>LevelizationSchedule!Y228</f>
        <v>104.4464118501464</v>
      </c>
      <c r="V38" s="86">
        <f>LevelizationSchedule!Z228</f>
        <v>110.47803758796979</v>
      </c>
      <c r="W38" s="86">
        <f>LevelizationSchedule!AA228</f>
        <v>115.63783499002376</v>
      </c>
      <c r="X38" s="86">
        <f>LevelizationSchedule!AB228</f>
        <v>120.08462839003357</v>
      </c>
      <c r="Y38" s="86">
        <f>LevelizationSchedule!AC228</f>
        <v>123.91769123633836</v>
      </c>
      <c r="Z38" s="86">
        <f>LevelizationSchedule!AD228</f>
        <v>126.97043591431753</v>
      </c>
      <c r="AA38" s="86">
        <f>LevelizationSchedule!AE228</f>
        <v>128.7608287459326</v>
      </c>
      <c r="AB38" s="86">
        <f>LevelizationSchedule!AF228</f>
        <v>129.9425029887777</v>
      </c>
      <c r="AC38" s="86">
        <f>LevelizationSchedule!AG228</f>
        <v>130.2458182427232</v>
      </c>
      <c r="AD38" s="86">
        <f>LevelizationSchedule!AH228</f>
        <v>130.69457752447943</v>
      </c>
      <c r="AE38" s="86">
        <f>LevelizationSchedule!AI228</f>
        <v>131.30670915673807</v>
      </c>
      <c r="AF38" s="86">
        <f>LevelizationSchedule!AJ228</f>
        <v>131.99867624752872</v>
      </c>
      <c r="AG38" s="86">
        <f>LevelizationSchedule!AK228</f>
        <v>132.66535332528991</v>
      </c>
      <c r="AH38" s="86">
        <f>LevelizationSchedule!AL228</f>
        <v>133.28467645551834</v>
      </c>
      <c r="AI38" s="86">
        <f>LevelizationSchedule!AM228</f>
        <v>133.89211421999758</v>
      </c>
      <c r="AJ38" s="86">
        <f>LevelizationSchedule!AN228</f>
        <v>134.45703540679801</v>
      </c>
      <c r="AK38" s="86">
        <f>LevelizationSchedule!AO228</f>
        <v>135.03993358144118</v>
      </c>
      <c r="AL38" s="86">
        <f>LevelizationSchedule!AP228</f>
        <v>135.628750173355</v>
      </c>
      <c r="AM38" s="86">
        <f>LevelizationSchedule!AQ228</f>
        <v>136.21993621868867</v>
      </c>
      <c r="AN38" s="86">
        <f>LevelizationSchedule!AR228</f>
        <v>136.81337750267397</v>
      </c>
      <c r="AO38" s="86">
        <f>LevelizationSchedule!AS228</f>
        <v>137.40410283970982</v>
      </c>
      <c r="AP38" s="87">
        <f t="shared" ref="AP38:BE54" si="14">D38*50%</f>
        <v>0</v>
      </c>
      <c r="AQ38" s="87">
        <f t="shared" si="14"/>
        <v>0</v>
      </c>
      <c r="AR38" s="87">
        <f t="shared" si="14"/>
        <v>0</v>
      </c>
      <c r="AS38" s="87">
        <f t="shared" si="14"/>
        <v>0</v>
      </c>
      <c r="AT38" s="87">
        <f t="shared" si="14"/>
        <v>0</v>
      </c>
      <c r="AU38" s="87">
        <f t="shared" si="14"/>
        <v>0</v>
      </c>
      <c r="AV38" s="87">
        <f t="shared" si="14"/>
        <v>0</v>
      </c>
      <c r="AW38" s="87">
        <f t="shared" si="14"/>
        <v>0.17190898278417419</v>
      </c>
      <c r="AX38" s="87">
        <f t="shared" si="14"/>
        <v>2.5049630106593126</v>
      </c>
      <c r="AY38" s="87">
        <f t="shared" si="14"/>
        <v>7.0157556558812066</v>
      </c>
      <c r="AZ38" s="87">
        <f t="shared" si="14"/>
        <v>12.369591873706785</v>
      </c>
      <c r="BA38" s="87">
        <f t="shared" si="14"/>
        <v>19.461356857538558</v>
      </c>
      <c r="BB38" s="87">
        <f t="shared" si="14"/>
        <v>25.966370026003467</v>
      </c>
      <c r="BC38" s="87">
        <f t="shared" si="14"/>
        <v>32.41578791849701</v>
      </c>
      <c r="BD38" s="87">
        <f t="shared" si="14"/>
        <v>38.423211999155143</v>
      </c>
      <c r="BE38" s="87">
        <f t="shared" si="14"/>
        <v>43.648427047818153</v>
      </c>
      <c r="BF38" s="87">
        <f t="shared" si="10"/>
        <v>48.313513744249207</v>
      </c>
      <c r="BG38" s="87">
        <f t="shared" si="10"/>
        <v>52.223205925073202</v>
      </c>
      <c r="BH38" s="87">
        <f t="shared" si="10"/>
        <v>55.239018793984897</v>
      </c>
      <c r="BI38" s="87">
        <f t="shared" si="10"/>
        <v>57.818917495011881</v>
      </c>
      <c r="BJ38" s="87">
        <f t="shared" si="10"/>
        <v>60.042314195016786</v>
      </c>
      <c r="BK38" s="87">
        <f t="shared" si="10"/>
        <v>61.958845618169178</v>
      </c>
      <c r="BL38" s="87">
        <f t="shared" si="10"/>
        <v>63.485217957158767</v>
      </c>
      <c r="BM38" s="87">
        <f t="shared" si="10"/>
        <v>64.3804143729663</v>
      </c>
      <c r="BN38" s="87">
        <f t="shared" si="10"/>
        <v>64.971251494388852</v>
      </c>
      <c r="BO38" s="87">
        <f t="shared" si="10"/>
        <v>65.122909121361602</v>
      </c>
      <c r="BP38" s="87">
        <f t="shared" si="10"/>
        <v>65.347288762239714</v>
      </c>
      <c r="BQ38" s="87">
        <f t="shared" si="10"/>
        <v>65.653354578369033</v>
      </c>
      <c r="BR38" s="87">
        <f t="shared" si="10"/>
        <v>65.99933812376436</v>
      </c>
      <c r="BS38" s="87">
        <f t="shared" si="10"/>
        <v>66.332676662644957</v>
      </c>
      <c r="BT38" s="87">
        <f t="shared" ref="BT38:BU62" si="15">AH38*50%</f>
        <v>66.642338227759168</v>
      </c>
      <c r="BU38" s="87">
        <f t="shared" si="15"/>
        <v>66.94605710999879</v>
      </c>
      <c r="BV38" s="87">
        <f t="shared" si="11"/>
        <v>67.228517703399007</v>
      </c>
      <c r="BW38" s="87">
        <f t="shared" si="2"/>
        <v>67.519966790720588</v>
      </c>
      <c r="BX38" s="87">
        <f t="shared" si="2"/>
        <v>67.814375086677501</v>
      </c>
      <c r="BY38" s="87">
        <f t="shared" si="2"/>
        <v>68.109968109344337</v>
      </c>
      <c r="BZ38" s="87">
        <f t="shared" si="2"/>
        <v>68.406688751336986</v>
      </c>
      <c r="CA38" s="87">
        <f t="shared" si="2"/>
        <v>68.702051419854911</v>
      </c>
      <c r="CB38" s="88">
        <f t="shared" ref="CB38:CQ54" si="16">D38*50%</f>
        <v>0</v>
      </c>
      <c r="CC38" s="88">
        <f t="shared" si="16"/>
        <v>0</v>
      </c>
      <c r="CD38" s="88">
        <f t="shared" si="16"/>
        <v>0</v>
      </c>
      <c r="CE38" s="88">
        <f t="shared" si="16"/>
        <v>0</v>
      </c>
      <c r="CF38" s="88">
        <f t="shared" si="16"/>
        <v>0</v>
      </c>
      <c r="CG38" s="88">
        <f t="shared" si="16"/>
        <v>0</v>
      </c>
      <c r="CH38" s="88">
        <f t="shared" si="16"/>
        <v>0</v>
      </c>
      <c r="CI38" s="88">
        <f t="shared" si="16"/>
        <v>0.17190898278417419</v>
      </c>
      <c r="CJ38" s="88">
        <f t="shared" si="16"/>
        <v>2.5049630106593126</v>
      </c>
      <c r="CK38" s="88">
        <f t="shared" si="16"/>
        <v>7.0157556558812066</v>
      </c>
      <c r="CL38" s="88">
        <f t="shared" si="16"/>
        <v>12.369591873706785</v>
      </c>
      <c r="CM38" s="88">
        <f t="shared" si="16"/>
        <v>19.461356857538558</v>
      </c>
      <c r="CN38" s="88">
        <f t="shared" si="16"/>
        <v>25.966370026003467</v>
      </c>
      <c r="CO38" s="88">
        <f t="shared" si="16"/>
        <v>32.41578791849701</v>
      </c>
      <c r="CP38" s="88">
        <f t="shared" si="16"/>
        <v>38.423211999155143</v>
      </c>
      <c r="CQ38" s="88">
        <f t="shared" si="16"/>
        <v>43.648427047818153</v>
      </c>
      <c r="CR38" s="88">
        <f t="shared" si="12"/>
        <v>48.313513744249207</v>
      </c>
      <c r="CS38" s="88">
        <f t="shared" si="12"/>
        <v>52.223205925073202</v>
      </c>
      <c r="CT38" s="88">
        <f t="shared" si="12"/>
        <v>55.239018793984897</v>
      </c>
      <c r="CU38" s="88">
        <f t="shared" si="12"/>
        <v>57.818917495011881</v>
      </c>
      <c r="CV38" s="88">
        <f t="shared" si="12"/>
        <v>60.042314195016786</v>
      </c>
      <c r="CW38" s="88">
        <f t="shared" si="12"/>
        <v>61.958845618169178</v>
      </c>
      <c r="CX38" s="88">
        <f t="shared" si="12"/>
        <v>63.485217957158767</v>
      </c>
      <c r="CY38" s="88">
        <f t="shared" si="12"/>
        <v>64.3804143729663</v>
      </c>
      <c r="CZ38" s="88">
        <f t="shared" si="12"/>
        <v>64.971251494388852</v>
      </c>
      <c r="DA38" s="88">
        <f t="shared" si="12"/>
        <v>65.122909121361602</v>
      </c>
      <c r="DB38" s="88">
        <f t="shared" si="12"/>
        <v>65.347288762239714</v>
      </c>
      <c r="DC38" s="88">
        <f t="shared" si="12"/>
        <v>65.653354578369033</v>
      </c>
      <c r="DD38" s="88">
        <f t="shared" si="12"/>
        <v>65.99933812376436</v>
      </c>
      <c r="DE38" s="88">
        <f t="shared" si="12"/>
        <v>66.332676662644957</v>
      </c>
      <c r="DF38" s="88">
        <f t="shared" ref="DF38:DG62" si="17">AH38*50%</f>
        <v>66.642338227759168</v>
      </c>
      <c r="DG38" s="88">
        <f t="shared" si="17"/>
        <v>66.94605710999879</v>
      </c>
      <c r="DH38" s="88">
        <f t="shared" si="13"/>
        <v>67.228517703399007</v>
      </c>
      <c r="DI38" s="88">
        <f t="shared" si="5"/>
        <v>67.519966790720588</v>
      </c>
      <c r="DJ38" s="88">
        <f t="shared" si="5"/>
        <v>67.814375086677501</v>
      </c>
      <c r="DK38" s="88">
        <f t="shared" si="5"/>
        <v>68.109968109344337</v>
      </c>
      <c r="DL38" s="88">
        <f t="shared" si="5"/>
        <v>68.406688751336986</v>
      </c>
      <c r="DM38" s="88">
        <f t="shared" si="5"/>
        <v>68.702051419854911</v>
      </c>
    </row>
    <row r="39" spans="2:117" x14ac:dyDescent="0.35">
      <c r="B39" s="27" t="s">
        <v>2103</v>
      </c>
      <c r="C39" s="27" t="s">
        <v>44</v>
      </c>
      <c r="D39" s="86">
        <f>LevelizationSchedule!H229</f>
        <v>0</v>
      </c>
      <c r="E39" s="86">
        <f>LevelizationSchedule!I229</f>
        <v>0</v>
      </c>
      <c r="F39" s="86">
        <f>LevelizationSchedule!J229</f>
        <v>0</v>
      </c>
      <c r="G39" s="86">
        <f>LevelizationSchedule!K229</f>
        <v>0</v>
      </c>
      <c r="H39" s="86">
        <f>LevelizationSchedule!L229</f>
        <v>0</v>
      </c>
      <c r="I39" s="86">
        <f>LevelizationSchedule!M229</f>
        <v>0</v>
      </c>
      <c r="J39" s="86">
        <f>LevelizationSchedule!N229</f>
        <v>0</v>
      </c>
      <c r="K39" s="86">
        <f>LevelizationSchedule!O229</f>
        <v>119.75500877126147</v>
      </c>
      <c r="L39" s="86">
        <f>LevelizationSchedule!P229</f>
        <v>238.86763460738536</v>
      </c>
      <c r="M39" s="86">
        <f>LevelizationSchedule!Q229</f>
        <v>357.34687501351709</v>
      </c>
      <c r="N39" s="86">
        <f>LevelizationSchedule!R229</f>
        <v>475.20164945094484</v>
      </c>
      <c r="O39" s="86">
        <f>LevelizationSchedule!S229</f>
        <v>592.44080017284932</v>
      </c>
      <c r="P39" s="86">
        <f>LevelizationSchedule!T229</f>
        <v>709.07309305195315</v>
      </c>
      <c r="Q39" s="86">
        <f>LevelizationSchedule!U229</f>
        <v>803.57470594293193</v>
      </c>
      <c r="R39" s="86">
        <f>LevelizationSchedule!V229</f>
        <v>877.33544946018571</v>
      </c>
      <c r="S39" s="86">
        <f>LevelizationSchedule!W229</f>
        <v>951.15577574781719</v>
      </c>
      <c r="T39" s="86">
        <f>LevelizationSchedule!X229</f>
        <v>1011.0385938114299</v>
      </c>
      <c r="U39" s="86">
        <f>LevelizationSchedule!Y229</f>
        <v>1046.6228040064875</v>
      </c>
      <c r="V39" s="86">
        <f>LevelizationSchedule!Z229</f>
        <v>1082.8528559307699</v>
      </c>
      <c r="W39" s="86">
        <f>LevelizationSchedule!AA229</f>
        <v>1119.7190363284992</v>
      </c>
      <c r="X39" s="86">
        <f>LevelizationSchedule!AB229</f>
        <v>1157.1730765048239</v>
      </c>
      <c r="Y39" s="86">
        <f>LevelizationSchedule!AC229</f>
        <v>1165.835112429643</v>
      </c>
      <c r="Z39" s="86">
        <f>LevelizationSchedule!AD229</f>
        <v>1167.8614974771779</v>
      </c>
      <c r="AA39" s="86">
        <f>LevelizationSchedule!AE229</f>
        <v>1170.8559269814275</v>
      </c>
      <c r="AB39" s="86">
        <f>LevelizationSchedule!AF229</f>
        <v>1174.669765318032</v>
      </c>
      <c r="AC39" s="86">
        <f>LevelizationSchedule!AG229</f>
        <v>1179.2101833378044</v>
      </c>
      <c r="AD39" s="86">
        <f>LevelizationSchedule!AH229</f>
        <v>1184.4542735209166</v>
      </c>
      <c r="AE39" s="86">
        <f>LevelizationSchedule!AI229</f>
        <v>1190.3384536516762</v>
      </c>
      <c r="AF39" s="86">
        <f>LevelizationSchedule!AJ229</f>
        <v>1194.7363181483877</v>
      </c>
      <c r="AG39" s="86">
        <f>LevelizationSchedule!AK229</f>
        <v>1198.9384539037571</v>
      </c>
      <c r="AH39" s="86">
        <f>LevelizationSchedule!AL229</f>
        <v>1203.286062079306</v>
      </c>
      <c r="AI39" s="86">
        <f>LevelizationSchedule!AM229</f>
        <v>1207.7126525029155</v>
      </c>
      <c r="AJ39" s="86">
        <f>LevelizationSchedule!AN229</f>
        <v>1212.0834120523232</v>
      </c>
      <c r="AK39" s="86">
        <f>LevelizationSchedule!AO229</f>
        <v>1216.3735087002924</v>
      </c>
      <c r="AL39" s="86">
        <f>LevelizationSchedule!AP229</f>
        <v>1220.5893280399148</v>
      </c>
      <c r="AM39" s="86">
        <f>LevelizationSchedule!AQ229</f>
        <v>1224.7682880375989</v>
      </c>
      <c r="AN39" s="86">
        <f>LevelizationSchedule!AR229</f>
        <v>1228.8719544761957</v>
      </c>
      <c r="AO39" s="86">
        <f>LevelizationSchedule!AS229</f>
        <v>1232.8671907618466</v>
      </c>
      <c r="AP39" s="87">
        <f t="shared" si="14"/>
        <v>0</v>
      </c>
      <c r="AQ39" s="87">
        <f t="shared" si="14"/>
        <v>0</v>
      </c>
      <c r="AR39" s="87">
        <f t="shared" si="14"/>
        <v>0</v>
      </c>
      <c r="AS39" s="87">
        <f t="shared" si="14"/>
        <v>0</v>
      </c>
      <c r="AT39" s="87">
        <f t="shared" si="14"/>
        <v>0</v>
      </c>
      <c r="AU39" s="87">
        <f t="shared" si="14"/>
        <v>0</v>
      </c>
      <c r="AV39" s="87">
        <f t="shared" si="14"/>
        <v>0</v>
      </c>
      <c r="AW39" s="87">
        <f t="shared" si="14"/>
        <v>59.877504385630736</v>
      </c>
      <c r="AX39" s="87">
        <f t="shared" si="14"/>
        <v>119.43381730369268</v>
      </c>
      <c r="AY39" s="87">
        <f t="shared" si="14"/>
        <v>178.67343750675855</v>
      </c>
      <c r="AZ39" s="87">
        <f t="shared" si="14"/>
        <v>237.60082472547242</v>
      </c>
      <c r="BA39" s="87">
        <f t="shared" si="14"/>
        <v>296.22040008642466</v>
      </c>
      <c r="BB39" s="87">
        <f t="shared" si="14"/>
        <v>354.53654652597658</v>
      </c>
      <c r="BC39" s="87">
        <f t="shared" si="14"/>
        <v>401.78735297146596</v>
      </c>
      <c r="BD39" s="87">
        <f t="shared" si="14"/>
        <v>438.66772473009286</v>
      </c>
      <c r="BE39" s="87">
        <f t="shared" si="14"/>
        <v>475.57788787390859</v>
      </c>
      <c r="BF39" s="87">
        <f t="shared" ref="BF39:BS59" si="18">T39*50%</f>
        <v>505.51929690571495</v>
      </c>
      <c r="BG39" s="87">
        <f t="shared" si="18"/>
        <v>523.31140200324376</v>
      </c>
      <c r="BH39" s="87">
        <f t="shared" si="18"/>
        <v>541.42642796538496</v>
      </c>
      <c r="BI39" s="87">
        <f t="shared" si="18"/>
        <v>559.85951816424961</v>
      </c>
      <c r="BJ39" s="87">
        <f t="shared" si="18"/>
        <v>578.58653825241197</v>
      </c>
      <c r="BK39" s="87">
        <f t="shared" si="18"/>
        <v>582.9175562148215</v>
      </c>
      <c r="BL39" s="87">
        <f t="shared" si="18"/>
        <v>583.93074873858893</v>
      </c>
      <c r="BM39" s="87">
        <f t="shared" si="18"/>
        <v>585.42796349071375</v>
      </c>
      <c r="BN39" s="87">
        <f t="shared" si="18"/>
        <v>587.33488265901599</v>
      </c>
      <c r="BO39" s="87">
        <f t="shared" si="18"/>
        <v>589.60509166890222</v>
      </c>
      <c r="BP39" s="87">
        <f t="shared" si="18"/>
        <v>592.22713676045828</v>
      </c>
      <c r="BQ39" s="87">
        <f t="shared" si="18"/>
        <v>595.16922682583811</v>
      </c>
      <c r="BR39" s="87">
        <f t="shared" si="18"/>
        <v>597.36815907419384</v>
      </c>
      <c r="BS39" s="87">
        <f t="shared" si="18"/>
        <v>599.46922695187857</v>
      </c>
      <c r="BT39" s="87">
        <f t="shared" si="15"/>
        <v>601.64303103965301</v>
      </c>
      <c r="BU39" s="87">
        <f t="shared" si="15"/>
        <v>603.85632625145774</v>
      </c>
      <c r="BV39" s="87">
        <f t="shared" si="11"/>
        <v>606.04170602616159</v>
      </c>
      <c r="BW39" s="87">
        <f t="shared" si="2"/>
        <v>608.1867543501462</v>
      </c>
      <c r="BX39" s="87">
        <f t="shared" si="2"/>
        <v>610.29466401995739</v>
      </c>
      <c r="BY39" s="87">
        <f t="shared" si="2"/>
        <v>612.38414401879947</v>
      </c>
      <c r="BZ39" s="87">
        <f t="shared" si="2"/>
        <v>614.43597723809785</v>
      </c>
      <c r="CA39" s="87">
        <f t="shared" si="2"/>
        <v>616.43359538092329</v>
      </c>
      <c r="CB39" s="88">
        <f t="shared" si="16"/>
        <v>0</v>
      </c>
      <c r="CC39" s="88">
        <f t="shared" si="16"/>
        <v>0</v>
      </c>
      <c r="CD39" s="88">
        <f t="shared" si="16"/>
        <v>0</v>
      </c>
      <c r="CE39" s="88">
        <f t="shared" si="16"/>
        <v>0</v>
      </c>
      <c r="CF39" s="88">
        <f t="shared" si="16"/>
        <v>0</v>
      </c>
      <c r="CG39" s="88">
        <f t="shared" si="16"/>
        <v>0</v>
      </c>
      <c r="CH39" s="88">
        <f t="shared" si="16"/>
        <v>0</v>
      </c>
      <c r="CI39" s="88">
        <f t="shared" si="16"/>
        <v>59.877504385630736</v>
      </c>
      <c r="CJ39" s="88">
        <f t="shared" si="16"/>
        <v>119.43381730369268</v>
      </c>
      <c r="CK39" s="88">
        <f t="shared" si="16"/>
        <v>178.67343750675855</v>
      </c>
      <c r="CL39" s="88">
        <f t="shared" si="16"/>
        <v>237.60082472547242</v>
      </c>
      <c r="CM39" s="88">
        <f t="shared" si="16"/>
        <v>296.22040008642466</v>
      </c>
      <c r="CN39" s="88">
        <f t="shared" si="16"/>
        <v>354.53654652597658</v>
      </c>
      <c r="CO39" s="88">
        <f t="shared" si="16"/>
        <v>401.78735297146596</v>
      </c>
      <c r="CP39" s="88">
        <f t="shared" si="16"/>
        <v>438.66772473009286</v>
      </c>
      <c r="CQ39" s="88">
        <f t="shared" si="16"/>
        <v>475.57788787390859</v>
      </c>
      <c r="CR39" s="88">
        <f t="shared" ref="CR39:DE59" si="19">T39*50%</f>
        <v>505.51929690571495</v>
      </c>
      <c r="CS39" s="88">
        <f t="shared" si="19"/>
        <v>523.31140200324376</v>
      </c>
      <c r="CT39" s="88">
        <f t="shared" si="19"/>
        <v>541.42642796538496</v>
      </c>
      <c r="CU39" s="88">
        <f t="shared" si="19"/>
        <v>559.85951816424961</v>
      </c>
      <c r="CV39" s="88">
        <f t="shared" si="19"/>
        <v>578.58653825241197</v>
      </c>
      <c r="CW39" s="88">
        <f t="shared" si="19"/>
        <v>582.9175562148215</v>
      </c>
      <c r="CX39" s="88">
        <f t="shared" si="19"/>
        <v>583.93074873858893</v>
      </c>
      <c r="CY39" s="88">
        <f t="shared" si="19"/>
        <v>585.42796349071375</v>
      </c>
      <c r="CZ39" s="88">
        <f t="shared" si="19"/>
        <v>587.33488265901599</v>
      </c>
      <c r="DA39" s="88">
        <f t="shared" si="19"/>
        <v>589.60509166890222</v>
      </c>
      <c r="DB39" s="88">
        <f t="shared" si="19"/>
        <v>592.22713676045828</v>
      </c>
      <c r="DC39" s="88">
        <f t="shared" si="19"/>
        <v>595.16922682583811</v>
      </c>
      <c r="DD39" s="88">
        <f t="shared" si="19"/>
        <v>597.36815907419384</v>
      </c>
      <c r="DE39" s="88">
        <f t="shared" si="19"/>
        <v>599.46922695187857</v>
      </c>
      <c r="DF39" s="88">
        <f t="shared" si="17"/>
        <v>601.64303103965301</v>
      </c>
      <c r="DG39" s="88">
        <f t="shared" si="17"/>
        <v>603.85632625145774</v>
      </c>
      <c r="DH39" s="88">
        <f t="shared" si="13"/>
        <v>606.04170602616159</v>
      </c>
      <c r="DI39" s="88">
        <f t="shared" si="5"/>
        <v>608.1867543501462</v>
      </c>
      <c r="DJ39" s="88">
        <f t="shared" si="5"/>
        <v>610.29466401995739</v>
      </c>
      <c r="DK39" s="88">
        <f t="shared" si="5"/>
        <v>612.38414401879947</v>
      </c>
      <c r="DL39" s="88">
        <f t="shared" si="5"/>
        <v>614.43597723809785</v>
      </c>
      <c r="DM39" s="88">
        <f t="shared" si="5"/>
        <v>616.43359538092329</v>
      </c>
    </row>
    <row r="40" spans="2:117" x14ac:dyDescent="0.35">
      <c r="B40" s="27" t="s">
        <v>2104</v>
      </c>
      <c r="C40" s="27" t="s">
        <v>76</v>
      </c>
      <c r="D40" s="86">
        <f>LevelizationSchedule!H230</f>
        <v>0</v>
      </c>
      <c r="E40" s="86">
        <f>LevelizationSchedule!I230</f>
        <v>0</v>
      </c>
      <c r="F40" s="86">
        <f>LevelizationSchedule!J230</f>
        <v>0</v>
      </c>
      <c r="G40" s="86">
        <f>LevelizationSchedule!K230</f>
        <v>0</v>
      </c>
      <c r="H40" s="86">
        <f>LevelizationSchedule!L230</f>
        <v>0</v>
      </c>
      <c r="I40" s="86">
        <f>LevelizationSchedule!M230</f>
        <v>0</v>
      </c>
      <c r="J40" s="86">
        <f>LevelizationSchedule!N230</f>
        <v>0</v>
      </c>
      <c r="K40" s="86">
        <f>LevelizationSchedule!O230</f>
        <v>21.690397628808583</v>
      </c>
      <c r="L40" s="86">
        <f>LevelizationSchedule!P230</f>
        <v>60.078135206849744</v>
      </c>
      <c r="M40" s="86">
        <f>LevelizationSchedule!Q230</f>
        <v>104.25202273647481</v>
      </c>
      <c r="N40" s="86">
        <f>LevelizationSchedule!R230</f>
        <v>161.9182764833842</v>
      </c>
      <c r="O40" s="86">
        <f>LevelizationSchedule!S230</f>
        <v>212.0347449395166</v>
      </c>
      <c r="P40" s="86">
        <f>LevelizationSchedule!T230</f>
        <v>262.15650987459071</v>
      </c>
      <c r="Q40" s="86">
        <f>LevelizationSchedule!U230</f>
        <v>308.38848890015265</v>
      </c>
      <c r="R40" s="86">
        <f>LevelizationSchedule!V230</f>
        <v>347.94702060844793</v>
      </c>
      <c r="S40" s="86">
        <f>LevelizationSchedule!W230</f>
        <v>383.69296099894308</v>
      </c>
      <c r="T40" s="86">
        <f>LevelizationSchedule!X230</f>
        <v>413.61148790596542</v>
      </c>
      <c r="U40" s="86">
        <f>LevelizationSchedule!Y230</f>
        <v>436.35585813982465</v>
      </c>
      <c r="V40" s="86">
        <f>LevelizationSchedule!Z230</f>
        <v>456.53777462785547</v>
      </c>
      <c r="W40" s="86">
        <f>LevelizationSchedule!AA230</f>
        <v>474.24919743917638</v>
      </c>
      <c r="X40" s="86">
        <f>LevelizationSchedule!AB230</f>
        <v>490.39724466828579</v>
      </c>
      <c r="Y40" s="86">
        <f>LevelizationSchedule!AC230</f>
        <v>503.12786023259565</v>
      </c>
      <c r="Z40" s="86">
        <f>LevelizationSchedule!AD230</f>
        <v>510.77754220196778</v>
      </c>
      <c r="AA40" s="86">
        <f>LevelizationSchedule!AE230</f>
        <v>516.34407575384307</v>
      </c>
      <c r="AB40" s="86">
        <f>LevelizationSchedule!AF230</f>
        <v>518.62952525135597</v>
      </c>
      <c r="AC40" s="86">
        <f>LevelizationSchedule!AG230</f>
        <v>522.29433071200947</v>
      </c>
      <c r="AD40" s="86">
        <f>LevelizationSchedule!AH230</f>
        <v>526.81300330483612</v>
      </c>
      <c r="AE40" s="86">
        <f>LevelizationSchedule!AI230</f>
        <v>531.68317873499404</v>
      </c>
      <c r="AF40" s="86">
        <f>LevelizationSchedule!AJ230</f>
        <v>536.50975201634742</v>
      </c>
      <c r="AG40" s="86">
        <f>LevelizationSchedule!AK230</f>
        <v>541.17384443857725</v>
      </c>
      <c r="AH40" s="86">
        <f>LevelizationSchedule!AL230</f>
        <v>545.8388159178312</v>
      </c>
      <c r="AI40" s="86">
        <f>LevelizationSchedule!AM230</f>
        <v>550.37621385886155</v>
      </c>
      <c r="AJ40" s="86">
        <f>LevelizationSchedule!AN230</f>
        <v>555.0683826359317</v>
      </c>
      <c r="AK40" s="86">
        <f>LevelizationSchedule!AO230</f>
        <v>559.82708483616216</v>
      </c>
      <c r="AL40" s="86">
        <f>LevelizationSchedule!AP230</f>
        <v>564.61000755084035</v>
      </c>
      <c r="AM40" s="86">
        <f>LevelizationSchedule!AQ230</f>
        <v>569.41790365387544</v>
      </c>
      <c r="AN40" s="86">
        <f>LevelizationSchedule!AR230</f>
        <v>574.24987633554952</v>
      </c>
      <c r="AO40" s="86">
        <f>LevelizationSchedule!AS230</f>
        <v>579.09463857284277</v>
      </c>
      <c r="AP40" s="87">
        <f t="shared" si="14"/>
        <v>0</v>
      </c>
      <c r="AQ40" s="87">
        <f t="shared" si="14"/>
        <v>0</v>
      </c>
      <c r="AR40" s="87">
        <f t="shared" si="14"/>
        <v>0</v>
      </c>
      <c r="AS40" s="87">
        <f t="shared" si="14"/>
        <v>0</v>
      </c>
      <c r="AT40" s="87">
        <f t="shared" si="14"/>
        <v>0</v>
      </c>
      <c r="AU40" s="87">
        <f t="shared" si="14"/>
        <v>0</v>
      </c>
      <c r="AV40" s="87">
        <f t="shared" si="14"/>
        <v>0</v>
      </c>
      <c r="AW40" s="87">
        <f t="shared" si="14"/>
        <v>10.845198814404291</v>
      </c>
      <c r="AX40" s="87">
        <f t="shared" si="14"/>
        <v>30.039067603424872</v>
      </c>
      <c r="AY40" s="87">
        <f t="shared" si="14"/>
        <v>52.126011368237407</v>
      </c>
      <c r="AZ40" s="87">
        <f t="shared" si="14"/>
        <v>80.959138241692102</v>
      </c>
      <c r="BA40" s="87">
        <f t="shared" si="14"/>
        <v>106.0173724697583</v>
      </c>
      <c r="BB40" s="87">
        <f t="shared" si="14"/>
        <v>131.07825493729536</v>
      </c>
      <c r="BC40" s="87">
        <f t="shared" si="14"/>
        <v>154.19424445007633</v>
      </c>
      <c r="BD40" s="87">
        <f t="shared" si="14"/>
        <v>173.97351030422396</v>
      </c>
      <c r="BE40" s="87">
        <f t="shared" si="14"/>
        <v>191.84648049947154</v>
      </c>
      <c r="BF40" s="87">
        <f t="shared" si="18"/>
        <v>206.80574395298271</v>
      </c>
      <c r="BG40" s="87">
        <f t="shared" si="18"/>
        <v>218.17792906991232</v>
      </c>
      <c r="BH40" s="87">
        <f t="shared" si="18"/>
        <v>228.26888731392773</v>
      </c>
      <c r="BI40" s="87">
        <f t="shared" si="18"/>
        <v>237.12459871958819</v>
      </c>
      <c r="BJ40" s="87">
        <f t="shared" si="18"/>
        <v>245.1986223341429</v>
      </c>
      <c r="BK40" s="87">
        <f t="shared" si="18"/>
        <v>251.56393011629783</v>
      </c>
      <c r="BL40" s="87">
        <f t="shared" si="18"/>
        <v>255.38877110098389</v>
      </c>
      <c r="BM40" s="87">
        <f t="shared" si="18"/>
        <v>258.17203787692154</v>
      </c>
      <c r="BN40" s="87">
        <f t="shared" si="18"/>
        <v>259.31476262567799</v>
      </c>
      <c r="BO40" s="87">
        <f t="shared" si="18"/>
        <v>261.14716535600473</v>
      </c>
      <c r="BP40" s="87">
        <f t="shared" si="18"/>
        <v>263.40650165241806</v>
      </c>
      <c r="BQ40" s="87">
        <f t="shared" si="18"/>
        <v>265.84158936749702</v>
      </c>
      <c r="BR40" s="87">
        <f t="shared" si="18"/>
        <v>268.25487600817371</v>
      </c>
      <c r="BS40" s="87">
        <f t="shared" si="18"/>
        <v>270.58692221928862</v>
      </c>
      <c r="BT40" s="87">
        <f t="shared" si="15"/>
        <v>272.9194079589156</v>
      </c>
      <c r="BU40" s="87">
        <f t="shared" si="15"/>
        <v>275.18810692943077</v>
      </c>
      <c r="BV40" s="87">
        <f t="shared" si="11"/>
        <v>277.53419131796585</v>
      </c>
      <c r="BW40" s="87">
        <f t="shared" si="2"/>
        <v>279.91354241808108</v>
      </c>
      <c r="BX40" s="87">
        <f t="shared" si="2"/>
        <v>282.30500377542018</v>
      </c>
      <c r="BY40" s="87">
        <f t="shared" si="2"/>
        <v>284.70895182693772</v>
      </c>
      <c r="BZ40" s="87">
        <f t="shared" si="2"/>
        <v>287.12493816777476</v>
      </c>
      <c r="CA40" s="87">
        <f t="shared" si="2"/>
        <v>289.54731928642138</v>
      </c>
      <c r="CB40" s="88">
        <f t="shared" si="16"/>
        <v>0</v>
      </c>
      <c r="CC40" s="88">
        <f t="shared" si="16"/>
        <v>0</v>
      </c>
      <c r="CD40" s="88">
        <f t="shared" si="16"/>
        <v>0</v>
      </c>
      <c r="CE40" s="88">
        <f t="shared" si="16"/>
        <v>0</v>
      </c>
      <c r="CF40" s="88">
        <f t="shared" si="16"/>
        <v>0</v>
      </c>
      <c r="CG40" s="88">
        <f t="shared" si="16"/>
        <v>0</v>
      </c>
      <c r="CH40" s="88">
        <f t="shared" si="16"/>
        <v>0</v>
      </c>
      <c r="CI40" s="88">
        <f t="shared" si="16"/>
        <v>10.845198814404291</v>
      </c>
      <c r="CJ40" s="88">
        <f t="shared" si="16"/>
        <v>30.039067603424872</v>
      </c>
      <c r="CK40" s="88">
        <f t="shared" si="16"/>
        <v>52.126011368237407</v>
      </c>
      <c r="CL40" s="88">
        <f t="shared" si="16"/>
        <v>80.959138241692102</v>
      </c>
      <c r="CM40" s="88">
        <f t="shared" si="16"/>
        <v>106.0173724697583</v>
      </c>
      <c r="CN40" s="88">
        <f t="shared" si="16"/>
        <v>131.07825493729536</v>
      </c>
      <c r="CO40" s="88">
        <f t="shared" si="16"/>
        <v>154.19424445007633</v>
      </c>
      <c r="CP40" s="88">
        <f t="shared" si="16"/>
        <v>173.97351030422396</v>
      </c>
      <c r="CQ40" s="88">
        <f t="shared" si="16"/>
        <v>191.84648049947154</v>
      </c>
      <c r="CR40" s="88">
        <f t="shared" si="19"/>
        <v>206.80574395298271</v>
      </c>
      <c r="CS40" s="88">
        <f t="shared" si="19"/>
        <v>218.17792906991232</v>
      </c>
      <c r="CT40" s="88">
        <f t="shared" si="19"/>
        <v>228.26888731392773</v>
      </c>
      <c r="CU40" s="88">
        <f t="shared" si="19"/>
        <v>237.12459871958819</v>
      </c>
      <c r="CV40" s="88">
        <f t="shared" si="19"/>
        <v>245.1986223341429</v>
      </c>
      <c r="CW40" s="88">
        <f t="shared" si="19"/>
        <v>251.56393011629783</v>
      </c>
      <c r="CX40" s="88">
        <f t="shared" si="19"/>
        <v>255.38877110098389</v>
      </c>
      <c r="CY40" s="88">
        <f t="shared" si="19"/>
        <v>258.17203787692154</v>
      </c>
      <c r="CZ40" s="88">
        <f t="shared" si="19"/>
        <v>259.31476262567799</v>
      </c>
      <c r="DA40" s="88">
        <f t="shared" si="19"/>
        <v>261.14716535600473</v>
      </c>
      <c r="DB40" s="88">
        <f t="shared" si="19"/>
        <v>263.40650165241806</v>
      </c>
      <c r="DC40" s="88">
        <f t="shared" si="19"/>
        <v>265.84158936749702</v>
      </c>
      <c r="DD40" s="88">
        <f t="shared" si="19"/>
        <v>268.25487600817371</v>
      </c>
      <c r="DE40" s="88">
        <f t="shared" si="19"/>
        <v>270.58692221928862</v>
      </c>
      <c r="DF40" s="88">
        <f t="shared" si="17"/>
        <v>272.9194079589156</v>
      </c>
      <c r="DG40" s="88">
        <f t="shared" si="17"/>
        <v>275.18810692943077</v>
      </c>
      <c r="DH40" s="88">
        <f t="shared" si="13"/>
        <v>277.53419131796585</v>
      </c>
      <c r="DI40" s="88">
        <f t="shared" si="5"/>
        <v>279.91354241808108</v>
      </c>
      <c r="DJ40" s="88">
        <f t="shared" si="5"/>
        <v>282.30500377542018</v>
      </c>
      <c r="DK40" s="88">
        <f t="shared" si="5"/>
        <v>284.70895182693772</v>
      </c>
      <c r="DL40" s="88">
        <f t="shared" si="5"/>
        <v>287.12493816777476</v>
      </c>
      <c r="DM40" s="88">
        <f t="shared" si="5"/>
        <v>289.54731928642138</v>
      </c>
    </row>
    <row r="41" spans="2:117" x14ac:dyDescent="0.35">
      <c r="B41" s="27" t="s">
        <v>2105</v>
      </c>
      <c r="C41" s="27" t="s">
        <v>123</v>
      </c>
      <c r="D41" s="86">
        <f>LevelizationSchedule!H231</f>
        <v>0</v>
      </c>
      <c r="E41" s="86">
        <f>LevelizationSchedule!I231</f>
        <v>0</v>
      </c>
      <c r="F41" s="86">
        <f>LevelizationSchedule!J231</f>
        <v>0</v>
      </c>
      <c r="G41" s="86">
        <f>LevelizationSchedule!K231</f>
        <v>0</v>
      </c>
      <c r="H41" s="86">
        <f>LevelizationSchedule!L231</f>
        <v>0</v>
      </c>
      <c r="I41" s="86">
        <f>LevelizationSchedule!M231</f>
        <v>0</v>
      </c>
      <c r="J41" s="86">
        <f>LevelizationSchedule!N231</f>
        <v>0</v>
      </c>
      <c r="K41" s="86">
        <f>LevelizationSchedule!O231</f>
        <v>38.744402424443486</v>
      </c>
      <c r="L41" s="86">
        <f>LevelizationSchedule!P231</f>
        <v>77.41435457298283</v>
      </c>
      <c r="M41" s="86">
        <f>LevelizationSchedule!Q231</f>
        <v>116.01312944489194</v>
      </c>
      <c r="N41" s="86">
        <f>LevelizationSchedule!R231</f>
        <v>154.54398773572134</v>
      </c>
      <c r="O41" s="86">
        <f>LevelizationSchedule!S231</f>
        <v>193.01017812534761</v>
      </c>
      <c r="P41" s="86">
        <f>LevelizationSchedule!T231</f>
        <v>231.41493756447508</v>
      </c>
      <c r="Q41" s="86">
        <f>LevelizationSchedule!U231</f>
        <v>262.79506621831626</v>
      </c>
      <c r="R41" s="86">
        <f>LevelizationSchedule!V231</f>
        <v>287.57665482141766</v>
      </c>
      <c r="S41" s="86">
        <f>LevelizationSchedule!W231</f>
        <v>312.4670870531782</v>
      </c>
      <c r="T41" s="86">
        <f>LevelizationSchedule!X231</f>
        <v>332.93866645313364</v>
      </c>
      <c r="U41" s="86">
        <f>LevelizationSchedule!Y231</f>
        <v>345.62446755991601</v>
      </c>
      <c r="V41" s="86">
        <f>LevelizationSchedule!Z231</f>
        <v>358.56832880751313</v>
      </c>
      <c r="W41" s="86">
        <f>LevelizationSchedule!AA231</f>
        <v>371.76822372034025</v>
      </c>
      <c r="X41" s="86">
        <f>LevelizationSchedule!AB231</f>
        <v>385.20965015847617</v>
      </c>
      <c r="Y41" s="86">
        <f>LevelizationSchedule!AC231</f>
        <v>389.38839440165128</v>
      </c>
      <c r="Z41" s="86">
        <f>LevelizationSchedule!AD231</f>
        <v>391.44106893728662</v>
      </c>
      <c r="AA41" s="86">
        <f>LevelizationSchedule!AE231</f>
        <v>393.82047853780699</v>
      </c>
      <c r="AB41" s="86">
        <f>LevelizationSchedule!AF231</f>
        <v>396.47972263118152</v>
      </c>
      <c r="AC41" s="86">
        <f>LevelizationSchedule!AG231</f>
        <v>399.3897997914404</v>
      </c>
      <c r="AD41" s="86">
        <f>LevelizationSchedule!AH231</f>
        <v>402.54423531814524</v>
      </c>
      <c r="AE41" s="86">
        <f>LevelizationSchedule!AI231</f>
        <v>405.9233770568859</v>
      </c>
      <c r="AF41" s="86">
        <f>LevelizationSchedule!AJ231</f>
        <v>408.84012310449197</v>
      </c>
      <c r="AG41" s="86">
        <f>LevelizationSchedule!AK231</f>
        <v>411.73556262588812</v>
      </c>
      <c r="AH41" s="86">
        <f>LevelizationSchedule!AL231</f>
        <v>414.71984445699854</v>
      </c>
      <c r="AI41" s="86">
        <f>LevelizationSchedule!AM231</f>
        <v>417.77159688437001</v>
      </c>
      <c r="AJ41" s="86">
        <f>LevelizationSchedule!AN231</f>
        <v>420.84727264042908</v>
      </c>
      <c r="AK41" s="86">
        <f>LevelizationSchedule!AO231</f>
        <v>423.93875900349281</v>
      </c>
      <c r="AL41" s="86">
        <f>LevelizationSchedule!AP231</f>
        <v>427.04801667605648</v>
      </c>
      <c r="AM41" s="86">
        <f>LevelizationSchedule!AQ231</f>
        <v>430.18255007192079</v>
      </c>
      <c r="AN41" s="86">
        <f>LevelizationSchedule!AR231</f>
        <v>433.32565919042946</v>
      </c>
      <c r="AO41" s="86">
        <f>LevelizationSchedule!AS231</f>
        <v>436.46667029253422</v>
      </c>
      <c r="AP41" s="87">
        <f t="shared" si="14"/>
        <v>0</v>
      </c>
      <c r="AQ41" s="87">
        <f t="shared" si="14"/>
        <v>0</v>
      </c>
      <c r="AR41" s="87">
        <f t="shared" si="14"/>
        <v>0</v>
      </c>
      <c r="AS41" s="87">
        <f t="shared" si="14"/>
        <v>0</v>
      </c>
      <c r="AT41" s="87">
        <f t="shared" si="14"/>
        <v>0</v>
      </c>
      <c r="AU41" s="87">
        <f t="shared" si="14"/>
        <v>0</v>
      </c>
      <c r="AV41" s="87">
        <f t="shared" si="14"/>
        <v>0</v>
      </c>
      <c r="AW41" s="87">
        <f t="shared" si="14"/>
        <v>19.372201212221743</v>
      </c>
      <c r="AX41" s="87">
        <f t="shared" si="14"/>
        <v>38.707177286491415</v>
      </c>
      <c r="AY41" s="87">
        <f t="shared" si="14"/>
        <v>58.006564722445972</v>
      </c>
      <c r="AZ41" s="87">
        <f t="shared" si="14"/>
        <v>77.271993867860672</v>
      </c>
      <c r="BA41" s="87">
        <f t="shared" si="14"/>
        <v>96.505089062673804</v>
      </c>
      <c r="BB41" s="87">
        <f t="shared" si="14"/>
        <v>115.70746878223754</v>
      </c>
      <c r="BC41" s="87">
        <f t="shared" si="14"/>
        <v>131.39753310915813</v>
      </c>
      <c r="BD41" s="87">
        <f t="shared" si="14"/>
        <v>143.78832741070883</v>
      </c>
      <c r="BE41" s="87">
        <f t="shared" si="14"/>
        <v>156.2335435265891</v>
      </c>
      <c r="BF41" s="87">
        <f t="shared" si="18"/>
        <v>166.46933322656682</v>
      </c>
      <c r="BG41" s="87">
        <f t="shared" si="18"/>
        <v>172.81223377995801</v>
      </c>
      <c r="BH41" s="87">
        <f t="shared" si="18"/>
        <v>179.28416440375656</v>
      </c>
      <c r="BI41" s="87">
        <f t="shared" si="18"/>
        <v>185.88411186017012</v>
      </c>
      <c r="BJ41" s="87">
        <f t="shared" si="18"/>
        <v>192.60482507923808</v>
      </c>
      <c r="BK41" s="87">
        <f t="shared" si="18"/>
        <v>194.69419720082564</v>
      </c>
      <c r="BL41" s="87">
        <f t="shared" si="18"/>
        <v>195.72053446864331</v>
      </c>
      <c r="BM41" s="87">
        <f t="shared" si="18"/>
        <v>196.9102392689035</v>
      </c>
      <c r="BN41" s="87">
        <f t="shared" si="18"/>
        <v>198.23986131559076</v>
      </c>
      <c r="BO41" s="87">
        <f t="shared" si="18"/>
        <v>199.6948998957202</v>
      </c>
      <c r="BP41" s="87">
        <f t="shared" si="18"/>
        <v>201.27211765907262</v>
      </c>
      <c r="BQ41" s="87">
        <f t="shared" si="18"/>
        <v>202.96168852844295</v>
      </c>
      <c r="BR41" s="87">
        <f t="shared" si="18"/>
        <v>204.42006155224598</v>
      </c>
      <c r="BS41" s="87">
        <f t="shared" si="18"/>
        <v>205.86778131294406</v>
      </c>
      <c r="BT41" s="87">
        <f t="shared" si="15"/>
        <v>207.35992222849927</v>
      </c>
      <c r="BU41" s="87">
        <f t="shared" si="15"/>
        <v>208.88579844218501</v>
      </c>
      <c r="BV41" s="87">
        <f t="shared" si="11"/>
        <v>210.42363632021454</v>
      </c>
      <c r="BW41" s="87">
        <f t="shared" si="2"/>
        <v>211.9693795017464</v>
      </c>
      <c r="BX41" s="87">
        <f t="shared" si="2"/>
        <v>213.52400833802824</v>
      </c>
      <c r="BY41" s="87">
        <f t="shared" si="2"/>
        <v>215.09127503596039</v>
      </c>
      <c r="BZ41" s="87">
        <f t="shared" si="2"/>
        <v>216.66282959521473</v>
      </c>
      <c r="CA41" s="87">
        <f t="shared" si="2"/>
        <v>218.23333514626711</v>
      </c>
      <c r="CB41" s="88">
        <f t="shared" si="16"/>
        <v>0</v>
      </c>
      <c r="CC41" s="88">
        <f t="shared" si="16"/>
        <v>0</v>
      </c>
      <c r="CD41" s="88">
        <f t="shared" si="16"/>
        <v>0</v>
      </c>
      <c r="CE41" s="88">
        <f t="shared" si="16"/>
        <v>0</v>
      </c>
      <c r="CF41" s="88">
        <f t="shared" si="16"/>
        <v>0</v>
      </c>
      <c r="CG41" s="88">
        <f t="shared" si="16"/>
        <v>0</v>
      </c>
      <c r="CH41" s="88">
        <f t="shared" si="16"/>
        <v>0</v>
      </c>
      <c r="CI41" s="88">
        <f t="shared" si="16"/>
        <v>19.372201212221743</v>
      </c>
      <c r="CJ41" s="88">
        <f t="shared" si="16"/>
        <v>38.707177286491415</v>
      </c>
      <c r="CK41" s="88">
        <f t="shared" si="16"/>
        <v>58.006564722445972</v>
      </c>
      <c r="CL41" s="88">
        <f t="shared" si="16"/>
        <v>77.271993867860672</v>
      </c>
      <c r="CM41" s="88">
        <f t="shared" si="16"/>
        <v>96.505089062673804</v>
      </c>
      <c r="CN41" s="88">
        <f t="shared" si="16"/>
        <v>115.70746878223754</v>
      </c>
      <c r="CO41" s="88">
        <f t="shared" si="16"/>
        <v>131.39753310915813</v>
      </c>
      <c r="CP41" s="88">
        <f t="shared" si="16"/>
        <v>143.78832741070883</v>
      </c>
      <c r="CQ41" s="88">
        <f t="shared" si="16"/>
        <v>156.2335435265891</v>
      </c>
      <c r="CR41" s="88">
        <f t="shared" si="19"/>
        <v>166.46933322656682</v>
      </c>
      <c r="CS41" s="88">
        <f t="shared" si="19"/>
        <v>172.81223377995801</v>
      </c>
      <c r="CT41" s="88">
        <f t="shared" si="19"/>
        <v>179.28416440375656</v>
      </c>
      <c r="CU41" s="88">
        <f t="shared" si="19"/>
        <v>185.88411186017012</v>
      </c>
      <c r="CV41" s="88">
        <f t="shared" si="19"/>
        <v>192.60482507923808</v>
      </c>
      <c r="CW41" s="88">
        <f t="shared" si="19"/>
        <v>194.69419720082564</v>
      </c>
      <c r="CX41" s="88">
        <f t="shared" si="19"/>
        <v>195.72053446864331</v>
      </c>
      <c r="CY41" s="88">
        <f t="shared" si="19"/>
        <v>196.9102392689035</v>
      </c>
      <c r="CZ41" s="88">
        <f t="shared" si="19"/>
        <v>198.23986131559076</v>
      </c>
      <c r="DA41" s="88">
        <f t="shared" si="19"/>
        <v>199.6948998957202</v>
      </c>
      <c r="DB41" s="88">
        <f t="shared" si="19"/>
        <v>201.27211765907262</v>
      </c>
      <c r="DC41" s="88">
        <f t="shared" si="19"/>
        <v>202.96168852844295</v>
      </c>
      <c r="DD41" s="88">
        <f t="shared" si="19"/>
        <v>204.42006155224598</v>
      </c>
      <c r="DE41" s="88">
        <f t="shared" si="19"/>
        <v>205.86778131294406</v>
      </c>
      <c r="DF41" s="88">
        <f t="shared" si="17"/>
        <v>207.35992222849927</v>
      </c>
      <c r="DG41" s="88">
        <f t="shared" si="17"/>
        <v>208.88579844218501</v>
      </c>
      <c r="DH41" s="88">
        <f t="shared" si="13"/>
        <v>210.42363632021454</v>
      </c>
      <c r="DI41" s="88">
        <f t="shared" si="5"/>
        <v>211.9693795017464</v>
      </c>
      <c r="DJ41" s="88">
        <f t="shared" si="5"/>
        <v>213.52400833802824</v>
      </c>
      <c r="DK41" s="88">
        <f t="shared" si="5"/>
        <v>215.09127503596039</v>
      </c>
      <c r="DL41" s="88">
        <f t="shared" si="5"/>
        <v>216.66282959521473</v>
      </c>
      <c r="DM41" s="88">
        <f t="shared" si="5"/>
        <v>218.23333514626711</v>
      </c>
    </row>
    <row r="42" spans="2:117" x14ac:dyDescent="0.35">
      <c r="B42" s="27" t="s">
        <v>2106</v>
      </c>
      <c r="C42" s="27" t="s">
        <v>187</v>
      </c>
      <c r="D42" s="86">
        <f>LevelizationSchedule!H232</f>
        <v>0</v>
      </c>
      <c r="E42" s="86">
        <f>LevelizationSchedule!I232</f>
        <v>0</v>
      </c>
      <c r="F42" s="86">
        <f>LevelizationSchedule!J232</f>
        <v>0</v>
      </c>
      <c r="G42" s="86">
        <f>LevelizationSchedule!K232</f>
        <v>0</v>
      </c>
      <c r="H42" s="86">
        <f>LevelizationSchedule!L232</f>
        <v>0</v>
      </c>
      <c r="I42" s="86">
        <f>LevelizationSchedule!M232</f>
        <v>0</v>
      </c>
      <c r="J42" s="86">
        <f>LevelizationSchedule!N232</f>
        <v>0</v>
      </c>
      <c r="K42" s="86">
        <f>LevelizationSchedule!O232</f>
        <v>139.6298567182931</v>
      </c>
      <c r="L42" s="86">
        <f>LevelizationSchedule!P232</f>
        <v>254.65505672268358</v>
      </c>
      <c r="M42" s="86">
        <f>LevelizationSchedule!Q232</f>
        <v>368.92621978812781</v>
      </c>
      <c r="N42" s="86">
        <f>LevelizationSchedule!R232</f>
        <v>482.45223877041406</v>
      </c>
      <c r="O42" s="86">
        <f>LevelizationSchedule!S232</f>
        <v>595.24192221350654</v>
      </c>
      <c r="P42" s="86">
        <f>LevelizationSchedule!T232</f>
        <v>707.30399520842286</v>
      </c>
      <c r="Q42" s="86">
        <f>LevelizationSchedule!U232</f>
        <v>793.54099687441487</v>
      </c>
      <c r="R42" s="86">
        <f>LevelizationSchedule!V232</f>
        <v>859.79850440376288</v>
      </c>
      <c r="S42" s="86">
        <f>LevelizationSchedule!W232</f>
        <v>930.08193849123825</v>
      </c>
      <c r="T42" s="86">
        <f>LevelizationSchedule!X232</f>
        <v>984.01243965706919</v>
      </c>
      <c r="U42" s="86">
        <f>LevelizationSchedule!Y232</f>
        <v>1012.2564382894647</v>
      </c>
      <c r="V42" s="86">
        <f>LevelizationSchedule!Z232</f>
        <v>1045.9481604637076</v>
      </c>
      <c r="W42" s="86">
        <f>LevelizationSchedule!AA232</f>
        <v>1080.2084331844194</v>
      </c>
      <c r="X42" s="86">
        <f>LevelizationSchedule!AB232</f>
        <v>1114.9932423430466</v>
      </c>
      <c r="Y42" s="86">
        <f>LevelizationSchedule!AC232</f>
        <v>1116.065394193771</v>
      </c>
      <c r="Z42" s="86">
        <f>LevelizationSchedule!AD232</f>
        <v>1115.0129737889433</v>
      </c>
      <c r="AA42" s="86">
        <f>LevelizationSchedule!AE232</f>
        <v>1116.3907961324951</v>
      </c>
      <c r="AB42" s="86">
        <f>LevelizationSchedule!AF232</f>
        <v>1118.5657290152155</v>
      </c>
      <c r="AC42" s="86">
        <f>LevelizationSchedule!AG232</f>
        <v>1121.4419395704472</v>
      </c>
      <c r="AD42" s="86">
        <f>LevelizationSchedule!AH232</f>
        <v>1124.9899744700424</v>
      </c>
      <c r="AE42" s="86">
        <f>LevelizationSchedule!AI232</f>
        <v>1129.1512615854172</v>
      </c>
      <c r="AF42" s="86">
        <f>LevelizationSchedule!AJ232</f>
        <v>1131.4866712485803</v>
      </c>
      <c r="AG42" s="86">
        <f>LevelizationSchedule!AK232</f>
        <v>1134.1916183652509</v>
      </c>
      <c r="AH42" s="86">
        <f>LevelizationSchedule!AL232</f>
        <v>1137.3390396787586</v>
      </c>
      <c r="AI42" s="86">
        <f>LevelizationSchedule!AM232</f>
        <v>1140.7963282727824</v>
      </c>
      <c r="AJ42" s="86">
        <f>LevelizationSchedule!AN232</f>
        <v>1144.4385435366294</v>
      </c>
      <c r="AK42" s="86">
        <f>LevelizationSchedule!AO232</f>
        <v>1148.2308155677617</v>
      </c>
      <c r="AL42" s="86">
        <f>LevelizationSchedule!AP232</f>
        <v>1152.1757261199996</v>
      </c>
      <c r="AM42" s="86">
        <f>LevelizationSchedule!AQ232</f>
        <v>1156.2664379993084</v>
      </c>
      <c r="AN42" s="86">
        <f>LevelizationSchedule!AR232</f>
        <v>1160.4314732998196</v>
      </c>
      <c r="AO42" s="86">
        <f>LevelizationSchedule!AS232</f>
        <v>1164.6353085439457</v>
      </c>
      <c r="AP42" s="87">
        <f t="shared" si="14"/>
        <v>0</v>
      </c>
      <c r="AQ42" s="87">
        <f t="shared" si="14"/>
        <v>0</v>
      </c>
      <c r="AR42" s="87">
        <f t="shared" si="14"/>
        <v>0</v>
      </c>
      <c r="AS42" s="87">
        <f t="shared" si="14"/>
        <v>0</v>
      </c>
      <c r="AT42" s="87">
        <f t="shared" si="14"/>
        <v>0</v>
      </c>
      <c r="AU42" s="87">
        <f t="shared" si="14"/>
        <v>0</v>
      </c>
      <c r="AV42" s="87">
        <f t="shared" si="14"/>
        <v>0</v>
      </c>
      <c r="AW42" s="87">
        <f t="shared" si="14"/>
        <v>69.814928359146549</v>
      </c>
      <c r="AX42" s="87">
        <f t="shared" si="14"/>
        <v>127.32752836134179</v>
      </c>
      <c r="AY42" s="87">
        <f t="shared" si="14"/>
        <v>184.4631098940639</v>
      </c>
      <c r="AZ42" s="87">
        <f t="shared" si="14"/>
        <v>241.22611938520703</v>
      </c>
      <c r="BA42" s="87">
        <f t="shared" si="14"/>
        <v>297.62096110675327</v>
      </c>
      <c r="BB42" s="87">
        <f t="shared" si="14"/>
        <v>353.65199760421143</v>
      </c>
      <c r="BC42" s="87">
        <f t="shared" si="14"/>
        <v>396.77049843720744</v>
      </c>
      <c r="BD42" s="87">
        <f t="shared" si="14"/>
        <v>429.89925220188144</v>
      </c>
      <c r="BE42" s="87">
        <f t="shared" si="14"/>
        <v>465.04096924561912</v>
      </c>
      <c r="BF42" s="87">
        <f t="shared" si="18"/>
        <v>492.0062198285346</v>
      </c>
      <c r="BG42" s="87">
        <f t="shared" si="18"/>
        <v>506.12821914473233</v>
      </c>
      <c r="BH42" s="87">
        <f t="shared" si="18"/>
        <v>522.9740802318538</v>
      </c>
      <c r="BI42" s="87">
        <f t="shared" si="18"/>
        <v>540.1042165922097</v>
      </c>
      <c r="BJ42" s="87">
        <f t="shared" si="18"/>
        <v>557.49662117152332</v>
      </c>
      <c r="BK42" s="87">
        <f t="shared" si="18"/>
        <v>558.0326970968855</v>
      </c>
      <c r="BL42" s="87">
        <f t="shared" si="18"/>
        <v>557.50648689447166</v>
      </c>
      <c r="BM42" s="87">
        <f t="shared" si="18"/>
        <v>558.19539806624755</v>
      </c>
      <c r="BN42" s="87">
        <f t="shared" si="18"/>
        <v>559.28286450760777</v>
      </c>
      <c r="BO42" s="87">
        <f t="shared" si="18"/>
        <v>560.72096978522359</v>
      </c>
      <c r="BP42" s="87">
        <f t="shared" si="18"/>
        <v>562.4949872350212</v>
      </c>
      <c r="BQ42" s="87">
        <f t="shared" si="18"/>
        <v>564.57563079270858</v>
      </c>
      <c r="BR42" s="87">
        <f t="shared" si="18"/>
        <v>565.74333562429013</v>
      </c>
      <c r="BS42" s="87">
        <f t="shared" si="18"/>
        <v>567.09580918262543</v>
      </c>
      <c r="BT42" s="87">
        <f t="shared" si="15"/>
        <v>568.66951983937929</v>
      </c>
      <c r="BU42" s="87">
        <f t="shared" si="15"/>
        <v>570.39816413639119</v>
      </c>
      <c r="BV42" s="87">
        <f t="shared" si="11"/>
        <v>572.21927176831468</v>
      </c>
      <c r="BW42" s="87">
        <f t="shared" si="2"/>
        <v>574.11540778388087</v>
      </c>
      <c r="BX42" s="87">
        <f t="shared" si="2"/>
        <v>576.08786305999979</v>
      </c>
      <c r="BY42" s="87">
        <f t="shared" si="2"/>
        <v>578.13321899965422</v>
      </c>
      <c r="BZ42" s="87">
        <f t="shared" si="2"/>
        <v>580.21573664990979</v>
      </c>
      <c r="CA42" s="87">
        <f t="shared" si="2"/>
        <v>582.31765427197286</v>
      </c>
      <c r="CB42" s="88">
        <f t="shared" si="16"/>
        <v>0</v>
      </c>
      <c r="CC42" s="88">
        <f t="shared" si="16"/>
        <v>0</v>
      </c>
      <c r="CD42" s="88">
        <f t="shared" si="16"/>
        <v>0</v>
      </c>
      <c r="CE42" s="88">
        <f t="shared" si="16"/>
        <v>0</v>
      </c>
      <c r="CF42" s="88">
        <f t="shared" si="16"/>
        <v>0</v>
      </c>
      <c r="CG42" s="88">
        <f t="shared" si="16"/>
        <v>0</v>
      </c>
      <c r="CH42" s="88">
        <f t="shared" si="16"/>
        <v>0</v>
      </c>
      <c r="CI42" s="88">
        <f t="shared" si="16"/>
        <v>69.814928359146549</v>
      </c>
      <c r="CJ42" s="88">
        <f t="shared" si="16"/>
        <v>127.32752836134179</v>
      </c>
      <c r="CK42" s="88">
        <f t="shared" si="16"/>
        <v>184.4631098940639</v>
      </c>
      <c r="CL42" s="88">
        <f t="shared" si="16"/>
        <v>241.22611938520703</v>
      </c>
      <c r="CM42" s="88">
        <f t="shared" si="16"/>
        <v>297.62096110675327</v>
      </c>
      <c r="CN42" s="88">
        <f t="shared" si="16"/>
        <v>353.65199760421143</v>
      </c>
      <c r="CO42" s="88">
        <f t="shared" si="16"/>
        <v>396.77049843720744</v>
      </c>
      <c r="CP42" s="88">
        <f t="shared" si="16"/>
        <v>429.89925220188144</v>
      </c>
      <c r="CQ42" s="88">
        <f t="shared" si="16"/>
        <v>465.04096924561912</v>
      </c>
      <c r="CR42" s="88">
        <f t="shared" si="19"/>
        <v>492.0062198285346</v>
      </c>
      <c r="CS42" s="88">
        <f t="shared" si="19"/>
        <v>506.12821914473233</v>
      </c>
      <c r="CT42" s="88">
        <f t="shared" si="19"/>
        <v>522.9740802318538</v>
      </c>
      <c r="CU42" s="88">
        <f t="shared" si="19"/>
        <v>540.1042165922097</v>
      </c>
      <c r="CV42" s="88">
        <f t="shared" si="19"/>
        <v>557.49662117152332</v>
      </c>
      <c r="CW42" s="88">
        <f t="shared" si="19"/>
        <v>558.0326970968855</v>
      </c>
      <c r="CX42" s="88">
        <f t="shared" si="19"/>
        <v>557.50648689447166</v>
      </c>
      <c r="CY42" s="88">
        <f t="shared" si="19"/>
        <v>558.19539806624755</v>
      </c>
      <c r="CZ42" s="88">
        <f t="shared" si="19"/>
        <v>559.28286450760777</v>
      </c>
      <c r="DA42" s="88">
        <f t="shared" si="19"/>
        <v>560.72096978522359</v>
      </c>
      <c r="DB42" s="88">
        <f t="shared" si="19"/>
        <v>562.4949872350212</v>
      </c>
      <c r="DC42" s="88">
        <f t="shared" si="19"/>
        <v>564.57563079270858</v>
      </c>
      <c r="DD42" s="88">
        <f t="shared" si="19"/>
        <v>565.74333562429013</v>
      </c>
      <c r="DE42" s="88">
        <f t="shared" si="19"/>
        <v>567.09580918262543</v>
      </c>
      <c r="DF42" s="88">
        <f t="shared" si="17"/>
        <v>568.66951983937929</v>
      </c>
      <c r="DG42" s="88">
        <f t="shared" si="17"/>
        <v>570.39816413639119</v>
      </c>
      <c r="DH42" s="88">
        <f t="shared" si="13"/>
        <v>572.21927176831468</v>
      </c>
      <c r="DI42" s="88">
        <f t="shared" si="5"/>
        <v>574.11540778388087</v>
      </c>
      <c r="DJ42" s="88">
        <f t="shared" si="5"/>
        <v>576.08786305999979</v>
      </c>
      <c r="DK42" s="88">
        <f t="shared" si="5"/>
        <v>578.13321899965422</v>
      </c>
      <c r="DL42" s="88">
        <f t="shared" si="5"/>
        <v>580.21573664990979</v>
      </c>
      <c r="DM42" s="88">
        <f t="shared" si="5"/>
        <v>582.31765427197286</v>
      </c>
    </row>
    <row r="43" spans="2:117" x14ac:dyDescent="0.35">
      <c r="B43" s="27" t="s">
        <v>2107</v>
      </c>
      <c r="C43" s="27" t="s">
        <v>208</v>
      </c>
      <c r="D43" s="86">
        <f>LevelizationSchedule!H233</f>
        <v>0</v>
      </c>
      <c r="E43" s="86">
        <f>LevelizationSchedule!I233</f>
        <v>0</v>
      </c>
      <c r="F43" s="86">
        <f>LevelizationSchedule!J233</f>
        <v>0</v>
      </c>
      <c r="G43" s="86">
        <f>LevelizationSchedule!K233</f>
        <v>0</v>
      </c>
      <c r="H43" s="86">
        <f>LevelizationSchedule!L233</f>
        <v>0</v>
      </c>
      <c r="I43" s="86">
        <f>LevelizationSchedule!M233</f>
        <v>0</v>
      </c>
      <c r="J43" s="86">
        <f>LevelizationSchedule!N233</f>
        <v>0</v>
      </c>
      <c r="K43" s="86">
        <f>LevelizationSchedule!O233</f>
        <v>6.1736101290422205</v>
      </c>
      <c r="L43" s="86">
        <f>LevelizationSchedule!P233</f>
        <v>12.309779751355183</v>
      </c>
      <c r="M43" s="86">
        <f>LevelizationSchedule!Q233</f>
        <v>18.408978884768043</v>
      </c>
      <c r="N43" s="86">
        <f>LevelizationSchedule!R233</f>
        <v>24.471673223205642</v>
      </c>
      <c r="O43" s="86">
        <f>LevelizationSchedule!S233</f>
        <v>30.498324181408353</v>
      </c>
      <c r="P43" s="86">
        <f>LevelizationSchedule!T233</f>
        <v>36.489388939210528</v>
      </c>
      <c r="Q43" s="86">
        <f>LevelizationSchedule!U233</f>
        <v>41.335276418135443</v>
      </c>
      <c r="R43" s="86">
        <f>LevelizationSchedule!V233</f>
        <v>45.108416369832625</v>
      </c>
      <c r="S43" s="86">
        <f>LevelizationSchedule!W233</f>
        <v>48.881848816628171</v>
      </c>
      <c r="T43" s="86">
        <f>LevelizationSchedule!X233</f>
        <v>51.933982644828987</v>
      </c>
      <c r="U43" s="86">
        <f>LevelizationSchedule!Y233</f>
        <v>53.731174751092091</v>
      </c>
      <c r="V43" s="86">
        <f>LevelizationSchedule!Z233</f>
        <v>55.560229761288056</v>
      </c>
      <c r="W43" s="86">
        <f>LevelizationSchedule!AA233</f>
        <v>57.420617982532107</v>
      </c>
      <c r="X43" s="86">
        <f>LevelizationSchedule!AB233</f>
        <v>59.309822348769131</v>
      </c>
      <c r="Y43" s="86">
        <f>LevelizationSchedule!AC233</f>
        <v>59.713225041559426</v>
      </c>
      <c r="Z43" s="86">
        <f>LevelizationSchedule!AD233</f>
        <v>59.774064093651155</v>
      </c>
      <c r="AA43" s="86">
        <f>LevelizationSchedule!AE233</f>
        <v>59.884562917461096</v>
      </c>
      <c r="AB43" s="86">
        <f>LevelizationSchedule!AF233</f>
        <v>60.037023129464821</v>
      </c>
      <c r="AC43" s="86">
        <f>LevelizationSchedule!AG233</f>
        <v>60.22662850741645</v>
      </c>
      <c r="AD43" s="86">
        <f>LevelizationSchedule!AH233</f>
        <v>60.452170660147885</v>
      </c>
      <c r="AE43" s="86">
        <f>LevelizationSchedule!AI233</f>
        <v>60.710345053717603</v>
      </c>
      <c r="AF43" s="86">
        <f>LevelizationSchedule!AJ233</f>
        <v>60.891506676174238</v>
      </c>
      <c r="AG43" s="86">
        <f>LevelizationSchedule!AK233</f>
        <v>61.053539207835982</v>
      </c>
      <c r="AH43" s="86">
        <f>LevelizationSchedule!AL233</f>
        <v>61.214105035400138</v>
      </c>
      <c r="AI43" s="86">
        <f>LevelizationSchedule!AM233</f>
        <v>61.369836276451672</v>
      </c>
      <c r="AJ43" s="86">
        <f>LevelizationSchedule!AN233</f>
        <v>61.51384457853468</v>
      </c>
      <c r="AK43" s="86">
        <f>LevelizationSchedule!AO233</f>
        <v>61.644915532570643</v>
      </c>
      <c r="AL43" s="86">
        <f>LevelizationSchedule!AP233</f>
        <v>61.763444312747986</v>
      </c>
      <c r="AM43" s="86">
        <f>LevelizationSchedule!AQ233</f>
        <v>61.872989452526276</v>
      </c>
      <c r="AN43" s="86">
        <f>LevelizationSchedule!AR233</f>
        <v>61.973093160293409</v>
      </c>
      <c r="AO43" s="86">
        <f>LevelizationSchedule!AS233</f>
        <v>62.062057428501838</v>
      </c>
      <c r="AP43" s="87">
        <f t="shared" si="14"/>
        <v>0</v>
      </c>
      <c r="AQ43" s="87">
        <f t="shared" si="14"/>
        <v>0</v>
      </c>
      <c r="AR43" s="87">
        <f t="shared" si="14"/>
        <v>0</v>
      </c>
      <c r="AS43" s="87">
        <f t="shared" si="14"/>
        <v>0</v>
      </c>
      <c r="AT43" s="87">
        <f t="shared" si="14"/>
        <v>0</v>
      </c>
      <c r="AU43" s="87">
        <f t="shared" si="14"/>
        <v>0</v>
      </c>
      <c r="AV43" s="87">
        <f t="shared" si="14"/>
        <v>0</v>
      </c>
      <c r="AW43" s="87">
        <f t="shared" si="14"/>
        <v>3.0868050645211103</v>
      </c>
      <c r="AX43" s="87">
        <f t="shared" si="14"/>
        <v>6.1548898756775916</v>
      </c>
      <c r="AY43" s="87">
        <f t="shared" si="14"/>
        <v>9.2044894423840216</v>
      </c>
      <c r="AZ43" s="87">
        <f t="shared" si="14"/>
        <v>12.235836611602821</v>
      </c>
      <c r="BA43" s="87">
        <f t="shared" si="14"/>
        <v>15.249162090704177</v>
      </c>
      <c r="BB43" s="87">
        <f t="shared" si="14"/>
        <v>18.244694469605264</v>
      </c>
      <c r="BC43" s="87">
        <f t="shared" si="14"/>
        <v>20.667638209067722</v>
      </c>
      <c r="BD43" s="87">
        <f t="shared" si="14"/>
        <v>22.554208184916313</v>
      </c>
      <c r="BE43" s="87">
        <f t="shared" si="14"/>
        <v>24.440924408314086</v>
      </c>
      <c r="BF43" s="87">
        <f t="shared" si="18"/>
        <v>25.966991322414493</v>
      </c>
      <c r="BG43" s="87">
        <f t="shared" si="18"/>
        <v>26.865587375546045</v>
      </c>
      <c r="BH43" s="87">
        <f t="shared" si="18"/>
        <v>27.780114880644028</v>
      </c>
      <c r="BI43" s="87">
        <f t="shared" si="18"/>
        <v>28.710308991266054</v>
      </c>
      <c r="BJ43" s="87">
        <f t="shared" si="18"/>
        <v>29.654911174384566</v>
      </c>
      <c r="BK43" s="87">
        <f t="shared" si="18"/>
        <v>29.856612520779713</v>
      </c>
      <c r="BL43" s="87">
        <f t="shared" si="18"/>
        <v>29.887032046825578</v>
      </c>
      <c r="BM43" s="87">
        <f t="shared" si="18"/>
        <v>29.942281458730548</v>
      </c>
      <c r="BN43" s="87">
        <f t="shared" si="18"/>
        <v>30.01851156473241</v>
      </c>
      <c r="BO43" s="87">
        <f t="shared" si="18"/>
        <v>30.113314253708225</v>
      </c>
      <c r="BP43" s="87">
        <f t="shared" si="18"/>
        <v>30.226085330073943</v>
      </c>
      <c r="BQ43" s="87">
        <f t="shared" si="18"/>
        <v>30.355172526858802</v>
      </c>
      <c r="BR43" s="87">
        <f t="shared" si="18"/>
        <v>30.445753338087119</v>
      </c>
      <c r="BS43" s="87">
        <f t="shared" si="18"/>
        <v>30.526769603917991</v>
      </c>
      <c r="BT43" s="87">
        <f t="shared" si="15"/>
        <v>30.607052517700069</v>
      </c>
      <c r="BU43" s="87">
        <f t="shared" si="15"/>
        <v>30.684918138225836</v>
      </c>
      <c r="BV43" s="87">
        <f t="shared" si="11"/>
        <v>30.75692228926734</v>
      </c>
      <c r="BW43" s="87">
        <f t="shared" si="2"/>
        <v>30.822457766285321</v>
      </c>
      <c r="BX43" s="87">
        <f t="shared" si="2"/>
        <v>30.881722156373993</v>
      </c>
      <c r="BY43" s="87">
        <f t="shared" si="2"/>
        <v>30.936494726263138</v>
      </c>
      <c r="BZ43" s="87">
        <f t="shared" si="2"/>
        <v>30.986546580146705</v>
      </c>
      <c r="CA43" s="87">
        <f t="shared" si="2"/>
        <v>31.031028714250919</v>
      </c>
      <c r="CB43" s="88">
        <f t="shared" si="16"/>
        <v>0</v>
      </c>
      <c r="CC43" s="88">
        <f t="shared" si="16"/>
        <v>0</v>
      </c>
      <c r="CD43" s="88">
        <f t="shared" si="16"/>
        <v>0</v>
      </c>
      <c r="CE43" s="88">
        <f t="shared" si="16"/>
        <v>0</v>
      </c>
      <c r="CF43" s="88">
        <f t="shared" si="16"/>
        <v>0</v>
      </c>
      <c r="CG43" s="88">
        <f t="shared" si="16"/>
        <v>0</v>
      </c>
      <c r="CH43" s="88">
        <f t="shared" si="16"/>
        <v>0</v>
      </c>
      <c r="CI43" s="88">
        <f t="shared" si="16"/>
        <v>3.0868050645211103</v>
      </c>
      <c r="CJ43" s="88">
        <f t="shared" si="16"/>
        <v>6.1548898756775916</v>
      </c>
      <c r="CK43" s="88">
        <f t="shared" si="16"/>
        <v>9.2044894423840216</v>
      </c>
      <c r="CL43" s="88">
        <f t="shared" si="16"/>
        <v>12.235836611602821</v>
      </c>
      <c r="CM43" s="88">
        <f t="shared" si="16"/>
        <v>15.249162090704177</v>
      </c>
      <c r="CN43" s="88">
        <f t="shared" si="16"/>
        <v>18.244694469605264</v>
      </c>
      <c r="CO43" s="88">
        <f t="shared" si="16"/>
        <v>20.667638209067722</v>
      </c>
      <c r="CP43" s="88">
        <f t="shared" si="16"/>
        <v>22.554208184916313</v>
      </c>
      <c r="CQ43" s="88">
        <f t="shared" si="16"/>
        <v>24.440924408314086</v>
      </c>
      <c r="CR43" s="88">
        <f t="shared" si="19"/>
        <v>25.966991322414493</v>
      </c>
      <c r="CS43" s="88">
        <f t="shared" si="19"/>
        <v>26.865587375546045</v>
      </c>
      <c r="CT43" s="88">
        <f t="shared" si="19"/>
        <v>27.780114880644028</v>
      </c>
      <c r="CU43" s="88">
        <f t="shared" si="19"/>
        <v>28.710308991266054</v>
      </c>
      <c r="CV43" s="88">
        <f t="shared" si="19"/>
        <v>29.654911174384566</v>
      </c>
      <c r="CW43" s="88">
        <f t="shared" si="19"/>
        <v>29.856612520779713</v>
      </c>
      <c r="CX43" s="88">
        <f t="shared" si="19"/>
        <v>29.887032046825578</v>
      </c>
      <c r="CY43" s="88">
        <f t="shared" si="19"/>
        <v>29.942281458730548</v>
      </c>
      <c r="CZ43" s="88">
        <f t="shared" si="19"/>
        <v>30.01851156473241</v>
      </c>
      <c r="DA43" s="88">
        <f t="shared" si="19"/>
        <v>30.113314253708225</v>
      </c>
      <c r="DB43" s="88">
        <f t="shared" si="19"/>
        <v>30.226085330073943</v>
      </c>
      <c r="DC43" s="88">
        <f t="shared" si="19"/>
        <v>30.355172526858802</v>
      </c>
      <c r="DD43" s="88">
        <f t="shared" si="19"/>
        <v>30.445753338087119</v>
      </c>
      <c r="DE43" s="88">
        <f t="shared" si="19"/>
        <v>30.526769603917991</v>
      </c>
      <c r="DF43" s="88">
        <f t="shared" si="17"/>
        <v>30.607052517700069</v>
      </c>
      <c r="DG43" s="88">
        <f t="shared" si="17"/>
        <v>30.684918138225836</v>
      </c>
      <c r="DH43" s="88">
        <f t="shared" si="13"/>
        <v>30.75692228926734</v>
      </c>
      <c r="DI43" s="88">
        <f t="shared" si="5"/>
        <v>30.822457766285321</v>
      </c>
      <c r="DJ43" s="88">
        <f t="shared" si="5"/>
        <v>30.881722156373993</v>
      </c>
      <c r="DK43" s="88">
        <f t="shared" si="5"/>
        <v>30.936494726263138</v>
      </c>
      <c r="DL43" s="88">
        <f t="shared" si="5"/>
        <v>30.986546580146705</v>
      </c>
      <c r="DM43" s="88">
        <f t="shared" si="5"/>
        <v>31.031028714250919</v>
      </c>
    </row>
    <row r="44" spans="2:117" x14ac:dyDescent="0.35">
      <c r="B44" s="27" t="s">
        <v>2108</v>
      </c>
      <c r="C44" s="27" t="s">
        <v>51</v>
      </c>
      <c r="D44" s="86">
        <f>LevelizationSchedule!H234</f>
        <v>0</v>
      </c>
      <c r="E44" s="86">
        <f>LevelizationSchedule!I234</f>
        <v>0</v>
      </c>
      <c r="F44" s="86">
        <f>LevelizationSchedule!J234</f>
        <v>0</v>
      </c>
      <c r="G44" s="86">
        <f>LevelizationSchedule!K234</f>
        <v>0</v>
      </c>
      <c r="H44" s="86">
        <f>LevelizationSchedule!L234</f>
        <v>0</v>
      </c>
      <c r="I44" s="86">
        <f>LevelizationSchedule!M234</f>
        <v>0</v>
      </c>
      <c r="J44" s="86">
        <f>LevelizationSchedule!N234</f>
        <v>0</v>
      </c>
      <c r="K44" s="86">
        <f>LevelizationSchedule!O234</f>
        <v>49.716999857510316</v>
      </c>
      <c r="L44" s="86">
        <f>LevelizationSchedule!P234</f>
        <v>106.8541624535677</v>
      </c>
      <c r="M44" s="86">
        <f>LevelizationSchedule!Q234</f>
        <v>181.35448076106996</v>
      </c>
      <c r="N44" s="86">
        <f>LevelizationSchedule!R234</f>
        <v>246.00523477659755</v>
      </c>
      <c r="O44" s="86">
        <f>LevelizationSchedule!S234</f>
        <v>310.59282957832551</v>
      </c>
      <c r="P44" s="86">
        <f>LevelizationSchedule!T234</f>
        <v>375.12305772554174</v>
      </c>
      <c r="Q44" s="86">
        <f>LevelizationSchedule!U234</f>
        <v>430.66234966952095</v>
      </c>
      <c r="R44" s="86">
        <f>LevelizationSchedule!V234</f>
        <v>476.37199583449404</v>
      </c>
      <c r="S44" s="86">
        <f>LevelizationSchedule!W234</f>
        <v>517.77804136673808</v>
      </c>
      <c r="T44" s="86">
        <f>LevelizationSchedule!X234</f>
        <v>552.31250643933299</v>
      </c>
      <c r="U44" s="86">
        <f>LevelizationSchedule!Y234</f>
        <v>577.68944663565298</v>
      </c>
      <c r="V44" s="86">
        <f>LevelizationSchedule!Z234</f>
        <v>599.84496217800131</v>
      </c>
      <c r="W44" s="86">
        <f>LevelizationSchedule!AA234</f>
        <v>619.96146879999844</v>
      </c>
      <c r="X44" s="86">
        <f>LevelizationSchedule!AB234</f>
        <v>642.50578561273016</v>
      </c>
      <c r="Y44" s="86">
        <f>LevelizationSchedule!AC234</f>
        <v>653.30116550716286</v>
      </c>
      <c r="Z44" s="86">
        <f>LevelizationSchedule!AD234</f>
        <v>659.61091544755766</v>
      </c>
      <c r="AA44" s="86">
        <f>LevelizationSchedule!AE234</f>
        <v>661.69034538876167</v>
      </c>
      <c r="AB44" s="86">
        <f>LevelizationSchedule!AF234</f>
        <v>665.55939894773712</v>
      </c>
      <c r="AC44" s="86">
        <f>LevelizationSchedule!AG234</f>
        <v>670.5239202087713</v>
      </c>
      <c r="AD44" s="86">
        <f>LevelizationSchedule!AH234</f>
        <v>675.93831470838529</v>
      </c>
      <c r="AE44" s="86">
        <f>LevelizationSchedule!AI234</f>
        <v>681.76520709289184</v>
      </c>
      <c r="AF44" s="86">
        <f>LevelizationSchedule!AJ234</f>
        <v>687.13410618323246</v>
      </c>
      <c r="AG44" s="86">
        <f>LevelizationSchedule!AK234</f>
        <v>692.4411491817491</v>
      </c>
      <c r="AH44" s="86">
        <f>LevelizationSchedule!AL234</f>
        <v>697.6117371848693</v>
      </c>
      <c r="AI44" s="86">
        <f>LevelizationSchedule!AM234</f>
        <v>703.02080321929236</v>
      </c>
      <c r="AJ44" s="86">
        <f>LevelizationSchedule!AN234</f>
        <v>708.53868130803562</v>
      </c>
      <c r="AK44" s="86">
        <f>LevelizationSchedule!AO234</f>
        <v>714.10637924360799</v>
      </c>
      <c r="AL44" s="86">
        <f>LevelizationSchedule!AP234</f>
        <v>719.70304131171179</v>
      </c>
      <c r="AM44" s="86">
        <f>LevelizationSchedule!AQ234</f>
        <v>725.33358919643911</v>
      </c>
      <c r="AN44" s="86">
        <f>LevelizationSchedule!AR234</f>
        <v>730.994315558165</v>
      </c>
      <c r="AO44" s="86">
        <f>LevelizationSchedule!AS234</f>
        <v>736.66882623245431</v>
      </c>
      <c r="AP44" s="87">
        <f t="shared" si="14"/>
        <v>0</v>
      </c>
      <c r="AQ44" s="87">
        <f t="shared" si="14"/>
        <v>0</v>
      </c>
      <c r="AR44" s="87">
        <f t="shared" si="14"/>
        <v>0</v>
      </c>
      <c r="AS44" s="87">
        <f t="shared" si="14"/>
        <v>0</v>
      </c>
      <c r="AT44" s="87">
        <f t="shared" si="14"/>
        <v>0</v>
      </c>
      <c r="AU44" s="87">
        <f t="shared" si="14"/>
        <v>0</v>
      </c>
      <c r="AV44" s="87">
        <f t="shared" si="14"/>
        <v>0</v>
      </c>
      <c r="AW44" s="87">
        <f t="shared" si="14"/>
        <v>24.858499928755158</v>
      </c>
      <c r="AX44" s="87">
        <f t="shared" si="14"/>
        <v>53.427081226783848</v>
      </c>
      <c r="AY44" s="87">
        <f t="shared" si="14"/>
        <v>90.677240380534982</v>
      </c>
      <c r="AZ44" s="87">
        <f t="shared" si="14"/>
        <v>123.00261738829877</v>
      </c>
      <c r="BA44" s="87">
        <f t="shared" si="14"/>
        <v>155.29641478916275</v>
      </c>
      <c r="BB44" s="87">
        <f t="shared" si="14"/>
        <v>187.56152886277087</v>
      </c>
      <c r="BC44" s="87">
        <f t="shared" si="14"/>
        <v>215.33117483476047</v>
      </c>
      <c r="BD44" s="87">
        <f t="shared" si="14"/>
        <v>238.18599791724702</v>
      </c>
      <c r="BE44" s="87">
        <f t="shared" si="14"/>
        <v>258.88902068336904</v>
      </c>
      <c r="BF44" s="87">
        <f t="shared" si="18"/>
        <v>276.1562532196665</v>
      </c>
      <c r="BG44" s="87">
        <f t="shared" si="18"/>
        <v>288.84472331782649</v>
      </c>
      <c r="BH44" s="87">
        <f t="shared" si="18"/>
        <v>299.92248108900066</v>
      </c>
      <c r="BI44" s="87">
        <f t="shared" si="18"/>
        <v>309.98073439999922</v>
      </c>
      <c r="BJ44" s="87">
        <f t="shared" si="18"/>
        <v>321.25289280636508</v>
      </c>
      <c r="BK44" s="87">
        <f t="shared" si="18"/>
        <v>326.65058275358143</v>
      </c>
      <c r="BL44" s="87">
        <f t="shared" si="18"/>
        <v>329.80545772377883</v>
      </c>
      <c r="BM44" s="87">
        <f t="shared" si="18"/>
        <v>330.84517269438084</v>
      </c>
      <c r="BN44" s="87">
        <f t="shared" si="18"/>
        <v>332.77969947386856</v>
      </c>
      <c r="BO44" s="87">
        <f t="shared" si="18"/>
        <v>335.26196010438565</v>
      </c>
      <c r="BP44" s="87">
        <f t="shared" si="18"/>
        <v>337.96915735419265</v>
      </c>
      <c r="BQ44" s="87">
        <f t="shared" si="18"/>
        <v>340.88260354644592</v>
      </c>
      <c r="BR44" s="87">
        <f t="shared" si="18"/>
        <v>343.56705309161623</v>
      </c>
      <c r="BS44" s="87">
        <f t="shared" si="18"/>
        <v>346.22057459087455</v>
      </c>
      <c r="BT44" s="87">
        <f t="shared" si="15"/>
        <v>348.80586859243465</v>
      </c>
      <c r="BU44" s="87">
        <f t="shared" si="15"/>
        <v>351.51040160964618</v>
      </c>
      <c r="BV44" s="87">
        <f t="shared" si="11"/>
        <v>354.26934065401781</v>
      </c>
      <c r="BW44" s="87">
        <f t="shared" si="2"/>
        <v>357.05318962180399</v>
      </c>
      <c r="BX44" s="87">
        <f t="shared" si="2"/>
        <v>359.85152065585589</v>
      </c>
      <c r="BY44" s="87">
        <f t="shared" si="2"/>
        <v>362.66679459821955</v>
      </c>
      <c r="BZ44" s="87">
        <f t="shared" si="2"/>
        <v>365.4971577790825</v>
      </c>
      <c r="CA44" s="87">
        <f t="shared" si="2"/>
        <v>368.33441311622715</v>
      </c>
      <c r="CB44" s="88">
        <f t="shared" si="16"/>
        <v>0</v>
      </c>
      <c r="CC44" s="88">
        <f t="shared" si="16"/>
        <v>0</v>
      </c>
      <c r="CD44" s="88">
        <f t="shared" si="16"/>
        <v>0</v>
      </c>
      <c r="CE44" s="88">
        <f t="shared" si="16"/>
        <v>0</v>
      </c>
      <c r="CF44" s="88">
        <f t="shared" si="16"/>
        <v>0</v>
      </c>
      <c r="CG44" s="88">
        <f t="shared" si="16"/>
        <v>0</v>
      </c>
      <c r="CH44" s="88">
        <f t="shared" si="16"/>
        <v>0</v>
      </c>
      <c r="CI44" s="88">
        <f t="shared" si="16"/>
        <v>24.858499928755158</v>
      </c>
      <c r="CJ44" s="88">
        <f t="shared" si="16"/>
        <v>53.427081226783848</v>
      </c>
      <c r="CK44" s="88">
        <f t="shared" si="16"/>
        <v>90.677240380534982</v>
      </c>
      <c r="CL44" s="88">
        <f t="shared" si="16"/>
        <v>123.00261738829877</v>
      </c>
      <c r="CM44" s="88">
        <f t="shared" si="16"/>
        <v>155.29641478916275</v>
      </c>
      <c r="CN44" s="88">
        <f t="shared" si="16"/>
        <v>187.56152886277087</v>
      </c>
      <c r="CO44" s="88">
        <f t="shared" si="16"/>
        <v>215.33117483476047</v>
      </c>
      <c r="CP44" s="88">
        <f t="shared" si="16"/>
        <v>238.18599791724702</v>
      </c>
      <c r="CQ44" s="88">
        <f t="shared" si="16"/>
        <v>258.88902068336904</v>
      </c>
      <c r="CR44" s="88">
        <f t="shared" si="19"/>
        <v>276.1562532196665</v>
      </c>
      <c r="CS44" s="88">
        <f t="shared" si="19"/>
        <v>288.84472331782649</v>
      </c>
      <c r="CT44" s="88">
        <f t="shared" si="19"/>
        <v>299.92248108900066</v>
      </c>
      <c r="CU44" s="88">
        <f t="shared" si="19"/>
        <v>309.98073439999922</v>
      </c>
      <c r="CV44" s="88">
        <f t="shared" si="19"/>
        <v>321.25289280636508</v>
      </c>
      <c r="CW44" s="88">
        <f t="shared" si="19"/>
        <v>326.65058275358143</v>
      </c>
      <c r="CX44" s="88">
        <f t="shared" si="19"/>
        <v>329.80545772377883</v>
      </c>
      <c r="CY44" s="88">
        <f t="shared" si="19"/>
        <v>330.84517269438084</v>
      </c>
      <c r="CZ44" s="88">
        <f t="shared" si="19"/>
        <v>332.77969947386856</v>
      </c>
      <c r="DA44" s="88">
        <f t="shared" si="19"/>
        <v>335.26196010438565</v>
      </c>
      <c r="DB44" s="88">
        <f t="shared" si="19"/>
        <v>337.96915735419265</v>
      </c>
      <c r="DC44" s="88">
        <f t="shared" si="19"/>
        <v>340.88260354644592</v>
      </c>
      <c r="DD44" s="88">
        <f t="shared" si="19"/>
        <v>343.56705309161623</v>
      </c>
      <c r="DE44" s="88">
        <f t="shared" si="19"/>
        <v>346.22057459087455</v>
      </c>
      <c r="DF44" s="88">
        <f t="shared" si="17"/>
        <v>348.80586859243465</v>
      </c>
      <c r="DG44" s="88">
        <f t="shared" si="17"/>
        <v>351.51040160964618</v>
      </c>
      <c r="DH44" s="88">
        <f t="shared" si="13"/>
        <v>354.26934065401781</v>
      </c>
      <c r="DI44" s="88">
        <f t="shared" si="5"/>
        <v>357.05318962180399</v>
      </c>
      <c r="DJ44" s="88">
        <f t="shared" si="5"/>
        <v>359.85152065585589</v>
      </c>
      <c r="DK44" s="88">
        <f t="shared" si="5"/>
        <v>362.66679459821955</v>
      </c>
      <c r="DL44" s="88">
        <f t="shared" si="5"/>
        <v>365.4971577790825</v>
      </c>
      <c r="DM44" s="88">
        <f t="shared" si="5"/>
        <v>368.33441311622715</v>
      </c>
    </row>
    <row r="45" spans="2:117" x14ac:dyDescent="0.35">
      <c r="B45" s="27" t="s">
        <v>2109</v>
      </c>
      <c r="C45" s="27" t="s">
        <v>164</v>
      </c>
      <c r="D45" s="86">
        <f>LevelizationSchedule!H235</f>
        <v>0</v>
      </c>
      <c r="E45" s="86">
        <f>LevelizationSchedule!I235</f>
        <v>0</v>
      </c>
      <c r="F45" s="86">
        <f>LevelizationSchedule!J235</f>
        <v>0</v>
      </c>
      <c r="G45" s="86">
        <f>LevelizationSchedule!K235</f>
        <v>0</v>
      </c>
      <c r="H45" s="86">
        <f>LevelizationSchedule!L235</f>
        <v>0</v>
      </c>
      <c r="I45" s="86">
        <f>LevelizationSchedule!M235</f>
        <v>0</v>
      </c>
      <c r="J45" s="86">
        <f>LevelizationSchedule!N235</f>
        <v>0</v>
      </c>
      <c r="K45" s="86">
        <f>LevelizationSchedule!O235</f>
        <v>2.1072411578834527</v>
      </c>
      <c r="L45" s="86">
        <f>LevelizationSchedule!P235</f>
        <v>7.5109468646278454</v>
      </c>
      <c r="M45" s="86">
        <f>LevelizationSchedule!Q235</f>
        <v>14.482459007008966</v>
      </c>
      <c r="N45" s="86">
        <f>LevelizationSchedule!R235</f>
        <v>24.098280906860303</v>
      </c>
      <c r="O45" s="86">
        <f>LevelizationSchedule!S235</f>
        <v>36.338617376360432</v>
      </c>
      <c r="P45" s="86">
        <f>LevelizationSchedule!T235</f>
        <v>46.191324472781531</v>
      </c>
      <c r="Q45" s="86">
        <f>LevelizationSchedule!U235</f>
        <v>55.628091887422251</v>
      </c>
      <c r="R45" s="86">
        <f>LevelizationSchedule!V235</f>
        <v>64.077699896321988</v>
      </c>
      <c r="S45" s="86">
        <f>LevelizationSchedule!W235</f>
        <v>71.654007084361069</v>
      </c>
      <c r="T45" s="86">
        <f>LevelizationSchedule!X235</f>
        <v>78.220443119331733</v>
      </c>
      <c r="U45" s="86">
        <f>LevelizationSchedule!Y235</f>
        <v>83.034123458012814</v>
      </c>
      <c r="V45" s="86">
        <f>LevelizationSchedule!Z235</f>
        <v>86.969999329546809</v>
      </c>
      <c r="W45" s="86">
        <f>LevelizationSchedule!AA235</f>
        <v>90.702867668619689</v>
      </c>
      <c r="X45" s="86">
        <f>LevelizationSchedule!AB235</f>
        <v>93.619333333049639</v>
      </c>
      <c r="Y45" s="86">
        <f>LevelizationSchedule!AC235</f>
        <v>95.798462985522676</v>
      </c>
      <c r="Z45" s="86">
        <f>LevelizationSchedule!AD235</f>
        <v>97.575591844540696</v>
      </c>
      <c r="AA45" s="86">
        <f>LevelizationSchedule!AE235</f>
        <v>98.820027591853474</v>
      </c>
      <c r="AB45" s="86">
        <f>LevelizationSchedule!AF235</f>
        <v>99.378177727250915</v>
      </c>
      <c r="AC45" s="86">
        <f>LevelizationSchedule!AG235</f>
        <v>99.186569192969216</v>
      </c>
      <c r="AD45" s="86">
        <f>LevelizationSchedule!AH235</f>
        <v>99.472593320549962</v>
      </c>
      <c r="AE45" s="86">
        <f>LevelizationSchedule!AI235</f>
        <v>99.974113169818011</v>
      </c>
      <c r="AF45" s="86">
        <f>LevelizationSchedule!AJ235</f>
        <v>100.50140495394022</v>
      </c>
      <c r="AG45" s="86">
        <f>LevelizationSchedule!AK235</f>
        <v>100.99947605887303</v>
      </c>
      <c r="AH45" s="86">
        <f>LevelizationSchedule!AL235</f>
        <v>101.4865180495288</v>
      </c>
      <c r="AI45" s="86">
        <f>LevelizationSchedule!AM235</f>
        <v>101.94337288094385</v>
      </c>
      <c r="AJ45" s="86">
        <f>LevelizationSchedule!AN235</f>
        <v>102.3594418031863</v>
      </c>
      <c r="AK45" s="86">
        <f>LevelizationSchedule!AO235</f>
        <v>102.81037931143976</v>
      </c>
      <c r="AL45" s="86">
        <f>LevelizationSchedule!AP235</f>
        <v>103.26796837353142</v>
      </c>
      <c r="AM45" s="86">
        <f>LevelizationSchedule!AQ235</f>
        <v>103.72520720248751</v>
      </c>
      <c r="AN45" s="86">
        <f>LevelizationSchedule!AR235</f>
        <v>104.181954879256</v>
      </c>
      <c r="AO45" s="86">
        <f>LevelizationSchedule!AS235</f>
        <v>104.63539572182609</v>
      </c>
      <c r="AP45" s="87">
        <f t="shared" si="14"/>
        <v>0</v>
      </c>
      <c r="AQ45" s="87">
        <f t="shared" si="14"/>
        <v>0</v>
      </c>
      <c r="AR45" s="87">
        <f t="shared" si="14"/>
        <v>0</v>
      </c>
      <c r="AS45" s="87">
        <f t="shared" si="14"/>
        <v>0</v>
      </c>
      <c r="AT45" s="87">
        <f t="shared" si="14"/>
        <v>0</v>
      </c>
      <c r="AU45" s="87">
        <f t="shared" si="14"/>
        <v>0</v>
      </c>
      <c r="AV45" s="87">
        <f t="shared" si="14"/>
        <v>0</v>
      </c>
      <c r="AW45" s="87">
        <f t="shared" si="14"/>
        <v>1.0536205789417263</v>
      </c>
      <c r="AX45" s="87">
        <f t="shared" si="14"/>
        <v>3.7554734323139227</v>
      </c>
      <c r="AY45" s="87">
        <f t="shared" si="14"/>
        <v>7.2412295035044831</v>
      </c>
      <c r="AZ45" s="87">
        <f t="shared" si="14"/>
        <v>12.049140453430152</v>
      </c>
      <c r="BA45" s="87">
        <f t="shared" si="14"/>
        <v>18.169308688180216</v>
      </c>
      <c r="BB45" s="87">
        <f t="shared" si="14"/>
        <v>23.095662236390766</v>
      </c>
      <c r="BC45" s="87">
        <f t="shared" si="14"/>
        <v>27.814045943711125</v>
      </c>
      <c r="BD45" s="87">
        <f t="shared" si="14"/>
        <v>32.038849948160994</v>
      </c>
      <c r="BE45" s="87">
        <f t="shared" si="14"/>
        <v>35.827003542180535</v>
      </c>
      <c r="BF45" s="87">
        <f t="shared" si="18"/>
        <v>39.110221559665867</v>
      </c>
      <c r="BG45" s="87">
        <f t="shared" si="18"/>
        <v>41.517061729006407</v>
      </c>
      <c r="BH45" s="87">
        <f t="shared" si="18"/>
        <v>43.484999664773405</v>
      </c>
      <c r="BI45" s="87">
        <f t="shared" si="18"/>
        <v>45.351433834309844</v>
      </c>
      <c r="BJ45" s="87">
        <f t="shared" si="18"/>
        <v>46.809666666524819</v>
      </c>
      <c r="BK45" s="87">
        <f t="shared" si="18"/>
        <v>47.899231492761338</v>
      </c>
      <c r="BL45" s="87">
        <f t="shared" si="18"/>
        <v>48.787795922270348</v>
      </c>
      <c r="BM45" s="87">
        <f t="shared" si="18"/>
        <v>49.410013795926737</v>
      </c>
      <c r="BN45" s="87">
        <f t="shared" si="18"/>
        <v>49.689088863625457</v>
      </c>
      <c r="BO45" s="87">
        <f t="shared" si="18"/>
        <v>49.593284596484608</v>
      </c>
      <c r="BP45" s="87">
        <f t="shared" si="18"/>
        <v>49.736296660274981</v>
      </c>
      <c r="BQ45" s="87">
        <f t="shared" si="18"/>
        <v>49.987056584909006</v>
      </c>
      <c r="BR45" s="87">
        <f t="shared" si="18"/>
        <v>50.250702476970112</v>
      </c>
      <c r="BS45" s="87">
        <f t="shared" si="18"/>
        <v>50.499738029436514</v>
      </c>
      <c r="BT45" s="87">
        <f t="shared" si="15"/>
        <v>50.743259024764399</v>
      </c>
      <c r="BU45" s="87">
        <f t="shared" si="15"/>
        <v>50.971686440471927</v>
      </c>
      <c r="BV45" s="87">
        <f t="shared" si="11"/>
        <v>51.17972090159315</v>
      </c>
      <c r="BW45" s="87">
        <f t="shared" si="2"/>
        <v>51.40518965571988</v>
      </c>
      <c r="BX45" s="87">
        <f t="shared" si="2"/>
        <v>51.633984186765709</v>
      </c>
      <c r="BY45" s="87">
        <f t="shared" si="2"/>
        <v>51.862603601243755</v>
      </c>
      <c r="BZ45" s="87">
        <f t="shared" si="2"/>
        <v>52.090977439627999</v>
      </c>
      <c r="CA45" s="87">
        <f t="shared" si="2"/>
        <v>52.317697860913043</v>
      </c>
      <c r="CB45" s="88">
        <f t="shared" si="16"/>
        <v>0</v>
      </c>
      <c r="CC45" s="88">
        <f t="shared" si="16"/>
        <v>0</v>
      </c>
      <c r="CD45" s="88">
        <f t="shared" si="16"/>
        <v>0</v>
      </c>
      <c r="CE45" s="88">
        <f t="shared" si="16"/>
        <v>0</v>
      </c>
      <c r="CF45" s="88">
        <f t="shared" si="16"/>
        <v>0</v>
      </c>
      <c r="CG45" s="88">
        <f t="shared" si="16"/>
        <v>0</v>
      </c>
      <c r="CH45" s="88">
        <f t="shared" si="16"/>
        <v>0</v>
      </c>
      <c r="CI45" s="88">
        <f t="shared" si="16"/>
        <v>1.0536205789417263</v>
      </c>
      <c r="CJ45" s="88">
        <f t="shared" si="16"/>
        <v>3.7554734323139227</v>
      </c>
      <c r="CK45" s="88">
        <f t="shared" si="16"/>
        <v>7.2412295035044831</v>
      </c>
      <c r="CL45" s="88">
        <f t="shared" si="16"/>
        <v>12.049140453430152</v>
      </c>
      <c r="CM45" s="88">
        <f t="shared" si="16"/>
        <v>18.169308688180216</v>
      </c>
      <c r="CN45" s="88">
        <f t="shared" si="16"/>
        <v>23.095662236390766</v>
      </c>
      <c r="CO45" s="88">
        <f t="shared" si="16"/>
        <v>27.814045943711125</v>
      </c>
      <c r="CP45" s="88">
        <f t="shared" si="16"/>
        <v>32.038849948160994</v>
      </c>
      <c r="CQ45" s="88">
        <f t="shared" si="16"/>
        <v>35.827003542180535</v>
      </c>
      <c r="CR45" s="88">
        <f t="shared" si="19"/>
        <v>39.110221559665867</v>
      </c>
      <c r="CS45" s="88">
        <f t="shared" si="19"/>
        <v>41.517061729006407</v>
      </c>
      <c r="CT45" s="88">
        <f t="shared" si="19"/>
        <v>43.484999664773405</v>
      </c>
      <c r="CU45" s="88">
        <f t="shared" si="19"/>
        <v>45.351433834309844</v>
      </c>
      <c r="CV45" s="88">
        <f t="shared" si="19"/>
        <v>46.809666666524819</v>
      </c>
      <c r="CW45" s="88">
        <f t="shared" si="19"/>
        <v>47.899231492761338</v>
      </c>
      <c r="CX45" s="88">
        <f t="shared" si="19"/>
        <v>48.787795922270348</v>
      </c>
      <c r="CY45" s="88">
        <f t="shared" si="19"/>
        <v>49.410013795926737</v>
      </c>
      <c r="CZ45" s="88">
        <f t="shared" si="19"/>
        <v>49.689088863625457</v>
      </c>
      <c r="DA45" s="88">
        <f t="shared" si="19"/>
        <v>49.593284596484608</v>
      </c>
      <c r="DB45" s="88">
        <f t="shared" si="19"/>
        <v>49.736296660274981</v>
      </c>
      <c r="DC45" s="88">
        <f t="shared" si="19"/>
        <v>49.987056584909006</v>
      </c>
      <c r="DD45" s="88">
        <f t="shared" si="19"/>
        <v>50.250702476970112</v>
      </c>
      <c r="DE45" s="88">
        <f t="shared" si="19"/>
        <v>50.499738029436514</v>
      </c>
      <c r="DF45" s="88">
        <f t="shared" si="17"/>
        <v>50.743259024764399</v>
      </c>
      <c r="DG45" s="88">
        <f t="shared" si="17"/>
        <v>50.971686440471927</v>
      </c>
      <c r="DH45" s="88">
        <f t="shared" si="13"/>
        <v>51.17972090159315</v>
      </c>
      <c r="DI45" s="88">
        <f t="shared" si="5"/>
        <v>51.40518965571988</v>
      </c>
      <c r="DJ45" s="88">
        <f t="shared" si="5"/>
        <v>51.633984186765709</v>
      </c>
      <c r="DK45" s="88">
        <f t="shared" si="5"/>
        <v>51.862603601243755</v>
      </c>
      <c r="DL45" s="88">
        <f t="shared" si="5"/>
        <v>52.090977439627999</v>
      </c>
      <c r="DM45" s="88">
        <f t="shared" si="5"/>
        <v>52.317697860913043</v>
      </c>
    </row>
    <row r="46" spans="2:117" x14ac:dyDescent="0.35">
      <c r="B46" s="27" t="s">
        <v>2110</v>
      </c>
      <c r="C46" s="27" t="s">
        <v>100</v>
      </c>
      <c r="D46" s="86">
        <f>LevelizationSchedule!H236</f>
        <v>0</v>
      </c>
      <c r="E46" s="86">
        <f>LevelizationSchedule!I236</f>
        <v>0</v>
      </c>
      <c r="F46" s="86">
        <f>LevelizationSchedule!J236</f>
        <v>0</v>
      </c>
      <c r="G46" s="86">
        <f>LevelizationSchedule!K236</f>
        <v>0</v>
      </c>
      <c r="H46" s="86">
        <f>LevelizationSchedule!L236</f>
        <v>0</v>
      </c>
      <c r="I46" s="86">
        <f>LevelizationSchedule!M236</f>
        <v>0</v>
      </c>
      <c r="J46" s="86">
        <f>LevelizationSchedule!N236</f>
        <v>0</v>
      </c>
      <c r="K46" s="86">
        <f>LevelizationSchedule!O236</f>
        <v>41.289191992662239</v>
      </c>
      <c r="L46" s="86">
        <f>LevelizationSchedule!P236</f>
        <v>95.719655438259423</v>
      </c>
      <c r="M46" s="86">
        <f>LevelizationSchedule!Q236</f>
        <v>171.63626319099563</v>
      </c>
      <c r="N46" s="86">
        <f>LevelizationSchedule!R236</f>
        <v>269.00168743959239</v>
      </c>
      <c r="O46" s="86">
        <f>LevelizationSchedule!S236</f>
        <v>348.94893993082371</v>
      </c>
      <c r="P46" s="86">
        <f>LevelizationSchedule!T236</f>
        <v>428.80728352837195</v>
      </c>
      <c r="Q46" s="86">
        <f>LevelizationSchedule!U236</f>
        <v>501.15978150585249</v>
      </c>
      <c r="R46" s="86">
        <f>LevelizationSchedule!V236</f>
        <v>564.05729808083515</v>
      </c>
      <c r="S46" s="86">
        <f>LevelizationSchedule!W236</f>
        <v>620.89143316474485</v>
      </c>
      <c r="T46" s="86">
        <f>LevelizationSchedule!X236</f>
        <v>665.47836785495383</v>
      </c>
      <c r="U46" s="86">
        <f>LevelizationSchedule!Y236</f>
        <v>699.72173821702563</v>
      </c>
      <c r="V46" s="86">
        <f>LevelizationSchedule!Z236</f>
        <v>732.06726526633781</v>
      </c>
      <c r="W46" s="86">
        <f>LevelizationSchedule!AA236</f>
        <v>757.90876059534821</v>
      </c>
      <c r="X46" s="86">
        <f>LevelizationSchedule!AB236</f>
        <v>781.84016706055661</v>
      </c>
      <c r="Y46" s="86">
        <f>LevelizationSchedule!AC236</f>
        <v>799.72986953286613</v>
      </c>
      <c r="Z46" s="86">
        <f>LevelizationSchedule!AD236</f>
        <v>812.35675433994152</v>
      </c>
      <c r="AA46" s="86">
        <f>LevelizationSchedule!AE236</f>
        <v>819.47550853410371</v>
      </c>
      <c r="AB46" s="86">
        <f>LevelizationSchedule!AF236</f>
        <v>820.56401413421213</v>
      </c>
      <c r="AC46" s="86">
        <f>LevelizationSchedule!AG236</f>
        <v>825.12923647658295</v>
      </c>
      <c r="AD46" s="86">
        <f>LevelizationSchedule!AH236</f>
        <v>831.36577248809101</v>
      </c>
      <c r="AE46" s="86">
        <f>LevelizationSchedule!AI236</f>
        <v>838.13595445191015</v>
      </c>
      <c r="AF46" s="86">
        <f>LevelizationSchedule!AJ236</f>
        <v>844.698283136599</v>
      </c>
      <c r="AG46" s="86">
        <f>LevelizationSchedule!AK236</f>
        <v>851.04618631814526</v>
      </c>
      <c r="AH46" s="86">
        <f>LevelizationSchedule!AL236</f>
        <v>857.07734624777902</v>
      </c>
      <c r="AI46" s="86">
        <f>LevelizationSchedule!AM236</f>
        <v>862.71107921790008</v>
      </c>
      <c r="AJ46" s="86">
        <f>LevelizationSchedule!AN236</f>
        <v>868.52189046107503</v>
      </c>
      <c r="AK46" s="86">
        <f>LevelizationSchedule!AO236</f>
        <v>874.30037088838708</v>
      </c>
      <c r="AL46" s="86">
        <f>LevelizationSchedule!AP236</f>
        <v>879.96350800548419</v>
      </c>
      <c r="AM46" s="86">
        <f>LevelizationSchedule!AQ236</f>
        <v>885.53694786045958</v>
      </c>
      <c r="AN46" s="86">
        <f>LevelizationSchedule!AR236</f>
        <v>891.04219562861101</v>
      </c>
      <c r="AO46" s="86">
        <f>LevelizationSchedule!AS236</f>
        <v>896.46009616662479</v>
      </c>
      <c r="AP46" s="87">
        <f t="shared" si="14"/>
        <v>0</v>
      </c>
      <c r="AQ46" s="87">
        <f t="shared" si="14"/>
        <v>0</v>
      </c>
      <c r="AR46" s="87">
        <f t="shared" si="14"/>
        <v>0</v>
      </c>
      <c r="AS46" s="87">
        <f t="shared" si="14"/>
        <v>0</v>
      </c>
      <c r="AT46" s="87">
        <f t="shared" si="14"/>
        <v>0</v>
      </c>
      <c r="AU46" s="87">
        <f t="shared" si="14"/>
        <v>0</v>
      </c>
      <c r="AV46" s="87">
        <f t="shared" si="14"/>
        <v>0</v>
      </c>
      <c r="AW46" s="87">
        <f t="shared" si="14"/>
        <v>20.64459599633112</v>
      </c>
      <c r="AX46" s="87">
        <f t="shared" si="14"/>
        <v>47.859827719129711</v>
      </c>
      <c r="AY46" s="87">
        <f t="shared" si="14"/>
        <v>85.818131595497817</v>
      </c>
      <c r="AZ46" s="87">
        <f t="shared" si="14"/>
        <v>134.50084371979619</v>
      </c>
      <c r="BA46" s="87">
        <f t="shared" si="14"/>
        <v>174.47446996541186</v>
      </c>
      <c r="BB46" s="87">
        <f t="shared" si="14"/>
        <v>214.40364176418598</v>
      </c>
      <c r="BC46" s="87">
        <f t="shared" si="14"/>
        <v>250.57989075292625</v>
      </c>
      <c r="BD46" s="87">
        <f t="shared" si="14"/>
        <v>282.02864904041758</v>
      </c>
      <c r="BE46" s="87">
        <f t="shared" si="14"/>
        <v>310.44571658237243</v>
      </c>
      <c r="BF46" s="87">
        <f t="shared" si="18"/>
        <v>332.73918392747692</v>
      </c>
      <c r="BG46" s="87">
        <f t="shared" si="18"/>
        <v>349.86086910851282</v>
      </c>
      <c r="BH46" s="87">
        <f t="shared" si="18"/>
        <v>366.03363263316891</v>
      </c>
      <c r="BI46" s="87">
        <f t="shared" si="18"/>
        <v>378.95438029767411</v>
      </c>
      <c r="BJ46" s="87">
        <f t="shared" si="18"/>
        <v>390.9200835302783</v>
      </c>
      <c r="BK46" s="87">
        <f t="shared" si="18"/>
        <v>399.86493476643307</v>
      </c>
      <c r="BL46" s="87">
        <f t="shared" si="18"/>
        <v>406.17837716997076</v>
      </c>
      <c r="BM46" s="87">
        <f t="shared" si="18"/>
        <v>409.73775426705186</v>
      </c>
      <c r="BN46" s="87">
        <f t="shared" si="18"/>
        <v>410.28200706710606</v>
      </c>
      <c r="BO46" s="87">
        <f t="shared" si="18"/>
        <v>412.56461823829147</v>
      </c>
      <c r="BP46" s="87">
        <f t="shared" si="18"/>
        <v>415.68288624404551</v>
      </c>
      <c r="BQ46" s="87">
        <f t="shared" si="18"/>
        <v>419.06797722595508</v>
      </c>
      <c r="BR46" s="87">
        <f t="shared" si="18"/>
        <v>422.3491415682995</v>
      </c>
      <c r="BS46" s="87">
        <f t="shared" si="18"/>
        <v>425.52309315907263</v>
      </c>
      <c r="BT46" s="87">
        <f t="shared" si="15"/>
        <v>428.53867312388951</v>
      </c>
      <c r="BU46" s="87">
        <f t="shared" si="15"/>
        <v>431.35553960895004</v>
      </c>
      <c r="BV46" s="87">
        <f t="shared" si="11"/>
        <v>434.26094523053752</v>
      </c>
      <c r="BW46" s="87">
        <f t="shared" si="2"/>
        <v>437.15018544419354</v>
      </c>
      <c r="BX46" s="87">
        <f t="shared" si="2"/>
        <v>439.98175400274209</v>
      </c>
      <c r="BY46" s="87">
        <f t="shared" si="2"/>
        <v>442.76847393022979</v>
      </c>
      <c r="BZ46" s="87">
        <f t="shared" si="2"/>
        <v>445.52109781430551</v>
      </c>
      <c r="CA46" s="87">
        <f t="shared" si="2"/>
        <v>448.2300480833124</v>
      </c>
      <c r="CB46" s="88">
        <f t="shared" si="16"/>
        <v>0</v>
      </c>
      <c r="CC46" s="88">
        <f t="shared" si="16"/>
        <v>0</v>
      </c>
      <c r="CD46" s="88">
        <f t="shared" si="16"/>
        <v>0</v>
      </c>
      <c r="CE46" s="88">
        <f t="shared" si="16"/>
        <v>0</v>
      </c>
      <c r="CF46" s="88">
        <f t="shared" si="16"/>
        <v>0</v>
      </c>
      <c r="CG46" s="88">
        <f t="shared" si="16"/>
        <v>0</v>
      </c>
      <c r="CH46" s="88">
        <f t="shared" si="16"/>
        <v>0</v>
      </c>
      <c r="CI46" s="88">
        <f t="shared" si="16"/>
        <v>20.64459599633112</v>
      </c>
      <c r="CJ46" s="88">
        <f t="shared" si="16"/>
        <v>47.859827719129711</v>
      </c>
      <c r="CK46" s="88">
        <f t="shared" si="16"/>
        <v>85.818131595497817</v>
      </c>
      <c r="CL46" s="88">
        <f t="shared" si="16"/>
        <v>134.50084371979619</v>
      </c>
      <c r="CM46" s="88">
        <f t="shared" si="16"/>
        <v>174.47446996541186</v>
      </c>
      <c r="CN46" s="88">
        <f t="shared" si="16"/>
        <v>214.40364176418598</v>
      </c>
      <c r="CO46" s="88">
        <f t="shared" si="16"/>
        <v>250.57989075292625</v>
      </c>
      <c r="CP46" s="88">
        <f t="shared" si="16"/>
        <v>282.02864904041758</v>
      </c>
      <c r="CQ46" s="88">
        <f t="shared" si="16"/>
        <v>310.44571658237243</v>
      </c>
      <c r="CR46" s="88">
        <f t="shared" si="19"/>
        <v>332.73918392747692</v>
      </c>
      <c r="CS46" s="88">
        <f t="shared" si="19"/>
        <v>349.86086910851282</v>
      </c>
      <c r="CT46" s="88">
        <f t="shared" si="19"/>
        <v>366.03363263316891</v>
      </c>
      <c r="CU46" s="88">
        <f t="shared" si="19"/>
        <v>378.95438029767411</v>
      </c>
      <c r="CV46" s="88">
        <f t="shared" si="19"/>
        <v>390.9200835302783</v>
      </c>
      <c r="CW46" s="88">
        <f t="shared" si="19"/>
        <v>399.86493476643307</v>
      </c>
      <c r="CX46" s="88">
        <f t="shared" si="19"/>
        <v>406.17837716997076</v>
      </c>
      <c r="CY46" s="88">
        <f t="shared" si="19"/>
        <v>409.73775426705186</v>
      </c>
      <c r="CZ46" s="88">
        <f t="shared" si="19"/>
        <v>410.28200706710606</v>
      </c>
      <c r="DA46" s="88">
        <f t="shared" si="19"/>
        <v>412.56461823829147</v>
      </c>
      <c r="DB46" s="88">
        <f t="shared" si="19"/>
        <v>415.68288624404551</v>
      </c>
      <c r="DC46" s="88">
        <f t="shared" si="19"/>
        <v>419.06797722595508</v>
      </c>
      <c r="DD46" s="88">
        <f t="shared" si="19"/>
        <v>422.3491415682995</v>
      </c>
      <c r="DE46" s="88">
        <f t="shared" si="19"/>
        <v>425.52309315907263</v>
      </c>
      <c r="DF46" s="88">
        <f t="shared" si="17"/>
        <v>428.53867312388951</v>
      </c>
      <c r="DG46" s="88">
        <f t="shared" si="17"/>
        <v>431.35553960895004</v>
      </c>
      <c r="DH46" s="88">
        <f t="shared" si="13"/>
        <v>434.26094523053752</v>
      </c>
      <c r="DI46" s="88">
        <f t="shared" si="5"/>
        <v>437.15018544419354</v>
      </c>
      <c r="DJ46" s="88">
        <f t="shared" si="5"/>
        <v>439.98175400274209</v>
      </c>
      <c r="DK46" s="88">
        <f t="shared" si="5"/>
        <v>442.76847393022979</v>
      </c>
      <c r="DL46" s="88">
        <f t="shared" si="5"/>
        <v>445.52109781430551</v>
      </c>
      <c r="DM46" s="88">
        <f t="shared" si="5"/>
        <v>448.2300480833124</v>
      </c>
    </row>
    <row r="47" spans="2:117" x14ac:dyDescent="0.35">
      <c r="B47" s="27" t="s">
        <v>2111</v>
      </c>
      <c r="C47" s="27" t="s">
        <v>94</v>
      </c>
      <c r="D47" s="86">
        <f>LevelizationSchedule!H237</f>
        <v>0</v>
      </c>
      <c r="E47" s="86">
        <f>LevelizationSchedule!I237</f>
        <v>0</v>
      </c>
      <c r="F47" s="86">
        <f>LevelizationSchedule!J237</f>
        <v>0</v>
      </c>
      <c r="G47" s="86">
        <f>LevelizationSchedule!K237</f>
        <v>0</v>
      </c>
      <c r="H47" s="86">
        <f>LevelizationSchedule!L237</f>
        <v>0</v>
      </c>
      <c r="I47" s="86">
        <f>LevelizationSchedule!M237</f>
        <v>0</v>
      </c>
      <c r="J47" s="86">
        <f>LevelizationSchedule!N237</f>
        <v>0</v>
      </c>
      <c r="K47" s="86">
        <f>LevelizationSchedule!O237</f>
        <v>103.42017144497781</v>
      </c>
      <c r="L47" s="86">
        <f>LevelizationSchedule!P237</f>
        <v>312.51734225100404</v>
      </c>
      <c r="M47" s="86">
        <f>LevelizationSchedule!Q237</f>
        <v>565.21778159469045</v>
      </c>
      <c r="N47" s="86">
        <f>LevelizationSchedule!R237</f>
        <v>903.73391840245972</v>
      </c>
      <c r="O47" s="86">
        <f>LevelizationSchedule!S237</f>
        <v>1327.9688208504417</v>
      </c>
      <c r="P47" s="86">
        <f>LevelizationSchedule!T237</f>
        <v>1646.6106835649935</v>
      </c>
      <c r="Q47" s="86">
        <f>LevelizationSchedule!U237</f>
        <v>1946.8090869012917</v>
      </c>
      <c r="R47" s="86">
        <f>LevelizationSchedule!V237</f>
        <v>2210.6139221237231</v>
      </c>
      <c r="S47" s="86">
        <f>LevelizationSchedule!W237</f>
        <v>2449.0518310434618</v>
      </c>
      <c r="T47" s="86">
        <f>LevelizationSchedule!X237</f>
        <v>2653.3154231929066</v>
      </c>
      <c r="U47" s="86">
        <f>LevelizationSchedule!Y237</f>
        <v>2795.0438850863989</v>
      </c>
      <c r="V47" s="86">
        <f>LevelizationSchedule!Z237</f>
        <v>2915.8953997203362</v>
      </c>
      <c r="W47" s="86">
        <f>LevelizationSchedule!AA237</f>
        <v>3037.7157436637331</v>
      </c>
      <c r="X47" s="86">
        <f>LevelizationSchedule!AB237</f>
        <v>3133.9680288528057</v>
      </c>
      <c r="Y47" s="86">
        <f>LevelizationSchedule!AC237</f>
        <v>3201.8828516374065</v>
      </c>
      <c r="Z47" s="86">
        <f>LevelizationSchedule!AD237</f>
        <v>3261.4926846744556</v>
      </c>
      <c r="AA47" s="86">
        <f>LevelizationSchedule!AE237</f>
        <v>3306.2347594590419</v>
      </c>
      <c r="AB47" s="86">
        <f>LevelizationSchedule!AF237</f>
        <v>3329.709480406796</v>
      </c>
      <c r="AC47" s="86">
        <f>LevelizationSchedule!AG237</f>
        <v>3329.2715798302488</v>
      </c>
      <c r="AD47" s="86">
        <f>LevelizationSchedule!AH237</f>
        <v>3351.7550379225067</v>
      </c>
      <c r="AE47" s="86">
        <f>LevelizationSchedule!AI237</f>
        <v>3383.2086872384348</v>
      </c>
      <c r="AF47" s="86">
        <f>LevelizationSchedule!AJ237</f>
        <v>3415.0253503809681</v>
      </c>
      <c r="AG47" s="86">
        <f>LevelizationSchedule!AK237</f>
        <v>3446.1175109749311</v>
      </c>
      <c r="AH47" s="86">
        <f>LevelizationSchedule!AL237</f>
        <v>3477.3033306056627</v>
      </c>
      <c r="AI47" s="86">
        <f>LevelizationSchedule!AM237</f>
        <v>3507.8578606678125</v>
      </c>
      <c r="AJ47" s="86">
        <f>LevelizationSchedule!AN237</f>
        <v>3537.3993701568033</v>
      </c>
      <c r="AK47" s="86">
        <f>LevelizationSchedule!AO237</f>
        <v>3568.8814852839855</v>
      </c>
      <c r="AL47" s="86">
        <f>LevelizationSchedule!AP237</f>
        <v>3601.0150198554343</v>
      </c>
      <c r="AM47" s="86">
        <f>LevelizationSchedule!AQ237</f>
        <v>3633.4561208653918</v>
      </c>
      <c r="AN47" s="86">
        <f>LevelizationSchedule!AR237</f>
        <v>3666.169652730181</v>
      </c>
      <c r="AO47" s="86">
        <f>LevelizationSchedule!AS237</f>
        <v>3699.0862611678399</v>
      </c>
      <c r="AP47" s="87">
        <f t="shared" si="14"/>
        <v>0</v>
      </c>
      <c r="AQ47" s="87">
        <f t="shared" si="14"/>
        <v>0</v>
      </c>
      <c r="AR47" s="87">
        <f t="shared" si="14"/>
        <v>0</v>
      </c>
      <c r="AS47" s="87">
        <f t="shared" si="14"/>
        <v>0</v>
      </c>
      <c r="AT47" s="87">
        <f t="shared" si="14"/>
        <v>0</v>
      </c>
      <c r="AU47" s="87">
        <f t="shared" si="14"/>
        <v>0</v>
      </c>
      <c r="AV47" s="87">
        <f t="shared" si="14"/>
        <v>0</v>
      </c>
      <c r="AW47" s="87">
        <f t="shared" si="14"/>
        <v>51.710085722488905</v>
      </c>
      <c r="AX47" s="87">
        <f t="shared" si="14"/>
        <v>156.25867112550202</v>
      </c>
      <c r="AY47" s="87">
        <f t="shared" si="14"/>
        <v>282.60889079734523</v>
      </c>
      <c r="AZ47" s="87">
        <f t="shared" si="14"/>
        <v>451.86695920122986</v>
      </c>
      <c r="BA47" s="87">
        <f t="shared" si="14"/>
        <v>663.98441042522086</v>
      </c>
      <c r="BB47" s="87">
        <f t="shared" si="14"/>
        <v>823.30534178249673</v>
      </c>
      <c r="BC47" s="87">
        <f t="shared" si="14"/>
        <v>973.40454345064586</v>
      </c>
      <c r="BD47" s="87">
        <f t="shared" si="14"/>
        <v>1105.3069610618616</v>
      </c>
      <c r="BE47" s="87">
        <f t="shared" si="14"/>
        <v>1224.5259155217309</v>
      </c>
      <c r="BF47" s="87">
        <f t="shared" si="18"/>
        <v>1326.6577115964533</v>
      </c>
      <c r="BG47" s="87">
        <f t="shared" si="18"/>
        <v>1397.5219425431994</v>
      </c>
      <c r="BH47" s="87">
        <f t="shared" si="18"/>
        <v>1457.9476998601681</v>
      </c>
      <c r="BI47" s="87">
        <f t="shared" si="18"/>
        <v>1518.8578718318665</v>
      </c>
      <c r="BJ47" s="87">
        <f t="shared" si="18"/>
        <v>1566.9840144264028</v>
      </c>
      <c r="BK47" s="87">
        <f t="shared" si="18"/>
        <v>1600.9414258187032</v>
      </c>
      <c r="BL47" s="87">
        <f t="shared" si="18"/>
        <v>1630.7463423372278</v>
      </c>
      <c r="BM47" s="87">
        <f t="shared" si="18"/>
        <v>1653.117379729521</v>
      </c>
      <c r="BN47" s="87">
        <f t="shared" si="18"/>
        <v>1664.854740203398</v>
      </c>
      <c r="BO47" s="87">
        <f t="shared" si="18"/>
        <v>1664.6357899151244</v>
      </c>
      <c r="BP47" s="87">
        <f t="shared" si="18"/>
        <v>1675.8775189612534</v>
      </c>
      <c r="BQ47" s="87">
        <f t="shared" si="18"/>
        <v>1691.6043436192174</v>
      </c>
      <c r="BR47" s="87">
        <f t="shared" si="18"/>
        <v>1707.5126751904841</v>
      </c>
      <c r="BS47" s="87">
        <f t="shared" si="18"/>
        <v>1723.0587554874655</v>
      </c>
      <c r="BT47" s="87">
        <f t="shared" si="15"/>
        <v>1738.6516653028314</v>
      </c>
      <c r="BU47" s="87">
        <f t="shared" si="15"/>
        <v>1753.9289303339062</v>
      </c>
      <c r="BV47" s="87">
        <f t="shared" si="11"/>
        <v>1768.6996850784017</v>
      </c>
      <c r="BW47" s="87">
        <f t="shared" si="2"/>
        <v>1784.4407426419928</v>
      </c>
      <c r="BX47" s="87">
        <f t="shared" si="2"/>
        <v>1800.5075099277171</v>
      </c>
      <c r="BY47" s="87">
        <f t="shared" si="2"/>
        <v>1816.7280604326959</v>
      </c>
      <c r="BZ47" s="87">
        <f t="shared" si="2"/>
        <v>1833.0848263650905</v>
      </c>
      <c r="CA47" s="87">
        <f t="shared" si="2"/>
        <v>1849.5431305839199</v>
      </c>
      <c r="CB47" s="88">
        <f t="shared" si="16"/>
        <v>0</v>
      </c>
      <c r="CC47" s="88">
        <f t="shared" si="16"/>
        <v>0</v>
      </c>
      <c r="CD47" s="88">
        <f t="shared" si="16"/>
        <v>0</v>
      </c>
      <c r="CE47" s="88">
        <f t="shared" si="16"/>
        <v>0</v>
      </c>
      <c r="CF47" s="88">
        <f t="shared" si="16"/>
        <v>0</v>
      </c>
      <c r="CG47" s="88">
        <f t="shared" si="16"/>
        <v>0</v>
      </c>
      <c r="CH47" s="88">
        <f t="shared" si="16"/>
        <v>0</v>
      </c>
      <c r="CI47" s="88">
        <f t="shared" si="16"/>
        <v>51.710085722488905</v>
      </c>
      <c r="CJ47" s="88">
        <f t="shared" si="16"/>
        <v>156.25867112550202</v>
      </c>
      <c r="CK47" s="88">
        <f t="shared" si="16"/>
        <v>282.60889079734523</v>
      </c>
      <c r="CL47" s="88">
        <f t="shared" si="16"/>
        <v>451.86695920122986</v>
      </c>
      <c r="CM47" s="88">
        <f t="shared" si="16"/>
        <v>663.98441042522086</v>
      </c>
      <c r="CN47" s="88">
        <f t="shared" si="16"/>
        <v>823.30534178249673</v>
      </c>
      <c r="CO47" s="88">
        <f t="shared" si="16"/>
        <v>973.40454345064586</v>
      </c>
      <c r="CP47" s="88">
        <f t="shared" si="16"/>
        <v>1105.3069610618616</v>
      </c>
      <c r="CQ47" s="88">
        <f t="shared" si="16"/>
        <v>1224.5259155217309</v>
      </c>
      <c r="CR47" s="88">
        <f t="shared" si="19"/>
        <v>1326.6577115964533</v>
      </c>
      <c r="CS47" s="88">
        <f t="shared" si="19"/>
        <v>1397.5219425431994</v>
      </c>
      <c r="CT47" s="88">
        <f t="shared" si="19"/>
        <v>1457.9476998601681</v>
      </c>
      <c r="CU47" s="88">
        <f t="shared" si="19"/>
        <v>1518.8578718318665</v>
      </c>
      <c r="CV47" s="88">
        <f t="shared" si="19"/>
        <v>1566.9840144264028</v>
      </c>
      <c r="CW47" s="88">
        <f t="shared" si="19"/>
        <v>1600.9414258187032</v>
      </c>
      <c r="CX47" s="88">
        <f t="shared" si="19"/>
        <v>1630.7463423372278</v>
      </c>
      <c r="CY47" s="88">
        <f t="shared" si="19"/>
        <v>1653.117379729521</v>
      </c>
      <c r="CZ47" s="88">
        <f t="shared" si="19"/>
        <v>1664.854740203398</v>
      </c>
      <c r="DA47" s="88">
        <f t="shared" si="19"/>
        <v>1664.6357899151244</v>
      </c>
      <c r="DB47" s="88">
        <f t="shared" si="19"/>
        <v>1675.8775189612534</v>
      </c>
      <c r="DC47" s="88">
        <f t="shared" si="19"/>
        <v>1691.6043436192174</v>
      </c>
      <c r="DD47" s="88">
        <f t="shared" si="19"/>
        <v>1707.5126751904841</v>
      </c>
      <c r="DE47" s="88">
        <f t="shared" si="19"/>
        <v>1723.0587554874655</v>
      </c>
      <c r="DF47" s="88">
        <f t="shared" si="17"/>
        <v>1738.6516653028314</v>
      </c>
      <c r="DG47" s="88">
        <f t="shared" si="17"/>
        <v>1753.9289303339062</v>
      </c>
      <c r="DH47" s="88">
        <f t="shared" si="13"/>
        <v>1768.6996850784017</v>
      </c>
      <c r="DI47" s="88">
        <f t="shared" si="5"/>
        <v>1784.4407426419928</v>
      </c>
      <c r="DJ47" s="88">
        <f t="shared" si="5"/>
        <v>1800.5075099277171</v>
      </c>
      <c r="DK47" s="88">
        <f t="shared" si="5"/>
        <v>1816.7280604326959</v>
      </c>
      <c r="DL47" s="88">
        <f t="shared" si="5"/>
        <v>1833.0848263650905</v>
      </c>
      <c r="DM47" s="88">
        <f t="shared" si="5"/>
        <v>1849.5431305839199</v>
      </c>
    </row>
    <row r="48" spans="2:117" x14ac:dyDescent="0.35">
      <c r="B48" s="27" t="s">
        <v>2112</v>
      </c>
      <c r="C48" s="27" t="s">
        <v>223</v>
      </c>
      <c r="D48" s="86">
        <f>LevelizationSchedule!H238</f>
        <v>0</v>
      </c>
      <c r="E48" s="86">
        <f>LevelizationSchedule!I238</f>
        <v>0</v>
      </c>
      <c r="F48" s="86">
        <f>LevelizationSchedule!J238</f>
        <v>0</v>
      </c>
      <c r="G48" s="86">
        <f>LevelizationSchedule!K238</f>
        <v>0</v>
      </c>
      <c r="H48" s="86">
        <f>LevelizationSchedule!L238</f>
        <v>0</v>
      </c>
      <c r="I48" s="86">
        <f>LevelizationSchedule!M238</f>
        <v>0</v>
      </c>
      <c r="J48" s="86">
        <f>LevelizationSchedule!N238</f>
        <v>0</v>
      </c>
      <c r="K48" s="86">
        <f>LevelizationSchedule!O238</f>
        <v>26.591798861772514</v>
      </c>
      <c r="L48" s="86">
        <f>LevelizationSchedule!P238</f>
        <v>50.944867036606134</v>
      </c>
      <c r="M48" s="86">
        <f>LevelizationSchedule!Q238</f>
        <v>75.252750112840388</v>
      </c>
      <c r="N48" s="86">
        <f>LevelizationSchedule!R238</f>
        <v>99.517502261374645</v>
      </c>
      <c r="O48" s="86">
        <f>LevelizationSchedule!S238</f>
        <v>123.74117005562047</v>
      </c>
      <c r="P48" s="86">
        <f>LevelizationSchedule!T238</f>
        <v>147.92579265204549</v>
      </c>
      <c r="Q48" s="86">
        <f>LevelizationSchedule!U238</f>
        <v>167.29207176798917</v>
      </c>
      <c r="R48" s="86">
        <f>LevelizationSchedule!V238</f>
        <v>182.51366214139026</v>
      </c>
      <c r="S48" s="86">
        <f>LevelizationSchedule!W238</f>
        <v>198.1708451002082</v>
      </c>
      <c r="T48" s="86">
        <f>LevelizationSchedule!X238</f>
        <v>210.78893939380626</v>
      </c>
      <c r="U48" s="86">
        <f>LevelizationSchedule!Y238</f>
        <v>218.30496714363568</v>
      </c>
      <c r="V48" s="86">
        <f>LevelizationSchedule!Z238</f>
        <v>226.42410275129964</v>
      </c>
      <c r="W48" s="86">
        <f>LevelizationSchedule!AA238</f>
        <v>234.70465600595196</v>
      </c>
      <c r="X48" s="86">
        <f>LevelizationSchedule!AB238</f>
        <v>243.13892924525243</v>
      </c>
      <c r="Y48" s="86">
        <f>LevelizationSchedule!AC238</f>
        <v>245.20651637967418</v>
      </c>
      <c r="Z48" s="86">
        <f>LevelizationSchedule!AD238</f>
        <v>246.32369494142384</v>
      </c>
      <c r="AA48" s="86">
        <f>LevelizationSchedule!AE238</f>
        <v>247.78413671091414</v>
      </c>
      <c r="AB48" s="86">
        <f>LevelizationSchedule!AF238</f>
        <v>249.42613102996836</v>
      </c>
      <c r="AC48" s="86">
        <f>LevelizationSchedule!AG238</f>
        <v>251.22936548417735</v>
      </c>
      <c r="AD48" s="86">
        <f>LevelizationSchedule!AH238</f>
        <v>253.1871780653278</v>
      </c>
      <c r="AE48" s="86">
        <f>LevelizationSchedule!AI238</f>
        <v>255.28870949871543</v>
      </c>
      <c r="AF48" s="86">
        <f>LevelizationSchedule!AJ238</f>
        <v>257.0688882681219</v>
      </c>
      <c r="AG48" s="86">
        <f>LevelizationSchedule!AK238</f>
        <v>258.86903036461672</v>
      </c>
      <c r="AH48" s="86">
        <f>LevelizationSchedule!AL238</f>
        <v>260.73242988334198</v>
      </c>
      <c r="AI48" s="86">
        <f>LevelizationSchedule!AM238</f>
        <v>262.64077316363711</v>
      </c>
      <c r="AJ48" s="86">
        <f>LevelizationSchedule!AN238</f>
        <v>264.56919035428734</v>
      </c>
      <c r="AK48" s="86">
        <f>LevelizationSchedule!AO238</f>
        <v>266.50850611898824</v>
      </c>
      <c r="AL48" s="86">
        <f>LevelizationSchedule!AP238</f>
        <v>268.45879806038596</v>
      </c>
      <c r="AM48" s="86">
        <f>LevelizationSchedule!AQ238</f>
        <v>270.42508165157625</v>
      </c>
      <c r="AN48" s="86">
        <f>LevelizationSchedule!AR238</f>
        <v>272.3995643015902</v>
      </c>
      <c r="AO48" s="86">
        <f>LevelizationSchedule!AS238</f>
        <v>274.37394042587749</v>
      </c>
      <c r="AP48" s="87">
        <f t="shared" si="14"/>
        <v>0</v>
      </c>
      <c r="AQ48" s="87">
        <f t="shared" si="14"/>
        <v>0</v>
      </c>
      <c r="AR48" s="87">
        <f t="shared" si="14"/>
        <v>0</v>
      </c>
      <c r="AS48" s="87">
        <f t="shared" si="14"/>
        <v>0</v>
      </c>
      <c r="AT48" s="87">
        <f t="shared" si="14"/>
        <v>0</v>
      </c>
      <c r="AU48" s="87">
        <f t="shared" si="14"/>
        <v>0</v>
      </c>
      <c r="AV48" s="87">
        <f t="shared" si="14"/>
        <v>0</v>
      </c>
      <c r="AW48" s="87">
        <f t="shared" si="14"/>
        <v>13.295899430886257</v>
      </c>
      <c r="AX48" s="87">
        <f t="shared" si="14"/>
        <v>25.472433518303067</v>
      </c>
      <c r="AY48" s="87">
        <f t="shared" si="14"/>
        <v>37.626375056420194</v>
      </c>
      <c r="AZ48" s="87">
        <f t="shared" si="14"/>
        <v>49.758751130687322</v>
      </c>
      <c r="BA48" s="87">
        <f t="shared" si="14"/>
        <v>61.870585027810236</v>
      </c>
      <c r="BB48" s="87">
        <f t="shared" si="14"/>
        <v>73.962896326022744</v>
      </c>
      <c r="BC48" s="87">
        <f t="shared" si="14"/>
        <v>83.646035883994585</v>
      </c>
      <c r="BD48" s="87">
        <f t="shared" si="14"/>
        <v>91.256831070695128</v>
      </c>
      <c r="BE48" s="87">
        <f t="shared" si="14"/>
        <v>99.085422550104099</v>
      </c>
      <c r="BF48" s="87">
        <f t="shared" si="18"/>
        <v>105.39446969690313</v>
      </c>
      <c r="BG48" s="87">
        <f t="shared" si="18"/>
        <v>109.15248357181784</v>
      </c>
      <c r="BH48" s="87">
        <f t="shared" si="18"/>
        <v>113.21205137564982</v>
      </c>
      <c r="BI48" s="87">
        <f t="shared" si="18"/>
        <v>117.35232800297598</v>
      </c>
      <c r="BJ48" s="87">
        <f t="shared" si="18"/>
        <v>121.56946462262621</v>
      </c>
      <c r="BK48" s="87">
        <f t="shared" si="18"/>
        <v>122.60325818983709</v>
      </c>
      <c r="BL48" s="87">
        <f t="shared" si="18"/>
        <v>123.16184747071192</v>
      </c>
      <c r="BM48" s="87">
        <f t="shared" si="18"/>
        <v>123.89206835545707</v>
      </c>
      <c r="BN48" s="87">
        <f t="shared" si="18"/>
        <v>124.71306551498418</v>
      </c>
      <c r="BO48" s="87">
        <f t="shared" si="18"/>
        <v>125.61468274208868</v>
      </c>
      <c r="BP48" s="87">
        <f t="shared" si="18"/>
        <v>126.5935890326639</v>
      </c>
      <c r="BQ48" s="87">
        <f t="shared" si="18"/>
        <v>127.64435474935772</v>
      </c>
      <c r="BR48" s="87">
        <f t="shared" si="18"/>
        <v>128.53444413406095</v>
      </c>
      <c r="BS48" s="87">
        <f t="shared" si="18"/>
        <v>129.43451518230836</v>
      </c>
      <c r="BT48" s="87">
        <f t="shared" si="15"/>
        <v>130.36621494167099</v>
      </c>
      <c r="BU48" s="87">
        <f t="shared" si="15"/>
        <v>131.32038658181855</v>
      </c>
      <c r="BV48" s="87">
        <f t="shared" si="11"/>
        <v>132.28459517714367</v>
      </c>
      <c r="BW48" s="87">
        <f t="shared" si="2"/>
        <v>133.25425305949412</v>
      </c>
      <c r="BX48" s="87">
        <f t="shared" si="2"/>
        <v>134.22939903019298</v>
      </c>
      <c r="BY48" s="87">
        <f t="shared" si="2"/>
        <v>135.21254082578812</v>
      </c>
      <c r="BZ48" s="87">
        <f t="shared" si="2"/>
        <v>136.1997821507951</v>
      </c>
      <c r="CA48" s="87">
        <f t="shared" si="2"/>
        <v>137.18697021293875</v>
      </c>
      <c r="CB48" s="88">
        <f t="shared" si="16"/>
        <v>0</v>
      </c>
      <c r="CC48" s="88">
        <f t="shared" si="16"/>
        <v>0</v>
      </c>
      <c r="CD48" s="88">
        <f t="shared" si="16"/>
        <v>0</v>
      </c>
      <c r="CE48" s="88">
        <f t="shared" si="16"/>
        <v>0</v>
      </c>
      <c r="CF48" s="88">
        <f t="shared" si="16"/>
        <v>0</v>
      </c>
      <c r="CG48" s="88">
        <f t="shared" si="16"/>
        <v>0</v>
      </c>
      <c r="CH48" s="88">
        <f t="shared" si="16"/>
        <v>0</v>
      </c>
      <c r="CI48" s="88">
        <f t="shared" si="16"/>
        <v>13.295899430886257</v>
      </c>
      <c r="CJ48" s="88">
        <f t="shared" si="16"/>
        <v>25.472433518303067</v>
      </c>
      <c r="CK48" s="88">
        <f t="shared" si="16"/>
        <v>37.626375056420194</v>
      </c>
      <c r="CL48" s="88">
        <f t="shared" si="16"/>
        <v>49.758751130687322</v>
      </c>
      <c r="CM48" s="88">
        <f t="shared" si="16"/>
        <v>61.870585027810236</v>
      </c>
      <c r="CN48" s="88">
        <f t="shared" si="16"/>
        <v>73.962896326022744</v>
      </c>
      <c r="CO48" s="88">
        <f t="shared" si="16"/>
        <v>83.646035883994585</v>
      </c>
      <c r="CP48" s="88">
        <f t="shared" si="16"/>
        <v>91.256831070695128</v>
      </c>
      <c r="CQ48" s="88">
        <f t="shared" si="16"/>
        <v>99.085422550104099</v>
      </c>
      <c r="CR48" s="88">
        <f t="shared" si="19"/>
        <v>105.39446969690313</v>
      </c>
      <c r="CS48" s="88">
        <f t="shared" si="19"/>
        <v>109.15248357181784</v>
      </c>
      <c r="CT48" s="88">
        <f t="shared" si="19"/>
        <v>113.21205137564982</v>
      </c>
      <c r="CU48" s="88">
        <f t="shared" si="19"/>
        <v>117.35232800297598</v>
      </c>
      <c r="CV48" s="88">
        <f t="shared" si="19"/>
        <v>121.56946462262621</v>
      </c>
      <c r="CW48" s="88">
        <f t="shared" si="19"/>
        <v>122.60325818983709</v>
      </c>
      <c r="CX48" s="88">
        <f t="shared" si="19"/>
        <v>123.16184747071192</v>
      </c>
      <c r="CY48" s="88">
        <f t="shared" si="19"/>
        <v>123.89206835545707</v>
      </c>
      <c r="CZ48" s="88">
        <f t="shared" si="19"/>
        <v>124.71306551498418</v>
      </c>
      <c r="DA48" s="88">
        <f t="shared" si="19"/>
        <v>125.61468274208868</v>
      </c>
      <c r="DB48" s="88">
        <f t="shared" si="19"/>
        <v>126.5935890326639</v>
      </c>
      <c r="DC48" s="88">
        <f t="shared" si="19"/>
        <v>127.64435474935772</v>
      </c>
      <c r="DD48" s="88">
        <f t="shared" si="19"/>
        <v>128.53444413406095</v>
      </c>
      <c r="DE48" s="88">
        <f t="shared" si="19"/>
        <v>129.43451518230836</v>
      </c>
      <c r="DF48" s="88">
        <f t="shared" si="17"/>
        <v>130.36621494167099</v>
      </c>
      <c r="DG48" s="88">
        <f t="shared" si="17"/>
        <v>131.32038658181855</v>
      </c>
      <c r="DH48" s="88">
        <f t="shared" si="13"/>
        <v>132.28459517714367</v>
      </c>
      <c r="DI48" s="88">
        <f t="shared" si="5"/>
        <v>133.25425305949412</v>
      </c>
      <c r="DJ48" s="88">
        <f t="shared" si="5"/>
        <v>134.22939903019298</v>
      </c>
      <c r="DK48" s="88">
        <f t="shared" si="5"/>
        <v>135.21254082578812</v>
      </c>
      <c r="DL48" s="88">
        <f t="shared" si="5"/>
        <v>136.1997821507951</v>
      </c>
      <c r="DM48" s="88">
        <f t="shared" si="5"/>
        <v>137.18697021293875</v>
      </c>
    </row>
    <row r="49" spans="2:117" s="132" customFormat="1" x14ac:dyDescent="0.35">
      <c r="B49" s="27" t="s">
        <v>2781</v>
      </c>
      <c r="C49" s="27" t="s">
        <v>256</v>
      </c>
      <c r="D49" s="86">
        <f>LevelizationSchedule!H239</f>
        <v>0</v>
      </c>
      <c r="E49" s="86">
        <f>LevelizationSchedule!I239</f>
        <v>0</v>
      </c>
      <c r="F49" s="86">
        <f>LevelizationSchedule!J239</f>
        <v>0</v>
      </c>
      <c r="G49" s="86">
        <f>LevelizationSchedule!K239</f>
        <v>0</v>
      </c>
      <c r="H49" s="86">
        <f>LevelizationSchedule!L239</f>
        <v>0</v>
      </c>
      <c r="I49" s="86">
        <f>LevelizationSchedule!M239</f>
        <v>0</v>
      </c>
      <c r="J49" s="86">
        <f>LevelizationSchedule!N239</f>
        <v>0</v>
      </c>
      <c r="K49" s="86">
        <f>LevelizationSchedule!O239</f>
        <v>4.4333394851501824</v>
      </c>
      <c r="L49" s="86">
        <f>LevelizationSchedule!P239</f>
        <v>8.8397925175835006</v>
      </c>
      <c r="M49" s="86">
        <f>LevelizationSchedule!Q239</f>
        <v>13.219696622436324</v>
      </c>
      <c r="N49" s="86">
        <f>LevelizationSchedule!R239</f>
        <v>17.57338621980028</v>
      </c>
      <c r="O49" s="86">
        <f>LevelizationSchedule!S239</f>
        <v>21.90119265683607</v>
      </c>
      <c r="P49" s="86">
        <f>LevelizationSchedule!T239</f>
        <v>26.203444239570327</v>
      </c>
      <c r="Q49" s="86">
        <f>LevelizationSchedule!U239</f>
        <v>29.683331024103254</v>
      </c>
      <c r="R49" s="86">
        <f>LevelizationSchedule!V239</f>
        <v>32.392865636949296</v>
      </c>
      <c r="S49" s="86">
        <f>LevelizationSchedule!W239</f>
        <v>35.102610293844393</v>
      </c>
      <c r="T49" s="86">
        <f>LevelizationSchedule!X239</f>
        <v>37.29438222820599</v>
      </c>
      <c r="U49" s="86">
        <f>LevelizationSchedule!Y239</f>
        <v>38.584966272315782</v>
      </c>
      <c r="V49" s="86">
        <f>LevelizationSchedule!Z239</f>
        <v>39.898431429285722</v>
      </c>
      <c r="W49" s="86">
        <f>LevelizationSchedule!AA239</f>
        <v>41.234397320644845</v>
      </c>
      <c r="X49" s="86">
        <f>LevelizationSchedule!AB239</f>
        <v>42.591056412698016</v>
      </c>
      <c r="Y49" s="86">
        <f>LevelizationSchedule!AC239</f>
        <v>42.880744463770426</v>
      </c>
      <c r="Z49" s="86">
        <f>LevelizationSchedule!AD239</f>
        <v>42.924433677413603</v>
      </c>
      <c r="AA49" s="86">
        <f>LevelizationSchedule!AE239</f>
        <v>43.003784136613277</v>
      </c>
      <c r="AB49" s="86">
        <f>LevelizationSchedule!AF239</f>
        <v>43.113267544807584</v>
      </c>
      <c r="AC49" s="86">
        <f>LevelizationSchedule!AG239</f>
        <v>43.249425318152454</v>
      </c>
      <c r="AD49" s="86">
        <f>LevelizationSchedule!AH239</f>
        <v>43.411389697238569</v>
      </c>
      <c r="AE49" s="86">
        <f>LevelizationSchedule!AI239</f>
        <v>43.596787658746202</v>
      </c>
      <c r="AF49" s="86">
        <f>LevelizationSchedule!AJ239</f>
        <v>43.726881875459469</v>
      </c>
      <c r="AG49" s="86">
        <f>LevelizationSchedule!AK239</f>
        <v>43.843239275016593</v>
      </c>
      <c r="AH49" s="86">
        <f>LevelizationSchedule!AL239</f>
        <v>43.958543417718658</v>
      </c>
      <c r="AI49" s="86">
        <f>LevelizationSchedule!AM239</f>
        <v>44.070375788988329</v>
      </c>
      <c r="AJ49" s="86">
        <f>LevelizationSchedule!AN239</f>
        <v>44.173789784765397</v>
      </c>
      <c r="AK49" s="86">
        <f>LevelizationSchedule!AO239</f>
        <v>44.267913324110772</v>
      </c>
      <c r="AL49" s="86">
        <f>LevelizationSchedule!AP239</f>
        <v>44.353030186093186</v>
      </c>
      <c r="AM49" s="86">
        <f>LevelizationSchedule!AQ239</f>
        <v>44.431695793968359</v>
      </c>
      <c r="AN49" s="86">
        <f>LevelizationSchedule!AR239</f>
        <v>44.50358140238508</v>
      </c>
      <c r="AO49" s="86">
        <f>LevelizationSchedule!AS239</f>
        <v>44.567467652856358</v>
      </c>
      <c r="AP49" s="87">
        <f t="shared" ref="AP49:BS49" si="20">D49*50%</f>
        <v>0</v>
      </c>
      <c r="AQ49" s="87">
        <f t="shared" si="20"/>
        <v>0</v>
      </c>
      <c r="AR49" s="87">
        <f t="shared" si="20"/>
        <v>0</v>
      </c>
      <c r="AS49" s="87">
        <f t="shared" si="20"/>
        <v>0</v>
      </c>
      <c r="AT49" s="87">
        <f t="shared" si="20"/>
        <v>0</v>
      </c>
      <c r="AU49" s="87">
        <f t="shared" si="20"/>
        <v>0</v>
      </c>
      <c r="AV49" s="87">
        <f t="shared" si="20"/>
        <v>0</v>
      </c>
      <c r="AW49" s="87">
        <f t="shared" si="20"/>
        <v>2.2166697425750912</v>
      </c>
      <c r="AX49" s="87">
        <f t="shared" si="20"/>
        <v>4.4198962587917503</v>
      </c>
      <c r="AY49" s="87">
        <f t="shared" si="20"/>
        <v>6.6098483112181619</v>
      </c>
      <c r="AZ49" s="87">
        <f t="shared" si="20"/>
        <v>8.7866931099001402</v>
      </c>
      <c r="BA49" s="87">
        <f t="shared" si="20"/>
        <v>10.950596328418035</v>
      </c>
      <c r="BB49" s="87">
        <f t="shared" si="20"/>
        <v>13.101722119785164</v>
      </c>
      <c r="BC49" s="87">
        <f t="shared" si="20"/>
        <v>14.841665512051627</v>
      </c>
      <c r="BD49" s="87">
        <f t="shared" si="20"/>
        <v>16.196432818474648</v>
      </c>
      <c r="BE49" s="87">
        <f t="shared" si="20"/>
        <v>17.551305146922196</v>
      </c>
      <c r="BF49" s="87">
        <f t="shared" si="20"/>
        <v>18.647191114102995</v>
      </c>
      <c r="BG49" s="87">
        <f t="shared" si="20"/>
        <v>19.292483136157891</v>
      </c>
      <c r="BH49" s="87">
        <f t="shared" si="20"/>
        <v>19.949215714642861</v>
      </c>
      <c r="BI49" s="87">
        <f t="shared" si="20"/>
        <v>20.617198660322423</v>
      </c>
      <c r="BJ49" s="87">
        <f t="shared" si="20"/>
        <v>21.295528206349008</v>
      </c>
      <c r="BK49" s="87">
        <f t="shared" si="20"/>
        <v>21.440372231885213</v>
      </c>
      <c r="BL49" s="87">
        <f t="shared" si="20"/>
        <v>21.462216838706802</v>
      </c>
      <c r="BM49" s="87">
        <f t="shared" si="20"/>
        <v>21.501892068306638</v>
      </c>
      <c r="BN49" s="87">
        <f t="shared" si="20"/>
        <v>21.556633772403792</v>
      </c>
      <c r="BO49" s="87">
        <f t="shared" si="20"/>
        <v>21.624712659076227</v>
      </c>
      <c r="BP49" s="87">
        <f t="shared" si="20"/>
        <v>21.705694848619284</v>
      </c>
      <c r="BQ49" s="87">
        <f t="shared" si="20"/>
        <v>21.798393829373101</v>
      </c>
      <c r="BR49" s="87">
        <f t="shared" si="20"/>
        <v>21.863440937729735</v>
      </c>
      <c r="BS49" s="87">
        <f t="shared" si="20"/>
        <v>21.921619637508297</v>
      </c>
      <c r="BT49" s="87">
        <f t="shared" ref="BT49" si="21">AH49*50%</f>
        <v>21.979271708859329</v>
      </c>
      <c r="BU49" s="87">
        <f t="shared" ref="BU49" si="22">AI49*50%</f>
        <v>22.035187894494165</v>
      </c>
      <c r="BV49" s="87">
        <f t="shared" ref="BV49:CA49" si="23">AJ49*50%</f>
        <v>22.086894892382698</v>
      </c>
      <c r="BW49" s="87">
        <f t="shared" si="23"/>
        <v>22.133956662055386</v>
      </c>
      <c r="BX49" s="87">
        <f t="shared" si="23"/>
        <v>22.176515093046593</v>
      </c>
      <c r="BY49" s="87">
        <f t="shared" si="23"/>
        <v>22.215847896984179</v>
      </c>
      <c r="BZ49" s="87">
        <f t="shared" si="23"/>
        <v>22.25179070119254</v>
      </c>
      <c r="CA49" s="87">
        <f t="shared" si="23"/>
        <v>22.283733826428179</v>
      </c>
      <c r="CB49" s="88">
        <f t="shared" ref="CB49:DE49" si="24">D49*50%</f>
        <v>0</v>
      </c>
      <c r="CC49" s="88">
        <f t="shared" si="24"/>
        <v>0</v>
      </c>
      <c r="CD49" s="88">
        <f t="shared" si="24"/>
        <v>0</v>
      </c>
      <c r="CE49" s="88">
        <f t="shared" si="24"/>
        <v>0</v>
      </c>
      <c r="CF49" s="88">
        <f t="shared" si="24"/>
        <v>0</v>
      </c>
      <c r="CG49" s="88">
        <f t="shared" si="24"/>
        <v>0</v>
      </c>
      <c r="CH49" s="88">
        <f t="shared" si="24"/>
        <v>0</v>
      </c>
      <c r="CI49" s="88">
        <f t="shared" si="24"/>
        <v>2.2166697425750912</v>
      </c>
      <c r="CJ49" s="88">
        <f t="shared" si="24"/>
        <v>4.4198962587917503</v>
      </c>
      <c r="CK49" s="88">
        <f t="shared" si="24"/>
        <v>6.6098483112181619</v>
      </c>
      <c r="CL49" s="88">
        <f t="shared" si="24"/>
        <v>8.7866931099001402</v>
      </c>
      <c r="CM49" s="88">
        <f t="shared" si="24"/>
        <v>10.950596328418035</v>
      </c>
      <c r="CN49" s="88">
        <f t="shared" si="24"/>
        <v>13.101722119785164</v>
      </c>
      <c r="CO49" s="88">
        <f t="shared" si="24"/>
        <v>14.841665512051627</v>
      </c>
      <c r="CP49" s="88">
        <f t="shared" si="24"/>
        <v>16.196432818474648</v>
      </c>
      <c r="CQ49" s="88">
        <f t="shared" si="24"/>
        <v>17.551305146922196</v>
      </c>
      <c r="CR49" s="88">
        <f t="shared" si="24"/>
        <v>18.647191114102995</v>
      </c>
      <c r="CS49" s="88">
        <f t="shared" si="24"/>
        <v>19.292483136157891</v>
      </c>
      <c r="CT49" s="88">
        <f t="shared" si="24"/>
        <v>19.949215714642861</v>
      </c>
      <c r="CU49" s="88">
        <f t="shared" si="24"/>
        <v>20.617198660322423</v>
      </c>
      <c r="CV49" s="88">
        <f t="shared" si="24"/>
        <v>21.295528206349008</v>
      </c>
      <c r="CW49" s="88">
        <f t="shared" si="24"/>
        <v>21.440372231885213</v>
      </c>
      <c r="CX49" s="88">
        <f t="shared" si="24"/>
        <v>21.462216838706802</v>
      </c>
      <c r="CY49" s="88">
        <f t="shared" si="24"/>
        <v>21.501892068306638</v>
      </c>
      <c r="CZ49" s="88">
        <f t="shared" si="24"/>
        <v>21.556633772403792</v>
      </c>
      <c r="DA49" s="88">
        <f t="shared" si="24"/>
        <v>21.624712659076227</v>
      </c>
      <c r="DB49" s="88">
        <f t="shared" si="24"/>
        <v>21.705694848619284</v>
      </c>
      <c r="DC49" s="88">
        <f t="shared" si="24"/>
        <v>21.798393829373101</v>
      </c>
      <c r="DD49" s="88">
        <f t="shared" si="24"/>
        <v>21.863440937729735</v>
      </c>
      <c r="DE49" s="88">
        <f t="shared" si="24"/>
        <v>21.921619637508297</v>
      </c>
      <c r="DF49" s="88">
        <f t="shared" ref="DF49" si="25">AH49*50%</f>
        <v>21.979271708859329</v>
      </c>
      <c r="DG49" s="88">
        <f t="shared" ref="DG49" si="26">AI49*50%</f>
        <v>22.035187894494165</v>
      </c>
      <c r="DH49" s="88">
        <f t="shared" ref="DH49:DM49" si="27">AJ49*50%</f>
        <v>22.086894892382698</v>
      </c>
      <c r="DI49" s="88">
        <f t="shared" si="27"/>
        <v>22.133956662055386</v>
      </c>
      <c r="DJ49" s="88">
        <f t="shared" si="27"/>
        <v>22.176515093046593</v>
      </c>
      <c r="DK49" s="88">
        <f t="shared" si="27"/>
        <v>22.215847896984179</v>
      </c>
      <c r="DL49" s="88">
        <f t="shared" si="27"/>
        <v>22.25179070119254</v>
      </c>
      <c r="DM49" s="88">
        <f t="shared" si="27"/>
        <v>22.283733826428179</v>
      </c>
    </row>
    <row r="50" spans="2:117" x14ac:dyDescent="0.35">
      <c r="B50" s="27" t="s">
        <v>2113</v>
      </c>
      <c r="C50" s="27" t="s">
        <v>32</v>
      </c>
      <c r="D50" s="86">
        <f>LevelizationSchedule!H240</f>
        <v>0</v>
      </c>
      <c r="E50" s="86">
        <f>LevelizationSchedule!I240</f>
        <v>0</v>
      </c>
      <c r="F50" s="86">
        <f>LevelizationSchedule!J240</f>
        <v>0</v>
      </c>
      <c r="G50" s="86">
        <f>LevelizationSchedule!K240</f>
        <v>0</v>
      </c>
      <c r="H50" s="86">
        <f>LevelizationSchedule!L240</f>
        <v>0</v>
      </c>
      <c r="I50" s="86">
        <f>LevelizationSchedule!M240</f>
        <v>0</v>
      </c>
      <c r="J50" s="86">
        <f>LevelizationSchedule!N240</f>
        <v>0</v>
      </c>
      <c r="K50" s="86">
        <f>LevelizationSchedule!O240</f>
        <v>3.5706371441656781</v>
      </c>
      <c r="L50" s="86">
        <f>LevelizationSchedule!P240</f>
        <v>37.526672344029386</v>
      </c>
      <c r="M50" s="86">
        <f>LevelizationSchedule!Q240</f>
        <v>102.26258131176812</v>
      </c>
      <c r="N50" s="86">
        <f>LevelizationSchedule!R240</f>
        <v>178.84867531738314</v>
      </c>
      <c r="O50" s="86">
        <f>LevelizationSchedule!S240</f>
        <v>280.26220449551113</v>
      </c>
      <c r="P50" s="86">
        <f>LevelizationSchedule!T240</f>
        <v>372.66543380400014</v>
      </c>
      <c r="Q50" s="86">
        <f>LevelizationSchedule!U240</f>
        <v>464.33735756803117</v>
      </c>
      <c r="R50" s="86">
        <f>LevelizationSchedule!V240</f>
        <v>549.85798665699451</v>
      </c>
      <c r="S50" s="86">
        <f>LevelizationSchedule!W240</f>
        <v>624.61483071283078</v>
      </c>
      <c r="T50" s="86">
        <f>LevelizationSchedule!X240</f>
        <v>691.59898935298372</v>
      </c>
      <c r="U50" s="86">
        <f>LevelizationSchedule!Y240</f>
        <v>747.92291079818744</v>
      </c>
      <c r="V50" s="86">
        <f>LevelizationSchedule!Z240</f>
        <v>792.00082131516228</v>
      </c>
      <c r="W50" s="86">
        <f>LevelizationSchedule!AA240</f>
        <v>830.27331012324453</v>
      </c>
      <c r="X50" s="86">
        <f>LevelizationSchedule!AB240</f>
        <v>863.67151207847678</v>
      </c>
      <c r="Y50" s="86">
        <f>LevelizationSchedule!AC240</f>
        <v>892.66699733269081</v>
      </c>
      <c r="Z50" s="86">
        <f>LevelizationSchedule!AD240</f>
        <v>916.41935314604075</v>
      </c>
      <c r="AA50" s="86">
        <f>LevelizationSchedule!AE240</f>
        <v>931.36570041577875</v>
      </c>
      <c r="AB50" s="86">
        <f>LevelizationSchedule!AF240</f>
        <v>942.13259798414856</v>
      </c>
      <c r="AC50" s="86">
        <f>LevelizationSchedule!AG240</f>
        <v>946.74041460306614</v>
      </c>
      <c r="AD50" s="86">
        <f>LevelizationSchedule!AH240</f>
        <v>952.64659165043395</v>
      </c>
      <c r="AE50" s="86">
        <f>LevelizationSchedule!AI240</f>
        <v>959.80159528814931</v>
      </c>
      <c r="AF50" s="86">
        <f>LevelizationSchedule!AJ240</f>
        <v>967.53598909821631</v>
      </c>
      <c r="AG50" s="86">
        <f>LevelizationSchedule!AK240</f>
        <v>975.19024344161949</v>
      </c>
      <c r="AH50" s="86">
        <f>LevelizationSchedule!AL240</f>
        <v>982.61120959570997</v>
      </c>
      <c r="AI50" s="86">
        <f>LevelizationSchedule!AM240</f>
        <v>990.0507192636004</v>
      </c>
      <c r="AJ50" s="86">
        <f>LevelizationSchedule!AN240</f>
        <v>997.28732012733212</v>
      </c>
      <c r="AK50" s="86">
        <f>LevelizationSchedule!AO240</f>
        <v>1004.7649107877376</v>
      </c>
      <c r="AL50" s="86">
        <f>LevelizationSchedule!AP240</f>
        <v>1012.3861463116597</v>
      </c>
      <c r="AM50" s="86">
        <f>LevelizationSchedule!AQ240</f>
        <v>1020.1118580358645</v>
      </c>
      <c r="AN50" s="86">
        <f>LevelizationSchedule!AR240</f>
        <v>1027.930586090408</v>
      </c>
      <c r="AO50" s="86">
        <f>LevelizationSchedule!AS240</f>
        <v>1035.8082132207455</v>
      </c>
      <c r="AP50" s="87">
        <f t="shared" si="14"/>
        <v>0</v>
      </c>
      <c r="AQ50" s="87">
        <f t="shared" si="14"/>
        <v>0</v>
      </c>
      <c r="AR50" s="87">
        <f t="shared" si="14"/>
        <v>0</v>
      </c>
      <c r="AS50" s="87">
        <f t="shared" si="14"/>
        <v>0</v>
      </c>
      <c r="AT50" s="87">
        <f t="shared" si="14"/>
        <v>0</v>
      </c>
      <c r="AU50" s="87">
        <f t="shared" si="14"/>
        <v>0</v>
      </c>
      <c r="AV50" s="87">
        <f t="shared" si="14"/>
        <v>0</v>
      </c>
      <c r="AW50" s="87">
        <f t="shared" si="14"/>
        <v>1.7853185720828391</v>
      </c>
      <c r="AX50" s="87">
        <f t="shared" si="14"/>
        <v>18.763336172014693</v>
      </c>
      <c r="AY50" s="87">
        <f t="shared" si="14"/>
        <v>51.131290655884058</v>
      </c>
      <c r="AZ50" s="87">
        <f t="shared" si="14"/>
        <v>89.42433765869157</v>
      </c>
      <c r="BA50" s="87">
        <f t="shared" si="14"/>
        <v>140.13110224775556</v>
      </c>
      <c r="BB50" s="87">
        <f t="shared" si="14"/>
        <v>186.33271690200007</v>
      </c>
      <c r="BC50" s="87">
        <f t="shared" si="14"/>
        <v>232.16867878401558</v>
      </c>
      <c r="BD50" s="87">
        <f t="shared" si="14"/>
        <v>274.92899332849726</v>
      </c>
      <c r="BE50" s="87">
        <f t="shared" si="14"/>
        <v>312.30741535641539</v>
      </c>
      <c r="BF50" s="87">
        <f t="shared" si="18"/>
        <v>345.79949467649186</v>
      </c>
      <c r="BG50" s="87">
        <f t="shared" si="18"/>
        <v>373.96145539909372</v>
      </c>
      <c r="BH50" s="87">
        <f t="shared" si="18"/>
        <v>396.00041065758114</v>
      </c>
      <c r="BI50" s="87">
        <f t="shared" si="18"/>
        <v>415.13665506162226</v>
      </c>
      <c r="BJ50" s="87">
        <f t="shared" si="18"/>
        <v>431.83575603923839</v>
      </c>
      <c r="BK50" s="87">
        <f t="shared" si="18"/>
        <v>446.33349866634541</v>
      </c>
      <c r="BL50" s="87">
        <f t="shared" si="18"/>
        <v>458.20967657302037</v>
      </c>
      <c r="BM50" s="87">
        <f t="shared" si="18"/>
        <v>465.68285020788937</v>
      </c>
      <c r="BN50" s="87">
        <f t="shared" si="18"/>
        <v>471.06629899207428</v>
      </c>
      <c r="BO50" s="87">
        <f t="shared" si="18"/>
        <v>473.37020730153307</v>
      </c>
      <c r="BP50" s="87">
        <f t="shared" si="18"/>
        <v>476.32329582521697</v>
      </c>
      <c r="BQ50" s="87">
        <f t="shared" si="18"/>
        <v>479.90079764407466</v>
      </c>
      <c r="BR50" s="87">
        <f t="shared" si="18"/>
        <v>483.76799454910815</v>
      </c>
      <c r="BS50" s="87">
        <f t="shared" si="18"/>
        <v>487.59512172080974</v>
      </c>
      <c r="BT50" s="87">
        <f t="shared" si="15"/>
        <v>491.30560479785498</v>
      </c>
      <c r="BU50" s="87">
        <f t="shared" si="15"/>
        <v>495.0253596318002</v>
      </c>
      <c r="BV50" s="87">
        <f t="shared" si="11"/>
        <v>498.64366006366606</v>
      </c>
      <c r="BW50" s="87">
        <f t="shared" si="2"/>
        <v>502.38245539386878</v>
      </c>
      <c r="BX50" s="87">
        <f t="shared" si="2"/>
        <v>506.19307315582984</v>
      </c>
      <c r="BY50" s="87">
        <f t="shared" si="2"/>
        <v>510.05592901793227</v>
      </c>
      <c r="BZ50" s="87">
        <f t="shared" si="2"/>
        <v>513.96529304520402</v>
      </c>
      <c r="CA50" s="87">
        <f t="shared" si="2"/>
        <v>517.90410661037276</v>
      </c>
      <c r="CB50" s="88">
        <f t="shared" si="16"/>
        <v>0</v>
      </c>
      <c r="CC50" s="88">
        <f t="shared" si="16"/>
        <v>0</v>
      </c>
      <c r="CD50" s="88">
        <f t="shared" si="16"/>
        <v>0</v>
      </c>
      <c r="CE50" s="88">
        <f t="shared" si="16"/>
        <v>0</v>
      </c>
      <c r="CF50" s="88">
        <f t="shared" si="16"/>
        <v>0</v>
      </c>
      <c r="CG50" s="88">
        <f t="shared" si="16"/>
        <v>0</v>
      </c>
      <c r="CH50" s="88">
        <f t="shared" si="16"/>
        <v>0</v>
      </c>
      <c r="CI50" s="88">
        <f t="shared" si="16"/>
        <v>1.7853185720828391</v>
      </c>
      <c r="CJ50" s="88">
        <f t="shared" si="16"/>
        <v>18.763336172014693</v>
      </c>
      <c r="CK50" s="88">
        <f t="shared" si="16"/>
        <v>51.131290655884058</v>
      </c>
      <c r="CL50" s="88">
        <f t="shared" si="16"/>
        <v>89.42433765869157</v>
      </c>
      <c r="CM50" s="88">
        <f t="shared" si="16"/>
        <v>140.13110224775556</v>
      </c>
      <c r="CN50" s="88">
        <f t="shared" si="16"/>
        <v>186.33271690200007</v>
      </c>
      <c r="CO50" s="88">
        <f t="shared" si="16"/>
        <v>232.16867878401558</v>
      </c>
      <c r="CP50" s="88">
        <f t="shared" si="16"/>
        <v>274.92899332849726</v>
      </c>
      <c r="CQ50" s="88">
        <f t="shared" si="16"/>
        <v>312.30741535641539</v>
      </c>
      <c r="CR50" s="88">
        <f t="shared" si="19"/>
        <v>345.79949467649186</v>
      </c>
      <c r="CS50" s="88">
        <f t="shared" si="19"/>
        <v>373.96145539909372</v>
      </c>
      <c r="CT50" s="88">
        <f t="shared" si="19"/>
        <v>396.00041065758114</v>
      </c>
      <c r="CU50" s="88">
        <f t="shared" si="19"/>
        <v>415.13665506162226</v>
      </c>
      <c r="CV50" s="88">
        <f t="shared" si="19"/>
        <v>431.83575603923839</v>
      </c>
      <c r="CW50" s="88">
        <f t="shared" si="19"/>
        <v>446.33349866634541</v>
      </c>
      <c r="CX50" s="88">
        <f t="shared" si="19"/>
        <v>458.20967657302037</v>
      </c>
      <c r="CY50" s="88">
        <f t="shared" si="19"/>
        <v>465.68285020788937</v>
      </c>
      <c r="CZ50" s="88">
        <f t="shared" si="19"/>
        <v>471.06629899207428</v>
      </c>
      <c r="DA50" s="88">
        <f t="shared" si="19"/>
        <v>473.37020730153307</v>
      </c>
      <c r="DB50" s="88">
        <f t="shared" si="19"/>
        <v>476.32329582521697</v>
      </c>
      <c r="DC50" s="88">
        <f t="shared" si="19"/>
        <v>479.90079764407466</v>
      </c>
      <c r="DD50" s="88">
        <f t="shared" si="19"/>
        <v>483.76799454910815</v>
      </c>
      <c r="DE50" s="88">
        <f t="shared" si="19"/>
        <v>487.59512172080974</v>
      </c>
      <c r="DF50" s="88">
        <f t="shared" si="17"/>
        <v>491.30560479785498</v>
      </c>
      <c r="DG50" s="88">
        <f t="shared" si="17"/>
        <v>495.0253596318002</v>
      </c>
      <c r="DH50" s="88">
        <f t="shared" si="13"/>
        <v>498.64366006366606</v>
      </c>
      <c r="DI50" s="88">
        <f t="shared" si="5"/>
        <v>502.38245539386878</v>
      </c>
      <c r="DJ50" s="88">
        <f t="shared" si="5"/>
        <v>506.19307315582984</v>
      </c>
      <c r="DK50" s="88">
        <f t="shared" si="5"/>
        <v>510.05592901793227</v>
      </c>
      <c r="DL50" s="88">
        <f t="shared" si="5"/>
        <v>513.96529304520402</v>
      </c>
      <c r="DM50" s="88">
        <f t="shared" si="5"/>
        <v>517.90410661037276</v>
      </c>
    </row>
    <row r="51" spans="2:117" x14ac:dyDescent="0.35">
      <c r="B51" s="27" t="s">
        <v>2114</v>
      </c>
      <c r="C51" s="27" t="s">
        <v>92</v>
      </c>
      <c r="D51" s="86">
        <f>LevelizationSchedule!H241</f>
        <v>0</v>
      </c>
      <c r="E51" s="86">
        <f>LevelizationSchedule!I241</f>
        <v>0</v>
      </c>
      <c r="F51" s="86">
        <f>LevelizationSchedule!J241</f>
        <v>0</v>
      </c>
      <c r="G51" s="86">
        <f>LevelizationSchedule!K241</f>
        <v>0</v>
      </c>
      <c r="H51" s="86">
        <f>LevelizationSchedule!L241</f>
        <v>0</v>
      </c>
      <c r="I51" s="86">
        <f>LevelizationSchedule!M241</f>
        <v>0</v>
      </c>
      <c r="J51" s="86">
        <f>LevelizationSchedule!N241</f>
        <v>0</v>
      </c>
      <c r="K51" s="86">
        <f>LevelizationSchedule!O241</f>
        <v>75.537609622332084</v>
      </c>
      <c r="L51" s="86">
        <f>LevelizationSchedule!P241</f>
        <v>150.93006806086447</v>
      </c>
      <c r="M51" s="86">
        <f>LevelizationSchedule!Q241</f>
        <v>226.18375648361035</v>
      </c>
      <c r="N51" s="86">
        <f>LevelizationSchedule!R241</f>
        <v>301.3050320707606</v>
      </c>
      <c r="O51" s="86">
        <f>LevelizationSchedule!S241</f>
        <v>376.30022857627557</v>
      </c>
      <c r="P51" s="86">
        <f>LevelizationSchedule!T241</f>
        <v>451.17565688646084</v>
      </c>
      <c r="Q51" s="86">
        <f>LevelizationSchedule!U241</f>
        <v>512.3555889495492</v>
      </c>
      <c r="R51" s="86">
        <f>LevelizationSchedule!V241</f>
        <v>560.6707480069856</v>
      </c>
      <c r="S51" s="86">
        <f>LevelizationSchedule!W241</f>
        <v>609.19811288041217</v>
      </c>
      <c r="T51" s="86">
        <f>LevelizationSchedule!X241</f>
        <v>649.11030861196423</v>
      </c>
      <c r="U51" s="86">
        <f>LevelizationSchedule!Y241</f>
        <v>673.84304500193423</v>
      </c>
      <c r="V51" s="86">
        <f>LevelizationSchedule!Z241</f>
        <v>699.07890558420434</v>
      </c>
      <c r="W51" s="86">
        <f>LevelizationSchedule!AA241</f>
        <v>724.81393946233413</v>
      </c>
      <c r="X51" s="86">
        <f>LevelizationSchedule!AB241</f>
        <v>751.0198726943986</v>
      </c>
      <c r="Y51" s="86">
        <f>LevelizationSchedule!AC241</f>
        <v>759.16691669560851</v>
      </c>
      <c r="Z51" s="86">
        <f>LevelizationSchedule!AD241</f>
        <v>763.16889164042527</v>
      </c>
      <c r="AA51" s="86">
        <f>LevelizationSchedule!AE241</f>
        <v>767.80788210843525</v>
      </c>
      <c r="AB51" s="86">
        <f>LevelizationSchedule!AF241</f>
        <v>772.99244890121361</v>
      </c>
      <c r="AC51" s="86">
        <f>LevelizationSchedule!AG241</f>
        <v>778.66604969893353</v>
      </c>
      <c r="AD51" s="86">
        <f>LevelizationSchedule!AH241</f>
        <v>784.81606117116416</v>
      </c>
      <c r="AE51" s="86">
        <f>LevelizationSchedule!AI241</f>
        <v>791.40416870533772</v>
      </c>
      <c r="AF51" s="86">
        <f>LevelizationSchedule!AJ241</f>
        <v>797.09077142791716</v>
      </c>
      <c r="AG51" s="86">
        <f>LevelizationSchedule!AK241</f>
        <v>802.73583410965068</v>
      </c>
      <c r="AH51" s="86">
        <f>LevelizationSchedule!AL241</f>
        <v>808.55410724990736</v>
      </c>
      <c r="AI51" s="86">
        <f>LevelizationSchedule!AM241</f>
        <v>814.50392371623002</v>
      </c>
      <c r="AJ51" s="86">
        <f>LevelizationSchedule!AN241</f>
        <v>820.50038204434918</v>
      </c>
      <c r="AK51" s="86">
        <f>LevelizationSchedule!AO241</f>
        <v>826.52766535324213</v>
      </c>
      <c r="AL51" s="86">
        <f>LevelizationSchedule!AP241</f>
        <v>832.58959630554898</v>
      </c>
      <c r="AM51" s="86">
        <f>LevelizationSchedule!AQ241</f>
        <v>838.70080580133879</v>
      </c>
      <c r="AN51" s="86">
        <f>LevelizationSchedule!AR241</f>
        <v>844.82873486302219</v>
      </c>
      <c r="AO51" s="86">
        <f>LevelizationSchedule!AS241</f>
        <v>850.95257354947205</v>
      </c>
      <c r="AP51" s="87">
        <f t="shared" si="14"/>
        <v>0</v>
      </c>
      <c r="AQ51" s="87">
        <f t="shared" si="14"/>
        <v>0</v>
      </c>
      <c r="AR51" s="87">
        <f t="shared" si="14"/>
        <v>0</v>
      </c>
      <c r="AS51" s="87">
        <f t="shared" si="14"/>
        <v>0</v>
      </c>
      <c r="AT51" s="87">
        <f t="shared" si="14"/>
        <v>0</v>
      </c>
      <c r="AU51" s="87">
        <f t="shared" si="14"/>
        <v>0</v>
      </c>
      <c r="AV51" s="87">
        <f t="shared" si="14"/>
        <v>0</v>
      </c>
      <c r="AW51" s="87">
        <f t="shared" si="14"/>
        <v>37.768804811166042</v>
      </c>
      <c r="AX51" s="87">
        <f t="shared" si="14"/>
        <v>75.465034030432236</v>
      </c>
      <c r="AY51" s="87">
        <f t="shared" si="14"/>
        <v>113.09187824180518</v>
      </c>
      <c r="AZ51" s="87">
        <f t="shared" si="14"/>
        <v>150.6525160353803</v>
      </c>
      <c r="BA51" s="87">
        <f t="shared" si="14"/>
        <v>188.15011428813779</v>
      </c>
      <c r="BB51" s="87">
        <f t="shared" si="14"/>
        <v>225.58782844323042</v>
      </c>
      <c r="BC51" s="87">
        <f t="shared" si="14"/>
        <v>256.1777944747746</v>
      </c>
      <c r="BD51" s="87">
        <f t="shared" si="14"/>
        <v>280.3353740034928</v>
      </c>
      <c r="BE51" s="87">
        <f t="shared" si="14"/>
        <v>304.59905644020608</v>
      </c>
      <c r="BF51" s="87">
        <f t="shared" si="18"/>
        <v>324.55515430598211</v>
      </c>
      <c r="BG51" s="87">
        <f t="shared" si="18"/>
        <v>336.92152250096711</v>
      </c>
      <c r="BH51" s="87">
        <f t="shared" si="18"/>
        <v>349.53945279210217</v>
      </c>
      <c r="BI51" s="87">
        <f t="shared" si="18"/>
        <v>362.40696973116707</v>
      </c>
      <c r="BJ51" s="87">
        <f t="shared" si="18"/>
        <v>375.5099363471993</v>
      </c>
      <c r="BK51" s="87">
        <f t="shared" si="18"/>
        <v>379.58345834780425</v>
      </c>
      <c r="BL51" s="87">
        <f t="shared" si="18"/>
        <v>381.58444582021264</v>
      </c>
      <c r="BM51" s="87">
        <f t="shared" si="18"/>
        <v>383.90394105421763</v>
      </c>
      <c r="BN51" s="87">
        <f t="shared" si="18"/>
        <v>386.4962244506068</v>
      </c>
      <c r="BO51" s="87">
        <f t="shared" si="18"/>
        <v>389.33302484946677</v>
      </c>
      <c r="BP51" s="87">
        <f t="shared" si="18"/>
        <v>392.40803058558208</v>
      </c>
      <c r="BQ51" s="87">
        <f t="shared" si="18"/>
        <v>395.70208435266886</v>
      </c>
      <c r="BR51" s="87">
        <f t="shared" si="18"/>
        <v>398.54538571395858</v>
      </c>
      <c r="BS51" s="87">
        <f t="shared" si="18"/>
        <v>401.36791705482534</v>
      </c>
      <c r="BT51" s="87">
        <f t="shared" si="15"/>
        <v>404.27705362495368</v>
      </c>
      <c r="BU51" s="87">
        <f t="shared" si="15"/>
        <v>407.25196185811501</v>
      </c>
      <c r="BV51" s="87">
        <f t="shared" si="11"/>
        <v>410.25019102217459</v>
      </c>
      <c r="BW51" s="87">
        <f t="shared" si="2"/>
        <v>413.26383267662106</v>
      </c>
      <c r="BX51" s="87">
        <f t="shared" si="2"/>
        <v>416.29479815277449</v>
      </c>
      <c r="BY51" s="87">
        <f t="shared" si="2"/>
        <v>419.35040290066939</v>
      </c>
      <c r="BZ51" s="87">
        <f t="shared" si="2"/>
        <v>422.4143674315111</v>
      </c>
      <c r="CA51" s="87">
        <f t="shared" si="2"/>
        <v>425.47628677473602</v>
      </c>
      <c r="CB51" s="88">
        <f t="shared" si="16"/>
        <v>0</v>
      </c>
      <c r="CC51" s="88">
        <f t="shared" si="16"/>
        <v>0</v>
      </c>
      <c r="CD51" s="88">
        <f t="shared" si="16"/>
        <v>0</v>
      </c>
      <c r="CE51" s="88">
        <f t="shared" si="16"/>
        <v>0</v>
      </c>
      <c r="CF51" s="88">
        <f t="shared" si="16"/>
        <v>0</v>
      </c>
      <c r="CG51" s="88">
        <f t="shared" si="16"/>
        <v>0</v>
      </c>
      <c r="CH51" s="88">
        <f t="shared" si="16"/>
        <v>0</v>
      </c>
      <c r="CI51" s="88">
        <f t="shared" si="16"/>
        <v>37.768804811166042</v>
      </c>
      <c r="CJ51" s="88">
        <f t="shared" si="16"/>
        <v>75.465034030432236</v>
      </c>
      <c r="CK51" s="88">
        <f t="shared" si="16"/>
        <v>113.09187824180518</v>
      </c>
      <c r="CL51" s="88">
        <f t="shared" si="16"/>
        <v>150.6525160353803</v>
      </c>
      <c r="CM51" s="88">
        <f t="shared" si="16"/>
        <v>188.15011428813779</v>
      </c>
      <c r="CN51" s="88">
        <f t="shared" si="16"/>
        <v>225.58782844323042</v>
      </c>
      <c r="CO51" s="88">
        <f t="shared" si="16"/>
        <v>256.1777944747746</v>
      </c>
      <c r="CP51" s="88">
        <f t="shared" si="16"/>
        <v>280.3353740034928</v>
      </c>
      <c r="CQ51" s="88">
        <f t="shared" si="16"/>
        <v>304.59905644020608</v>
      </c>
      <c r="CR51" s="88">
        <f t="shared" si="19"/>
        <v>324.55515430598211</v>
      </c>
      <c r="CS51" s="88">
        <f t="shared" si="19"/>
        <v>336.92152250096711</v>
      </c>
      <c r="CT51" s="88">
        <f t="shared" si="19"/>
        <v>349.53945279210217</v>
      </c>
      <c r="CU51" s="88">
        <f t="shared" si="19"/>
        <v>362.40696973116707</v>
      </c>
      <c r="CV51" s="88">
        <f t="shared" si="19"/>
        <v>375.5099363471993</v>
      </c>
      <c r="CW51" s="88">
        <f t="shared" si="19"/>
        <v>379.58345834780425</v>
      </c>
      <c r="CX51" s="88">
        <f t="shared" si="19"/>
        <v>381.58444582021264</v>
      </c>
      <c r="CY51" s="88">
        <f t="shared" si="19"/>
        <v>383.90394105421763</v>
      </c>
      <c r="CZ51" s="88">
        <f t="shared" si="19"/>
        <v>386.4962244506068</v>
      </c>
      <c r="DA51" s="88">
        <f t="shared" si="19"/>
        <v>389.33302484946677</v>
      </c>
      <c r="DB51" s="88">
        <f t="shared" si="19"/>
        <v>392.40803058558208</v>
      </c>
      <c r="DC51" s="88">
        <f t="shared" si="19"/>
        <v>395.70208435266886</v>
      </c>
      <c r="DD51" s="88">
        <f t="shared" si="19"/>
        <v>398.54538571395858</v>
      </c>
      <c r="DE51" s="88">
        <f t="shared" si="19"/>
        <v>401.36791705482534</v>
      </c>
      <c r="DF51" s="88">
        <f t="shared" si="17"/>
        <v>404.27705362495368</v>
      </c>
      <c r="DG51" s="88">
        <f t="shared" si="17"/>
        <v>407.25196185811501</v>
      </c>
      <c r="DH51" s="88">
        <f t="shared" si="13"/>
        <v>410.25019102217459</v>
      </c>
      <c r="DI51" s="88">
        <f t="shared" si="5"/>
        <v>413.26383267662106</v>
      </c>
      <c r="DJ51" s="88">
        <f t="shared" si="5"/>
        <v>416.29479815277449</v>
      </c>
      <c r="DK51" s="88">
        <f t="shared" si="5"/>
        <v>419.35040290066939</v>
      </c>
      <c r="DL51" s="88">
        <f t="shared" si="5"/>
        <v>422.4143674315111</v>
      </c>
      <c r="DM51" s="88">
        <f t="shared" si="5"/>
        <v>425.47628677473602</v>
      </c>
    </row>
    <row r="52" spans="2:117" x14ac:dyDescent="0.35">
      <c r="B52" s="27" t="s">
        <v>2115</v>
      </c>
      <c r="C52" s="27" t="s">
        <v>112</v>
      </c>
      <c r="D52" s="86">
        <f>LevelizationSchedule!H242</f>
        <v>0</v>
      </c>
      <c r="E52" s="86">
        <f>LevelizationSchedule!I242</f>
        <v>0</v>
      </c>
      <c r="F52" s="86">
        <f>LevelizationSchedule!J242</f>
        <v>0</v>
      </c>
      <c r="G52" s="86">
        <f>LevelizationSchedule!K242</f>
        <v>0</v>
      </c>
      <c r="H52" s="86">
        <f>LevelizationSchedule!L242</f>
        <v>0</v>
      </c>
      <c r="I52" s="86">
        <f>LevelizationSchedule!M242</f>
        <v>0</v>
      </c>
      <c r="J52" s="86">
        <f>LevelizationSchedule!N242</f>
        <v>0</v>
      </c>
      <c r="K52" s="86">
        <f>LevelizationSchedule!O242</f>
        <v>10.240049138840861</v>
      </c>
      <c r="L52" s="86">
        <f>LevelizationSchedule!P242</f>
        <v>28.859730085384754</v>
      </c>
      <c r="M52" s="86">
        <f>LevelizationSchedule!Q242</f>
        <v>50.44545089068648</v>
      </c>
      <c r="N52" s="86">
        <f>LevelizationSchedule!R242</f>
        <v>78.66774514038481</v>
      </c>
      <c r="O52" s="86">
        <f>LevelizationSchedule!S242</f>
        <v>103.60556092146952</v>
      </c>
      <c r="P52" s="86">
        <f>LevelizationSchedule!T242</f>
        <v>128.4121412134555</v>
      </c>
      <c r="Q52" s="86">
        <f>LevelizationSchedule!U242</f>
        <v>151.24813718321897</v>
      </c>
      <c r="R52" s="86">
        <f>LevelizationSchedule!V242</f>
        <v>170.70955802187143</v>
      </c>
      <c r="S52" s="86">
        <f>LevelizationSchedule!W242</f>
        <v>188.10925324990828</v>
      </c>
      <c r="T52" s="86">
        <f>LevelizationSchedule!X242</f>
        <v>202.53550360641694</v>
      </c>
      <c r="U52" s="86">
        <f>LevelizationSchedule!Y242</f>
        <v>213.28680229437015</v>
      </c>
      <c r="V52" s="86">
        <f>LevelizationSchedule!Z242</f>
        <v>222.5422675827262</v>
      </c>
      <c r="W52" s="86">
        <f>LevelizationSchedule!AA242</f>
        <v>230.4671316127083</v>
      </c>
      <c r="X52" s="86">
        <f>LevelizationSchedule!AB242</f>
        <v>237.48128009797503</v>
      </c>
      <c r="Y52" s="86">
        <f>LevelizationSchedule!AC242</f>
        <v>242.75505413925609</v>
      </c>
      <c r="Z52" s="86">
        <f>LevelizationSchedule!AD242</f>
        <v>245.46616037384914</v>
      </c>
      <c r="AA52" s="86">
        <f>LevelizationSchedule!AE242</f>
        <v>247.0618923436223</v>
      </c>
      <c r="AB52" s="86">
        <f>LevelizationSchedule!AF242</f>
        <v>246.98435975775681</v>
      </c>
      <c r="AC52" s="86">
        <f>LevelizationSchedule!AG242</f>
        <v>247.42714490607383</v>
      </c>
      <c r="AD52" s="86">
        <f>LevelizationSchedule!AH242</f>
        <v>248.24207414605465</v>
      </c>
      <c r="AE52" s="86">
        <f>LevelizationSchedule!AI242</f>
        <v>249.21641897041678</v>
      </c>
      <c r="AF52" s="86">
        <f>LevelizationSchedule!AJ242</f>
        <v>250.16144484116026</v>
      </c>
      <c r="AG52" s="86">
        <f>LevelizationSchedule!AK242</f>
        <v>251.01247254902836</v>
      </c>
      <c r="AH52" s="86">
        <f>LevelizationSchedule!AL242</f>
        <v>251.84816694766317</v>
      </c>
      <c r="AI52" s="86">
        <f>LevelizationSchedule!AM242</f>
        <v>252.60686989412113</v>
      </c>
      <c r="AJ52" s="86">
        <f>LevelizationSchedule!AN242</f>
        <v>253.42008443176911</v>
      </c>
      <c r="AK52" s="86">
        <f>LevelizationSchedule!AO242</f>
        <v>254.25170043706598</v>
      </c>
      <c r="AL52" s="86">
        <f>LevelizationSchedule!AP242</f>
        <v>255.08234651029503</v>
      </c>
      <c r="AM52" s="86">
        <f>LevelizationSchedule!AQ242</f>
        <v>255.91146042683044</v>
      </c>
      <c r="AN52" s="86">
        <f>LevelizationSchedule!AR242</f>
        <v>256.73762853894112</v>
      </c>
      <c r="AO52" s="86">
        <f>LevelizationSchedule!AS242</f>
        <v>257.55521424865935</v>
      </c>
      <c r="AP52" s="87">
        <f t="shared" si="14"/>
        <v>0</v>
      </c>
      <c r="AQ52" s="87">
        <f t="shared" si="14"/>
        <v>0</v>
      </c>
      <c r="AR52" s="87">
        <f t="shared" si="14"/>
        <v>0</v>
      </c>
      <c r="AS52" s="87">
        <f t="shared" si="14"/>
        <v>0</v>
      </c>
      <c r="AT52" s="87">
        <f t="shared" si="14"/>
        <v>0</v>
      </c>
      <c r="AU52" s="87">
        <f t="shared" si="14"/>
        <v>0</v>
      </c>
      <c r="AV52" s="87">
        <f t="shared" si="14"/>
        <v>0</v>
      </c>
      <c r="AW52" s="87">
        <f t="shared" si="14"/>
        <v>5.1200245694204307</v>
      </c>
      <c r="AX52" s="87">
        <f t="shared" si="14"/>
        <v>14.429865042692377</v>
      </c>
      <c r="AY52" s="87">
        <f t="shared" si="14"/>
        <v>25.22272544534324</v>
      </c>
      <c r="AZ52" s="87">
        <f t="shared" si="14"/>
        <v>39.333872570192405</v>
      </c>
      <c r="BA52" s="87">
        <f t="shared" si="14"/>
        <v>51.802780460734759</v>
      </c>
      <c r="BB52" s="87">
        <f t="shared" si="14"/>
        <v>64.206070606727749</v>
      </c>
      <c r="BC52" s="87">
        <f t="shared" si="14"/>
        <v>75.624068591609486</v>
      </c>
      <c r="BD52" s="87">
        <f t="shared" si="14"/>
        <v>85.354779010935715</v>
      </c>
      <c r="BE52" s="87">
        <f t="shared" si="14"/>
        <v>94.054626624954139</v>
      </c>
      <c r="BF52" s="87">
        <f t="shared" si="18"/>
        <v>101.26775180320847</v>
      </c>
      <c r="BG52" s="87">
        <f t="shared" si="18"/>
        <v>106.64340114718507</v>
      </c>
      <c r="BH52" s="87">
        <f t="shared" si="18"/>
        <v>111.2711337913631</v>
      </c>
      <c r="BI52" s="87">
        <f t="shared" si="18"/>
        <v>115.23356580635415</v>
      </c>
      <c r="BJ52" s="87">
        <f t="shared" si="18"/>
        <v>118.74064004898752</v>
      </c>
      <c r="BK52" s="87">
        <f t="shared" si="18"/>
        <v>121.37752706962804</v>
      </c>
      <c r="BL52" s="87">
        <f t="shared" si="18"/>
        <v>122.73308018692457</v>
      </c>
      <c r="BM52" s="87">
        <f t="shared" si="18"/>
        <v>123.53094617181115</v>
      </c>
      <c r="BN52" s="87">
        <f t="shared" si="18"/>
        <v>123.4921798788784</v>
      </c>
      <c r="BO52" s="87">
        <f t="shared" si="18"/>
        <v>123.71357245303692</v>
      </c>
      <c r="BP52" s="87">
        <f t="shared" si="18"/>
        <v>124.12103707302732</v>
      </c>
      <c r="BQ52" s="87">
        <f t="shared" si="18"/>
        <v>124.60820948520839</v>
      </c>
      <c r="BR52" s="87">
        <f t="shared" si="18"/>
        <v>125.08072242058013</v>
      </c>
      <c r="BS52" s="87">
        <f t="shared" si="18"/>
        <v>125.50623627451418</v>
      </c>
      <c r="BT52" s="87">
        <f t="shared" si="15"/>
        <v>125.92408347383159</v>
      </c>
      <c r="BU52" s="87">
        <f t="shared" si="15"/>
        <v>126.30343494706057</v>
      </c>
      <c r="BV52" s="87">
        <f t="shared" si="11"/>
        <v>126.71004221588456</v>
      </c>
      <c r="BW52" s="87">
        <f t="shared" si="2"/>
        <v>127.12585021853299</v>
      </c>
      <c r="BX52" s="87">
        <f t="shared" si="2"/>
        <v>127.54117325514751</v>
      </c>
      <c r="BY52" s="87">
        <f t="shared" si="2"/>
        <v>127.95573021341522</v>
      </c>
      <c r="BZ52" s="87">
        <f t="shared" si="2"/>
        <v>128.36881426947056</v>
      </c>
      <c r="CA52" s="87">
        <f t="shared" si="2"/>
        <v>128.77760712432968</v>
      </c>
      <c r="CB52" s="88">
        <f t="shared" si="16"/>
        <v>0</v>
      </c>
      <c r="CC52" s="88">
        <f t="shared" si="16"/>
        <v>0</v>
      </c>
      <c r="CD52" s="88">
        <f t="shared" si="16"/>
        <v>0</v>
      </c>
      <c r="CE52" s="88">
        <f t="shared" si="16"/>
        <v>0</v>
      </c>
      <c r="CF52" s="88">
        <f t="shared" si="16"/>
        <v>0</v>
      </c>
      <c r="CG52" s="88">
        <f t="shared" si="16"/>
        <v>0</v>
      </c>
      <c r="CH52" s="88">
        <f t="shared" si="16"/>
        <v>0</v>
      </c>
      <c r="CI52" s="88">
        <f t="shared" si="16"/>
        <v>5.1200245694204307</v>
      </c>
      <c r="CJ52" s="88">
        <f t="shared" si="16"/>
        <v>14.429865042692377</v>
      </c>
      <c r="CK52" s="88">
        <f t="shared" si="16"/>
        <v>25.22272544534324</v>
      </c>
      <c r="CL52" s="88">
        <f t="shared" si="16"/>
        <v>39.333872570192405</v>
      </c>
      <c r="CM52" s="88">
        <f t="shared" si="16"/>
        <v>51.802780460734759</v>
      </c>
      <c r="CN52" s="88">
        <f t="shared" si="16"/>
        <v>64.206070606727749</v>
      </c>
      <c r="CO52" s="88">
        <f t="shared" si="16"/>
        <v>75.624068591609486</v>
      </c>
      <c r="CP52" s="88">
        <f t="shared" si="16"/>
        <v>85.354779010935715</v>
      </c>
      <c r="CQ52" s="88">
        <f t="shared" si="16"/>
        <v>94.054626624954139</v>
      </c>
      <c r="CR52" s="88">
        <f t="shared" si="19"/>
        <v>101.26775180320847</v>
      </c>
      <c r="CS52" s="88">
        <f t="shared" si="19"/>
        <v>106.64340114718507</v>
      </c>
      <c r="CT52" s="88">
        <f t="shared" si="19"/>
        <v>111.2711337913631</v>
      </c>
      <c r="CU52" s="88">
        <f t="shared" si="19"/>
        <v>115.23356580635415</v>
      </c>
      <c r="CV52" s="88">
        <f t="shared" si="19"/>
        <v>118.74064004898752</v>
      </c>
      <c r="CW52" s="88">
        <f t="shared" si="19"/>
        <v>121.37752706962804</v>
      </c>
      <c r="CX52" s="88">
        <f t="shared" si="19"/>
        <v>122.73308018692457</v>
      </c>
      <c r="CY52" s="88">
        <f t="shared" si="19"/>
        <v>123.53094617181115</v>
      </c>
      <c r="CZ52" s="88">
        <f t="shared" si="19"/>
        <v>123.4921798788784</v>
      </c>
      <c r="DA52" s="88">
        <f t="shared" si="19"/>
        <v>123.71357245303692</v>
      </c>
      <c r="DB52" s="88">
        <f t="shared" si="19"/>
        <v>124.12103707302732</v>
      </c>
      <c r="DC52" s="88">
        <f t="shared" si="19"/>
        <v>124.60820948520839</v>
      </c>
      <c r="DD52" s="88">
        <f t="shared" si="19"/>
        <v>125.08072242058013</v>
      </c>
      <c r="DE52" s="88">
        <f t="shared" si="19"/>
        <v>125.50623627451418</v>
      </c>
      <c r="DF52" s="88">
        <f t="shared" si="17"/>
        <v>125.92408347383159</v>
      </c>
      <c r="DG52" s="88">
        <f t="shared" si="17"/>
        <v>126.30343494706057</v>
      </c>
      <c r="DH52" s="88">
        <f t="shared" si="13"/>
        <v>126.71004221588456</v>
      </c>
      <c r="DI52" s="88">
        <f t="shared" si="5"/>
        <v>127.12585021853299</v>
      </c>
      <c r="DJ52" s="88">
        <f t="shared" si="5"/>
        <v>127.54117325514751</v>
      </c>
      <c r="DK52" s="88">
        <f t="shared" si="5"/>
        <v>127.95573021341522</v>
      </c>
      <c r="DL52" s="88">
        <f t="shared" si="5"/>
        <v>128.36881426947056</v>
      </c>
      <c r="DM52" s="88">
        <f t="shared" si="5"/>
        <v>128.77760712432968</v>
      </c>
    </row>
    <row r="53" spans="2:117" x14ac:dyDescent="0.35">
      <c r="B53" s="27" t="s">
        <v>2116</v>
      </c>
      <c r="C53" s="27" t="s">
        <v>37</v>
      </c>
      <c r="D53" s="86">
        <f>LevelizationSchedule!H243</f>
        <v>0</v>
      </c>
      <c r="E53" s="86">
        <f>LevelizationSchedule!I243</f>
        <v>0</v>
      </c>
      <c r="F53" s="86">
        <f>LevelizationSchedule!J243</f>
        <v>0</v>
      </c>
      <c r="G53" s="86">
        <f>LevelizationSchedule!K243</f>
        <v>0</v>
      </c>
      <c r="H53" s="86">
        <f>LevelizationSchedule!L243</f>
        <v>0</v>
      </c>
      <c r="I53" s="86">
        <f>LevelizationSchedule!M243</f>
        <v>0</v>
      </c>
      <c r="J53" s="86">
        <f>LevelizationSchedule!N243</f>
        <v>0</v>
      </c>
      <c r="K53" s="86">
        <f>LevelizationSchedule!O243</f>
        <v>55.008734298694762</v>
      </c>
      <c r="L53" s="86">
        <f>LevelizationSchedule!P243</f>
        <v>109.71153831234</v>
      </c>
      <c r="M53" s="86">
        <f>LevelizationSchedule!Q243</f>
        <v>164.11255503839766</v>
      </c>
      <c r="N53" s="86">
        <f>LevelizationSchedule!R243</f>
        <v>218.21589085434908</v>
      </c>
      <c r="O53" s="86">
        <f>LevelizationSchedule!S243</f>
        <v>272.02561590524431</v>
      </c>
      <c r="P53" s="86">
        <f>LevelizationSchedule!T243</f>
        <v>325.54576448746997</v>
      </c>
      <c r="Q53" s="86">
        <f>LevelizationSchedule!U243</f>
        <v>368.8895069056461</v>
      </c>
      <c r="R53" s="86">
        <f>LevelizationSchedule!V243</f>
        <v>402.69720232124018</v>
      </c>
      <c r="S53" s="86">
        <f>LevelizationSchedule!W243</f>
        <v>436.52525263176801</v>
      </c>
      <c r="T53" s="86">
        <f>LevelizationSchedule!X243</f>
        <v>463.9441427597356</v>
      </c>
      <c r="U53" s="86">
        <f>LevelizationSchedule!Y243</f>
        <v>480.19579677203984</v>
      </c>
      <c r="V53" s="86">
        <f>LevelizationSchedule!Z243</f>
        <v>496.7404725512053</v>
      </c>
      <c r="W53" s="86">
        <f>LevelizationSchedule!AA243</f>
        <v>513.57363366409129</v>
      </c>
      <c r="X53" s="86">
        <f>LevelizationSchedule!AB243</f>
        <v>530.67303402021275</v>
      </c>
      <c r="Y53" s="86">
        <f>LevelizationSchedule!AC243</f>
        <v>534.54314180733058</v>
      </c>
      <c r="Z53" s="86">
        <f>LevelizationSchedule!AD243</f>
        <v>535.36393588835517</v>
      </c>
      <c r="AA53" s="86">
        <f>LevelizationSchedule!AE243</f>
        <v>536.62872331261815</v>
      </c>
      <c r="AB53" s="86">
        <f>LevelizationSchedule!AF243</f>
        <v>538.26913847660273</v>
      </c>
      <c r="AC53" s="86">
        <f>LevelizationSchedule!AG243</f>
        <v>540.2424632123051</v>
      </c>
      <c r="AD53" s="86">
        <f>LevelizationSchedule!AH243</f>
        <v>542.53810549663376</v>
      </c>
      <c r="AE53" s="86">
        <f>LevelizationSchedule!AI243</f>
        <v>545.12679140018838</v>
      </c>
      <c r="AF53" s="86">
        <f>LevelizationSchedule!AJ243</f>
        <v>547.03170709992366</v>
      </c>
      <c r="AG53" s="86">
        <f>LevelizationSchedule!AK243</f>
        <v>548.85226534493438</v>
      </c>
      <c r="AH53" s="86">
        <f>LevelizationSchedule!AL243</f>
        <v>550.74520096963352</v>
      </c>
      <c r="AI53" s="86">
        <f>LevelizationSchedule!AM243</f>
        <v>552.67994784724738</v>
      </c>
      <c r="AJ53" s="86">
        <f>LevelizationSchedule!AN243</f>
        <v>554.59456250811513</v>
      </c>
      <c r="AK53" s="86">
        <f>LevelizationSchedule!AO243</f>
        <v>556.47763323488971</v>
      </c>
      <c r="AL53" s="86">
        <f>LevelizationSchedule!AP243</f>
        <v>558.33209062200206</v>
      </c>
      <c r="AM53" s="86">
        <f>LevelizationSchedule!AQ243</f>
        <v>560.17395823091601</v>
      </c>
      <c r="AN53" s="86">
        <f>LevelizationSchedule!AR243</f>
        <v>561.98448405850365</v>
      </c>
      <c r="AO53" s="86">
        <f>LevelizationSchedule!AS243</f>
        <v>563.74847034427955</v>
      </c>
      <c r="AP53" s="87">
        <f t="shared" si="14"/>
        <v>0</v>
      </c>
      <c r="AQ53" s="87">
        <f t="shared" si="14"/>
        <v>0</v>
      </c>
      <c r="AR53" s="87">
        <f t="shared" si="14"/>
        <v>0</v>
      </c>
      <c r="AS53" s="87">
        <f t="shared" si="14"/>
        <v>0</v>
      </c>
      <c r="AT53" s="87">
        <f t="shared" si="14"/>
        <v>0</v>
      </c>
      <c r="AU53" s="87">
        <f t="shared" si="14"/>
        <v>0</v>
      </c>
      <c r="AV53" s="87">
        <f t="shared" si="14"/>
        <v>0</v>
      </c>
      <c r="AW53" s="87">
        <f t="shared" si="14"/>
        <v>27.504367149347381</v>
      </c>
      <c r="AX53" s="87">
        <f t="shared" si="14"/>
        <v>54.855769156169998</v>
      </c>
      <c r="AY53" s="87">
        <f t="shared" si="14"/>
        <v>82.056277519198829</v>
      </c>
      <c r="AZ53" s="87">
        <f t="shared" si="14"/>
        <v>109.10794542717454</v>
      </c>
      <c r="BA53" s="87">
        <f t="shared" si="14"/>
        <v>136.01280795262215</v>
      </c>
      <c r="BB53" s="87">
        <f t="shared" si="14"/>
        <v>162.77288224373498</v>
      </c>
      <c r="BC53" s="87">
        <f t="shared" si="14"/>
        <v>184.44475345282305</v>
      </c>
      <c r="BD53" s="87">
        <f t="shared" si="14"/>
        <v>201.34860116062009</v>
      </c>
      <c r="BE53" s="87">
        <f t="shared" si="14"/>
        <v>218.26262631588401</v>
      </c>
      <c r="BF53" s="87">
        <f t="shared" si="18"/>
        <v>231.9720713798678</v>
      </c>
      <c r="BG53" s="87">
        <f t="shared" si="18"/>
        <v>240.09789838601992</v>
      </c>
      <c r="BH53" s="87">
        <f t="shared" si="18"/>
        <v>248.37023627560265</v>
      </c>
      <c r="BI53" s="87">
        <f t="shared" si="18"/>
        <v>256.78681683204564</v>
      </c>
      <c r="BJ53" s="87">
        <f t="shared" si="18"/>
        <v>265.33651701010638</v>
      </c>
      <c r="BK53" s="87">
        <f t="shared" si="18"/>
        <v>267.27157090366529</v>
      </c>
      <c r="BL53" s="87">
        <f t="shared" si="18"/>
        <v>267.68196794417759</v>
      </c>
      <c r="BM53" s="87">
        <f t="shared" si="18"/>
        <v>268.31436165630907</v>
      </c>
      <c r="BN53" s="87">
        <f t="shared" si="18"/>
        <v>269.13456923830137</v>
      </c>
      <c r="BO53" s="87">
        <f t="shared" si="18"/>
        <v>270.12123160615255</v>
      </c>
      <c r="BP53" s="87">
        <f t="shared" si="18"/>
        <v>271.26905274831688</v>
      </c>
      <c r="BQ53" s="87">
        <f t="shared" si="18"/>
        <v>272.56339570009419</v>
      </c>
      <c r="BR53" s="87">
        <f t="shared" si="18"/>
        <v>273.51585354996183</v>
      </c>
      <c r="BS53" s="87">
        <f t="shared" si="18"/>
        <v>274.42613267246719</v>
      </c>
      <c r="BT53" s="87">
        <f t="shared" si="15"/>
        <v>275.37260048481676</v>
      </c>
      <c r="BU53" s="87">
        <f t="shared" si="15"/>
        <v>276.33997392362369</v>
      </c>
      <c r="BV53" s="87">
        <f t="shared" si="11"/>
        <v>277.29728125405757</v>
      </c>
      <c r="BW53" s="87">
        <f t="shared" si="2"/>
        <v>278.23881661744485</v>
      </c>
      <c r="BX53" s="87">
        <f t="shared" si="2"/>
        <v>279.16604531100103</v>
      </c>
      <c r="BY53" s="87">
        <f t="shared" si="2"/>
        <v>280.08697911545801</v>
      </c>
      <c r="BZ53" s="87">
        <f t="shared" si="2"/>
        <v>280.99224202925183</v>
      </c>
      <c r="CA53" s="87">
        <f t="shared" si="2"/>
        <v>281.87423517213978</v>
      </c>
      <c r="CB53" s="88">
        <f t="shared" si="16"/>
        <v>0</v>
      </c>
      <c r="CC53" s="88">
        <f t="shared" si="16"/>
        <v>0</v>
      </c>
      <c r="CD53" s="88">
        <f t="shared" si="16"/>
        <v>0</v>
      </c>
      <c r="CE53" s="88">
        <f t="shared" si="16"/>
        <v>0</v>
      </c>
      <c r="CF53" s="88">
        <f t="shared" si="16"/>
        <v>0</v>
      </c>
      <c r="CG53" s="88">
        <f t="shared" si="16"/>
        <v>0</v>
      </c>
      <c r="CH53" s="88">
        <f t="shared" si="16"/>
        <v>0</v>
      </c>
      <c r="CI53" s="88">
        <f t="shared" si="16"/>
        <v>27.504367149347381</v>
      </c>
      <c r="CJ53" s="88">
        <f t="shared" si="16"/>
        <v>54.855769156169998</v>
      </c>
      <c r="CK53" s="88">
        <f t="shared" si="16"/>
        <v>82.056277519198829</v>
      </c>
      <c r="CL53" s="88">
        <f t="shared" si="16"/>
        <v>109.10794542717454</v>
      </c>
      <c r="CM53" s="88">
        <f t="shared" si="16"/>
        <v>136.01280795262215</v>
      </c>
      <c r="CN53" s="88">
        <f t="shared" si="16"/>
        <v>162.77288224373498</v>
      </c>
      <c r="CO53" s="88">
        <f t="shared" si="16"/>
        <v>184.44475345282305</v>
      </c>
      <c r="CP53" s="88">
        <f t="shared" si="16"/>
        <v>201.34860116062009</v>
      </c>
      <c r="CQ53" s="88">
        <f t="shared" si="16"/>
        <v>218.26262631588401</v>
      </c>
      <c r="CR53" s="88">
        <f t="shared" si="19"/>
        <v>231.9720713798678</v>
      </c>
      <c r="CS53" s="88">
        <f t="shared" si="19"/>
        <v>240.09789838601992</v>
      </c>
      <c r="CT53" s="88">
        <f t="shared" si="19"/>
        <v>248.37023627560265</v>
      </c>
      <c r="CU53" s="88">
        <f t="shared" si="19"/>
        <v>256.78681683204564</v>
      </c>
      <c r="CV53" s="88">
        <f t="shared" si="19"/>
        <v>265.33651701010638</v>
      </c>
      <c r="CW53" s="88">
        <f t="shared" si="19"/>
        <v>267.27157090366529</v>
      </c>
      <c r="CX53" s="88">
        <f t="shared" si="19"/>
        <v>267.68196794417759</v>
      </c>
      <c r="CY53" s="88">
        <f t="shared" si="19"/>
        <v>268.31436165630907</v>
      </c>
      <c r="CZ53" s="88">
        <f t="shared" si="19"/>
        <v>269.13456923830137</v>
      </c>
      <c r="DA53" s="88">
        <f t="shared" si="19"/>
        <v>270.12123160615255</v>
      </c>
      <c r="DB53" s="88">
        <f t="shared" si="19"/>
        <v>271.26905274831688</v>
      </c>
      <c r="DC53" s="88">
        <f t="shared" si="19"/>
        <v>272.56339570009419</v>
      </c>
      <c r="DD53" s="88">
        <f t="shared" si="19"/>
        <v>273.51585354996183</v>
      </c>
      <c r="DE53" s="88">
        <f t="shared" si="19"/>
        <v>274.42613267246719</v>
      </c>
      <c r="DF53" s="88">
        <f t="shared" si="17"/>
        <v>275.37260048481676</v>
      </c>
      <c r="DG53" s="88">
        <f t="shared" si="17"/>
        <v>276.33997392362369</v>
      </c>
      <c r="DH53" s="88">
        <f t="shared" si="13"/>
        <v>277.29728125405757</v>
      </c>
      <c r="DI53" s="88">
        <f t="shared" si="5"/>
        <v>278.23881661744485</v>
      </c>
      <c r="DJ53" s="88">
        <f t="shared" si="5"/>
        <v>279.16604531100103</v>
      </c>
      <c r="DK53" s="88">
        <f t="shared" si="5"/>
        <v>280.08697911545801</v>
      </c>
      <c r="DL53" s="88">
        <f t="shared" si="5"/>
        <v>280.99224202925183</v>
      </c>
      <c r="DM53" s="88">
        <f t="shared" si="5"/>
        <v>281.87423517213978</v>
      </c>
    </row>
    <row r="54" spans="2:117" x14ac:dyDescent="0.35">
      <c r="B54" s="27" t="s">
        <v>2117</v>
      </c>
      <c r="C54" s="27" t="s">
        <v>165</v>
      </c>
      <c r="D54" s="86">
        <f>LevelizationSchedule!H244</f>
        <v>0</v>
      </c>
      <c r="E54" s="86">
        <f>LevelizationSchedule!I244</f>
        <v>0</v>
      </c>
      <c r="F54" s="86">
        <f>LevelizationSchedule!J244</f>
        <v>0</v>
      </c>
      <c r="G54" s="86">
        <f>LevelizationSchedule!K244</f>
        <v>0</v>
      </c>
      <c r="H54" s="86">
        <f>LevelizationSchedule!L244</f>
        <v>0</v>
      </c>
      <c r="I54" s="86">
        <f>LevelizationSchedule!M244</f>
        <v>0</v>
      </c>
      <c r="J54" s="86">
        <f>LevelizationSchedule!N244</f>
        <v>0</v>
      </c>
      <c r="K54" s="86">
        <f>LevelizationSchedule!O244</f>
        <v>4.0081416327949784</v>
      </c>
      <c r="L54" s="86">
        <f>LevelizationSchedule!P244</f>
        <v>12.694011002666233</v>
      </c>
      <c r="M54" s="86">
        <f>LevelizationSchedule!Q244</f>
        <v>23.411050981551739</v>
      </c>
      <c r="N54" s="86">
        <f>LevelizationSchedule!R244</f>
        <v>37.900673922372611</v>
      </c>
      <c r="O54" s="86">
        <f>LevelizationSchedule!S244</f>
        <v>56.145206473902114</v>
      </c>
      <c r="P54" s="86">
        <f>LevelizationSchedule!T244</f>
        <v>70.181382621670807</v>
      </c>
      <c r="Q54" s="86">
        <f>LevelizationSchedule!U244</f>
        <v>83.473152447397382</v>
      </c>
      <c r="R54" s="86">
        <f>LevelizationSchedule!V244</f>
        <v>95.220097393489411</v>
      </c>
      <c r="S54" s="86">
        <f>LevelizationSchedule!W244</f>
        <v>105.79385073280953</v>
      </c>
      <c r="T54" s="86">
        <f>LevelizationSchedule!X244</f>
        <v>114.87642810999526</v>
      </c>
      <c r="U54" s="86">
        <f>LevelizationSchedule!Y244</f>
        <v>121.28619516160872</v>
      </c>
      <c r="V54" s="86">
        <f>LevelizationSchedule!Z244</f>
        <v>126.64885513329099</v>
      </c>
      <c r="W54" s="86">
        <f>LevelizationSchedule!AA244</f>
        <v>131.92860971975202</v>
      </c>
      <c r="X54" s="86">
        <f>LevelizationSchedule!AB244</f>
        <v>136.06366971912738</v>
      </c>
      <c r="Y54" s="86">
        <f>LevelizationSchedule!AC244</f>
        <v>139.01438118278733</v>
      </c>
      <c r="Z54" s="86">
        <f>LevelizationSchedule!AD244</f>
        <v>141.51766103892859</v>
      </c>
      <c r="AA54" s="86">
        <f>LevelizationSchedule!AE244</f>
        <v>143.32446231942927</v>
      </c>
      <c r="AB54" s="86">
        <f>LevelizationSchedule!AF244</f>
        <v>144.17628800244572</v>
      </c>
      <c r="AC54" s="86">
        <f>LevelizationSchedule!AG244</f>
        <v>143.96709864510015</v>
      </c>
      <c r="AD54" s="86">
        <f>LevelizationSchedule!AH244</f>
        <v>144.64670918485288</v>
      </c>
      <c r="AE54" s="86">
        <f>LevelizationSchedule!AI244</f>
        <v>145.68769635436655</v>
      </c>
      <c r="AF54" s="86">
        <f>LevelizationSchedule!AJ244</f>
        <v>146.74993053096679</v>
      </c>
      <c r="AG54" s="86">
        <f>LevelizationSchedule!AK244</f>
        <v>147.78382371282243</v>
      </c>
      <c r="AH54" s="86">
        <f>LevelizationSchedule!AL244</f>
        <v>148.82190410800533</v>
      </c>
      <c r="AI54" s="86">
        <f>LevelizationSchedule!AM244</f>
        <v>149.83391631628504</v>
      </c>
      <c r="AJ54" s="86">
        <f>LevelizationSchedule!AN244</f>
        <v>150.80371180105374</v>
      </c>
      <c r="AK54" s="86">
        <f>LevelizationSchedule!AO244</f>
        <v>151.85333831423131</v>
      </c>
      <c r="AL54" s="86">
        <f>LevelizationSchedule!AP244</f>
        <v>152.93199977855119</v>
      </c>
      <c r="AM54" s="86">
        <f>LevelizationSchedule!AQ244</f>
        <v>154.02473728413375</v>
      </c>
      <c r="AN54" s="86">
        <f>LevelizationSchedule!AR244</f>
        <v>155.12889928665385</v>
      </c>
      <c r="AO54" s="86">
        <f>LevelizationSchedule!AS244</f>
        <v>156.24110633234082</v>
      </c>
      <c r="AP54" s="87">
        <f t="shared" si="14"/>
        <v>0</v>
      </c>
      <c r="AQ54" s="87">
        <f t="shared" si="14"/>
        <v>0</v>
      </c>
      <c r="AR54" s="87">
        <f t="shared" si="14"/>
        <v>0</v>
      </c>
      <c r="AS54" s="87">
        <f t="shared" si="14"/>
        <v>0</v>
      </c>
      <c r="AT54" s="87">
        <f t="shared" si="14"/>
        <v>0</v>
      </c>
      <c r="AU54" s="87">
        <f t="shared" si="14"/>
        <v>0</v>
      </c>
      <c r="AV54" s="87">
        <f t="shared" si="14"/>
        <v>0</v>
      </c>
      <c r="AW54" s="87">
        <f t="shared" si="14"/>
        <v>2.0040708163974892</v>
      </c>
      <c r="AX54" s="87">
        <f t="shared" si="14"/>
        <v>6.3470055013331166</v>
      </c>
      <c r="AY54" s="87">
        <f t="shared" si="14"/>
        <v>11.705525490775869</v>
      </c>
      <c r="AZ54" s="87">
        <f t="shared" si="14"/>
        <v>18.950336961186306</v>
      </c>
      <c r="BA54" s="87">
        <f t="shared" si="14"/>
        <v>28.072603236951057</v>
      </c>
      <c r="BB54" s="87">
        <f t="shared" si="14"/>
        <v>35.090691310835403</v>
      </c>
      <c r="BC54" s="87">
        <f t="shared" si="14"/>
        <v>41.736576223698691</v>
      </c>
      <c r="BD54" s="87">
        <f t="shared" si="14"/>
        <v>47.610048696744705</v>
      </c>
      <c r="BE54" s="87">
        <f t="shared" ref="BE54:BH62" si="28">S54*50%</f>
        <v>52.896925366404766</v>
      </c>
      <c r="BF54" s="87">
        <f t="shared" si="18"/>
        <v>57.43821405499763</v>
      </c>
      <c r="BG54" s="87">
        <f t="shared" si="18"/>
        <v>60.643097580804358</v>
      </c>
      <c r="BH54" s="87">
        <f t="shared" si="18"/>
        <v>63.324427566645497</v>
      </c>
      <c r="BI54" s="87">
        <f t="shared" si="18"/>
        <v>65.964304859876009</v>
      </c>
      <c r="BJ54" s="87">
        <f t="shared" si="18"/>
        <v>68.031834859563688</v>
      </c>
      <c r="BK54" s="87">
        <f t="shared" si="18"/>
        <v>69.507190591393666</v>
      </c>
      <c r="BL54" s="87">
        <f t="shared" si="18"/>
        <v>70.758830519464297</v>
      </c>
      <c r="BM54" s="87">
        <f t="shared" si="18"/>
        <v>71.662231159714636</v>
      </c>
      <c r="BN54" s="87">
        <f t="shared" si="18"/>
        <v>72.088144001222858</v>
      </c>
      <c r="BO54" s="87">
        <f t="shared" si="18"/>
        <v>71.983549322550076</v>
      </c>
      <c r="BP54" s="87">
        <f t="shared" si="18"/>
        <v>72.32335459242644</v>
      </c>
      <c r="BQ54" s="87">
        <f t="shared" si="18"/>
        <v>72.843848177183276</v>
      </c>
      <c r="BR54" s="87">
        <f t="shared" si="18"/>
        <v>73.374965265483397</v>
      </c>
      <c r="BS54" s="87">
        <f t="shared" si="18"/>
        <v>73.891911856411213</v>
      </c>
      <c r="BT54" s="87">
        <f t="shared" si="15"/>
        <v>74.410952054002664</v>
      </c>
      <c r="BU54" s="87">
        <f t="shared" si="15"/>
        <v>74.916958158142521</v>
      </c>
      <c r="BV54" s="87">
        <f t="shared" si="11"/>
        <v>75.401855900526868</v>
      </c>
      <c r="BW54" s="87">
        <f t="shared" si="2"/>
        <v>75.926669157115654</v>
      </c>
      <c r="BX54" s="87">
        <f t="shared" si="2"/>
        <v>76.465999889275594</v>
      </c>
      <c r="BY54" s="87">
        <f t="shared" si="2"/>
        <v>77.012368642066875</v>
      </c>
      <c r="BZ54" s="87">
        <f t="shared" si="2"/>
        <v>77.564449643326924</v>
      </c>
      <c r="CA54" s="87">
        <f t="shared" si="2"/>
        <v>78.12055316617041</v>
      </c>
      <c r="CB54" s="88">
        <f t="shared" si="16"/>
        <v>0</v>
      </c>
      <c r="CC54" s="88">
        <f t="shared" si="16"/>
        <v>0</v>
      </c>
      <c r="CD54" s="88">
        <f t="shared" si="16"/>
        <v>0</v>
      </c>
      <c r="CE54" s="88">
        <f t="shared" si="16"/>
        <v>0</v>
      </c>
      <c r="CF54" s="88">
        <f t="shared" si="16"/>
        <v>0</v>
      </c>
      <c r="CG54" s="88">
        <f t="shared" si="16"/>
        <v>0</v>
      </c>
      <c r="CH54" s="88">
        <f t="shared" si="16"/>
        <v>0</v>
      </c>
      <c r="CI54" s="88">
        <f t="shared" si="16"/>
        <v>2.0040708163974892</v>
      </c>
      <c r="CJ54" s="88">
        <f t="shared" si="16"/>
        <v>6.3470055013331166</v>
      </c>
      <c r="CK54" s="88">
        <f t="shared" si="16"/>
        <v>11.705525490775869</v>
      </c>
      <c r="CL54" s="88">
        <f t="shared" si="16"/>
        <v>18.950336961186306</v>
      </c>
      <c r="CM54" s="88">
        <f t="shared" si="16"/>
        <v>28.072603236951057</v>
      </c>
      <c r="CN54" s="88">
        <f t="shared" si="16"/>
        <v>35.090691310835403</v>
      </c>
      <c r="CO54" s="88">
        <f t="shared" si="16"/>
        <v>41.736576223698691</v>
      </c>
      <c r="CP54" s="88">
        <f t="shared" si="16"/>
        <v>47.610048696744705</v>
      </c>
      <c r="CQ54" s="88">
        <f t="shared" ref="CQ54:CT62" si="29">S54*50%</f>
        <v>52.896925366404766</v>
      </c>
      <c r="CR54" s="88">
        <f t="shared" si="19"/>
        <v>57.43821405499763</v>
      </c>
      <c r="CS54" s="88">
        <f t="shared" si="19"/>
        <v>60.643097580804358</v>
      </c>
      <c r="CT54" s="88">
        <f t="shared" si="19"/>
        <v>63.324427566645497</v>
      </c>
      <c r="CU54" s="88">
        <f t="shared" si="19"/>
        <v>65.964304859876009</v>
      </c>
      <c r="CV54" s="88">
        <f t="shared" si="19"/>
        <v>68.031834859563688</v>
      </c>
      <c r="CW54" s="88">
        <f t="shared" si="19"/>
        <v>69.507190591393666</v>
      </c>
      <c r="CX54" s="88">
        <f t="shared" si="19"/>
        <v>70.758830519464297</v>
      </c>
      <c r="CY54" s="88">
        <f t="shared" si="19"/>
        <v>71.662231159714636</v>
      </c>
      <c r="CZ54" s="88">
        <f t="shared" si="19"/>
        <v>72.088144001222858</v>
      </c>
      <c r="DA54" s="88">
        <f t="shared" si="19"/>
        <v>71.983549322550076</v>
      </c>
      <c r="DB54" s="88">
        <f t="shared" si="19"/>
        <v>72.32335459242644</v>
      </c>
      <c r="DC54" s="88">
        <f t="shared" si="19"/>
        <v>72.843848177183276</v>
      </c>
      <c r="DD54" s="88">
        <f t="shared" si="19"/>
        <v>73.374965265483397</v>
      </c>
      <c r="DE54" s="88">
        <f t="shared" si="19"/>
        <v>73.891911856411213</v>
      </c>
      <c r="DF54" s="88">
        <f t="shared" si="17"/>
        <v>74.410952054002664</v>
      </c>
      <c r="DG54" s="88">
        <f t="shared" si="17"/>
        <v>74.916958158142521</v>
      </c>
      <c r="DH54" s="88">
        <f t="shared" si="13"/>
        <v>75.401855900526868</v>
      </c>
      <c r="DI54" s="88">
        <f t="shared" si="5"/>
        <v>75.926669157115654</v>
      </c>
      <c r="DJ54" s="88">
        <f t="shared" si="5"/>
        <v>76.465999889275594</v>
      </c>
      <c r="DK54" s="88">
        <f t="shared" si="5"/>
        <v>77.012368642066875</v>
      </c>
      <c r="DL54" s="88">
        <f t="shared" si="5"/>
        <v>77.564449643326924</v>
      </c>
      <c r="DM54" s="88">
        <f t="shared" si="5"/>
        <v>78.12055316617041</v>
      </c>
    </row>
    <row r="55" spans="2:117" x14ac:dyDescent="0.35">
      <c r="B55" s="27" t="s">
        <v>2166</v>
      </c>
      <c r="C55" s="27" t="s">
        <v>2181</v>
      </c>
      <c r="D55" s="86">
        <f>LevelizationSchedule!H245</f>
        <v>0</v>
      </c>
      <c r="E55" s="86">
        <f>LevelizationSchedule!I245</f>
        <v>0</v>
      </c>
      <c r="F55" s="86">
        <f>LevelizationSchedule!J245</f>
        <v>0</v>
      </c>
      <c r="G55" s="86">
        <f>LevelizationSchedule!K245</f>
        <v>0</v>
      </c>
      <c r="H55" s="86">
        <f>LevelizationSchedule!L245</f>
        <v>0</v>
      </c>
      <c r="I55" s="86">
        <f>LevelizationSchedule!M245</f>
        <v>0</v>
      </c>
      <c r="J55" s="86">
        <f>LevelizationSchedule!N245</f>
        <v>0</v>
      </c>
      <c r="K55" s="86">
        <f>LevelizationSchedule!O245</f>
        <v>0</v>
      </c>
      <c r="L55" s="86">
        <f>LevelizationSchedule!P245</f>
        <v>0.18198782350147735</v>
      </c>
      <c r="M55" s="86">
        <f>LevelizationSchedule!Q245</f>
        <v>0.54887643037295009</v>
      </c>
      <c r="N55" s="86">
        <f>LevelizationSchedule!R245</f>
        <v>0.99179449149541932</v>
      </c>
      <c r="O55" s="86">
        <f>LevelizationSchedule!S245</f>
        <v>1.5847511487309827</v>
      </c>
      <c r="P55" s="86">
        <f>LevelizationSchedule!T245</f>
        <v>2.1418277446001097</v>
      </c>
      <c r="Q55" s="86">
        <f>LevelizationSchedule!U245</f>
        <v>2.6990167660480413</v>
      </c>
      <c r="R55" s="86">
        <f>LevelizationSchedule!V245</f>
        <v>3.2236516742272783</v>
      </c>
      <c r="S55" s="86">
        <f>LevelizationSchedule!W245</f>
        <v>3.6843347194749181</v>
      </c>
      <c r="T55" s="86">
        <f>LevelizationSchedule!X245</f>
        <v>4.1005832864687957</v>
      </c>
      <c r="U55" s="86">
        <f>LevelizationSchedule!Y245</f>
        <v>4.4568827647859663</v>
      </c>
      <c r="V55" s="86">
        <f>LevelizationSchedule!Z245</f>
        <v>4.7368915086919623</v>
      </c>
      <c r="W55" s="86">
        <f>LevelizationSchedule!AA245</f>
        <v>4.9788518454774877</v>
      </c>
      <c r="X55" s="86">
        <f>LevelizationSchedule!AB245</f>
        <v>5.1908709764651348</v>
      </c>
      <c r="Y55" s="86">
        <f>LevelizationSchedule!AC245</f>
        <v>5.3798281185360999</v>
      </c>
      <c r="Z55" s="86">
        <f>LevelizationSchedule!AD245</f>
        <v>5.5354065352038671</v>
      </c>
      <c r="AA55" s="86">
        <f>LevelizationSchedule!AE245</f>
        <v>5.6383959217716182</v>
      </c>
      <c r="AB55" s="86">
        <f>LevelizationSchedule!AF245</f>
        <v>5.7153911713994097</v>
      </c>
      <c r="AC55" s="86">
        <f>LevelizationSchedule!AG245</f>
        <v>5.7551727928751202</v>
      </c>
      <c r="AD55" s="86">
        <f>LevelizationSchedule!AH245</f>
        <v>5.7985445245614242</v>
      </c>
      <c r="AE55" s="86">
        <f>LevelizationSchedule!AI245</f>
        <v>5.8484631471284123</v>
      </c>
      <c r="AF55" s="86">
        <f>LevelizationSchedule!AJ245</f>
        <v>5.9023938081840281</v>
      </c>
      <c r="AG55" s="86">
        <f>LevelizationSchedule!AK245</f>
        <v>5.9566092002419451</v>
      </c>
      <c r="AH55" s="86">
        <f>LevelizationSchedule!AL245</f>
        <v>6.0101175170231729</v>
      </c>
      <c r="AI55" s="86">
        <f>LevelizationSchedule!AM245</f>
        <v>6.0643623915845692</v>
      </c>
      <c r="AJ55" s="86">
        <f>LevelizationSchedule!AN245</f>
        <v>6.1180780163189876</v>
      </c>
      <c r="AK55" s="86">
        <f>LevelizationSchedule!AO245</f>
        <v>6.1736494657351511</v>
      </c>
      <c r="AL55" s="86">
        <f>LevelizationSchedule!AP245</f>
        <v>6.2307222301884471</v>
      </c>
      <c r="AM55" s="86">
        <f>LevelizationSchedule!AQ245</f>
        <v>6.2890253133055527</v>
      </c>
      <c r="AN55" s="86">
        <f>LevelizationSchedule!AR245</f>
        <v>6.348408661934605</v>
      </c>
      <c r="AO55" s="86">
        <f>LevelizationSchedule!AS245</f>
        <v>6.4086621497262719</v>
      </c>
      <c r="AP55" s="87">
        <f t="shared" ref="AP55:BD62" si="30">D55*50%</f>
        <v>0</v>
      </c>
      <c r="AQ55" s="87">
        <f t="shared" si="30"/>
        <v>0</v>
      </c>
      <c r="AR55" s="87">
        <f t="shared" si="30"/>
        <v>0</v>
      </c>
      <c r="AS55" s="87">
        <f t="shared" si="30"/>
        <v>0</v>
      </c>
      <c r="AT55" s="87">
        <f t="shared" si="30"/>
        <v>0</v>
      </c>
      <c r="AU55" s="87">
        <f t="shared" si="30"/>
        <v>0</v>
      </c>
      <c r="AV55" s="87">
        <f t="shared" si="30"/>
        <v>0</v>
      </c>
      <c r="AW55" s="87">
        <f t="shared" si="30"/>
        <v>0</v>
      </c>
      <c r="AX55" s="87">
        <f t="shared" si="30"/>
        <v>9.0993911750738676E-2</v>
      </c>
      <c r="AY55" s="87">
        <f t="shared" si="30"/>
        <v>0.27443821518647504</v>
      </c>
      <c r="AZ55" s="87">
        <f t="shared" si="30"/>
        <v>0.49589724574770966</v>
      </c>
      <c r="BA55" s="87">
        <f t="shared" si="30"/>
        <v>0.79237557436549133</v>
      </c>
      <c r="BB55" s="87">
        <f t="shared" si="30"/>
        <v>1.0709138723000549</v>
      </c>
      <c r="BC55" s="87">
        <f t="shared" si="30"/>
        <v>1.3495083830240207</v>
      </c>
      <c r="BD55" s="87">
        <f t="shared" si="30"/>
        <v>1.6118258371136391</v>
      </c>
      <c r="BE55" s="87">
        <f t="shared" si="28"/>
        <v>1.842167359737459</v>
      </c>
      <c r="BF55" s="87">
        <f t="shared" si="18"/>
        <v>2.0502916432343978</v>
      </c>
      <c r="BG55" s="87">
        <f t="shared" si="18"/>
        <v>2.2284413823929832</v>
      </c>
      <c r="BH55" s="87">
        <f t="shared" si="18"/>
        <v>2.3684457543459811</v>
      </c>
      <c r="BI55" s="87">
        <f t="shared" si="18"/>
        <v>2.4894259227387439</v>
      </c>
      <c r="BJ55" s="87">
        <f t="shared" si="18"/>
        <v>2.5954354882325674</v>
      </c>
      <c r="BK55" s="87">
        <f t="shared" si="18"/>
        <v>2.6899140592680499</v>
      </c>
      <c r="BL55" s="87">
        <f t="shared" si="18"/>
        <v>2.7677032676019335</v>
      </c>
      <c r="BM55" s="87">
        <f t="shared" si="18"/>
        <v>2.8191979608858091</v>
      </c>
      <c r="BN55" s="87">
        <f t="shared" si="18"/>
        <v>2.8576955856997048</v>
      </c>
      <c r="BO55" s="87">
        <f t="shared" si="18"/>
        <v>2.8775863964375601</v>
      </c>
      <c r="BP55" s="87">
        <f t="shared" si="18"/>
        <v>2.8992722622807121</v>
      </c>
      <c r="BQ55" s="87">
        <f t="shared" si="18"/>
        <v>2.9242315735642062</v>
      </c>
      <c r="BR55" s="87">
        <f t="shared" si="18"/>
        <v>2.9511969040920141</v>
      </c>
      <c r="BS55" s="87">
        <f t="shared" si="18"/>
        <v>2.9783046001209725</v>
      </c>
      <c r="BT55" s="87">
        <f t="shared" si="15"/>
        <v>3.0050587585115864</v>
      </c>
      <c r="BU55" s="87">
        <f t="shared" si="15"/>
        <v>3.0321811957922846</v>
      </c>
      <c r="BV55" s="87">
        <f t="shared" si="11"/>
        <v>3.0590390081594938</v>
      </c>
      <c r="BW55" s="87">
        <f t="shared" si="2"/>
        <v>3.0868247328675755</v>
      </c>
      <c r="BX55" s="87">
        <f t="shared" si="2"/>
        <v>3.1153611150942235</v>
      </c>
      <c r="BY55" s="87">
        <f t="shared" si="2"/>
        <v>3.1445126566527764</v>
      </c>
      <c r="BZ55" s="87">
        <f t="shared" si="2"/>
        <v>3.1742043309673025</v>
      </c>
      <c r="CA55" s="87">
        <f t="shared" si="2"/>
        <v>3.204331074863136</v>
      </c>
      <c r="CB55" s="88">
        <f t="shared" ref="CB55:CP62" si="31">D55*50%</f>
        <v>0</v>
      </c>
      <c r="CC55" s="88">
        <f t="shared" si="31"/>
        <v>0</v>
      </c>
      <c r="CD55" s="88">
        <f t="shared" si="31"/>
        <v>0</v>
      </c>
      <c r="CE55" s="88">
        <f t="shared" si="31"/>
        <v>0</v>
      </c>
      <c r="CF55" s="88">
        <f t="shared" si="31"/>
        <v>0</v>
      </c>
      <c r="CG55" s="88">
        <f t="shared" si="31"/>
        <v>0</v>
      </c>
      <c r="CH55" s="88">
        <f t="shared" si="31"/>
        <v>0</v>
      </c>
      <c r="CI55" s="88">
        <f t="shared" si="31"/>
        <v>0</v>
      </c>
      <c r="CJ55" s="88">
        <f t="shared" si="31"/>
        <v>9.0993911750738676E-2</v>
      </c>
      <c r="CK55" s="88">
        <f t="shared" si="31"/>
        <v>0.27443821518647504</v>
      </c>
      <c r="CL55" s="88">
        <f t="shared" si="31"/>
        <v>0.49589724574770966</v>
      </c>
      <c r="CM55" s="88">
        <f t="shared" si="31"/>
        <v>0.79237557436549133</v>
      </c>
      <c r="CN55" s="88">
        <f t="shared" si="31"/>
        <v>1.0709138723000549</v>
      </c>
      <c r="CO55" s="88">
        <f t="shared" si="31"/>
        <v>1.3495083830240207</v>
      </c>
      <c r="CP55" s="88">
        <f t="shared" si="31"/>
        <v>1.6118258371136391</v>
      </c>
      <c r="CQ55" s="88">
        <f t="shared" si="29"/>
        <v>1.842167359737459</v>
      </c>
      <c r="CR55" s="88">
        <f t="shared" si="19"/>
        <v>2.0502916432343978</v>
      </c>
      <c r="CS55" s="88">
        <f t="shared" si="19"/>
        <v>2.2284413823929832</v>
      </c>
      <c r="CT55" s="88">
        <f t="shared" si="19"/>
        <v>2.3684457543459811</v>
      </c>
      <c r="CU55" s="88">
        <f t="shared" si="19"/>
        <v>2.4894259227387439</v>
      </c>
      <c r="CV55" s="88">
        <f t="shared" si="19"/>
        <v>2.5954354882325674</v>
      </c>
      <c r="CW55" s="88">
        <f t="shared" si="19"/>
        <v>2.6899140592680499</v>
      </c>
      <c r="CX55" s="88">
        <f t="shared" si="19"/>
        <v>2.7677032676019335</v>
      </c>
      <c r="CY55" s="88">
        <f t="shared" si="19"/>
        <v>2.8191979608858091</v>
      </c>
      <c r="CZ55" s="88">
        <f t="shared" si="19"/>
        <v>2.8576955856997048</v>
      </c>
      <c r="DA55" s="88">
        <f t="shared" si="19"/>
        <v>2.8775863964375601</v>
      </c>
      <c r="DB55" s="88">
        <f t="shared" si="19"/>
        <v>2.8992722622807121</v>
      </c>
      <c r="DC55" s="88">
        <f t="shared" si="19"/>
        <v>2.9242315735642062</v>
      </c>
      <c r="DD55" s="88">
        <f t="shared" si="19"/>
        <v>2.9511969040920141</v>
      </c>
      <c r="DE55" s="88">
        <f t="shared" si="19"/>
        <v>2.9783046001209725</v>
      </c>
      <c r="DF55" s="88">
        <f t="shared" si="17"/>
        <v>3.0050587585115864</v>
      </c>
      <c r="DG55" s="88">
        <f t="shared" si="17"/>
        <v>3.0321811957922846</v>
      </c>
      <c r="DH55" s="88">
        <f t="shared" si="13"/>
        <v>3.0590390081594938</v>
      </c>
      <c r="DI55" s="88">
        <f t="shared" si="5"/>
        <v>3.0868247328675755</v>
      </c>
      <c r="DJ55" s="88">
        <f t="shared" si="5"/>
        <v>3.1153611150942235</v>
      </c>
      <c r="DK55" s="88">
        <f t="shared" si="5"/>
        <v>3.1445126566527764</v>
      </c>
      <c r="DL55" s="88">
        <f t="shared" si="5"/>
        <v>3.1742043309673025</v>
      </c>
      <c r="DM55" s="88">
        <f t="shared" si="5"/>
        <v>3.204331074863136</v>
      </c>
    </row>
    <row r="56" spans="2:117" x14ac:dyDescent="0.35">
      <c r="B56" s="27" t="s">
        <v>2167</v>
      </c>
      <c r="C56" s="27" t="s">
        <v>223</v>
      </c>
      <c r="D56" s="86">
        <f>LevelizationSchedule!H246</f>
        <v>0</v>
      </c>
      <c r="E56" s="86">
        <f>LevelizationSchedule!I246</f>
        <v>0</v>
      </c>
      <c r="F56" s="86">
        <f>LevelizationSchedule!J246</f>
        <v>0</v>
      </c>
      <c r="G56" s="86">
        <f>LevelizationSchedule!K246</f>
        <v>0</v>
      </c>
      <c r="H56" s="86">
        <f>LevelizationSchedule!L246</f>
        <v>0</v>
      </c>
      <c r="I56" s="86">
        <f>LevelizationSchedule!M246</f>
        <v>0</v>
      </c>
      <c r="J56" s="86">
        <f>LevelizationSchedule!N246</f>
        <v>0</v>
      </c>
      <c r="K56" s="86">
        <f>LevelizationSchedule!O246</f>
        <v>0</v>
      </c>
      <c r="L56" s="86">
        <f>LevelizationSchedule!P246</f>
        <v>0.14071250358831913</v>
      </c>
      <c r="M56" s="86">
        <f>LevelizationSchedule!Q246</f>
        <v>0.42384813155828249</v>
      </c>
      <c r="N56" s="86">
        <f>LevelizationSchedule!R246</f>
        <v>0.76500203835323044</v>
      </c>
      <c r="O56" s="86">
        <f>LevelizationSchedule!S246</f>
        <v>1.2208412449106947</v>
      </c>
      <c r="P56" s="86">
        <f>LevelizationSchedule!T246</f>
        <v>1.6482652299635538</v>
      </c>
      <c r="Q56" s="86">
        <f>LevelizationSchedule!U246</f>
        <v>2.0749367202834019</v>
      </c>
      <c r="R56" s="86">
        <f>LevelizationSchedule!V246</f>
        <v>2.475590922615218</v>
      </c>
      <c r="S56" s="86">
        <f>LevelizationSchedule!W246</f>
        <v>2.8260413245730627</v>
      </c>
      <c r="T56" s="86">
        <f>LevelizationSchedule!X246</f>
        <v>3.1415039895079597</v>
      </c>
      <c r="U56" s="86">
        <f>LevelizationSchedule!Y246</f>
        <v>3.4101125107622927</v>
      </c>
      <c r="V56" s="86">
        <f>LevelizationSchedule!Z246</f>
        <v>3.6192624183100972</v>
      </c>
      <c r="W56" s="86">
        <f>LevelizationSchedule!AA246</f>
        <v>3.7985664296079538</v>
      </c>
      <c r="X56" s="86">
        <f>LevelizationSchedule!AB246</f>
        <v>3.9544210832381896</v>
      </c>
      <c r="Y56" s="86">
        <f>LevelizationSchedule!AC246</f>
        <v>4.0921725597123402</v>
      </c>
      <c r="Z56" s="86">
        <f>LevelizationSchedule!AD246</f>
        <v>4.2037178649194198</v>
      </c>
      <c r="AA56" s="86">
        <f>LevelizationSchedule!AE246</f>
        <v>4.2743593365711625</v>
      </c>
      <c r="AB56" s="86">
        <f>LevelizationSchedule!AF246</f>
        <v>4.3247404913564385</v>
      </c>
      <c r="AC56" s="86">
        <f>LevelizationSchedule!AG246</f>
        <v>4.3463273604747998</v>
      </c>
      <c r="AD56" s="86">
        <f>LevelizationSchedule!AH246</f>
        <v>4.3705350978069051</v>
      </c>
      <c r="AE56" s="86">
        <f>LevelizationSchedule!AI246</f>
        <v>4.3996390612627447</v>
      </c>
      <c r="AF56" s="86">
        <f>LevelizationSchedule!AJ246</f>
        <v>4.4316826318003057</v>
      </c>
      <c r="AG56" s="86">
        <f>LevelizationSchedule!AK246</f>
        <v>4.4635279415801206</v>
      </c>
      <c r="AH56" s="86">
        <f>LevelizationSchedule!AL246</f>
        <v>4.494411133837624</v>
      </c>
      <c r="AI56" s="86">
        <f>LevelizationSchedule!AM246</f>
        <v>4.5254483688130733</v>
      </c>
      <c r="AJ56" s="86">
        <f>LevelizationSchedule!AN246</f>
        <v>4.5556661563547669</v>
      </c>
      <c r="AK56" s="86">
        <f>LevelizationSchedule!AO246</f>
        <v>4.5868956703259682</v>
      </c>
      <c r="AL56" s="86">
        <f>LevelizationSchedule!AP246</f>
        <v>4.6188598194895523</v>
      </c>
      <c r="AM56" s="86">
        <f>LevelizationSchedule!AQ246</f>
        <v>4.6513910522318671</v>
      </c>
      <c r="AN56" s="86">
        <f>LevelizationSchedule!AR246</f>
        <v>4.6844127259636625</v>
      </c>
      <c r="AO56" s="86">
        <f>LevelizationSchedule!AS246</f>
        <v>4.7177587101299201</v>
      </c>
      <c r="AP56" s="87">
        <f t="shared" si="30"/>
        <v>0</v>
      </c>
      <c r="AQ56" s="87">
        <f t="shared" si="30"/>
        <v>0</v>
      </c>
      <c r="AR56" s="87">
        <f t="shared" si="30"/>
        <v>0</v>
      </c>
      <c r="AS56" s="87">
        <f t="shared" si="30"/>
        <v>0</v>
      </c>
      <c r="AT56" s="87">
        <f t="shared" si="30"/>
        <v>0</v>
      </c>
      <c r="AU56" s="87">
        <f t="shared" si="30"/>
        <v>0</v>
      </c>
      <c r="AV56" s="87">
        <f t="shared" si="30"/>
        <v>0</v>
      </c>
      <c r="AW56" s="87">
        <f t="shared" si="30"/>
        <v>0</v>
      </c>
      <c r="AX56" s="87">
        <f t="shared" si="30"/>
        <v>7.0356251794159566E-2</v>
      </c>
      <c r="AY56" s="87">
        <f t="shared" si="30"/>
        <v>0.21192406577914125</v>
      </c>
      <c r="AZ56" s="87">
        <f t="shared" si="30"/>
        <v>0.38250101917661522</v>
      </c>
      <c r="BA56" s="87">
        <f t="shared" si="30"/>
        <v>0.61042062245534734</v>
      </c>
      <c r="BB56" s="87">
        <f t="shared" si="30"/>
        <v>0.82413261498177692</v>
      </c>
      <c r="BC56" s="87">
        <f t="shared" si="30"/>
        <v>1.037468360141701</v>
      </c>
      <c r="BD56" s="87">
        <f t="shared" si="30"/>
        <v>1.237795461307609</v>
      </c>
      <c r="BE56" s="87">
        <f t="shared" si="28"/>
        <v>1.4130206622865313</v>
      </c>
      <c r="BF56" s="87">
        <f t="shared" si="18"/>
        <v>1.5707519947539799</v>
      </c>
      <c r="BG56" s="87">
        <f t="shared" si="18"/>
        <v>1.7050562553811464</v>
      </c>
      <c r="BH56" s="87">
        <f t="shared" si="18"/>
        <v>1.8096312091550486</v>
      </c>
      <c r="BI56" s="87">
        <f t="shared" si="18"/>
        <v>1.8992832148039769</v>
      </c>
      <c r="BJ56" s="87">
        <f t="shared" si="18"/>
        <v>1.9772105416190948</v>
      </c>
      <c r="BK56" s="87">
        <f t="shared" si="18"/>
        <v>2.0460862798561701</v>
      </c>
      <c r="BL56" s="87">
        <f t="shared" si="18"/>
        <v>2.1018589324597099</v>
      </c>
      <c r="BM56" s="87">
        <f t="shared" si="18"/>
        <v>2.1371796682855813</v>
      </c>
      <c r="BN56" s="87">
        <f t="shared" si="18"/>
        <v>2.1623702456782192</v>
      </c>
      <c r="BO56" s="87">
        <f t="shared" si="18"/>
        <v>2.1731636802373999</v>
      </c>
      <c r="BP56" s="87">
        <f t="shared" si="18"/>
        <v>2.1852675489034525</v>
      </c>
      <c r="BQ56" s="87">
        <f t="shared" si="18"/>
        <v>2.1998195306313724</v>
      </c>
      <c r="BR56" s="87">
        <f t="shared" si="18"/>
        <v>2.2158413159001529</v>
      </c>
      <c r="BS56" s="87">
        <f t="shared" si="18"/>
        <v>2.2317639707900603</v>
      </c>
      <c r="BT56" s="87">
        <f t="shared" si="15"/>
        <v>2.247205566918812</v>
      </c>
      <c r="BU56" s="87">
        <f t="shared" si="15"/>
        <v>2.2627241844065367</v>
      </c>
      <c r="BV56" s="87">
        <f t="shared" si="11"/>
        <v>2.2778330781773835</v>
      </c>
      <c r="BW56" s="87">
        <f t="shared" si="2"/>
        <v>2.2934478351629841</v>
      </c>
      <c r="BX56" s="87">
        <f t="shared" si="2"/>
        <v>2.3094299097447761</v>
      </c>
      <c r="BY56" s="87">
        <f t="shared" si="2"/>
        <v>2.3256955261159336</v>
      </c>
      <c r="BZ56" s="87">
        <f t="shared" si="2"/>
        <v>2.3422063629818313</v>
      </c>
      <c r="CA56" s="87">
        <f t="shared" si="2"/>
        <v>2.35887935506496</v>
      </c>
      <c r="CB56" s="88">
        <f t="shared" si="31"/>
        <v>0</v>
      </c>
      <c r="CC56" s="88">
        <f t="shared" si="31"/>
        <v>0</v>
      </c>
      <c r="CD56" s="88">
        <f t="shared" si="31"/>
        <v>0</v>
      </c>
      <c r="CE56" s="88">
        <f t="shared" si="31"/>
        <v>0</v>
      </c>
      <c r="CF56" s="88">
        <f t="shared" si="31"/>
        <v>0</v>
      </c>
      <c r="CG56" s="88">
        <f t="shared" si="31"/>
        <v>0</v>
      </c>
      <c r="CH56" s="88">
        <f t="shared" si="31"/>
        <v>0</v>
      </c>
      <c r="CI56" s="88">
        <f t="shared" si="31"/>
        <v>0</v>
      </c>
      <c r="CJ56" s="88">
        <f t="shared" si="31"/>
        <v>7.0356251794159566E-2</v>
      </c>
      <c r="CK56" s="88">
        <f t="shared" si="31"/>
        <v>0.21192406577914125</v>
      </c>
      <c r="CL56" s="88">
        <f t="shared" si="31"/>
        <v>0.38250101917661522</v>
      </c>
      <c r="CM56" s="88">
        <f t="shared" si="31"/>
        <v>0.61042062245534734</v>
      </c>
      <c r="CN56" s="88">
        <f t="shared" si="31"/>
        <v>0.82413261498177692</v>
      </c>
      <c r="CO56" s="88">
        <f t="shared" si="31"/>
        <v>1.037468360141701</v>
      </c>
      <c r="CP56" s="88">
        <f t="shared" si="31"/>
        <v>1.237795461307609</v>
      </c>
      <c r="CQ56" s="88">
        <f t="shared" si="29"/>
        <v>1.4130206622865313</v>
      </c>
      <c r="CR56" s="88">
        <f t="shared" si="19"/>
        <v>1.5707519947539799</v>
      </c>
      <c r="CS56" s="88">
        <f t="shared" si="19"/>
        <v>1.7050562553811464</v>
      </c>
      <c r="CT56" s="88">
        <f t="shared" si="19"/>
        <v>1.8096312091550486</v>
      </c>
      <c r="CU56" s="88">
        <f t="shared" si="19"/>
        <v>1.8992832148039769</v>
      </c>
      <c r="CV56" s="88">
        <f t="shared" si="19"/>
        <v>1.9772105416190948</v>
      </c>
      <c r="CW56" s="88">
        <f t="shared" si="19"/>
        <v>2.0460862798561701</v>
      </c>
      <c r="CX56" s="88">
        <f t="shared" si="19"/>
        <v>2.1018589324597099</v>
      </c>
      <c r="CY56" s="88">
        <f t="shared" si="19"/>
        <v>2.1371796682855813</v>
      </c>
      <c r="CZ56" s="88">
        <f t="shared" si="19"/>
        <v>2.1623702456782192</v>
      </c>
      <c r="DA56" s="88">
        <f t="shared" si="19"/>
        <v>2.1731636802373999</v>
      </c>
      <c r="DB56" s="88">
        <f t="shared" si="19"/>
        <v>2.1852675489034525</v>
      </c>
      <c r="DC56" s="88">
        <f t="shared" si="19"/>
        <v>2.1998195306313724</v>
      </c>
      <c r="DD56" s="88">
        <f t="shared" si="19"/>
        <v>2.2158413159001529</v>
      </c>
      <c r="DE56" s="88">
        <f t="shared" si="19"/>
        <v>2.2317639707900603</v>
      </c>
      <c r="DF56" s="88">
        <f t="shared" si="17"/>
        <v>2.247205566918812</v>
      </c>
      <c r="DG56" s="88">
        <f t="shared" si="17"/>
        <v>2.2627241844065367</v>
      </c>
      <c r="DH56" s="88">
        <f t="shared" si="13"/>
        <v>2.2778330781773835</v>
      </c>
      <c r="DI56" s="88">
        <f t="shared" si="5"/>
        <v>2.2934478351629841</v>
      </c>
      <c r="DJ56" s="88">
        <f t="shared" si="5"/>
        <v>2.3094299097447761</v>
      </c>
      <c r="DK56" s="88">
        <f t="shared" si="5"/>
        <v>2.3256955261159336</v>
      </c>
      <c r="DL56" s="88">
        <f t="shared" si="5"/>
        <v>2.3422063629818313</v>
      </c>
      <c r="DM56" s="88">
        <f t="shared" si="5"/>
        <v>2.35887935506496</v>
      </c>
    </row>
    <row r="57" spans="2:117" ht="18" thickBot="1" x14ac:dyDescent="0.4">
      <c r="B57" s="27" t="s">
        <v>2168</v>
      </c>
      <c r="C57" s="27" t="s">
        <v>53</v>
      </c>
      <c r="D57" s="86">
        <f>LevelizationSchedule!H247</f>
        <v>0</v>
      </c>
      <c r="E57" s="86">
        <f>LevelizationSchedule!I247</f>
        <v>0</v>
      </c>
      <c r="F57" s="86">
        <f>LevelizationSchedule!J247</f>
        <v>0</v>
      </c>
      <c r="G57" s="86">
        <f>LevelizationSchedule!K247</f>
        <v>0</v>
      </c>
      <c r="H57" s="86">
        <f>LevelizationSchedule!L247</f>
        <v>0</v>
      </c>
      <c r="I57" s="86">
        <f>LevelizationSchedule!M247</f>
        <v>0</v>
      </c>
      <c r="J57" s="86">
        <f>LevelizationSchedule!N247</f>
        <v>0</v>
      </c>
      <c r="K57" s="86">
        <f>LevelizationSchedule!O247</f>
        <v>0</v>
      </c>
      <c r="L57" s="86">
        <f>LevelizationSchedule!P247</f>
        <v>1.2996954219804157E-2</v>
      </c>
      <c r="M57" s="86">
        <f>LevelizationSchedule!Q247</f>
        <v>3.9198896391157992E-2</v>
      </c>
      <c r="N57" s="86">
        <f>LevelizationSchedule!R247</f>
        <v>7.0830604781177919E-2</v>
      </c>
      <c r="O57" s="86">
        <f>LevelizationSchedule!S247</f>
        <v>0.11317756173764792</v>
      </c>
      <c r="P57" s="86">
        <f>LevelizationSchedule!T247</f>
        <v>0.15296208618621146</v>
      </c>
      <c r="Q57" s="86">
        <f>LevelizationSchedule!U247</f>
        <v>0.19275463968898715</v>
      </c>
      <c r="R57" s="86">
        <f>LevelizationSchedule!V247</f>
        <v>0.23022228863672764</v>
      </c>
      <c r="S57" s="86">
        <f>LevelizationSchedule!W247</f>
        <v>0.26312271204815951</v>
      </c>
      <c r="T57" s="86">
        <f>LevelizationSchedule!X247</f>
        <v>0.2928497754592706</v>
      </c>
      <c r="U57" s="86">
        <f>LevelizationSchedule!Y247</f>
        <v>0.31829547791963753</v>
      </c>
      <c r="V57" s="86">
        <f>LevelizationSchedule!Z247</f>
        <v>0.33829275441688378</v>
      </c>
      <c r="W57" s="86">
        <f>LevelizationSchedule!AA247</f>
        <v>0.35557274249358239</v>
      </c>
      <c r="X57" s="86">
        <f>LevelizationSchedule!AB247</f>
        <v>0.37071443102059942</v>
      </c>
      <c r="Y57" s="86">
        <f>LevelizationSchedule!AC247</f>
        <v>0.38420911037743805</v>
      </c>
      <c r="Z57" s="86">
        <f>LevelizationSchedule!AD247</f>
        <v>0.395319994172387</v>
      </c>
      <c r="AA57" s="86">
        <f>LevelizationSchedule!AE247</f>
        <v>0.40267514748205824</v>
      </c>
      <c r="AB57" s="86">
        <f>LevelizationSchedule!AF247</f>
        <v>0.40817388753675582</v>
      </c>
      <c r="AC57" s="86">
        <f>LevelizationSchedule!AG247</f>
        <v>0.41101495625861573</v>
      </c>
      <c r="AD57" s="86">
        <f>LevelizationSchedule!AH247</f>
        <v>0.41411241849710423</v>
      </c>
      <c r="AE57" s="86">
        <f>LevelizationSchedule!AI247</f>
        <v>0.41767743751725611</v>
      </c>
      <c r="AF57" s="86">
        <f>LevelizationSchedule!AJ247</f>
        <v>0.42152898274318124</v>
      </c>
      <c r="AG57" s="86">
        <f>LevelizationSchedule!AK247</f>
        <v>0.42540086249331049</v>
      </c>
      <c r="AH57" s="86">
        <f>LevelizationSchedule!AL247</f>
        <v>0.42922224532103986</v>
      </c>
      <c r="AI57" s="86">
        <f>LevelizationSchedule!AM247</f>
        <v>0.43309623061175234</v>
      </c>
      <c r="AJ57" s="86">
        <f>LevelizationSchedule!AN247</f>
        <v>0.43693241867164051</v>
      </c>
      <c r="AK57" s="86">
        <f>LevelizationSchedule!AO247</f>
        <v>0.44090114344725251</v>
      </c>
      <c r="AL57" s="86">
        <f>LevelizationSchedule!AP247</f>
        <v>0.44497708705999167</v>
      </c>
      <c r="AM57" s="86">
        <f>LevelizationSchedule!AQ247</f>
        <v>0.44914089586635575</v>
      </c>
      <c r="AN57" s="86">
        <f>LevelizationSchedule!AR247</f>
        <v>0.45338185357825544</v>
      </c>
      <c r="AO57" s="86">
        <f>LevelizationSchedule!AS247</f>
        <v>0.45768495368322182</v>
      </c>
      <c r="AP57" s="87">
        <f t="shared" si="30"/>
        <v>0</v>
      </c>
      <c r="AQ57" s="87">
        <f t="shared" si="30"/>
        <v>0</v>
      </c>
      <c r="AR57" s="87">
        <f t="shared" si="30"/>
        <v>0</v>
      </c>
      <c r="AS57" s="87">
        <f t="shared" si="30"/>
        <v>0</v>
      </c>
      <c r="AT57" s="87">
        <f t="shared" si="30"/>
        <v>0</v>
      </c>
      <c r="AU57" s="87">
        <f t="shared" si="30"/>
        <v>0</v>
      </c>
      <c r="AV57" s="87">
        <f t="shared" si="30"/>
        <v>0</v>
      </c>
      <c r="AW57" s="87">
        <f t="shared" si="30"/>
        <v>0</v>
      </c>
      <c r="AX57" s="87">
        <f t="shared" si="30"/>
        <v>6.4984771099020787E-3</v>
      </c>
      <c r="AY57" s="87">
        <f t="shared" si="30"/>
        <v>1.9599448195578996E-2</v>
      </c>
      <c r="AZ57" s="87">
        <f t="shared" si="30"/>
        <v>3.541530239058896E-2</v>
      </c>
      <c r="BA57" s="87">
        <f t="shared" si="30"/>
        <v>5.6588780868823962E-2</v>
      </c>
      <c r="BB57" s="87">
        <f t="shared" si="30"/>
        <v>7.648104309310573E-2</v>
      </c>
      <c r="BC57" s="87">
        <f t="shared" si="30"/>
        <v>9.6377319844493575E-2</v>
      </c>
      <c r="BD57" s="87">
        <f t="shared" si="30"/>
        <v>0.11511114431836382</v>
      </c>
      <c r="BE57" s="87">
        <f t="shared" si="28"/>
        <v>0.13156135602407976</v>
      </c>
      <c r="BF57" s="87">
        <f t="shared" si="18"/>
        <v>0.1464248877296353</v>
      </c>
      <c r="BG57" s="87">
        <f t="shared" si="18"/>
        <v>0.15914773895981876</v>
      </c>
      <c r="BH57" s="87">
        <f t="shared" si="18"/>
        <v>0.16914637720844189</v>
      </c>
      <c r="BI57" s="87">
        <f t="shared" si="18"/>
        <v>0.1777863712467912</v>
      </c>
      <c r="BJ57" s="87">
        <f t="shared" si="18"/>
        <v>0.18535721551029971</v>
      </c>
      <c r="BK57" s="87">
        <f t="shared" si="18"/>
        <v>0.19210455518871902</v>
      </c>
      <c r="BL57" s="87">
        <f t="shared" si="18"/>
        <v>0.1976599970861935</v>
      </c>
      <c r="BM57" s="87">
        <f t="shared" si="18"/>
        <v>0.20133757374102912</v>
      </c>
      <c r="BN57" s="87">
        <f t="shared" si="18"/>
        <v>0.20408694376837791</v>
      </c>
      <c r="BO57" s="87">
        <f t="shared" si="18"/>
        <v>0.20550747812930786</v>
      </c>
      <c r="BP57" s="87">
        <f t="shared" si="18"/>
        <v>0.20705620924855211</v>
      </c>
      <c r="BQ57" s="87">
        <f t="shared" si="18"/>
        <v>0.20883871875862806</v>
      </c>
      <c r="BR57" s="87">
        <f t="shared" si="18"/>
        <v>0.21076449137159062</v>
      </c>
      <c r="BS57" s="87">
        <f t="shared" si="18"/>
        <v>0.21270043124665525</v>
      </c>
      <c r="BT57" s="87">
        <f t="shared" si="15"/>
        <v>0.21461112266051993</v>
      </c>
      <c r="BU57" s="87">
        <f t="shared" si="15"/>
        <v>0.21654811530587617</v>
      </c>
      <c r="BV57" s="87">
        <f t="shared" si="11"/>
        <v>0.21846620933582026</v>
      </c>
      <c r="BW57" s="87">
        <f t="shared" si="2"/>
        <v>0.22045057172362625</v>
      </c>
      <c r="BX57" s="87">
        <f t="shared" si="2"/>
        <v>0.22248854352999584</v>
      </c>
      <c r="BY57" s="87">
        <f t="shared" si="2"/>
        <v>0.22457044793317787</v>
      </c>
      <c r="BZ57" s="87">
        <f t="shared" si="2"/>
        <v>0.22669092678912772</v>
      </c>
      <c r="CA57" s="87">
        <f t="shared" si="2"/>
        <v>0.22884247684161091</v>
      </c>
      <c r="CB57" s="88">
        <f t="shared" si="31"/>
        <v>0</v>
      </c>
      <c r="CC57" s="88">
        <f t="shared" si="31"/>
        <v>0</v>
      </c>
      <c r="CD57" s="88">
        <f t="shared" si="31"/>
        <v>0</v>
      </c>
      <c r="CE57" s="88">
        <f t="shared" si="31"/>
        <v>0</v>
      </c>
      <c r="CF57" s="88">
        <f t="shared" si="31"/>
        <v>0</v>
      </c>
      <c r="CG57" s="88">
        <f t="shared" si="31"/>
        <v>0</v>
      </c>
      <c r="CH57" s="88">
        <f t="shared" si="31"/>
        <v>0</v>
      </c>
      <c r="CI57" s="88">
        <f t="shared" si="31"/>
        <v>0</v>
      </c>
      <c r="CJ57" s="88">
        <f t="shared" si="31"/>
        <v>6.4984771099020787E-3</v>
      </c>
      <c r="CK57" s="88">
        <f t="shared" si="31"/>
        <v>1.9599448195578996E-2</v>
      </c>
      <c r="CL57" s="88">
        <f t="shared" si="31"/>
        <v>3.541530239058896E-2</v>
      </c>
      <c r="CM57" s="88">
        <f t="shared" si="31"/>
        <v>5.6588780868823962E-2</v>
      </c>
      <c r="CN57" s="88">
        <f t="shared" si="31"/>
        <v>7.648104309310573E-2</v>
      </c>
      <c r="CO57" s="88">
        <f t="shared" si="31"/>
        <v>9.6377319844493575E-2</v>
      </c>
      <c r="CP57" s="88">
        <f t="shared" si="31"/>
        <v>0.11511114431836382</v>
      </c>
      <c r="CQ57" s="88">
        <f t="shared" si="29"/>
        <v>0.13156135602407976</v>
      </c>
      <c r="CR57" s="88">
        <f t="shared" si="19"/>
        <v>0.1464248877296353</v>
      </c>
      <c r="CS57" s="88">
        <f t="shared" si="19"/>
        <v>0.15914773895981876</v>
      </c>
      <c r="CT57" s="88">
        <f t="shared" si="19"/>
        <v>0.16914637720844189</v>
      </c>
      <c r="CU57" s="88">
        <f t="shared" si="19"/>
        <v>0.1777863712467912</v>
      </c>
      <c r="CV57" s="88">
        <f t="shared" si="19"/>
        <v>0.18535721551029971</v>
      </c>
      <c r="CW57" s="88">
        <f t="shared" si="19"/>
        <v>0.19210455518871902</v>
      </c>
      <c r="CX57" s="88">
        <f t="shared" si="19"/>
        <v>0.1976599970861935</v>
      </c>
      <c r="CY57" s="88">
        <f t="shared" si="19"/>
        <v>0.20133757374102912</v>
      </c>
      <c r="CZ57" s="88">
        <f t="shared" si="19"/>
        <v>0.20408694376837791</v>
      </c>
      <c r="DA57" s="88">
        <f t="shared" si="19"/>
        <v>0.20550747812930786</v>
      </c>
      <c r="DB57" s="88">
        <f t="shared" si="19"/>
        <v>0.20705620924855211</v>
      </c>
      <c r="DC57" s="88">
        <f t="shared" si="19"/>
        <v>0.20883871875862806</v>
      </c>
      <c r="DD57" s="88">
        <f t="shared" si="19"/>
        <v>0.21076449137159062</v>
      </c>
      <c r="DE57" s="88">
        <f t="shared" si="19"/>
        <v>0.21270043124665525</v>
      </c>
      <c r="DF57" s="88">
        <f t="shared" si="17"/>
        <v>0.21461112266051993</v>
      </c>
      <c r="DG57" s="88">
        <f t="shared" si="17"/>
        <v>0.21654811530587617</v>
      </c>
      <c r="DH57" s="88">
        <f t="shared" si="13"/>
        <v>0.21846620933582026</v>
      </c>
      <c r="DI57" s="88">
        <f t="shared" si="5"/>
        <v>0.22045057172362625</v>
      </c>
      <c r="DJ57" s="88">
        <f t="shared" si="5"/>
        <v>0.22248854352999584</v>
      </c>
      <c r="DK57" s="88">
        <f t="shared" si="5"/>
        <v>0.22457044793317787</v>
      </c>
      <c r="DL57" s="88">
        <f t="shared" si="5"/>
        <v>0.22669092678912772</v>
      </c>
      <c r="DM57" s="88">
        <f t="shared" si="5"/>
        <v>0.22884247684161091</v>
      </c>
    </row>
    <row r="58" spans="2:117" ht="18" thickBot="1" x14ac:dyDescent="0.4">
      <c r="B58" s="28" t="s">
        <v>2145</v>
      </c>
      <c r="C58" s="28"/>
      <c r="D58" s="89">
        <f>SUM(D6:D57)</f>
        <v>0</v>
      </c>
      <c r="E58" s="89">
        <f t="shared" ref="E58:BP58" si="32">SUM(E6:E57)</f>
        <v>0</v>
      </c>
      <c r="F58" s="89">
        <f t="shared" si="32"/>
        <v>0</v>
      </c>
      <c r="G58" s="89">
        <f t="shared" si="32"/>
        <v>0</v>
      </c>
      <c r="H58" s="89">
        <f t="shared" si="32"/>
        <v>0</v>
      </c>
      <c r="I58" s="89">
        <f t="shared" si="32"/>
        <v>0</v>
      </c>
      <c r="J58" s="89">
        <f t="shared" si="32"/>
        <v>0</v>
      </c>
      <c r="K58" s="89">
        <f t="shared" si="32"/>
        <v>2130.9599993263137</v>
      </c>
      <c r="L58" s="89">
        <f t="shared" si="32"/>
        <v>4660.1059182083882</v>
      </c>
      <c r="M58" s="89">
        <f t="shared" si="32"/>
        <v>7512.0418815537796</v>
      </c>
      <c r="N58" s="89">
        <f t="shared" si="32"/>
        <v>10560.141717294755</v>
      </c>
      <c r="O58" s="89">
        <f t="shared" si="32"/>
        <v>13760.320236893593</v>
      </c>
      <c r="P58" s="89">
        <f t="shared" si="32"/>
        <v>16743.370497827604</v>
      </c>
      <c r="Q58" s="89">
        <f t="shared" si="32"/>
        <v>19335.291083726661</v>
      </c>
      <c r="R58" s="89">
        <f t="shared" si="32"/>
        <v>21486.658434263958</v>
      </c>
      <c r="S58" s="89">
        <f t="shared" si="32"/>
        <v>23511.30836650106</v>
      </c>
      <c r="T58" s="89">
        <f>SUM(T6:T57)</f>
        <v>25197.207641004246</v>
      </c>
      <c r="U58" s="89">
        <f t="shared" si="32"/>
        <v>26342.52396654211</v>
      </c>
      <c r="V58" s="89">
        <f t="shared" si="32"/>
        <v>27390.579353538167</v>
      </c>
      <c r="W58" s="89">
        <f t="shared" si="32"/>
        <v>28398.799760083257</v>
      </c>
      <c r="X58" s="89">
        <f t="shared" si="32"/>
        <v>29363.033865373578</v>
      </c>
      <c r="Y58" s="89">
        <f t="shared" si="32"/>
        <v>29813.680176765865</v>
      </c>
      <c r="Z58" s="89">
        <f t="shared" si="32"/>
        <v>30095.624207591016</v>
      </c>
      <c r="AA58" s="89">
        <f t="shared" si="32"/>
        <v>30294.498112086003</v>
      </c>
      <c r="AB58" s="89">
        <f t="shared" si="32"/>
        <v>30444.369773597045</v>
      </c>
      <c r="AC58" s="89">
        <f t="shared" si="32"/>
        <v>30562.747870146872</v>
      </c>
      <c r="AD58" s="89">
        <f t="shared" si="32"/>
        <v>30742.284053080824</v>
      </c>
      <c r="AE58" s="89">
        <f t="shared" si="32"/>
        <v>30953.745981426637</v>
      </c>
      <c r="AF58" s="89">
        <f t="shared" si="32"/>
        <v>31145.907344611049</v>
      </c>
      <c r="AG58" s="89">
        <f t="shared" si="32"/>
        <v>31334.480636800876</v>
      </c>
      <c r="AH58" s="89">
        <f t="shared" si="32"/>
        <v>31524.63547545121</v>
      </c>
      <c r="AI58" s="89">
        <f t="shared" si="32"/>
        <v>31716.849683196586</v>
      </c>
      <c r="AJ58" s="89">
        <f t="shared" si="32"/>
        <v>31909.402364899674</v>
      </c>
      <c r="AK58" s="89">
        <f t="shared" si="32"/>
        <v>32107.225031984719</v>
      </c>
      <c r="AL58" s="89">
        <f t="shared" si="32"/>
        <v>32307.410113818089</v>
      </c>
      <c r="AM58" s="89">
        <f t="shared" si="32"/>
        <v>32509.4994779593</v>
      </c>
      <c r="AN58" s="89">
        <f t="shared" si="32"/>
        <v>32712.692868621041</v>
      </c>
      <c r="AO58" s="89">
        <f t="shared" si="32"/>
        <v>32916.170149229816</v>
      </c>
      <c r="AP58" s="90">
        <f t="shared" si="32"/>
        <v>0</v>
      </c>
      <c r="AQ58" s="90">
        <f t="shared" si="32"/>
        <v>0</v>
      </c>
      <c r="AR58" s="90">
        <f t="shared" si="32"/>
        <v>0</v>
      </c>
      <c r="AS58" s="90">
        <f t="shared" si="32"/>
        <v>0</v>
      </c>
      <c r="AT58" s="90">
        <f t="shared" si="32"/>
        <v>0</v>
      </c>
      <c r="AU58" s="90">
        <f t="shared" si="32"/>
        <v>0</v>
      </c>
      <c r="AV58" s="90">
        <f t="shared" si="32"/>
        <v>0</v>
      </c>
      <c r="AW58" s="90">
        <f t="shared" si="32"/>
        <v>1065.4799996631568</v>
      </c>
      <c r="AX58" s="90">
        <f t="shared" si="32"/>
        <v>2330.0529591041941</v>
      </c>
      <c r="AY58" s="90">
        <f t="shared" si="32"/>
        <v>3756.0209407768898</v>
      </c>
      <c r="AZ58" s="90">
        <f t="shared" si="32"/>
        <v>5280.0708586473775</v>
      </c>
      <c r="BA58" s="90">
        <f t="shared" si="32"/>
        <v>6880.1601184467963</v>
      </c>
      <c r="BB58" s="90">
        <f t="shared" si="32"/>
        <v>8371.6852489138018</v>
      </c>
      <c r="BC58" s="90">
        <f t="shared" si="32"/>
        <v>9667.6455418633304</v>
      </c>
      <c r="BD58" s="90">
        <f t="shared" si="32"/>
        <v>10743.329217131979</v>
      </c>
      <c r="BE58" s="90">
        <f t="shared" si="32"/>
        <v>11755.65418325053</v>
      </c>
      <c r="BF58" s="90">
        <f t="shared" si="32"/>
        <v>12598.603820502123</v>
      </c>
      <c r="BG58" s="90">
        <f t="shared" si="32"/>
        <v>13171.261983271055</v>
      </c>
      <c r="BH58" s="90">
        <f t="shared" si="32"/>
        <v>13695.289676769084</v>
      </c>
      <c r="BI58" s="90">
        <f t="shared" si="32"/>
        <v>14199.399880041628</v>
      </c>
      <c r="BJ58" s="90">
        <f t="shared" si="32"/>
        <v>14681.516932686789</v>
      </c>
      <c r="BK58" s="90">
        <f t="shared" si="32"/>
        <v>14906.840088382933</v>
      </c>
      <c r="BL58" s="90">
        <f t="shared" si="32"/>
        <v>15047.812103795508</v>
      </c>
      <c r="BM58" s="90">
        <f t="shared" si="32"/>
        <v>15147.249056043001</v>
      </c>
      <c r="BN58" s="90">
        <f t="shared" si="32"/>
        <v>15222.184886798523</v>
      </c>
      <c r="BO58" s="90">
        <f t="shared" si="32"/>
        <v>15281.373935073436</v>
      </c>
      <c r="BP58" s="90">
        <f t="shared" si="32"/>
        <v>15371.142026540412</v>
      </c>
      <c r="BQ58" s="90">
        <f t="shared" ref="BQ58:DM58" si="33">SUM(BQ6:BQ57)</f>
        <v>15476.872990713318</v>
      </c>
      <c r="BR58" s="90">
        <f t="shared" si="33"/>
        <v>15572.953672305524</v>
      </c>
      <c r="BS58" s="90">
        <f t="shared" si="33"/>
        <v>15667.240318400438</v>
      </c>
      <c r="BT58" s="90">
        <f t="shared" si="33"/>
        <v>15762.317737725605</v>
      </c>
      <c r="BU58" s="90">
        <f t="shared" si="33"/>
        <v>15858.424841598293</v>
      </c>
      <c r="BV58" s="90">
        <f t="shared" si="33"/>
        <v>15954.701182449837</v>
      </c>
      <c r="BW58" s="90">
        <f t="shared" si="33"/>
        <v>16053.612515992359</v>
      </c>
      <c r="BX58" s="90">
        <f t="shared" si="33"/>
        <v>16153.705056909044</v>
      </c>
      <c r="BY58" s="90">
        <f t="shared" si="33"/>
        <v>16254.74973897965</v>
      </c>
      <c r="BZ58" s="90">
        <f t="shared" si="33"/>
        <v>16356.346434310521</v>
      </c>
      <c r="CA58" s="90">
        <f t="shared" si="33"/>
        <v>16458.085074614908</v>
      </c>
      <c r="CB58" s="91">
        <f t="shared" si="33"/>
        <v>0</v>
      </c>
      <c r="CC58" s="91">
        <f t="shared" si="33"/>
        <v>0</v>
      </c>
      <c r="CD58" s="91">
        <f t="shared" si="33"/>
        <v>0</v>
      </c>
      <c r="CE58" s="91">
        <f t="shared" si="33"/>
        <v>0</v>
      </c>
      <c r="CF58" s="91">
        <f t="shared" si="33"/>
        <v>0</v>
      </c>
      <c r="CG58" s="91">
        <f t="shared" si="33"/>
        <v>0</v>
      </c>
      <c r="CH58" s="91">
        <f t="shared" si="33"/>
        <v>0</v>
      </c>
      <c r="CI58" s="91">
        <f t="shared" si="33"/>
        <v>1065.4799996631568</v>
      </c>
      <c r="CJ58" s="91">
        <f t="shared" si="33"/>
        <v>2330.0529591041941</v>
      </c>
      <c r="CK58" s="91">
        <f t="shared" si="33"/>
        <v>3756.0209407768898</v>
      </c>
      <c r="CL58" s="91">
        <f t="shared" si="33"/>
        <v>5280.0708586473775</v>
      </c>
      <c r="CM58" s="91">
        <f t="shared" si="33"/>
        <v>6880.1601184467963</v>
      </c>
      <c r="CN58" s="91">
        <f t="shared" si="33"/>
        <v>8371.6852489138018</v>
      </c>
      <c r="CO58" s="91">
        <f t="shared" si="33"/>
        <v>9667.6455418633304</v>
      </c>
      <c r="CP58" s="91">
        <f t="shared" si="33"/>
        <v>10743.329217131979</v>
      </c>
      <c r="CQ58" s="91">
        <f t="shared" si="33"/>
        <v>11755.65418325053</v>
      </c>
      <c r="CR58" s="91">
        <f t="shared" si="33"/>
        <v>12598.603820502123</v>
      </c>
      <c r="CS58" s="91">
        <f t="shared" si="33"/>
        <v>13171.261983271055</v>
      </c>
      <c r="CT58" s="91">
        <f t="shared" si="33"/>
        <v>13695.289676769084</v>
      </c>
      <c r="CU58" s="91">
        <f t="shared" si="33"/>
        <v>14199.399880041628</v>
      </c>
      <c r="CV58" s="91">
        <f t="shared" si="33"/>
        <v>14681.516932686789</v>
      </c>
      <c r="CW58" s="91">
        <f t="shared" si="33"/>
        <v>14906.840088382933</v>
      </c>
      <c r="CX58" s="91">
        <f t="shared" si="33"/>
        <v>15047.812103795508</v>
      </c>
      <c r="CY58" s="91">
        <f t="shared" si="33"/>
        <v>15147.249056043001</v>
      </c>
      <c r="CZ58" s="91">
        <f t="shared" si="33"/>
        <v>15222.184886798523</v>
      </c>
      <c r="DA58" s="91">
        <f t="shared" si="33"/>
        <v>15281.373935073436</v>
      </c>
      <c r="DB58" s="91">
        <f t="shared" si="33"/>
        <v>15371.142026540412</v>
      </c>
      <c r="DC58" s="91">
        <f t="shared" si="33"/>
        <v>15476.872990713318</v>
      </c>
      <c r="DD58" s="91">
        <f t="shared" si="33"/>
        <v>15572.953672305524</v>
      </c>
      <c r="DE58" s="91">
        <f t="shared" si="33"/>
        <v>15667.240318400438</v>
      </c>
      <c r="DF58" s="91">
        <f t="shared" si="33"/>
        <v>15762.317737725605</v>
      </c>
      <c r="DG58" s="91">
        <f t="shared" si="33"/>
        <v>15858.424841598293</v>
      </c>
      <c r="DH58" s="91">
        <f t="shared" si="33"/>
        <v>15954.701182449837</v>
      </c>
      <c r="DI58" s="91">
        <f t="shared" si="33"/>
        <v>16053.612515992359</v>
      </c>
      <c r="DJ58" s="91">
        <f t="shared" si="33"/>
        <v>16153.705056909044</v>
      </c>
      <c r="DK58" s="91">
        <f t="shared" si="33"/>
        <v>16254.74973897965</v>
      </c>
      <c r="DL58" s="91">
        <f t="shared" si="33"/>
        <v>16356.346434310521</v>
      </c>
      <c r="DM58" s="91">
        <f t="shared" si="33"/>
        <v>16458.085074614908</v>
      </c>
    </row>
    <row r="59" spans="2:117" x14ac:dyDescent="0.35">
      <c r="B59" s="27" t="s">
        <v>2069</v>
      </c>
      <c r="C59" s="27" t="s">
        <v>62</v>
      </c>
      <c r="D59" s="86">
        <f>LevelizationSchedule!H249</f>
        <v>0</v>
      </c>
      <c r="E59" s="86">
        <f>LevelizationSchedule!I249</f>
        <v>0</v>
      </c>
      <c r="F59" s="86">
        <f>LevelizationSchedule!J249</f>
        <v>0</v>
      </c>
      <c r="G59" s="86">
        <f>LevelizationSchedule!K249</f>
        <v>0</v>
      </c>
      <c r="H59" s="86">
        <f>LevelizationSchedule!L249</f>
        <v>0</v>
      </c>
      <c r="I59" s="86">
        <f>LevelizationSchedule!M249</f>
        <v>0</v>
      </c>
      <c r="J59" s="86">
        <f>LevelizationSchedule!N249</f>
        <v>0</v>
      </c>
      <c r="K59" s="86">
        <f>LevelizationSchedule!O249</f>
        <v>0.28813171623446449</v>
      </c>
      <c r="L59" s="86">
        <f>LevelizationSchedule!P249</f>
        <v>1.8606143090634368</v>
      </c>
      <c r="M59" s="86">
        <f>LevelizationSchedule!Q249</f>
        <v>4.7288465275361853</v>
      </c>
      <c r="N59" s="86">
        <f>LevelizationSchedule!R249</f>
        <v>8.063083205487672</v>
      </c>
      <c r="O59" s="86">
        <f>LevelizationSchedule!S249</f>
        <v>12.433934006664133</v>
      </c>
      <c r="P59" s="86">
        <f>LevelizationSchedule!T249</f>
        <v>16.307500527670758</v>
      </c>
      <c r="Q59" s="86">
        <f>LevelizationSchedule!U249</f>
        <v>20.118694122580148</v>
      </c>
      <c r="R59" s="86">
        <f>LevelizationSchedule!V249</f>
        <v>23.639726576549382</v>
      </c>
      <c r="S59" s="86">
        <f>LevelizationSchedule!W249</f>
        <v>26.700143855096517</v>
      </c>
      <c r="T59" s="86">
        <f>LevelizationSchedule!X249</f>
        <v>29.416512747231977</v>
      </c>
      <c r="U59" s="86">
        <f>LevelizationSchedule!Y249</f>
        <v>31.655789008493258</v>
      </c>
      <c r="V59" s="86">
        <f>LevelizationSchedule!Z249</f>
        <v>33.39465744264492</v>
      </c>
      <c r="W59" s="86">
        <f>LevelizationSchedule!AA249</f>
        <v>34.907660716251236</v>
      </c>
      <c r="X59" s="86">
        <f>LevelizationSchedule!AB249</f>
        <v>36.218639791760602</v>
      </c>
      <c r="Y59" s="86">
        <f>LevelizationSchedule!AC249</f>
        <v>37.321406726823355</v>
      </c>
      <c r="Z59" s="86">
        <f>LevelizationSchedule!AD249</f>
        <v>38.213791019267362</v>
      </c>
      <c r="AA59" s="86">
        <f>LevelizationSchedule!AE249</f>
        <v>38.732403385926503</v>
      </c>
      <c r="AB59" s="86">
        <f>LevelizationSchedule!AF249</f>
        <v>39.080220740260202</v>
      </c>
      <c r="AC59" s="86">
        <f>LevelizationSchedule!AG249</f>
        <v>39.16993298957459</v>
      </c>
      <c r="AD59" s="86">
        <f>LevelizationSchedule!AH249</f>
        <v>39.340682935716337</v>
      </c>
      <c r="AE59" s="86">
        <f>LevelizationSchedule!AI249</f>
        <v>39.569791020964622</v>
      </c>
      <c r="AF59" s="86">
        <f>LevelizationSchedule!AJ249</f>
        <v>39.819624722080242</v>
      </c>
      <c r="AG59" s="86">
        <f>LevelizationSchedule!AK249</f>
        <v>40.065567528224264</v>
      </c>
      <c r="AH59" s="86">
        <f>LevelizationSchedule!AL249</f>
        <v>40.30167677453651</v>
      </c>
      <c r="AI59" s="86">
        <f>LevelizationSchedule!AM249</f>
        <v>40.539056205360822</v>
      </c>
      <c r="AJ59" s="86">
        <f>LevelizationSchedule!AN249</f>
        <v>40.768018182013151</v>
      </c>
      <c r="AK59" s="86">
        <f>LevelizationSchedule!AO249</f>
        <v>41.00905533559019</v>
      </c>
      <c r="AL59" s="86">
        <f>LevelizationSchedule!AP249</f>
        <v>41.256646251286433</v>
      </c>
      <c r="AM59" s="86">
        <f>LevelizationSchedule!AQ249</f>
        <v>41.50856619237635</v>
      </c>
      <c r="AN59" s="86">
        <f>LevelizationSchedule!AR249</f>
        <v>41.764088380117862</v>
      </c>
      <c r="AO59" s="86">
        <f>LevelizationSchedule!AS249</f>
        <v>42.021849742802843</v>
      </c>
      <c r="AP59" s="87">
        <f t="shared" si="30"/>
        <v>0</v>
      </c>
      <c r="AQ59" s="87">
        <f t="shared" si="30"/>
        <v>0</v>
      </c>
      <c r="AR59" s="87">
        <f t="shared" si="30"/>
        <v>0</v>
      </c>
      <c r="AS59" s="87">
        <f t="shared" si="30"/>
        <v>0</v>
      </c>
      <c r="AT59" s="87">
        <f t="shared" si="30"/>
        <v>0</v>
      </c>
      <c r="AU59" s="87">
        <f t="shared" si="30"/>
        <v>0</v>
      </c>
      <c r="AV59" s="87">
        <f t="shared" si="30"/>
        <v>0</v>
      </c>
      <c r="AW59" s="87">
        <f t="shared" si="30"/>
        <v>0.14406585811723224</v>
      </c>
      <c r="AX59" s="87">
        <f t="shared" si="30"/>
        <v>0.93030715453171842</v>
      </c>
      <c r="AY59" s="87">
        <f t="shared" si="30"/>
        <v>2.3644232637680926</v>
      </c>
      <c r="AZ59" s="87">
        <f t="shared" si="30"/>
        <v>4.031541602743836</v>
      </c>
      <c r="BA59" s="87">
        <f t="shared" si="30"/>
        <v>6.2169670033320665</v>
      </c>
      <c r="BB59" s="87">
        <f t="shared" si="30"/>
        <v>8.1537502638353789</v>
      </c>
      <c r="BC59" s="87">
        <f t="shared" si="30"/>
        <v>10.059347061290074</v>
      </c>
      <c r="BD59" s="87">
        <f t="shared" si="30"/>
        <v>11.819863288274691</v>
      </c>
      <c r="BE59" s="87">
        <f t="shared" si="28"/>
        <v>13.350071927548258</v>
      </c>
      <c r="BF59" s="87">
        <f t="shared" si="18"/>
        <v>14.708256373615988</v>
      </c>
      <c r="BG59" s="87">
        <f t="shared" si="18"/>
        <v>15.827894504246629</v>
      </c>
      <c r="BH59" s="87">
        <f t="shared" si="18"/>
        <v>16.69732872132246</v>
      </c>
      <c r="BI59" s="87">
        <f t="shared" ref="BI59:BS62" si="34">W59*50%</f>
        <v>17.453830358125618</v>
      </c>
      <c r="BJ59" s="87">
        <f t="shared" si="34"/>
        <v>18.109319895880301</v>
      </c>
      <c r="BK59" s="87">
        <f t="shared" si="34"/>
        <v>18.660703363411677</v>
      </c>
      <c r="BL59" s="87">
        <f t="shared" si="34"/>
        <v>19.106895509633681</v>
      </c>
      <c r="BM59" s="87">
        <f t="shared" si="34"/>
        <v>19.366201692963251</v>
      </c>
      <c r="BN59" s="87">
        <f t="shared" si="34"/>
        <v>19.540110370130101</v>
      </c>
      <c r="BO59" s="87">
        <f t="shared" si="34"/>
        <v>19.584966494787295</v>
      </c>
      <c r="BP59" s="87">
        <f t="shared" si="34"/>
        <v>19.670341467858169</v>
      </c>
      <c r="BQ59" s="87">
        <f t="shared" si="34"/>
        <v>19.784895510482311</v>
      </c>
      <c r="BR59" s="87">
        <f t="shared" si="34"/>
        <v>19.909812361040121</v>
      </c>
      <c r="BS59" s="87">
        <f t="shared" si="34"/>
        <v>20.032783764112132</v>
      </c>
      <c r="BT59" s="87">
        <f t="shared" si="15"/>
        <v>20.150838387268255</v>
      </c>
      <c r="BU59" s="87">
        <f t="shared" si="15"/>
        <v>20.269528102680411</v>
      </c>
      <c r="BV59" s="87">
        <f t="shared" si="11"/>
        <v>20.384009091006575</v>
      </c>
      <c r="BW59" s="87">
        <f t="shared" si="2"/>
        <v>20.504527667795095</v>
      </c>
      <c r="BX59" s="87">
        <f t="shared" si="2"/>
        <v>20.628323125643217</v>
      </c>
      <c r="BY59" s="87">
        <f t="shared" si="2"/>
        <v>20.754283096188175</v>
      </c>
      <c r="BZ59" s="87">
        <f t="shared" si="2"/>
        <v>20.882044190058931</v>
      </c>
      <c r="CA59" s="87">
        <f t="shared" si="2"/>
        <v>21.010924871401421</v>
      </c>
      <c r="CB59" s="88">
        <f t="shared" si="31"/>
        <v>0</v>
      </c>
      <c r="CC59" s="88">
        <f t="shared" si="31"/>
        <v>0</v>
      </c>
      <c r="CD59" s="88">
        <f t="shared" si="31"/>
        <v>0</v>
      </c>
      <c r="CE59" s="88">
        <f t="shared" si="31"/>
        <v>0</v>
      </c>
      <c r="CF59" s="88">
        <f t="shared" si="31"/>
        <v>0</v>
      </c>
      <c r="CG59" s="88">
        <f t="shared" si="31"/>
        <v>0</v>
      </c>
      <c r="CH59" s="88">
        <f t="shared" si="31"/>
        <v>0</v>
      </c>
      <c r="CI59" s="88">
        <f t="shared" si="31"/>
        <v>0.14406585811723224</v>
      </c>
      <c r="CJ59" s="88">
        <f t="shared" si="31"/>
        <v>0.93030715453171842</v>
      </c>
      <c r="CK59" s="88">
        <f t="shared" si="31"/>
        <v>2.3644232637680926</v>
      </c>
      <c r="CL59" s="88">
        <f t="shared" si="31"/>
        <v>4.031541602743836</v>
      </c>
      <c r="CM59" s="88">
        <f t="shared" si="31"/>
        <v>6.2169670033320665</v>
      </c>
      <c r="CN59" s="88">
        <f t="shared" si="31"/>
        <v>8.1537502638353789</v>
      </c>
      <c r="CO59" s="88">
        <f t="shared" si="31"/>
        <v>10.059347061290074</v>
      </c>
      <c r="CP59" s="88">
        <f t="shared" si="31"/>
        <v>11.819863288274691</v>
      </c>
      <c r="CQ59" s="88">
        <f t="shared" si="29"/>
        <v>13.350071927548258</v>
      </c>
      <c r="CR59" s="88">
        <f t="shared" si="19"/>
        <v>14.708256373615988</v>
      </c>
      <c r="CS59" s="88">
        <f t="shared" si="19"/>
        <v>15.827894504246629</v>
      </c>
      <c r="CT59" s="88">
        <f t="shared" si="19"/>
        <v>16.69732872132246</v>
      </c>
      <c r="CU59" s="88">
        <f t="shared" ref="CU59:DE62" si="35">W59*50%</f>
        <v>17.453830358125618</v>
      </c>
      <c r="CV59" s="88">
        <f t="shared" si="35"/>
        <v>18.109319895880301</v>
      </c>
      <c r="CW59" s="88">
        <f t="shared" si="35"/>
        <v>18.660703363411677</v>
      </c>
      <c r="CX59" s="88">
        <f t="shared" si="35"/>
        <v>19.106895509633681</v>
      </c>
      <c r="CY59" s="88">
        <f t="shared" si="35"/>
        <v>19.366201692963251</v>
      </c>
      <c r="CZ59" s="88">
        <f t="shared" si="35"/>
        <v>19.540110370130101</v>
      </c>
      <c r="DA59" s="88">
        <f t="shared" si="35"/>
        <v>19.584966494787295</v>
      </c>
      <c r="DB59" s="88">
        <f t="shared" si="35"/>
        <v>19.670341467858169</v>
      </c>
      <c r="DC59" s="88">
        <f t="shared" si="35"/>
        <v>19.784895510482311</v>
      </c>
      <c r="DD59" s="88">
        <f t="shared" si="35"/>
        <v>19.909812361040121</v>
      </c>
      <c r="DE59" s="88">
        <f t="shared" si="35"/>
        <v>20.032783764112132</v>
      </c>
      <c r="DF59" s="88">
        <f t="shared" si="17"/>
        <v>20.150838387268255</v>
      </c>
      <c r="DG59" s="88">
        <f t="shared" si="17"/>
        <v>20.269528102680411</v>
      </c>
      <c r="DH59" s="88">
        <f t="shared" si="13"/>
        <v>20.384009091006575</v>
      </c>
      <c r="DI59" s="88">
        <f t="shared" si="5"/>
        <v>20.504527667795095</v>
      </c>
      <c r="DJ59" s="88">
        <f t="shared" si="5"/>
        <v>20.628323125643217</v>
      </c>
      <c r="DK59" s="88">
        <f t="shared" si="5"/>
        <v>20.754283096188175</v>
      </c>
      <c r="DL59" s="88">
        <f t="shared" si="5"/>
        <v>20.882044190058931</v>
      </c>
      <c r="DM59" s="88">
        <f t="shared" si="5"/>
        <v>21.010924871401421</v>
      </c>
    </row>
    <row r="60" spans="2:117" x14ac:dyDescent="0.35">
      <c r="B60" s="27" t="s">
        <v>2079</v>
      </c>
      <c r="C60" s="27" t="s">
        <v>710</v>
      </c>
      <c r="D60" s="86">
        <f>LevelizationSchedule!H250</f>
        <v>0</v>
      </c>
      <c r="E60" s="86">
        <f>LevelizationSchedule!I250</f>
        <v>0</v>
      </c>
      <c r="F60" s="86">
        <f>LevelizationSchedule!J250</f>
        <v>0</v>
      </c>
      <c r="G60" s="86">
        <f>LevelizationSchedule!K250</f>
        <v>0</v>
      </c>
      <c r="H60" s="86">
        <f>LevelizationSchedule!L250</f>
        <v>0</v>
      </c>
      <c r="I60" s="86">
        <f>LevelizationSchedule!M250</f>
        <v>0</v>
      </c>
      <c r="J60" s="86">
        <f>LevelizationSchedule!N250</f>
        <v>0</v>
      </c>
      <c r="K60" s="86">
        <f>LevelizationSchedule!O250</f>
        <v>0.43098467189795009</v>
      </c>
      <c r="L60" s="86">
        <f>LevelizationSchedule!P250</f>
        <v>3.1509571470482882</v>
      </c>
      <c r="M60" s="86">
        <f>LevelizationSchedule!Q250</f>
        <v>8.1807299322640255</v>
      </c>
      <c r="N60" s="86">
        <f>LevelizationSchedule!R250</f>
        <v>14.058222965897656</v>
      </c>
      <c r="O60" s="86">
        <f>LevelizationSchedule!S250</f>
        <v>21.784369979203973</v>
      </c>
      <c r="P60" s="86">
        <f>LevelizationSchedule!T250</f>
        <v>28.691430195574828</v>
      </c>
      <c r="Q60" s="86">
        <f>LevelizationSchedule!U250</f>
        <v>35.502139773345469</v>
      </c>
      <c r="R60" s="86">
        <f>LevelizationSchedule!V250</f>
        <v>41.80971887344171</v>
      </c>
      <c r="S60" s="86">
        <f>LevelizationSchedule!W250</f>
        <v>47.296094036574331</v>
      </c>
      <c r="T60" s="86">
        <f>LevelizationSchedule!X250</f>
        <v>52.17557155979619</v>
      </c>
      <c r="U60" s="86">
        <f>LevelizationSchedule!Y250</f>
        <v>56.218294301951012</v>
      </c>
      <c r="V60" s="86">
        <f>LevelizationSchedule!Z250</f>
        <v>59.356495181697383</v>
      </c>
      <c r="W60" s="86">
        <f>LevelizationSchedule!AA250</f>
        <v>62.078308344056822</v>
      </c>
      <c r="X60" s="86">
        <f>LevelizationSchedule!AB250</f>
        <v>64.43627025550289</v>
      </c>
      <c r="Y60" s="86">
        <f>LevelizationSchedule!AC250</f>
        <v>66.435149714147329</v>
      </c>
      <c r="Z60" s="86">
        <f>LevelizationSchedule!AD250</f>
        <v>68.050360924742478</v>
      </c>
      <c r="AA60" s="86">
        <f>LevelizationSchedule!AE250</f>
        <v>68.999269136154211</v>
      </c>
      <c r="AB60" s="86">
        <f>LevelizationSchedule!AF250</f>
        <v>69.639560590055424</v>
      </c>
      <c r="AC60" s="86">
        <f>LevelizationSchedule!AG250</f>
        <v>69.818512222650554</v>
      </c>
      <c r="AD60" s="86">
        <f>LevelizationSchedule!AH250</f>
        <v>70.125388315133094</v>
      </c>
      <c r="AE60" s="86">
        <f>LevelizationSchedule!AI250</f>
        <v>70.532182623478903</v>
      </c>
      <c r="AF60" s="86">
        <f>LevelizationSchedule!AJ250</f>
        <v>70.977488719735945</v>
      </c>
      <c r="AG60" s="86">
        <f>LevelizationSchedule!AK250</f>
        <v>71.416308003373786</v>
      </c>
      <c r="AH60" s="86">
        <f>LevelizationSchedule!AL250</f>
        <v>71.837762343219595</v>
      </c>
      <c r="AI60" s="86">
        <f>LevelizationSchedule!AM250</f>
        <v>72.261382414666386</v>
      </c>
      <c r="AJ60" s="86">
        <f>LevelizationSchedule!AN250</f>
        <v>72.670143298408973</v>
      </c>
      <c r="AK60" s="86">
        <f>LevelizationSchedule!AO250</f>
        <v>73.099473637049968</v>
      </c>
      <c r="AL60" s="86">
        <f>LevelizationSchedule!AP250</f>
        <v>73.540389076168694</v>
      </c>
      <c r="AM60" s="86">
        <f>LevelizationSchedule!AQ250</f>
        <v>73.98911791190649</v>
      </c>
      <c r="AN60" s="86">
        <f>LevelizationSchedule!AR250</f>
        <v>74.444367004472383</v>
      </c>
      <c r="AO60" s="86">
        <f>LevelizationSchedule!AS250</f>
        <v>74.903662959674463</v>
      </c>
      <c r="AP60" s="87">
        <f t="shared" si="30"/>
        <v>0</v>
      </c>
      <c r="AQ60" s="87">
        <f t="shared" si="30"/>
        <v>0</v>
      </c>
      <c r="AR60" s="87">
        <f t="shared" si="30"/>
        <v>0</v>
      </c>
      <c r="AS60" s="87">
        <f t="shared" si="30"/>
        <v>0</v>
      </c>
      <c r="AT60" s="87">
        <f t="shared" si="30"/>
        <v>0</v>
      </c>
      <c r="AU60" s="87">
        <f t="shared" si="30"/>
        <v>0</v>
      </c>
      <c r="AV60" s="87">
        <f t="shared" si="30"/>
        <v>0</v>
      </c>
      <c r="AW60" s="87">
        <f t="shared" si="30"/>
        <v>0.21549233594897504</v>
      </c>
      <c r="AX60" s="87">
        <f t="shared" si="30"/>
        <v>1.5754785735241441</v>
      </c>
      <c r="AY60" s="87">
        <f t="shared" si="30"/>
        <v>4.0903649661320127</v>
      </c>
      <c r="AZ60" s="87">
        <f t="shared" si="30"/>
        <v>7.0291114829488279</v>
      </c>
      <c r="BA60" s="87">
        <f t="shared" si="30"/>
        <v>10.892184989601986</v>
      </c>
      <c r="BB60" s="87">
        <f t="shared" si="30"/>
        <v>14.345715097787414</v>
      </c>
      <c r="BC60" s="87">
        <f t="shared" si="30"/>
        <v>17.751069886672735</v>
      </c>
      <c r="BD60" s="87">
        <f t="shared" si="30"/>
        <v>20.904859436720855</v>
      </c>
      <c r="BE60" s="87">
        <f t="shared" si="28"/>
        <v>23.648047018287166</v>
      </c>
      <c r="BF60" s="87">
        <f t="shared" si="28"/>
        <v>26.087785779898095</v>
      </c>
      <c r="BG60" s="87">
        <f t="shared" si="28"/>
        <v>28.109147150975506</v>
      </c>
      <c r="BH60" s="87">
        <f t="shared" si="28"/>
        <v>29.678247590848692</v>
      </c>
      <c r="BI60" s="87">
        <f t="shared" si="34"/>
        <v>31.039154172028411</v>
      </c>
      <c r="BJ60" s="87">
        <f t="shared" si="34"/>
        <v>32.218135127751445</v>
      </c>
      <c r="BK60" s="87">
        <f t="shared" si="34"/>
        <v>33.217574857073664</v>
      </c>
      <c r="BL60" s="87">
        <f t="shared" si="34"/>
        <v>34.025180462371239</v>
      </c>
      <c r="BM60" s="87">
        <f t="shared" si="34"/>
        <v>34.499634568077106</v>
      </c>
      <c r="BN60" s="87">
        <f t="shared" si="34"/>
        <v>34.819780295027712</v>
      </c>
      <c r="BO60" s="87">
        <f t="shared" si="34"/>
        <v>34.909256111325277</v>
      </c>
      <c r="BP60" s="87">
        <f t="shared" si="34"/>
        <v>35.062694157566547</v>
      </c>
      <c r="BQ60" s="87">
        <f t="shared" si="34"/>
        <v>35.266091311739451</v>
      </c>
      <c r="BR60" s="87">
        <f t="shared" si="34"/>
        <v>35.488744359867972</v>
      </c>
      <c r="BS60" s="87">
        <f t="shared" si="34"/>
        <v>35.708154001686893</v>
      </c>
      <c r="BT60" s="87">
        <f t="shared" si="15"/>
        <v>35.918881171609797</v>
      </c>
      <c r="BU60" s="87">
        <f t="shared" si="15"/>
        <v>36.130691207333193</v>
      </c>
      <c r="BV60" s="87">
        <f t="shared" si="11"/>
        <v>36.335071649204487</v>
      </c>
      <c r="BW60" s="87">
        <f t="shared" si="11"/>
        <v>36.549736818524984</v>
      </c>
      <c r="BX60" s="87">
        <f t="shared" si="11"/>
        <v>36.770194538084347</v>
      </c>
      <c r="BY60" s="87">
        <f t="shared" si="11"/>
        <v>36.994558955953245</v>
      </c>
      <c r="BZ60" s="87">
        <f t="shared" si="11"/>
        <v>37.222183502236192</v>
      </c>
      <c r="CA60" s="87">
        <f t="shared" si="11"/>
        <v>37.451831479837232</v>
      </c>
      <c r="CB60" s="88">
        <f t="shared" si="31"/>
        <v>0</v>
      </c>
      <c r="CC60" s="88">
        <f t="shared" si="31"/>
        <v>0</v>
      </c>
      <c r="CD60" s="88">
        <f t="shared" si="31"/>
        <v>0</v>
      </c>
      <c r="CE60" s="88">
        <f t="shared" si="31"/>
        <v>0</v>
      </c>
      <c r="CF60" s="88">
        <f t="shared" si="31"/>
        <v>0</v>
      </c>
      <c r="CG60" s="88">
        <f t="shared" si="31"/>
        <v>0</v>
      </c>
      <c r="CH60" s="88">
        <f t="shared" si="31"/>
        <v>0</v>
      </c>
      <c r="CI60" s="88">
        <f t="shared" si="31"/>
        <v>0.21549233594897504</v>
      </c>
      <c r="CJ60" s="88">
        <f t="shared" si="31"/>
        <v>1.5754785735241441</v>
      </c>
      <c r="CK60" s="88">
        <f t="shared" si="31"/>
        <v>4.0903649661320127</v>
      </c>
      <c r="CL60" s="88">
        <f t="shared" si="31"/>
        <v>7.0291114829488279</v>
      </c>
      <c r="CM60" s="88">
        <f t="shared" si="31"/>
        <v>10.892184989601986</v>
      </c>
      <c r="CN60" s="88">
        <f t="shared" si="31"/>
        <v>14.345715097787414</v>
      </c>
      <c r="CO60" s="88">
        <f t="shared" si="31"/>
        <v>17.751069886672735</v>
      </c>
      <c r="CP60" s="88">
        <f t="shared" si="31"/>
        <v>20.904859436720855</v>
      </c>
      <c r="CQ60" s="88">
        <f t="shared" si="29"/>
        <v>23.648047018287166</v>
      </c>
      <c r="CR60" s="88">
        <f t="shared" si="29"/>
        <v>26.087785779898095</v>
      </c>
      <c r="CS60" s="88">
        <f t="shared" si="29"/>
        <v>28.109147150975506</v>
      </c>
      <c r="CT60" s="88">
        <f t="shared" si="29"/>
        <v>29.678247590848692</v>
      </c>
      <c r="CU60" s="88">
        <f t="shared" si="35"/>
        <v>31.039154172028411</v>
      </c>
      <c r="CV60" s="88">
        <f t="shared" si="35"/>
        <v>32.218135127751445</v>
      </c>
      <c r="CW60" s="88">
        <f t="shared" si="35"/>
        <v>33.217574857073664</v>
      </c>
      <c r="CX60" s="88">
        <f t="shared" si="35"/>
        <v>34.025180462371239</v>
      </c>
      <c r="CY60" s="88">
        <f t="shared" si="35"/>
        <v>34.499634568077106</v>
      </c>
      <c r="CZ60" s="88">
        <f t="shared" si="35"/>
        <v>34.819780295027712</v>
      </c>
      <c r="DA60" s="88">
        <f t="shared" si="35"/>
        <v>34.909256111325277</v>
      </c>
      <c r="DB60" s="88">
        <f t="shared" si="35"/>
        <v>35.062694157566547</v>
      </c>
      <c r="DC60" s="88">
        <f t="shared" si="35"/>
        <v>35.266091311739451</v>
      </c>
      <c r="DD60" s="88">
        <f t="shared" si="35"/>
        <v>35.488744359867972</v>
      </c>
      <c r="DE60" s="88">
        <f t="shared" si="35"/>
        <v>35.708154001686893</v>
      </c>
      <c r="DF60" s="88">
        <f t="shared" si="17"/>
        <v>35.918881171609797</v>
      </c>
      <c r="DG60" s="88">
        <f t="shared" si="17"/>
        <v>36.130691207333193</v>
      </c>
      <c r="DH60" s="88">
        <f t="shared" si="13"/>
        <v>36.335071649204487</v>
      </c>
      <c r="DI60" s="88">
        <f t="shared" si="13"/>
        <v>36.549736818524984</v>
      </c>
      <c r="DJ60" s="88">
        <f t="shared" si="13"/>
        <v>36.770194538084347</v>
      </c>
      <c r="DK60" s="88">
        <f t="shared" si="13"/>
        <v>36.994558955953245</v>
      </c>
      <c r="DL60" s="88">
        <f t="shared" si="13"/>
        <v>37.222183502236192</v>
      </c>
      <c r="DM60" s="88">
        <f t="shared" si="13"/>
        <v>37.451831479837232</v>
      </c>
    </row>
    <row r="61" spans="2:117" x14ac:dyDescent="0.35">
      <c r="B61" s="27" t="s">
        <v>2169</v>
      </c>
      <c r="C61" s="27" t="s">
        <v>2171</v>
      </c>
      <c r="D61" s="86">
        <f>LevelizationSchedule!H251</f>
        <v>0</v>
      </c>
      <c r="E61" s="86">
        <f>LevelizationSchedule!I251</f>
        <v>0</v>
      </c>
      <c r="F61" s="86">
        <f>LevelizationSchedule!J251</f>
        <v>0</v>
      </c>
      <c r="G61" s="86">
        <f>LevelizationSchedule!K251</f>
        <v>0</v>
      </c>
      <c r="H61" s="86">
        <f>LevelizationSchedule!L251</f>
        <v>0</v>
      </c>
      <c r="I61" s="86">
        <f>LevelizationSchedule!M251</f>
        <v>0</v>
      </c>
      <c r="J61" s="86">
        <f>LevelizationSchedule!N251</f>
        <v>0</v>
      </c>
      <c r="K61" s="86">
        <f>LevelizationSchedule!O251</f>
        <v>0</v>
      </c>
      <c r="L61" s="86">
        <f>LevelizationSchedule!P251</f>
        <v>4.595979662781807</v>
      </c>
      <c r="M61" s="86">
        <f>LevelizationSchedule!Q251</f>
        <v>13.769555069694295</v>
      </c>
      <c r="N61" s="86">
        <f>LevelizationSchedule!R251</f>
        <v>24.7338123960361</v>
      </c>
      <c r="O61" s="86">
        <f>LevelizationSchedule!S251</f>
        <v>39.265108105881104</v>
      </c>
      <c r="P61" s="86">
        <f>LevelizationSchedule!T251</f>
        <v>52.779213116036964</v>
      </c>
      <c r="Q61" s="86">
        <f>LevelizationSchedule!U251</f>
        <v>66.158177076091249</v>
      </c>
      <c r="R61" s="86">
        <f>LevelizationSchedule!V251</f>
        <v>78.576972689237721</v>
      </c>
      <c r="S61" s="86">
        <f>LevelizationSchedule!W251</f>
        <v>89.259134088092168</v>
      </c>
      <c r="T61" s="86">
        <f>LevelizationSchedule!X251</f>
        <v>98.719835503667568</v>
      </c>
      <c r="U61" s="86">
        <f>LevelizationSchedule!Y251</f>
        <v>106.58994666179041</v>
      </c>
      <c r="V61" s="86">
        <f>LevelizationSchedule!Z251</f>
        <v>112.46281203371439</v>
      </c>
      <c r="W61" s="86">
        <f>LevelizationSchedule!AA251</f>
        <v>117.31244429789697</v>
      </c>
      <c r="X61" s="86">
        <f>LevelizationSchedule!AB251</f>
        <v>121.36572160123259</v>
      </c>
      <c r="Y61" s="86">
        <f>LevelizationSchedule!AC251</f>
        <v>124.8014053912259</v>
      </c>
      <c r="Z61" s="86">
        <f>LevelizationSchedule!AD251</f>
        <v>127.33814631123057</v>
      </c>
      <c r="AA61" s="86">
        <f>LevelizationSchedule!AE251</f>
        <v>128.51768883366285</v>
      </c>
      <c r="AB61" s="86">
        <f>LevelizationSchedule!AF251</f>
        <v>129.02561469356473</v>
      </c>
      <c r="AC61" s="86">
        <f>LevelizationSchedule!AG251</f>
        <v>128.60253266879911</v>
      </c>
      <c r="AD61" s="86">
        <f>LevelizationSchedule!AH251</f>
        <v>128.25644783120833</v>
      </c>
      <c r="AE61" s="86">
        <f>LevelizationSchedule!AI251</f>
        <v>128.06038915741803</v>
      </c>
      <c r="AF61" s="86">
        <f>LevelizationSchedule!AJ251</f>
        <v>127.95110354611637</v>
      </c>
      <c r="AG61" s="86">
        <f>LevelizationSchedule!AK251</f>
        <v>127.84151478181111</v>
      </c>
      <c r="AH61" s="86">
        <f>LevelizationSchedule!AL251</f>
        <v>127.70743131327897</v>
      </c>
      <c r="AI61" s="86">
        <f>LevelizationSchedule!AM251</f>
        <v>127.58564511142235</v>
      </c>
      <c r="AJ61" s="86">
        <f>LevelizationSchedule!AN251</f>
        <v>127.44541202838971</v>
      </c>
      <c r="AK61" s="86">
        <f>LevelizationSchedule!AO251</f>
        <v>127.34512921637999</v>
      </c>
      <c r="AL61" s="86">
        <f>LevelizationSchedule!AP251</f>
        <v>127.27569966628172</v>
      </c>
      <c r="AM61" s="86">
        <f>LevelizationSchedule!AQ251</f>
        <v>127.2287384451335</v>
      </c>
      <c r="AN61" s="86">
        <f>LevelizationSchedule!AR251</f>
        <v>127.19899141356591</v>
      </c>
      <c r="AO61" s="86">
        <f>LevelizationSchedule!AS251</f>
        <v>127.18105242170584</v>
      </c>
      <c r="AP61" s="87">
        <f t="shared" si="30"/>
        <v>0</v>
      </c>
      <c r="AQ61" s="87">
        <f t="shared" si="30"/>
        <v>0</v>
      </c>
      <c r="AR61" s="87">
        <f t="shared" si="30"/>
        <v>0</v>
      </c>
      <c r="AS61" s="87">
        <f t="shared" si="30"/>
        <v>0</v>
      </c>
      <c r="AT61" s="87">
        <f t="shared" si="30"/>
        <v>0</v>
      </c>
      <c r="AU61" s="87">
        <f t="shared" si="30"/>
        <v>0</v>
      </c>
      <c r="AV61" s="87">
        <f t="shared" si="30"/>
        <v>0</v>
      </c>
      <c r="AW61" s="87">
        <f t="shared" si="30"/>
        <v>0</v>
      </c>
      <c r="AX61" s="87">
        <f t="shared" si="30"/>
        <v>2.2979898313909035</v>
      </c>
      <c r="AY61" s="87">
        <f t="shared" si="30"/>
        <v>6.8847775348471476</v>
      </c>
      <c r="AZ61" s="87">
        <f t="shared" si="30"/>
        <v>12.36690619801805</v>
      </c>
      <c r="BA61" s="87">
        <f t="shared" si="30"/>
        <v>19.632554052940552</v>
      </c>
      <c r="BB61" s="87">
        <f t="shared" si="30"/>
        <v>26.389606558018482</v>
      </c>
      <c r="BC61" s="87">
        <f t="shared" si="30"/>
        <v>33.079088538045625</v>
      </c>
      <c r="BD61" s="87">
        <f t="shared" si="30"/>
        <v>39.28848634461886</v>
      </c>
      <c r="BE61" s="87">
        <f t="shared" si="28"/>
        <v>44.629567044046084</v>
      </c>
      <c r="BF61" s="87">
        <f t="shared" si="28"/>
        <v>49.359917751833784</v>
      </c>
      <c r="BG61" s="87">
        <f t="shared" si="28"/>
        <v>53.294973330895203</v>
      </c>
      <c r="BH61" s="87">
        <f t="shared" si="28"/>
        <v>56.231406016857193</v>
      </c>
      <c r="BI61" s="87">
        <f t="shared" si="34"/>
        <v>58.656222148948487</v>
      </c>
      <c r="BJ61" s="87">
        <f t="shared" si="34"/>
        <v>60.682860800616297</v>
      </c>
      <c r="BK61" s="87">
        <f t="shared" si="34"/>
        <v>62.400702695612949</v>
      </c>
      <c r="BL61" s="87">
        <f t="shared" si="34"/>
        <v>63.669073155615287</v>
      </c>
      <c r="BM61" s="87">
        <f t="shared" si="34"/>
        <v>64.258844416831423</v>
      </c>
      <c r="BN61" s="87">
        <f t="shared" si="34"/>
        <v>64.512807346782367</v>
      </c>
      <c r="BO61" s="87">
        <f t="shared" si="34"/>
        <v>64.301266334399557</v>
      </c>
      <c r="BP61" s="87">
        <f t="shared" si="34"/>
        <v>64.128223915604167</v>
      </c>
      <c r="BQ61" s="87">
        <f t="shared" si="34"/>
        <v>64.030194578709015</v>
      </c>
      <c r="BR61" s="87">
        <f t="shared" si="34"/>
        <v>63.975551773058186</v>
      </c>
      <c r="BS61" s="87">
        <f t="shared" si="34"/>
        <v>63.920757390905557</v>
      </c>
      <c r="BT61" s="87">
        <f t="shared" si="15"/>
        <v>63.853715656639487</v>
      </c>
      <c r="BU61" s="87">
        <f t="shared" si="15"/>
        <v>63.792822555711176</v>
      </c>
      <c r="BV61" s="87">
        <f t="shared" si="11"/>
        <v>63.722706014194856</v>
      </c>
      <c r="BW61" s="87">
        <f t="shared" si="11"/>
        <v>63.672564608189994</v>
      </c>
      <c r="BX61" s="87">
        <f t="shared" si="11"/>
        <v>63.637849833140862</v>
      </c>
      <c r="BY61" s="87">
        <f t="shared" si="11"/>
        <v>63.614369222566751</v>
      </c>
      <c r="BZ61" s="87">
        <f t="shared" si="11"/>
        <v>63.599495706782953</v>
      </c>
      <c r="CA61" s="87">
        <f t="shared" si="11"/>
        <v>63.590526210852921</v>
      </c>
      <c r="CB61" s="88">
        <f t="shared" si="31"/>
        <v>0</v>
      </c>
      <c r="CC61" s="88">
        <f t="shared" si="31"/>
        <v>0</v>
      </c>
      <c r="CD61" s="88">
        <f t="shared" si="31"/>
        <v>0</v>
      </c>
      <c r="CE61" s="88">
        <f t="shared" si="31"/>
        <v>0</v>
      </c>
      <c r="CF61" s="88">
        <f t="shared" si="31"/>
        <v>0</v>
      </c>
      <c r="CG61" s="88">
        <f t="shared" si="31"/>
        <v>0</v>
      </c>
      <c r="CH61" s="88">
        <f t="shared" si="31"/>
        <v>0</v>
      </c>
      <c r="CI61" s="88">
        <f t="shared" si="31"/>
        <v>0</v>
      </c>
      <c r="CJ61" s="88">
        <f t="shared" si="31"/>
        <v>2.2979898313909035</v>
      </c>
      <c r="CK61" s="88">
        <f t="shared" si="31"/>
        <v>6.8847775348471476</v>
      </c>
      <c r="CL61" s="88">
        <f t="shared" si="31"/>
        <v>12.36690619801805</v>
      </c>
      <c r="CM61" s="88">
        <f t="shared" si="31"/>
        <v>19.632554052940552</v>
      </c>
      <c r="CN61" s="88">
        <f t="shared" si="31"/>
        <v>26.389606558018482</v>
      </c>
      <c r="CO61" s="88">
        <f t="shared" si="31"/>
        <v>33.079088538045625</v>
      </c>
      <c r="CP61" s="88">
        <f t="shared" si="31"/>
        <v>39.28848634461886</v>
      </c>
      <c r="CQ61" s="88">
        <f t="shared" si="29"/>
        <v>44.629567044046084</v>
      </c>
      <c r="CR61" s="88">
        <f t="shared" si="29"/>
        <v>49.359917751833784</v>
      </c>
      <c r="CS61" s="88">
        <f t="shared" si="29"/>
        <v>53.294973330895203</v>
      </c>
      <c r="CT61" s="88">
        <f t="shared" si="29"/>
        <v>56.231406016857193</v>
      </c>
      <c r="CU61" s="88">
        <f t="shared" si="35"/>
        <v>58.656222148948487</v>
      </c>
      <c r="CV61" s="88">
        <f t="shared" si="35"/>
        <v>60.682860800616297</v>
      </c>
      <c r="CW61" s="88">
        <f t="shared" si="35"/>
        <v>62.400702695612949</v>
      </c>
      <c r="CX61" s="88">
        <f t="shared" si="35"/>
        <v>63.669073155615287</v>
      </c>
      <c r="CY61" s="88">
        <f t="shared" si="35"/>
        <v>64.258844416831423</v>
      </c>
      <c r="CZ61" s="88">
        <f t="shared" si="35"/>
        <v>64.512807346782367</v>
      </c>
      <c r="DA61" s="88">
        <f t="shared" si="35"/>
        <v>64.301266334399557</v>
      </c>
      <c r="DB61" s="88">
        <f t="shared" si="35"/>
        <v>64.128223915604167</v>
      </c>
      <c r="DC61" s="88">
        <f t="shared" si="35"/>
        <v>64.030194578709015</v>
      </c>
      <c r="DD61" s="88">
        <f t="shared" si="35"/>
        <v>63.975551773058186</v>
      </c>
      <c r="DE61" s="88">
        <f t="shared" si="35"/>
        <v>63.920757390905557</v>
      </c>
      <c r="DF61" s="88">
        <f t="shared" si="17"/>
        <v>63.853715656639487</v>
      </c>
      <c r="DG61" s="88">
        <f t="shared" si="17"/>
        <v>63.792822555711176</v>
      </c>
      <c r="DH61" s="88">
        <f t="shared" si="13"/>
        <v>63.722706014194856</v>
      </c>
      <c r="DI61" s="88">
        <f t="shared" si="13"/>
        <v>63.672564608189994</v>
      </c>
      <c r="DJ61" s="88">
        <f t="shared" si="13"/>
        <v>63.637849833140862</v>
      </c>
      <c r="DK61" s="88">
        <f t="shared" si="13"/>
        <v>63.614369222566751</v>
      </c>
      <c r="DL61" s="88">
        <f t="shared" si="13"/>
        <v>63.599495706782953</v>
      </c>
      <c r="DM61" s="88">
        <f t="shared" si="13"/>
        <v>63.590526210852921</v>
      </c>
    </row>
    <row r="62" spans="2:117" ht="18" thickBot="1" x14ac:dyDescent="0.4">
      <c r="B62" s="27" t="s">
        <v>2170</v>
      </c>
      <c r="C62" s="27" t="s">
        <v>2173</v>
      </c>
      <c r="D62" s="86">
        <f>LevelizationSchedule!H252</f>
        <v>0</v>
      </c>
      <c r="E62" s="86">
        <f>LevelizationSchedule!I252</f>
        <v>0</v>
      </c>
      <c r="F62" s="86">
        <f>LevelizationSchedule!J252</f>
        <v>0</v>
      </c>
      <c r="G62" s="86">
        <f>LevelizationSchedule!K252</f>
        <v>0</v>
      </c>
      <c r="H62" s="86">
        <f>LevelizationSchedule!L252</f>
        <v>0</v>
      </c>
      <c r="I62" s="86">
        <f>LevelizationSchedule!M252</f>
        <v>0</v>
      </c>
      <c r="J62" s="86">
        <f>LevelizationSchedule!N252</f>
        <v>0</v>
      </c>
      <c r="K62" s="86">
        <f>LevelizationSchedule!O252</f>
        <v>0</v>
      </c>
      <c r="L62" s="86">
        <f>LevelizationSchedule!P252</f>
        <v>0.40461927798668279</v>
      </c>
      <c r="M62" s="86">
        <f>LevelizationSchedule!Q252</f>
        <v>1.2122393568481016</v>
      </c>
      <c r="N62" s="86">
        <f>LevelizationSchedule!R252</f>
        <v>2.1775068751032691</v>
      </c>
      <c r="O62" s="86">
        <f>LevelizationSchedule!S252</f>
        <v>3.4568080926307845</v>
      </c>
      <c r="P62" s="86">
        <f>LevelizationSchedule!T252</f>
        <v>4.6465582249313737</v>
      </c>
      <c r="Q62" s="86">
        <f>LevelizationSchedule!U252</f>
        <v>5.8244108559089565</v>
      </c>
      <c r="R62" s="86">
        <f>LevelizationSchedule!V252</f>
        <v>6.9177325159560983</v>
      </c>
      <c r="S62" s="86">
        <f>LevelizationSchedule!W252</f>
        <v>7.858164969899029</v>
      </c>
      <c r="T62" s="86">
        <f>LevelizationSchedule!X252</f>
        <v>8.6910629496304601</v>
      </c>
      <c r="U62" s="86">
        <f>LevelizationSchedule!Y252</f>
        <v>9.3839290909369186</v>
      </c>
      <c r="V62" s="86">
        <f>LevelizationSchedule!Z252</f>
        <v>9.9009623941396985</v>
      </c>
      <c r="W62" s="86">
        <f>LevelizationSchedule!AA252</f>
        <v>10.327912652672129</v>
      </c>
      <c r="X62" s="86">
        <f>LevelizationSchedule!AB252</f>
        <v>10.684753686856077</v>
      </c>
      <c r="Y62" s="86">
        <f>LevelizationSchedule!AC252</f>
        <v>10.987223235569493</v>
      </c>
      <c r="Z62" s="86">
        <f>LevelizationSchedule!AD252</f>
        <v>11.210551960847251</v>
      </c>
      <c r="AA62" s="86">
        <f>LevelizationSchedule!AE252</f>
        <v>11.314396120047089</v>
      </c>
      <c r="AB62" s="86">
        <f>LevelizationSchedule!AF252</f>
        <v>11.359112722335073</v>
      </c>
      <c r="AC62" s="86">
        <f>LevelizationSchedule!AG252</f>
        <v>11.321865572445331</v>
      </c>
      <c r="AD62" s="86">
        <f>LevelizationSchedule!AH252</f>
        <v>11.291397074457388</v>
      </c>
      <c r="AE62" s="86">
        <f>LevelizationSchedule!AI252</f>
        <v>11.274136528316495</v>
      </c>
      <c r="AF62" s="86">
        <f>LevelizationSchedule!AJ252</f>
        <v>11.264515279228448</v>
      </c>
      <c r="AG62" s="86">
        <f>LevelizationSchedule!AK252</f>
        <v>11.254867341260461</v>
      </c>
      <c r="AH62" s="86">
        <f>LevelizationSchedule!AL252</f>
        <v>11.243062946940189</v>
      </c>
      <c r="AI62" s="86">
        <f>LevelizationSchedule!AM252</f>
        <v>11.232341175157119</v>
      </c>
      <c r="AJ62" s="86">
        <f>LevelizationSchedule!AN252</f>
        <v>11.21999538318898</v>
      </c>
      <c r="AK62" s="86">
        <f>LevelizationSchedule!AO252</f>
        <v>11.21116671945088</v>
      </c>
      <c r="AL62" s="86">
        <f>LevelizationSchedule!AP252</f>
        <v>11.205054304581166</v>
      </c>
      <c r="AM62" s="86">
        <f>LevelizationSchedule!AQ252</f>
        <v>11.200919948733548</v>
      </c>
      <c r="AN62" s="86">
        <f>LevelizationSchedule!AR252</f>
        <v>11.198301089791983</v>
      </c>
      <c r="AO62" s="86">
        <f>LevelizationSchedule!AS252</f>
        <v>11.196721782991952</v>
      </c>
      <c r="AP62" s="87">
        <f t="shared" si="30"/>
        <v>0</v>
      </c>
      <c r="AQ62" s="87">
        <f t="shared" si="30"/>
        <v>0</v>
      </c>
      <c r="AR62" s="87">
        <f t="shared" si="30"/>
        <v>0</v>
      </c>
      <c r="AS62" s="87">
        <f t="shared" si="30"/>
        <v>0</v>
      </c>
      <c r="AT62" s="87">
        <f t="shared" si="30"/>
        <v>0</v>
      </c>
      <c r="AU62" s="87">
        <f t="shared" si="30"/>
        <v>0</v>
      </c>
      <c r="AV62" s="87">
        <f t="shared" si="30"/>
        <v>0</v>
      </c>
      <c r="AW62" s="87">
        <f t="shared" si="30"/>
        <v>0</v>
      </c>
      <c r="AX62" s="87">
        <f t="shared" si="30"/>
        <v>0.2023096389933414</v>
      </c>
      <c r="AY62" s="87">
        <f t="shared" si="30"/>
        <v>0.60611967842405079</v>
      </c>
      <c r="AZ62" s="87">
        <f t="shared" si="30"/>
        <v>1.0887534375516346</v>
      </c>
      <c r="BA62" s="87">
        <f t="shared" si="30"/>
        <v>1.7284040463153922</v>
      </c>
      <c r="BB62" s="87">
        <f t="shared" si="30"/>
        <v>2.3232791124656869</v>
      </c>
      <c r="BC62" s="87">
        <f t="shared" si="30"/>
        <v>2.9122054279544782</v>
      </c>
      <c r="BD62" s="87">
        <f t="shared" si="30"/>
        <v>3.4588662579780491</v>
      </c>
      <c r="BE62" s="87">
        <f t="shared" si="28"/>
        <v>3.9290824849495145</v>
      </c>
      <c r="BF62" s="87">
        <f t="shared" si="28"/>
        <v>4.3455314748152301</v>
      </c>
      <c r="BG62" s="87">
        <f t="shared" si="28"/>
        <v>4.6919645454684593</v>
      </c>
      <c r="BH62" s="87">
        <f t="shared" si="28"/>
        <v>4.9504811970698492</v>
      </c>
      <c r="BI62" s="87">
        <f t="shared" si="34"/>
        <v>5.1639563263360646</v>
      </c>
      <c r="BJ62" s="87">
        <f t="shared" si="34"/>
        <v>5.3423768434280383</v>
      </c>
      <c r="BK62" s="87">
        <f t="shared" si="34"/>
        <v>5.4936116177847465</v>
      </c>
      <c r="BL62" s="87">
        <f t="shared" si="34"/>
        <v>5.6052759804236256</v>
      </c>
      <c r="BM62" s="87">
        <f t="shared" si="34"/>
        <v>5.6571980600235445</v>
      </c>
      <c r="BN62" s="87">
        <f t="shared" si="34"/>
        <v>5.6795563611675366</v>
      </c>
      <c r="BO62" s="87">
        <f t="shared" si="34"/>
        <v>5.6609327862226655</v>
      </c>
      <c r="BP62" s="87">
        <f t="shared" si="34"/>
        <v>5.6456985372286939</v>
      </c>
      <c r="BQ62" s="87">
        <f t="shared" si="34"/>
        <v>5.6370682641582475</v>
      </c>
      <c r="BR62" s="87">
        <f t="shared" si="34"/>
        <v>5.6322576396142239</v>
      </c>
      <c r="BS62" s="87">
        <f t="shared" si="34"/>
        <v>5.6274336706302304</v>
      </c>
      <c r="BT62" s="87">
        <f t="shared" si="15"/>
        <v>5.6215314734700943</v>
      </c>
      <c r="BU62" s="87">
        <f t="shared" si="15"/>
        <v>5.6161705875785595</v>
      </c>
      <c r="BV62" s="87">
        <f t="shared" si="11"/>
        <v>5.60999769159449</v>
      </c>
      <c r="BW62" s="87">
        <f t="shared" si="11"/>
        <v>5.6055833597254399</v>
      </c>
      <c r="BX62" s="87">
        <f t="shared" si="11"/>
        <v>5.6025271522905831</v>
      </c>
      <c r="BY62" s="87">
        <f t="shared" si="11"/>
        <v>5.6004599743667738</v>
      </c>
      <c r="BZ62" s="87">
        <f t="shared" si="11"/>
        <v>5.5991505448959913</v>
      </c>
      <c r="CA62" s="87">
        <f t="shared" si="11"/>
        <v>5.5983608914959762</v>
      </c>
      <c r="CB62" s="88">
        <f t="shared" si="31"/>
        <v>0</v>
      </c>
      <c r="CC62" s="88">
        <f t="shared" si="31"/>
        <v>0</v>
      </c>
      <c r="CD62" s="88">
        <f t="shared" si="31"/>
        <v>0</v>
      </c>
      <c r="CE62" s="88">
        <f t="shared" si="31"/>
        <v>0</v>
      </c>
      <c r="CF62" s="88">
        <f t="shared" si="31"/>
        <v>0</v>
      </c>
      <c r="CG62" s="88">
        <f t="shared" si="31"/>
        <v>0</v>
      </c>
      <c r="CH62" s="88">
        <f t="shared" si="31"/>
        <v>0</v>
      </c>
      <c r="CI62" s="88">
        <f t="shared" si="31"/>
        <v>0</v>
      </c>
      <c r="CJ62" s="88">
        <f t="shared" si="31"/>
        <v>0.2023096389933414</v>
      </c>
      <c r="CK62" s="88">
        <f t="shared" si="31"/>
        <v>0.60611967842405079</v>
      </c>
      <c r="CL62" s="88">
        <f t="shared" si="31"/>
        <v>1.0887534375516346</v>
      </c>
      <c r="CM62" s="88">
        <f t="shared" si="31"/>
        <v>1.7284040463153922</v>
      </c>
      <c r="CN62" s="88">
        <f t="shared" si="31"/>
        <v>2.3232791124656869</v>
      </c>
      <c r="CO62" s="88">
        <f t="shared" si="31"/>
        <v>2.9122054279544782</v>
      </c>
      <c r="CP62" s="88">
        <f t="shared" si="31"/>
        <v>3.4588662579780491</v>
      </c>
      <c r="CQ62" s="88">
        <f t="shared" si="29"/>
        <v>3.9290824849495145</v>
      </c>
      <c r="CR62" s="88">
        <f t="shared" si="29"/>
        <v>4.3455314748152301</v>
      </c>
      <c r="CS62" s="88">
        <f t="shared" si="29"/>
        <v>4.6919645454684593</v>
      </c>
      <c r="CT62" s="88">
        <f t="shared" si="29"/>
        <v>4.9504811970698492</v>
      </c>
      <c r="CU62" s="88">
        <f t="shared" si="35"/>
        <v>5.1639563263360646</v>
      </c>
      <c r="CV62" s="88">
        <f t="shared" si="35"/>
        <v>5.3423768434280383</v>
      </c>
      <c r="CW62" s="88">
        <f t="shared" si="35"/>
        <v>5.4936116177847465</v>
      </c>
      <c r="CX62" s="88">
        <f t="shared" si="35"/>
        <v>5.6052759804236256</v>
      </c>
      <c r="CY62" s="88">
        <f t="shared" si="35"/>
        <v>5.6571980600235445</v>
      </c>
      <c r="CZ62" s="88">
        <f t="shared" si="35"/>
        <v>5.6795563611675366</v>
      </c>
      <c r="DA62" s="88">
        <f t="shared" si="35"/>
        <v>5.6609327862226655</v>
      </c>
      <c r="DB62" s="88">
        <f t="shared" si="35"/>
        <v>5.6456985372286939</v>
      </c>
      <c r="DC62" s="88">
        <f t="shared" si="35"/>
        <v>5.6370682641582475</v>
      </c>
      <c r="DD62" s="88">
        <f t="shared" si="35"/>
        <v>5.6322576396142239</v>
      </c>
      <c r="DE62" s="88">
        <f t="shared" si="35"/>
        <v>5.6274336706302304</v>
      </c>
      <c r="DF62" s="88">
        <f t="shared" si="17"/>
        <v>5.6215314734700943</v>
      </c>
      <c r="DG62" s="88">
        <f t="shared" si="17"/>
        <v>5.6161705875785595</v>
      </c>
      <c r="DH62" s="88">
        <f t="shared" si="13"/>
        <v>5.60999769159449</v>
      </c>
      <c r="DI62" s="88">
        <f t="shared" si="13"/>
        <v>5.6055833597254399</v>
      </c>
      <c r="DJ62" s="88">
        <f t="shared" si="13"/>
        <v>5.6025271522905831</v>
      </c>
      <c r="DK62" s="88">
        <f t="shared" si="13"/>
        <v>5.6004599743667738</v>
      </c>
      <c r="DL62" s="88">
        <f t="shared" si="13"/>
        <v>5.5991505448959913</v>
      </c>
      <c r="DM62" s="88">
        <f t="shared" si="13"/>
        <v>5.5983608914959762</v>
      </c>
    </row>
    <row r="63" spans="2:117" ht="18" thickBot="1" x14ac:dyDescent="0.4">
      <c r="B63" s="28" t="s">
        <v>2182</v>
      </c>
      <c r="C63" s="29"/>
      <c r="D63" s="92">
        <f>SUM(D58:D62)</f>
        <v>0</v>
      </c>
      <c r="E63" s="92">
        <f t="shared" ref="E63:BP63" si="36">SUM(E58:E62)</f>
        <v>0</v>
      </c>
      <c r="F63" s="92">
        <f t="shared" si="36"/>
        <v>0</v>
      </c>
      <c r="G63" s="92">
        <f t="shared" si="36"/>
        <v>0</v>
      </c>
      <c r="H63" s="92">
        <f t="shared" si="36"/>
        <v>0</v>
      </c>
      <c r="I63" s="92">
        <f t="shared" si="36"/>
        <v>0</v>
      </c>
      <c r="J63" s="92">
        <f t="shared" si="36"/>
        <v>0</v>
      </c>
      <c r="K63" s="92">
        <f t="shared" si="36"/>
        <v>2131.6791157144462</v>
      </c>
      <c r="L63" s="92">
        <f t="shared" si="36"/>
        <v>4670.1180886052689</v>
      </c>
      <c r="M63" s="92">
        <f t="shared" si="36"/>
        <v>7539.9332524401216</v>
      </c>
      <c r="N63" s="92">
        <f t="shared" si="36"/>
        <v>10609.17434273728</v>
      </c>
      <c r="O63" s="92">
        <f t="shared" si="36"/>
        <v>13837.260457077973</v>
      </c>
      <c r="P63" s="92">
        <f t="shared" si="36"/>
        <v>16845.795199891818</v>
      </c>
      <c r="Q63" s="92">
        <f t="shared" si="36"/>
        <v>19462.894505554585</v>
      </c>
      <c r="R63" s="92">
        <f t="shared" si="36"/>
        <v>21637.602584919143</v>
      </c>
      <c r="S63" s="92">
        <f t="shared" si="36"/>
        <v>23682.421903450726</v>
      </c>
      <c r="T63" s="92">
        <f t="shared" si="36"/>
        <v>25386.210623764575</v>
      </c>
      <c r="U63" s="92">
        <f t="shared" si="36"/>
        <v>26546.371925605286</v>
      </c>
      <c r="V63" s="92">
        <f t="shared" si="36"/>
        <v>27605.694280590364</v>
      </c>
      <c r="W63" s="92">
        <f t="shared" si="36"/>
        <v>28623.426086094136</v>
      </c>
      <c r="X63" s="92">
        <f t="shared" si="36"/>
        <v>29595.739250708932</v>
      </c>
      <c r="Y63" s="92">
        <f t="shared" si="36"/>
        <v>30053.225361833633</v>
      </c>
      <c r="Z63" s="92">
        <f t="shared" si="36"/>
        <v>30340.437057807107</v>
      </c>
      <c r="AA63" s="92">
        <f t="shared" si="36"/>
        <v>30542.061869561796</v>
      </c>
      <c r="AB63" s="92">
        <f t="shared" si="36"/>
        <v>30693.474282343257</v>
      </c>
      <c r="AC63" s="92">
        <f t="shared" si="36"/>
        <v>30811.66071360034</v>
      </c>
      <c r="AD63" s="92">
        <f t="shared" si="36"/>
        <v>30991.297969237337</v>
      </c>
      <c r="AE63" s="92">
        <f t="shared" si="36"/>
        <v>31203.182480756815</v>
      </c>
      <c r="AF63" s="92">
        <f t="shared" si="36"/>
        <v>31395.920076878207</v>
      </c>
      <c r="AG63" s="92">
        <f t="shared" si="36"/>
        <v>31585.058894455546</v>
      </c>
      <c r="AH63" s="92">
        <f t="shared" si="36"/>
        <v>31775.725408829188</v>
      </c>
      <c r="AI63" s="92">
        <f t="shared" si="36"/>
        <v>31968.468108103192</v>
      </c>
      <c r="AJ63" s="92">
        <f t="shared" si="36"/>
        <v>32161.505933791672</v>
      </c>
      <c r="AK63" s="92">
        <f t="shared" si="36"/>
        <v>32359.889856893191</v>
      </c>
      <c r="AL63" s="92">
        <f t="shared" si="36"/>
        <v>32560.68790311641</v>
      </c>
      <c r="AM63" s="92">
        <f t="shared" si="36"/>
        <v>32763.426820457451</v>
      </c>
      <c r="AN63" s="92">
        <f t="shared" si="36"/>
        <v>32967.298616508982</v>
      </c>
      <c r="AO63" s="92">
        <f t="shared" si="36"/>
        <v>33171.473436136992</v>
      </c>
      <c r="AP63" s="93">
        <f t="shared" si="36"/>
        <v>0</v>
      </c>
      <c r="AQ63" s="93">
        <f t="shared" si="36"/>
        <v>0</v>
      </c>
      <c r="AR63" s="93">
        <f t="shared" si="36"/>
        <v>0</v>
      </c>
      <c r="AS63" s="93">
        <f t="shared" si="36"/>
        <v>0</v>
      </c>
      <c r="AT63" s="93">
        <f t="shared" si="36"/>
        <v>0</v>
      </c>
      <c r="AU63" s="93">
        <f t="shared" si="36"/>
        <v>0</v>
      </c>
      <c r="AV63" s="93">
        <f t="shared" si="36"/>
        <v>0</v>
      </c>
      <c r="AW63" s="93">
        <f t="shared" si="36"/>
        <v>1065.8395578572231</v>
      </c>
      <c r="AX63" s="93">
        <f t="shared" si="36"/>
        <v>2335.0590443026344</v>
      </c>
      <c r="AY63" s="93">
        <f t="shared" si="36"/>
        <v>3769.9666262200608</v>
      </c>
      <c r="AZ63" s="93">
        <f t="shared" si="36"/>
        <v>5304.5871713686402</v>
      </c>
      <c r="BA63" s="93">
        <f t="shared" si="36"/>
        <v>6918.6302285389866</v>
      </c>
      <c r="BB63" s="93">
        <f t="shared" si="36"/>
        <v>8422.897599945909</v>
      </c>
      <c r="BC63" s="93">
        <f t="shared" si="36"/>
        <v>9731.4472527772923</v>
      </c>
      <c r="BD63" s="93">
        <f t="shared" si="36"/>
        <v>10818.801292459571</v>
      </c>
      <c r="BE63" s="93">
        <f t="shared" si="36"/>
        <v>11841.210951725363</v>
      </c>
      <c r="BF63" s="93">
        <f t="shared" si="36"/>
        <v>12693.105311882287</v>
      </c>
      <c r="BG63" s="93">
        <f t="shared" si="36"/>
        <v>13273.185962802643</v>
      </c>
      <c r="BH63" s="93">
        <f t="shared" si="36"/>
        <v>13802.847140295182</v>
      </c>
      <c r="BI63" s="93">
        <f t="shared" si="36"/>
        <v>14311.713043047068</v>
      </c>
      <c r="BJ63" s="93">
        <f t="shared" si="36"/>
        <v>14797.869625354466</v>
      </c>
      <c r="BK63" s="93">
        <f t="shared" si="36"/>
        <v>15026.612680916816</v>
      </c>
      <c r="BL63" s="93">
        <f t="shared" si="36"/>
        <v>15170.218528903553</v>
      </c>
      <c r="BM63" s="93">
        <f t="shared" si="36"/>
        <v>15271.030934780898</v>
      </c>
      <c r="BN63" s="93">
        <f t="shared" si="36"/>
        <v>15346.737141171629</v>
      </c>
      <c r="BO63" s="93">
        <f t="shared" si="36"/>
        <v>15405.83035680017</v>
      </c>
      <c r="BP63" s="93">
        <f t="shared" si="36"/>
        <v>15495.648984618669</v>
      </c>
      <c r="BQ63" s="93">
        <f t="shared" ref="BQ63:DL63" si="37">SUM(BQ58:BQ62)</f>
        <v>15601.591240378408</v>
      </c>
      <c r="BR63" s="93">
        <f t="shared" si="37"/>
        <v>15697.960038439103</v>
      </c>
      <c r="BS63" s="93">
        <f t="shared" si="37"/>
        <v>15792.529447227773</v>
      </c>
      <c r="BT63" s="93">
        <f t="shared" si="37"/>
        <v>15887.862704414594</v>
      </c>
      <c r="BU63" s="93">
        <f t="shared" si="37"/>
        <v>15984.234054051596</v>
      </c>
      <c r="BV63" s="93">
        <f t="shared" si="37"/>
        <v>16080.752966895836</v>
      </c>
      <c r="BW63" s="93">
        <f t="shared" si="37"/>
        <v>16179.944928446595</v>
      </c>
      <c r="BX63" s="93">
        <f t="shared" si="37"/>
        <v>16280.343951558205</v>
      </c>
      <c r="BY63" s="93">
        <f t="shared" si="37"/>
        <v>16381.713410228725</v>
      </c>
      <c r="BZ63" s="93">
        <f t="shared" si="37"/>
        <v>16483.649308254491</v>
      </c>
      <c r="CA63" s="93">
        <f t="shared" si="37"/>
        <v>16585.736718068496</v>
      </c>
      <c r="CB63" s="94">
        <f t="shared" si="37"/>
        <v>0</v>
      </c>
      <c r="CC63" s="94">
        <f t="shared" si="37"/>
        <v>0</v>
      </c>
      <c r="CD63" s="94">
        <f t="shared" si="37"/>
        <v>0</v>
      </c>
      <c r="CE63" s="94">
        <f t="shared" si="37"/>
        <v>0</v>
      </c>
      <c r="CF63" s="94">
        <f t="shared" si="37"/>
        <v>0</v>
      </c>
      <c r="CG63" s="94">
        <f t="shared" si="37"/>
        <v>0</v>
      </c>
      <c r="CH63" s="94">
        <f t="shared" si="37"/>
        <v>0</v>
      </c>
      <c r="CI63" s="94">
        <f t="shared" si="37"/>
        <v>1065.8395578572231</v>
      </c>
      <c r="CJ63" s="94">
        <f t="shared" si="37"/>
        <v>2335.0590443026344</v>
      </c>
      <c r="CK63" s="94">
        <f t="shared" si="37"/>
        <v>3769.9666262200608</v>
      </c>
      <c r="CL63" s="94">
        <f t="shared" si="37"/>
        <v>5304.5871713686402</v>
      </c>
      <c r="CM63" s="94">
        <f t="shared" si="37"/>
        <v>6918.6302285389866</v>
      </c>
      <c r="CN63" s="94">
        <f t="shared" si="37"/>
        <v>8422.897599945909</v>
      </c>
      <c r="CO63" s="94">
        <f t="shared" si="37"/>
        <v>9731.4472527772923</v>
      </c>
      <c r="CP63" s="94">
        <f t="shared" si="37"/>
        <v>10818.801292459571</v>
      </c>
      <c r="CQ63" s="94">
        <f t="shared" si="37"/>
        <v>11841.210951725363</v>
      </c>
      <c r="CR63" s="94">
        <f t="shared" si="37"/>
        <v>12693.105311882287</v>
      </c>
      <c r="CS63" s="94">
        <f t="shared" si="37"/>
        <v>13273.185962802643</v>
      </c>
      <c r="CT63" s="94">
        <f t="shared" si="37"/>
        <v>13802.847140295182</v>
      </c>
      <c r="CU63" s="94">
        <f t="shared" si="37"/>
        <v>14311.713043047068</v>
      </c>
      <c r="CV63" s="94">
        <f t="shared" si="37"/>
        <v>14797.869625354466</v>
      </c>
      <c r="CW63" s="94">
        <f t="shared" si="37"/>
        <v>15026.612680916816</v>
      </c>
      <c r="CX63" s="94">
        <f t="shared" si="37"/>
        <v>15170.218528903553</v>
      </c>
      <c r="CY63" s="94">
        <f t="shared" si="37"/>
        <v>15271.030934780898</v>
      </c>
      <c r="CZ63" s="94">
        <f t="shared" si="37"/>
        <v>15346.737141171629</v>
      </c>
      <c r="DA63" s="94">
        <f t="shared" si="37"/>
        <v>15405.83035680017</v>
      </c>
      <c r="DB63" s="94">
        <f t="shared" si="37"/>
        <v>15495.648984618669</v>
      </c>
      <c r="DC63" s="94">
        <f t="shared" si="37"/>
        <v>15601.591240378408</v>
      </c>
      <c r="DD63" s="94">
        <f t="shared" si="37"/>
        <v>15697.960038439103</v>
      </c>
      <c r="DE63" s="94">
        <f t="shared" si="37"/>
        <v>15792.529447227773</v>
      </c>
      <c r="DF63" s="94">
        <f t="shared" si="37"/>
        <v>15887.862704414594</v>
      </c>
      <c r="DG63" s="94">
        <f t="shared" si="37"/>
        <v>15984.234054051596</v>
      </c>
      <c r="DH63" s="94">
        <f t="shared" si="37"/>
        <v>16080.752966895836</v>
      </c>
      <c r="DI63" s="94">
        <f t="shared" si="37"/>
        <v>16179.944928446595</v>
      </c>
      <c r="DJ63" s="94">
        <f t="shared" si="37"/>
        <v>16280.343951558205</v>
      </c>
      <c r="DK63" s="94">
        <f t="shared" si="37"/>
        <v>16381.713410228725</v>
      </c>
      <c r="DL63" s="94">
        <f t="shared" si="37"/>
        <v>16483.649308254491</v>
      </c>
      <c r="DM63" s="94">
        <f>SUM(DM58:DM62)</f>
        <v>16585.736718068496</v>
      </c>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L24" sqref="L24"/>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2217</v>
      </c>
    </row>
    <row r="4" spans="2:117" ht="17.25" customHeight="1" x14ac:dyDescent="0.35">
      <c r="B4" s="327" t="s">
        <v>16</v>
      </c>
      <c r="C4" s="327" t="s">
        <v>2186</v>
      </c>
      <c r="D4" s="344" t="s">
        <v>2212</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2213</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2214</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86">
        <f>SUM(AP6,CB6)</f>
        <v>0</v>
      </c>
      <c r="E6" s="86">
        <f t="shared" ref="E6:E57" si="0">SUM(AQ6,CC6)</f>
        <v>0</v>
      </c>
      <c r="F6" s="86">
        <f t="shared" ref="F6:F57" si="1">SUM(AR6,CD6)</f>
        <v>0</v>
      </c>
      <c r="G6" s="86">
        <f t="shared" ref="G6:G57" si="2">SUM(AS6,CE6)</f>
        <v>0</v>
      </c>
      <c r="H6" s="86">
        <f t="shared" ref="H6:H57" si="3">SUM(AT6,CF6)</f>
        <v>0</v>
      </c>
      <c r="I6" s="86">
        <f t="shared" ref="I6:I57" si="4">SUM(AU6,CG6)</f>
        <v>0</v>
      </c>
      <c r="J6" s="86">
        <f t="shared" ref="J6:J57" si="5">SUM(AV6,CH6)</f>
        <v>0</v>
      </c>
      <c r="K6" s="86">
        <f t="shared" ref="K6:K57" si="6">SUM(AW6,CI6)</f>
        <v>100.45014718986049</v>
      </c>
      <c r="L6" s="86">
        <f t="shared" ref="L6:L57" si="7">SUM(AX6,CJ6)</f>
        <v>306.42918711404707</v>
      </c>
      <c r="M6" s="86">
        <f t="shared" ref="M6:M57" si="8">SUM(AY6,CK6)</f>
        <v>514.5739624300727</v>
      </c>
      <c r="N6" s="86">
        <f t="shared" ref="N6:N57" si="9">SUM(AZ6,CL6)</f>
        <v>578.94441259700079</v>
      </c>
      <c r="O6" s="86">
        <f t="shared" ref="O6:O57" si="10">SUM(BA6,CM6)</f>
        <v>746.03114468111426</v>
      </c>
      <c r="P6" s="86">
        <f t="shared" ref="P6:P57" si="11">SUM(BB6,CN6)</f>
        <v>622.54543731210538</v>
      </c>
      <c r="Q6" s="86">
        <f t="shared" ref="Q6:Q57" si="12">SUM(BC6,CO6)</f>
        <v>621.89090940962205</v>
      </c>
      <c r="R6" s="86">
        <f t="shared" ref="R6:R57" si="13">SUM(BD6,CP6)</f>
        <v>621.39993890614994</v>
      </c>
      <c r="S6" s="86">
        <f t="shared" ref="S6:S57" si="14">SUM(BE6,CQ6)</f>
        <v>621.28824469098731</v>
      </c>
      <c r="T6" s="86">
        <f t="shared" ref="T6:T57" si="15">SUM(BF6,CR6)</f>
        <v>621.66309291009941</v>
      </c>
      <c r="U6" s="86">
        <f t="shared" ref="U6:U57" si="16">SUM(BG6,CS6)</f>
        <v>622.59374928234615</v>
      </c>
      <c r="V6" s="86">
        <f t="shared" ref="V6:V57" si="17">SUM(BH6,CT6)</f>
        <v>624.27347231148076</v>
      </c>
      <c r="W6" s="86">
        <f t="shared" ref="W6:W57" si="18">SUM(BI6,CU6)</f>
        <v>626.71438283484781</v>
      </c>
      <c r="X6" s="86">
        <f t="shared" ref="X6:X57" si="19">SUM(BJ6,CV6)</f>
        <v>629.69161767183266</v>
      </c>
      <c r="Y6" s="86">
        <f t="shared" ref="Y6:Y57" si="20">SUM(BK6,CW6)</f>
        <v>633.09265668540343</v>
      </c>
      <c r="Z6" s="86">
        <f t="shared" ref="Z6:Z57" si="21">SUM(BL6,CX6)</f>
        <v>636.98901582104747</v>
      </c>
      <c r="AA6" s="86">
        <f t="shared" ref="AA6:AA57" si="22">SUM(BM6,CY6)</f>
        <v>641.36839167028597</v>
      </c>
      <c r="AB6" s="86">
        <f t="shared" ref="AB6:AB57" si="23">SUM(BN6,CZ6)</f>
        <v>646.14088399703212</v>
      </c>
      <c r="AC6" s="86">
        <f t="shared" ref="AC6:AC57" si="24">SUM(BO6,DA6)</f>
        <v>651.30833232025361</v>
      </c>
      <c r="AD6" s="86">
        <f t="shared" ref="AD6:AD57" si="25">SUM(BP6,DB6)</f>
        <v>656.87125066042336</v>
      </c>
      <c r="AE6" s="86">
        <f t="shared" ref="AE6:AE57" si="26">SUM(BQ6,DC6)</f>
        <v>662.67757761750852</v>
      </c>
      <c r="AF6" s="86">
        <f t="shared" ref="AF6:AF57" si="27">SUM(BR6,DD6)</f>
        <v>668.53399284379407</v>
      </c>
      <c r="AG6" s="86">
        <f t="shared" ref="AG6:AG57" si="28">SUM(BS6,DE6)</f>
        <v>673.03520252025726</v>
      </c>
      <c r="AH6" s="86">
        <f t="shared" ref="AH6:AH57" si="29">SUM(BT6,DF6)</f>
        <v>677.57034814541544</v>
      </c>
      <c r="AI6" s="86">
        <f t="shared" ref="AI6:AI57" si="30">SUM(BU6,DG6)</f>
        <v>682.14599820485444</v>
      </c>
      <c r="AJ6" s="86">
        <f t="shared" ref="AJ6:AJ57" si="31">SUM(BV6,DH6)</f>
        <v>686.76661618849607</v>
      </c>
      <c r="AK6" s="86">
        <f t="shared" ref="AK6:AK57" si="32">SUM(BW6,DI6)</f>
        <v>691.43713462546293</v>
      </c>
      <c r="AL6" s="86">
        <f t="shared" ref="AL6:AL57" si="33">SUM(BX6,DJ6)</f>
        <v>696.15196418460675</v>
      </c>
      <c r="AM6" s="86">
        <f t="shared" ref="AM6:AM57" si="34">SUM(BY6,DK6)</f>
        <v>700.90214800558465</v>
      </c>
      <c r="AN6" s="86">
        <f t="shared" ref="AN6:AN57" si="35">SUM(BZ6,DL6)</f>
        <v>705.68598826503455</v>
      </c>
      <c r="AO6" s="86">
        <f t="shared" ref="AO6:AO57" si="36">SUM(CA6,DM6)</f>
        <v>710.50377917052083</v>
      </c>
      <c r="AP6" s="87">
        <f>50%*Costs_FirstYear!AQ6*Savings_FirstYear!AR6/100</f>
        <v>0</v>
      </c>
      <c r="AQ6" s="87">
        <f>50%*Costs_FirstYear!AR6*Savings_FirstYear!AS6/100</f>
        <v>0</v>
      </c>
      <c r="AR6" s="87">
        <f>50%*Costs_FirstYear!AS6*Savings_FirstYear!AT6/100</f>
        <v>0</v>
      </c>
      <c r="AS6" s="87">
        <f>50%*Costs_FirstYear!AT6*Savings_FirstYear!AU6/100</f>
        <v>0</v>
      </c>
      <c r="AT6" s="87">
        <f>50%*Costs_FirstYear!AU6*Savings_FirstYear!AV6/100</f>
        <v>0</v>
      </c>
      <c r="AU6" s="87">
        <f>50%*Costs_FirstYear!AV6*Savings_FirstYear!AW6/100</f>
        <v>0</v>
      </c>
      <c r="AV6" s="87">
        <f>50%*Costs_FirstYear!AW6*Savings_FirstYear!AX6/100</f>
        <v>0</v>
      </c>
      <c r="AW6" s="87">
        <f>50%*Costs_FirstYear!AX6*Savings_FirstYear!AY6/100</f>
        <v>50.225073594930244</v>
      </c>
      <c r="AX6" s="87">
        <f>50%*Costs_FirstYear!AY6*Savings_FirstYear!AZ6/100</f>
        <v>153.21459355702353</v>
      </c>
      <c r="AY6" s="87">
        <f>50%*Costs_FirstYear!AZ6*Savings_FirstYear!BA6/100</f>
        <v>257.28698121503635</v>
      </c>
      <c r="AZ6" s="87">
        <f>50%*Costs_FirstYear!BA6*Savings_FirstYear!BB6/100</f>
        <v>289.4722062985004</v>
      </c>
      <c r="BA6" s="87">
        <f>50%*Costs_FirstYear!BB6*Savings_FirstYear!BC6/100</f>
        <v>373.01557234055713</v>
      </c>
      <c r="BB6" s="87">
        <f>50%*Costs_FirstYear!BC6*Savings_FirstYear!BD6/100</f>
        <v>311.27271865605269</v>
      </c>
      <c r="BC6" s="87">
        <f>50%*Costs_FirstYear!BD6*Savings_FirstYear!BE6/100</f>
        <v>310.94545470481103</v>
      </c>
      <c r="BD6" s="87">
        <f>50%*Costs_FirstYear!BE6*Savings_FirstYear!BF6/100</f>
        <v>310.69996945307497</v>
      </c>
      <c r="BE6" s="87">
        <f>50%*Costs_FirstYear!BF6*Savings_FirstYear!BG6/100</f>
        <v>310.64412234549366</v>
      </c>
      <c r="BF6" s="87">
        <f>50%*Costs_FirstYear!BG6*Savings_FirstYear!BH6/100</f>
        <v>310.8315464550497</v>
      </c>
      <c r="BG6" s="87">
        <f>50%*Costs_FirstYear!BH6*Savings_FirstYear!BI6/100</f>
        <v>311.29687464117308</v>
      </c>
      <c r="BH6" s="87">
        <f>50%*Costs_FirstYear!BI6*Savings_FirstYear!BJ6/100</f>
        <v>312.13673615574038</v>
      </c>
      <c r="BI6" s="87">
        <f>50%*Costs_FirstYear!BJ6*Savings_FirstYear!BK6/100</f>
        <v>313.35719141742391</v>
      </c>
      <c r="BJ6" s="87">
        <f>50%*Costs_FirstYear!BK6*Savings_FirstYear!BL6/100</f>
        <v>314.84580883591633</v>
      </c>
      <c r="BK6" s="87">
        <f>50%*Costs_FirstYear!BL6*Savings_FirstYear!BM6/100</f>
        <v>316.54632834270171</v>
      </c>
      <c r="BL6" s="87">
        <f>50%*Costs_FirstYear!BM6*Savings_FirstYear!BN6/100</f>
        <v>318.49450791052374</v>
      </c>
      <c r="BM6" s="87">
        <f>50%*Costs_FirstYear!BN6*Savings_FirstYear!BO6/100</f>
        <v>320.68419583514299</v>
      </c>
      <c r="BN6" s="87">
        <f>50%*Costs_FirstYear!BO6*Savings_FirstYear!BP6/100</f>
        <v>323.07044199851606</v>
      </c>
      <c r="BO6" s="87">
        <f>50%*Costs_FirstYear!BP6*Savings_FirstYear!BQ6/100</f>
        <v>325.65416616012681</v>
      </c>
      <c r="BP6" s="87">
        <f>50%*Costs_FirstYear!BQ6*Savings_FirstYear!BR6/100</f>
        <v>328.43562533021168</v>
      </c>
      <c r="BQ6" s="87">
        <f>50%*Costs_FirstYear!BR6*Savings_FirstYear!BS6/100</f>
        <v>331.33878880875426</v>
      </c>
      <c r="BR6" s="87">
        <f>50%*Costs_FirstYear!BS6*Savings_FirstYear!BT6/100</f>
        <v>334.26699642189703</v>
      </c>
      <c r="BS6" s="87">
        <f>50%*Costs_FirstYear!BT6*Savings_FirstYear!BU6/100</f>
        <v>336.51760126012863</v>
      </c>
      <c r="BT6" s="87">
        <f>50%*Costs_FirstYear!BU6*Savings_FirstYear!BV6/100</f>
        <v>338.78517407270772</v>
      </c>
      <c r="BU6" s="87">
        <f>50%*Costs_FirstYear!BV6*Savings_FirstYear!BW6/100</f>
        <v>341.07299910242722</v>
      </c>
      <c r="BV6" s="87">
        <f>50%*Costs_FirstYear!BW6*Savings_FirstYear!BX6/100</f>
        <v>343.38330809424804</v>
      </c>
      <c r="BW6" s="87">
        <f>50%*Costs_FirstYear!BX6*Savings_FirstYear!BY6/100</f>
        <v>345.71856731273147</v>
      </c>
      <c r="BX6" s="87">
        <f>50%*Costs_FirstYear!BY6*Savings_FirstYear!BZ6/100</f>
        <v>348.07598209230338</v>
      </c>
      <c r="BY6" s="87">
        <f>50%*Costs_FirstYear!BZ6*Savings_FirstYear!CA6/100</f>
        <v>350.45107400279232</v>
      </c>
      <c r="BZ6" s="87">
        <f>50%*Costs_FirstYear!CA6*Savings_FirstYear!CB6/100</f>
        <v>352.84299413251728</v>
      </c>
      <c r="CA6" s="87">
        <f>50%*Costs_FirstYear!CB6*Savings_FirstYear!CC6/100</f>
        <v>355.25188958526041</v>
      </c>
      <c r="CB6" s="88">
        <f>50%*Costs_FirstYear!AQ6*Savings_FirstYear!AR6/100</f>
        <v>0</v>
      </c>
      <c r="CC6" s="88">
        <f>50%*Costs_FirstYear!AR6*Savings_FirstYear!AS6/100</f>
        <v>0</v>
      </c>
      <c r="CD6" s="88">
        <f>50%*Costs_FirstYear!AS6*Savings_FirstYear!AT6/100</f>
        <v>0</v>
      </c>
      <c r="CE6" s="88">
        <f>50%*Costs_FirstYear!AT6*Savings_FirstYear!AU6/100</f>
        <v>0</v>
      </c>
      <c r="CF6" s="88">
        <f>50%*Costs_FirstYear!AU6*Savings_FirstYear!AV6/100</f>
        <v>0</v>
      </c>
      <c r="CG6" s="88">
        <f>50%*Costs_FirstYear!AV6*Savings_FirstYear!AW6/100</f>
        <v>0</v>
      </c>
      <c r="CH6" s="88">
        <f>50%*Costs_FirstYear!AW6*Savings_FirstYear!AX6/100</f>
        <v>0</v>
      </c>
      <c r="CI6" s="88">
        <f>50%*Costs_FirstYear!AX6*Savings_FirstYear!AY6/100</f>
        <v>50.225073594930244</v>
      </c>
      <c r="CJ6" s="88">
        <f>50%*Costs_FirstYear!AY6*Savings_FirstYear!AZ6/100</f>
        <v>153.21459355702353</v>
      </c>
      <c r="CK6" s="88">
        <f>50%*Costs_FirstYear!AZ6*Savings_FirstYear!BA6/100</f>
        <v>257.28698121503635</v>
      </c>
      <c r="CL6" s="88">
        <f>50%*Costs_FirstYear!BA6*Savings_FirstYear!BB6/100</f>
        <v>289.4722062985004</v>
      </c>
      <c r="CM6" s="88">
        <f>50%*Costs_FirstYear!BB6*Savings_FirstYear!BC6/100</f>
        <v>373.01557234055713</v>
      </c>
      <c r="CN6" s="88">
        <f>50%*Costs_FirstYear!BC6*Savings_FirstYear!BD6/100</f>
        <v>311.27271865605269</v>
      </c>
      <c r="CO6" s="88">
        <f>50%*Costs_FirstYear!BD6*Savings_FirstYear!BE6/100</f>
        <v>310.94545470481103</v>
      </c>
      <c r="CP6" s="88">
        <f>50%*Costs_FirstYear!BE6*Savings_FirstYear!BF6/100</f>
        <v>310.69996945307497</v>
      </c>
      <c r="CQ6" s="88">
        <f>50%*Costs_FirstYear!BF6*Savings_FirstYear!BG6/100</f>
        <v>310.64412234549366</v>
      </c>
      <c r="CR6" s="88">
        <f>50%*Costs_FirstYear!BG6*Savings_FirstYear!BH6/100</f>
        <v>310.8315464550497</v>
      </c>
      <c r="CS6" s="88">
        <f>50%*Costs_FirstYear!BH6*Savings_FirstYear!BI6/100</f>
        <v>311.29687464117308</v>
      </c>
      <c r="CT6" s="88">
        <f>50%*Costs_FirstYear!BI6*Savings_FirstYear!BJ6/100</f>
        <v>312.13673615574038</v>
      </c>
      <c r="CU6" s="88">
        <f>50%*Costs_FirstYear!BJ6*Savings_FirstYear!BK6/100</f>
        <v>313.35719141742391</v>
      </c>
      <c r="CV6" s="88">
        <f>50%*Costs_FirstYear!BK6*Savings_FirstYear!BL6/100</f>
        <v>314.84580883591633</v>
      </c>
      <c r="CW6" s="88">
        <f>50%*Costs_FirstYear!BL6*Savings_FirstYear!BM6/100</f>
        <v>316.54632834270171</v>
      </c>
      <c r="CX6" s="88">
        <f>50%*Costs_FirstYear!BM6*Savings_FirstYear!BN6/100</f>
        <v>318.49450791052374</v>
      </c>
      <c r="CY6" s="88">
        <f>50%*Costs_FirstYear!BN6*Savings_FirstYear!BO6/100</f>
        <v>320.68419583514299</v>
      </c>
      <c r="CZ6" s="88">
        <f>50%*Costs_FirstYear!BO6*Savings_FirstYear!BP6/100</f>
        <v>323.07044199851606</v>
      </c>
      <c r="DA6" s="88">
        <f>50%*Costs_FirstYear!BP6*Savings_FirstYear!BQ6/100</f>
        <v>325.65416616012681</v>
      </c>
      <c r="DB6" s="88">
        <f>50%*Costs_FirstYear!BQ6*Savings_FirstYear!BR6/100</f>
        <v>328.43562533021168</v>
      </c>
      <c r="DC6" s="88">
        <f>50%*Costs_FirstYear!BR6*Savings_FirstYear!BS6/100</f>
        <v>331.33878880875426</v>
      </c>
      <c r="DD6" s="88">
        <f>50%*Costs_FirstYear!BS6*Savings_FirstYear!BT6/100</f>
        <v>334.26699642189703</v>
      </c>
      <c r="DE6" s="88">
        <f>50%*Costs_FirstYear!BT6*Savings_FirstYear!BU6/100</f>
        <v>336.51760126012863</v>
      </c>
      <c r="DF6" s="88">
        <f>50%*Costs_FirstYear!BU6*Savings_FirstYear!BV6/100</f>
        <v>338.78517407270772</v>
      </c>
      <c r="DG6" s="88">
        <f>50%*Costs_FirstYear!BV6*Savings_FirstYear!BW6/100</f>
        <v>341.07299910242722</v>
      </c>
      <c r="DH6" s="88">
        <f>50%*Costs_FirstYear!BW6*Savings_FirstYear!BX6/100</f>
        <v>343.38330809424804</v>
      </c>
      <c r="DI6" s="88">
        <f>50%*Costs_FirstYear!BX6*Savings_FirstYear!BY6/100</f>
        <v>345.71856731273147</v>
      </c>
      <c r="DJ6" s="88">
        <f>50%*Costs_FirstYear!BY6*Savings_FirstYear!BZ6/100</f>
        <v>348.07598209230338</v>
      </c>
      <c r="DK6" s="88">
        <f>50%*Costs_FirstYear!BZ6*Savings_FirstYear!CA6/100</f>
        <v>350.45107400279232</v>
      </c>
      <c r="DL6" s="88">
        <f>50%*Costs_FirstYear!CA6*Savings_FirstYear!CB6/100</f>
        <v>352.84299413251728</v>
      </c>
      <c r="DM6" s="88">
        <f>50%*Costs_FirstYear!CB6*Savings_FirstYear!CC6/100</f>
        <v>355.25188958526041</v>
      </c>
    </row>
    <row r="7" spans="2:117" x14ac:dyDescent="0.35">
      <c r="B7" s="27" t="s">
        <v>2072</v>
      </c>
      <c r="C7" s="27" t="s">
        <v>53</v>
      </c>
      <c r="D7" s="86">
        <f t="shared" ref="D7:D57" si="37">SUM(AP7,CB7)</f>
        <v>0</v>
      </c>
      <c r="E7" s="86">
        <f t="shared" si="0"/>
        <v>0</v>
      </c>
      <c r="F7" s="86">
        <f t="shared" si="1"/>
        <v>0</v>
      </c>
      <c r="G7" s="86">
        <f t="shared" si="2"/>
        <v>0</v>
      </c>
      <c r="H7" s="86">
        <f t="shared" si="3"/>
        <v>0</v>
      </c>
      <c r="I7" s="86">
        <f t="shared" si="4"/>
        <v>0</v>
      </c>
      <c r="J7" s="86">
        <f t="shared" si="5"/>
        <v>0</v>
      </c>
      <c r="K7" s="86">
        <f t="shared" si="6"/>
        <v>526.2408324066181</v>
      </c>
      <c r="L7" s="86">
        <f t="shared" si="7"/>
        <v>526.24250187638745</v>
      </c>
      <c r="M7" s="86">
        <f t="shared" si="8"/>
        <v>526.29681212939136</v>
      </c>
      <c r="N7" s="86">
        <f t="shared" si="9"/>
        <v>526.40376349962969</v>
      </c>
      <c r="O7" s="86">
        <f t="shared" si="10"/>
        <v>526.56336158685201</v>
      </c>
      <c r="P7" s="86">
        <f t="shared" si="11"/>
        <v>526.77561725660689</v>
      </c>
      <c r="Q7" s="86">
        <f t="shared" si="12"/>
        <v>527.04054664081957</v>
      </c>
      <c r="R7" s="86">
        <f t="shared" si="13"/>
        <v>528.30437684632693</v>
      </c>
      <c r="S7" s="86">
        <f t="shared" si="14"/>
        <v>530.51151911038289</v>
      </c>
      <c r="T7" s="86">
        <f t="shared" si="15"/>
        <v>532.75314764450366</v>
      </c>
      <c r="U7" s="86">
        <f t="shared" si="16"/>
        <v>535.64469536146146</v>
      </c>
      <c r="V7" s="86">
        <f t="shared" si="17"/>
        <v>539.64512325967087</v>
      </c>
      <c r="W7" s="86">
        <f t="shared" si="18"/>
        <v>543.66443683224941</v>
      </c>
      <c r="X7" s="86">
        <f t="shared" si="19"/>
        <v>547.70338339360524</v>
      </c>
      <c r="Y7" s="86">
        <f t="shared" si="20"/>
        <v>551.76441000109287</v>
      </c>
      <c r="Z7" s="86">
        <f t="shared" si="21"/>
        <v>557.13890007377233</v>
      </c>
      <c r="AA7" s="86">
        <f t="shared" si="22"/>
        <v>562.86050785644295</v>
      </c>
      <c r="AB7" s="86">
        <f t="shared" si="23"/>
        <v>568.59722378096103</v>
      </c>
      <c r="AC7" s="86">
        <f t="shared" si="24"/>
        <v>574.35592769349341</v>
      </c>
      <c r="AD7" s="86">
        <f t="shared" si="25"/>
        <v>580.14108567088215</v>
      </c>
      <c r="AE7" s="86">
        <f t="shared" si="26"/>
        <v>585.95411697998952</v>
      </c>
      <c r="AF7" s="86">
        <f t="shared" si="27"/>
        <v>591.79823779117135</v>
      </c>
      <c r="AG7" s="86">
        <f t="shared" si="28"/>
        <v>597.4654642610509</v>
      </c>
      <c r="AH7" s="86">
        <f t="shared" si="29"/>
        <v>603.18945957156018</v>
      </c>
      <c r="AI7" s="86">
        <f t="shared" si="30"/>
        <v>608.95579644205054</v>
      </c>
      <c r="AJ7" s="86">
        <f t="shared" si="31"/>
        <v>614.76788727971734</v>
      </c>
      <c r="AK7" s="86">
        <f t="shared" si="32"/>
        <v>620.63216668069197</v>
      </c>
      <c r="AL7" s="86">
        <f t="shared" si="33"/>
        <v>626.55027251217916</v>
      </c>
      <c r="AM7" s="86">
        <f t="shared" si="34"/>
        <v>632.52248145159786</v>
      </c>
      <c r="AN7" s="86">
        <f t="shared" si="35"/>
        <v>638.54888563870622</v>
      </c>
      <c r="AO7" s="86">
        <f t="shared" si="36"/>
        <v>644.63283732005254</v>
      </c>
      <c r="AP7" s="87">
        <f>50%*Costs_FirstYear!AQ7*Savings_FirstYear!AR7/100</f>
        <v>0</v>
      </c>
      <c r="AQ7" s="87">
        <f>50%*Costs_FirstYear!AR7*Savings_FirstYear!AS7/100</f>
        <v>0</v>
      </c>
      <c r="AR7" s="87">
        <f>50%*Costs_FirstYear!AS7*Savings_FirstYear!AT7/100</f>
        <v>0</v>
      </c>
      <c r="AS7" s="87">
        <f>50%*Costs_FirstYear!AT7*Savings_FirstYear!AU7/100</f>
        <v>0</v>
      </c>
      <c r="AT7" s="87">
        <f>50%*Costs_FirstYear!AU7*Savings_FirstYear!AV7/100</f>
        <v>0</v>
      </c>
      <c r="AU7" s="87">
        <f>50%*Costs_FirstYear!AV7*Savings_FirstYear!AW7/100</f>
        <v>0</v>
      </c>
      <c r="AV7" s="87">
        <f>50%*Costs_FirstYear!AW7*Savings_FirstYear!AX7/100</f>
        <v>0</v>
      </c>
      <c r="AW7" s="87">
        <f>50%*Costs_FirstYear!AX7*Savings_FirstYear!AY7/100</f>
        <v>263.12041620330905</v>
      </c>
      <c r="AX7" s="87">
        <f>50%*Costs_FirstYear!AY7*Savings_FirstYear!AZ7/100</f>
        <v>263.12125093819373</v>
      </c>
      <c r="AY7" s="87">
        <f>50%*Costs_FirstYear!AZ7*Savings_FirstYear!BA7/100</f>
        <v>263.14840606469568</v>
      </c>
      <c r="AZ7" s="87">
        <f>50%*Costs_FirstYear!BA7*Savings_FirstYear!BB7/100</f>
        <v>263.20188174981485</v>
      </c>
      <c r="BA7" s="87">
        <f>50%*Costs_FirstYear!BB7*Savings_FirstYear!BC7/100</f>
        <v>263.28168079342601</v>
      </c>
      <c r="BB7" s="87">
        <f>50%*Costs_FirstYear!BC7*Savings_FirstYear!BD7/100</f>
        <v>263.38780862830345</v>
      </c>
      <c r="BC7" s="87">
        <f>50%*Costs_FirstYear!BD7*Savings_FirstYear!BE7/100</f>
        <v>263.52027332040979</v>
      </c>
      <c r="BD7" s="87">
        <f>50%*Costs_FirstYear!BE7*Savings_FirstYear!BF7/100</f>
        <v>264.15218842316347</v>
      </c>
      <c r="BE7" s="87">
        <f>50%*Costs_FirstYear!BF7*Savings_FirstYear!BG7/100</f>
        <v>265.25575955519145</v>
      </c>
      <c r="BF7" s="87">
        <f>50%*Costs_FirstYear!BG7*Savings_FirstYear!BH7/100</f>
        <v>266.37657382225183</v>
      </c>
      <c r="BG7" s="87">
        <f>50%*Costs_FirstYear!BH7*Savings_FirstYear!BI7/100</f>
        <v>267.82234768073073</v>
      </c>
      <c r="BH7" s="87">
        <f>50%*Costs_FirstYear!BI7*Savings_FirstYear!BJ7/100</f>
        <v>269.82256162983543</v>
      </c>
      <c r="BI7" s="87">
        <f>50%*Costs_FirstYear!BJ7*Savings_FirstYear!BK7/100</f>
        <v>271.8322184161247</v>
      </c>
      <c r="BJ7" s="87">
        <f>50%*Costs_FirstYear!BK7*Savings_FirstYear!BL7/100</f>
        <v>273.85169169680262</v>
      </c>
      <c r="BK7" s="87">
        <f>50%*Costs_FirstYear!BL7*Savings_FirstYear!BM7/100</f>
        <v>275.88220500054643</v>
      </c>
      <c r="BL7" s="87">
        <f>50%*Costs_FirstYear!BM7*Savings_FirstYear!BN7/100</f>
        <v>278.56945003688617</v>
      </c>
      <c r="BM7" s="87">
        <f>50%*Costs_FirstYear!BN7*Savings_FirstYear!BO7/100</f>
        <v>281.43025392822148</v>
      </c>
      <c r="BN7" s="87">
        <f>50%*Costs_FirstYear!BO7*Savings_FirstYear!BP7/100</f>
        <v>284.29861189048052</v>
      </c>
      <c r="BO7" s="87">
        <f>50%*Costs_FirstYear!BP7*Savings_FirstYear!BQ7/100</f>
        <v>287.17796384674671</v>
      </c>
      <c r="BP7" s="87">
        <f>50%*Costs_FirstYear!BQ7*Savings_FirstYear!BR7/100</f>
        <v>290.07054283544107</v>
      </c>
      <c r="BQ7" s="87">
        <f>50%*Costs_FirstYear!BR7*Savings_FirstYear!BS7/100</f>
        <v>292.97705848999476</v>
      </c>
      <c r="BR7" s="87">
        <f>50%*Costs_FirstYear!BS7*Savings_FirstYear!BT7/100</f>
        <v>295.89911889558567</v>
      </c>
      <c r="BS7" s="87">
        <f>50%*Costs_FirstYear!BT7*Savings_FirstYear!BU7/100</f>
        <v>298.73273213052545</v>
      </c>
      <c r="BT7" s="87">
        <f>50%*Costs_FirstYear!BU7*Savings_FirstYear!BV7/100</f>
        <v>301.59472978578009</v>
      </c>
      <c r="BU7" s="87">
        <f>50%*Costs_FirstYear!BV7*Savings_FirstYear!BW7/100</f>
        <v>304.47789822102527</v>
      </c>
      <c r="BV7" s="87">
        <f>50%*Costs_FirstYear!BW7*Savings_FirstYear!BX7/100</f>
        <v>307.38394363985867</v>
      </c>
      <c r="BW7" s="87">
        <f>50%*Costs_FirstYear!BX7*Savings_FirstYear!BY7/100</f>
        <v>310.31608334034598</v>
      </c>
      <c r="BX7" s="87">
        <f>50%*Costs_FirstYear!BY7*Savings_FirstYear!BZ7/100</f>
        <v>313.27513625608958</v>
      </c>
      <c r="BY7" s="87">
        <f>50%*Costs_FirstYear!BZ7*Savings_FirstYear!CA7/100</f>
        <v>316.26124072579893</v>
      </c>
      <c r="BZ7" s="87">
        <f>50%*Costs_FirstYear!CA7*Savings_FirstYear!CB7/100</f>
        <v>319.27444281935311</v>
      </c>
      <c r="CA7" s="87">
        <f>50%*Costs_FirstYear!CB7*Savings_FirstYear!CC7/100</f>
        <v>322.31641866002627</v>
      </c>
      <c r="CB7" s="88">
        <f>50%*Costs_FirstYear!AQ7*Savings_FirstYear!AR7/100</f>
        <v>0</v>
      </c>
      <c r="CC7" s="88">
        <f>50%*Costs_FirstYear!AR7*Savings_FirstYear!AS7/100</f>
        <v>0</v>
      </c>
      <c r="CD7" s="88">
        <f>50%*Costs_FirstYear!AS7*Savings_FirstYear!AT7/100</f>
        <v>0</v>
      </c>
      <c r="CE7" s="88">
        <f>50%*Costs_FirstYear!AT7*Savings_FirstYear!AU7/100</f>
        <v>0</v>
      </c>
      <c r="CF7" s="88">
        <f>50%*Costs_FirstYear!AU7*Savings_FirstYear!AV7/100</f>
        <v>0</v>
      </c>
      <c r="CG7" s="88">
        <f>50%*Costs_FirstYear!AV7*Savings_FirstYear!AW7/100</f>
        <v>0</v>
      </c>
      <c r="CH7" s="88">
        <f>50%*Costs_FirstYear!AW7*Savings_FirstYear!AX7/100</f>
        <v>0</v>
      </c>
      <c r="CI7" s="88">
        <f>50%*Costs_FirstYear!AX7*Savings_FirstYear!AY7/100</f>
        <v>263.12041620330905</v>
      </c>
      <c r="CJ7" s="88">
        <f>50%*Costs_FirstYear!AY7*Savings_FirstYear!AZ7/100</f>
        <v>263.12125093819373</v>
      </c>
      <c r="CK7" s="88">
        <f>50%*Costs_FirstYear!AZ7*Savings_FirstYear!BA7/100</f>
        <v>263.14840606469568</v>
      </c>
      <c r="CL7" s="88">
        <f>50%*Costs_FirstYear!BA7*Savings_FirstYear!BB7/100</f>
        <v>263.20188174981485</v>
      </c>
      <c r="CM7" s="88">
        <f>50%*Costs_FirstYear!BB7*Savings_FirstYear!BC7/100</f>
        <v>263.28168079342601</v>
      </c>
      <c r="CN7" s="88">
        <f>50%*Costs_FirstYear!BC7*Savings_FirstYear!BD7/100</f>
        <v>263.38780862830345</v>
      </c>
      <c r="CO7" s="88">
        <f>50%*Costs_FirstYear!BD7*Savings_FirstYear!BE7/100</f>
        <v>263.52027332040979</v>
      </c>
      <c r="CP7" s="88">
        <f>50%*Costs_FirstYear!BE7*Savings_FirstYear!BF7/100</f>
        <v>264.15218842316347</v>
      </c>
      <c r="CQ7" s="88">
        <f>50%*Costs_FirstYear!BF7*Savings_FirstYear!BG7/100</f>
        <v>265.25575955519145</v>
      </c>
      <c r="CR7" s="88">
        <f>50%*Costs_FirstYear!BG7*Savings_FirstYear!BH7/100</f>
        <v>266.37657382225183</v>
      </c>
      <c r="CS7" s="88">
        <f>50%*Costs_FirstYear!BH7*Savings_FirstYear!BI7/100</f>
        <v>267.82234768073073</v>
      </c>
      <c r="CT7" s="88">
        <f>50%*Costs_FirstYear!BI7*Savings_FirstYear!BJ7/100</f>
        <v>269.82256162983543</v>
      </c>
      <c r="CU7" s="88">
        <f>50%*Costs_FirstYear!BJ7*Savings_FirstYear!BK7/100</f>
        <v>271.8322184161247</v>
      </c>
      <c r="CV7" s="88">
        <f>50%*Costs_FirstYear!BK7*Savings_FirstYear!BL7/100</f>
        <v>273.85169169680262</v>
      </c>
      <c r="CW7" s="88">
        <f>50%*Costs_FirstYear!BL7*Savings_FirstYear!BM7/100</f>
        <v>275.88220500054643</v>
      </c>
      <c r="CX7" s="88">
        <f>50%*Costs_FirstYear!BM7*Savings_FirstYear!BN7/100</f>
        <v>278.56945003688617</v>
      </c>
      <c r="CY7" s="88">
        <f>50%*Costs_FirstYear!BN7*Savings_FirstYear!BO7/100</f>
        <v>281.43025392822148</v>
      </c>
      <c r="CZ7" s="88">
        <f>50%*Costs_FirstYear!BO7*Savings_FirstYear!BP7/100</f>
        <v>284.29861189048052</v>
      </c>
      <c r="DA7" s="88">
        <f>50%*Costs_FirstYear!BP7*Savings_FirstYear!BQ7/100</f>
        <v>287.17796384674671</v>
      </c>
      <c r="DB7" s="88">
        <f>50%*Costs_FirstYear!BQ7*Savings_FirstYear!BR7/100</f>
        <v>290.07054283544107</v>
      </c>
      <c r="DC7" s="88">
        <f>50%*Costs_FirstYear!BR7*Savings_FirstYear!BS7/100</f>
        <v>292.97705848999476</v>
      </c>
      <c r="DD7" s="88">
        <f>50%*Costs_FirstYear!BS7*Savings_FirstYear!BT7/100</f>
        <v>295.89911889558567</v>
      </c>
      <c r="DE7" s="88">
        <f>50%*Costs_FirstYear!BT7*Savings_FirstYear!BU7/100</f>
        <v>298.73273213052545</v>
      </c>
      <c r="DF7" s="88">
        <f>50%*Costs_FirstYear!BU7*Savings_FirstYear!BV7/100</f>
        <v>301.59472978578009</v>
      </c>
      <c r="DG7" s="88">
        <f>50%*Costs_FirstYear!BV7*Savings_FirstYear!BW7/100</f>
        <v>304.47789822102527</v>
      </c>
      <c r="DH7" s="88">
        <f>50%*Costs_FirstYear!BW7*Savings_FirstYear!BX7/100</f>
        <v>307.38394363985867</v>
      </c>
      <c r="DI7" s="88">
        <f>50%*Costs_FirstYear!BX7*Savings_FirstYear!BY7/100</f>
        <v>310.31608334034598</v>
      </c>
      <c r="DJ7" s="88">
        <f>50%*Costs_FirstYear!BY7*Savings_FirstYear!BZ7/100</f>
        <v>313.27513625608958</v>
      </c>
      <c r="DK7" s="88">
        <f>50%*Costs_FirstYear!BZ7*Savings_FirstYear!CA7/100</f>
        <v>316.26124072579893</v>
      </c>
      <c r="DL7" s="88">
        <f>50%*Costs_FirstYear!CA7*Savings_FirstYear!CB7/100</f>
        <v>319.27444281935311</v>
      </c>
      <c r="DM7" s="88">
        <f>50%*Costs_FirstYear!CB7*Savings_FirstYear!CC7/100</f>
        <v>322.31641866002627</v>
      </c>
    </row>
    <row r="8" spans="2:117" x14ac:dyDescent="0.35">
      <c r="B8" s="27" t="s">
        <v>2071</v>
      </c>
      <c r="C8" s="27" t="s">
        <v>118</v>
      </c>
      <c r="D8" s="86">
        <f t="shared" si="37"/>
        <v>0</v>
      </c>
      <c r="E8" s="86">
        <f t="shared" si="0"/>
        <v>0</v>
      </c>
      <c r="F8" s="86">
        <f t="shared" si="1"/>
        <v>0</v>
      </c>
      <c r="G8" s="86">
        <f t="shared" si="2"/>
        <v>0</v>
      </c>
      <c r="H8" s="86">
        <f t="shared" si="3"/>
        <v>0</v>
      </c>
      <c r="I8" s="86">
        <f t="shared" si="4"/>
        <v>0</v>
      </c>
      <c r="J8" s="86">
        <f t="shared" si="5"/>
        <v>0</v>
      </c>
      <c r="K8" s="86">
        <f t="shared" si="6"/>
        <v>265.05697564999832</v>
      </c>
      <c r="L8" s="86">
        <f t="shared" si="7"/>
        <v>300.44549952123288</v>
      </c>
      <c r="M8" s="86">
        <f t="shared" si="8"/>
        <v>388.91351418762349</v>
      </c>
      <c r="N8" s="86">
        <f t="shared" si="9"/>
        <v>328.92982908301821</v>
      </c>
      <c r="O8" s="86">
        <f t="shared" si="10"/>
        <v>328.85377551948454</v>
      </c>
      <c r="P8" s="86">
        <f t="shared" si="11"/>
        <v>328.80923982870081</v>
      </c>
      <c r="Q8" s="86">
        <f t="shared" si="12"/>
        <v>328.79620124268831</v>
      </c>
      <c r="R8" s="86">
        <f t="shared" si="13"/>
        <v>329.10059294634016</v>
      </c>
      <c r="S8" s="86">
        <f t="shared" si="14"/>
        <v>329.82480228650985</v>
      </c>
      <c r="T8" s="86">
        <f t="shared" si="15"/>
        <v>330.80641902111341</v>
      </c>
      <c r="U8" s="86">
        <f t="shared" si="16"/>
        <v>332.17679422734511</v>
      </c>
      <c r="V8" s="86">
        <f t="shared" si="17"/>
        <v>334.03338610741508</v>
      </c>
      <c r="W8" s="86">
        <f t="shared" si="18"/>
        <v>336.11765905710155</v>
      </c>
      <c r="X8" s="86">
        <f t="shared" si="19"/>
        <v>338.39384916243813</v>
      </c>
      <c r="Y8" s="86">
        <f t="shared" si="20"/>
        <v>340.75764226900145</v>
      </c>
      <c r="Z8" s="86">
        <f t="shared" si="21"/>
        <v>343.52231727958633</v>
      </c>
      <c r="AA8" s="86">
        <f t="shared" si="22"/>
        <v>346.55886488114453</v>
      </c>
      <c r="AB8" s="86">
        <f t="shared" si="23"/>
        <v>349.80812733852878</v>
      </c>
      <c r="AC8" s="86">
        <f t="shared" si="24"/>
        <v>353.1998129046687</v>
      </c>
      <c r="AD8" s="86">
        <f t="shared" si="25"/>
        <v>356.62557884703847</v>
      </c>
      <c r="AE8" s="86">
        <f t="shared" si="26"/>
        <v>360.06368541455095</v>
      </c>
      <c r="AF8" s="86">
        <f t="shared" si="27"/>
        <v>363.51629742095992</v>
      </c>
      <c r="AG8" s="86">
        <f t="shared" si="28"/>
        <v>366.25836676751851</v>
      </c>
      <c r="AH8" s="86">
        <f t="shared" si="29"/>
        <v>369.03125982504747</v>
      </c>
      <c r="AI8" s="86">
        <f t="shared" si="30"/>
        <v>371.83431147251633</v>
      </c>
      <c r="AJ8" s="86">
        <f t="shared" si="31"/>
        <v>374.66500718707954</v>
      </c>
      <c r="AK8" s="86">
        <f t="shared" si="32"/>
        <v>377.51913353056545</v>
      </c>
      <c r="AL8" s="86">
        <f t="shared" si="33"/>
        <v>380.39727615380895</v>
      </c>
      <c r="AM8" s="86">
        <f t="shared" si="34"/>
        <v>383.30065021737738</v>
      </c>
      <c r="AN8" s="86">
        <f t="shared" si="35"/>
        <v>386.22865853083204</v>
      </c>
      <c r="AO8" s="86">
        <f t="shared" si="36"/>
        <v>389.18128260042812</v>
      </c>
      <c r="AP8" s="87">
        <f>50%*Costs_FirstYear!AQ8*Savings_FirstYear!AR8/100</f>
        <v>0</v>
      </c>
      <c r="AQ8" s="87">
        <f>50%*Costs_FirstYear!AR8*Savings_FirstYear!AS8/100</f>
        <v>0</v>
      </c>
      <c r="AR8" s="87">
        <f>50%*Costs_FirstYear!AS8*Savings_FirstYear!AT8/100</f>
        <v>0</v>
      </c>
      <c r="AS8" s="87">
        <f>50%*Costs_FirstYear!AT8*Savings_FirstYear!AU8/100</f>
        <v>0</v>
      </c>
      <c r="AT8" s="87">
        <f>50%*Costs_FirstYear!AU8*Savings_FirstYear!AV8/100</f>
        <v>0</v>
      </c>
      <c r="AU8" s="87">
        <f>50%*Costs_FirstYear!AV8*Savings_FirstYear!AW8/100</f>
        <v>0</v>
      </c>
      <c r="AV8" s="87">
        <f>50%*Costs_FirstYear!AW8*Savings_FirstYear!AX8/100</f>
        <v>0</v>
      </c>
      <c r="AW8" s="87">
        <f>50%*Costs_FirstYear!AX8*Savings_FirstYear!AY8/100</f>
        <v>132.52848782499916</v>
      </c>
      <c r="AX8" s="87">
        <f>50%*Costs_FirstYear!AY8*Savings_FirstYear!AZ8/100</f>
        <v>150.22274976061644</v>
      </c>
      <c r="AY8" s="87">
        <f>50%*Costs_FirstYear!AZ8*Savings_FirstYear!BA8/100</f>
        <v>194.45675709381175</v>
      </c>
      <c r="AZ8" s="87">
        <f>50%*Costs_FirstYear!BA8*Savings_FirstYear!BB8/100</f>
        <v>164.4649145415091</v>
      </c>
      <c r="BA8" s="87">
        <f>50%*Costs_FirstYear!BB8*Savings_FirstYear!BC8/100</f>
        <v>164.42688775974227</v>
      </c>
      <c r="BB8" s="87">
        <f>50%*Costs_FirstYear!BC8*Savings_FirstYear!BD8/100</f>
        <v>164.40461991435041</v>
      </c>
      <c r="BC8" s="87">
        <f>50%*Costs_FirstYear!BD8*Savings_FirstYear!BE8/100</f>
        <v>164.39810062134416</v>
      </c>
      <c r="BD8" s="87">
        <f>50%*Costs_FirstYear!BE8*Savings_FirstYear!BF8/100</f>
        <v>164.55029647317008</v>
      </c>
      <c r="BE8" s="87">
        <f>50%*Costs_FirstYear!BF8*Savings_FirstYear!BG8/100</f>
        <v>164.91240114325493</v>
      </c>
      <c r="BF8" s="87">
        <f>50%*Costs_FirstYear!BG8*Savings_FirstYear!BH8/100</f>
        <v>165.40320951055671</v>
      </c>
      <c r="BG8" s="87">
        <f>50%*Costs_FirstYear!BH8*Savings_FirstYear!BI8/100</f>
        <v>166.08839711367256</v>
      </c>
      <c r="BH8" s="87">
        <f>50%*Costs_FirstYear!BI8*Savings_FirstYear!BJ8/100</f>
        <v>167.01669305370754</v>
      </c>
      <c r="BI8" s="87">
        <f>50%*Costs_FirstYear!BJ8*Savings_FirstYear!BK8/100</f>
        <v>168.05882952855077</v>
      </c>
      <c r="BJ8" s="87">
        <f>50%*Costs_FirstYear!BK8*Savings_FirstYear!BL8/100</f>
        <v>169.19692458121906</v>
      </c>
      <c r="BK8" s="87">
        <f>50%*Costs_FirstYear!BL8*Savings_FirstYear!BM8/100</f>
        <v>170.37882113450073</v>
      </c>
      <c r="BL8" s="87">
        <f>50%*Costs_FirstYear!BM8*Savings_FirstYear!BN8/100</f>
        <v>171.76115863979317</v>
      </c>
      <c r="BM8" s="87">
        <f>50%*Costs_FirstYear!BN8*Savings_FirstYear!BO8/100</f>
        <v>173.27943244057226</v>
      </c>
      <c r="BN8" s="87">
        <f>50%*Costs_FirstYear!BO8*Savings_FirstYear!BP8/100</f>
        <v>174.90406366926439</v>
      </c>
      <c r="BO8" s="87">
        <f>50%*Costs_FirstYear!BP8*Savings_FirstYear!BQ8/100</f>
        <v>176.59990645233435</v>
      </c>
      <c r="BP8" s="87">
        <f>50%*Costs_FirstYear!BQ8*Savings_FirstYear!BR8/100</f>
        <v>178.31278942351923</v>
      </c>
      <c r="BQ8" s="87">
        <f>50%*Costs_FirstYear!BR8*Savings_FirstYear!BS8/100</f>
        <v>180.03184270727547</v>
      </c>
      <c r="BR8" s="87">
        <f>50%*Costs_FirstYear!BS8*Savings_FirstYear!BT8/100</f>
        <v>181.75814871047996</v>
      </c>
      <c r="BS8" s="87">
        <f>50%*Costs_FirstYear!BT8*Savings_FirstYear!BU8/100</f>
        <v>183.12918338375925</v>
      </c>
      <c r="BT8" s="87">
        <f>50%*Costs_FirstYear!BU8*Savings_FirstYear!BV8/100</f>
        <v>184.51562991252374</v>
      </c>
      <c r="BU8" s="87">
        <f>50%*Costs_FirstYear!BV8*Savings_FirstYear!BW8/100</f>
        <v>185.91715573625817</v>
      </c>
      <c r="BV8" s="87">
        <f>50%*Costs_FirstYear!BW8*Savings_FirstYear!BX8/100</f>
        <v>187.33250359353977</v>
      </c>
      <c r="BW8" s="87">
        <f>50%*Costs_FirstYear!BX8*Savings_FirstYear!BY8/100</f>
        <v>188.75956676528273</v>
      </c>
      <c r="BX8" s="87">
        <f>50%*Costs_FirstYear!BY8*Savings_FirstYear!BZ8/100</f>
        <v>190.19863807690447</v>
      </c>
      <c r="BY8" s="87">
        <f>50%*Costs_FirstYear!BZ8*Savings_FirstYear!CA8/100</f>
        <v>191.65032510868869</v>
      </c>
      <c r="BZ8" s="87">
        <f>50%*Costs_FirstYear!CA8*Savings_FirstYear!CB8/100</f>
        <v>193.11432926541602</v>
      </c>
      <c r="CA8" s="87">
        <f>50%*Costs_FirstYear!CB8*Savings_FirstYear!CC8/100</f>
        <v>194.59064130021406</v>
      </c>
      <c r="CB8" s="88">
        <f>50%*Costs_FirstYear!AQ8*Savings_FirstYear!AR8/100</f>
        <v>0</v>
      </c>
      <c r="CC8" s="88">
        <f>50%*Costs_FirstYear!AR8*Savings_FirstYear!AS8/100</f>
        <v>0</v>
      </c>
      <c r="CD8" s="88">
        <f>50%*Costs_FirstYear!AS8*Savings_FirstYear!AT8/100</f>
        <v>0</v>
      </c>
      <c r="CE8" s="88">
        <f>50%*Costs_FirstYear!AT8*Savings_FirstYear!AU8/100</f>
        <v>0</v>
      </c>
      <c r="CF8" s="88">
        <f>50%*Costs_FirstYear!AU8*Savings_FirstYear!AV8/100</f>
        <v>0</v>
      </c>
      <c r="CG8" s="88">
        <f>50%*Costs_FirstYear!AV8*Savings_FirstYear!AW8/100</f>
        <v>0</v>
      </c>
      <c r="CH8" s="88">
        <f>50%*Costs_FirstYear!AW8*Savings_FirstYear!AX8/100</f>
        <v>0</v>
      </c>
      <c r="CI8" s="88">
        <f>50%*Costs_FirstYear!AX8*Savings_FirstYear!AY8/100</f>
        <v>132.52848782499916</v>
      </c>
      <c r="CJ8" s="88">
        <f>50%*Costs_FirstYear!AY8*Savings_FirstYear!AZ8/100</f>
        <v>150.22274976061644</v>
      </c>
      <c r="CK8" s="88">
        <f>50%*Costs_FirstYear!AZ8*Savings_FirstYear!BA8/100</f>
        <v>194.45675709381175</v>
      </c>
      <c r="CL8" s="88">
        <f>50%*Costs_FirstYear!BA8*Savings_FirstYear!BB8/100</f>
        <v>164.4649145415091</v>
      </c>
      <c r="CM8" s="88">
        <f>50%*Costs_FirstYear!BB8*Savings_FirstYear!BC8/100</f>
        <v>164.42688775974227</v>
      </c>
      <c r="CN8" s="88">
        <f>50%*Costs_FirstYear!BC8*Savings_FirstYear!BD8/100</f>
        <v>164.40461991435041</v>
      </c>
      <c r="CO8" s="88">
        <f>50%*Costs_FirstYear!BD8*Savings_FirstYear!BE8/100</f>
        <v>164.39810062134416</v>
      </c>
      <c r="CP8" s="88">
        <f>50%*Costs_FirstYear!BE8*Savings_FirstYear!BF8/100</f>
        <v>164.55029647317008</v>
      </c>
      <c r="CQ8" s="88">
        <f>50%*Costs_FirstYear!BF8*Savings_FirstYear!BG8/100</f>
        <v>164.91240114325493</v>
      </c>
      <c r="CR8" s="88">
        <f>50%*Costs_FirstYear!BG8*Savings_FirstYear!BH8/100</f>
        <v>165.40320951055671</v>
      </c>
      <c r="CS8" s="88">
        <f>50%*Costs_FirstYear!BH8*Savings_FirstYear!BI8/100</f>
        <v>166.08839711367256</v>
      </c>
      <c r="CT8" s="88">
        <f>50%*Costs_FirstYear!BI8*Savings_FirstYear!BJ8/100</f>
        <v>167.01669305370754</v>
      </c>
      <c r="CU8" s="88">
        <f>50%*Costs_FirstYear!BJ8*Savings_FirstYear!BK8/100</f>
        <v>168.05882952855077</v>
      </c>
      <c r="CV8" s="88">
        <f>50%*Costs_FirstYear!BK8*Savings_FirstYear!BL8/100</f>
        <v>169.19692458121906</v>
      </c>
      <c r="CW8" s="88">
        <f>50%*Costs_FirstYear!BL8*Savings_FirstYear!BM8/100</f>
        <v>170.37882113450073</v>
      </c>
      <c r="CX8" s="88">
        <f>50%*Costs_FirstYear!BM8*Savings_FirstYear!BN8/100</f>
        <v>171.76115863979317</v>
      </c>
      <c r="CY8" s="88">
        <f>50%*Costs_FirstYear!BN8*Savings_FirstYear!BO8/100</f>
        <v>173.27943244057226</v>
      </c>
      <c r="CZ8" s="88">
        <f>50%*Costs_FirstYear!BO8*Savings_FirstYear!BP8/100</f>
        <v>174.90406366926439</v>
      </c>
      <c r="DA8" s="88">
        <f>50%*Costs_FirstYear!BP8*Savings_FirstYear!BQ8/100</f>
        <v>176.59990645233435</v>
      </c>
      <c r="DB8" s="88">
        <f>50%*Costs_FirstYear!BQ8*Savings_FirstYear!BR8/100</f>
        <v>178.31278942351923</v>
      </c>
      <c r="DC8" s="88">
        <f>50%*Costs_FirstYear!BR8*Savings_FirstYear!BS8/100</f>
        <v>180.03184270727547</v>
      </c>
      <c r="DD8" s="88">
        <f>50%*Costs_FirstYear!BS8*Savings_FirstYear!BT8/100</f>
        <v>181.75814871047996</v>
      </c>
      <c r="DE8" s="88">
        <f>50%*Costs_FirstYear!BT8*Savings_FirstYear!BU8/100</f>
        <v>183.12918338375925</v>
      </c>
      <c r="DF8" s="88">
        <f>50%*Costs_FirstYear!BU8*Savings_FirstYear!BV8/100</f>
        <v>184.51562991252374</v>
      </c>
      <c r="DG8" s="88">
        <f>50%*Costs_FirstYear!BV8*Savings_FirstYear!BW8/100</f>
        <v>185.91715573625817</v>
      </c>
      <c r="DH8" s="88">
        <f>50%*Costs_FirstYear!BW8*Savings_FirstYear!BX8/100</f>
        <v>187.33250359353977</v>
      </c>
      <c r="DI8" s="88">
        <f>50%*Costs_FirstYear!BX8*Savings_FirstYear!BY8/100</f>
        <v>188.75956676528273</v>
      </c>
      <c r="DJ8" s="88">
        <f>50%*Costs_FirstYear!BY8*Savings_FirstYear!BZ8/100</f>
        <v>190.19863807690447</v>
      </c>
      <c r="DK8" s="88">
        <f>50%*Costs_FirstYear!BZ8*Savings_FirstYear!CA8/100</f>
        <v>191.65032510868869</v>
      </c>
      <c r="DL8" s="88">
        <f>50%*Costs_FirstYear!CA8*Savings_FirstYear!CB8/100</f>
        <v>193.11432926541602</v>
      </c>
      <c r="DM8" s="88">
        <f>50%*Costs_FirstYear!CB8*Savings_FirstYear!CC8/100</f>
        <v>194.59064130021406</v>
      </c>
    </row>
    <row r="9" spans="2:117" x14ac:dyDescent="0.35">
      <c r="B9" s="27" t="s">
        <v>2073</v>
      </c>
      <c r="C9" s="27" t="s">
        <v>60</v>
      </c>
      <c r="D9" s="86">
        <f t="shared" si="37"/>
        <v>0</v>
      </c>
      <c r="E9" s="86">
        <f t="shared" si="0"/>
        <v>0</v>
      </c>
      <c r="F9" s="86">
        <f t="shared" si="1"/>
        <v>0</v>
      </c>
      <c r="G9" s="86">
        <f t="shared" si="2"/>
        <v>0</v>
      </c>
      <c r="H9" s="86">
        <f t="shared" si="3"/>
        <v>0</v>
      </c>
      <c r="I9" s="86">
        <f t="shared" si="4"/>
        <v>0</v>
      </c>
      <c r="J9" s="86">
        <f t="shared" si="5"/>
        <v>0</v>
      </c>
      <c r="K9" s="86">
        <f t="shared" si="6"/>
        <v>1804.9969948525991</v>
      </c>
      <c r="L9" s="86">
        <f t="shared" si="7"/>
        <v>1800.4476713220927</v>
      </c>
      <c r="M9" s="86">
        <f t="shared" si="8"/>
        <v>1796.0448203937401</v>
      </c>
      <c r="N9" s="86">
        <f t="shared" si="9"/>
        <v>1791.7877326262824</v>
      </c>
      <c r="O9" s="86">
        <f t="shared" si="10"/>
        <v>1787.6757113220986</v>
      </c>
      <c r="P9" s="86">
        <f t="shared" si="11"/>
        <v>1783.7080724420202</v>
      </c>
      <c r="Q9" s="86">
        <f t="shared" si="12"/>
        <v>1779.8841445213197</v>
      </c>
      <c r="R9" s="86">
        <f t="shared" si="13"/>
        <v>1779.4487378724962</v>
      </c>
      <c r="S9" s="86">
        <f t="shared" si="14"/>
        <v>1782.2022557673563</v>
      </c>
      <c r="T9" s="86">
        <f t="shared" si="15"/>
        <v>1785.0189275568296</v>
      </c>
      <c r="U9" s="86">
        <f t="shared" si="16"/>
        <v>1790.0089666529655</v>
      </c>
      <c r="V9" s="86">
        <f t="shared" si="17"/>
        <v>1798.7405580974028</v>
      </c>
      <c r="W9" s="86">
        <f t="shared" si="18"/>
        <v>1807.4649783285663</v>
      </c>
      <c r="X9" s="86">
        <f t="shared" si="19"/>
        <v>1816.184089003357</v>
      </c>
      <c r="Y9" s="86">
        <f t="shared" si="20"/>
        <v>1824.9055701512705</v>
      </c>
      <c r="Z9" s="86">
        <f t="shared" si="21"/>
        <v>1838.0581048140341</v>
      </c>
      <c r="AA9" s="86">
        <f t="shared" si="22"/>
        <v>1852.3152203113516</v>
      </c>
      <c r="AB9" s="86">
        <f t="shared" si="23"/>
        <v>1866.534481503121</v>
      </c>
      <c r="AC9" s="86">
        <f t="shared" si="24"/>
        <v>1880.738684637307</v>
      </c>
      <c r="AD9" s="86">
        <f t="shared" si="25"/>
        <v>1894.9422812289515</v>
      </c>
      <c r="AE9" s="86">
        <f t="shared" si="26"/>
        <v>1909.1492271445347</v>
      </c>
      <c r="AF9" s="86">
        <f t="shared" si="27"/>
        <v>1923.3696224908115</v>
      </c>
      <c r="AG9" s="86">
        <f t="shared" si="28"/>
        <v>1939.4561271967582</v>
      </c>
      <c r="AH9" s="86">
        <f t="shared" si="29"/>
        <v>1955.6599945016112</v>
      </c>
      <c r="AI9" s="86">
        <f t="shared" si="30"/>
        <v>1971.9308987070303</v>
      </c>
      <c r="AJ9" s="86">
        <f t="shared" si="31"/>
        <v>1988.2798219798653</v>
      </c>
      <c r="AK9" s="86">
        <f t="shared" si="32"/>
        <v>2004.72807707269</v>
      </c>
      <c r="AL9" s="86">
        <f t="shared" si="33"/>
        <v>2021.2804621662601</v>
      </c>
      <c r="AM9" s="86">
        <f t="shared" si="34"/>
        <v>2037.9370857873589</v>
      </c>
      <c r="AN9" s="86">
        <f t="shared" si="35"/>
        <v>2054.7020299519172</v>
      </c>
      <c r="AO9" s="86">
        <f t="shared" si="36"/>
        <v>2071.5903085991199</v>
      </c>
      <c r="AP9" s="87">
        <f>50%*Costs_FirstYear!AQ9*Savings_FirstYear!AR9/100</f>
        <v>0</v>
      </c>
      <c r="AQ9" s="87">
        <f>50%*Costs_FirstYear!AR9*Savings_FirstYear!AS9/100</f>
        <v>0</v>
      </c>
      <c r="AR9" s="87">
        <f>50%*Costs_FirstYear!AS9*Savings_FirstYear!AT9/100</f>
        <v>0</v>
      </c>
      <c r="AS9" s="87">
        <f>50%*Costs_FirstYear!AT9*Savings_FirstYear!AU9/100</f>
        <v>0</v>
      </c>
      <c r="AT9" s="87">
        <f>50%*Costs_FirstYear!AU9*Savings_FirstYear!AV9/100</f>
        <v>0</v>
      </c>
      <c r="AU9" s="87">
        <f>50%*Costs_FirstYear!AV9*Savings_FirstYear!AW9/100</f>
        <v>0</v>
      </c>
      <c r="AV9" s="87">
        <f>50%*Costs_FirstYear!AW9*Savings_FirstYear!AX9/100</f>
        <v>0</v>
      </c>
      <c r="AW9" s="87">
        <f>50%*Costs_FirstYear!AX9*Savings_FirstYear!AY9/100</f>
        <v>902.49849742629954</v>
      </c>
      <c r="AX9" s="87">
        <f>50%*Costs_FirstYear!AY9*Savings_FirstYear!AZ9/100</f>
        <v>900.22383566104634</v>
      </c>
      <c r="AY9" s="87">
        <f>50%*Costs_FirstYear!AZ9*Savings_FirstYear!BA9/100</f>
        <v>898.02241019687006</v>
      </c>
      <c r="AZ9" s="87">
        <f>50%*Costs_FirstYear!BA9*Savings_FirstYear!BB9/100</f>
        <v>895.89386631314119</v>
      </c>
      <c r="BA9" s="87">
        <f>50%*Costs_FirstYear!BB9*Savings_FirstYear!BC9/100</f>
        <v>893.83785566104928</v>
      </c>
      <c r="BB9" s="87">
        <f>50%*Costs_FirstYear!BC9*Savings_FirstYear!BD9/100</f>
        <v>891.85403622101012</v>
      </c>
      <c r="BC9" s="87">
        <f>50%*Costs_FirstYear!BD9*Savings_FirstYear!BE9/100</f>
        <v>889.94207226065987</v>
      </c>
      <c r="BD9" s="87">
        <f>50%*Costs_FirstYear!BE9*Savings_FirstYear!BF9/100</f>
        <v>889.72436893624808</v>
      </c>
      <c r="BE9" s="87">
        <f>50%*Costs_FirstYear!BF9*Savings_FirstYear!BG9/100</f>
        <v>891.10112788367815</v>
      </c>
      <c r="BF9" s="87">
        <f>50%*Costs_FirstYear!BG9*Savings_FirstYear!BH9/100</f>
        <v>892.50946377841478</v>
      </c>
      <c r="BG9" s="87">
        <f>50%*Costs_FirstYear!BH9*Savings_FirstYear!BI9/100</f>
        <v>895.00448332648273</v>
      </c>
      <c r="BH9" s="87">
        <f>50%*Costs_FirstYear!BI9*Savings_FirstYear!BJ9/100</f>
        <v>899.37027904870138</v>
      </c>
      <c r="BI9" s="87">
        <f>50%*Costs_FirstYear!BJ9*Savings_FirstYear!BK9/100</f>
        <v>903.73248916428315</v>
      </c>
      <c r="BJ9" s="87">
        <f>50%*Costs_FirstYear!BK9*Savings_FirstYear!BL9/100</f>
        <v>908.09204450167852</v>
      </c>
      <c r="BK9" s="87">
        <f>50%*Costs_FirstYear!BL9*Savings_FirstYear!BM9/100</f>
        <v>912.45278507563523</v>
      </c>
      <c r="BL9" s="87">
        <f>50%*Costs_FirstYear!BM9*Savings_FirstYear!BN9/100</f>
        <v>919.02905240701705</v>
      </c>
      <c r="BM9" s="87">
        <f>50%*Costs_FirstYear!BN9*Savings_FirstYear!BO9/100</f>
        <v>926.1576101556758</v>
      </c>
      <c r="BN9" s="87">
        <f>50%*Costs_FirstYear!BO9*Savings_FirstYear!BP9/100</f>
        <v>933.26724075156051</v>
      </c>
      <c r="BO9" s="87">
        <f>50%*Costs_FirstYear!BP9*Savings_FirstYear!BQ9/100</f>
        <v>940.36934231865348</v>
      </c>
      <c r="BP9" s="87">
        <f>50%*Costs_FirstYear!BQ9*Savings_FirstYear!BR9/100</f>
        <v>947.47114061447576</v>
      </c>
      <c r="BQ9" s="87">
        <f>50%*Costs_FirstYear!BR9*Savings_FirstYear!BS9/100</f>
        <v>954.57461357226737</v>
      </c>
      <c r="BR9" s="87">
        <f>50%*Costs_FirstYear!BS9*Savings_FirstYear!BT9/100</f>
        <v>961.68481124540574</v>
      </c>
      <c r="BS9" s="87">
        <f>50%*Costs_FirstYear!BT9*Savings_FirstYear!BU9/100</f>
        <v>969.72806359837909</v>
      </c>
      <c r="BT9" s="87">
        <f>50%*Costs_FirstYear!BU9*Savings_FirstYear!BV9/100</f>
        <v>977.8299972508056</v>
      </c>
      <c r="BU9" s="87">
        <f>50%*Costs_FirstYear!BV9*Savings_FirstYear!BW9/100</f>
        <v>985.96544935351517</v>
      </c>
      <c r="BV9" s="87">
        <f>50%*Costs_FirstYear!BW9*Savings_FirstYear!BX9/100</f>
        <v>994.13991098993267</v>
      </c>
      <c r="BW9" s="87">
        <f>50%*Costs_FirstYear!BX9*Savings_FirstYear!BY9/100</f>
        <v>1002.364038536345</v>
      </c>
      <c r="BX9" s="87">
        <f>50%*Costs_FirstYear!BY9*Savings_FirstYear!BZ9/100</f>
        <v>1010.6402310831301</v>
      </c>
      <c r="BY9" s="87">
        <f>50%*Costs_FirstYear!BZ9*Savings_FirstYear!CA9/100</f>
        <v>1018.9685428936795</v>
      </c>
      <c r="BZ9" s="87">
        <f>50%*Costs_FirstYear!CA9*Savings_FirstYear!CB9/100</f>
        <v>1027.3510149759586</v>
      </c>
      <c r="CA9" s="87">
        <f>50%*Costs_FirstYear!CB9*Savings_FirstYear!CC9/100</f>
        <v>1035.79515429956</v>
      </c>
      <c r="CB9" s="88">
        <f>50%*Costs_FirstYear!AQ9*Savings_FirstYear!AR9/100</f>
        <v>0</v>
      </c>
      <c r="CC9" s="88">
        <f>50%*Costs_FirstYear!AR9*Savings_FirstYear!AS9/100</f>
        <v>0</v>
      </c>
      <c r="CD9" s="88">
        <f>50%*Costs_FirstYear!AS9*Savings_FirstYear!AT9/100</f>
        <v>0</v>
      </c>
      <c r="CE9" s="88">
        <f>50%*Costs_FirstYear!AT9*Savings_FirstYear!AU9/100</f>
        <v>0</v>
      </c>
      <c r="CF9" s="88">
        <f>50%*Costs_FirstYear!AU9*Savings_FirstYear!AV9/100</f>
        <v>0</v>
      </c>
      <c r="CG9" s="88">
        <f>50%*Costs_FirstYear!AV9*Savings_FirstYear!AW9/100</f>
        <v>0</v>
      </c>
      <c r="CH9" s="88">
        <f>50%*Costs_FirstYear!AW9*Savings_FirstYear!AX9/100</f>
        <v>0</v>
      </c>
      <c r="CI9" s="88">
        <f>50%*Costs_FirstYear!AX9*Savings_FirstYear!AY9/100</f>
        <v>902.49849742629954</v>
      </c>
      <c r="CJ9" s="88">
        <f>50%*Costs_FirstYear!AY9*Savings_FirstYear!AZ9/100</f>
        <v>900.22383566104634</v>
      </c>
      <c r="CK9" s="88">
        <f>50%*Costs_FirstYear!AZ9*Savings_FirstYear!BA9/100</f>
        <v>898.02241019687006</v>
      </c>
      <c r="CL9" s="88">
        <f>50%*Costs_FirstYear!BA9*Savings_FirstYear!BB9/100</f>
        <v>895.89386631314119</v>
      </c>
      <c r="CM9" s="88">
        <f>50%*Costs_FirstYear!BB9*Savings_FirstYear!BC9/100</f>
        <v>893.83785566104928</v>
      </c>
      <c r="CN9" s="88">
        <f>50%*Costs_FirstYear!BC9*Savings_FirstYear!BD9/100</f>
        <v>891.85403622101012</v>
      </c>
      <c r="CO9" s="88">
        <f>50%*Costs_FirstYear!BD9*Savings_FirstYear!BE9/100</f>
        <v>889.94207226065987</v>
      </c>
      <c r="CP9" s="88">
        <f>50%*Costs_FirstYear!BE9*Savings_FirstYear!BF9/100</f>
        <v>889.72436893624808</v>
      </c>
      <c r="CQ9" s="88">
        <f>50%*Costs_FirstYear!BF9*Savings_FirstYear!BG9/100</f>
        <v>891.10112788367815</v>
      </c>
      <c r="CR9" s="88">
        <f>50%*Costs_FirstYear!BG9*Savings_FirstYear!BH9/100</f>
        <v>892.50946377841478</v>
      </c>
      <c r="CS9" s="88">
        <f>50%*Costs_FirstYear!BH9*Savings_FirstYear!BI9/100</f>
        <v>895.00448332648273</v>
      </c>
      <c r="CT9" s="88">
        <f>50%*Costs_FirstYear!BI9*Savings_FirstYear!BJ9/100</f>
        <v>899.37027904870138</v>
      </c>
      <c r="CU9" s="88">
        <f>50%*Costs_FirstYear!BJ9*Savings_FirstYear!BK9/100</f>
        <v>903.73248916428315</v>
      </c>
      <c r="CV9" s="88">
        <f>50%*Costs_FirstYear!BK9*Savings_FirstYear!BL9/100</f>
        <v>908.09204450167852</v>
      </c>
      <c r="CW9" s="88">
        <f>50%*Costs_FirstYear!BL9*Savings_FirstYear!BM9/100</f>
        <v>912.45278507563523</v>
      </c>
      <c r="CX9" s="88">
        <f>50%*Costs_FirstYear!BM9*Savings_FirstYear!BN9/100</f>
        <v>919.02905240701705</v>
      </c>
      <c r="CY9" s="88">
        <f>50%*Costs_FirstYear!BN9*Savings_FirstYear!BO9/100</f>
        <v>926.1576101556758</v>
      </c>
      <c r="CZ9" s="88">
        <f>50%*Costs_FirstYear!BO9*Savings_FirstYear!BP9/100</f>
        <v>933.26724075156051</v>
      </c>
      <c r="DA9" s="88">
        <f>50%*Costs_FirstYear!BP9*Savings_FirstYear!BQ9/100</f>
        <v>940.36934231865348</v>
      </c>
      <c r="DB9" s="88">
        <f>50%*Costs_FirstYear!BQ9*Savings_FirstYear!BR9/100</f>
        <v>947.47114061447576</v>
      </c>
      <c r="DC9" s="88">
        <f>50%*Costs_FirstYear!BR9*Savings_FirstYear!BS9/100</f>
        <v>954.57461357226737</v>
      </c>
      <c r="DD9" s="88">
        <f>50%*Costs_FirstYear!BS9*Savings_FirstYear!BT9/100</f>
        <v>961.68481124540574</v>
      </c>
      <c r="DE9" s="88">
        <f>50%*Costs_FirstYear!BT9*Savings_FirstYear!BU9/100</f>
        <v>969.72806359837909</v>
      </c>
      <c r="DF9" s="88">
        <f>50%*Costs_FirstYear!BU9*Savings_FirstYear!BV9/100</f>
        <v>977.8299972508056</v>
      </c>
      <c r="DG9" s="88">
        <f>50%*Costs_FirstYear!BV9*Savings_FirstYear!BW9/100</f>
        <v>985.96544935351517</v>
      </c>
      <c r="DH9" s="88">
        <f>50%*Costs_FirstYear!BW9*Savings_FirstYear!BX9/100</f>
        <v>994.13991098993267</v>
      </c>
      <c r="DI9" s="88">
        <f>50%*Costs_FirstYear!BX9*Savings_FirstYear!BY9/100</f>
        <v>1002.364038536345</v>
      </c>
      <c r="DJ9" s="88">
        <f>50%*Costs_FirstYear!BY9*Savings_FirstYear!BZ9/100</f>
        <v>1010.6402310831301</v>
      </c>
      <c r="DK9" s="88">
        <f>50%*Costs_FirstYear!BZ9*Savings_FirstYear!CA9/100</f>
        <v>1018.9685428936795</v>
      </c>
      <c r="DL9" s="88">
        <f>50%*Costs_FirstYear!CA9*Savings_FirstYear!CB9/100</f>
        <v>1027.3510149759586</v>
      </c>
      <c r="DM9" s="88">
        <f>50%*Costs_FirstYear!CB9*Savings_FirstYear!CC9/100</f>
        <v>1035.79515429956</v>
      </c>
    </row>
    <row r="10" spans="2:117" x14ac:dyDescent="0.35">
      <c r="B10" s="27" t="s">
        <v>2074</v>
      </c>
      <c r="C10" s="27" t="s">
        <v>125</v>
      </c>
      <c r="D10" s="86">
        <f t="shared" si="37"/>
        <v>0</v>
      </c>
      <c r="E10" s="86">
        <f t="shared" si="0"/>
        <v>0</v>
      </c>
      <c r="F10" s="86">
        <f t="shared" si="1"/>
        <v>0</v>
      </c>
      <c r="G10" s="86">
        <f t="shared" si="2"/>
        <v>0</v>
      </c>
      <c r="H10" s="86">
        <f t="shared" si="3"/>
        <v>0</v>
      </c>
      <c r="I10" s="86">
        <f t="shared" si="4"/>
        <v>0</v>
      </c>
      <c r="J10" s="86">
        <f t="shared" si="5"/>
        <v>0</v>
      </c>
      <c r="K10" s="86">
        <f t="shared" si="6"/>
        <v>460.69758680578491</v>
      </c>
      <c r="L10" s="86">
        <f t="shared" si="7"/>
        <v>375.07490457170024</v>
      </c>
      <c r="M10" s="86">
        <f t="shared" si="8"/>
        <v>375.16316722796944</v>
      </c>
      <c r="N10" s="86">
        <f t="shared" si="9"/>
        <v>375.28948209912699</v>
      </c>
      <c r="O10" s="86">
        <f t="shared" si="10"/>
        <v>375.45386353597468</v>
      </c>
      <c r="P10" s="86">
        <f t="shared" si="11"/>
        <v>375.65632975056513</v>
      </c>
      <c r="Q10" s="86">
        <f t="shared" si="12"/>
        <v>375.89690281820515</v>
      </c>
      <c r="R10" s="86">
        <f t="shared" si="13"/>
        <v>376.79687558730734</v>
      </c>
      <c r="S10" s="86">
        <f t="shared" si="14"/>
        <v>378.37289486454051</v>
      </c>
      <c r="T10" s="86">
        <f t="shared" si="15"/>
        <v>380.02522101838224</v>
      </c>
      <c r="U10" s="86">
        <f t="shared" si="16"/>
        <v>382.10700644172977</v>
      </c>
      <c r="V10" s="86">
        <f t="shared" si="17"/>
        <v>384.95416984003379</v>
      </c>
      <c r="W10" s="86">
        <f t="shared" si="18"/>
        <v>387.87687996035237</v>
      </c>
      <c r="X10" s="86">
        <f t="shared" si="19"/>
        <v>390.81453929570517</v>
      </c>
      <c r="Y10" s="86">
        <f t="shared" si="20"/>
        <v>393.76880852370419</v>
      </c>
      <c r="Z10" s="86">
        <f t="shared" si="21"/>
        <v>397.58774356132415</v>
      </c>
      <c r="AA10" s="86">
        <f t="shared" si="22"/>
        <v>401.70938293251908</v>
      </c>
      <c r="AB10" s="86">
        <f t="shared" si="23"/>
        <v>405.86161048949936</v>
      </c>
      <c r="AC10" s="86">
        <f t="shared" si="24"/>
        <v>410.03034629696629</v>
      </c>
      <c r="AD10" s="86">
        <f t="shared" si="25"/>
        <v>414.21892296682284</v>
      </c>
      <c r="AE10" s="86">
        <f t="shared" si="26"/>
        <v>418.42853789774074</v>
      </c>
      <c r="AF10" s="86">
        <f t="shared" si="27"/>
        <v>422.66139781689532</v>
      </c>
      <c r="AG10" s="86">
        <f t="shared" si="28"/>
        <v>426.30434641677016</v>
      </c>
      <c r="AH10" s="86">
        <f t="shared" si="29"/>
        <v>429.988818163806</v>
      </c>
      <c r="AI10" s="86">
        <f t="shared" si="30"/>
        <v>433.70161542394868</v>
      </c>
      <c r="AJ10" s="86">
        <f t="shared" si="31"/>
        <v>437.44410815752229</v>
      </c>
      <c r="AK10" s="86">
        <f t="shared" si="32"/>
        <v>441.22065051015306</v>
      </c>
      <c r="AL10" s="86">
        <f t="shared" si="33"/>
        <v>445.03261670130394</v>
      </c>
      <c r="AM10" s="86">
        <f t="shared" si="34"/>
        <v>448.88021798823996</v>
      </c>
      <c r="AN10" s="86">
        <f t="shared" si="35"/>
        <v>452.76261038434632</v>
      </c>
      <c r="AO10" s="86">
        <f t="shared" si="36"/>
        <v>456.68115315591831</v>
      </c>
      <c r="AP10" s="87">
        <f>50%*Costs_FirstYear!AQ10*Savings_FirstYear!AR10/100</f>
        <v>0</v>
      </c>
      <c r="AQ10" s="87">
        <f>50%*Costs_FirstYear!AR10*Savings_FirstYear!AS10/100</f>
        <v>0</v>
      </c>
      <c r="AR10" s="87">
        <f>50%*Costs_FirstYear!AS10*Savings_FirstYear!AT10/100</f>
        <v>0</v>
      </c>
      <c r="AS10" s="87">
        <f>50%*Costs_FirstYear!AT10*Savings_FirstYear!AU10/100</f>
        <v>0</v>
      </c>
      <c r="AT10" s="87">
        <f>50%*Costs_FirstYear!AU10*Savings_FirstYear!AV10/100</f>
        <v>0</v>
      </c>
      <c r="AU10" s="87">
        <f>50%*Costs_FirstYear!AV10*Savings_FirstYear!AW10/100</f>
        <v>0</v>
      </c>
      <c r="AV10" s="87">
        <f>50%*Costs_FirstYear!AW10*Savings_FirstYear!AX10/100</f>
        <v>0</v>
      </c>
      <c r="AW10" s="87">
        <f>50%*Costs_FirstYear!AX10*Savings_FirstYear!AY10/100</f>
        <v>230.34879340289245</v>
      </c>
      <c r="AX10" s="87">
        <f>50%*Costs_FirstYear!AY10*Savings_FirstYear!AZ10/100</f>
        <v>187.53745228585012</v>
      </c>
      <c r="AY10" s="87">
        <f>50%*Costs_FirstYear!AZ10*Savings_FirstYear!BA10/100</f>
        <v>187.58158361398472</v>
      </c>
      <c r="AZ10" s="87">
        <f>50%*Costs_FirstYear!BA10*Savings_FirstYear!BB10/100</f>
        <v>187.64474104956349</v>
      </c>
      <c r="BA10" s="87">
        <f>50%*Costs_FirstYear!BB10*Savings_FirstYear!BC10/100</f>
        <v>187.72693176798734</v>
      </c>
      <c r="BB10" s="87">
        <f>50%*Costs_FirstYear!BC10*Savings_FirstYear!BD10/100</f>
        <v>187.82816487528257</v>
      </c>
      <c r="BC10" s="87">
        <f>50%*Costs_FirstYear!BD10*Savings_FirstYear!BE10/100</f>
        <v>187.94845140910257</v>
      </c>
      <c r="BD10" s="87">
        <f>50%*Costs_FirstYear!BE10*Savings_FirstYear!BF10/100</f>
        <v>188.39843779365367</v>
      </c>
      <c r="BE10" s="87">
        <f>50%*Costs_FirstYear!BF10*Savings_FirstYear!BG10/100</f>
        <v>189.18644743227026</v>
      </c>
      <c r="BF10" s="87">
        <f>50%*Costs_FirstYear!BG10*Savings_FirstYear!BH10/100</f>
        <v>190.01261050919112</v>
      </c>
      <c r="BG10" s="87">
        <f>50%*Costs_FirstYear!BH10*Savings_FirstYear!BI10/100</f>
        <v>191.05350322086488</v>
      </c>
      <c r="BH10" s="87">
        <f>50%*Costs_FirstYear!BI10*Savings_FirstYear!BJ10/100</f>
        <v>192.47708492001689</v>
      </c>
      <c r="BI10" s="87">
        <f>50%*Costs_FirstYear!BJ10*Savings_FirstYear!BK10/100</f>
        <v>193.93843998017618</v>
      </c>
      <c r="BJ10" s="87">
        <f>50%*Costs_FirstYear!BK10*Savings_FirstYear!BL10/100</f>
        <v>195.40726964785259</v>
      </c>
      <c r="BK10" s="87">
        <f>50%*Costs_FirstYear!BL10*Savings_FirstYear!BM10/100</f>
        <v>196.8844042618521</v>
      </c>
      <c r="BL10" s="87">
        <f>50%*Costs_FirstYear!BM10*Savings_FirstYear!BN10/100</f>
        <v>198.79387178066207</v>
      </c>
      <c r="BM10" s="87">
        <f>50%*Costs_FirstYear!BN10*Savings_FirstYear!BO10/100</f>
        <v>200.85469146625954</v>
      </c>
      <c r="BN10" s="87">
        <f>50%*Costs_FirstYear!BO10*Savings_FirstYear!BP10/100</f>
        <v>202.93080524474968</v>
      </c>
      <c r="BO10" s="87">
        <f>50%*Costs_FirstYear!BP10*Savings_FirstYear!BQ10/100</f>
        <v>205.01517314848314</v>
      </c>
      <c r="BP10" s="87">
        <f>50%*Costs_FirstYear!BQ10*Savings_FirstYear!BR10/100</f>
        <v>207.10946148341142</v>
      </c>
      <c r="BQ10" s="87">
        <f>50%*Costs_FirstYear!BR10*Savings_FirstYear!BS10/100</f>
        <v>209.21426894887037</v>
      </c>
      <c r="BR10" s="87">
        <f>50%*Costs_FirstYear!BS10*Savings_FirstYear!BT10/100</f>
        <v>211.33069890844766</v>
      </c>
      <c r="BS10" s="87">
        <f>50%*Costs_FirstYear!BT10*Savings_FirstYear!BU10/100</f>
        <v>213.15217320838508</v>
      </c>
      <c r="BT10" s="87">
        <f>50%*Costs_FirstYear!BU10*Savings_FirstYear!BV10/100</f>
        <v>214.994409081903</v>
      </c>
      <c r="BU10" s="87">
        <f>50%*Costs_FirstYear!BV10*Savings_FirstYear!BW10/100</f>
        <v>216.85080771197434</v>
      </c>
      <c r="BV10" s="87">
        <f>50%*Costs_FirstYear!BW10*Savings_FirstYear!BX10/100</f>
        <v>218.72205407876115</v>
      </c>
      <c r="BW10" s="87">
        <f>50%*Costs_FirstYear!BX10*Savings_FirstYear!BY10/100</f>
        <v>220.61032525507653</v>
      </c>
      <c r="BX10" s="87">
        <f>50%*Costs_FirstYear!BY10*Savings_FirstYear!BZ10/100</f>
        <v>222.51630835065197</v>
      </c>
      <c r="BY10" s="87">
        <f>50%*Costs_FirstYear!BZ10*Savings_FirstYear!CA10/100</f>
        <v>224.44010899411998</v>
      </c>
      <c r="BZ10" s="87">
        <f>50%*Costs_FirstYear!CA10*Savings_FirstYear!CB10/100</f>
        <v>226.38130519217316</v>
      </c>
      <c r="CA10" s="87">
        <f>50%*Costs_FirstYear!CB10*Savings_FirstYear!CC10/100</f>
        <v>228.34057657795915</v>
      </c>
      <c r="CB10" s="88">
        <f>50%*Costs_FirstYear!AQ10*Savings_FirstYear!AR10/100</f>
        <v>0</v>
      </c>
      <c r="CC10" s="88">
        <f>50%*Costs_FirstYear!AR10*Savings_FirstYear!AS10/100</f>
        <v>0</v>
      </c>
      <c r="CD10" s="88">
        <f>50%*Costs_FirstYear!AS10*Savings_FirstYear!AT10/100</f>
        <v>0</v>
      </c>
      <c r="CE10" s="88">
        <f>50%*Costs_FirstYear!AT10*Savings_FirstYear!AU10/100</f>
        <v>0</v>
      </c>
      <c r="CF10" s="88">
        <f>50%*Costs_FirstYear!AU10*Savings_FirstYear!AV10/100</f>
        <v>0</v>
      </c>
      <c r="CG10" s="88">
        <f>50%*Costs_FirstYear!AV10*Savings_FirstYear!AW10/100</f>
        <v>0</v>
      </c>
      <c r="CH10" s="88">
        <f>50%*Costs_FirstYear!AW10*Savings_FirstYear!AX10/100</f>
        <v>0</v>
      </c>
      <c r="CI10" s="88">
        <f>50%*Costs_FirstYear!AX10*Savings_FirstYear!AY10/100</f>
        <v>230.34879340289245</v>
      </c>
      <c r="CJ10" s="88">
        <f>50%*Costs_FirstYear!AY10*Savings_FirstYear!AZ10/100</f>
        <v>187.53745228585012</v>
      </c>
      <c r="CK10" s="88">
        <f>50%*Costs_FirstYear!AZ10*Savings_FirstYear!BA10/100</f>
        <v>187.58158361398472</v>
      </c>
      <c r="CL10" s="88">
        <f>50%*Costs_FirstYear!BA10*Savings_FirstYear!BB10/100</f>
        <v>187.64474104956349</v>
      </c>
      <c r="CM10" s="88">
        <f>50%*Costs_FirstYear!BB10*Savings_FirstYear!BC10/100</f>
        <v>187.72693176798734</v>
      </c>
      <c r="CN10" s="88">
        <f>50%*Costs_FirstYear!BC10*Savings_FirstYear!BD10/100</f>
        <v>187.82816487528257</v>
      </c>
      <c r="CO10" s="88">
        <f>50%*Costs_FirstYear!BD10*Savings_FirstYear!BE10/100</f>
        <v>187.94845140910257</v>
      </c>
      <c r="CP10" s="88">
        <f>50%*Costs_FirstYear!BE10*Savings_FirstYear!BF10/100</f>
        <v>188.39843779365367</v>
      </c>
      <c r="CQ10" s="88">
        <f>50%*Costs_FirstYear!BF10*Savings_FirstYear!BG10/100</f>
        <v>189.18644743227026</v>
      </c>
      <c r="CR10" s="88">
        <f>50%*Costs_FirstYear!BG10*Savings_FirstYear!BH10/100</f>
        <v>190.01261050919112</v>
      </c>
      <c r="CS10" s="88">
        <f>50%*Costs_FirstYear!BH10*Savings_FirstYear!BI10/100</f>
        <v>191.05350322086488</v>
      </c>
      <c r="CT10" s="88">
        <f>50%*Costs_FirstYear!BI10*Savings_FirstYear!BJ10/100</f>
        <v>192.47708492001689</v>
      </c>
      <c r="CU10" s="88">
        <f>50%*Costs_FirstYear!BJ10*Savings_FirstYear!BK10/100</f>
        <v>193.93843998017618</v>
      </c>
      <c r="CV10" s="88">
        <f>50%*Costs_FirstYear!BK10*Savings_FirstYear!BL10/100</f>
        <v>195.40726964785259</v>
      </c>
      <c r="CW10" s="88">
        <f>50%*Costs_FirstYear!BL10*Savings_FirstYear!BM10/100</f>
        <v>196.8844042618521</v>
      </c>
      <c r="CX10" s="88">
        <f>50%*Costs_FirstYear!BM10*Savings_FirstYear!BN10/100</f>
        <v>198.79387178066207</v>
      </c>
      <c r="CY10" s="88">
        <f>50%*Costs_FirstYear!BN10*Savings_FirstYear!BO10/100</f>
        <v>200.85469146625954</v>
      </c>
      <c r="CZ10" s="88">
        <f>50%*Costs_FirstYear!BO10*Savings_FirstYear!BP10/100</f>
        <v>202.93080524474968</v>
      </c>
      <c r="DA10" s="88">
        <f>50%*Costs_FirstYear!BP10*Savings_FirstYear!BQ10/100</f>
        <v>205.01517314848314</v>
      </c>
      <c r="DB10" s="88">
        <f>50%*Costs_FirstYear!BQ10*Savings_FirstYear!BR10/100</f>
        <v>207.10946148341142</v>
      </c>
      <c r="DC10" s="88">
        <f>50%*Costs_FirstYear!BR10*Savings_FirstYear!BS10/100</f>
        <v>209.21426894887037</v>
      </c>
      <c r="DD10" s="88">
        <f>50%*Costs_FirstYear!BS10*Savings_FirstYear!BT10/100</f>
        <v>211.33069890844766</v>
      </c>
      <c r="DE10" s="88">
        <f>50%*Costs_FirstYear!BT10*Savings_FirstYear!BU10/100</f>
        <v>213.15217320838508</v>
      </c>
      <c r="DF10" s="88">
        <f>50%*Costs_FirstYear!BU10*Savings_FirstYear!BV10/100</f>
        <v>214.994409081903</v>
      </c>
      <c r="DG10" s="88">
        <f>50%*Costs_FirstYear!BV10*Savings_FirstYear!BW10/100</f>
        <v>216.85080771197434</v>
      </c>
      <c r="DH10" s="88">
        <f>50%*Costs_FirstYear!BW10*Savings_FirstYear!BX10/100</f>
        <v>218.72205407876115</v>
      </c>
      <c r="DI10" s="88">
        <f>50%*Costs_FirstYear!BX10*Savings_FirstYear!BY10/100</f>
        <v>220.61032525507653</v>
      </c>
      <c r="DJ10" s="88">
        <f>50%*Costs_FirstYear!BY10*Savings_FirstYear!BZ10/100</f>
        <v>222.51630835065197</v>
      </c>
      <c r="DK10" s="88">
        <f>50%*Costs_FirstYear!BZ10*Savings_FirstYear!CA10/100</f>
        <v>224.44010899411998</v>
      </c>
      <c r="DL10" s="88">
        <f>50%*Costs_FirstYear!CA10*Savings_FirstYear!CB10/100</f>
        <v>226.38130519217316</v>
      </c>
      <c r="DM10" s="88">
        <f>50%*Costs_FirstYear!CB10*Savings_FirstYear!CC10/100</f>
        <v>228.34057657795915</v>
      </c>
    </row>
    <row r="11" spans="2:117" x14ac:dyDescent="0.35">
      <c r="B11" s="27" t="s">
        <v>2075</v>
      </c>
      <c r="C11" s="27" t="s">
        <v>228</v>
      </c>
      <c r="D11" s="86">
        <f t="shared" si="37"/>
        <v>0</v>
      </c>
      <c r="E11" s="86">
        <f t="shared" si="0"/>
        <v>0</v>
      </c>
      <c r="F11" s="86">
        <f t="shared" si="1"/>
        <v>0</v>
      </c>
      <c r="G11" s="86">
        <f t="shared" si="2"/>
        <v>0</v>
      </c>
      <c r="H11" s="86">
        <f t="shared" si="3"/>
        <v>0</v>
      </c>
      <c r="I11" s="86">
        <f t="shared" si="4"/>
        <v>0</v>
      </c>
      <c r="J11" s="86">
        <f t="shared" si="5"/>
        <v>0</v>
      </c>
      <c r="K11" s="86">
        <f t="shared" si="6"/>
        <v>201.53567614606999</v>
      </c>
      <c r="L11" s="86">
        <f t="shared" si="7"/>
        <v>200.3134418809945</v>
      </c>
      <c r="M11" s="86">
        <f t="shared" si="8"/>
        <v>199.10655120889277</v>
      </c>
      <c r="N11" s="86">
        <f t="shared" si="9"/>
        <v>197.91486297718811</v>
      </c>
      <c r="O11" s="86">
        <f t="shared" si="10"/>
        <v>196.73823749316932</v>
      </c>
      <c r="P11" s="86">
        <f t="shared" si="11"/>
        <v>195.57653650958244</v>
      </c>
      <c r="Q11" s="86">
        <f t="shared" si="12"/>
        <v>194.42962321036717</v>
      </c>
      <c r="R11" s="86">
        <f t="shared" si="13"/>
        <v>193.65973279812681</v>
      </c>
      <c r="S11" s="86">
        <f t="shared" si="14"/>
        <v>193.24323332168717</v>
      </c>
      <c r="T11" s="86">
        <f t="shared" si="15"/>
        <v>192.82984661670326</v>
      </c>
      <c r="U11" s="86">
        <f t="shared" si="16"/>
        <v>192.6551465931029</v>
      </c>
      <c r="V11" s="86">
        <f t="shared" si="17"/>
        <v>192.89335213858328</v>
      </c>
      <c r="W11" s="86">
        <f t="shared" si="18"/>
        <v>193.12440241547614</v>
      </c>
      <c r="X11" s="86">
        <f t="shared" si="19"/>
        <v>193.34848311585921</v>
      </c>
      <c r="Y11" s="86">
        <f t="shared" si="20"/>
        <v>193.56642875417791</v>
      </c>
      <c r="Z11" s="86">
        <f t="shared" si="21"/>
        <v>194.27269471228567</v>
      </c>
      <c r="AA11" s="86">
        <f t="shared" si="22"/>
        <v>195.09408724358713</v>
      </c>
      <c r="AB11" s="86">
        <f t="shared" si="23"/>
        <v>195.90257915322388</v>
      </c>
      <c r="AC11" s="86">
        <f t="shared" si="24"/>
        <v>196.70069658449134</v>
      </c>
      <c r="AD11" s="86">
        <f t="shared" si="25"/>
        <v>197.49002485893601</v>
      </c>
      <c r="AE11" s="86">
        <f t="shared" si="26"/>
        <v>198.27097158379829</v>
      </c>
      <c r="AF11" s="86">
        <f t="shared" si="27"/>
        <v>199.04462869760297</v>
      </c>
      <c r="AG11" s="86">
        <f t="shared" si="28"/>
        <v>199.19673149705545</v>
      </c>
      <c r="AH11" s="86">
        <f t="shared" si="29"/>
        <v>199.35528281857196</v>
      </c>
      <c r="AI11" s="86">
        <f t="shared" si="30"/>
        <v>199.51451702505852</v>
      </c>
      <c r="AJ11" s="86">
        <f t="shared" si="31"/>
        <v>199.67553374874279</v>
      </c>
      <c r="AK11" s="86">
        <f t="shared" si="32"/>
        <v>199.84058186907183</v>
      </c>
      <c r="AL11" s="86">
        <f t="shared" si="33"/>
        <v>200.01005802365441</v>
      </c>
      <c r="AM11" s="86">
        <f t="shared" si="34"/>
        <v>200.18383340659423</v>
      </c>
      <c r="AN11" s="86">
        <f t="shared" si="35"/>
        <v>200.36074654291079</v>
      </c>
      <c r="AO11" s="86">
        <f t="shared" si="36"/>
        <v>200.54094707525135</v>
      </c>
      <c r="AP11" s="87">
        <f>50%*Costs_FirstYear!AQ11*Savings_FirstYear!AR11/100</f>
        <v>0</v>
      </c>
      <c r="AQ11" s="87">
        <f>50%*Costs_FirstYear!AR11*Savings_FirstYear!AS11/100</f>
        <v>0</v>
      </c>
      <c r="AR11" s="87">
        <f>50%*Costs_FirstYear!AS11*Savings_FirstYear!AT11/100</f>
        <v>0</v>
      </c>
      <c r="AS11" s="87">
        <f>50%*Costs_FirstYear!AT11*Savings_FirstYear!AU11/100</f>
        <v>0</v>
      </c>
      <c r="AT11" s="87">
        <f>50%*Costs_FirstYear!AU11*Savings_FirstYear!AV11/100</f>
        <v>0</v>
      </c>
      <c r="AU11" s="87">
        <f>50%*Costs_FirstYear!AV11*Savings_FirstYear!AW11/100</f>
        <v>0</v>
      </c>
      <c r="AV11" s="87">
        <f>50%*Costs_FirstYear!AW11*Savings_FirstYear!AX11/100</f>
        <v>0</v>
      </c>
      <c r="AW11" s="87">
        <f>50%*Costs_FirstYear!AX11*Savings_FirstYear!AY11/100</f>
        <v>100.76783807303499</v>
      </c>
      <c r="AX11" s="87">
        <f>50%*Costs_FirstYear!AY11*Savings_FirstYear!AZ11/100</f>
        <v>100.15672094049725</v>
      </c>
      <c r="AY11" s="87">
        <f>50%*Costs_FirstYear!AZ11*Savings_FirstYear!BA11/100</f>
        <v>99.553275604446384</v>
      </c>
      <c r="AZ11" s="87">
        <f>50%*Costs_FirstYear!BA11*Savings_FirstYear!BB11/100</f>
        <v>98.957431488594054</v>
      </c>
      <c r="BA11" s="87">
        <f>50%*Costs_FirstYear!BB11*Savings_FirstYear!BC11/100</f>
        <v>98.369118746584661</v>
      </c>
      <c r="BB11" s="87">
        <f>50%*Costs_FirstYear!BC11*Savings_FirstYear!BD11/100</f>
        <v>97.78826825479122</v>
      </c>
      <c r="BC11" s="87">
        <f>50%*Costs_FirstYear!BD11*Savings_FirstYear!BE11/100</f>
        <v>97.214811605183584</v>
      </c>
      <c r="BD11" s="87">
        <f>50%*Costs_FirstYear!BE11*Savings_FirstYear!BF11/100</f>
        <v>96.829866399063405</v>
      </c>
      <c r="BE11" s="87">
        <f>50%*Costs_FirstYear!BF11*Savings_FirstYear!BG11/100</f>
        <v>96.621616660843586</v>
      </c>
      <c r="BF11" s="87">
        <f>50%*Costs_FirstYear!BG11*Savings_FirstYear!BH11/100</f>
        <v>96.414923308351632</v>
      </c>
      <c r="BG11" s="87">
        <f>50%*Costs_FirstYear!BH11*Savings_FirstYear!BI11/100</f>
        <v>96.327573296551449</v>
      </c>
      <c r="BH11" s="87">
        <f>50%*Costs_FirstYear!BI11*Savings_FirstYear!BJ11/100</f>
        <v>96.446676069291641</v>
      </c>
      <c r="BI11" s="87">
        <f>50%*Costs_FirstYear!BJ11*Savings_FirstYear!BK11/100</f>
        <v>96.56220120773807</v>
      </c>
      <c r="BJ11" s="87">
        <f>50%*Costs_FirstYear!BK11*Savings_FirstYear!BL11/100</f>
        <v>96.674241557929605</v>
      </c>
      <c r="BK11" s="87">
        <f>50%*Costs_FirstYear!BL11*Savings_FirstYear!BM11/100</f>
        <v>96.783214377088953</v>
      </c>
      <c r="BL11" s="87">
        <f>50%*Costs_FirstYear!BM11*Savings_FirstYear!BN11/100</f>
        <v>97.136347356142835</v>
      </c>
      <c r="BM11" s="87">
        <f>50%*Costs_FirstYear!BN11*Savings_FirstYear!BO11/100</f>
        <v>97.547043621793563</v>
      </c>
      <c r="BN11" s="87">
        <f>50%*Costs_FirstYear!BO11*Savings_FirstYear!BP11/100</f>
        <v>97.951289576611941</v>
      </c>
      <c r="BO11" s="87">
        <f>50%*Costs_FirstYear!BP11*Savings_FirstYear!BQ11/100</f>
        <v>98.35034829224567</v>
      </c>
      <c r="BP11" s="87">
        <f>50%*Costs_FirstYear!BQ11*Savings_FirstYear!BR11/100</f>
        <v>98.745012429468005</v>
      </c>
      <c r="BQ11" s="87">
        <f>50%*Costs_FirstYear!BR11*Savings_FirstYear!BS11/100</f>
        <v>99.135485791899143</v>
      </c>
      <c r="BR11" s="87">
        <f>50%*Costs_FirstYear!BS11*Savings_FirstYear!BT11/100</f>
        <v>99.522314348801487</v>
      </c>
      <c r="BS11" s="87">
        <f>50%*Costs_FirstYear!BT11*Savings_FirstYear!BU11/100</f>
        <v>99.598365748527726</v>
      </c>
      <c r="BT11" s="87">
        <f>50%*Costs_FirstYear!BU11*Savings_FirstYear!BV11/100</f>
        <v>99.677641409285982</v>
      </c>
      <c r="BU11" s="87">
        <f>50%*Costs_FirstYear!BV11*Savings_FirstYear!BW11/100</f>
        <v>99.757258512529262</v>
      </c>
      <c r="BV11" s="87">
        <f>50%*Costs_FirstYear!BW11*Savings_FirstYear!BX11/100</f>
        <v>99.837766874371397</v>
      </c>
      <c r="BW11" s="87">
        <f>50%*Costs_FirstYear!BX11*Savings_FirstYear!BY11/100</f>
        <v>99.920290934535913</v>
      </c>
      <c r="BX11" s="87">
        <f>50%*Costs_FirstYear!BY11*Savings_FirstYear!BZ11/100</f>
        <v>100.0050290118272</v>
      </c>
      <c r="BY11" s="87">
        <f>50%*Costs_FirstYear!BZ11*Savings_FirstYear!CA11/100</f>
        <v>100.09191670329712</v>
      </c>
      <c r="BZ11" s="87">
        <f>50%*Costs_FirstYear!CA11*Savings_FirstYear!CB11/100</f>
        <v>100.18037327145539</v>
      </c>
      <c r="CA11" s="87">
        <f>50%*Costs_FirstYear!CB11*Savings_FirstYear!CC11/100</f>
        <v>100.27047353762568</v>
      </c>
      <c r="CB11" s="88">
        <f>50%*Costs_FirstYear!AQ11*Savings_FirstYear!AR11/100</f>
        <v>0</v>
      </c>
      <c r="CC11" s="88">
        <f>50%*Costs_FirstYear!AR11*Savings_FirstYear!AS11/100</f>
        <v>0</v>
      </c>
      <c r="CD11" s="88">
        <f>50%*Costs_FirstYear!AS11*Savings_FirstYear!AT11/100</f>
        <v>0</v>
      </c>
      <c r="CE11" s="88">
        <f>50%*Costs_FirstYear!AT11*Savings_FirstYear!AU11/100</f>
        <v>0</v>
      </c>
      <c r="CF11" s="88">
        <f>50%*Costs_FirstYear!AU11*Savings_FirstYear!AV11/100</f>
        <v>0</v>
      </c>
      <c r="CG11" s="88">
        <f>50%*Costs_FirstYear!AV11*Savings_FirstYear!AW11/100</f>
        <v>0</v>
      </c>
      <c r="CH11" s="88">
        <f>50%*Costs_FirstYear!AW11*Savings_FirstYear!AX11/100</f>
        <v>0</v>
      </c>
      <c r="CI11" s="88">
        <f>50%*Costs_FirstYear!AX11*Savings_FirstYear!AY11/100</f>
        <v>100.76783807303499</v>
      </c>
      <c r="CJ11" s="88">
        <f>50%*Costs_FirstYear!AY11*Savings_FirstYear!AZ11/100</f>
        <v>100.15672094049725</v>
      </c>
      <c r="CK11" s="88">
        <f>50%*Costs_FirstYear!AZ11*Savings_FirstYear!BA11/100</f>
        <v>99.553275604446384</v>
      </c>
      <c r="CL11" s="88">
        <f>50%*Costs_FirstYear!BA11*Savings_FirstYear!BB11/100</f>
        <v>98.957431488594054</v>
      </c>
      <c r="CM11" s="88">
        <f>50%*Costs_FirstYear!BB11*Savings_FirstYear!BC11/100</f>
        <v>98.369118746584661</v>
      </c>
      <c r="CN11" s="88">
        <f>50%*Costs_FirstYear!BC11*Savings_FirstYear!BD11/100</f>
        <v>97.78826825479122</v>
      </c>
      <c r="CO11" s="88">
        <f>50%*Costs_FirstYear!BD11*Savings_FirstYear!BE11/100</f>
        <v>97.214811605183584</v>
      </c>
      <c r="CP11" s="88">
        <f>50%*Costs_FirstYear!BE11*Savings_FirstYear!BF11/100</f>
        <v>96.829866399063405</v>
      </c>
      <c r="CQ11" s="88">
        <f>50%*Costs_FirstYear!BF11*Savings_FirstYear!BG11/100</f>
        <v>96.621616660843586</v>
      </c>
      <c r="CR11" s="88">
        <f>50%*Costs_FirstYear!BG11*Savings_FirstYear!BH11/100</f>
        <v>96.414923308351632</v>
      </c>
      <c r="CS11" s="88">
        <f>50%*Costs_FirstYear!BH11*Savings_FirstYear!BI11/100</f>
        <v>96.327573296551449</v>
      </c>
      <c r="CT11" s="88">
        <f>50%*Costs_FirstYear!BI11*Savings_FirstYear!BJ11/100</f>
        <v>96.446676069291641</v>
      </c>
      <c r="CU11" s="88">
        <f>50%*Costs_FirstYear!BJ11*Savings_FirstYear!BK11/100</f>
        <v>96.56220120773807</v>
      </c>
      <c r="CV11" s="88">
        <f>50%*Costs_FirstYear!BK11*Savings_FirstYear!BL11/100</f>
        <v>96.674241557929605</v>
      </c>
      <c r="CW11" s="88">
        <f>50%*Costs_FirstYear!BL11*Savings_FirstYear!BM11/100</f>
        <v>96.783214377088953</v>
      </c>
      <c r="CX11" s="88">
        <f>50%*Costs_FirstYear!BM11*Savings_FirstYear!BN11/100</f>
        <v>97.136347356142835</v>
      </c>
      <c r="CY11" s="88">
        <f>50%*Costs_FirstYear!BN11*Savings_FirstYear!BO11/100</f>
        <v>97.547043621793563</v>
      </c>
      <c r="CZ11" s="88">
        <f>50%*Costs_FirstYear!BO11*Savings_FirstYear!BP11/100</f>
        <v>97.951289576611941</v>
      </c>
      <c r="DA11" s="88">
        <f>50%*Costs_FirstYear!BP11*Savings_FirstYear!BQ11/100</f>
        <v>98.35034829224567</v>
      </c>
      <c r="DB11" s="88">
        <f>50%*Costs_FirstYear!BQ11*Savings_FirstYear!BR11/100</f>
        <v>98.745012429468005</v>
      </c>
      <c r="DC11" s="88">
        <f>50%*Costs_FirstYear!BR11*Savings_FirstYear!BS11/100</f>
        <v>99.135485791899143</v>
      </c>
      <c r="DD11" s="88">
        <f>50%*Costs_FirstYear!BS11*Savings_FirstYear!BT11/100</f>
        <v>99.522314348801487</v>
      </c>
      <c r="DE11" s="88">
        <f>50%*Costs_FirstYear!BT11*Savings_FirstYear!BU11/100</f>
        <v>99.598365748527726</v>
      </c>
      <c r="DF11" s="88">
        <f>50%*Costs_FirstYear!BU11*Savings_FirstYear!BV11/100</f>
        <v>99.677641409285982</v>
      </c>
      <c r="DG11" s="88">
        <f>50%*Costs_FirstYear!BV11*Savings_FirstYear!BW11/100</f>
        <v>99.757258512529262</v>
      </c>
      <c r="DH11" s="88">
        <f>50%*Costs_FirstYear!BW11*Savings_FirstYear!BX11/100</f>
        <v>99.837766874371397</v>
      </c>
      <c r="DI11" s="88">
        <f>50%*Costs_FirstYear!BX11*Savings_FirstYear!BY11/100</f>
        <v>99.920290934535913</v>
      </c>
      <c r="DJ11" s="88">
        <f>50%*Costs_FirstYear!BY11*Savings_FirstYear!BZ11/100</f>
        <v>100.0050290118272</v>
      </c>
      <c r="DK11" s="88">
        <f>50%*Costs_FirstYear!BZ11*Savings_FirstYear!CA11/100</f>
        <v>100.09191670329712</v>
      </c>
      <c r="DL11" s="88">
        <f>50%*Costs_FirstYear!CA11*Savings_FirstYear!CB11/100</f>
        <v>100.18037327145539</v>
      </c>
      <c r="DM11" s="88">
        <f>50%*Costs_FirstYear!CB11*Savings_FirstYear!CC11/100</f>
        <v>100.27047353762568</v>
      </c>
    </row>
    <row r="12" spans="2:117" x14ac:dyDescent="0.35">
      <c r="B12" s="27" t="s">
        <v>2076</v>
      </c>
      <c r="C12" s="27" t="s">
        <v>186</v>
      </c>
      <c r="D12" s="86">
        <f t="shared" si="37"/>
        <v>0</v>
      </c>
      <c r="E12" s="86">
        <f t="shared" si="0"/>
        <v>0</v>
      </c>
      <c r="F12" s="86">
        <f t="shared" si="1"/>
        <v>0</v>
      </c>
      <c r="G12" s="86">
        <f t="shared" si="2"/>
        <v>0</v>
      </c>
      <c r="H12" s="86">
        <f t="shared" si="3"/>
        <v>0</v>
      </c>
      <c r="I12" s="86">
        <f t="shared" si="4"/>
        <v>0</v>
      </c>
      <c r="J12" s="86">
        <f t="shared" si="5"/>
        <v>0</v>
      </c>
      <c r="K12" s="86">
        <f t="shared" si="6"/>
        <v>0.94870037858268985</v>
      </c>
      <c r="L12" s="86">
        <f t="shared" si="7"/>
        <v>26.517933396785235</v>
      </c>
      <c r="M12" s="86">
        <f t="shared" si="8"/>
        <v>52.153755056156207</v>
      </c>
      <c r="N12" s="86">
        <f t="shared" si="9"/>
        <v>62.162591413366414</v>
      </c>
      <c r="O12" s="86">
        <f t="shared" si="10"/>
        <v>82.411332874713096</v>
      </c>
      <c r="P12" s="86">
        <f t="shared" si="11"/>
        <v>76.194555743943141</v>
      </c>
      <c r="Q12" s="86">
        <f t="shared" si="12"/>
        <v>75.69803351485794</v>
      </c>
      <c r="R12" s="86">
        <f t="shared" si="13"/>
        <v>75.208406019482823</v>
      </c>
      <c r="S12" s="86">
        <f t="shared" si="14"/>
        <v>74.753142285527403</v>
      </c>
      <c r="T12" s="86">
        <f t="shared" si="15"/>
        <v>74.357239265760398</v>
      </c>
      <c r="U12" s="86">
        <f t="shared" si="16"/>
        <v>74.020746916309747</v>
      </c>
      <c r="V12" s="86">
        <f t="shared" si="17"/>
        <v>73.761160918375722</v>
      </c>
      <c r="W12" s="86">
        <f t="shared" si="18"/>
        <v>73.606387472854237</v>
      </c>
      <c r="X12" s="86">
        <f t="shared" si="19"/>
        <v>73.527274333609412</v>
      </c>
      <c r="Y12" s="86">
        <f t="shared" si="20"/>
        <v>73.497352650752589</v>
      </c>
      <c r="Z12" s="86">
        <f t="shared" si="21"/>
        <v>73.516370600485104</v>
      </c>
      <c r="AA12" s="86">
        <f t="shared" si="22"/>
        <v>73.60147047457626</v>
      </c>
      <c r="AB12" s="86">
        <f t="shared" si="23"/>
        <v>73.731086429933598</v>
      </c>
      <c r="AC12" s="86">
        <f t="shared" si="24"/>
        <v>73.90496916284205</v>
      </c>
      <c r="AD12" s="86">
        <f t="shared" si="25"/>
        <v>74.122756258214949</v>
      </c>
      <c r="AE12" s="86">
        <f t="shared" si="26"/>
        <v>74.382469782707616</v>
      </c>
      <c r="AF12" s="86">
        <f t="shared" si="27"/>
        <v>74.647208752551364</v>
      </c>
      <c r="AG12" s="86">
        <f t="shared" si="28"/>
        <v>74.92734252651158</v>
      </c>
      <c r="AH12" s="86">
        <f t="shared" si="29"/>
        <v>75.206656048236496</v>
      </c>
      <c r="AI12" s="86">
        <f t="shared" si="30"/>
        <v>75.486184193415937</v>
      </c>
      <c r="AJ12" s="86">
        <f t="shared" si="31"/>
        <v>75.766418141872379</v>
      </c>
      <c r="AK12" s="86">
        <f t="shared" si="32"/>
        <v>76.047887703699161</v>
      </c>
      <c r="AL12" s="86">
        <f t="shared" si="33"/>
        <v>76.3310918503567</v>
      </c>
      <c r="AM12" s="86">
        <f t="shared" si="34"/>
        <v>76.614025255485018</v>
      </c>
      <c r="AN12" s="86">
        <f t="shared" si="35"/>
        <v>76.896595522518737</v>
      </c>
      <c r="AO12" s="86">
        <f t="shared" si="36"/>
        <v>77.17913088554424</v>
      </c>
      <c r="AP12" s="87">
        <f>50%*Costs_FirstYear!AQ12*Savings_FirstYear!AR12/100</f>
        <v>0</v>
      </c>
      <c r="AQ12" s="87">
        <f>50%*Costs_FirstYear!AR12*Savings_FirstYear!AS12/100</f>
        <v>0</v>
      </c>
      <c r="AR12" s="87">
        <f>50%*Costs_FirstYear!AS12*Savings_FirstYear!AT12/100</f>
        <v>0</v>
      </c>
      <c r="AS12" s="87">
        <f>50%*Costs_FirstYear!AT12*Savings_FirstYear!AU12/100</f>
        <v>0</v>
      </c>
      <c r="AT12" s="87">
        <f>50%*Costs_FirstYear!AU12*Savings_FirstYear!AV12/100</f>
        <v>0</v>
      </c>
      <c r="AU12" s="87">
        <f>50%*Costs_FirstYear!AV12*Savings_FirstYear!AW12/100</f>
        <v>0</v>
      </c>
      <c r="AV12" s="87">
        <f>50%*Costs_FirstYear!AW12*Savings_FirstYear!AX12/100</f>
        <v>0</v>
      </c>
      <c r="AW12" s="87">
        <f>50%*Costs_FirstYear!AX12*Savings_FirstYear!AY12/100</f>
        <v>0.47435018929134493</v>
      </c>
      <c r="AX12" s="87">
        <f>50%*Costs_FirstYear!AY12*Savings_FirstYear!AZ12/100</f>
        <v>13.258966698392618</v>
      </c>
      <c r="AY12" s="87">
        <f>50%*Costs_FirstYear!AZ12*Savings_FirstYear!BA12/100</f>
        <v>26.076877528078104</v>
      </c>
      <c r="AZ12" s="87">
        <f>50%*Costs_FirstYear!BA12*Savings_FirstYear!BB12/100</f>
        <v>31.081295706683207</v>
      </c>
      <c r="BA12" s="87">
        <f>50%*Costs_FirstYear!BB12*Savings_FirstYear!BC12/100</f>
        <v>41.205666437356548</v>
      </c>
      <c r="BB12" s="87">
        <f>50%*Costs_FirstYear!BC12*Savings_FirstYear!BD12/100</f>
        <v>38.097277871971571</v>
      </c>
      <c r="BC12" s="87">
        <f>50%*Costs_FirstYear!BD12*Savings_FirstYear!BE12/100</f>
        <v>37.84901675742897</v>
      </c>
      <c r="BD12" s="87">
        <f>50%*Costs_FirstYear!BE12*Savings_FirstYear!BF12/100</f>
        <v>37.604203009741411</v>
      </c>
      <c r="BE12" s="87">
        <f>50%*Costs_FirstYear!BF12*Savings_FirstYear!BG12/100</f>
        <v>37.376571142763702</v>
      </c>
      <c r="BF12" s="87">
        <f>50%*Costs_FirstYear!BG12*Savings_FirstYear!BH12/100</f>
        <v>37.178619632880199</v>
      </c>
      <c r="BG12" s="87">
        <f>50%*Costs_FirstYear!BH12*Savings_FirstYear!BI12/100</f>
        <v>37.010373458154874</v>
      </c>
      <c r="BH12" s="87">
        <f>50%*Costs_FirstYear!BI12*Savings_FirstYear!BJ12/100</f>
        <v>36.880580459187861</v>
      </c>
      <c r="BI12" s="87">
        <f>50%*Costs_FirstYear!BJ12*Savings_FirstYear!BK12/100</f>
        <v>36.803193736427119</v>
      </c>
      <c r="BJ12" s="87">
        <f>50%*Costs_FirstYear!BK12*Savings_FirstYear!BL12/100</f>
        <v>36.763637166804706</v>
      </c>
      <c r="BK12" s="87">
        <f>50%*Costs_FirstYear!BL12*Savings_FirstYear!BM12/100</f>
        <v>36.748676325376294</v>
      </c>
      <c r="BL12" s="87">
        <f>50%*Costs_FirstYear!BM12*Savings_FirstYear!BN12/100</f>
        <v>36.758185300242552</v>
      </c>
      <c r="BM12" s="87">
        <f>50%*Costs_FirstYear!BN12*Savings_FirstYear!BO12/100</f>
        <v>36.80073523728813</v>
      </c>
      <c r="BN12" s="87">
        <f>50%*Costs_FirstYear!BO12*Savings_FirstYear!BP12/100</f>
        <v>36.865543214966799</v>
      </c>
      <c r="BO12" s="87">
        <f>50%*Costs_FirstYear!BP12*Savings_FirstYear!BQ12/100</f>
        <v>36.952484581421025</v>
      </c>
      <c r="BP12" s="87">
        <f>50%*Costs_FirstYear!BQ12*Savings_FirstYear!BR12/100</f>
        <v>37.061378129107474</v>
      </c>
      <c r="BQ12" s="87">
        <f>50%*Costs_FirstYear!BR12*Savings_FirstYear!BS12/100</f>
        <v>37.191234891353808</v>
      </c>
      <c r="BR12" s="87">
        <f>50%*Costs_FirstYear!BS12*Savings_FirstYear!BT12/100</f>
        <v>37.323604376275682</v>
      </c>
      <c r="BS12" s="87">
        <f>50%*Costs_FirstYear!BT12*Savings_FirstYear!BU12/100</f>
        <v>37.46367126325579</v>
      </c>
      <c r="BT12" s="87">
        <f>50%*Costs_FirstYear!BU12*Savings_FirstYear!BV12/100</f>
        <v>37.603328024118248</v>
      </c>
      <c r="BU12" s="87">
        <f>50%*Costs_FirstYear!BV12*Savings_FirstYear!BW12/100</f>
        <v>37.743092096707969</v>
      </c>
      <c r="BV12" s="87">
        <f>50%*Costs_FirstYear!BW12*Savings_FirstYear!BX12/100</f>
        <v>37.883209070936189</v>
      </c>
      <c r="BW12" s="87">
        <f>50%*Costs_FirstYear!BX12*Savings_FirstYear!BY12/100</f>
        <v>38.02394385184958</v>
      </c>
      <c r="BX12" s="87">
        <f>50%*Costs_FirstYear!BY12*Savings_FirstYear!BZ12/100</f>
        <v>38.16554592517835</v>
      </c>
      <c r="BY12" s="87">
        <f>50%*Costs_FirstYear!BZ12*Savings_FirstYear!CA12/100</f>
        <v>38.307012627742509</v>
      </c>
      <c r="BZ12" s="87">
        <f>50%*Costs_FirstYear!CA12*Savings_FirstYear!CB12/100</f>
        <v>38.448297761259369</v>
      </c>
      <c r="CA12" s="87">
        <f>50%*Costs_FirstYear!CB12*Savings_FirstYear!CC12/100</f>
        <v>38.58956544277212</v>
      </c>
      <c r="CB12" s="88">
        <f>50%*Costs_FirstYear!AQ12*Savings_FirstYear!AR12/100</f>
        <v>0</v>
      </c>
      <c r="CC12" s="88">
        <f>50%*Costs_FirstYear!AR12*Savings_FirstYear!AS12/100</f>
        <v>0</v>
      </c>
      <c r="CD12" s="88">
        <f>50%*Costs_FirstYear!AS12*Savings_FirstYear!AT12/100</f>
        <v>0</v>
      </c>
      <c r="CE12" s="88">
        <f>50%*Costs_FirstYear!AT12*Savings_FirstYear!AU12/100</f>
        <v>0</v>
      </c>
      <c r="CF12" s="88">
        <f>50%*Costs_FirstYear!AU12*Savings_FirstYear!AV12/100</f>
        <v>0</v>
      </c>
      <c r="CG12" s="88">
        <f>50%*Costs_FirstYear!AV12*Savings_FirstYear!AW12/100</f>
        <v>0</v>
      </c>
      <c r="CH12" s="88">
        <f>50%*Costs_FirstYear!AW12*Savings_FirstYear!AX12/100</f>
        <v>0</v>
      </c>
      <c r="CI12" s="88">
        <f>50%*Costs_FirstYear!AX12*Savings_FirstYear!AY12/100</f>
        <v>0.47435018929134493</v>
      </c>
      <c r="CJ12" s="88">
        <f>50%*Costs_FirstYear!AY12*Savings_FirstYear!AZ12/100</f>
        <v>13.258966698392618</v>
      </c>
      <c r="CK12" s="88">
        <f>50%*Costs_FirstYear!AZ12*Savings_FirstYear!BA12/100</f>
        <v>26.076877528078104</v>
      </c>
      <c r="CL12" s="88">
        <f>50%*Costs_FirstYear!BA12*Savings_FirstYear!BB12/100</f>
        <v>31.081295706683207</v>
      </c>
      <c r="CM12" s="88">
        <f>50%*Costs_FirstYear!BB12*Savings_FirstYear!BC12/100</f>
        <v>41.205666437356548</v>
      </c>
      <c r="CN12" s="88">
        <f>50%*Costs_FirstYear!BC12*Savings_FirstYear!BD12/100</f>
        <v>38.097277871971571</v>
      </c>
      <c r="CO12" s="88">
        <f>50%*Costs_FirstYear!BD12*Savings_FirstYear!BE12/100</f>
        <v>37.84901675742897</v>
      </c>
      <c r="CP12" s="88">
        <f>50%*Costs_FirstYear!BE12*Savings_FirstYear!BF12/100</f>
        <v>37.604203009741411</v>
      </c>
      <c r="CQ12" s="88">
        <f>50%*Costs_FirstYear!BF12*Savings_FirstYear!BG12/100</f>
        <v>37.376571142763702</v>
      </c>
      <c r="CR12" s="88">
        <f>50%*Costs_FirstYear!BG12*Savings_FirstYear!BH12/100</f>
        <v>37.178619632880199</v>
      </c>
      <c r="CS12" s="88">
        <f>50%*Costs_FirstYear!BH12*Savings_FirstYear!BI12/100</f>
        <v>37.010373458154874</v>
      </c>
      <c r="CT12" s="88">
        <f>50%*Costs_FirstYear!BI12*Savings_FirstYear!BJ12/100</f>
        <v>36.880580459187861</v>
      </c>
      <c r="CU12" s="88">
        <f>50%*Costs_FirstYear!BJ12*Savings_FirstYear!BK12/100</f>
        <v>36.803193736427119</v>
      </c>
      <c r="CV12" s="88">
        <f>50%*Costs_FirstYear!BK12*Savings_FirstYear!BL12/100</f>
        <v>36.763637166804706</v>
      </c>
      <c r="CW12" s="88">
        <f>50%*Costs_FirstYear!BL12*Savings_FirstYear!BM12/100</f>
        <v>36.748676325376294</v>
      </c>
      <c r="CX12" s="88">
        <f>50%*Costs_FirstYear!BM12*Savings_FirstYear!BN12/100</f>
        <v>36.758185300242552</v>
      </c>
      <c r="CY12" s="88">
        <f>50%*Costs_FirstYear!BN12*Savings_FirstYear!BO12/100</f>
        <v>36.80073523728813</v>
      </c>
      <c r="CZ12" s="88">
        <f>50%*Costs_FirstYear!BO12*Savings_FirstYear!BP12/100</f>
        <v>36.865543214966799</v>
      </c>
      <c r="DA12" s="88">
        <f>50%*Costs_FirstYear!BP12*Savings_FirstYear!BQ12/100</f>
        <v>36.952484581421025</v>
      </c>
      <c r="DB12" s="88">
        <f>50%*Costs_FirstYear!BQ12*Savings_FirstYear!BR12/100</f>
        <v>37.061378129107474</v>
      </c>
      <c r="DC12" s="88">
        <f>50%*Costs_FirstYear!BR12*Savings_FirstYear!BS12/100</f>
        <v>37.191234891353808</v>
      </c>
      <c r="DD12" s="88">
        <f>50%*Costs_FirstYear!BS12*Savings_FirstYear!BT12/100</f>
        <v>37.323604376275682</v>
      </c>
      <c r="DE12" s="88">
        <f>50%*Costs_FirstYear!BT12*Savings_FirstYear!BU12/100</f>
        <v>37.46367126325579</v>
      </c>
      <c r="DF12" s="88">
        <f>50%*Costs_FirstYear!BU12*Savings_FirstYear!BV12/100</f>
        <v>37.603328024118248</v>
      </c>
      <c r="DG12" s="88">
        <f>50%*Costs_FirstYear!BV12*Savings_FirstYear!BW12/100</f>
        <v>37.743092096707969</v>
      </c>
      <c r="DH12" s="88">
        <f>50%*Costs_FirstYear!BW12*Savings_FirstYear!BX12/100</f>
        <v>37.883209070936189</v>
      </c>
      <c r="DI12" s="88">
        <f>50%*Costs_FirstYear!BX12*Savings_FirstYear!BY12/100</f>
        <v>38.02394385184958</v>
      </c>
      <c r="DJ12" s="88">
        <f>50%*Costs_FirstYear!BY12*Savings_FirstYear!BZ12/100</f>
        <v>38.16554592517835</v>
      </c>
      <c r="DK12" s="88">
        <f>50%*Costs_FirstYear!BZ12*Savings_FirstYear!CA12/100</f>
        <v>38.307012627742509</v>
      </c>
      <c r="DL12" s="88">
        <f>50%*Costs_FirstYear!CA12*Savings_FirstYear!CB12/100</f>
        <v>38.448297761259369</v>
      </c>
      <c r="DM12" s="88">
        <f>50%*Costs_FirstYear!CB12*Savings_FirstYear!CC12/100</f>
        <v>38.58956544277212</v>
      </c>
    </row>
    <row r="13" spans="2:117" s="132" customFormat="1" x14ac:dyDescent="0.35">
      <c r="B13" s="27" t="s">
        <v>2780</v>
      </c>
      <c r="C13" s="27" t="s">
        <v>413</v>
      </c>
      <c r="D13" s="86">
        <f t="shared" ref="D13" si="38">SUM(AP13,CB13)</f>
        <v>0</v>
      </c>
      <c r="E13" s="86">
        <f t="shared" ref="E13" si="39">SUM(AQ13,CC13)</f>
        <v>0</v>
      </c>
      <c r="F13" s="86">
        <f t="shared" ref="F13" si="40">SUM(AR13,CD13)</f>
        <v>0</v>
      </c>
      <c r="G13" s="86">
        <f t="shared" ref="G13" si="41">SUM(AS13,CE13)</f>
        <v>0</v>
      </c>
      <c r="H13" s="86">
        <f t="shared" ref="H13" si="42">SUM(AT13,CF13)</f>
        <v>0</v>
      </c>
      <c r="I13" s="86">
        <f t="shared" ref="I13" si="43">SUM(AU13,CG13)</f>
        <v>0</v>
      </c>
      <c r="J13" s="86">
        <f t="shared" ref="J13" si="44">SUM(AV13,CH13)</f>
        <v>0</v>
      </c>
      <c r="K13" s="86">
        <f t="shared" ref="K13" si="45">SUM(AW13,CI13)</f>
        <v>56.552647064601999</v>
      </c>
      <c r="L13" s="86">
        <f t="shared" ref="L13" si="46">SUM(AX13,CJ13)</f>
        <v>65.082005371580351</v>
      </c>
      <c r="M13" s="86">
        <f t="shared" ref="M13" si="47">SUM(AY13,CK13)</f>
        <v>84.708357055308511</v>
      </c>
      <c r="N13" s="86">
        <f t="shared" ref="N13" si="48">SUM(AZ13,CL13)</f>
        <v>73.98034951365446</v>
      </c>
      <c r="O13" s="86">
        <f t="shared" ref="O13" si="49">SUM(BA13,CM13)</f>
        <v>73.498072214108902</v>
      </c>
      <c r="P13" s="86">
        <f t="shared" ref="P13" si="50">SUM(BB13,CN13)</f>
        <v>73.021496757314239</v>
      </c>
      <c r="Q13" s="86">
        <f t="shared" ref="Q13" si="51">SUM(BC13,CO13)</f>
        <v>72.550569125561566</v>
      </c>
      <c r="R13" s="86">
        <f t="shared" ref="R13" si="52">SUM(BD13,CP13)</f>
        <v>72.146246439256061</v>
      </c>
      <c r="S13" s="86">
        <f t="shared" ref="S13" si="53">SUM(BE13,CQ13)</f>
        <v>71.831644330696889</v>
      </c>
      <c r="T13" s="86">
        <f t="shared" ref="T13" si="54">SUM(BF13,CR13)</f>
        <v>71.572995878529724</v>
      </c>
      <c r="U13" s="86">
        <f t="shared" ref="U13" si="55">SUM(BG13,CS13)</f>
        <v>71.401448323165113</v>
      </c>
      <c r="V13" s="86">
        <f t="shared" ref="V13" si="56">SUM(BH13,CT13)</f>
        <v>71.33652845144924</v>
      </c>
      <c r="W13" s="86">
        <f t="shared" ref="W13" si="57">SUM(BI13,CU13)</f>
        <v>71.319209938115648</v>
      </c>
      <c r="X13" s="86">
        <f t="shared" ref="X13" si="58">SUM(BJ13,CV13)</f>
        <v>71.343719920050347</v>
      </c>
      <c r="Y13" s="86">
        <f t="shared" ref="Y13" si="59">SUM(BK13,CW13)</f>
        <v>71.38823440466706</v>
      </c>
      <c r="Z13" s="86">
        <f t="shared" ref="Z13" si="60">SUM(BL13,CX13)</f>
        <v>71.513422454986397</v>
      </c>
      <c r="AA13" s="86">
        <f t="shared" ref="AA13" si="61">SUM(BM13,CY13)</f>
        <v>71.693536009343546</v>
      </c>
      <c r="AB13" s="86">
        <f t="shared" ref="AB13" si="62">SUM(BN13,CZ13)</f>
        <v>71.915967434884024</v>
      </c>
      <c r="AC13" s="86">
        <f t="shared" ref="AC13" si="63">SUM(BO13,DA13)</f>
        <v>72.170329790286473</v>
      </c>
      <c r="AD13" s="86">
        <f t="shared" ref="AD13" si="64">SUM(BP13,DB13)</f>
        <v>72.427388497100324</v>
      </c>
      <c r="AE13" s="86">
        <f t="shared" ref="AE13" si="65">SUM(BQ13,DC13)</f>
        <v>72.680615066627269</v>
      </c>
      <c r="AF13" s="86">
        <f t="shared" ref="AF13" si="66">SUM(BR13,DD13)</f>
        <v>72.930479230288086</v>
      </c>
      <c r="AG13" s="86">
        <f t="shared" ref="AG13" si="67">SUM(BS13,DE13)</f>
        <v>73.201999771132392</v>
      </c>
      <c r="AH13" s="86">
        <f t="shared" ref="AH13" si="68">SUM(BT13,DF13)</f>
        <v>73.474840117621383</v>
      </c>
      <c r="AI13" s="86">
        <f t="shared" ref="AI13" si="69">SUM(BU13,DG13)</f>
        <v>73.748865458645184</v>
      </c>
      <c r="AJ13" s="86">
        <f t="shared" ref="AJ13" si="70">SUM(BV13,DH13)</f>
        <v>74.023875494800052</v>
      </c>
      <c r="AK13" s="86">
        <f t="shared" ref="AK13" si="71">SUM(BW13,DI13)</f>
        <v>74.298546659059781</v>
      </c>
      <c r="AL13" s="86">
        <f t="shared" ref="AL13" si="72">SUM(BX13,DJ13)</f>
        <v>74.572902622560889</v>
      </c>
      <c r="AM13" s="86">
        <f t="shared" ref="AM13" si="73">SUM(BY13,DK13)</f>
        <v>74.847195475114532</v>
      </c>
      <c r="AN13" s="86">
        <f t="shared" ref="AN13" si="74">SUM(BZ13,DL13)</f>
        <v>75.121618082665378</v>
      </c>
      <c r="AO13" s="86">
        <f t="shared" ref="AO13" si="75">SUM(CA13,DM13)</f>
        <v>75.396440298998783</v>
      </c>
      <c r="AP13" s="87">
        <f>50%*Costs_FirstYear!AQ13*Savings_FirstYear!AR13/100</f>
        <v>0</v>
      </c>
      <c r="AQ13" s="87">
        <f>50%*Costs_FirstYear!AR13*Savings_FirstYear!AS13/100</f>
        <v>0</v>
      </c>
      <c r="AR13" s="87">
        <f>50%*Costs_FirstYear!AS13*Savings_FirstYear!AT13/100</f>
        <v>0</v>
      </c>
      <c r="AS13" s="87">
        <f>50%*Costs_FirstYear!AT13*Savings_FirstYear!AU13/100</f>
        <v>0</v>
      </c>
      <c r="AT13" s="87">
        <f>50%*Costs_FirstYear!AU13*Savings_FirstYear!AV13/100</f>
        <v>0</v>
      </c>
      <c r="AU13" s="87">
        <f>50%*Costs_FirstYear!AV13*Savings_FirstYear!AW13/100</f>
        <v>0</v>
      </c>
      <c r="AV13" s="87">
        <f>50%*Costs_FirstYear!AW13*Savings_FirstYear!AX13/100</f>
        <v>0</v>
      </c>
      <c r="AW13" s="87">
        <f>50%*Costs_FirstYear!AX13*Savings_FirstYear!AY13/100</f>
        <v>28.276323532300999</v>
      </c>
      <c r="AX13" s="87">
        <f>50%*Costs_FirstYear!AY13*Savings_FirstYear!AZ13/100</f>
        <v>32.541002685790176</v>
      </c>
      <c r="AY13" s="87">
        <f>50%*Costs_FirstYear!AZ13*Savings_FirstYear!BA13/100</f>
        <v>42.354178527654256</v>
      </c>
      <c r="AZ13" s="87">
        <f>50%*Costs_FirstYear!BA13*Savings_FirstYear!BB13/100</f>
        <v>36.99017475682723</v>
      </c>
      <c r="BA13" s="87">
        <f>50%*Costs_FirstYear!BB13*Savings_FirstYear!BC13/100</f>
        <v>36.749036107054451</v>
      </c>
      <c r="BB13" s="87">
        <f>50%*Costs_FirstYear!BC13*Savings_FirstYear!BD13/100</f>
        <v>36.510748378657119</v>
      </c>
      <c r="BC13" s="87">
        <f>50%*Costs_FirstYear!BD13*Savings_FirstYear!BE13/100</f>
        <v>36.275284562780783</v>
      </c>
      <c r="BD13" s="87">
        <f>50%*Costs_FirstYear!BE13*Savings_FirstYear!BF13/100</f>
        <v>36.07312321962803</v>
      </c>
      <c r="BE13" s="87">
        <f>50%*Costs_FirstYear!BF13*Savings_FirstYear!BG13/100</f>
        <v>35.915822165348445</v>
      </c>
      <c r="BF13" s="87">
        <f>50%*Costs_FirstYear!BG13*Savings_FirstYear!BH13/100</f>
        <v>35.786497939264862</v>
      </c>
      <c r="BG13" s="87">
        <f>50%*Costs_FirstYear!BH13*Savings_FirstYear!BI13/100</f>
        <v>35.700724161582556</v>
      </c>
      <c r="BH13" s="87">
        <f>50%*Costs_FirstYear!BI13*Savings_FirstYear!BJ13/100</f>
        <v>35.66826422572462</v>
      </c>
      <c r="BI13" s="87">
        <f>50%*Costs_FirstYear!BJ13*Savings_FirstYear!BK13/100</f>
        <v>35.659604969057824</v>
      </c>
      <c r="BJ13" s="87">
        <f>50%*Costs_FirstYear!BK13*Savings_FirstYear!BL13/100</f>
        <v>35.671859960025174</v>
      </c>
      <c r="BK13" s="87">
        <f>50%*Costs_FirstYear!BL13*Savings_FirstYear!BM13/100</f>
        <v>35.69411720233353</v>
      </c>
      <c r="BL13" s="87">
        <f>50%*Costs_FirstYear!BM13*Savings_FirstYear!BN13/100</f>
        <v>35.756711227493199</v>
      </c>
      <c r="BM13" s="87">
        <f>50%*Costs_FirstYear!BN13*Savings_FirstYear!BO13/100</f>
        <v>35.846768004671773</v>
      </c>
      <c r="BN13" s="87">
        <f>50%*Costs_FirstYear!BO13*Savings_FirstYear!BP13/100</f>
        <v>35.957983717442012</v>
      </c>
      <c r="BO13" s="87">
        <f>50%*Costs_FirstYear!BP13*Savings_FirstYear!BQ13/100</f>
        <v>36.085164895143237</v>
      </c>
      <c r="BP13" s="87">
        <f>50%*Costs_FirstYear!BQ13*Savings_FirstYear!BR13/100</f>
        <v>36.213694248550162</v>
      </c>
      <c r="BQ13" s="87">
        <f>50%*Costs_FirstYear!BR13*Savings_FirstYear!BS13/100</f>
        <v>36.340307533313634</v>
      </c>
      <c r="BR13" s="87">
        <f>50%*Costs_FirstYear!BS13*Savings_FirstYear!BT13/100</f>
        <v>36.465239615144043</v>
      </c>
      <c r="BS13" s="87">
        <f>50%*Costs_FirstYear!BT13*Savings_FirstYear!BU13/100</f>
        <v>36.600999885566196</v>
      </c>
      <c r="BT13" s="87">
        <f>50%*Costs_FirstYear!BU13*Savings_FirstYear!BV13/100</f>
        <v>36.737420058810692</v>
      </c>
      <c r="BU13" s="87">
        <f>50%*Costs_FirstYear!BV13*Savings_FirstYear!BW13/100</f>
        <v>36.874432729322592</v>
      </c>
      <c r="BV13" s="87">
        <f>50%*Costs_FirstYear!BW13*Savings_FirstYear!BX13/100</f>
        <v>37.011937747400026</v>
      </c>
      <c r="BW13" s="87">
        <f>50%*Costs_FirstYear!BX13*Savings_FirstYear!BY13/100</f>
        <v>37.14927332952989</v>
      </c>
      <c r="BX13" s="87">
        <f>50%*Costs_FirstYear!BY13*Savings_FirstYear!BZ13/100</f>
        <v>37.286451311280445</v>
      </c>
      <c r="BY13" s="87">
        <f>50%*Costs_FirstYear!BZ13*Savings_FirstYear!CA13/100</f>
        <v>37.423597737557266</v>
      </c>
      <c r="BZ13" s="87">
        <f>50%*Costs_FirstYear!CA13*Savings_FirstYear!CB13/100</f>
        <v>37.560809041332689</v>
      </c>
      <c r="CA13" s="87">
        <f>50%*Costs_FirstYear!CB13*Savings_FirstYear!CC13/100</f>
        <v>37.698220149499392</v>
      </c>
      <c r="CB13" s="88">
        <f>50%*Costs_FirstYear!AQ13*Savings_FirstYear!AR13/100</f>
        <v>0</v>
      </c>
      <c r="CC13" s="88">
        <f>50%*Costs_FirstYear!AR13*Savings_FirstYear!AS13/100</f>
        <v>0</v>
      </c>
      <c r="CD13" s="88">
        <f>50%*Costs_FirstYear!AS13*Savings_FirstYear!AT13/100</f>
        <v>0</v>
      </c>
      <c r="CE13" s="88">
        <f>50%*Costs_FirstYear!AT13*Savings_FirstYear!AU13/100</f>
        <v>0</v>
      </c>
      <c r="CF13" s="88">
        <f>50%*Costs_FirstYear!AU13*Savings_FirstYear!AV13/100</f>
        <v>0</v>
      </c>
      <c r="CG13" s="88">
        <f>50%*Costs_FirstYear!AV13*Savings_FirstYear!AW13/100</f>
        <v>0</v>
      </c>
      <c r="CH13" s="88">
        <f>50%*Costs_FirstYear!AW13*Savings_FirstYear!AX13/100</f>
        <v>0</v>
      </c>
      <c r="CI13" s="88">
        <f>50%*Costs_FirstYear!AX13*Savings_FirstYear!AY13/100</f>
        <v>28.276323532300999</v>
      </c>
      <c r="CJ13" s="88">
        <f>50%*Costs_FirstYear!AY13*Savings_FirstYear!AZ13/100</f>
        <v>32.541002685790176</v>
      </c>
      <c r="CK13" s="88">
        <f>50%*Costs_FirstYear!AZ13*Savings_FirstYear!BA13/100</f>
        <v>42.354178527654256</v>
      </c>
      <c r="CL13" s="88">
        <f>50%*Costs_FirstYear!BA13*Savings_FirstYear!BB13/100</f>
        <v>36.99017475682723</v>
      </c>
      <c r="CM13" s="88">
        <f>50%*Costs_FirstYear!BB13*Savings_FirstYear!BC13/100</f>
        <v>36.749036107054451</v>
      </c>
      <c r="CN13" s="88">
        <f>50%*Costs_FirstYear!BC13*Savings_FirstYear!BD13/100</f>
        <v>36.510748378657119</v>
      </c>
      <c r="CO13" s="88">
        <f>50%*Costs_FirstYear!BD13*Savings_FirstYear!BE13/100</f>
        <v>36.275284562780783</v>
      </c>
      <c r="CP13" s="88">
        <f>50%*Costs_FirstYear!BE13*Savings_FirstYear!BF13/100</f>
        <v>36.07312321962803</v>
      </c>
      <c r="CQ13" s="88">
        <f>50%*Costs_FirstYear!BF13*Savings_FirstYear!BG13/100</f>
        <v>35.915822165348445</v>
      </c>
      <c r="CR13" s="88">
        <f>50%*Costs_FirstYear!BG13*Savings_FirstYear!BH13/100</f>
        <v>35.786497939264862</v>
      </c>
      <c r="CS13" s="88">
        <f>50%*Costs_FirstYear!BH13*Savings_FirstYear!BI13/100</f>
        <v>35.700724161582556</v>
      </c>
      <c r="CT13" s="88">
        <f>50%*Costs_FirstYear!BI13*Savings_FirstYear!BJ13/100</f>
        <v>35.66826422572462</v>
      </c>
      <c r="CU13" s="88">
        <f>50%*Costs_FirstYear!BJ13*Savings_FirstYear!BK13/100</f>
        <v>35.659604969057824</v>
      </c>
      <c r="CV13" s="88">
        <f>50%*Costs_FirstYear!BK13*Savings_FirstYear!BL13/100</f>
        <v>35.671859960025174</v>
      </c>
      <c r="CW13" s="88">
        <f>50%*Costs_FirstYear!BL13*Savings_FirstYear!BM13/100</f>
        <v>35.69411720233353</v>
      </c>
      <c r="CX13" s="88">
        <f>50%*Costs_FirstYear!BM13*Savings_FirstYear!BN13/100</f>
        <v>35.756711227493199</v>
      </c>
      <c r="CY13" s="88">
        <f>50%*Costs_FirstYear!BN13*Savings_FirstYear!BO13/100</f>
        <v>35.846768004671773</v>
      </c>
      <c r="CZ13" s="88">
        <f>50%*Costs_FirstYear!BO13*Savings_FirstYear!BP13/100</f>
        <v>35.957983717442012</v>
      </c>
      <c r="DA13" s="88">
        <f>50%*Costs_FirstYear!BP13*Savings_FirstYear!BQ13/100</f>
        <v>36.085164895143237</v>
      </c>
      <c r="DB13" s="88">
        <f>50%*Costs_FirstYear!BQ13*Savings_FirstYear!BR13/100</f>
        <v>36.213694248550162</v>
      </c>
      <c r="DC13" s="88">
        <f>50%*Costs_FirstYear!BR13*Savings_FirstYear!BS13/100</f>
        <v>36.340307533313634</v>
      </c>
      <c r="DD13" s="88">
        <f>50%*Costs_FirstYear!BS13*Savings_FirstYear!BT13/100</f>
        <v>36.465239615144043</v>
      </c>
      <c r="DE13" s="88">
        <f>50%*Costs_FirstYear!BT13*Savings_FirstYear!BU13/100</f>
        <v>36.600999885566196</v>
      </c>
      <c r="DF13" s="88">
        <f>50%*Costs_FirstYear!BU13*Savings_FirstYear!BV13/100</f>
        <v>36.737420058810692</v>
      </c>
      <c r="DG13" s="88">
        <f>50%*Costs_FirstYear!BV13*Savings_FirstYear!BW13/100</f>
        <v>36.874432729322592</v>
      </c>
      <c r="DH13" s="88">
        <f>50%*Costs_FirstYear!BW13*Savings_FirstYear!BX13/100</f>
        <v>37.011937747400026</v>
      </c>
      <c r="DI13" s="88">
        <f>50%*Costs_FirstYear!BX13*Savings_FirstYear!BY13/100</f>
        <v>37.14927332952989</v>
      </c>
      <c r="DJ13" s="88">
        <f>50%*Costs_FirstYear!BY13*Savings_FirstYear!BZ13/100</f>
        <v>37.286451311280445</v>
      </c>
      <c r="DK13" s="88">
        <f>50%*Costs_FirstYear!BZ13*Savings_FirstYear!CA13/100</f>
        <v>37.423597737557266</v>
      </c>
      <c r="DL13" s="88">
        <f>50%*Costs_FirstYear!CA13*Savings_FirstYear!CB13/100</f>
        <v>37.560809041332689</v>
      </c>
      <c r="DM13" s="88">
        <f>50%*Costs_FirstYear!CB13*Savings_FirstYear!CC13/100</f>
        <v>37.698220149499392</v>
      </c>
    </row>
    <row r="14" spans="2:117" x14ac:dyDescent="0.35">
      <c r="B14" s="27" t="s">
        <v>2077</v>
      </c>
      <c r="C14" s="27" t="s">
        <v>58</v>
      </c>
      <c r="D14" s="86">
        <f t="shared" si="37"/>
        <v>0</v>
      </c>
      <c r="E14" s="86">
        <f t="shared" si="0"/>
        <v>0</v>
      </c>
      <c r="F14" s="86">
        <f t="shared" si="1"/>
        <v>0</v>
      </c>
      <c r="G14" s="86">
        <f t="shared" si="2"/>
        <v>0</v>
      </c>
      <c r="H14" s="86">
        <f t="shared" si="3"/>
        <v>0</v>
      </c>
      <c r="I14" s="86">
        <f t="shared" si="4"/>
        <v>0</v>
      </c>
      <c r="J14" s="86">
        <f t="shared" si="5"/>
        <v>0</v>
      </c>
      <c r="K14" s="86">
        <f t="shared" si="6"/>
        <v>427.72872282487651</v>
      </c>
      <c r="L14" s="86">
        <f t="shared" si="7"/>
        <v>947.19264097412656</v>
      </c>
      <c r="M14" s="86">
        <f t="shared" si="8"/>
        <v>1176.5337642060322</v>
      </c>
      <c r="N14" s="86">
        <f t="shared" si="9"/>
        <v>1596.0905725102257</v>
      </c>
      <c r="O14" s="86">
        <f t="shared" si="10"/>
        <v>2013.9919770641727</v>
      </c>
      <c r="P14" s="86">
        <f t="shared" si="11"/>
        <v>1560.7064532301638</v>
      </c>
      <c r="Q14" s="86">
        <f t="shared" si="12"/>
        <v>1558.4905179667051</v>
      </c>
      <c r="R14" s="86">
        <f t="shared" si="13"/>
        <v>1556.8699252124518</v>
      </c>
      <c r="S14" s="86">
        <f t="shared" si="14"/>
        <v>1556.3775566418017</v>
      </c>
      <c r="T14" s="86">
        <f t="shared" si="15"/>
        <v>1557.1015358185603</v>
      </c>
      <c r="U14" s="86">
        <f t="shared" si="16"/>
        <v>1559.3357481420019</v>
      </c>
      <c r="V14" s="86">
        <f t="shared" si="17"/>
        <v>1563.6557030314623</v>
      </c>
      <c r="W14" s="86">
        <f t="shared" si="18"/>
        <v>1569.6818578463374</v>
      </c>
      <c r="X14" s="86">
        <f t="shared" si="19"/>
        <v>1576.8592883383753</v>
      </c>
      <c r="Y14" s="86">
        <f t="shared" si="20"/>
        <v>1585.088606849577</v>
      </c>
      <c r="Z14" s="86">
        <f t="shared" si="21"/>
        <v>1594.6810163706407</v>
      </c>
      <c r="AA14" s="86">
        <f t="shared" si="22"/>
        <v>1605.3231259333002</v>
      </c>
      <c r="AB14" s="86">
        <f t="shared" si="23"/>
        <v>1616.9439519639407</v>
      </c>
      <c r="AC14" s="86">
        <f t="shared" si="24"/>
        <v>1629.5465369135695</v>
      </c>
      <c r="AD14" s="86">
        <f t="shared" si="25"/>
        <v>1643.1297864199646</v>
      </c>
      <c r="AE14" s="86">
        <f t="shared" si="26"/>
        <v>1657.0494439530487</v>
      </c>
      <c r="AF14" s="86">
        <f t="shared" si="27"/>
        <v>1671.0183687999865</v>
      </c>
      <c r="AG14" s="86">
        <f t="shared" si="28"/>
        <v>1685.668743762626</v>
      </c>
      <c r="AH14" s="86">
        <f t="shared" si="29"/>
        <v>1700.4235677380836</v>
      </c>
      <c r="AI14" s="86">
        <f t="shared" si="30"/>
        <v>1715.295874851658</v>
      </c>
      <c r="AJ14" s="86">
        <f t="shared" si="31"/>
        <v>1730.2975183168257</v>
      </c>
      <c r="AK14" s="86">
        <f t="shared" si="32"/>
        <v>1745.4417578224852</v>
      </c>
      <c r="AL14" s="86">
        <f t="shared" si="33"/>
        <v>1760.6962212825147</v>
      </c>
      <c r="AM14" s="86">
        <f t="shared" si="34"/>
        <v>1776.0522504208357</v>
      </c>
      <c r="AN14" s="86">
        <f t="shared" si="35"/>
        <v>1791.5163732464459</v>
      </c>
      <c r="AO14" s="86">
        <f t="shared" si="36"/>
        <v>1807.0967297749821</v>
      </c>
      <c r="AP14" s="87">
        <f>50%*Costs_FirstYear!AQ14*Savings_FirstYear!AR14/100</f>
        <v>0</v>
      </c>
      <c r="AQ14" s="87">
        <f>50%*Costs_FirstYear!AR14*Savings_FirstYear!AS14/100</f>
        <v>0</v>
      </c>
      <c r="AR14" s="87">
        <f>50%*Costs_FirstYear!AS14*Savings_FirstYear!AT14/100</f>
        <v>0</v>
      </c>
      <c r="AS14" s="87">
        <f>50%*Costs_FirstYear!AT14*Savings_FirstYear!AU14/100</f>
        <v>0</v>
      </c>
      <c r="AT14" s="87">
        <f>50%*Costs_FirstYear!AU14*Savings_FirstYear!AV14/100</f>
        <v>0</v>
      </c>
      <c r="AU14" s="87">
        <f>50%*Costs_FirstYear!AV14*Savings_FirstYear!AW14/100</f>
        <v>0</v>
      </c>
      <c r="AV14" s="87">
        <f>50%*Costs_FirstYear!AW14*Savings_FirstYear!AX14/100</f>
        <v>0</v>
      </c>
      <c r="AW14" s="87">
        <f>50%*Costs_FirstYear!AX14*Savings_FirstYear!AY14/100</f>
        <v>213.86436141243826</v>
      </c>
      <c r="AX14" s="87">
        <f>50%*Costs_FirstYear!AY14*Savings_FirstYear!AZ14/100</f>
        <v>473.59632048706328</v>
      </c>
      <c r="AY14" s="87">
        <f>50%*Costs_FirstYear!AZ14*Savings_FirstYear!BA14/100</f>
        <v>588.26688210301609</v>
      </c>
      <c r="AZ14" s="87">
        <f>50%*Costs_FirstYear!BA14*Savings_FirstYear!BB14/100</f>
        <v>798.04528625511284</v>
      </c>
      <c r="BA14" s="87">
        <f>50%*Costs_FirstYear!BB14*Savings_FirstYear!BC14/100</f>
        <v>1006.9959885320864</v>
      </c>
      <c r="BB14" s="87">
        <f>50%*Costs_FirstYear!BC14*Savings_FirstYear!BD14/100</f>
        <v>780.35322661508189</v>
      </c>
      <c r="BC14" s="87">
        <f>50%*Costs_FirstYear!BD14*Savings_FirstYear!BE14/100</f>
        <v>779.24525898335253</v>
      </c>
      <c r="BD14" s="87">
        <f>50%*Costs_FirstYear!BE14*Savings_FirstYear!BF14/100</f>
        <v>778.43496260622589</v>
      </c>
      <c r="BE14" s="87">
        <f>50%*Costs_FirstYear!BF14*Savings_FirstYear!BG14/100</f>
        <v>778.18877832090084</v>
      </c>
      <c r="BF14" s="87">
        <f>50%*Costs_FirstYear!BG14*Savings_FirstYear!BH14/100</f>
        <v>778.55076790928013</v>
      </c>
      <c r="BG14" s="87">
        <f>50%*Costs_FirstYear!BH14*Savings_FirstYear!BI14/100</f>
        <v>779.66787407100094</v>
      </c>
      <c r="BH14" s="87">
        <f>50%*Costs_FirstYear!BI14*Savings_FirstYear!BJ14/100</f>
        <v>781.82785151573114</v>
      </c>
      <c r="BI14" s="87">
        <f>50%*Costs_FirstYear!BJ14*Savings_FirstYear!BK14/100</f>
        <v>784.84092892316869</v>
      </c>
      <c r="BJ14" s="87">
        <f>50%*Costs_FirstYear!BK14*Savings_FirstYear!BL14/100</f>
        <v>788.42964416918767</v>
      </c>
      <c r="BK14" s="87">
        <f>50%*Costs_FirstYear!BL14*Savings_FirstYear!BM14/100</f>
        <v>792.5443034247885</v>
      </c>
      <c r="BL14" s="87">
        <f>50%*Costs_FirstYear!BM14*Savings_FirstYear!BN14/100</f>
        <v>797.34050818532035</v>
      </c>
      <c r="BM14" s="87">
        <f>50%*Costs_FirstYear!BN14*Savings_FirstYear!BO14/100</f>
        <v>802.66156296665008</v>
      </c>
      <c r="BN14" s="87">
        <f>50%*Costs_FirstYear!BO14*Savings_FirstYear!BP14/100</f>
        <v>808.47197598197033</v>
      </c>
      <c r="BO14" s="87">
        <f>50%*Costs_FirstYear!BP14*Savings_FirstYear!BQ14/100</f>
        <v>814.77326845678476</v>
      </c>
      <c r="BP14" s="87">
        <f>50%*Costs_FirstYear!BQ14*Savings_FirstYear!BR14/100</f>
        <v>821.5648932099823</v>
      </c>
      <c r="BQ14" s="87">
        <f>50%*Costs_FirstYear!BR14*Savings_FirstYear!BS14/100</f>
        <v>828.52472197652435</v>
      </c>
      <c r="BR14" s="87">
        <f>50%*Costs_FirstYear!BS14*Savings_FirstYear!BT14/100</f>
        <v>835.50918439999327</v>
      </c>
      <c r="BS14" s="87">
        <f>50%*Costs_FirstYear!BT14*Savings_FirstYear!BU14/100</f>
        <v>842.83437188131302</v>
      </c>
      <c r="BT14" s="87">
        <f>50%*Costs_FirstYear!BU14*Savings_FirstYear!BV14/100</f>
        <v>850.21178386904182</v>
      </c>
      <c r="BU14" s="87">
        <f>50%*Costs_FirstYear!BV14*Savings_FirstYear!BW14/100</f>
        <v>857.64793742582901</v>
      </c>
      <c r="BV14" s="87">
        <f>50%*Costs_FirstYear!BW14*Savings_FirstYear!BX14/100</f>
        <v>865.14875915841287</v>
      </c>
      <c r="BW14" s="87">
        <f>50%*Costs_FirstYear!BX14*Savings_FirstYear!BY14/100</f>
        <v>872.72087891124261</v>
      </c>
      <c r="BX14" s="87">
        <f>50%*Costs_FirstYear!BY14*Savings_FirstYear!BZ14/100</f>
        <v>880.34811064125734</v>
      </c>
      <c r="BY14" s="87">
        <f>50%*Costs_FirstYear!BZ14*Savings_FirstYear!CA14/100</f>
        <v>888.02612521041783</v>
      </c>
      <c r="BZ14" s="87">
        <f>50%*Costs_FirstYear!CA14*Savings_FirstYear!CB14/100</f>
        <v>895.75818662322297</v>
      </c>
      <c r="CA14" s="87">
        <f>50%*Costs_FirstYear!CB14*Savings_FirstYear!CC14/100</f>
        <v>903.54836488749106</v>
      </c>
      <c r="CB14" s="88">
        <f>50%*Costs_FirstYear!AQ14*Savings_FirstYear!AR14/100</f>
        <v>0</v>
      </c>
      <c r="CC14" s="88">
        <f>50%*Costs_FirstYear!AR14*Savings_FirstYear!AS14/100</f>
        <v>0</v>
      </c>
      <c r="CD14" s="88">
        <f>50%*Costs_FirstYear!AS14*Savings_FirstYear!AT14/100</f>
        <v>0</v>
      </c>
      <c r="CE14" s="88">
        <f>50%*Costs_FirstYear!AT14*Savings_FirstYear!AU14/100</f>
        <v>0</v>
      </c>
      <c r="CF14" s="88">
        <f>50%*Costs_FirstYear!AU14*Savings_FirstYear!AV14/100</f>
        <v>0</v>
      </c>
      <c r="CG14" s="88">
        <f>50%*Costs_FirstYear!AV14*Savings_FirstYear!AW14/100</f>
        <v>0</v>
      </c>
      <c r="CH14" s="88">
        <f>50%*Costs_FirstYear!AW14*Savings_FirstYear!AX14/100</f>
        <v>0</v>
      </c>
      <c r="CI14" s="88">
        <f>50%*Costs_FirstYear!AX14*Savings_FirstYear!AY14/100</f>
        <v>213.86436141243826</v>
      </c>
      <c r="CJ14" s="88">
        <f>50%*Costs_FirstYear!AY14*Savings_FirstYear!AZ14/100</f>
        <v>473.59632048706328</v>
      </c>
      <c r="CK14" s="88">
        <f>50%*Costs_FirstYear!AZ14*Savings_FirstYear!BA14/100</f>
        <v>588.26688210301609</v>
      </c>
      <c r="CL14" s="88">
        <f>50%*Costs_FirstYear!BA14*Savings_FirstYear!BB14/100</f>
        <v>798.04528625511284</v>
      </c>
      <c r="CM14" s="88">
        <f>50%*Costs_FirstYear!BB14*Savings_FirstYear!BC14/100</f>
        <v>1006.9959885320864</v>
      </c>
      <c r="CN14" s="88">
        <f>50%*Costs_FirstYear!BC14*Savings_FirstYear!BD14/100</f>
        <v>780.35322661508189</v>
      </c>
      <c r="CO14" s="88">
        <f>50%*Costs_FirstYear!BD14*Savings_FirstYear!BE14/100</f>
        <v>779.24525898335253</v>
      </c>
      <c r="CP14" s="88">
        <f>50%*Costs_FirstYear!BE14*Savings_FirstYear!BF14/100</f>
        <v>778.43496260622589</v>
      </c>
      <c r="CQ14" s="88">
        <f>50%*Costs_FirstYear!BF14*Savings_FirstYear!BG14/100</f>
        <v>778.18877832090084</v>
      </c>
      <c r="CR14" s="88">
        <f>50%*Costs_FirstYear!BG14*Savings_FirstYear!BH14/100</f>
        <v>778.55076790928013</v>
      </c>
      <c r="CS14" s="88">
        <f>50%*Costs_FirstYear!BH14*Savings_FirstYear!BI14/100</f>
        <v>779.66787407100094</v>
      </c>
      <c r="CT14" s="88">
        <f>50%*Costs_FirstYear!BI14*Savings_FirstYear!BJ14/100</f>
        <v>781.82785151573114</v>
      </c>
      <c r="CU14" s="88">
        <f>50%*Costs_FirstYear!BJ14*Savings_FirstYear!BK14/100</f>
        <v>784.84092892316869</v>
      </c>
      <c r="CV14" s="88">
        <f>50%*Costs_FirstYear!BK14*Savings_FirstYear!BL14/100</f>
        <v>788.42964416918767</v>
      </c>
      <c r="CW14" s="88">
        <f>50%*Costs_FirstYear!BL14*Savings_FirstYear!BM14/100</f>
        <v>792.5443034247885</v>
      </c>
      <c r="CX14" s="88">
        <f>50%*Costs_FirstYear!BM14*Savings_FirstYear!BN14/100</f>
        <v>797.34050818532035</v>
      </c>
      <c r="CY14" s="88">
        <f>50%*Costs_FirstYear!BN14*Savings_FirstYear!BO14/100</f>
        <v>802.66156296665008</v>
      </c>
      <c r="CZ14" s="88">
        <f>50%*Costs_FirstYear!BO14*Savings_FirstYear!BP14/100</f>
        <v>808.47197598197033</v>
      </c>
      <c r="DA14" s="88">
        <f>50%*Costs_FirstYear!BP14*Savings_FirstYear!BQ14/100</f>
        <v>814.77326845678476</v>
      </c>
      <c r="DB14" s="88">
        <f>50%*Costs_FirstYear!BQ14*Savings_FirstYear!BR14/100</f>
        <v>821.5648932099823</v>
      </c>
      <c r="DC14" s="88">
        <f>50%*Costs_FirstYear!BR14*Savings_FirstYear!BS14/100</f>
        <v>828.52472197652435</v>
      </c>
      <c r="DD14" s="88">
        <f>50%*Costs_FirstYear!BS14*Savings_FirstYear!BT14/100</f>
        <v>835.50918439999327</v>
      </c>
      <c r="DE14" s="88">
        <f>50%*Costs_FirstYear!BT14*Savings_FirstYear!BU14/100</f>
        <v>842.83437188131302</v>
      </c>
      <c r="DF14" s="88">
        <f>50%*Costs_FirstYear!BU14*Savings_FirstYear!BV14/100</f>
        <v>850.21178386904182</v>
      </c>
      <c r="DG14" s="88">
        <f>50%*Costs_FirstYear!BV14*Savings_FirstYear!BW14/100</f>
        <v>857.64793742582901</v>
      </c>
      <c r="DH14" s="88">
        <f>50%*Costs_FirstYear!BW14*Savings_FirstYear!BX14/100</f>
        <v>865.14875915841287</v>
      </c>
      <c r="DI14" s="88">
        <f>50%*Costs_FirstYear!BX14*Savings_FirstYear!BY14/100</f>
        <v>872.72087891124261</v>
      </c>
      <c r="DJ14" s="88">
        <f>50%*Costs_FirstYear!BY14*Savings_FirstYear!BZ14/100</f>
        <v>880.34811064125734</v>
      </c>
      <c r="DK14" s="88">
        <f>50%*Costs_FirstYear!BZ14*Savings_FirstYear!CA14/100</f>
        <v>888.02612521041783</v>
      </c>
      <c r="DL14" s="88">
        <f>50%*Costs_FirstYear!CA14*Savings_FirstYear!CB14/100</f>
        <v>895.75818662322297</v>
      </c>
      <c r="DM14" s="88">
        <f>50%*Costs_FirstYear!CB14*Savings_FirstYear!CC14/100</f>
        <v>903.54836488749106</v>
      </c>
    </row>
    <row r="15" spans="2:117" x14ac:dyDescent="0.35">
      <c r="B15" s="27" t="s">
        <v>2078</v>
      </c>
      <c r="C15" s="27" t="s">
        <v>46</v>
      </c>
      <c r="D15" s="86">
        <f t="shared" si="37"/>
        <v>0</v>
      </c>
      <c r="E15" s="86">
        <f t="shared" si="0"/>
        <v>0</v>
      </c>
      <c r="F15" s="86">
        <f t="shared" si="1"/>
        <v>0</v>
      </c>
      <c r="G15" s="86">
        <f t="shared" si="2"/>
        <v>0</v>
      </c>
      <c r="H15" s="86">
        <f t="shared" si="3"/>
        <v>0</v>
      </c>
      <c r="I15" s="86">
        <f t="shared" si="4"/>
        <v>0</v>
      </c>
      <c r="J15" s="86">
        <f t="shared" si="5"/>
        <v>0</v>
      </c>
      <c r="K15" s="86">
        <f t="shared" si="6"/>
        <v>392.73333964360393</v>
      </c>
      <c r="L15" s="86">
        <f t="shared" si="7"/>
        <v>699.4658394629306</v>
      </c>
      <c r="M15" s="86">
        <f t="shared" si="8"/>
        <v>806.36968968419535</v>
      </c>
      <c r="N15" s="86">
        <f t="shared" si="9"/>
        <v>1053.1493183697239</v>
      </c>
      <c r="O15" s="86">
        <f t="shared" si="10"/>
        <v>919.0132720460997</v>
      </c>
      <c r="P15" s="86">
        <f t="shared" si="11"/>
        <v>918.02668624393743</v>
      </c>
      <c r="Q15" s="86">
        <f t="shared" si="12"/>
        <v>917.12159723209027</v>
      </c>
      <c r="R15" s="86">
        <f t="shared" si="13"/>
        <v>916.72150728548843</v>
      </c>
      <c r="S15" s="86">
        <f t="shared" si="14"/>
        <v>917.13224109874511</v>
      </c>
      <c r="T15" s="86">
        <f t="shared" si="15"/>
        <v>918.25997540518699</v>
      </c>
      <c r="U15" s="86">
        <f t="shared" si="16"/>
        <v>920.37536597923872</v>
      </c>
      <c r="V15" s="86">
        <f t="shared" si="17"/>
        <v>923.79176596794582</v>
      </c>
      <c r="W15" s="86">
        <f t="shared" si="18"/>
        <v>928.06252331145629</v>
      </c>
      <c r="X15" s="86">
        <f t="shared" si="19"/>
        <v>932.95947635349114</v>
      </c>
      <c r="Y15" s="86">
        <f t="shared" si="20"/>
        <v>938.41267793769805</v>
      </c>
      <c r="Z15" s="86">
        <f t="shared" si="21"/>
        <v>944.72918775172172</v>
      </c>
      <c r="AA15" s="86">
        <f t="shared" si="22"/>
        <v>951.65912922537723</v>
      </c>
      <c r="AB15" s="86">
        <f t="shared" si="23"/>
        <v>959.17086656267247</v>
      </c>
      <c r="AC15" s="86">
        <f t="shared" si="24"/>
        <v>967.26591759967766</v>
      </c>
      <c r="AD15" s="86">
        <f t="shared" si="25"/>
        <v>975.80855824489595</v>
      </c>
      <c r="AE15" s="86">
        <f t="shared" si="26"/>
        <v>984.44658196870432</v>
      </c>
      <c r="AF15" s="86">
        <f t="shared" si="27"/>
        <v>993.10351140567752</v>
      </c>
      <c r="AG15" s="86">
        <f t="shared" si="28"/>
        <v>999.77692517378046</v>
      </c>
      <c r="AH15" s="86">
        <f t="shared" si="29"/>
        <v>1006.5105018840228</v>
      </c>
      <c r="AI15" s="86">
        <f t="shared" si="30"/>
        <v>1013.3089102817463</v>
      </c>
      <c r="AJ15" s="86">
        <f t="shared" si="31"/>
        <v>1020.1789466861071</v>
      </c>
      <c r="AK15" s="86">
        <f t="shared" si="32"/>
        <v>1027.1191640981428</v>
      </c>
      <c r="AL15" s="86">
        <f t="shared" si="33"/>
        <v>1034.1119627650876</v>
      </c>
      <c r="AM15" s="86">
        <f t="shared" si="34"/>
        <v>1041.157426704113</v>
      </c>
      <c r="AN15" s="86">
        <f t="shared" si="35"/>
        <v>1048.2554183564359</v>
      </c>
      <c r="AO15" s="86">
        <f t="shared" si="36"/>
        <v>1055.406133757403</v>
      </c>
      <c r="AP15" s="87">
        <f>50%*Costs_FirstYear!AQ15*Savings_FirstYear!AR15/100</f>
        <v>0</v>
      </c>
      <c r="AQ15" s="87">
        <f>50%*Costs_FirstYear!AR15*Savings_FirstYear!AS15/100</f>
        <v>0</v>
      </c>
      <c r="AR15" s="87">
        <f>50%*Costs_FirstYear!AS15*Savings_FirstYear!AT15/100</f>
        <v>0</v>
      </c>
      <c r="AS15" s="87">
        <f>50%*Costs_FirstYear!AT15*Savings_FirstYear!AU15/100</f>
        <v>0</v>
      </c>
      <c r="AT15" s="87">
        <f>50%*Costs_FirstYear!AU15*Savings_FirstYear!AV15/100</f>
        <v>0</v>
      </c>
      <c r="AU15" s="87">
        <f>50%*Costs_FirstYear!AV15*Savings_FirstYear!AW15/100</f>
        <v>0</v>
      </c>
      <c r="AV15" s="87">
        <f>50%*Costs_FirstYear!AW15*Savings_FirstYear!AX15/100</f>
        <v>0</v>
      </c>
      <c r="AW15" s="87">
        <f>50%*Costs_FirstYear!AX15*Savings_FirstYear!AY15/100</f>
        <v>196.36666982180196</v>
      </c>
      <c r="AX15" s="87">
        <f>50%*Costs_FirstYear!AY15*Savings_FirstYear!AZ15/100</f>
        <v>349.7329197314653</v>
      </c>
      <c r="AY15" s="87">
        <f>50%*Costs_FirstYear!AZ15*Savings_FirstYear!BA15/100</f>
        <v>403.18484484209768</v>
      </c>
      <c r="AZ15" s="87">
        <f>50%*Costs_FirstYear!BA15*Savings_FirstYear!BB15/100</f>
        <v>526.57465918486196</v>
      </c>
      <c r="BA15" s="87">
        <f>50%*Costs_FirstYear!BB15*Savings_FirstYear!BC15/100</f>
        <v>459.50663602304985</v>
      </c>
      <c r="BB15" s="87">
        <f>50%*Costs_FirstYear!BC15*Savings_FirstYear!BD15/100</f>
        <v>459.01334312196872</v>
      </c>
      <c r="BC15" s="87">
        <f>50%*Costs_FirstYear!BD15*Savings_FirstYear!BE15/100</f>
        <v>458.56079861604513</v>
      </c>
      <c r="BD15" s="87">
        <f>50%*Costs_FirstYear!BE15*Savings_FirstYear!BF15/100</f>
        <v>458.36075364274421</v>
      </c>
      <c r="BE15" s="87">
        <f>50%*Costs_FirstYear!BF15*Savings_FirstYear!BG15/100</f>
        <v>458.56612054937256</v>
      </c>
      <c r="BF15" s="87">
        <f>50%*Costs_FirstYear!BG15*Savings_FirstYear!BH15/100</f>
        <v>459.1299877025935</v>
      </c>
      <c r="BG15" s="87">
        <f>50%*Costs_FirstYear!BH15*Savings_FirstYear!BI15/100</f>
        <v>460.18768298961936</v>
      </c>
      <c r="BH15" s="87">
        <f>50%*Costs_FirstYear!BI15*Savings_FirstYear!BJ15/100</f>
        <v>461.89588298397291</v>
      </c>
      <c r="BI15" s="87">
        <f>50%*Costs_FirstYear!BJ15*Savings_FirstYear!BK15/100</f>
        <v>464.03126165572814</v>
      </c>
      <c r="BJ15" s="87">
        <f>50%*Costs_FirstYear!BK15*Savings_FirstYear!BL15/100</f>
        <v>466.47973817674557</v>
      </c>
      <c r="BK15" s="87">
        <f>50%*Costs_FirstYear!BL15*Savings_FirstYear!BM15/100</f>
        <v>469.20633896884902</v>
      </c>
      <c r="BL15" s="87">
        <f>50%*Costs_FirstYear!BM15*Savings_FirstYear!BN15/100</f>
        <v>472.36459387586086</v>
      </c>
      <c r="BM15" s="87">
        <f>50%*Costs_FirstYear!BN15*Savings_FirstYear!BO15/100</f>
        <v>475.82956461268861</v>
      </c>
      <c r="BN15" s="87">
        <f>50%*Costs_FirstYear!BO15*Savings_FirstYear!BP15/100</f>
        <v>479.58543328133624</v>
      </c>
      <c r="BO15" s="87">
        <f>50%*Costs_FirstYear!BP15*Savings_FirstYear!BQ15/100</f>
        <v>483.63295879983883</v>
      </c>
      <c r="BP15" s="87">
        <f>50%*Costs_FirstYear!BQ15*Savings_FirstYear!BR15/100</f>
        <v>487.90427912244797</v>
      </c>
      <c r="BQ15" s="87">
        <f>50%*Costs_FirstYear!BR15*Savings_FirstYear!BS15/100</f>
        <v>492.22329098435216</v>
      </c>
      <c r="BR15" s="87">
        <f>50%*Costs_FirstYear!BS15*Savings_FirstYear!BT15/100</f>
        <v>496.55175570283876</v>
      </c>
      <c r="BS15" s="87">
        <f>50%*Costs_FirstYear!BT15*Savings_FirstYear!BU15/100</f>
        <v>499.88846258689023</v>
      </c>
      <c r="BT15" s="87">
        <f>50%*Costs_FirstYear!BU15*Savings_FirstYear!BV15/100</f>
        <v>503.2552509420114</v>
      </c>
      <c r="BU15" s="87">
        <f>50%*Costs_FirstYear!BV15*Savings_FirstYear!BW15/100</f>
        <v>506.65445514087315</v>
      </c>
      <c r="BV15" s="87">
        <f>50%*Costs_FirstYear!BW15*Savings_FirstYear!BX15/100</f>
        <v>510.08947334305356</v>
      </c>
      <c r="BW15" s="87">
        <f>50%*Costs_FirstYear!BX15*Savings_FirstYear!BY15/100</f>
        <v>513.55958204907142</v>
      </c>
      <c r="BX15" s="87">
        <f>50%*Costs_FirstYear!BY15*Savings_FirstYear!BZ15/100</f>
        <v>517.05598138254379</v>
      </c>
      <c r="BY15" s="87">
        <f>50%*Costs_FirstYear!BZ15*Savings_FirstYear!CA15/100</f>
        <v>520.57871335205652</v>
      </c>
      <c r="BZ15" s="87">
        <f>50%*Costs_FirstYear!CA15*Savings_FirstYear!CB15/100</f>
        <v>524.12770917821797</v>
      </c>
      <c r="CA15" s="87">
        <f>50%*Costs_FirstYear!CB15*Savings_FirstYear!CC15/100</f>
        <v>527.70306687870152</v>
      </c>
      <c r="CB15" s="88">
        <f>50%*Costs_FirstYear!AQ15*Savings_FirstYear!AR15/100</f>
        <v>0</v>
      </c>
      <c r="CC15" s="88">
        <f>50%*Costs_FirstYear!AR15*Savings_FirstYear!AS15/100</f>
        <v>0</v>
      </c>
      <c r="CD15" s="88">
        <f>50%*Costs_FirstYear!AS15*Savings_FirstYear!AT15/100</f>
        <v>0</v>
      </c>
      <c r="CE15" s="88">
        <f>50%*Costs_FirstYear!AT15*Savings_FirstYear!AU15/100</f>
        <v>0</v>
      </c>
      <c r="CF15" s="88">
        <f>50%*Costs_FirstYear!AU15*Savings_FirstYear!AV15/100</f>
        <v>0</v>
      </c>
      <c r="CG15" s="88">
        <f>50%*Costs_FirstYear!AV15*Savings_FirstYear!AW15/100</f>
        <v>0</v>
      </c>
      <c r="CH15" s="88">
        <f>50%*Costs_FirstYear!AW15*Savings_FirstYear!AX15/100</f>
        <v>0</v>
      </c>
      <c r="CI15" s="88">
        <f>50%*Costs_FirstYear!AX15*Savings_FirstYear!AY15/100</f>
        <v>196.36666982180196</v>
      </c>
      <c r="CJ15" s="88">
        <f>50%*Costs_FirstYear!AY15*Savings_FirstYear!AZ15/100</f>
        <v>349.7329197314653</v>
      </c>
      <c r="CK15" s="88">
        <f>50%*Costs_FirstYear!AZ15*Savings_FirstYear!BA15/100</f>
        <v>403.18484484209768</v>
      </c>
      <c r="CL15" s="88">
        <f>50%*Costs_FirstYear!BA15*Savings_FirstYear!BB15/100</f>
        <v>526.57465918486196</v>
      </c>
      <c r="CM15" s="88">
        <f>50%*Costs_FirstYear!BB15*Savings_FirstYear!BC15/100</f>
        <v>459.50663602304985</v>
      </c>
      <c r="CN15" s="88">
        <f>50%*Costs_FirstYear!BC15*Savings_FirstYear!BD15/100</f>
        <v>459.01334312196872</v>
      </c>
      <c r="CO15" s="88">
        <f>50%*Costs_FirstYear!BD15*Savings_FirstYear!BE15/100</f>
        <v>458.56079861604513</v>
      </c>
      <c r="CP15" s="88">
        <f>50%*Costs_FirstYear!BE15*Savings_FirstYear!BF15/100</f>
        <v>458.36075364274421</v>
      </c>
      <c r="CQ15" s="88">
        <f>50%*Costs_FirstYear!BF15*Savings_FirstYear!BG15/100</f>
        <v>458.56612054937256</v>
      </c>
      <c r="CR15" s="88">
        <f>50%*Costs_FirstYear!BG15*Savings_FirstYear!BH15/100</f>
        <v>459.1299877025935</v>
      </c>
      <c r="CS15" s="88">
        <f>50%*Costs_FirstYear!BH15*Savings_FirstYear!BI15/100</f>
        <v>460.18768298961936</v>
      </c>
      <c r="CT15" s="88">
        <f>50%*Costs_FirstYear!BI15*Savings_FirstYear!BJ15/100</f>
        <v>461.89588298397291</v>
      </c>
      <c r="CU15" s="88">
        <f>50%*Costs_FirstYear!BJ15*Savings_FirstYear!BK15/100</f>
        <v>464.03126165572814</v>
      </c>
      <c r="CV15" s="88">
        <f>50%*Costs_FirstYear!BK15*Savings_FirstYear!BL15/100</f>
        <v>466.47973817674557</v>
      </c>
      <c r="CW15" s="88">
        <f>50%*Costs_FirstYear!BL15*Savings_FirstYear!BM15/100</f>
        <v>469.20633896884902</v>
      </c>
      <c r="CX15" s="88">
        <f>50%*Costs_FirstYear!BM15*Savings_FirstYear!BN15/100</f>
        <v>472.36459387586086</v>
      </c>
      <c r="CY15" s="88">
        <f>50%*Costs_FirstYear!BN15*Savings_FirstYear!BO15/100</f>
        <v>475.82956461268861</v>
      </c>
      <c r="CZ15" s="88">
        <f>50%*Costs_FirstYear!BO15*Savings_FirstYear!BP15/100</f>
        <v>479.58543328133624</v>
      </c>
      <c r="DA15" s="88">
        <f>50%*Costs_FirstYear!BP15*Savings_FirstYear!BQ15/100</f>
        <v>483.63295879983883</v>
      </c>
      <c r="DB15" s="88">
        <f>50%*Costs_FirstYear!BQ15*Savings_FirstYear!BR15/100</f>
        <v>487.90427912244797</v>
      </c>
      <c r="DC15" s="88">
        <f>50%*Costs_FirstYear!BR15*Savings_FirstYear!BS15/100</f>
        <v>492.22329098435216</v>
      </c>
      <c r="DD15" s="88">
        <f>50%*Costs_FirstYear!BS15*Savings_FirstYear!BT15/100</f>
        <v>496.55175570283876</v>
      </c>
      <c r="DE15" s="88">
        <f>50%*Costs_FirstYear!BT15*Savings_FirstYear!BU15/100</f>
        <v>499.88846258689023</v>
      </c>
      <c r="DF15" s="88">
        <f>50%*Costs_FirstYear!BU15*Savings_FirstYear!BV15/100</f>
        <v>503.2552509420114</v>
      </c>
      <c r="DG15" s="88">
        <f>50%*Costs_FirstYear!BV15*Savings_FirstYear!BW15/100</f>
        <v>506.65445514087315</v>
      </c>
      <c r="DH15" s="88">
        <f>50%*Costs_FirstYear!BW15*Savings_FirstYear!BX15/100</f>
        <v>510.08947334305356</v>
      </c>
      <c r="DI15" s="88">
        <f>50%*Costs_FirstYear!BX15*Savings_FirstYear!BY15/100</f>
        <v>513.55958204907142</v>
      </c>
      <c r="DJ15" s="88">
        <f>50%*Costs_FirstYear!BY15*Savings_FirstYear!BZ15/100</f>
        <v>517.05598138254379</v>
      </c>
      <c r="DK15" s="88">
        <f>50%*Costs_FirstYear!BZ15*Savings_FirstYear!CA15/100</f>
        <v>520.57871335205652</v>
      </c>
      <c r="DL15" s="88">
        <f>50%*Costs_FirstYear!CA15*Savings_FirstYear!CB15/100</f>
        <v>524.12770917821797</v>
      </c>
      <c r="DM15" s="88">
        <f>50%*Costs_FirstYear!CB15*Savings_FirstYear!CC15/100</f>
        <v>527.70306687870152</v>
      </c>
    </row>
    <row r="16" spans="2:117" x14ac:dyDescent="0.35">
      <c r="B16" s="27" t="s">
        <v>2080</v>
      </c>
      <c r="C16" s="27" t="s">
        <v>198</v>
      </c>
      <c r="D16" s="86">
        <f t="shared" si="37"/>
        <v>0</v>
      </c>
      <c r="E16" s="86">
        <f t="shared" si="0"/>
        <v>0</v>
      </c>
      <c r="F16" s="86">
        <f t="shared" si="1"/>
        <v>0</v>
      </c>
      <c r="G16" s="86">
        <f t="shared" si="2"/>
        <v>0</v>
      </c>
      <c r="H16" s="86">
        <f t="shared" si="3"/>
        <v>0</v>
      </c>
      <c r="I16" s="86">
        <f t="shared" si="4"/>
        <v>0</v>
      </c>
      <c r="J16" s="86">
        <f t="shared" si="5"/>
        <v>0</v>
      </c>
      <c r="K16" s="86">
        <f t="shared" si="6"/>
        <v>120.59110612101854</v>
      </c>
      <c r="L16" s="86">
        <f t="shared" si="7"/>
        <v>165.71713795830908</v>
      </c>
      <c r="M16" s="86">
        <f t="shared" si="8"/>
        <v>210.67236550430269</v>
      </c>
      <c r="N16" s="86">
        <f t="shared" si="9"/>
        <v>167.92755280097106</v>
      </c>
      <c r="O16" s="86">
        <f t="shared" si="10"/>
        <v>167.63497856444235</v>
      </c>
      <c r="P16" s="86">
        <f t="shared" si="11"/>
        <v>167.35653243263033</v>
      </c>
      <c r="Q16" s="86">
        <f t="shared" si="12"/>
        <v>167.09216362193172</v>
      </c>
      <c r="R16" s="86">
        <f t="shared" si="13"/>
        <v>167.00444393778307</v>
      </c>
      <c r="S16" s="86">
        <f t="shared" si="14"/>
        <v>167.14462014752397</v>
      </c>
      <c r="T16" s="86">
        <f t="shared" si="15"/>
        <v>167.41347261575788</v>
      </c>
      <c r="U16" s="86">
        <f t="shared" si="16"/>
        <v>167.87251070657371</v>
      </c>
      <c r="V16" s="86">
        <f t="shared" si="17"/>
        <v>168.58028572030508</v>
      </c>
      <c r="W16" s="86">
        <f t="shared" si="18"/>
        <v>169.40067998044771</v>
      </c>
      <c r="X16" s="86">
        <f t="shared" si="19"/>
        <v>170.30464214298092</v>
      </c>
      <c r="Y16" s="86">
        <f t="shared" si="20"/>
        <v>171.23101692762185</v>
      </c>
      <c r="Z16" s="86">
        <f t="shared" si="21"/>
        <v>172.38071280528325</v>
      </c>
      <c r="AA16" s="86">
        <f t="shared" si="22"/>
        <v>173.67081492797496</v>
      </c>
      <c r="AB16" s="86">
        <f t="shared" si="23"/>
        <v>175.06481847589103</v>
      </c>
      <c r="AC16" s="86">
        <f t="shared" si="24"/>
        <v>176.50489526160129</v>
      </c>
      <c r="AD16" s="86">
        <f t="shared" si="25"/>
        <v>177.95193730881064</v>
      </c>
      <c r="AE16" s="86">
        <f t="shared" si="26"/>
        <v>179.40039923690975</v>
      </c>
      <c r="AF16" s="86">
        <f t="shared" si="27"/>
        <v>180.85127645177388</v>
      </c>
      <c r="AG16" s="86">
        <f t="shared" si="28"/>
        <v>182.12502682090314</v>
      </c>
      <c r="AH16" s="86">
        <f t="shared" si="29"/>
        <v>183.41159887013947</v>
      </c>
      <c r="AI16" s="86">
        <f t="shared" si="30"/>
        <v>184.71029816645228</v>
      </c>
      <c r="AJ16" s="86">
        <f t="shared" si="31"/>
        <v>186.01827909420768</v>
      </c>
      <c r="AK16" s="86">
        <f t="shared" si="32"/>
        <v>187.33457145142634</v>
      </c>
      <c r="AL16" s="86">
        <f t="shared" si="33"/>
        <v>188.65971634301951</v>
      </c>
      <c r="AM16" s="86">
        <f t="shared" si="34"/>
        <v>189.99424998659862</v>
      </c>
      <c r="AN16" s="86">
        <f t="shared" si="35"/>
        <v>191.33807702760063</v>
      </c>
      <c r="AO16" s="86">
        <f t="shared" si="36"/>
        <v>192.69151757548622</v>
      </c>
      <c r="AP16" s="87">
        <f>50%*Costs_FirstYear!AQ16*Savings_FirstYear!AR16/100</f>
        <v>0</v>
      </c>
      <c r="AQ16" s="87">
        <f>50%*Costs_FirstYear!AR16*Savings_FirstYear!AS16/100</f>
        <v>0</v>
      </c>
      <c r="AR16" s="87">
        <f>50%*Costs_FirstYear!AS16*Savings_FirstYear!AT16/100</f>
        <v>0</v>
      </c>
      <c r="AS16" s="87">
        <f>50%*Costs_FirstYear!AT16*Savings_FirstYear!AU16/100</f>
        <v>0</v>
      </c>
      <c r="AT16" s="87">
        <f>50%*Costs_FirstYear!AU16*Savings_FirstYear!AV16/100</f>
        <v>0</v>
      </c>
      <c r="AU16" s="87">
        <f>50%*Costs_FirstYear!AV16*Savings_FirstYear!AW16/100</f>
        <v>0</v>
      </c>
      <c r="AV16" s="87">
        <f>50%*Costs_FirstYear!AW16*Savings_FirstYear!AX16/100</f>
        <v>0</v>
      </c>
      <c r="AW16" s="87">
        <f>50%*Costs_FirstYear!AX16*Savings_FirstYear!AY16/100</f>
        <v>60.29555306050927</v>
      </c>
      <c r="AX16" s="87">
        <f>50%*Costs_FirstYear!AY16*Savings_FirstYear!AZ16/100</f>
        <v>82.858568979154541</v>
      </c>
      <c r="AY16" s="87">
        <f>50%*Costs_FirstYear!AZ16*Savings_FirstYear!BA16/100</f>
        <v>105.33618275215134</v>
      </c>
      <c r="AZ16" s="87">
        <f>50%*Costs_FirstYear!BA16*Savings_FirstYear!BB16/100</f>
        <v>83.963776400485528</v>
      </c>
      <c r="BA16" s="87">
        <f>50%*Costs_FirstYear!BB16*Savings_FirstYear!BC16/100</f>
        <v>83.817489282221175</v>
      </c>
      <c r="BB16" s="87">
        <f>50%*Costs_FirstYear!BC16*Savings_FirstYear!BD16/100</f>
        <v>83.678266216315166</v>
      </c>
      <c r="BC16" s="87">
        <f>50%*Costs_FirstYear!BD16*Savings_FirstYear!BE16/100</f>
        <v>83.546081810965859</v>
      </c>
      <c r="BD16" s="87">
        <f>50%*Costs_FirstYear!BE16*Savings_FirstYear!BF16/100</f>
        <v>83.502221968891533</v>
      </c>
      <c r="BE16" s="87">
        <f>50%*Costs_FirstYear!BF16*Savings_FirstYear!BG16/100</f>
        <v>83.572310073761983</v>
      </c>
      <c r="BF16" s="87">
        <f>50%*Costs_FirstYear!BG16*Savings_FirstYear!BH16/100</f>
        <v>83.706736307878941</v>
      </c>
      <c r="BG16" s="87">
        <f>50%*Costs_FirstYear!BH16*Savings_FirstYear!BI16/100</f>
        <v>83.936255353286853</v>
      </c>
      <c r="BH16" s="87">
        <f>50%*Costs_FirstYear!BI16*Savings_FirstYear!BJ16/100</f>
        <v>84.290142860152542</v>
      </c>
      <c r="BI16" s="87">
        <f>50%*Costs_FirstYear!BJ16*Savings_FirstYear!BK16/100</f>
        <v>84.700339990223853</v>
      </c>
      <c r="BJ16" s="87">
        <f>50%*Costs_FirstYear!BK16*Savings_FirstYear!BL16/100</f>
        <v>85.152321071490462</v>
      </c>
      <c r="BK16" s="87">
        <f>50%*Costs_FirstYear!BL16*Savings_FirstYear!BM16/100</f>
        <v>85.615508463810926</v>
      </c>
      <c r="BL16" s="87">
        <f>50%*Costs_FirstYear!BM16*Savings_FirstYear!BN16/100</f>
        <v>86.190356402641626</v>
      </c>
      <c r="BM16" s="87">
        <f>50%*Costs_FirstYear!BN16*Savings_FirstYear!BO16/100</f>
        <v>86.83540746398748</v>
      </c>
      <c r="BN16" s="87">
        <f>50%*Costs_FirstYear!BO16*Savings_FirstYear!BP16/100</f>
        <v>87.532409237945515</v>
      </c>
      <c r="BO16" s="87">
        <f>50%*Costs_FirstYear!BP16*Savings_FirstYear!BQ16/100</f>
        <v>88.252447630800646</v>
      </c>
      <c r="BP16" s="87">
        <f>50%*Costs_FirstYear!BQ16*Savings_FirstYear!BR16/100</f>
        <v>88.975968654405321</v>
      </c>
      <c r="BQ16" s="87">
        <f>50%*Costs_FirstYear!BR16*Savings_FirstYear!BS16/100</f>
        <v>89.700199618454874</v>
      </c>
      <c r="BR16" s="87">
        <f>50%*Costs_FirstYear!BS16*Savings_FirstYear!BT16/100</f>
        <v>90.425638225886942</v>
      </c>
      <c r="BS16" s="87">
        <f>50%*Costs_FirstYear!BT16*Savings_FirstYear!BU16/100</f>
        <v>91.062513410451572</v>
      </c>
      <c r="BT16" s="87">
        <f>50%*Costs_FirstYear!BU16*Savings_FirstYear!BV16/100</f>
        <v>91.705799435069736</v>
      </c>
      <c r="BU16" s="87">
        <f>50%*Costs_FirstYear!BV16*Savings_FirstYear!BW16/100</f>
        <v>92.355149083226138</v>
      </c>
      <c r="BV16" s="87">
        <f>50%*Costs_FirstYear!BW16*Savings_FirstYear!BX16/100</f>
        <v>93.009139547103842</v>
      </c>
      <c r="BW16" s="87">
        <f>50%*Costs_FirstYear!BX16*Savings_FirstYear!BY16/100</f>
        <v>93.667285725713171</v>
      </c>
      <c r="BX16" s="87">
        <f>50%*Costs_FirstYear!BY16*Savings_FirstYear!BZ16/100</f>
        <v>94.329858171509755</v>
      </c>
      <c r="BY16" s="87">
        <f>50%*Costs_FirstYear!BZ16*Savings_FirstYear!CA16/100</f>
        <v>94.997124993299309</v>
      </c>
      <c r="BZ16" s="87">
        <f>50%*Costs_FirstYear!CA16*Savings_FirstYear!CB16/100</f>
        <v>95.669038513800317</v>
      </c>
      <c r="CA16" s="87">
        <f>50%*Costs_FirstYear!CB16*Savings_FirstYear!CC16/100</f>
        <v>96.345758787743108</v>
      </c>
      <c r="CB16" s="88">
        <f>50%*Costs_FirstYear!AQ16*Savings_FirstYear!AR16/100</f>
        <v>0</v>
      </c>
      <c r="CC16" s="88">
        <f>50%*Costs_FirstYear!AR16*Savings_FirstYear!AS16/100</f>
        <v>0</v>
      </c>
      <c r="CD16" s="88">
        <f>50%*Costs_FirstYear!AS16*Savings_FirstYear!AT16/100</f>
        <v>0</v>
      </c>
      <c r="CE16" s="88">
        <f>50%*Costs_FirstYear!AT16*Savings_FirstYear!AU16/100</f>
        <v>0</v>
      </c>
      <c r="CF16" s="88">
        <f>50%*Costs_FirstYear!AU16*Savings_FirstYear!AV16/100</f>
        <v>0</v>
      </c>
      <c r="CG16" s="88">
        <f>50%*Costs_FirstYear!AV16*Savings_FirstYear!AW16/100</f>
        <v>0</v>
      </c>
      <c r="CH16" s="88">
        <f>50%*Costs_FirstYear!AW16*Savings_FirstYear!AX16/100</f>
        <v>0</v>
      </c>
      <c r="CI16" s="88">
        <f>50%*Costs_FirstYear!AX16*Savings_FirstYear!AY16/100</f>
        <v>60.29555306050927</v>
      </c>
      <c r="CJ16" s="88">
        <f>50%*Costs_FirstYear!AY16*Savings_FirstYear!AZ16/100</f>
        <v>82.858568979154541</v>
      </c>
      <c r="CK16" s="88">
        <f>50%*Costs_FirstYear!AZ16*Savings_FirstYear!BA16/100</f>
        <v>105.33618275215134</v>
      </c>
      <c r="CL16" s="88">
        <f>50%*Costs_FirstYear!BA16*Savings_FirstYear!BB16/100</f>
        <v>83.963776400485528</v>
      </c>
      <c r="CM16" s="88">
        <f>50%*Costs_FirstYear!BB16*Savings_FirstYear!BC16/100</f>
        <v>83.817489282221175</v>
      </c>
      <c r="CN16" s="88">
        <f>50%*Costs_FirstYear!BC16*Savings_FirstYear!BD16/100</f>
        <v>83.678266216315166</v>
      </c>
      <c r="CO16" s="88">
        <f>50%*Costs_FirstYear!BD16*Savings_FirstYear!BE16/100</f>
        <v>83.546081810965859</v>
      </c>
      <c r="CP16" s="88">
        <f>50%*Costs_FirstYear!BE16*Savings_FirstYear!BF16/100</f>
        <v>83.502221968891533</v>
      </c>
      <c r="CQ16" s="88">
        <f>50%*Costs_FirstYear!BF16*Savings_FirstYear!BG16/100</f>
        <v>83.572310073761983</v>
      </c>
      <c r="CR16" s="88">
        <f>50%*Costs_FirstYear!BG16*Savings_FirstYear!BH16/100</f>
        <v>83.706736307878941</v>
      </c>
      <c r="CS16" s="88">
        <f>50%*Costs_FirstYear!BH16*Savings_FirstYear!BI16/100</f>
        <v>83.936255353286853</v>
      </c>
      <c r="CT16" s="88">
        <f>50%*Costs_FirstYear!BI16*Savings_FirstYear!BJ16/100</f>
        <v>84.290142860152542</v>
      </c>
      <c r="CU16" s="88">
        <f>50%*Costs_FirstYear!BJ16*Savings_FirstYear!BK16/100</f>
        <v>84.700339990223853</v>
      </c>
      <c r="CV16" s="88">
        <f>50%*Costs_FirstYear!BK16*Savings_FirstYear!BL16/100</f>
        <v>85.152321071490462</v>
      </c>
      <c r="CW16" s="88">
        <f>50%*Costs_FirstYear!BL16*Savings_FirstYear!BM16/100</f>
        <v>85.615508463810926</v>
      </c>
      <c r="CX16" s="88">
        <f>50%*Costs_FirstYear!BM16*Savings_FirstYear!BN16/100</f>
        <v>86.190356402641626</v>
      </c>
      <c r="CY16" s="88">
        <f>50%*Costs_FirstYear!BN16*Savings_FirstYear!BO16/100</f>
        <v>86.83540746398748</v>
      </c>
      <c r="CZ16" s="88">
        <f>50%*Costs_FirstYear!BO16*Savings_FirstYear!BP16/100</f>
        <v>87.532409237945515</v>
      </c>
      <c r="DA16" s="88">
        <f>50%*Costs_FirstYear!BP16*Savings_FirstYear!BQ16/100</f>
        <v>88.252447630800646</v>
      </c>
      <c r="DB16" s="88">
        <f>50%*Costs_FirstYear!BQ16*Savings_FirstYear!BR16/100</f>
        <v>88.975968654405321</v>
      </c>
      <c r="DC16" s="88">
        <f>50%*Costs_FirstYear!BR16*Savings_FirstYear!BS16/100</f>
        <v>89.700199618454874</v>
      </c>
      <c r="DD16" s="88">
        <f>50%*Costs_FirstYear!BS16*Savings_FirstYear!BT16/100</f>
        <v>90.425638225886942</v>
      </c>
      <c r="DE16" s="88">
        <f>50%*Costs_FirstYear!BT16*Savings_FirstYear!BU16/100</f>
        <v>91.062513410451572</v>
      </c>
      <c r="DF16" s="88">
        <f>50%*Costs_FirstYear!BU16*Savings_FirstYear!BV16/100</f>
        <v>91.705799435069736</v>
      </c>
      <c r="DG16" s="88">
        <f>50%*Costs_FirstYear!BV16*Savings_FirstYear!BW16/100</f>
        <v>92.355149083226138</v>
      </c>
      <c r="DH16" s="88">
        <f>50%*Costs_FirstYear!BW16*Savings_FirstYear!BX16/100</f>
        <v>93.009139547103842</v>
      </c>
      <c r="DI16" s="88">
        <f>50%*Costs_FirstYear!BX16*Savings_FirstYear!BY16/100</f>
        <v>93.667285725713171</v>
      </c>
      <c r="DJ16" s="88">
        <f>50%*Costs_FirstYear!BY16*Savings_FirstYear!BZ16/100</f>
        <v>94.329858171509755</v>
      </c>
      <c r="DK16" s="88">
        <f>50%*Costs_FirstYear!BZ16*Savings_FirstYear!CA16/100</f>
        <v>94.997124993299309</v>
      </c>
      <c r="DL16" s="88">
        <f>50%*Costs_FirstYear!CA16*Savings_FirstYear!CB16/100</f>
        <v>95.669038513800317</v>
      </c>
      <c r="DM16" s="88">
        <f>50%*Costs_FirstYear!CB16*Savings_FirstYear!CC16/100</f>
        <v>96.345758787743108</v>
      </c>
    </row>
    <row r="17" spans="2:117" x14ac:dyDescent="0.35">
      <c r="B17" s="27" t="s">
        <v>2081</v>
      </c>
      <c r="C17" s="27" t="s">
        <v>34</v>
      </c>
      <c r="D17" s="86">
        <f t="shared" si="37"/>
        <v>0</v>
      </c>
      <c r="E17" s="86">
        <f t="shared" si="0"/>
        <v>0</v>
      </c>
      <c r="F17" s="86">
        <f t="shared" si="1"/>
        <v>0</v>
      </c>
      <c r="G17" s="86">
        <f t="shared" si="2"/>
        <v>0</v>
      </c>
      <c r="H17" s="86">
        <f t="shared" si="3"/>
        <v>0</v>
      </c>
      <c r="I17" s="86">
        <f t="shared" si="4"/>
        <v>0</v>
      </c>
      <c r="J17" s="86">
        <f t="shared" si="5"/>
        <v>0</v>
      </c>
      <c r="K17" s="86">
        <f t="shared" si="6"/>
        <v>962.24837510213217</v>
      </c>
      <c r="L17" s="86">
        <f t="shared" si="7"/>
        <v>957.0867376735863</v>
      </c>
      <c r="M17" s="86">
        <f t="shared" si="8"/>
        <v>951.99739646709509</v>
      </c>
      <c r="N17" s="86">
        <f t="shared" si="9"/>
        <v>946.97972438926411</v>
      </c>
      <c r="O17" s="86">
        <f t="shared" si="10"/>
        <v>942.033101062068</v>
      </c>
      <c r="P17" s="86">
        <f t="shared" si="11"/>
        <v>937.15691275775612</v>
      </c>
      <c r="Q17" s="86">
        <f t="shared" si="12"/>
        <v>932.3505523344196</v>
      </c>
      <c r="R17" s="86">
        <f t="shared" si="13"/>
        <v>929.34358689850819</v>
      </c>
      <c r="S17" s="86">
        <f t="shared" si="14"/>
        <v>928.024441319895</v>
      </c>
      <c r="T17" s="86">
        <f t="shared" si="15"/>
        <v>926.7218685168217</v>
      </c>
      <c r="U17" s="86">
        <f t="shared" si="16"/>
        <v>926.56065350323956</v>
      </c>
      <c r="V17" s="86">
        <f t="shared" si="17"/>
        <v>928.37342472222076</v>
      </c>
      <c r="W17" s="86">
        <f t="shared" si="18"/>
        <v>930.15596043277037</v>
      </c>
      <c r="X17" s="86">
        <f t="shared" si="19"/>
        <v>931.90914151572088</v>
      </c>
      <c r="Y17" s="86">
        <f t="shared" si="20"/>
        <v>933.63694730125087</v>
      </c>
      <c r="Z17" s="86">
        <f t="shared" si="21"/>
        <v>937.70019261562493</v>
      </c>
      <c r="AA17" s="86">
        <f t="shared" si="22"/>
        <v>942.31868504549539</v>
      </c>
      <c r="AB17" s="86">
        <f t="shared" si="23"/>
        <v>946.88155923518559</v>
      </c>
      <c r="AC17" s="86">
        <f t="shared" si="24"/>
        <v>951.40086102269834</v>
      </c>
      <c r="AD17" s="86">
        <f t="shared" si="25"/>
        <v>955.88415259345993</v>
      </c>
      <c r="AE17" s="86">
        <f t="shared" si="26"/>
        <v>960.3333783099921</v>
      </c>
      <c r="AF17" s="86">
        <f t="shared" si="27"/>
        <v>964.75375128475093</v>
      </c>
      <c r="AG17" s="86">
        <f t="shared" si="28"/>
        <v>967.56856492980455</v>
      </c>
      <c r="AH17" s="86">
        <f t="shared" si="29"/>
        <v>970.40857135212752</v>
      </c>
      <c r="AI17" s="86">
        <f t="shared" si="30"/>
        <v>973.24638283842864</v>
      </c>
      <c r="AJ17" s="86">
        <f t="shared" si="31"/>
        <v>976.08737033321722</v>
      </c>
      <c r="AK17" s="86">
        <f t="shared" si="32"/>
        <v>978.94239471109677</v>
      </c>
      <c r="AL17" s="86">
        <f t="shared" si="33"/>
        <v>981.81347979566749</v>
      </c>
      <c r="AM17" s="86">
        <f t="shared" si="34"/>
        <v>984.70014111598971</v>
      </c>
      <c r="AN17" s="86">
        <f t="shared" si="35"/>
        <v>987.59940079169814</v>
      </c>
      <c r="AO17" s="86">
        <f t="shared" si="36"/>
        <v>990.5143758580565</v>
      </c>
      <c r="AP17" s="87">
        <f>50%*Costs_FirstYear!AQ17*Savings_FirstYear!AR17/100</f>
        <v>0</v>
      </c>
      <c r="AQ17" s="87">
        <f>50%*Costs_FirstYear!AR17*Savings_FirstYear!AS17/100</f>
        <v>0</v>
      </c>
      <c r="AR17" s="87">
        <f>50%*Costs_FirstYear!AS17*Savings_FirstYear!AT17/100</f>
        <v>0</v>
      </c>
      <c r="AS17" s="87">
        <f>50%*Costs_FirstYear!AT17*Savings_FirstYear!AU17/100</f>
        <v>0</v>
      </c>
      <c r="AT17" s="87">
        <f>50%*Costs_FirstYear!AU17*Savings_FirstYear!AV17/100</f>
        <v>0</v>
      </c>
      <c r="AU17" s="87">
        <f>50%*Costs_FirstYear!AV17*Savings_FirstYear!AW17/100</f>
        <v>0</v>
      </c>
      <c r="AV17" s="87">
        <f>50%*Costs_FirstYear!AW17*Savings_FirstYear!AX17/100</f>
        <v>0</v>
      </c>
      <c r="AW17" s="87">
        <f>50%*Costs_FirstYear!AX17*Savings_FirstYear!AY17/100</f>
        <v>481.12418755106609</v>
      </c>
      <c r="AX17" s="87">
        <f>50%*Costs_FirstYear!AY17*Savings_FirstYear!AZ17/100</f>
        <v>478.54336883679315</v>
      </c>
      <c r="AY17" s="87">
        <f>50%*Costs_FirstYear!AZ17*Savings_FirstYear!BA17/100</f>
        <v>475.99869823354754</v>
      </c>
      <c r="AZ17" s="87">
        <f>50%*Costs_FirstYear!BA17*Savings_FirstYear!BB17/100</f>
        <v>473.48986219463205</v>
      </c>
      <c r="BA17" s="87">
        <f>50%*Costs_FirstYear!BB17*Savings_FirstYear!BC17/100</f>
        <v>471.016550531034</v>
      </c>
      <c r="BB17" s="87">
        <f>50%*Costs_FirstYear!BC17*Savings_FirstYear!BD17/100</f>
        <v>468.57845637887806</v>
      </c>
      <c r="BC17" s="87">
        <f>50%*Costs_FirstYear!BD17*Savings_FirstYear!BE17/100</f>
        <v>466.1752761672098</v>
      </c>
      <c r="BD17" s="87">
        <f>50%*Costs_FirstYear!BE17*Savings_FirstYear!BF17/100</f>
        <v>464.6717934492541</v>
      </c>
      <c r="BE17" s="87">
        <f>50%*Costs_FirstYear!BF17*Savings_FirstYear!BG17/100</f>
        <v>464.0122206599475</v>
      </c>
      <c r="BF17" s="87">
        <f>50%*Costs_FirstYear!BG17*Savings_FirstYear!BH17/100</f>
        <v>463.36093425841085</v>
      </c>
      <c r="BG17" s="87">
        <f>50%*Costs_FirstYear!BH17*Savings_FirstYear!BI17/100</f>
        <v>463.28032675161978</v>
      </c>
      <c r="BH17" s="87">
        <f>50%*Costs_FirstYear!BI17*Savings_FirstYear!BJ17/100</f>
        <v>464.18671236111038</v>
      </c>
      <c r="BI17" s="87">
        <f>50%*Costs_FirstYear!BJ17*Savings_FirstYear!BK17/100</f>
        <v>465.07798021638519</v>
      </c>
      <c r="BJ17" s="87">
        <f>50%*Costs_FirstYear!BK17*Savings_FirstYear!BL17/100</f>
        <v>465.95457075786044</v>
      </c>
      <c r="BK17" s="87">
        <f>50%*Costs_FirstYear!BL17*Savings_FirstYear!BM17/100</f>
        <v>466.81847365062544</v>
      </c>
      <c r="BL17" s="87">
        <f>50%*Costs_FirstYear!BM17*Savings_FirstYear!BN17/100</f>
        <v>468.85009630781246</v>
      </c>
      <c r="BM17" s="87">
        <f>50%*Costs_FirstYear!BN17*Savings_FirstYear!BO17/100</f>
        <v>471.15934252274769</v>
      </c>
      <c r="BN17" s="87">
        <f>50%*Costs_FirstYear!BO17*Savings_FirstYear!BP17/100</f>
        <v>473.4407796175928</v>
      </c>
      <c r="BO17" s="87">
        <f>50%*Costs_FirstYear!BP17*Savings_FirstYear!BQ17/100</f>
        <v>475.70043051134917</v>
      </c>
      <c r="BP17" s="87">
        <f>50%*Costs_FirstYear!BQ17*Savings_FirstYear!BR17/100</f>
        <v>477.94207629672997</v>
      </c>
      <c r="BQ17" s="87">
        <f>50%*Costs_FirstYear!BR17*Savings_FirstYear!BS17/100</f>
        <v>480.16668915499605</v>
      </c>
      <c r="BR17" s="87">
        <f>50%*Costs_FirstYear!BS17*Savings_FirstYear!BT17/100</f>
        <v>482.37687564237547</v>
      </c>
      <c r="BS17" s="87">
        <f>50%*Costs_FirstYear!BT17*Savings_FirstYear!BU17/100</f>
        <v>483.78428246490228</v>
      </c>
      <c r="BT17" s="87">
        <f>50%*Costs_FirstYear!BU17*Savings_FirstYear!BV17/100</f>
        <v>485.20428567606376</v>
      </c>
      <c r="BU17" s="87">
        <f>50%*Costs_FirstYear!BV17*Savings_FirstYear!BW17/100</f>
        <v>486.62319141921432</v>
      </c>
      <c r="BV17" s="87">
        <f>50%*Costs_FirstYear!BW17*Savings_FirstYear!BX17/100</f>
        <v>488.04368516660861</v>
      </c>
      <c r="BW17" s="87">
        <f>50%*Costs_FirstYear!BX17*Savings_FirstYear!BY17/100</f>
        <v>489.47119735554838</v>
      </c>
      <c r="BX17" s="87">
        <f>50%*Costs_FirstYear!BY17*Savings_FirstYear!BZ17/100</f>
        <v>490.90673989783375</v>
      </c>
      <c r="BY17" s="87">
        <f>50%*Costs_FirstYear!BZ17*Savings_FirstYear!CA17/100</f>
        <v>492.35007055799485</v>
      </c>
      <c r="BZ17" s="87">
        <f>50%*Costs_FirstYear!CA17*Savings_FirstYear!CB17/100</f>
        <v>493.79970039584907</v>
      </c>
      <c r="CA17" s="87">
        <f>50%*Costs_FirstYear!CB17*Savings_FirstYear!CC17/100</f>
        <v>495.25718792902825</v>
      </c>
      <c r="CB17" s="88">
        <f>50%*Costs_FirstYear!AQ17*Savings_FirstYear!AR17/100</f>
        <v>0</v>
      </c>
      <c r="CC17" s="88">
        <f>50%*Costs_FirstYear!AR17*Savings_FirstYear!AS17/100</f>
        <v>0</v>
      </c>
      <c r="CD17" s="88">
        <f>50%*Costs_FirstYear!AS17*Savings_FirstYear!AT17/100</f>
        <v>0</v>
      </c>
      <c r="CE17" s="88">
        <f>50%*Costs_FirstYear!AT17*Savings_FirstYear!AU17/100</f>
        <v>0</v>
      </c>
      <c r="CF17" s="88">
        <f>50%*Costs_FirstYear!AU17*Savings_FirstYear!AV17/100</f>
        <v>0</v>
      </c>
      <c r="CG17" s="88">
        <f>50%*Costs_FirstYear!AV17*Savings_FirstYear!AW17/100</f>
        <v>0</v>
      </c>
      <c r="CH17" s="88">
        <f>50%*Costs_FirstYear!AW17*Savings_FirstYear!AX17/100</f>
        <v>0</v>
      </c>
      <c r="CI17" s="88">
        <f>50%*Costs_FirstYear!AX17*Savings_FirstYear!AY17/100</f>
        <v>481.12418755106609</v>
      </c>
      <c r="CJ17" s="88">
        <f>50%*Costs_FirstYear!AY17*Savings_FirstYear!AZ17/100</f>
        <v>478.54336883679315</v>
      </c>
      <c r="CK17" s="88">
        <f>50%*Costs_FirstYear!AZ17*Savings_FirstYear!BA17/100</f>
        <v>475.99869823354754</v>
      </c>
      <c r="CL17" s="88">
        <f>50%*Costs_FirstYear!BA17*Savings_FirstYear!BB17/100</f>
        <v>473.48986219463205</v>
      </c>
      <c r="CM17" s="88">
        <f>50%*Costs_FirstYear!BB17*Savings_FirstYear!BC17/100</f>
        <v>471.016550531034</v>
      </c>
      <c r="CN17" s="88">
        <f>50%*Costs_FirstYear!BC17*Savings_FirstYear!BD17/100</f>
        <v>468.57845637887806</v>
      </c>
      <c r="CO17" s="88">
        <f>50%*Costs_FirstYear!BD17*Savings_FirstYear!BE17/100</f>
        <v>466.1752761672098</v>
      </c>
      <c r="CP17" s="88">
        <f>50%*Costs_FirstYear!BE17*Savings_FirstYear!BF17/100</f>
        <v>464.6717934492541</v>
      </c>
      <c r="CQ17" s="88">
        <f>50%*Costs_FirstYear!BF17*Savings_FirstYear!BG17/100</f>
        <v>464.0122206599475</v>
      </c>
      <c r="CR17" s="88">
        <f>50%*Costs_FirstYear!BG17*Savings_FirstYear!BH17/100</f>
        <v>463.36093425841085</v>
      </c>
      <c r="CS17" s="88">
        <f>50%*Costs_FirstYear!BH17*Savings_FirstYear!BI17/100</f>
        <v>463.28032675161978</v>
      </c>
      <c r="CT17" s="88">
        <f>50%*Costs_FirstYear!BI17*Savings_FirstYear!BJ17/100</f>
        <v>464.18671236111038</v>
      </c>
      <c r="CU17" s="88">
        <f>50%*Costs_FirstYear!BJ17*Savings_FirstYear!BK17/100</f>
        <v>465.07798021638519</v>
      </c>
      <c r="CV17" s="88">
        <f>50%*Costs_FirstYear!BK17*Savings_FirstYear!BL17/100</f>
        <v>465.95457075786044</v>
      </c>
      <c r="CW17" s="88">
        <f>50%*Costs_FirstYear!BL17*Savings_FirstYear!BM17/100</f>
        <v>466.81847365062544</v>
      </c>
      <c r="CX17" s="88">
        <f>50%*Costs_FirstYear!BM17*Savings_FirstYear!BN17/100</f>
        <v>468.85009630781246</v>
      </c>
      <c r="CY17" s="88">
        <f>50%*Costs_FirstYear!BN17*Savings_FirstYear!BO17/100</f>
        <v>471.15934252274769</v>
      </c>
      <c r="CZ17" s="88">
        <f>50%*Costs_FirstYear!BO17*Savings_FirstYear!BP17/100</f>
        <v>473.4407796175928</v>
      </c>
      <c r="DA17" s="88">
        <f>50%*Costs_FirstYear!BP17*Savings_FirstYear!BQ17/100</f>
        <v>475.70043051134917</v>
      </c>
      <c r="DB17" s="88">
        <f>50%*Costs_FirstYear!BQ17*Savings_FirstYear!BR17/100</f>
        <v>477.94207629672997</v>
      </c>
      <c r="DC17" s="88">
        <f>50%*Costs_FirstYear!BR17*Savings_FirstYear!BS17/100</f>
        <v>480.16668915499605</v>
      </c>
      <c r="DD17" s="88">
        <f>50%*Costs_FirstYear!BS17*Savings_FirstYear!BT17/100</f>
        <v>482.37687564237547</v>
      </c>
      <c r="DE17" s="88">
        <f>50%*Costs_FirstYear!BT17*Savings_FirstYear!BU17/100</f>
        <v>483.78428246490228</v>
      </c>
      <c r="DF17" s="88">
        <f>50%*Costs_FirstYear!BU17*Savings_FirstYear!BV17/100</f>
        <v>485.20428567606376</v>
      </c>
      <c r="DG17" s="88">
        <f>50%*Costs_FirstYear!BV17*Savings_FirstYear!BW17/100</f>
        <v>486.62319141921432</v>
      </c>
      <c r="DH17" s="88">
        <f>50%*Costs_FirstYear!BW17*Savings_FirstYear!BX17/100</f>
        <v>488.04368516660861</v>
      </c>
      <c r="DI17" s="88">
        <f>50%*Costs_FirstYear!BX17*Savings_FirstYear!BY17/100</f>
        <v>489.47119735554838</v>
      </c>
      <c r="DJ17" s="88">
        <f>50%*Costs_FirstYear!BY17*Savings_FirstYear!BZ17/100</f>
        <v>490.90673989783375</v>
      </c>
      <c r="DK17" s="88">
        <f>50%*Costs_FirstYear!BZ17*Savings_FirstYear!CA17/100</f>
        <v>492.35007055799485</v>
      </c>
      <c r="DL17" s="88">
        <f>50%*Costs_FirstYear!CA17*Savings_FirstYear!CB17/100</f>
        <v>493.79970039584907</v>
      </c>
      <c r="DM17" s="88">
        <f>50%*Costs_FirstYear!CB17*Savings_FirstYear!CC17/100</f>
        <v>495.25718792902825</v>
      </c>
    </row>
    <row r="18" spans="2:117" x14ac:dyDescent="0.35">
      <c r="B18" s="27" t="s">
        <v>2082</v>
      </c>
      <c r="C18" s="27" t="s">
        <v>71</v>
      </c>
      <c r="D18" s="86">
        <f t="shared" si="37"/>
        <v>0</v>
      </c>
      <c r="E18" s="86">
        <f t="shared" si="0"/>
        <v>0</v>
      </c>
      <c r="F18" s="86">
        <f t="shared" si="1"/>
        <v>0</v>
      </c>
      <c r="G18" s="86">
        <f t="shared" si="2"/>
        <v>0</v>
      </c>
      <c r="H18" s="86">
        <f t="shared" si="3"/>
        <v>0</v>
      </c>
      <c r="I18" s="86">
        <f t="shared" si="4"/>
        <v>0</v>
      </c>
      <c r="J18" s="86">
        <f t="shared" si="5"/>
        <v>0</v>
      </c>
      <c r="K18" s="86">
        <f t="shared" si="6"/>
        <v>885.49041879203423</v>
      </c>
      <c r="L18" s="86">
        <f t="shared" si="7"/>
        <v>712.48517306286817</v>
      </c>
      <c r="M18" s="86">
        <f t="shared" si="8"/>
        <v>708.69408860290127</v>
      </c>
      <c r="N18" s="86">
        <f t="shared" si="9"/>
        <v>704.95636985745546</v>
      </c>
      <c r="O18" s="86">
        <f t="shared" si="10"/>
        <v>701.27155481595969</v>
      </c>
      <c r="P18" s="86">
        <f t="shared" si="11"/>
        <v>697.63918642009241</v>
      </c>
      <c r="Q18" s="86">
        <f t="shared" si="12"/>
        <v>694.05881251579751</v>
      </c>
      <c r="R18" s="86">
        <f t="shared" si="13"/>
        <v>691.72410079536462</v>
      </c>
      <c r="S18" s="86">
        <f t="shared" si="14"/>
        <v>690.65138489046399</v>
      </c>
      <c r="T18" s="86">
        <f t="shared" si="15"/>
        <v>689.68119385808939</v>
      </c>
      <c r="U18" s="86">
        <f t="shared" si="16"/>
        <v>689.49963150049894</v>
      </c>
      <c r="V18" s="86">
        <f t="shared" si="17"/>
        <v>690.74205687620622</v>
      </c>
      <c r="W18" s="86">
        <f t="shared" si="18"/>
        <v>692.07014488981281</v>
      </c>
      <c r="X18" s="86">
        <f t="shared" si="19"/>
        <v>693.37634140948876</v>
      </c>
      <c r="Y18" s="86">
        <f t="shared" si="20"/>
        <v>694.66344039995124</v>
      </c>
      <c r="Z18" s="86">
        <f t="shared" si="21"/>
        <v>697.56102718264026</v>
      </c>
      <c r="AA18" s="86">
        <f t="shared" si="22"/>
        <v>700.96786747816873</v>
      </c>
      <c r="AB18" s="86">
        <f t="shared" si="23"/>
        <v>704.36628666032061</v>
      </c>
      <c r="AC18" s="86">
        <f t="shared" si="24"/>
        <v>707.73163179176333</v>
      </c>
      <c r="AD18" s="86">
        <f t="shared" si="25"/>
        <v>711.06977216771929</v>
      </c>
      <c r="AE18" s="86">
        <f t="shared" si="26"/>
        <v>714.38245784406786</v>
      </c>
      <c r="AF18" s="86">
        <f t="shared" si="27"/>
        <v>717.67339170175069</v>
      </c>
      <c r="AG18" s="86">
        <f t="shared" si="28"/>
        <v>719.76077325589949</v>
      </c>
      <c r="AH18" s="86">
        <f t="shared" si="29"/>
        <v>721.87343464094465</v>
      </c>
      <c r="AI18" s="86">
        <f t="shared" si="30"/>
        <v>723.98593330106769</v>
      </c>
      <c r="AJ18" s="86">
        <f t="shared" si="31"/>
        <v>726.10049815243576</v>
      </c>
      <c r="AK18" s="86">
        <f t="shared" si="32"/>
        <v>728.22491500251203</v>
      </c>
      <c r="AL18" s="86">
        <f t="shared" si="33"/>
        <v>730.36116684011211</v>
      </c>
      <c r="AM18" s="86">
        <f t="shared" si="34"/>
        <v>732.50902858599625</v>
      </c>
      <c r="AN18" s="86">
        <f t="shared" si="35"/>
        <v>734.66625010754001</v>
      </c>
      <c r="AO18" s="86">
        <f t="shared" si="36"/>
        <v>736.8348331647627</v>
      </c>
      <c r="AP18" s="87">
        <f>50%*Costs_FirstYear!AQ18*Savings_FirstYear!AR18/100</f>
        <v>0</v>
      </c>
      <c r="AQ18" s="87">
        <f>50%*Costs_FirstYear!AR18*Savings_FirstYear!AS18/100</f>
        <v>0</v>
      </c>
      <c r="AR18" s="87">
        <f>50%*Costs_FirstYear!AS18*Savings_FirstYear!AT18/100</f>
        <v>0</v>
      </c>
      <c r="AS18" s="87">
        <f>50%*Costs_FirstYear!AT18*Savings_FirstYear!AU18/100</f>
        <v>0</v>
      </c>
      <c r="AT18" s="87">
        <f>50%*Costs_FirstYear!AU18*Savings_FirstYear!AV18/100</f>
        <v>0</v>
      </c>
      <c r="AU18" s="87">
        <f>50%*Costs_FirstYear!AV18*Savings_FirstYear!AW18/100</f>
        <v>0</v>
      </c>
      <c r="AV18" s="87">
        <f>50%*Costs_FirstYear!AW18*Savings_FirstYear!AX18/100</f>
        <v>0</v>
      </c>
      <c r="AW18" s="87">
        <f>50%*Costs_FirstYear!AX18*Savings_FirstYear!AY18/100</f>
        <v>442.74520939601712</v>
      </c>
      <c r="AX18" s="87">
        <f>50%*Costs_FirstYear!AY18*Savings_FirstYear!AZ18/100</f>
        <v>356.24258653143409</v>
      </c>
      <c r="AY18" s="87">
        <f>50%*Costs_FirstYear!AZ18*Savings_FirstYear!BA18/100</f>
        <v>354.34704430145064</v>
      </c>
      <c r="AZ18" s="87">
        <f>50%*Costs_FirstYear!BA18*Savings_FirstYear!BB18/100</f>
        <v>352.47818492872773</v>
      </c>
      <c r="BA18" s="87">
        <f>50%*Costs_FirstYear!BB18*Savings_FirstYear!BC18/100</f>
        <v>350.63577740797984</v>
      </c>
      <c r="BB18" s="87">
        <f>50%*Costs_FirstYear!BC18*Savings_FirstYear!BD18/100</f>
        <v>348.81959321004621</v>
      </c>
      <c r="BC18" s="87">
        <f>50%*Costs_FirstYear!BD18*Savings_FirstYear!BE18/100</f>
        <v>347.02940625789876</v>
      </c>
      <c r="BD18" s="87">
        <f>50%*Costs_FirstYear!BE18*Savings_FirstYear!BF18/100</f>
        <v>345.86205039768231</v>
      </c>
      <c r="BE18" s="87">
        <f>50%*Costs_FirstYear!BF18*Savings_FirstYear!BG18/100</f>
        <v>345.32569244523199</v>
      </c>
      <c r="BF18" s="87">
        <f>50%*Costs_FirstYear!BG18*Savings_FirstYear!BH18/100</f>
        <v>344.84059692904469</v>
      </c>
      <c r="BG18" s="87">
        <f>50%*Costs_FirstYear!BH18*Savings_FirstYear!BI18/100</f>
        <v>344.74981575024947</v>
      </c>
      <c r="BH18" s="87">
        <f>50%*Costs_FirstYear!BI18*Savings_FirstYear!BJ18/100</f>
        <v>345.37102843810311</v>
      </c>
      <c r="BI18" s="87">
        <f>50%*Costs_FirstYear!BJ18*Savings_FirstYear!BK18/100</f>
        <v>346.0350724449064</v>
      </c>
      <c r="BJ18" s="87">
        <f>50%*Costs_FirstYear!BK18*Savings_FirstYear!BL18/100</f>
        <v>346.68817070474438</v>
      </c>
      <c r="BK18" s="87">
        <f>50%*Costs_FirstYear!BL18*Savings_FirstYear!BM18/100</f>
        <v>347.33172019997562</v>
      </c>
      <c r="BL18" s="87">
        <f>50%*Costs_FirstYear!BM18*Savings_FirstYear!BN18/100</f>
        <v>348.78051359132013</v>
      </c>
      <c r="BM18" s="87">
        <f>50%*Costs_FirstYear!BN18*Savings_FirstYear!BO18/100</f>
        <v>350.48393373908436</v>
      </c>
      <c r="BN18" s="87">
        <f>50%*Costs_FirstYear!BO18*Savings_FirstYear!BP18/100</f>
        <v>352.18314333016031</v>
      </c>
      <c r="BO18" s="87">
        <f>50%*Costs_FirstYear!BP18*Savings_FirstYear!BQ18/100</f>
        <v>353.86581589588167</v>
      </c>
      <c r="BP18" s="87">
        <f>50%*Costs_FirstYear!BQ18*Savings_FirstYear!BR18/100</f>
        <v>355.53488608385965</v>
      </c>
      <c r="BQ18" s="87">
        <f>50%*Costs_FirstYear!BR18*Savings_FirstYear!BS18/100</f>
        <v>357.19122892203393</v>
      </c>
      <c r="BR18" s="87">
        <f>50%*Costs_FirstYear!BS18*Savings_FirstYear!BT18/100</f>
        <v>358.83669585087534</v>
      </c>
      <c r="BS18" s="87">
        <f>50%*Costs_FirstYear!BT18*Savings_FirstYear!BU18/100</f>
        <v>359.88038662794975</v>
      </c>
      <c r="BT18" s="87">
        <f>50%*Costs_FirstYear!BU18*Savings_FirstYear!BV18/100</f>
        <v>360.93671732047233</v>
      </c>
      <c r="BU18" s="87">
        <f>50%*Costs_FirstYear!BV18*Savings_FirstYear!BW18/100</f>
        <v>361.99296665053384</v>
      </c>
      <c r="BV18" s="87">
        <f>50%*Costs_FirstYear!BW18*Savings_FirstYear!BX18/100</f>
        <v>363.05024907621788</v>
      </c>
      <c r="BW18" s="87">
        <f>50%*Costs_FirstYear!BX18*Savings_FirstYear!BY18/100</f>
        <v>364.11245750125602</v>
      </c>
      <c r="BX18" s="87">
        <f>50%*Costs_FirstYear!BY18*Savings_FirstYear!BZ18/100</f>
        <v>365.18058342005605</v>
      </c>
      <c r="BY18" s="87">
        <f>50%*Costs_FirstYear!BZ18*Savings_FirstYear!CA18/100</f>
        <v>366.25451429299812</v>
      </c>
      <c r="BZ18" s="87">
        <f>50%*Costs_FirstYear!CA18*Savings_FirstYear!CB18/100</f>
        <v>367.33312505377</v>
      </c>
      <c r="CA18" s="87">
        <f>50%*Costs_FirstYear!CB18*Savings_FirstYear!CC18/100</f>
        <v>368.41741658238135</v>
      </c>
      <c r="CB18" s="88">
        <f>50%*Costs_FirstYear!AQ18*Savings_FirstYear!AR18/100</f>
        <v>0</v>
      </c>
      <c r="CC18" s="88">
        <f>50%*Costs_FirstYear!AR18*Savings_FirstYear!AS18/100</f>
        <v>0</v>
      </c>
      <c r="CD18" s="88">
        <f>50%*Costs_FirstYear!AS18*Savings_FirstYear!AT18/100</f>
        <v>0</v>
      </c>
      <c r="CE18" s="88">
        <f>50%*Costs_FirstYear!AT18*Savings_FirstYear!AU18/100</f>
        <v>0</v>
      </c>
      <c r="CF18" s="88">
        <f>50%*Costs_FirstYear!AU18*Savings_FirstYear!AV18/100</f>
        <v>0</v>
      </c>
      <c r="CG18" s="88">
        <f>50%*Costs_FirstYear!AV18*Savings_FirstYear!AW18/100</f>
        <v>0</v>
      </c>
      <c r="CH18" s="88">
        <f>50%*Costs_FirstYear!AW18*Savings_FirstYear!AX18/100</f>
        <v>0</v>
      </c>
      <c r="CI18" s="88">
        <f>50%*Costs_FirstYear!AX18*Savings_FirstYear!AY18/100</f>
        <v>442.74520939601712</v>
      </c>
      <c r="CJ18" s="88">
        <f>50%*Costs_FirstYear!AY18*Savings_FirstYear!AZ18/100</f>
        <v>356.24258653143409</v>
      </c>
      <c r="CK18" s="88">
        <f>50%*Costs_FirstYear!AZ18*Savings_FirstYear!BA18/100</f>
        <v>354.34704430145064</v>
      </c>
      <c r="CL18" s="88">
        <f>50%*Costs_FirstYear!BA18*Savings_FirstYear!BB18/100</f>
        <v>352.47818492872773</v>
      </c>
      <c r="CM18" s="88">
        <f>50%*Costs_FirstYear!BB18*Savings_FirstYear!BC18/100</f>
        <v>350.63577740797984</v>
      </c>
      <c r="CN18" s="88">
        <f>50%*Costs_FirstYear!BC18*Savings_FirstYear!BD18/100</f>
        <v>348.81959321004621</v>
      </c>
      <c r="CO18" s="88">
        <f>50%*Costs_FirstYear!BD18*Savings_FirstYear!BE18/100</f>
        <v>347.02940625789876</v>
      </c>
      <c r="CP18" s="88">
        <f>50%*Costs_FirstYear!BE18*Savings_FirstYear!BF18/100</f>
        <v>345.86205039768231</v>
      </c>
      <c r="CQ18" s="88">
        <f>50%*Costs_FirstYear!BF18*Savings_FirstYear!BG18/100</f>
        <v>345.32569244523199</v>
      </c>
      <c r="CR18" s="88">
        <f>50%*Costs_FirstYear!BG18*Savings_FirstYear!BH18/100</f>
        <v>344.84059692904469</v>
      </c>
      <c r="CS18" s="88">
        <f>50%*Costs_FirstYear!BH18*Savings_FirstYear!BI18/100</f>
        <v>344.74981575024947</v>
      </c>
      <c r="CT18" s="88">
        <f>50%*Costs_FirstYear!BI18*Savings_FirstYear!BJ18/100</f>
        <v>345.37102843810311</v>
      </c>
      <c r="CU18" s="88">
        <f>50%*Costs_FirstYear!BJ18*Savings_FirstYear!BK18/100</f>
        <v>346.0350724449064</v>
      </c>
      <c r="CV18" s="88">
        <f>50%*Costs_FirstYear!BK18*Savings_FirstYear!BL18/100</f>
        <v>346.68817070474438</v>
      </c>
      <c r="CW18" s="88">
        <f>50%*Costs_FirstYear!BL18*Savings_FirstYear!BM18/100</f>
        <v>347.33172019997562</v>
      </c>
      <c r="CX18" s="88">
        <f>50%*Costs_FirstYear!BM18*Savings_FirstYear!BN18/100</f>
        <v>348.78051359132013</v>
      </c>
      <c r="CY18" s="88">
        <f>50%*Costs_FirstYear!BN18*Savings_FirstYear!BO18/100</f>
        <v>350.48393373908436</v>
      </c>
      <c r="CZ18" s="88">
        <f>50%*Costs_FirstYear!BO18*Savings_FirstYear!BP18/100</f>
        <v>352.18314333016031</v>
      </c>
      <c r="DA18" s="88">
        <f>50%*Costs_FirstYear!BP18*Savings_FirstYear!BQ18/100</f>
        <v>353.86581589588167</v>
      </c>
      <c r="DB18" s="88">
        <f>50%*Costs_FirstYear!BQ18*Savings_FirstYear!BR18/100</f>
        <v>355.53488608385965</v>
      </c>
      <c r="DC18" s="88">
        <f>50%*Costs_FirstYear!BR18*Savings_FirstYear!BS18/100</f>
        <v>357.19122892203393</v>
      </c>
      <c r="DD18" s="88">
        <f>50%*Costs_FirstYear!BS18*Savings_FirstYear!BT18/100</f>
        <v>358.83669585087534</v>
      </c>
      <c r="DE18" s="88">
        <f>50%*Costs_FirstYear!BT18*Savings_FirstYear!BU18/100</f>
        <v>359.88038662794975</v>
      </c>
      <c r="DF18" s="88">
        <f>50%*Costs_FirstYear!BU18*Savings_FirstYear!BV18/100</f>
        <v>360.93671732047233</v>
      </c>
      <c r="DG18" s="88">
        <f>50%*Costs_FirstYear!BV18*Savings_FirstYear!BW18/100</f>
        <v>361.99296665053384</v>
      </c>
      <c r="DH18" s="88">
        <f>50%*Costs_FirstYear!BW18*Savings_FirstYear!BX18/100</f>
        <v>363.05024907621788</v>
      </c>
      <c r="DI18" s="88">
        <f>50%*Costs_FirstYear!BX18*Savings_FirstYear!BY18/100</f>
        <v>364.11245750125602</v>
      </c>
      <c r="DJ18" s="88">
        <f>50%*Costs_FirstYear!BY18*Savings_FirstYear!BZ18/100</f>
        <v>365.18058342005605</v>
      </c>
      <c r="DK18" s="88">
        <f>50%*Costs_FirstYear!BZ18*Savings_FirstYear!CA18/100</f>
        <v>366.25451429299812</v>
      </c>
      <c r="DL18" s="88">
        <f>50%*Costs_FirstYear!CA18*Savings_FirstYear!CB18/100</f>
        <v>367.33312505377</v>
      </c>
      <c r="DM18" s="88">
        <f>50%*Costs_FirstYear!CB18*Savings_FirstYear!CC18/100</f>
        <v>368.41741658238135</v>
      </c>
    </row>
    <row r="19" spans="2:117" x14ac:dyDescent="0.35">
      <c r="B19" s="27" t="s">
        <v>2083</v>
      </c>
      <c r="C19" s="27" t="s">
        <v>83</v>
      </c>
      <c r="D19" s="86">
        <f t="shared" si="37"/>
        <v>0</v>
      </c>
      <c r="E19" s="86">
        <f t="shared" si="0"/>
        <v>0</v>
      </c>
      <c r="F19" s="86">
        <f t="shared" si="1"/>
        <v>0</v>
      </c>
      <c r="G19" s="86">
        <f t="shared" si="2"/>
        <v>0</v>
      </c>
      <c r="H19" s="86">
        <f t="shared" si="3"/>
        <v>0</v>
      </c>
      <c r="I19" s="86">
        <f t="shared" si="4"/>
        <v>0</v>
      </c>
      <c r="J19" s="86">
        <f t="shared" si="5"/>
        <v>0</v>
      </c>
      <c r="K19" s="86">
        <f t="shared" si="6"/>
        <v>319.66927044008298</v>
      </c>
      <c r="L19" s="86">
        <f t="shared" si="7"/>
        <v>318.41573186891122</v>
      </c>
      <c r="M19" s="86">
        <f t="shared" si="8"/>
        <v>317.18654041618447</v>
      </c>
      <c r="N19" s="86">
        <f t="shared" si="9"/>
        <v>315.98152440997893</v>
      </c>
      <c r="O19" s="86">
        <f t="shared" si="10"/>
        <v>314.80051433153199</v>
      </c>
      <c r="P19" s="86">
        <f t="shared" si="11"/>
        <v>313.64334279636319</v>
      </c>
      <c r="Q19" s="86">
        <f t="shared" si="12"/>
        <v>312.50984453560091</v>
      </c>
      <c r="R19" s="86">
        <f t="shared" si="13"/>
        <v>311.97463672436834</v>
      </c>
      <c r="S19" s="86">
        <f t="shared" si="14"/>
        <v>312.00151847946506</v>
      </c>
      <c r="T19" s="86">
        <f t="shared" si="15"/>
        <v>312.03610088557053</v>
      </c>
      <c r="U19" s="86">
        <f t="shared" si="16"/>
        <v>312.4520709205816</v>
      </c>
      <c r="V19" s="86">
        <f t="shared" si="17"/>
        <v>313.52659725138142</v>
      </c>
      <c r="W19" s="86">
        <f t="shared" si="18"/>
        <v>314.59481886263507</v>
      </c>
      <c r="X19" s="86">
        <f t="shared" si="19"/>
        <v>315.65703663347944</v>
      </c>
      <c r="Y19" s="86">
        <f t="shared" si="20"/>
        <v>316.71458125359186</v>
      </c>
      <c r="Z19" s="86">
        <f t="shared" si="21"/>
        <v>318.55175150005749</v>
      </c>
      <c r="AA19" s="86">
        <f t="shared" si="22"/>
        <v>320.57829058137872</v>
      </c>
      <c r="AB19" s="86">
        <f t="shared" si="23"/>
        <v>322.59155842825078</v>
      </c>
      <c r="AC19" s="86">
        <f t="shared" si="24"/>
        <v>324.59556178334469</v>
      </c>
      <c r="AD19" s="86">
        <f t="shared" si="25"/>
        <v>326.59282367563867</v>
      </c>
      <c r="AE19" s="86">
        <f t="shared" si="26"/>
        <v>328.58400452305557</v>
      </c>
      <c r="AF19" s="86">
        <f t="shared" si="27"/>
        <v>330.57085167740496</v>
      </c>
      <c r="AG19" s="86">
        <f t="shared" si="28"/>
        <v>331.90771280887947</v>
      </c>
      <c r="AH19" s="86">
        <f t="shared" si="29"/>
        <v>333.25677703147494</v>
      </c>
      <c r="AI19" s="86">
        <f t="shared" si="30"/>
        <v>334.60897392679254</v>
      </c>
      <c r="AJ19" s="86">
        <f t="shared" si="31"/>
        <v>335.96610293732198</v>
      </c>
      <c r="AK19" s="86">
        <f t="shared" si="32"/>
        <v>337.33179002390773</v>
      </c>
      <c r="AL19" s="86">
        <f t="shared" si="33"/>
        <v>338.70673073563705</v>
      </c>
      <c r="AM19" s="86">
        <f t="shared" si="34"/>
        <v>340.09078848720537</v>
      </c>
      <c r="AN19" s="86">
        <f t="shared" si="35"/>
        <v>341.48277917740597</v>
      </c>
      <c r="AO19" s="86">
        <f t="shared" si="36"/>
        <v>342.88355388301818</v>
      </c>
      <c r="AP19" s="87">
        <f>50%*Costs_FirstYear!AQ19*Savings_FirstYear!AR19/100</f>
        <v>0</v>
      </c>
      <c r="AQ19" s="87">
        <f>50%*Costs_FirstYear!AR19*Savings_FirstYear!AS19/100</f>
        <v>0</v>
      </c>
      <c r="AR19" s="87">
        <f>50%*Costs_FirstYear!AS19*Savings_FirstYear!AT19/100</f>
        <v>0</v>
      </c>
      <c r="AS19" s="87">
        <f>50%*Costs_FirstYear!AT19*Savings_FirstYear!AU19/100</f>
        <v>0</v>
      </c>
      <c r="AT19" s="87">
        <f>50%*Costs_FirstYear!AU19*Savings_FirstYear!AV19/100</f>
        <v>0</v>
      </c>
      <c r="AU19" s="87">
        <f>50%*Costs_FirstYear!AV19*Savings_FirstYear!AW19/100</f>
        <v>0</v>
      </c>
      <c r="AV19" s="87">
        <f>50%*Costs_FirstYear!AW19*Savings_FirstYear!AX19/100</f>
        <v>0</v>
      </c>
      <c r="AW19" s="87">
        <f>50%*Costs_FirstYear!AX19*Savings_FirstYear!AY19/100</f>
        <v>159.83463522004149</v>
      </c>
      <c r="AX19" s="87">
        <f>50%*Costs_FirstYear!AY19*Savings_FirstYear!AZ19/100</f>
        <v>159.20786593445561</v>
      </c>
      <c r="AY19" s="87">
        <f>50%*Costs_FirstYear!AZ19*Savings_FirstYear!BA19/100</f>
        <v>158.59327020809224</v>
      </c>
      <c r="AZ19" s="87">
        <f>50%*Costs_FirstYear!BA19*Savings_FirstYear!BB19/100</f>
        <v>157.99076220498947</v>
      </c>
      <c r="BA19" s="87">
        <f>50%*Costs_FirstYear!BB19*Savings_FirstYear!BC19/100</f>
        <v>157.40025716576599</v>
      </c>
      <c r="BB19" s="87">
        <f>50%*Costs_FirstYear!BC19*Savings_FirstYear!BD19/100</f>
        <v>156.82167139818159</v>
      </c>
      <c r="BC19" s="87">
        <f>50%*Costs_FirstYear!BD19*Savings_FirstYear!BE19/100</f>
        <v>156.25492226780045</v>
      </c>
      <c r="BD19" s="87">
        <f>50%*Costs_FirstYear!BE19*Savings_FirstYear!BF19/100</f>
        <v>155.98731836218417</v>
      </c>
      <c r="BE19" s="87">
        <f>50%*Costs_FirstYear!BF19*Savings_FirstYear!BG19/100</f>
        <v>156.00075923973253</v>
      </c>
      <c r="BF19" s="87">
        <f>50%*Costs_FirstYear!BG19*Savings_FirstYear!BH19/100</f>
        <v>156.01805044278527</v>
      </c>
      <c r="BG19" s="87">
        <f>50%*Costs_FirstYear!BH19*Savings_FirstYear!BI19/100</f>
        <v>156.2260354602908</v>
      </c>
      <c r="BH19" s="87">
        <f>50%*Costs_FirstYear!BI19*Savings_FirstYear!BJ19/100</f>
        <v>156.76329862569071</v>
      </c>
      <c r="BI19" s="87">
        <f>50%*Costs_FirstYear!BJ19*Savings_FirstYear!BK19/100</f>
        <v>157.29740943131753</v>
      </c>
      <c r="BJ19" s="87">
        <f>50%*Costs_FirstYear!BK19*Savings_FirstYear!BL19/100</f>
        <v>157.82851831673972</v>
      </c>
      <c r="BK19" s="87">
        <f>50%*Costs_FirstYear!BL19*Savings_FirstYear!BM19/100</f>
        <v>158.35729062679593</v>
      </c>
      <c r="BL19" s="87">
        <f>50%*Costs_FirstYear!BM19*Savings_FirstYear!BN19/100</f>
        <v>159.27587575002875</v>
      </c>
      <c r="BM19" s="87">
        <f>50%*Costs_FirstYear!BN19*Savings_FirstYear!BO19/100</f>
        <v>160.28914529068936</v>
      </c>
      <c r="BN19" s="87">
        <f>50%*Costs_FirstYear!BO19*Savings_FirstYear!BP19/100</f>
        <v>161.29577921412539</v>
      </c>
      <c r="BO19" s="87">
        <f>50%*Costs_FirstYear!BP19*Savings_FirstYear!BQ19/100</f>
        <v>162.29778089167235</v>
      </c>
      <c r="BP19" s="87">
        <f>50%*Costs_FirstYear!BQ19*Savings_FirstYear!BR19/100</f>
        <v>163.29641183781933</v>
      </c>
      <c r="BQ19" s="87">
        <f>50%*Costs_FirstYear!BR19*Savings_FirstYear!BS19/100</f>
        <v>164.29200226152778</v>
      </c>
      <c r="BR19" s="87">
        <f>50%*Costs_FirstYear!BS19*Savings_FirstYear!BT19/100</f>
        <v>165.28542583870248</v>
      </c>
      <c r="BS19" s="87">
        <f>50%*Costs_FirstYear!BT19*Savings_FirstYear!BU19/100</f>
        <v>165.95385640443973</v>
      </c>
      <c r="BT19" s="87">
        <f>50%*Costs_FirstYear!BU19*Savings_FirstYear!BV19/100</f>
        <v>166.62838851573747</v>
      </c>
      <c r="BU19" s="87">
        <f>50%*Costs_FirstYear!BV19*Savings_FirstYear!BW19/100</f>
        <v>167.30448696339627</v>
      </c>
      <c r="BV19" s="87">
        <f>50%*Costs_FirstYear!BW19*Savings_FirstYear!BX19/100</f>
        <v>167.98305146866099</v>
      </c>
      <c r="BW19" s="87">
        <f>50%*Costs_FirstYear!BX19*Savings_FirstYear!BY19/100</f>
        <v>168.66589501195386</v>
      </c>
      <c r="BX19" s="87">
        <f>50%*Costs_FirstYear!BY19*Savings_FirstYear!BZ19/100</f>
        <v>169.35336536781853</v>
      </c>
      <c r="BY19" s="87">
        <f>50%*Costs_FirstYear!BZ19*Savings_FirstYear!CA19/100</f>
        <v>170.04539424360269</v>
      </c>
      <c r="BZ19" s="87">
        <f>50%*Costs_FirstYear!CA19*Savings_FirstYear!CB19/100</f>
        <v>170.74138958870299</v>
      </c>
      <c r="CA19" s="87">
        <f>50%*Costs_FirstYear!CB19*Savings_FirstYear!CC19/100</f>
        <v>171.44177694150909</v>
      </c>
      <c r="CB19" s="88">
        <f>50%*Costs_FirstYear!AQ19*Savings_FirstYear!AR19/100</f>
        <v>0</v>
      </c>
      <c r="CC19" s="88">
        <f>50%*Costs_FirstYear!AR19*Savings_FirstYear!AS19/100</f>
        <v>0</v>
      </c>
      <c r="CD19" s="88">
        <f>50%*Costs_FirstYear!AS19*Savings_FirstYear!AT19/100</f>
        <v>0</v>
      </c>
      <c r="CE19" s="88">
        <f>50%*Costs_FirstYear!AT19*Savings_FirstYear!AU19/100</f>
        <v>0</v>
      </c>
      <c r="CF19" s="88">
        <f>50%*Costs_FirstYear!AU19*Savings_FirstYear!AV19/100</f>
        <v>0</v>
      </c>
      <c r="CG19" s="88">
        <f>50%*Costs_FirstYear!AV19*Savings_FirstYear!AW19/100</f>
        <v>0</v>
      </c>
      <c r="CH19" s="88">
        <f>50%*Costs_FirstYear!AW19*Savings_FirstYear!AX19/100</f>
        <v>0</v>
      </c>
      <c r="CI19" s="88">
        <f>50%*Costs_FirstYear!AX19*Savings_FirstYear!AY19/100</f>
        <v>159.83463522004149</v>
      </c>
      <c r="CJ19" s="88">
        <f>50%*Costs_FirstYear!AY19*Savings_FirstYear!AZ19/100</f>
        <v>159.20786593445561</v>
      </c>
      <c r="CK19" s="88">
        <f>50%*Costs_FirstYear!AZ19*Savings_FirstYear!BA19/100</f>
        <v>158.59327020809224</v>
      </c>
      <c r="CL19" s="88">
        <f>50%*Costs_FirstYear!BA19*Savings_FirstYear!BB19/100</f>
        <v>157.99076220498947</v>
      </c>
      <c r="CM19" s="88">
        <f>50%*Costs_FirstYear!BB19*Savings_FirstYear!BC19/100</f>
        <v>157.40025716576599</v>
      </c>
      <c r="CN19" s="88">
        <f>50%*Costs_FirstYear!BC19*Savings_FirstYear!BD19/100</f>
        <v>156.82167139818159</v>
      </c>
      <c r="CO19" s="88">
        <f>50%*Costs_FirstYear!BD19*Savings_FirstYear!BE19/100</f>
        <v>156.25492226780045</v>
      </c>
      <c r="CP19" s="88">
        <f>50%*Costs_FirstYear!BE19*Savings_FirstYear!BF19/100</f>
        <v>155.98731836218417</v>
      </c>
      <c r="CQ19" s="88">
        <f>50%*Costs_FirstYear!BF19*Savings_FirstYear!BG19/100</f>
        <v>156.00075923973253</v>
      </c>
      <c r="CR19" s="88">
        <f>50%*Costs_FirstYear!BG19*Savings_FirstYear!BH19/100</f>
        <v>156.01805044278527</v>
      </c>
      <c r="CS19" s="88">
        <f>50%*Costs_FirstYear!BH19*Savings_FirstYear!BI19/100</f>
        <v>156.2260354602908</v>
      </c>
      <c r="CT19" s="88">
        <f>50%*Costs_FirstYear!BI19*Savings_FirstYear!BJ19/100</f>
        <v>156.76329862569071</v>
      </c>
      <c r="CU19" s="88">
        <f>50%*Costs_FirstYear!BJ19*Savings_FirstYear!BK19/100</f>
        <v>157.29740943131753</v>
      </c>
      <c r="CV19" s="88">
        <f>50%*Costs_FirstYear!BK19*Savings_FirstYear!BL19/100</f>
        <v>157.82851831673972</v>
      </c>
      <c r="CW19" s="88">
        <f>50%*Costs_FirstYear!BL19*Savings_FirstYear!BM19/100</f>
        <v>158.35729062679593</v>
      </c>
      <c r="CX19" s="88">
        <f>50%*Costs_FirstYear!BM19*Savings_FirstYear!BN19/100</f>
        <v>159.27587575002875</v>
      </c>
      <c r="CY19" s="88">
        <f>50%*Costs_FirstYear!BN19*Savings_FirstYear!BO19/100</f>
        <v>160.28914529068936</v>
      </c>
      <c r="CZ19" s="88">
        <f>50%*Costs_FirstYear!BO19*Savings_FirstYear!BP19/100</f>
        <v>161.29577921412539</v>
      </c>
      <c r="DA19" s="88">
        <f>50%*Costs_FirstYear!BP19*Savings_FirstYear!BQ19/100</f>
        <v>162.29778089167235</v>
      </c>
      <c r="DB19" s="88">
        <f>50%*Costs_FirstYear!BQ19*Savings_FirstYear!BR19/100</f>
        <v>163.29641183781933</v>
      </c>
      <c r="DC19" s="88">
        <f>50%*Costs_FirstYear!BR19*Savings_FirstYear!BS19/100</f>
        <v>164.29200226152778</v>
      </c>
      <c r="DD19" s="88">
        <f>50%*Costs_FirstYear!BS19*Savings_FirstYear!BT19/100</f>
        <v>165.28542583870248</v>
      </c>
      <c r="DE19" s="88">
        <f>50%*Costs_FirstYear!BT19*Savings_FirstYear!BU19/100</f>
        <v>165.95385640443973</v>
      </c>
      <c r="DF19" s="88">
        <f>50%*Costs_FirstYear!BU19*Savings_FirstYear!BV19/100</f>
        <v>166.62838851573747</v>
      </c>
      <c r="DG19" s="88">
        <f>50%*Costs_FirstYear!BV19*Savings_FirstYear!BW19/100</f>
        <v>167.30448696339627</v>
      </c>
      <c r="DH19" s="88">
        <f>50%*Costs_FirstYear!BW19*Savings_FirstYear!BX19/100</f>
        <v>167.98305146866099</v>
      </c>
      <c r="DI19" s="88">
        <f>50%*Costs_FirstYear!BX19*Savings_FirstYear!BY19/100</f>
        <v>168.66589501195386</v>
      </c>
      <c r="DJ19" s="88">
        <f>50%*Costs_FirstYear!BY19*Savings_FirstYear!BZ19/100</f>
        <v>169.35336536781853</v>
      </c>
      <c r="DK19" s="88">
        <f>50%*Costs_FirstYear!BZ19*Savings_FirstYear!CA19/100</f>
        <v>170.04539424360269</v>
      </c>
      <c r="DL19" s="88">
        <f>50%*Costs_FirstYear!CA19*Savings_FirstYear!CB19/100</f>
        <v>170.74138958870299</v>
      </c>
      <c r="DM19" s="88">
        <f>50%*Costs_FirstYear!CB19*Savings_FirstYear!CC19/100</f>
        <v>171.44177694150909</v>
      </c>
    </row>
    <row r="20" spans="2:117" x14ac:dyDescent="0.35">
      <c r="B20" s="27" t="s">
        <v>2084</v>
      </c>
      <c r="C20" s="27" t="s">
        <v>75</v>
      </c>
      <c r="D20" s="86">
        <f t="shared" si="37"/>
        <v>0</v>
      </c>
      <c r="E20" s="86">
        <f t="shared" si="0"/>
        <v>0</v>
      </c>
      <c r="F20" s="86">
        <f t="shared" si="1"/>
        <v>0</v>
      </c>
      <c r="G20" s="86">
        <f t="shared" si="2"/>
        <v>0</v>
      </c>
      <c r="H20" s="86">
        <f t="shared" si="3"/>
        <v>0</v>
      </c>
      <c r="I20" s="86">
        <f t="shared" si="4"/>
        <v>0</v>
      </c>
      <c r="J20" s="86">
        <f t="shared" si="5"/>
        <v>0</v>
      </c>
      <c r="K20" s="86">
        <f t="shared" si="6"/>
        <v>2.536773985267982</v>
      </c>
      <c r="L20" s="86">
        <f t="shared" si="7"/>
        <v>94.000933508394937</v>
      </c>
      <c r="M20" s="86">
        <f t="shared" si="8"/>
        <v>186.19327787767307</v>
      </c>
      <c r="N20" s="86">
        <f t="shared" si="9"/>
        <v>222.85656212419161</v>
      </c>
      <c r="O20" s="86">
        <f t="shared" si="10"/>
        <v>296.47098772613458</v>
      </c>
      <c r="P20" s="86">
        <f t="shared" si="11"/>
        <v>275.48661490003417</v>
      </c>
      <c r="Q20" s="86">
        <f t="shared" si="12"/>
        <v>274.43627643462747</v>
      </c>
      <c r="R20" s="86">
        <f t="shared" si="13"/>
        <v>273.4095147831942</v>
      </c>
      <c r="S20" s="86">
        <f t="shared" si="14"/>
        <v>272.50469747234604</v>
      </c>
      <c r="T20" s="86">
        <f t="shared" si="15"/>
        <v>271.81271120479266</v>
      </c>
      <c r="U20" s="86">
        <f t="shared" si="16"/>
        <v>271.3342169194708</v>
      </c>
      <c r="V20" s="86">
        <f t="shared" si="17"/>
        <v>271.13242742348825</v>
      </c>
      <c r="W20" s="86">
        <f t="shared" si="18"/>
        <v>271.3105221277786</v>
      </c>
      <c r="X20" s="86">
        <f t="shared" si="19"/>
        <v>271.76481503943882</v>
      </c>
      <c r="Y20" s="86">
        <f t="shared" si="20"/>
        <v>272.39995497217706</v>
      </c>
      <c r="Z20" s="86">
        <f t="shared" si="21"/>
        <v>273.21531174295842</v>
      </c>
      <c r="AA20" s="86">
        <f t="shared" si="22"/>
        <v>274.27364708534856</v>
      </c>
      <c r="AB20" s="86">
        <f t="shared" si="23"/>
        <v>275.49690796587652</v>
      </c>
      <c r="AC20" s="86">
        <f t="shared" si="24"/>
        <v>276.88511241942354</v>
      </c>
      <c r="AD20" s="86">
        <f t="shared" si="25"/>
        <v>278.43787572067475</v>
      </c>
      <c r="AE20" s="86">
        <f t="shared" si="26"/>
        <v>280.15023385086789</v>
      </c>
      <c r="AF20" s="86">
        <f t="shared" si="27"/>
        <v>281.88834865686431</v>
      </c>
      <c r="AG20" s="86">
        <f t="shared" si="28"/>
        <v>283.3237705027106</v>
      </c>
      <c r="AH20" s="86">
        <f t="shared" si="29"/>
        <v>284.76330403769185</v>
      </c>
      <c r="AI20" s="86">
        <f t="shared" si="30"/>
        <v>286.21071056703499</v>
      </c>
      <c r="AJ20" s="86">
        <f t="shared" si="31"/>
        <v>287.66780100634855</v>
      </c>
      <c r="AK20" s="86">
        <f t="shared" si="32"/>
        <v>289.13653142886147</v>
      </c>
      <c r="AL20" s="86">
        <f t="shared" si="33"/>
        <v>290.6188433824035</v>
      </c>
      <c r="AM20" s="86">
        <f t="shared" si="34"/>
        <v>292.10745213691598</v>
      </c>
      <c r="AN20" s="86">
        <f t="shared" si="35"/>
        <v>293.6013615243005</v>
      </c>
      <c r="AO20" s="86">
        <f t="shared" si="36"/>
        <v>295.10115057340658</v>
      </c>
      <c r="AP20" s="87">
        <f>50%*Costs_FirstYear!AQ20*Savings_FirstYear!AR20/100</f>
        <v>0</v>
      </c>
      <c r="AQ20" s="87">
        <f>50%*Costs_FirstYear!AR20*Savings_FirstYear!AS20/100</f>
        <v>0</v>
      </c>
      <c r="AR20" s="87">
        <f>50%*Costs_FirstYear!AS20*Savings_FirstYear!AT20/100</f>
        <v>0</v>
      </c>
      <c r="AS20" s="87">
        <f>50%*Costs_FirstYear!AT20*Savings_FirstYear!AU20/100</f>
        <v>0</v>
      </c>
      <c r="AT20" s="87">
        <f>50%*Costs_FirstYear!AU20*Savings_FirstYear!AV20/100</f>
        <v>0</v>
      </c>
      <c r="AU20" s="87">
        <f>50%*Costs_FirstYear!AV20*Savings_FirstYear!AW20/100</f>
        <v>0</v>
      </c>
      <c r="AV20" s="87">
        <f>50%*Costs_FirstYear!AW20*Savings_FirstYear!AX20/100</f>
        <v>0</v>
      </c>
      <c r="AW20" s="87">
        <f>50%*Costs_FirstYear!AX20*Savings_FirstYear!AY20/100</f>
        <v>1.268386992633991</v>
      </c>
      <c r="AX20" s="87">
        <f>50%*Costs_FirstYear!AY20*Savings_FirstYear!AZ20/100</f>
        <v>47.000466754197468</v>
      </c>
      <c r="AY20" s="87">
        <f>50%*Costs_FirstYear!AZ20*Savings_FirstYear!BA20/100</f>
        <v>93.096638938836534</v>
      </c>
      <c r="AZ20" s="87">
        <f>50%*Costs_FirstYear!BA20*Savings_FirstYear!BB20/100</f>
        <v>111.42828106209581</v>
      </c>
      <c r="BA20" s="87">
        <f>50%*Costs_FirstYear!BB20*Savings_FirstYear!BC20/100</f>
        <v>148.23549386306729</v>
      </c>
      <c r="BB20" s="87">
        <f>50%*Costs_FirstYear!BC20*Savings_FirstYear!BD20/100</f>
        <v>137.74330745001708</v>
      </c>
      <c r="BC20" s="87">
        <f>50%*Costs_FirstYear!BD20*Savings_FirstYear!BE20/100</f>
        <v>137.21813821731374</v>
      </c>
      <c r="BD20" s="87">
        <f>50%*Costs_FirstYear!BE20*Savings_FirstYear!BF20/100</f>
        <v>136.7047573915971</v>
      </c>
      <c r="BE20" s="87">
        <f>50%*Costs_FirstYear!BF20*Savings_FirstYear!BG20/100</f>
        <v>136.25234873617302</v>
      </c>
      <c r="BF20" s="87">
        <f>50%*Costs_FirstYear!BG20*Savings_FirstYear!BH20/100</f>
        <v>135.90635560239633</v>
      </c>
      <c r="BG20" s="87">
        <f>50%*Costs_FirstYear!BH20*Savings_FirstYear!BI20/100</f>
        <v>135.6671084597354</v>
      </c>
      <c r="BH20" s="87">
        <f>50%*Costs_FirstYear!BI20*Savings_FirstYear!BJ20/100</f>
        <v>135.56621371174413</v>
      </c>
      <c r="BI20" s="87">
        <f>50%*Costs_FirstYear!BJ20*Savings_FirstYear!BK20/100</f>
        <v>135.6552610638893</v>
      </c>
      <c r="BJ20" s="87">
        <f>50%*Costs_FirstYear!BK20*Savings_FirstYear!BL20/100</f>
        <v>135.88240751971941</v>
      </c>
      <c r="BK20" s="87">
        <f>50%*Costs_FirstYear!BL20*Savings_FirstYear!BM20/100</f>
        <v>136.19997748608853</v>
      </c>
      <c r="BL20" s="87">
        <f>50%*Costs_FirstYear!BM20*Savings_FirstYear!BN20/100</f>
        <v>136.60765587147921</v>
      </c>
      <c r="BM20" s="87">
        <f>50%*Costs_FirstYear!BN20*Savings_FirstYear!BO20/100</f>
        <v>137.13682354267428</v>
      </c>
      <c r="BN20" s="87">
        <f>50%*Costs_FirstYear!BO20*Savings_FirstYear!BP20/100</f>
        <v>137.74845398293826</v>
      </c>
      <c r="BO20" s="87">
        <f>50%*Costs_FirstYear!BP20*Savings_FirstYear!BQ20/100</f>
        <v>138.44255620971177</v>
      </c>
      <c r="BP20" s="87">
        <f>50%*Costs_FirstYear!BQ20*Savings_FirstYear!BR20/100</f>
        <v>139.21893786033738</v>
      </c>
      <c r="BQ20" s="87">
        <f>50%*Costs_FirstYear!BR20*Savings_FirstYear!BS20/100</f>
        <v>140.07511692543395</v>
      </c>
      <c r="BR20" s="87">
        <f>50%*Costs_FirstYear!BS20*Savings_FirstYear!BT20/100</f>
        <v>140.94417432843215</v>
      </c>
      <c r="BS20" s="87">
        <f>50%*Costs_FirstYear!BT20*Savings_FirstYear!BU20/100</f>
        <v>141.6618852513553</v>
      </c>
      <c r="BT20" s="87">
        <f>50%*Costs_FirstYear!BU20*Savings_FirstYear!BV20/100</f>
        <v>142.38165201884593</v>
      </c>
      <c r="BU20" s="87">
        <f>50%*Costs_FirstYear!BV20*Savings_FirstYear!BW20/100</f>
        <v>143.1053552835175</v>
      </c>
      <c r="BV20" s="87">
        <f>50%*Costs_FirstYear!BW20*Savings_FirstYear!BX20/100</f>
        <v>143.83390050317428</v>
      </c>
      <c r="BW20" s="87">
        <f>50%*Costs_FirstYear!BX20*Savings_FirstYear!BY20/100</f>
        <v>144.56826571443074</v>
      </c>
      <c r="BX20" s="87">
        <f>50%*Costs_FirstYear!BY20*Savings_FirstYear!BZ20/100</f>
        <v>145.30942169120175</v>
      </c>
      <c r="BY20" s="87">
        <f>50%*Costs_FirstYear!BZ20*Savings_FirstYear!CA20/100</f>
        <v>146.05372606845799</v>
      </c>
      <c r="BZ20" s="87">
        <f>50%*Costs_FirstYear!CA20*Savings_FirstYear!CB20/100</f>
        <v>146.80068076215025</v>
      </c>
      <c r="CA20" s="87">
        <f>50%*Costs_FirstYear!CB20*Savings_FirstYear!CC20/100</f>
        <v>147.55057528670329</v>
      </c>
      <c r="CB20" s="88">
        <f>50%*Costs_FirstYear!AQ20*Savings_FirstYear!AR20/100</f>
        <v>0</v>
      </c>
      <c r="CC20" s="88">
        <f>50%*Costs_FirstYear!AR20*Savings_FirstYear!AS20/100</f>
        <v>0</v>
      </c>
      <c r="CD20" s="88">
        <f>50%*Costs_FirstYear!AS20*Savings_FirstYear!AT20/100</f>
        <v>0</v>
      </c>
      <c r="CE20" s="88">
        <f>50%*Costs_FirstYear!AT20*Savings_FirstYear!AU20/100</f>
        <v>0</v>
      </c>
      <c r="CF20" s="88">
        <f>50%*Costs_FirstYear!AU20*Savings_FirstYear!AV20/100</f>
        <v>0</v>
      </c>
      <c r="CG20" s="88">
        <f>50%*Costs_FirstYear!AV20*Savings_FirstYear!AW20/100</f>
        <v>0</v>
      </c>
      <c r="CH20" s="88">
        <f>50%*Costs_FirstYear!AW20*Savings_FirstYear!AX20/100</f>
        <v>0</v>
      </c>
      <c r="CI20" s="88">
        <f>50%*Costs_FirstYear!AX20*Savings_FirstYear!AY20/100</f>
        <v>1.268386992633991</v>
      </c>
      <c r="CJ20" s="88">
        <f>50%*Costs_FirstYear!AY20*Savings_FirstYear!AZ20/100</f>
        <v>47.000466754197468</v>
      </c>
      <c r="CK20" s="88">
        <f>50%*Costs_FirstYear!AZ20*Savings_FirstYear!BA20/100</f>
        <v>93.096638938836534</v>
      </c>
      <c r="CL20" s="88">
        <f>50%*Costs_FirstYear!BA20*Savings_FirstYear!BB20/100</f>
        <v>111.42828106209581</v>
      </c>
      <c r="CM20" s="88">
        <f>50%*Costs_FirstYear!BB20*Savings_FirstYear!BC20/100</f>
        <v>148.23549386306729</v>
      </c>
      <c r="CN20" s="88">
        <f>50%*Costs_FirstYear!BC20*Savings_FirstYear!BD20/100</f>
        <v>137.74330745001708</v>
      </c>
      <c r="CO20" s="88">
        <f>50%*Costs_FirstYear!BD20*Savings_FirstYear!BE20/100</f>
        <v>137.21813821731374</v>
      </c>
      <c r="CP20" s="88">
        <f>50%*Costs_FirstYear!BE20*Savings_FirstYear!BF20/100</f>
        <v>136.7047573915971</v>
      </c>
      <c r="CQ20" s="88">
        <f>50%*Costs_FirstYear!BF20*Savings_FirstYear!BG20/100</f>
        <v>136.25234873617302</v>
      </c>
      <c r="CR20" s="88">
        <f>50%*Costs_FirstYear!BG20*Savings_FirstYear!BH20/100</f>
        <v>135.90635560239633</v>
      </c>
      <c r="CS20" s="88">
        <f>50%*Costs_FirstYear!BH20*Savings_FirstYear!BI20/100</f>
        <v>135.6671084597354</v>
      </c>
      <c r="CT20" s="88">
        <f>50%*Costs_FirstYear!BI20*Savings_FirstYear!BJ20/100</f>
        <v>135.56621371174413</v>
      </c>
      <c r="CU20" s="88">
        <f>50%*Costs_FirstYear!BJ20*Savings_FirstYear!BK20/100</f>
        <v>135.6552610638893</v>
      </c>
      <c r="CV20" s="88">
        <f>50%*Costs_FirstYear!BK20*Savings_FirstYear!BL20/100</f>
        <v>135.88240751971941</v>
      </c>
      <c r="CW20" s="88">
        <f>50%*Costs_FirstYear!BL20*Savings_FirstYear!BM20/100</f>
        <v>136.19997748608853</v>
      </c>
      <c r="CX20" s="88">
        <f>50%*Costs_FirstYear!BM20*Savings_FirstYear!BN20/100</f>
        <v>136.60765587147921</v>
      </c>
      <c r="CY20" s="88">
        <f>50%*Costs_FirstYear!BN20*Savings_FirstYear!BO20/100</f>
        <v>137.13682354267428</v>
      </c>
      <c r="CZ20" s="88">
        <f>50%*Costs_FirstYear!BO20*Savings_FirstYear!BP20/100</f>
        <v>137.74845398293826</v>
      </c>
      <c r="DA20" s="88">
        <f>50%*Costs_FirstYear!BP20*Savings_FirstYear!BQ20/100</f>
        <v>138.44255620971177</v>
      </c>
      <c r="DB20" s="88">
        <f>50%*Costs_FirstYear!BQ20*Savings_FirstYear!BR20/100</f>
        <v>139.21893786033738</v>
      </c>
      <c r="DC20" s="88">
        <f>50%*Costs_FirstYear!BR20*Savings_FirstYear!BS20/100</f>
        <v>140.07511692543395</v>
      </c>
      <c r="DD20" s="88">
        <f>50%*Costs_FirstYear!BS20*Savings_FirstYear!BT20/100</f>
        <v>140.94417432843215</v>
      </c>
      <c r="DE20" s="88">
        <f>50%*Costs_FirstYear!BT20*Savings_FirstYear!BU20/100</f>
        <v>141.6618852513553</v>
      </c>
      <c r="DF20" s="88">
        <f>50%*Costs_FirstYear!BU20*Savings_FirstYear!BV20/100</f>
        <v>142.38165201884593</v>
      </c>
      <c r="DG20" s="88">
        <f>50%*Costs_FirstYear!BV20*Savings_FirstYear!BW20/100</f>
        <v>143.1053552835175</v>
      </c>
      <c r="DH20" s="88">
        <f>50%*Costs_FirstYear!BW20*Savings_FirstYear!BX20/100</f>
        <v>143.83390050317428</v>
      </c>
      <c r="DI20" s="88">
        <f>50%*Costs_FirstYear!BX20*Savings_FirstYear!BY20/100</f>
        <v>144.56826571443074</v>
      </c>
      <c r="DJ20" s="88">
        <f>50%*Costs_FirstYear!BY20*Savings_FirstYear!BZ20/100</f>
        <v>145.30942169120175</v>
      </c>
      <c r="DK20" s="88">
        <f>50%*Costs_FirstYear!BZ20*Savings_FirstYear!CA20/100</f>
        <v>146.05372606845799</v>
      </c>
      <c r="DL20" s="88">
        <f>50%*Costs_FirstYear!CA20*Savings_FirstYear!CB20/100</f>
        <v>146.80068076215025</v>
      </c>
      <c r="DM20" s="88">
        <f>50%*Costs_FirstYear!CB20*Savings_FirstYear!CC20/100</f>
        <v>147.55057528670329</v>
      </c>
    </row>
    <row r="21" spans="2:117" x14ac:dyDescent="0.35">
      <c r="B21" s="27" t="s">
        <v>2085</v>
      </c>
      <c r="C21" s="27" t="s">
        <v>106</v>
      </c>
      <c r="D21" s="86">
        <f t="shared" si="37"/>
        <v>0</v>
      </c>
      <c r="E21" s="86">
        <f t="shared" si="0"/>
        <v>0</v>
      </c>
      <c r="F21" s="86">
        <f t="shared" si="1"/>
        <v>0</v>
      </c>
      <c r="G21" s="86">
        <f t="shared" si="2"/>
        <v>0</v>
      </c>
      <c r="H21" s="86">
        <f t="shared" si="3"/>
        <v>0</v>
      </c>
      <c r="I21" s="86">
        <f t="shared" si="4"/>
        <v>0</v>
      </c>
      <c r="J21" s="86">
        <f t="shared" si="5"/>
        <v>0</v>
      </c>
      <c r="K21" s="86">
        <f t="shared" si="6"/>
        <v>370.39376327366108</v>
      </c>
      <c r="L21" s="86">
        <f t="shared" si="7"/>
        <v>455.6590175985171</v>
      </c>
      <c r="M21" s="86">
        <f t="shared" si="8"/>
        <v>615.35158289173012</v>
      </c>
      <c r="N21" s="86">
        <f t="shared" si="9"/>
        <v>774.46921593347622</v>
      </c>
      <c r="O21" s="86">
        <f t="shared" si="10"/>
        <v>593.85265958548644</v>
      </c>
      <c r="P21" s="86">
        <f t="shared" si="11"/>
        <v>593.20557659837073</v>
      </c>
      <c r="Q21" s="86">
        <f t="shared" si="12"/>
        <v>592.61087136916149</v>
      </c>
      <c r="R21" s="86">
        <f t="shared" si="13"/>
        <v>592.46800961353995</v>
      </c>
      <c r="S21" s="86">
        <f t="shared" si="14"/>
        <v>592.96826337242442</v>
      </c>
      <c r="T21" s="86">
        <f t="shared" si="15"/>
        <v>593.93037678493988</v>
      </c>
      <c r="U21" s="86">
        <f t="shared" si="16"/>
        <v>595.60954380732392</v>
      </c>
      <c r="V21" s="86">
        <f t="shared" si="17"/>
        <v>598.14298867753359</v>
      </c>
      <c r="W21" s="86">
        <f t="shared" si="18"/>
        <v>601.10570161800274</v>
      </c>
      <c r="X21" s="86">
        <f t="shared" si="19"/>
        <v>604.47059361578567</v>
      </c>
      <c r="Y21" s="86">
        <f t="shared" si="20"/>
        <v>608.10980450566171</v>
      </c>
      <c r="Z21" s="86">
        <f t="shared" si="21"/>
        <v>612.33251127591734</v>
      </c>
      <c r="AA21" s="86">
        <f t="shared" si="22"/>
        <v>616.99608862698665</v>
      </c>
      <c r="AB21" s="86">
        <f t="shared" si="23"/>
        <v>622.03514975170879</v>
      </c>
      <c r="AC21" s="86">
        <f t="shared" si="24"/>
        <v>627.44992882539702</v>
      </c>
      <c r="AD21" s="86">
        <f t="shared" si="25"/>
        <v>632.98077857511453</v>
      </c>
      <c r="AE21" s="86">
        <f t="shared" si="26"/>
        <v>638.52979565243857</v>
      </c>
      <c r="AF21" s="86">
        <f t="shared" si="27"/>
        <v>644.09242225875141</v>
      </c>
      <c r="AG21" s="86">
        <f t="shared" si="28"/>
        <v>647.58351188706172</v>
      </c>
      <c r="AH21" s="86">
        <f t="shared" si="29"/>
        <v>651.11540040463797</v>
      </c>
      <c r="AI21" s="86">
        <f t="shared" si="30"/>
        <v>654.68887773380175</v>
      </c>
      <c r="AJ21" s="86">
        <f t="shared" si="31"/>
        <v>658.30820218240683</v>
      </c>
      <c r="AK21" s="86">
        <f t="shared" si="32"/>
        <v>661.96068259190474</v>
      </c>
      <c r="AL21" s="86">
        <f t="shared" si="33"/>
        <v>665.64384897074092</v>
      </c>
      <c r="AM21" s="86">
        <f t="shared" si="34"/>
        <v>669.3596443378525</v>
      </c>
      <c r="AN21" s="86">
        <f t="shared" si="35"/>
        <v>673.10608001392814</v>
      </c>
      <c r="AO21" s="86">
        <f t="shared" si="36"/>
        <v>676.88149174076375</v>
      </c>
      <c r="AP21" s="87">
        <f>50%*Costs_FirstYear!AQ21*Savings_FirstYear!AR21/100</f>
        <v>0</v>
      </c>
      <c r="AQ21" s="87">
        <f>50%*Costs_FirstYear!AR21*Savings_FirstYear!AS21/100</f>
        <v>0</v>
      </c>
      <c r="AR21" s="87">
        <f>50%*Costs_FirstYear!AS21*Savings_FirstYear!AT21/100</f>
        <v>0</v>
      </c>
      <c r="AS21" s="87">
        <f>50%*Costs_FirstYear!AT21*Savings_FirstYear!AU21/100</f>
        <v>0</v>
      </c>
      <c r="AT21" s="87">
        <f>50%*Costs_FirstYear!AU21*Savings_FirstYear!AV21/100</f>
        <v>0</v>
      </c>
      <c r="AU21" s="87">
        <f>50%*Costs_FirstYear!AV21*Savings_FirstYear!AW21/100</f>
        <v>0</v>
      </c>
      <c r="AV21" s="87">
        <f>50%*Costs_FirstYear!AW21*Savings_FirstYear!AX21/100</f>
        <v>0</v>
      </c>
      <c r="AW21" s="87">
        <f>50%*Costs_FirstYear!AX21*Savings_FirstYear!AY21/100</f>
        <v>185.19688163683054</v>
      </c>
      <c r="AX21" s="87">
        <f>50%*Costs_FirstYear!AY21*Savings_FirstYear!AZ21/100</f>
        <v>227.82950879925855</v>
      </c>
      <c r="AY21" s="87">
        <f>50%*Costs_FirstYear!AZ21*Savings_FirstYear!BA21/100</f>
        <v>307.67579144586506</v>
      </c>
      <c r="AZ21" s="87">
        <f>50%*Costs_FirstYear!BA21*Savings_FirstYear!BB21/100</f>
        <v>387.23460796673811</v>
      </c>
      <c r="BA21" s="87">
        <f>50%*Costs_FirstYear!BB21*Savings_FirstYear!BC21/100</f>
        <v>296.92632979274322</v>
      </c>
      <c r="BB21" s="87">
        <f>50%*Costs_FirstYear!BC21*Savings_FirstYear!BD21/100</f>
        <v>296.60278829918536</v>
      </c>
      <c r="BC21" s="87">
        <f>50%*Costs_FirstYear!BD21*Savings_FirstYear!BE21/100</f>
        <v>296.30543568458074</v>
      </c>
      <c r="BD21" s="87">
        <f>50%*Costs_FirstYear!BE21*Savings_FirstYear!BF21/100</f>
        <v>296.23400480676997</v>
      </c>
      <c r="BE21" s="87">
        <f>50%*Costs_FirstYear!BF21*Savings_FirstYear!BG21/100</f>
        <v>296.48413168621221</v>
      </c>
      <c r="BF21" s="87">
        <f>50%*Costs_FirstYear!BG21*Savings_FirstYear!BH21/100</f>
        <v>296.96518839246994</v>
      </c>
      <c r="BG21" s="87">
        <f>50%*Costs_FirstYear!BH21*Savings_FirstYear!BI21/100</f>
        <v>297.80477190366196</v>
      </c>
      <c r="BH21" s="87">
        <f>50%*Costs_FirstYear!BI21*Savings_FirstYear!BJ21/100</f>
        <v>299.0714943387668</v>
      </c>
      <c r="BI21" s="87">
        <f>50%*Costs_FirstYear!BJ21*Savings_FirstYear!BK21/100</f>
        <v>300.55285080900137</v>
      </c>
      <c r="BJ21" s="87">
        <f>50%*Costs_FirstYear!BK21*Savings_FirstYear!BL21/100</f>
        <v>302.23529680789284</v>
      </c>
      <c r="BK21" s="87">
        <f>50%*Costs_FirstYear!BL21*Savings_FirstYear!BM21/100</f>
        <v>304.05490225283086</v>
      </c>
      <c r="BL21" s="87">
        <f>50%*Costs_FirstYear!BM21*Savings_FirstYear!BN21/100</f>
        <v>306.16625563795867</v>
      </c>
      <c r="BM21" s="87">
        <f>50%*Costs_FirstYear!BN21*Savings_FirstYear!BO21/100</f>
        <v>308.49804431349332</v>
      </c>
      <c r="BN21" s="87">
        <f>50%*Costs_FirstYear!BO21*Savings_FirstYear!BP21/100</f>
        <v>311.01757487585439</v>
      </c>
      <c r="BO21" s="87">
        <f>50%*Costs_FirstYear!BP21*Savings_FirstYear!BQ21/100</f>
        <v>313.72496441269851</v>
      </c>
      <c r="BP21" s="87">
        <f>50%*Costs_FirstYear!BQ21*Savings_FirstYear!BR21/100</f>
        <v>316.49038928755726</v>
      </c>
      <c r="BQ21" s="87">
        <f>50%*Costs_FirstYear!BR21*Savings_FirstYear!BS21/100</f>
        <v>319.26489782621928</v>
      </c>
      <c r="BR21" s="87">
        <f>50%*Costs_FirstYear!BS21*Savings_FirstYear!BT21/100</f>
        <v>322.04621112937571</v>
      </c>
      <c r="BS21" s="87">
        <f>50%*Costs_FirstYear!BT21*Savings_FirstYear!BU21/100</f>
        <v>323.79175594353086</v>
      </c>
      <c r="BT21" s="87">
        <f>50%*Costs_FirstYear!BU21*Savings_FirstYear!BV21/100</f>
        <v>325.55770020231898</v>
      </c>
      <c r="BU21" s="87">
        <f>50%*Costs_FirstYear!BV21*Savings_FirstYear!BW21/100</f>
        <v>327.34443886690087</v>
      </c>
      <c r="BV21" s="87">
        <f>50%*Costs_FirstYear!BW21*Savings_FirstYear!BX21/100</f>
        <v>329.15410109120342</v>
      </c>
      <c r="BW21" s="87">
        <f>50%*Costs_FirstYear!BX21*Savings_FirstYear!BY21/100</f>
        <v>330.98034129595237</v>
      </c>
      <c r="BX21" s="87">
        <f>50%*Costs_FirstYear!BY21*Savings_FirstYear!BZ21/100</f>
        <v>332.82192448537046</v>
      </c>
      <c r="BY21" s="87">
        <f>50%*Costs_FirstYear!BZ21*Savings_FirstYear!CA21/100</f>
        <v>334.67982216892625</v>
      </c>
      <c r="BZ21" s="87">
        <f>50%*Costs_FirstYear!CA21*Savings_FirstYear!CB21/100</f>
        <v>336.55304000696407</v>
      </c>
      <c r="CA21" s="87">
        <f>50%*Costs_FirstYear!CB21*Savings_FirstYear!CC21/100</f>
        <v>338.44074587038187</v>
      </c>
      <c r="CB21" s="88">
        <f>50%*Costs_FirstYear!AQ21*Savings_FirstYear!AR21/100</f>
        <v>0</v>
      </c>
      <c r="CC21" s="88">
        <f>50%*Costs_FirstYear!AR21*Savings_FirstYear!AS21/100</f>
        <v>0</v>
      </c>
      <c r="CD21" s="88">
        <f>50%*Costs_FirstYear!AS21*Savings_FirstYear!AT21/100</f>
        <v>0</v>
      </c>
      <c r="CE21" s="88">
        <f>50%*Costs_FirstYear!AT21*Savings_FirstYear!AU21/100</f>
        <v>0</v>
      </c>
      <c r="CF21" s="88">
        <f>50%*Costs_FirstYear!AU21*Savings_FirstYear!AV21/100</f>
        <v>0</v>
      </c>
      <c r="CG21" s="88">
        <f>50%*Costs_FirstYear!AV21*Savings_FirstYear!AW21/100</f>
        <v>0</v>
      </c>
      <c r="CH21" s="88">
        <f>50%*Costs_FirstYear!AW21*Savings_FirstYear!AX21/100</f>
        <v>0</v>
      </c>
      <c r="CI21" s="88">
        <f>50%*Costs_FirstYear!AX21*Savings_FirstYear!AY21/100</f>
        <v>185.19688163683054</v>
      </c>
      <c r="CJ21" s="88">
        <f>50%*Costs_FirstYear!AY21*Savings_FirstYear!AZ21/100</f>
        <v>227.82950879925855</v>
      </c>
      <c r="CK21" s="88">
        <f>50%*Costs_FirstYear!AZ21*Savings_FirstYear!BA21/100</f>
        <v>307.67579144586506</v>
      </c>
      <c r="CL21" s="88">
        <f>50%*Costs_FirstYear!BA21*Savings_FirstYear!BB21/100</f>
        <v>387.23460796673811</v>
      </c>
      <c r="CM21" s="88">
        <f>50%*Costs_FirstYear!BB21*Savings_FirstYear!BC21/100</f>
        <v>296.92632979274322</v>
      </c>
      <c r="CN21" s="88">
        <f>50%*Costs_FirstYear!BC21*Savings_FirstYear!BD21/100</f>
        <v>296.60278829918536</v>
      </c>
      <c r="CO21" s="88">
        <f>50%*Costs_FirstYear!BD21*Savings_FirstYear!BE21/100</f>
        <v>296.30543568458074</v>
      </c>
      <c r="CP21" s="88">
        <f>50%*Costs_FirstYear!BE21*Savings_FirstYear!BF21/100</f>
        <v>296.23400480676997</v>
      </c>
      <c r="CQ21" s="88">
        <f>50%*Costs_FirstYear!BF21*Savings_FirstYear!BG21/100</f>
        <v>296.48413168621221</v>
      </c>
      <c r="CR21" s="88">
        <f>50%*Costs_FirstYear!BG21*Savings_FirstYear!BH21/100</f>
        <v>296.96518839246994</v>
      </c>
      <c r="CS21" s="88">
        <f>50%*Costs_FirstYear!BH21*Savings_FirstYear!BI21/100</f>
        <v>297.80477190366196</v>
      </c>
      <c r="CT21" s="88">
        <f>50%*Costs_FirstYear!BI21*Savings_FirstYear!BJ21/100</f>
        <v>299.0714943387668</v>
      </c>
      <c r="CU21" s="88">
        <f>50%*Costs_FirstYear!BJ21*Savings_FirstYear!BK21/100</f>
        <v>300.55285080900137</v>
      </c>
      <c r="CV21" s="88">
        <f>50%*Costs_FirstYear!BK21*Savings_FirstYear!BL21/100</f>
        <v>302.23529680789284</v>
      </c>
      <c r="CW21" s="88">
        <f>50%*Costs_FirstYear!BL21*Savings_FirstYear!BM21/100</f>
        <v>304.05490225283086</v>
      </c>
      <c r="CX21" s="88">
        <f>50%*Costs_FirstYear!BM21*Savings_FirstYear!BN21/100</f>
        <v>306.16625563795867</v>
      </c>
      <c r="CY21" s="88">
        <f>50%*Costs_FirstYear!BN21*Savings_FirstYear!BO21/100</f>
        <v>308.49804431349332</v>
      </c>
      <c r="CZ21" s="88">
        <f>50%*Costs_FirstYear!BO21*Savings_FirstYear!BP21/100</f>
        <v>311.01757487585439</v>
      </c>
      <c r="DA21" s="88">
        <f>50%*Costs_FirstYear!BP21*Savings_FirstYear!BQ21/100</f>
        <v>313.72496441269851</v>
      </c>
      <c r="DB21" s="88">
        <f>50%*Costs_FirstYear!BQ21*Savings_FirstYear!BR21/100</f>
        <v>316.49038928755726</v>
      </c>
      <c r="DC21" s="88">
        <f>50%*Costs_FirstYear!BR21*Savings_FirstYear!BS21/100</f>
        <v>319.26489782621928</v>
      </c>
      <c r="DD21" s="88">
        <f>50%*Costs_FirstYear!BS21*Savings_FirstYear!BT21/100</f>
        <v>322.04621112937571</v>
      </c>
      <c r="DE21" s="88">
        <f>50%*Costs_FirstYear!BT21*Savings_FirstYear!BU21/100</f>
        <v>323.79175594353086</v>
      </c>
      <c r="DF21" s="88">
        <f>50%*Costs_FirstYear!BU21*Savings_FirstYear!BV21/100</f>
        <v>325.55770020231898</v>
      </c>
      <c r="DG21" s="88">
        <f>50%*Costs_FirstYear!BV21*Savings_FirstYear!BW21/100</f>
        <v>327.34443886690087</v>
      </c>
      <c r="DH21" s="88">
        <f>50%*Costs_FirstYear!BW21*Savings_FirstYear!BX21/100</f>
        <v>329.15410109120342</v>
      </c>
      <c r="DI21" s="88">
        <f>50%*Costs_FirstYear!BX21*Savings_FirstYear!BY21/100</f>
        <v>330.98034129595237</v>
      </c>
      <c r="DJ21" s="88">
        <f>50%*Costs_FirstYear!BY21*Savings_FirstYear!BZ21/100</f>
        <v>332.82192448537046</v>
      </c>
      <c r="DK21" s="88">
        <f>50%*Costs_FirstYear!BZ21*Savings_FirstYear!CA21/100</f>
        <v>334.67982216892625</v>
      </c>
      <c r="DL21" s="88">
        <f>50%*Costs_FirstYear!CA21*Savings_FirstYear!CB21/100</f>
        <v>336.55304000696407</v>
      </c>
      <c r="DM21" s="88">
        <f>50%*Costs_FirstYear!CB21*Savings_FirstYear!CC21/100</f>
        <v>338.44074587038187</v>
      </c>
    </row>
    <row r="22" spans="2:117" x14ac:dyDescent="0.35">
      <c r="B22" s="27" t="s">
        <v>2086</v>
      </c>
      <c r="C22" s="27" t="s">
        <v>28</v>
      </c>
      <c r="D22" s="86">
        <f t="shared" si="37"/>
        <v>0</v>
      </c>
      <c r="E22" s="86">
        <f t="shared" si="0"/>
        <v>0</v>
      </c>
      <c r="F22" s="86">
        <f t="shared" si="1"/>
        <v>0</v>
      </c>
      <c r="G22" s="86">
        <f t="shared" si="2"/>
        <v>0</v>
      </c>
      <c r="H22" s="86">
        <f t="shared" si="3"/>
        <v>0</v>
      </c>
      <c r="I22" s="86">
        <f t="shared" si="4"/>
        <v>0</v>
      </c>
      <c r="J22" s="86">
        <f t="shared" si="5"/>
        <v>0</v>
      </c>
      <c r="K22" s="86">
        <f t="shared" si="6"/>
        <v>25.173971858380405</v>
      </c>
      <c r="L22" s="86">
        <f t="shared" si="7"/>
        <v>227.15368776696869</v>
      </c>
      <c r="M22" s="86">
        <f t="shared" si="8"/>
        <v>432.03941096458084</v>
      </c>
      <c r="N22" s="86">
        <f t="shared" si="9"/>
        <v>510.92526815627673</v>
      </c>
      <c r="O22" s="86">
        <f t="shared" si="10"/>
        <v>676.65424526912989</v>
      </c>
      <c r="P22" s="86">
        <f t="shared" si="11"/>
        <v>615.88735391345517</v>
      </c>
      <c r="Q22" s="86">
        <f t="shared" si="12"/>
        <v>615.74834606728291</v>
      </c>
      <c r="R22" s="86">
        <f t="shared" si="13"/>
        <v>615.69550914061244</v>
      </c>
      <c r="S22" s="86">
        <f t="shared" si="14"/>
        <v>615.94510959325942</v>
      </c>
      <c r="T22" s="86">
        <f t="shared" si="15"/>
        <v>616.67925345521473</v>
      </c>
      <c r="U22" s="86">
        <f t="shared" si="16"/>
        <v>617.91616035588197</v>
      </c>
      <c r="V22" s="86">
        <f t="shared" si="17"/>
        <v>619.80870675175424</v>
      </c>
      <c r="W22" s="86">
        <f t="shared" si="18"/>
        <v>622.5425763747171</v>
      </c>
      <c r="X22" s="86">
        <f t="shared" si="19"/>
        <v>625.89237939909299</v>
      </c>
      <c r="Y22" s="86">
        <f t="shared" si="20"/>
        <v>629.66957586047101</v>
      </c>
      <c r="Z22" s="86">
        <f t="shared" si="21"/>
        <v>633.89021217450033</v>
      </c>
      <c r="AA22" s="86">
        <f t="shared" si="22"/>
        <v>638.66141996853719</v>
      </c>
      <c r="AB22" s="86">
        <f t="shared" si="23"/>
        <v>643.82858401705664</v>
      </c>
      <c r="AC22" s="86">
        <f t="shared" si="24"/>
        <v>649.39456134202942</v>
      </c>
      <c r="AD22" s="86">
        <f t="shared" si="25"/>
        <v>655.3612508187249</v>
      </c>
      <c r="AE22" s="86">
        <f t="shared" si="26"/>
        <v>661.69069853156122</v>
      </c>
      <c r="AF22" s="86">
        <f t="shared" si="27"/>
        <v>668.10796635747863</v>
      </c>
      <c r="AG22" s="86">
        <f t="shared" si="28"/>
        <v>673.16448139382601</v>
      </c>
      <c r="AH22" s="86">
        <f t="shared" si="29"/>
        <v>678.25986941009921</v>
      </c>
      <c r="AI22" s="86">
        <f t="shared" si="30"/>
        <v>683.40233703335412</v>
      </c>
      <c r="AJ22" s="86">
        <f t="shared" si="31"/>
        <v>688.59629553453817</v>
      </c>
      <c r="AK22" s="86">
        <f t="shared" si="32"/>
        <v>693.84652846212305</v>
      </c>
      <c r="AL22" s="86">
        <f t="shared" si="33"/>
        <v>699.15561389813479</v>
      </c>
      <c r="AM22" s="86">
        <f t="shared" si="34"/>
        <v>704.50910589312934</v>
      </c>
      <c r="AN22" s="86">
        <f t="shared" si="35"/>
        <v>709.90408508039934</v>
      </c>
      <c r="AO22" s="86">
        <f t="shared" si="36"/>
        <v>715.34087908931406</v>
      </c>
      <c r="AP22" s="87">
        <f>50%*Costs_FirstYear!AQ22*Savings_FirstYear!AR22/100</f>
        <v>0</v>
      </c>
      <c r="AQ22" s="87">
        <f>50%*Costs_FirstYear!AR22*Savings_FirstYear!AS22/100</f>
        <v>0</v>
      </c>
      <c r="AR22" s="87">
        <f>50%*Costs_FirstYear!AS22*Savings_FirstYear!AT22/100</f>
        <v>0</v>
      </c>
      <c r="AS22" s="87">
        <f>50%*Costs_FirstYear!AT22*Savings_FirstYear!AU22/100</f>
        <v>0</v>
      </c>
      <c r="AT22" s="87">
        <f>50%*Costs_FirstYear!AU22*Savings_FirstYear!AV22/100</f>
        <v>0</v>
      </c>
      <c r="AU22" s="87">
        <f>50%*Costs_FirstYear!AV22*Savings_FirstYear!AW22/100</f>
        <v>0</v>
      </c>
      <c r="AV22" s="87">
        <f>50%*Costs_FirstYear!AW22*Savings_FirstYear!AX22/100</f>
        <v>0</v>
      </c>
      <c r="AW22" s="87">
        <f>50%*Costs_FirstYear!AX22*Savings_FirstYear!AY22/100</f>
        <v>12.586985929190202</v>
      </c>
      <c r="AX22" s="87">
        <f>50%*Costs_FirstYear!AY22*Savings_FirstYear!AZ22/100</f>
        <v>113.57684388348434</v>
      </c>
      <c r="AY22" s="87">
        <f>50%*Costs_FirstYear!AZ22*Savings_FirstYear!BA22/100</f>
        <v>216.01970548229042</v>
      </c>
      <c r="AZ22" s="87">
        <f>50%*Costs_FirstYear!BA22*Savings_FirstYear!BB22/100</f>
        <v>255.46263407813836</v>
      </c>
      <c r="BA22" s="87">
        <f>50%*Costs_FirstYear!BB22*Savings_FirstYear!BC22/100</f>
        <v>338.32712263456494</v>
      </c>
      <c r="BB22" s="87">
        <f>50%*Costs_FirstYear!BC22*Savings_FirstYear!BD22/100</f>
        <v>307.94367695672759</v>
      </c>
      <c r="BC22" s="87">
        <f>50%*Costs_FirstYear!BD22*Savings_FirstYear!BE22/100</f>
        <v>307.87417303364145</v>
      </c>
      <c r="BD22" s="87">
        <f>50%*Costs_FirstYear!BE22*Savings_FirstYear!BF22/100</f>
        <v>307.84775457030622</v>
      </c>
      <c r="BE22" s="87">
        <f>50%*Costs_FirstYear!BF22*Savings_FirstYear!BG22/100</f>
        <v>307.97255479662971</v>
      </c>
      <c r="BF22" s="87">
        <f>50%*Costs_FirstYear!BG22*Savings_FirstYear!BH22/100</f>
        <v>308.33962672760737</v>
      </c>
      <c r="BG22" s="87">
        <f>50%*Costs_FirstYear!BH22*Savings_FirstYear!BI22/100</f>
        <v>308.95808017794099</v>
      </c>
      <c r="BH22" s="87">
        <f>50%*Costs_FirstYear!BI22*Savings_FirstYear!BJ22/100</f>
        <v>309.90435337587712</v>
      </c>
      <c r="BI22" s="87">
        <f>50%*Costs_FirstYear!BJ22*Savings_FirstYear!BK22/100</f>
        <v>311.27128818735855</v>
      </c>
      <c r="BJ22" s="87">
        <f>50%*Costs_FirstYear!BK22*Savings_FirstYear!BL22/100</f>
        <v>312.94618969954649</v>
      </c>
      <c r="BK22" s="87">
        <f>50%*Costs_FirstYear!BL22*Savings_FirstYear!BM22/100</f>
        <v>314.83478793023551</v>
      </c>
      <c r="BL22" s="87">
        <f>50%*Costs_FirstYear!BM22*Savings_FirstYear!BN22/100</f>
        <v>316.94510608725017</v>
      </c>
      <c r="BM22" s="87">
        <f>50%*Costs_FirstYear!BN22*Savings_FirstYear!BO22/100</f>
        <v>319.33070998426859</v>
      </c>
      <c r="BN22" s="87">
        <f>50%*Costs_FirstYear!BO22*Savings_FirstYear!BP22/100</f>
        <v>321.91429200852832</v>
      </c>
      <c r="BO22" s="87">
        <f>50%*Costs_FirstYear!BP22*Savings_FirstYear!BQ22/100</f>
        <v>324.69728067101471</v>
      </c>
      <c r="BP22" s="87">
        <f>50%*Costs_FirstYear!BQ22*Savings_FirstYear!BR22/100</f>
        <v>327.68062540936245</v>
      </c>
      <c r="BQ22" s="87">
        <f>50%*Costs_FirstYear!BR22*Savings_FirstYear!BS22/100</f>
        <v>330.84534926578061</v>
      </c>
      <c r="BR22" s="87">
        <f>50%*Costs_FirstYear!BS22*Savings_FirstYear!BT22/100</f>
        <v>334.05398317873932</v>
      </c>
      <c r="BS22" s="87">
        <f>50%*Costs_FirstYear!BT22*Savings_FirstYear!BU22/100</f>
        <v>336.582240696913</v>
      </c>
      <c r="BT22" s="87">
        <f>50%*Costs_FirstYear!BU22*Savings_FirstYear!BV22/100</f>
        <v>339.12993470504961</v>
      </c>
      <c r="BU22" s="87">
        <f>50%*Costs_FirstYear!BV22*Savings_FirstYear!BW22/100</f>
        <v>341.70116851667706</v>
      </c>
      <c r="BV22" s="87">
        <f>50%*Costs_FirstYear!BW22*Savings_FirstYear!BX22/100</f>
        <v>344.29814776726909</v>
      </c>
      <c r="BW22" s="87">
        <f>50%*Costs_FirstYear!BX22*Savings_FirstYear!BY22/100</f>
        <v>346.92326423106152</v>
      </c>
      <c r="BX22" s="87">
        <f>50%*Costs_FirstYear!BY22*Savings_FirstYear!BZ22/100</f>
        <v>349.57780694906739</v>
      </c>
      <c r="BY22" s="87">
        <f>50%*Costs_FirstYear!BZ22*Savings_FirstYear!CA22/100</f>
        <v>352.25455294656467</v>
      </c>
      <c r="BZ22" s="87">
        <f>50%*Costs_FirstYear!CA22*Savings_FirstYear!CB22/100</f>
        <v>354.95204254019967</v>
      </c>
      <c r="CA22" s="87">
        <f>50%*Costs_FirstYear!CB22*Savings_FirstYear!CC22/100</f>
        <v>357.67043954465703</v>
      </c>
      <c r="CB22" s="88">
        <f>50%*Costs_FirstYear!AQ22*Savings_FirstYear!AR22/100</f>
        <v>0</v>
      </c>
      <c r="CC22" s="88">
        <f>50%*Costs_FirstYear!AR22*Savings_FirstYear!AS22/100</f>
        <v>0</v>
      </c>
      <c r="CD22" s="88">
        <f>50%*Costs_FirstYear!AS22*Savings_FirstYear!AT22/100</f>
        <v>0</v>
      </c>
      <c r="CE22" s="88">
        <f>50%*Costs_FirstYear!AT22*Savings_FirstYear!AU22/100</f>
        <v>0</v>
      </c>
      <c r="CF22" s="88">
        <f>50%*Costs_FirstYear!AU22*Savings_FirstYear!AV22/100</f>
        <v>0</v>
      </c>
      <c r="CG22" s="88">
        <f>50%*Costs_FirstYear!AV22*Savings_FirstYear!AW22/100</f>
        <v>0</v>
      </c>
      <c r="CH22" s="88">
        <f>50%*Costs_FirstYear!AW22*Savings_FirstYear!AX22/100</f>
        <v>0</v>
      </c>
      <c r="CI22" s="88">
        <f>50%*Costs_FirstYear!AX22*Savings_FirstYear!AY22/100</f>
        <v>12.586985929190202</v>
      </c>
      <c r="CJ22" s="88">
        <f>50%*Costs_FirstYear!AY22*Savings_FirstYear!AZ22/100</f>
        <v>113.57684388348434</v>
      </c>
      <c r="CK22" s="88">
        <f>50%*Costs_FirstYear!AZ22*Savings_FirstYear!BA22/100</f>
        <v>216.01970548229042</v>
      </c>
      <c r="CL22" s="88">
        <f>50%*Costs_FirstYear!BA22*Savings_FirstYear!BB22/100</f>
        <v>255.46263407813836</v>
      </c>
      <c r="CM22" s="88">
        <f>50%*Costs_FirstYear!BB22*Savings_FirstYear!BC22/100</f>
        <v>338.32712263456494</v>
      </c>
      <c r="CN22" s="88">
        <f>50%*Costs_FirstYear!BC22*Savings_FirstYear!BD22/100</f>
        <v>307.94367695672759</v>
      </c>
      <c r="CO22" s="88">
        <f>50%*Costs_FirstYear!BD22*Savings_FirstYear!BE22/100</f>
        <v>307.87417303364145</v>
      </c>
      <c r="CP22" s="88">
        <f>50%*Costs_FirstYear!BE22*Savings_FirstYear!BF22/100</f>
        <v>307.84775457030622</v>
      </c>
      <c r="CQ22" s="88">
        <f>50%*Costs_FirstYear!BF22*Savings_FirstYear!BG22/100</f>
        <v>307.97255479662971</v>
      </c>
      <c r="CR22" s="88">
        <f>50%*Costs_FirstYear!BG22*Savings_FirstYear!BH22/100</f>
        <v>308.33962672760737</v>
      </c>
      <c r="CS22" s="88">
        <f>50%*Costs_FirstYear!BH22*Savings_FirstYear!BI22/100</f>
        <v>308.95808017794099</v>
      </c>
      <c r="CT22" s="88">
        <f>50%*Costs_FirstYear!BI22*Savings_FirstYear!BJ22/100</f>
        <v>309.90435337587712</v>
      </c>
      <c r="CU22" s="88">
        <f>50%*Costs_FirstYear!BJ22*Savings_FirstYear!BK22/100</f>
        <v>311.27128818735855</v>
      </c>
      <c r="CV22" s="88">
        <f>50%*Costs_FirstYear!BK22*Savings_FirstYear!BL22/100</f>
        <v>312.94618969954649</v>
      </c>
      <c r="CW22" s="88">
        <f>50%*Costs_FirstYear!BL22*Savings_FirstYear!BM22/100</f>
        <v>314.83478793023551</v>
      </c>
      <c r="CX22" s="88">
        <f>50%*Costs_FirstYear!BM22*Savings_FirstYear!BN22/100</f>
        <v>316.94510608725017</v>
      </c>
      <c r="CY22" s="88">
        <f>50%*Costs_FirstYear!BN22*Savings_FirstYear!BO22/100</f>
        <v>319.33070998426859</v>
      </c>
      <c r="CZ22" s="88">
        <f>50%*Costs_FirstYear!BO22*Savings_FirstYear!BP22/100</f>
        <v>321.91429200852832</v>
      </c>
      <c r="DA22" s="88">
        <f>50%*Costs_FirstYear!BP22*Savings_FirstYear!BQ22/100</f>
        <v>324.69728067101471</v>
      </c>
      <c r="DB22" s="88">
        <f>50%*Costs_FirstYear!BQ22*Savings_FirstYear!BR22/100</f>
        <v>327.68062540936245</v>
      </c>
      <c r="DC22" s="88">
        <f>50%*Costs_FirstYear!BR22*Savings_FirstYear!BS22/100</f>
        <v>330.84534926578061</v>
      </c>
      <c r="DD22" s="88">
        <f>50%*Costs_FirstYear!BS22*Savings_FirstYear!BT22/100</f>
        <v>334.05398317873932</v>
      </c>
      <c r="DE22" s="88">
        <f>50%*Costs_FirstYear!BT22*Savings_FirstYear!BU22/100</f>
        <v>336.582240696913</v>
      </c>
      <c r="DF22" s="88">
        <f>50%*Costs_FirstYear!BU22*Savings_FirstYear!BV22/100</f>
        <v>339.12993470504961</v>
      </c>
      <c r="DG22" s="88">
        <f>50%*Costs_FirstYear!BV22*Savings_FirstYear!BW22/100</f>
        <v>341.70116851667706</v>
      </c>
      <c r="DH22" s="88">
        <f>50%*Costs_FirstYear!BW22*Savings_FirstYear!BX22/100</f>
        <v>344.29814776726909</v>
      </c>
      <c r="DI22" s="88">
        <f>50%*Costs_FirstYear!BX22*Savings_FirstYear!BY22/100</f>
        <v>346.92326423106152</v>
      </c>
      <c r="DJ22" s="88">
        <f>50%*Costs_FirstYear!BY22*Savings_FirstYear!BZ22/100</f>
        <v>349.57780694906739</v>
      </c>
      <c r="DK22" s="88">
        <f>50%*Costs_FirstYear!BZ22*Savings_FirstYear!CA22/100</f>
        <v>352.25455294656467</v>
      </c>
      <c r="DL22" s="88">
        <f>50%*Costs_FirstYear!CA22*Savings_FirstYear!CB22/100</f>
        <v>354.95204254019967</v>
      </c>
      <c r="DM22" s="88">
        <f>50%*Costs_FirstYear!CB22*Savings_FirstYear!CC22/100</f>
        <v>357.67043954465703</v>
      </c>
    </row>
    <row r="23" spans="2:117" x14ac:dyDescent="0.35">
      <c r="B23" s="27" t="s">
        <v>2087</v>
      </c>
      <c r="C23" s="27" t="s">
        <v>150</v>
      </c>
      <c r="D23" s="86">
        <f t="shared" si="37"/>
        <v>0</v>
      </c>
      <c r="E23" s="86">
        <f t="shared" si="0"/>
        <v>0</v>
      </c>
      <c r="F23" s="86">
        <f t="shared" si="1"/>
        <v>0</v>
      </c>
      <c r="G23" s="86">
        <f t="shared" si="2"/>
        <v>0</v>
      </c>
      <c r="H23" s="86">
        <f t="shared" si="3"/>
        <v>0</v>
      </c>
      <c r="I23" s="86">
        <f t="shared" si="4"/>
        <v>0</v>
      </c>
      <c r="J23" s="86">
        <f t="shared" si="5"/>
        <v>0</v>
      </c>
      <c r="K23" s="86">
        <f t="shared" si="6"/>
        <v>80.109092562925014</v>
      </c>
      <c r="L23" s="86">
        <f t="shared" si="7"/>
        <v>79.623262561275354</v>
      </c>
      <c r="M23" s="86">
        <f t="shared" si="8"/>
        <v>79.143531535912615</v>
      </c>
      <c r="N23" s="86">
        <f t="shared" si="9"/>
        <v>78.669843379625163</v>
      </c>
      <c r="O23" s="86">
        <f t="shared" si="10"/>
        <v>78.202142565488217</v>
      </c>
      <c r="P23" s="86">
        <f t="shared" si="11"/>
        <v>77.740374141136627</v>
      </c>
      <c r="Q23" s="86">
        <f t="shared" si="12"/>
        <v>77.284483723095221</v>
      </c>
      <c r="R23" s="86">
        <f t="shared" si="13"/>
        <v>76.978457398243577</v>
      </c>
      <c r="S23" s="86">
        <f t="shared" si="14"/>
        <v>76.812901622965725</v>
      </c>
      <c r="T23" s="86">
        <f t="shared" si="15"/>
        <v>76.648583153664845</v>
      </c>
      <c r="U23" s="86">
        <f t="shared" si="16"/>
        <v>76.579141054732432</v>
      </c>
      <c r="V23" s="86">
        <f t="shared" si="17"/>
        <v>76.673826176775322</v>
      </c>
      <c r="W23" s="86">
        <f t="shared" si="18"/>
        <v>76.765667127083731</v>
      </c>
      <c r="X23" s="86">
        <f t="shared" si="19"/>
        <v>76.854737717025031</v>
      </c>
      <c r="Y23" s="86">
        <f t="shared" si="20"/>
        <v>76.941369660548048</v>
      </c>
      <c r="Z23" s="86">
        <f t="shared" si="21"/>
        <v>77.222105687508801</v>
      </c>
      <c r="AA23" s="86">
        <f t="shared" si="22"/>
        <v>77.548603762583298</v>
      </c>
      <c r="AB23" s="86">
        <f t="shared" si="23"/>
        <v>77.8699739262387</v>
      </c>
      <c r="AC23" s="86">
        <f t="shared" si="24"/>
        <v>78.187220303655025</v>
      </c>
      <c r="AD23" s="86">
        <f t="shared" si="25"/>
        <v>78.500973049616462</v>
      </c>
      <c r="AE23" s="86">
        <f t="shared" si="26"/>
        <v>78.811394185293494</v>
      </c>
      <c r="AF23" s="86">
        <f t="shared" si="27"/>
        <v>79.118917748996552</v>
      </c>
      <c r="AG23" s="86">
        <f t="shared" si="28"/>
        <v>79.179377601432776</v>
      </c>
      <c r="AH23" s="86">
        <f t="shared" si="29"/>
        <v>79.24240069855496</v>
      </c>
      <c r="AI23" s="86">
        <f t="shared" si="30"/>
        <v>79.305695237916666</v>
      </c>
      <c r="AJ23" s="86">
        <f t="shared" si="31"/>
        <v>79.369698316024056</v>
      </c>
      <c r="AK23" s="86">
        <f t="shared" si="32"/>
        <v>79.435303847519108</v>
      </c>
      <c r="AL23" s="86">
        <f t="shared" si="33"/>
        <v>79.502669493216629</v>
      </c>
      <c r="AM23" s="86">
        <f t="shared" si="34"/>
        <v>79.571744053628407</v>
      </c>
      <c r="AN23" s="86">
        <f t="shared" si="35"/>
        <v>79.642065850164855</v>
      </c>
      <c r="AO23" s="86">
        <f t="shared" si="36"/>
        <v>79.71369436478426</v>
      </c>
      <c r="AP23" s="87">
        <f>50%*Costs_FirstYear!AQ23*Savings_FirstYear!AR23/100</f>
        <v>0</v>
      </c>
      <c r="AQ23" s="87">
        <f>50%*Costs_FirstYear!AR23*Savings_FirstYear!AS23/100</f>
        <v>0</v>
      </c>
      <c r="AR23" s="87">
        <f>50%*Costs_FirstYear!AS23*Savings_FirstYear!AT23/100</f>
        <v>0</v>
      </c>
      <c r="AS23" s="87">
        <f>50%*Costs_FirstYear!AT23*Savings_FirstYear!AU23/100</f>
        <v>0</v>
      </c>
      <c r="AT23" s="87">
        <f>50%*Costs_FirstYear!AU23*Savings_FirstYear!AV23/100</f>
        <v>0</v>
      </c>
      <c r="AU23" s="87">
        <f>50%*Costs_FirstYear!AV23*Savings_FirstYear!AW23/100</f>
        <v>0</v>
      </c>
      <c r="AV23" s="87">
        <f>50%*Costs_FirstYear!AW23*Savings_FirstYear!AX23/100</f>
        <v>0</v>
      </c>
      <c r="AW23" s="87">
        <f>50%*Costs_FirstYear!AX23*Savings_FirstYear!AY23/100</f>
        <v>40.054546281462507</v>
      </c>
      <c r="AX23" s="87">
        <f>50%*Costs_FirstYear!AY23*Savings_FirstYear!AZ23/100</f>
        <v>39.811631280637677</v>
      </c>
      <c r="AY23" s="87">
        <f>50%*Costs_FirstYear!AZ23*Savings_FirstYear!BA23/100</f>
        <v>39.571765767956308</v>
      </c>
      <c r="AZ23" s="87">
        <f>50%*Costs_FirstYear!BA23*Savings_FirstYear!BB23/100</f>
        <v>39.334921689812582</v>
      </c>
      <c r="BA23" s="87">
        <f>50%*Costs_FirstYear!BB23*Savings_FirstYear!BC23/100</f>
        <v>39.101071282744108</v>
      </c>
      <c r="BB23" s="87">
        <f>50%*Costs_FirstYear!BC23*Savings_FirstYear!BD23/100</f>
        <v>38.870187070568313</v>
      </c>
      <c r="BC23" s="87">
        <f>50%*Costs_FirstYear!BD23*Savings_FirstYear!BE23/100</f>
        <v>38.64224186154761</v>
      </c>
      <c r="BD23" s="87">
        <f>50%*Costs_FirstYear!BE23*Savings_FirstYear!BF23/100</f>
        <v>38.489228699121789</v>
      </c>
      <c r="BE23" s="87">
        <f>50%*Costs_FirstYear!BF23*Savings_FirstYear!BG23/100</f>
        <v>38.406450811482863</v>
      </c>
      <c r="BF23" s="87">
        <f>50%*Costs_FirstYear!BG23*Savings_FirstYear!BH23/100</f>
        <v>38.324291576832422</v>
      </c>
      <c r="BG23" s="87">
        <f>50%*Costs_FirstYear!BH23*Savings_FirstYear!BI23/100</f>
        <v>38.289570527366216</v>
      </c>
      <c r="BH23" s="87">
        <f>50%*Costs_FirstYear!BI23*Savings_FirstYear!BJ23/100</f>
        <v>38.336913088387661</v>
      </c>
      <c r="BI23" s="87">
        <f>50%*Costs_FirstYear!BJ23*Savings_FirstYear!BK23/100</f>
        <v>38.382833563541865</v>
      </c>
      <c r="BJ23" s="87">
        <f>50%*Costs_FirstYear!BK23*Savings_FirstYear!BL23/100</f>
        <v>38.427368858512516</v>
      </c>
      <c r="BK23" s="87">
        <f>50%*Costs_FirstYear!BL23*Savings_FirstYear!BM23/100</f>
        <v>38.470684830274024</v>
      </c>
      <c r="BL23" s="87">
        <f>50%*Costs_FirstYear!BM23*Savings_FirstYear!BN23/100</f>
        <v>38.6110528437544</v>
      </c>
      <c r="BM23" s="87">
        <f>50%*Costs_FirstYear!BN23*Savings_FirstYear!BO23/100</f>
        <v>38.774301881291649</v>
      </c>
      <c r="BN23" s="87">
        <f>50%*Costs_FirstYear!BO23*Savings_FirstYear!BP23/100</f>
        <v>38.93498696311935</v>
      </c>
      <c r="BO23" s="87">
        <f>50%*Costs_FirstYear!BP23*Savings_FirstYear!BQ23/100</f>
        <v>39.093610151827512</v>
      </c>
      <c r="BP23" s="87">
        <f>50%*Costs_FirstYear!BQ23*Savings_FirstYear!BR23/100</f>
        <v>39.250486524808231</v>
      </c>
      <c r="BQ23" s="87">
        <f>50%*Costs_FirstYear!BR23*Savings_FirstYear!BS23/100</f>
        <v>39.405697092646747</v>
      </c>
      <c r="BR23" s="87">
        <f>50%*Costs_FirstYear!BS23*Savings_FirstYear!BT23/100</f>
        <v>39.559458874498276</v>
      </c>
      <c r="BS23" s="87">
        <f>50%*Costs_FirstYear!BT23*Savings_FirstYear!BU23/100</f>
        <v>39.589688800716388</v>
      </c>
      <c r="BT23" s="87">
        <f>50%*Costs_FirstYear!BU23*Savings_FirstYear!BV23/100</f>
        <v>39.62120034927748</v>
      </c>
      <c r="BU23" s="87">
        <f>50%*Costs_FirstYear!BV23*Savings_FirstYear!BW23/100</f>
        <v>39.652847618958333</v>
      </c>
      <c r="BV23" s="87">
        <f>50%*Costs_FirstYear!BW23*Savings_FirstYear!BX23/100</f>
        <v>39.684849158012028</v>
      </c>
      <c r="BW23" s="87">
        <f>50%*Costs_FirstYear!BX23*Savings_FirstYear!BY23/100</f>
        <v>39.717651923759554</v>
      </c>
      <c r="BX23" s="87">
        <f>50%*Costs_FirstYear!BY23*Savings_FirstYear!BZ23/100</f>
        <v>39.751334746608315</v>
      </c>
      <c r="BY23" s="87">
        <f>50%*Costs_FirstYear!BZ23*Savings_FirstYear!CA23/100</f>
        <v>39.785872026814204</v>
      </c>
      <c r="BZ23" s="87">
        <f>50%*Costs_FirstYear!CA23*Savings_FirstYear!CB23/100</f>
        <v>39.821032925082427</v>
      </c>
      <c r="CA23" s="87">
        <f>50%*Costs_FirstYear!CB23*Savings_FirstYear!CC23/100</f>
        <v>39.85684718239213</v>
      </c>
      <c r="CB23" s="88">
        <f>50%*Costs_FirstYear!AQ23*Savings_FirstYear!AR23/100</f>
        <v>0</v>
      </c>
      <c r="CC23" s="88">
        <f>50%*Costs_FirstYear!AR23*Savings_FirstYear!AS23/100</f>
        <v>0</v>
      </c>
      <c r="CD23" s="88">
        <f>50%*Costs_FirstYear!AS23*Savings_FirstYear!AT23/100</f>
        <v>0</v>
      </c>
      <c r="CE23" s="88">
        <f>50%*Costs_FirstYear!AT23*Savings_FirstYear!AU23/100</f>
        <v>0</v>
      </c>
      <c r="CF23" s="88">
        <f>50%*Costs_FirstYear!AU23*Savings_FirstYear!AV23/100</f>
        <v>0</v>
      </c>
      <c r="CG23" s="88">
        <f>50%*Costs_FirstYear!AV23*Savings_FirstYear!AW23/100</f>
        <v>0</v>
      </c>
      <c r="CH23" s="88">
        <f>50%*Costs_FirstYear!AW23*Savings_FirstYear!AX23/100</f>
        <v>0</v>
      </c>
      <c r="CI23" s="88">
        <f>50%*Costs_FirstYear!AX23*Savings_FirstYear!AY23/100</f>
        <v>40.054546281462507</v>
      </c>
      <c r="CJ23" s="88">
        <f>50%*Costs_FirstYear!AY23*Savings_FirstYear!AZ23/100</f>
        <v>39.811631280637677</v>
      </c>
      <c r="CK23" s="88">
        <f>50%*Costs_FirstYear!AZ23*Savings_FirstYear!BA23/100</f>
        <v>39.571765767956308</v>
      </c>
      <c r="CL23" s="88">
        <f>50%*Costs_FirstYear!BA23*Savings_FirstYear!BB23/100</f>
        <v>39.334921689812582</v>
      </c>
      <c r="CM23" s="88">
        <f>50%*Costs_FirstYear!BB23*Savings_FirstYear!BC23/100</f>
        <v>39.101071282744108</v>
      </c>
      <c r="CN23" s="88">
        <f>50%*Costs_FirstYear!BC23*Savings_FirstYear!BD23/100</f>
        <v>38.870187070568313</v>
      </c>
      <c r="CO23" s="88">
        <f>50%*Costs_FirstYear!BD23*Savings_FirstYear!BE23/100</f>
        <v>38.64224186154761</v>
      </c>
      <c r="CP23" s="88">
        <f>50%*Costs_FirstYear!BE23*Savings_FirstYear!BF23/100</f>
        <v>38.489228699121789</v>
      </c>
      <c r="CQ23" s="88">
        <f>50%*Costs_FirstYear!BF23*Savings_FirstYear!BG23/100</f>
        <v>38.406450811482863</v>
      </c>
      <c r="CR23" s="88">
        <f>50%*Costs_FirstYear!BG23*Savings_FirstYear!BH23/100</f>
        <v>38.324291576832422</v>
      </c>
      <c r="CS23" s="88">
        <f>50%*Costs_FirstYear!BH23*Savings_FirstYear!BI23/100</f>
        <v>38.289570527366216</v>
      </c>
      <c r="CT23" s="88">
        <f>50%*Costs_FirstYear!BI23*Savings_FirstYear!BJ23/100</f>
        <v>38.336913088387661</v>
      </c>
      <c r="CU23" s="88">
        <f>50%*Costs_FirstYear!BJ23*Savings_FirstYear!BK23/100</f>
        <v>38.382833563541865</v>
      </c>
      <c r="CV23" s="88">
        <f>50%*Costs_FirstYear!BK23*Savings_FirstYear!BL23/100</f>
        <v>38.427368858512516</v>
      </c>
      <c r="CW23" s="88">
        <f>50%*Costs_FirstYear!BL23*Savings_FirstYear!BM23/100</f>
        <v>38.470684830274024</v>
      </c>
      <c r="CX23" s="88">
        <f>50%*Costs_FirstYear!BM23*Savings_FirstYear!BN23/100</f>
        <v>38.6110528437544</v>
      </c>
      <c r="CY23" s="88">
        <f>50%*Costs_FirstYear!BN23*Savings_FirstYear!BO23/100</f>
        <v>38.774301881291649</v>
      </c>
      <c r="CZ23" s="88">
        <f>50%*Costs_FirstYear!BO23*Savings_FirstYear!BP23/100</f>
        <v>38.93498696311935</v>
      </c>
      <c r="DA23" s="88">
        <f>50%*Costs_FirstYear!BP23*Savings_FirstYear!BQ23/100</f>
        <v>39.093610151827512</v>
      </c>
      <c r="DB23" s="88">
        <f>50%*Costs_FirstYear!BQ23*Savings_FirstYear!BR23/100</f>
        <v>39.250486524808231</v>
      </c>
      <c r="DC23" s="88">
        <f>50%*Costs_FirstYear!BR23*Savings_FirstYear!BS23/100</f>
        <v>39.405697092646747</v>
      </c>
      <c r="DD23" s="88">
        <f>50%*Costs_FirstYear!BS23*Savings_FirstYear!BT23/100</f>
        <v>39.559458874498276</v>
      </c>
      <c r="DE23" s="88">
        <f>50%*Costs_FirstYear!BT23*Savings_FirstYear!BU23/100</f>
        <v>39.589688800716388</v>
      </c>
      <c r="DF23" s="88">
        <f>50%*Costs_FirstYear!BU23*Savings_FirstYear!BV23/100</f>
        <v>39.62120034927748</v>
      </c>
      <c r="DG23" s="88">
        <f>50%*Costs_FirstYear!BV23*Savings_FirstYear!BW23/100</f>
        <v>39.652847618958333</v>
      </c>
      <c r="DH23" s="88">
        <f>50%*Costs_FirstYear!BW23*Savings_FirstYear!BX23/100</f>
        <v>39.684849158012028</v>
      </c>
      <c r="DI23" s="88">
        <f>50%*Costs_FirstYear!BX23*Savings_FirstYear!BY23/100</f>
        <v>39.717651923759554</v>
      </c>
      <c r="DJ23" s="88">
        <f>50%*Costs_FirstYear!BY23*Savings_FirstYear!BZ23/100</f>
        <v>39.751334746608315</v>
      </c>
      <c r="DK23" s="88">
        <f>50%*Costs_FirstYear!BZ23*Savings_FirstYear!CA23/100</f>
        <v>39.785872026814204</v>
      </c>
      <c r="DL23" s="88">
        <f>50%*Costs_FirstYear!CA23*Savings_FirstYear!CB23/100</f>
        <v>39.821032925082427</v>
      </c>
      <c r="DM23" s="88">
        <f>50%*Costs_FirstYear!CB23*Savings_FirstYear!CC23/100</f>
        <v>39.85684718239213</v>
      </c>
    </row>
    <row r="24" spans="2:117" x14ac:dyDescent="0.35">
      <c r="B24" s="27" t="s">
        <v>2088</v>
      </c>
      <c r="C24" s="27" t="s">
        <v>30</v>
      </c>
      <c r="D24" s="86">
        <f t="shared" si="37"/>
        <v>0</v>
      </c>
      <c r="E24" s="86">
        <f t="shared" si="0"/>
        <v>0</v>
      </c>
      <c r="F24" s="86">
        <f t="shared" si="1"/>
        <v>0</v>
      </c>
      <c r="G24" s="86">
        <f t="shared" si="2"/>
        <v>0</v>
      </c>
      <c r="H24" s="86">
        <f t="shared" si="3"/>
        <v>0</v>
      </c>
      <c r="I24" s="86">
        <f t="shared" si="4"/>
        <v>0</v>
      </c>
      <c r="J24" s="86">
        <f t="shared" si="5"/>
        <v>0</v>
      </c>
      <c r="K24" s="86">
        <f t="shared" si="6"/>
        <v>416.97556127340277</v>
      </c>
      <c r="L24" s="86">
        <f t="shared" si="7"/>
        <v>414.22915835627646</v>
      </c>
      <c r="M24" s="86">
        <f t="shared" si="8"/>
        <v>411.51507810533593</v>
      </c>
      <c r="N24" s="86">
        <f t="shared" si="9"/>
        <v>408.83301387895369</v>
      </c>
      <c r="O24" s="86">
        <f t="shared" si="10"/>
        <v>406.18266215853203</v>
      </c>
      <c r="P24" s="86">
        <f t="shared" si="11"/>
        <v>403.56372251746564</v>
      </c>
      <c r="Q24" s="86">
        <f t="shared" si="12"/>
        <v>400.97589759041591</v>
      </c>
      <c r="R24" s="86">
        <f t="shared" si="13"/>
        <v>399.16863466619469</v>
      </c>
      <c r="S24" s="86">
        <f t="shared" si="14"/>
        <v>398.0926340713977</v>
      </c>
      <c r="T24" s="86">
        <f t="shared" si="15"/>
        <v>397.02279209145053</v>
      </c>
      <c r="U24" s="86">
        <f t="shared" si="16"/>
        <v>396.44650477472123</v>
      </c>
      <c r="V24" s="86">
        <f t="shared" si="17"/>
        <v>396.72397078331466</v>
      </c>
      <c r="W24" s="86">
        <f t="shared" si="18"/>
        <v>396.98564019749654</v>
      </c>
      <c r="X24" s="86">
        <f t="shared" si="19"/>
        <v>397.23190155096466</v>
      </c>
      <c r="Y24" s="86">
        <f t="shared" si="20"/>
        <v>397.464485599559</v>
      </c>
      <c r="Z24" s="86">
        <f t="shared" si="21"/>
        <v>398.70641949406604</v>
      </c>
      <c r="AA24" s="86">
        <f t="shared" si="22"/>
        <v>400.18503800041026</v>
      </c>
      <c r="AB24" s="86">
        <f t="shared" si="23"/>
        <v>401.63532449763312</v>
      </c>
      <c r="AC24" s="86">
        <f t="shared" si="24"/>
        <v>403.0625138831881</v>
      </c>
      <c r="AD24" s="86">
        <f t="shared" si="25"/>
        <v>404.46989180330593</v>
      </c>
      <c r="AE24" s="86">
        <f t="shared" si="26"/>
        <v>405.85830553100527</v>
      </c>
      <c r="AF24" s="86">
        <f t="shared" si="27"/>
        <v>407.23001778810101</v>
      </c>
      <c r="AG24" s="86">
        <f t="shared" si="28"/>
        <v>408.76404473100439</v>
      </c>
      <c r="AH24" s="86">
        <f t="shared" si="29"/>
        <v>410.30259326982429</v>
      </c>
      <c r="AI24" s="86">
        <f t="shared" si="30"/>
        <v>411.83382811249174</v>
      </c>
      <c r="AJ24" s="86">
        <f t="shared" si="31"/>
        <v>413.36012339301868</v>
      </c>
      <c r="AK24" s="86">
        <f t="shared" si="32"/>
        <v>414.88622888955064</v>
      </c>
      <c r="AL24" s="86">
        <f t="shared" si="33"/>
        <v>416.41305873430474</v>
      </c>
      <c r="AM24" s="86">
        <f t="shared" si="34"/>
        <v>417.9404385490293</v>
      </c>
      <c r="AN24" s="86">
        <f t="shared" si="35"/>
        <v>419.46866360305563</v>
      </c>
      <c r="AO24" s="86">
        <f t="shared" si="36"/>
        <v>421.00057479327319</v>
      </c>
      <c r="AP24" s="87">
        <f>50%*Costs_FirstYear!AQ24*Savings_FirstYear!AR24/100</f>
        <v>0</v>
      </c>
      <c r="AQ24" s="87">
        <f>50%*Costs_FirstYear!AR24*Savings_FirstYear!AS24/100</f>
        <v>0</v>
      </c>
      <c r="AR24" s="87">
        <f>50%*Costs_FirstYear!AS24*Savings_FirstYear!AT24/100</f>
        <v>0</v>
      </c>
      <c r="AS24" s="87">
        <f>50%*Costs_FirstYear!AT24*Savings_FirstYear!AU24/100</f>
        <v>0</v>
      </c>
      <c r="AT24" s="87">
        <f>50%*Costs_FirstYear!AU24*Savings_FirstYear!AV24/100</f>
        <v>0</v>
      </c>
      <c r="AU24" s="87">
        <f>50%*Costs_FirstYear!AV24*Savings_FirstYear!AW24/100</f>
        <v>0</v>
      </c>
      <c r="AV24" s="87">
        <f>50%*Costs_FirstYear!AW24*Savings_FirstYear!AX24/100</f>
        <v>0</v>
      </c>
      <c r="AW24" s="87">
        <f>50%*Costs_FirstYear!AX24*Savings_FirstYear!AY24/100</f>
        <v>208.48778063670139</v>
      </c>
      <c r="AX24" s="87">
        <f>50%*Costs_FirstYear!AY24*Savings_FirstYear!AZ24/100</f>
        <v>207.11457917813823</v>
      </c>
      <c r="AY24" s="87">
        <f>50%*Costs_FirstYear!AZ24*Savings_FirstYear!BA24/100</f>
        <v>205.75753905266797</v>
      </c>
      <c r="AZ24" s="87">
        <f>50%*Costs_FirstYear!BA24*Savings_FirstYear!BB24/100</f>
        <v>204.41650693947685</v>
      </c>
      <c r="BA24" s="87">
        <f>50%*Costs_FirstYear!BB24*Savings_FirstYear!BC24/100</f>
        <v>203.09133107926601</v>
      </c>
      <c r="BB24" s="87">
        <f>50%*Costs_FirstYear!BC24*Savings_FirstYear!BD24/100</f>
        <v>201.78186125873282</v>
      </c>
      <c r="BC24" s="87">
        <f>50%*Costs_FirstYear!BD24*Savings_FirstYear!BE24/100</f>
        <v>200.48794879520796</v>
      </c>
      <c r="BD24" s="87">
        <f>50%*Costs_FirstYear!BE24*Savings_FirstYear!BF24/100</f>
        <v>199.58431733309735</v>
      </c>
      <c r="BE24" s="87">
        <f>50%*Costs_FirstYear!BF24*Savings_FirstYear!BG24/100</f>
        <v>199.04631703569885</v>
      </c>
      <c r="BF24" s="87">
        <f>50%*Costs_FirstYear!BG24*Savings_FirstYear!BH24/100</f>
        <v>198.51139604572526</v>
      </c>
      <c r="BG24" s="87">
        <f>50%*Costs_FirstYear!BH24*Savings_FirstYear!BI24/100</f>
        <v>198.22325238736062</v>
      </c>
      <c r="BH24" s="87">
        <f>50%*Costs_FirstYear!BI24*Savings_FirstYear!BJ24/100</f>
        <v>198.36198539165733</v>
      </c>
      <c r="BI24" s="87">
        <f>50%*Costs_FirstYear!BJ24*Savings_FirstYear!BK24/100</f>
        <v>198.49282009874827</v>
      </c>
      <c r="BJ24" s="87">
        <f>50%*Costs_FirstYear!BK24*Savings_FirstYear!BL24/100</f>
        <v>198.61595077548233</v>
      </c>
      <c r="BK24" s="87">
        <f>50%*Costs_FirstYear!BL24*Savings_FirstYear!BM24/100</f>
        <v>198.7322427997795</v>
      </c>
      <c r="BL24" s="87">
        <f>50%*Costs_FirstYear!BM24*Savings_FirstYear!BN24/100</f>
        <v>199.35320974703302</v>
      </c>
      <c r="BM24" s="87">
        <f>50%*Costs_FirstYear!BN24*Savings_FirstYear!BO24/100</f>
        <v>200.09251900020513</v>
      </c>
      <c r="BN24" s="87">
        <f>50%*Costs_FirstYear!BO24*Savings_FirstYear!BP24/100</f>
        <v>200.81766224881656</v>
      </c>
      <c r="BO24" s="87">
        <f>50%*Costs_FirstYear!BP24*Savings_FirstYear!BQ24/100</f>
        <v>201.53125694159405</v>
      </c>
      <c r="BP24" s="87">
        <f>50%*Costs_FirstYear!BQ24*Savings_FirstYear!BR24/100</f>
        <v>202.23494590165296</v>
      </c>
      <c r="BQ24" s="87">
        <f>50%*Costs_FirstYear!BR24*Savings_FirstYear!BS24/100</f>
        <v>202.92915276550264</v>
      </c>
      <c r="BR24" s="87">
        <f>50%*Costs_FirstYear!BS24*Savings_FirstYear!BT24/100</f>
        <v>203.6150088940505</v>
      </c>
      <c r="BS24" s="87">
        <f>50%*Costs_FirstYear!BT24*Savings_FirstYear!BU24/100</f>
        <v>204.38202236550219</v>
      </c>
      <c r="BT24" s="87">
        <f>50%*Costs_FirstYear!BU24*Savings_FirstYear!BV24/100</f>
        <v>205.15129663491214</v>
      </c>
      <c r="BU24" s="87">
        <f>50%*Costs_FirstYear!BV24*Savings_FirstYear!BW24/100</f>
        <v>205.91691405624587</v>
      </c>
      <c r="BV24" s="87">
        <f>50%*Costs_FirstYear!BW24*Savings_FirstYear!BX24/100</f>
        <v>206.68006169650934</v>
      </c>
      <c r="BW24" s="87">
        <f>50%*Costs_FirstYear!BX24*Savings_FirstYear!BY24/100</f>
        <v>207.44311444477532</v>
      </c>
      <c r="BX24" s="87">
        <f>50%*Costs_FirstYear!BY24*Savings_FirstYear!BZ24/100</f>
        <v>208.20652936715237</v>
      </c>
      <c r="BY24" s="87">
        <f>50%*Costs_FirstYear!BZ24*Savings_FirstYear!CA24/100</f>
        <v>208.97021927451465</v>
      </c>
      <c r="BZ24" s="87">
        <f>50%*Costs_FirstYear!CA24*Savings_FirstYear!CB24/100</f>
        <v>209.73433180152782</v>
      </c>
      <c r="CA24" s="87">
        <f>50%*Costs_FirstYear!CB24*Savings_FirstYear!CC24/100</f>
        <v>210.50028739663659</v>
      </c>
      <c r="CB24" s="88">
        <f>50%*Costs_FirstYear!AQ24*Savings_FirstYear!AR24/100</f>
        <v>0</v>
      </c>
      <c r="CC24" s="88">
        <f>50%*Costs_FirstYear!AR24*Savings_FirstYear!AS24/100</f>
        <v>0</v>
      </c>
      <c r="CD24" s="88">
        <f>50%*Costs_FirstYear!AS24*Savings_FirstYear!AT24/100</f>
        <v>0</v>
      </c>
      <c r="CE24" s="88">
        <f>50%*Costs_FirstYear!AT24*Savings_FirstYear!AU24/100</f>
        <v>0</v>
      </c>
      <c r="CF24" s="88">
        <f>50%*Costs_FirstYear!AU24*Savings_FirstYear!AV24/100</f>
        <v>0</v>
      </c>
      <c r="CG24" s="88">
        <f>50%*Costs_FirstYear!AV24*Savings_FirstYear!AW24/100</f>
        <v>0</v>
      </c>
      <c r="CH24" s="88">
        <f>50%*Costs_FirstYear!AW24*Savings_FirstYear!AX24/100</f>
        <v>0</v>
      </c>
      <c r="CI24" s="88">
        <f>50%*Costs_FirstYear!AX24*Savings_FirstYear!AY24/100</f>
        <v>208.48778063670139</v>
      </c>
      <c r="CJ24" s="88">
        <f>50%*Costs_FirstYear!AY24*Savings_FirstYear!AZ24/100</f>
        <v>207.11457917813823</v>
      </c>
      <c r="CK24" s="88">
        <f>50%*Costs_FirstYear!AZ24*Savings_FirstYear!BA24/100</f>
        <v>205.75753905266797</v>
      </c>
      <c r="CL24" s="88">
        <f>50%*Costs_FirstYear!BA24*Savings_FirstYear!BB24/100</f>
        <v>204.41650693947685</v>
      </c>
      <c r="CM24" s="88">
        <f>50%*Costs_FirstYear!BB24*Savings_FirstYear!BC24/100</f>
        <v>203.09133107926601</v>
      </c>
      <c r="CN24" s="88">
        <f>50%*Costs_FirstYear!BC24*Savings_FirstYear!BD24/100</f>
        <v>201.78186125873282</v>
      </c>
      <c r="CO24" s="88">
        <f>50%*Costs_FirstYear!BD24*Savings_FirstYear!BE24/100</f>
        <v>200.48794879520796</v>
      </c>
      <c r="CP24" s="88">
        <f>50%*Costs_FirstYear!BE24*Savings_FirstYear!BF24/100</f>
        <v>199.58431733309735</v>
      </c>
      <c r="CQ24" s="88">
        <f>50%*Costs_FirstYear!BF24*Savings_FirstYear!BG24/100</f>
        <v>199.04631703569885</v>
      </c>
      <c r="CR24" s="88">
        <f>50%*Costs_FirstYear!BG24*Savings_FirstYear!BH24/100</f>
        <v>198.51139604572526</v>
      </c>
      <c r="CS24" s="88">
        <f>50%*Costs_FirstYear!BH24*Savings_FirstYear!BI24/100</f>
        <v>198.22325238736062</v>
      </c>
      <c r="CT24" s="88">
        <f>50%*Costs_FirstYear!BI24*Savings_FirstYear!BJ24/100</f>
        <v>198.36198539165733</v>
      </c>
      <c r="CU24" s="88">
        <f>50%*Costs_FirstYear!BJ24*Savings_FirstYear!BK24/100</f>
        <v>198.49282009874827</v>
      </c>
      <c r="CV24" s="88">
        <f>50%*Costs_FirstYear!BK24*Savings_FirstYear!BL24/100</f>
        <v>198.61595077548233</v>
      </c>
      <c r="CW24" s="88">
        <f>50%*Costs_FirstYear!BL24*Savings_FirstYear!BM24/100</f>
        <v>198.7322427997795</v>
      </c>
      <c r="CX24" s="88">
        <f>50%*Costs_FirstYear!BM24*Savings_FirstYear!BN24/100</f>
        <v>199.35320974703302</v>
      </c>
      <c r="CY24" s="88">
        <f>50%*Costs_FirstYear!BN24*Savings_FirstYear!BO24/100</f>
        <v>200.09251900020513</v>
      </c>
      <c r="CZ24" s="88">
        <f>50%*Costs_FirstYear!BO24*Savings_FirstYear!BP24/100</f>
        <v>200.81766224881656</v>
      </c>
      <c r="DA24" s="88">
        <f>50%*Costs_FirstYear!BP24*Savings_FirstYear!BQ24/100</f>
        <v>201.53125694159405</v>
      </c>
      <c r="DB24" s="88">
        <f>50%*Costs_FirstYear!BQ24*Savings_FirstYear!BR24/100</f>
        <v>202.23494590165296</v>
      </c>
      <c r="DC24" s="88">
        <f>50%*Costs_FirstYear!BR24*Savings_FirstYear!BS24/100</f>
        <v>202.92915276550264</v>
      </c>
      <c r="DD24" s="88">
        <f>50%*Costs_FirstYear!BS24*Savings_FirstYear!BT24/100</f>
        <v>203.6150088940505</v>
      </c>
      <c r="DE24" s="88">
        <f>50%*Costs_FirstYear!BT24*Savings_FirstYear!BU24/100</f>
        <v>204.38202236550219</v>
      </c>
      <c r="DF24" s="88">
        <f>50%*Costs_FirstYear!BU24*Savings_FirstYear!BV24/100</f>
        <v>205.15129663491214</v>
      </c>
      <c r="DG24" s="88">
        <f>50%*Costs_FirstYear!BV24*Savings_FirstYear!BW24/100</f>
        <v>205.91691405624587</v>
      </c>
      <c r="DH24" s="88">
        <f>50%*Costs_FirstYear!BW24*Savings_FirstYear!BX24/100</f>
        <v>206.68006169650934</v>
      </c>
      <c r="DI24" s="88">
        <f>50%*Costs_FirstYear!BX24*Savings_FirstYear!BY24/100</f>
        <v>207.44311444477532</v>
      </c>
      <c r="DJ24" s="88">
        <f>50%*Costs_FirstYear!BY24*Savings_FirstYear!BZ24/100</f>
        <v>208.20652936715237</v>
      </c>
      <c r="DK24" s="88">
        <f>50%*Costs_FirstYear!BZ24*Savings_FirstYear!CA24/100</f>
        <v>208.97021927451465</v>
      </c>
      <c r="DL24" s="88">
        <f>50%*Costs_FirstYear!CA24*Savings_FirstYear!CB24/100</f>
        <v>209.73433180152782</v>
      </c>
      <c r="DM24" s="88">
        <f>50%*Costs_FirstYear!CB24*Savings_FirstYear!CC24/100</f>
        <v>210.50028739663659</v>
      </c>
    </row>
    <row r="25" spans="2:117" x14ac:dyDescent="0.35">
      <c r="B25" s="27" t="s">
        <v>2089</v>
      </c>
      <c r="C25" s="27" t="s">
        <v>173</v>
      </c>
      <c r="D25" s="86">
        <f t="shared" si="37"/>
        <v>0</v>
      </c>
      <c r="E25" s="86">
        <f t="shared" si="0"/>
        <v>0</v>
      </c>
      <c r="F25" s="86">
        <f t="shared" si="1"/>
        <v>0</v>
      </c>
      <c r="G25" s="86">
        <f t="shared" si="2"/>
        <v>0</v>
      </c>
      <c r="H25" s="86">
        <f t="shared" si="3"/>
        <v>0</v>
      </c>
      <c r="I25" s="86">
        <f t="shared" si="4"/>
        <v>0</v>
      </c>
      <c r="J25" s="86">
        <f t="shared" si="5"/>
        <v>0</v>
      </c>
      <c r="K25" s="86">
        <f t="shared" si="6"/>
        <v>373.44726921478264</v>
      </c>
      <c r="L25" s="86">
        <f t="shared" si="7"/>
        <v>371.18245904637172</v>
      </c>
      <c r="M25" s="86">
        <f t="shared" si="8"/>
        <v>368.94608068222294</v>
      </c>
      <c r="N25" s="86">
        <f t="shared" si="9"/>
        <v>366.7378725654479</v>
      </c>
      <c r="O25" s="86">
        <f t="shared" si="10"/>
        <v>364.55757584430131</v>
      </c>
      <c r="P25" s="86">
        <f t="shared" si="11"/>
        <v>362.40493434548188</v>
      </c>
      <c r="Q25" s="86">
        <f t="shared" si="12"/>
        <v>360.27969454770226</v>
      </c>
      <c r="R25" s="86">
        <f t="shared" si="13"/>
        <v>358.85308126739443</v>
      </c>
      <c r="S25" s="86">
        <f t="shared" si="14"/>
        <v>358.08130430422767</v>
      </c>
      <c r="T25" s="86">
        <f t="shared" si="15"/>
        <v>357.31529533222778</v>
      </c>
      <c r="U25" s="86">
        <f t="shared" si="16"/>
        <v>356.99157474839427</v>
      </c>
      <c r="V25" s="86">
        <f t="shared" si="17"/>
        <v>357.43297158776562</v>
      </c>
      <c r="W25" s="86">
        <f t="shared" si="18"/>
        <v>357.86110965546158</v>
      </c>
      <c r="X25" s="86">
        <f t="shared" si="19"/>
        <v>358.27633304043252</v>
      </c>
      <c r="Y25" s="86">
        <f t="shared" si="20"/>
        <v>358.68018810482522</v>
      </c>
      <c r="Z25" s="86">
        <f t="shared" si="21"/>
        <v>359.98890474715085</v>
      </c>
      <c r="AA25" s="86">
        <f t="shared" si="22"/>
        <v>361.51095187862552</v>
      </c>
      <c r="AB25" s="86">
        <f t="shared" si="23"/>
        <v>363.00909405181216</v>
      </c>
      <c r="AC25" s="86">
        <f t="shared" si="24"/>
        <v>364.48801223106057</v>
      </c>
      <c r="AD25" s="86">
        <f t="shared" si="25"/>
        <v>365.95064403026487</v>
      </c>
      <c r="AE25" s="86">
        <f t="shared" si="26"/>
        <v>367.39774474900145</v>
      </c>
      <c r="AF25" s="86">
        <f t="shared" si="27"/>
        <v>368.83133775835796</v>
      </c>
      <c r="AG25" s="86">
        <f t="shared" si="28"/>
        <v>369.11318549957031</v>
      </c>
      <c r="AH25" s="86">
        <f t="shared" si="29"/>
        <v>369.4069824053243</v>
      </c>
      <c r="AI25" s="86">
        <f t="shared" si="30"/>
        <v>369.70204470255686</v>
      </c>
      <c r="AJ25" s="86">
        <f t="shared" si="31"/>
        <v>370.00041001885069</v>
      </c>
      <c r="AK25" s="86">
        <f t="shared" si="32"/>
        <v>370.30624554635921</v>
      </c>
      <c r="AL25" s="86">
        <f t="shared" si="33"/>
        <v>370.62028625784097</v>
      </c>
      <c r="AM25" s="86">
        <f t="shared" si="34"/>
        <v>370.94229347490852</v>
      </c>
      <c r="AN25" s="86">
        <f t="shared" si="35"/>
        <v>371.27011497484864</v>
      </c>
      <c r="AO25" s="86">
        <f t="shared" si="36"/>
        <v>371.60402804672015</v>
      </c>
      <c r="AP25" s="87">
        <f>50%*Costs_FirstYear!AQ25*Savings_FirstYear!AR25/100</f>
        <v>0</v>
      </c>
      <c r="AQ25" s="87">
        <f>50%*Costs_FirstYear!AR25*Savings_FirstYear!AS25/100</f>
        <v>0</v>
      </c>
      <c r="AR25" s="87">
        <f>50%*Costs_FirstYear!AS25*Savings_FirstYear!AT25/100</f>
        <v>0</v>
      </c>
      <c r="AS25" s="87">
        <f>50%*Costs_FirstYear!AT25*Savings_FirstYear!AU25/100</f>
        <v>0</v>
      </c>
      <c r="AT25" s="87">
        <f>50%*Costs_FirstYear!AU25*Savings_FirstYear!AV25/100</f>
        <v>0</v>
      </c>
      <c r="AU25" s="87">
        <f>50%*Costs_FirstYear!AV25*Savings_FirstYear!AW25/100</f>
        <v>0</v>
      </c>
      <c r="AV25" s="87">
        <f>50%*Costs_FirstYear!AW25*Savings_FirstYear!AX25/100</f>
        <v>0</v>
      </c>
      <c r="AW25" s="87">
        <f>50%*Costs_FirstYear!AX25*Savings_FirstYear!AY25/100</f>
        <v>186.72363460739132</v>
      </c>
      <c r="AX25" s="87">
        <f>50%*Costs_FirstYear!AY25*Savings_FirstYear!AZ25/100</f>
        <v>185.59122952318586</v>
      </c>
      <c r="AY25" s="87">
        <f>50%*Costs_FirstYear!AZ25*Savings_FirstYear!BA25/100</f>
        <v>184.47304034111147</v>
      </c>
      <c r="AZ25" s="87">
        <f>50%*Costs_FirstYear!BA25*Savings_FirstYear!BB25/100</f>
        <v>183.36893628272395</v>
      </c>
      <c r="BA25" s="87">
        <f>50%*Costs_FirstYear!BB25*Savings_FirstYear!BC25/100</f>
        <v>182.27878792215066</v>
      </c>
      <c r="BB25" s="87">
        <f>50%*Costs_FirstYear!BC25*Savings_FirstYear!BD25/100</f>
        <v>181.20246717274094</v>
      </c>
      <c r="BC25" s="87">
        <f>50%*Costs_FirstYear!BD25*Savings_FirstYear!BE25/100</f>
        <v>180.13984727385113</v>
      </c>
      <c r="BD25" s="87">
        <f>50%*Costs_FirstYear!BE25*Savings_FirstYear!BF25/100</f>
        <v>179.42654063369721</v>
      </c>
      <c r="BE25" s="87">
        <f>50%*Costs_FirstYear!BF25*Savings_FirstYear!BG25/100</f>
        <v>179.04065215211384</v>
      </c>
      <c r="BF25" s="87">
        <f>50%*Costs_FirstYear!BG25*Savings_FirstYear!BH25/100</f>
        <v>178.65764766611389</v>
      </c>
      <c r="BG25" s="87">
        <f>50%*Costs_FirstYear!BH25*Savings_FirstYear!BI25/100</f>
        <v>178.49578737419714</v>
      </c>
      <c r="BH25" s="87">
        <f>50%*Costs_FirstYear!BI25*Savings_FirstYear!BJ25/100</f>
        <v>178.71648579388281</v>
      </c>
      <c r="BI25" s="87">
        <f>50%*Costs_FirstYear!BJ25*Savings_FirstYear!BK25/100</f>
        <v>178.93055482773079</v>
      </c>
      <c r="BJ25" s="87">
        <f>50%*Costs_FirstYear!BK25*Savings_FirstYear!BL25/100</f>
        <v>179.13816652021626</v>
      </c>
      <c r="BK25" s="87">
        <f>50%*Costs_FirstYear!BL25*Savings_FirstYear!BM25/100</f>
        <v>179.34009405241261</v>
      </c>
      <c r="BL25" s="87">
        <f>50%*Costs_FirstYear!BM25*Savings_FirstYear!BN25/100</f>
        <v>179.99445237357543</v>
      </c>
      <c r="BM25" s="87">
        <f>50%*Costs_FirstYear!BN25*Savings_FirstYear!BO25/100</f>
        <v>180.75547593931276</v>
      </c>
      <c r="BN25" s="87">
        <f>50%*Costs_FirstYear!BO25*Savings_FirstYear!BP25/100</f>
        <v>181.50454702590608</v>
      </c>
      <c r="BO25" s="87">
        <f>50%*Costs_FirstYear!BP25*Savings_FirstYear!BQ25/100</f>
        <v>182.24400611553028</v>
      </c>
      <c r="BP25" s="87">
        <f>50%*Costs_FirstYear!BQ25*Savings_FirstYear!BR25/100</f>
        <v>182.97532201513243</v>
      </c>
      <c r="BQ25" s="87">
        <f>50%*Costs_FirstYear!BR25*Savings_FirstYear!BS25/100</f>
        <v>183.69887237450072</v>
      </c>
      <c r="BR25" s="87">
        <f>50%*Costs_FirstYear!BS25*Savings_FirstYear!BT25/100</f>
        <v>184.41566887917898</v>
      </c>
      <c r="BS25" s="87">
        <f>50%*Costs_FirstYear!BT25*Savings_FirstYear!BU25/100</f>
        <v>184.55659274978515</v>
      </c>
      <c r="BT25" s="87">
        <f>50%*Costs_FirstYear!BU25*Savings_FirstYear!BV25/100</f>
        <v>184.70349120266215</v>
      </c>
      <c r="BU25" s="87">
        <f>50%*Costs_FirstYear!BV25*Savings_FirstYear!BW25/100</f>
        <v>184.85102235127843</v>
      </c>
      <c r="BV25" s="87">
        <f>50%*Costs_FirstYear!BW25*Savings_FirstYear!BX25/100</f>
        <v>185.00020500942534</v>
      </c>
      <c r="BW25" s="87">
        <f>50%*Costs_FirstYear!BX25*Savings_FirstYear!BY25/100</f>
        <v>185.1531227731796</v>
      </c>
      <c r="BX25" s="87">
        <f>50%*Costs_FirstYear!BY25*Savings_FirstYear!BZ25/100</f>
        <v>185.31014312892049</v>
      </c>
      <c r="BY25" s="87">
        <f>50%*Costs_FirstYear!BZ25*Savings_FirstYear!CA25/100</f>
        <v>185.47114673745426</v>
      </c>
      <c r="BZ25" s="87">
        <f>50%*Costs_FirstYear!CA25*Savings_FirstYear!CB25/100</f>
        <v>185.63505748742432</v>
      </c>
      <c r="CA25" s="87">
        <f>50%*Costs_FirstYear!CB25*Savings_FirstYear!CC25/100</f>
        <v>185.80201402336007</v>
      </c>
      <c r="CB25" s="88">
        <f>50%*Costs_FirstYear!AQ25*Savings_FirstYear!AR25/100</f>
        <v>0</v>
      </c>
      <c r="CC25" s="88">
        <f>50%*Costs_FirstYear!AR25*Savings_FirstYear!AS25/100</f>
        <v>0</v>
      </c>
      <c r="CD25" s="88">
        <f>50%*Costs_FirstYear!AS25*Savings_FirstYear!AT25/100</f>
        <v>0</v>
      </c>
      <c r="CE25" s="88">
        <f>50%*Costs_FirstYear!AT25*Savings_FirstYear!AU25/100</f>
        <v>0</v>
      </c>
      <c r="CF25" s="88">
        <f>50%*Costs_FirstYear!AU25*Savings_FirstYear!AV25/100</f>
        <v>0</v>
      </c>
      <c r="CG25" s="88">
        <f>50%*Costs_FirstYear!AV25*Savings_FirstYear!AW25/100</f>
        <v>0</v>
      </c>
      <c r="CH25" s="88">
        <f>50%*Costs_FirstYear!AW25*Savings_FirstYear!AX25/100</f>
        <v>0</v>
      </c>
      <c r="CI25" s="88">
        <f>50%*Costs_FirstYear!AX25*Savings_FirstYear!AY25/100</f>
        <v>186.72363460739132</v>
      </c>
      <c r="CJ25" s="88">
        <f>50%*Costs_FirstYear!AY25*Savings_FirstYear!AZ25/100</f>
        <v>185.59122952318586</v>
      </c>
      <c r="CK25" s="88">
        <f>50%*Costs_FirstYear!AZ25*Savings_FirstYear!BA25/100</f>
        <v>184.47304034111147</v>
      </c>
      <c r="CL25" s="88">
        <f>50%*Costs_FirstYear!BA25*Savings_FirstYear!BB25/100</f>
        <v>183.36893628272395</v>
      </c>
      <c r="CM25" s="88">
        <f>50%*Costs_FirstYear!BB25*Savings_FirstYear!BC25/100</f>
        <v>182.27878792215066</v>
      </c>
      <c r="CN25" s="88">
        <f>50%*Costs_FirstYear!BC25*Savings_FirstYear!BD25/100</f>
        <v>181.20246717274094</v>
      </c>
      <c r="CO25" s="88">
        <f>50%*Costs_FirstYear!BD25*Savings_FirstYear!BE25/100</f>
        <v>180.13984727385113</v>
      </c>
      <c r="CP25" s="88">
        <f>50%*Costs_FirstYear!BE25*Savings_FirstYear!BF25/100</f>
        <v>179.42654063369721</v>
      </c>
      <c r="CQ25" s="88">
        <f>50%*Costs_FirstYear!BF25*Savings_FirstYear!BG25/100</f>
        <v>179.04065215211384</v>
      </c>
      <c r="CR25" s="88">
        <f>50%*Costs_FirstYear!BG25*Savings_FirstYear!BH25/100</f>
        <v>178.65764766611389</v>
      </c>
      <c r="CS25" s="88">
        <f>50%*Costs_FirstYear!BH25*Savings_FirstYear!BI25/100</f>
        <v>178.49578737419714</v>
      </c>
      <c r="CT25" s="88">
        <f>50%*Costs_FirstYear!BI25*Savings_FirstYear!BJ25/100</f>
        <v>178.71648579388281</v>
      </c>
      <c r="CU25" s="88">
        <f>50%*Costs_FirstYear!BJ25*Savings_FirstYear!BK25/100</f>
        <v>178.93055482773079</v>
      </c>
      <c r="CV25" s="88">
        <f>50%*Costs_FirstYear!BK25*Savings_FirstYear!BL25/100</f>
        <v>179.13816652021626</v>
      </c>
      <c r="CW25" s="88">
        <f>50%*Costs_FirstYear!BL25*Savings_FirstYear!BM25/100</f>
        <v>179.34009405241261</v>
      </c>
      <c r="CX25" s="88">
        <f>50%*Costs_FirstYear!BM25*Savings_FirstYear!BN25/100</f>
        <v>179.99445237357543</v>
      </c>
      <c r="CY25" s="88">
        <f>50%*Costs_FirstYear!BN25*Savings_FirstYear!BO25/100</f>
        <v>180.75547593931276</v>
      </c>
      <c r="CZ25" s="88">
        <f>50%*Costs_FirstYear!BO25*Savings_FirstYear!BP25/100</f>
        <v>181.50454702590608</v>
      </c>
      <c r="DA25" s="88">
        <f>50%*Costs_FirstYear!BP25*Savings_FirstYear!BQ25/100</f>
        <v>182.24400611553028</v>
      </c>
      <c r="DB25" s="88">
        <f>50%*Costs_FirstYear!BQ25*Savings_FirstYear!BR25/100</f>
        <v>182.97532201513243</v>
      </c>
      <c r="DC25" s="88">
        <f>50%*Costs_FirstYear!BR25*Savings_FirstYear!BS25/100</f>
        <v>183.69887237450072</v>
      </c>
      <c r="DD25" s="88">
        <f>50%*Costs_FirstYear!BS25*Savings_FirstYear!BT25/100</f>
        <v>184.41566887917898</v>
      </c>
      <c r="DE25" s="88">
        <f>50%*Costs_FirstYear!BT25*Savings_FirstYear!BU25/100</f>
        <v>184.55659274978515</v>
      </c>
      <c r="DF25" s="88">
        <f>50%*Costs_FirstYear!BU25*Savings_FirstYear!BV25/100</f>
        <v>184.70349120266215</v>
      </c>
      <c r="DG25" s="88">
        <f>50%*Costs_FirstYear!BV25*Savings_FirstYear!BW25/100</f>
        <v>184.85102235127843</v>
      </c>
      <c r="DH25" s="88">
        <f>50%*Costs_FirstYear!BW25*Savings_FirstYear!BX25/100</f>
        <v>185.00020500942534</v>
      </c>
      <c r="DI25" s="88">
        <f>50%*Costs_FirstYear!BX25*Savings_FirstYear!BY25/100</f>
        <v>185.1531227731796</v>
      </c>
      <c r="DJ25" s="88">
        <f>50%*Costs_FirstYear!BY25*Savings_FirstYear!BZ25/100</f>
        <v>185.31014312892049</v>
      </c>
      <c r="DK25" s="88">
        <f>50%*Costs_FirstYear!BZ25*Savings_FirstYear!CA25/100</f>
        <v>185.47114673745426</v>
      </c>
      <c r="DL25" s="88">
        <f>50%*Costs_FirstYear!CA25*Savings_FirstYear!CB25/100</f>
        <v>185.63505748742432</v>
      </c>
      <c r="DM25" s="88">
        <f>50%*Costs_FirstYear!CB25*Savings_FirstYear!CC25/100</f>
        <v>185.80201402336007</v>
      </c>
    </row>
    <row r="26" spans="2:117" x14ac:dyDescent="0.35">
      <c r="B26" s="27" t="s">
        <v>2090</v>
      </c>
      <c r="C26" s="27" t="s">
        <v>79</v>
      </c>
      <c r="D26" s="86">
        <f t="shared" si="37"/>
        <v>0</v>
      </c>
      <c r="E26" s="86">
        <f t="shared" si="0"/>
        <v>0</v>
      </c>
      <c r="F26" s="86">
        <f t="shared" si="1"/>
        <v>0</v>
      </c>
      <c r="G26" s="86">
        <f t="shared" si="2"/>
        <v>0</v>
      </c>
      <c r="H26" s="86">
        <f t="shared" si="3"/>
        <v>0</v>
      </c>
      <c r="I26" s="86">
        <f t="shared" si="4"/>
        <v>0</v>
      </c>
      <c r="J26" s="86">
        <f t="shared" si="5"/>
        <v>0</v>
      </c>
      <c r="K26" s="86">
        <f t="shared" si="6"/>
        <v>696.03936895982724</v>
      </c>
      <c r="L26" s="86">
        <f t="shared" si="7"/>
        <v>691.77970220242003</v>
      </c>
      <c r="M26" s="86">
        <f t="shared" si="8"/>
        <v>687.57311129851689</v>
      </c>
      <c r="N26" s="86">
        <f t="shared" si="9"/>
        <v>683.41910615024301</v>
      </c>
      <c r="O26" s="86">
        <f t="shared" si="10"/>
        <v>679.31720171846973</v>
      </c>
      <c r="P26" s="86">
        <f t="shared" si="11"/>
        <v>675.2669179728415</v>
      </c>
      <c r="Q26" s="86">
        <f t="shared" si="12"/>
        <v>671.26777984230171</v>
      </c>
      <c r="R26" s="86">
        <f t="shared" si="13"/>
        <v>668.57082860907144</v>
      </c>
      <c r="S26" s="86">
        <f t="shared" si="14"/>
        <v>667.09437544045647</v>
      </c>
      <c r="T26" s="86">
        <f t="shared" si="15"/>
        <v>665.62860483391637</v>
      </c>
      <c r="U26" s="86">
        <f t="shared" si="16"/>
        <v>664.98711240628609</v>
      </c>
      <c r="V26" s="86">
        <f t="shared" si="17"/>
        <v>665.77154830991731</v>
      </c>
      <c r="W26" s="86">
        <f t="shared" si="18"/>
        <v>666.53107834432001</v>
      </c>
      <c r="X26" s="86">
        <f t="shared" si="19"/>
        <v>667.26634444349247</v>
      </c>
      <c r="Y26" s="86">
        <f t="shared" si="20"/>
        <v>667.98022933203333</v>
      </c>
      <c r="Z26" s="86">
        <f t="shared" si="21"/>
        <v>670.38042320080319</v>
      </c>
      <c r="AA26" s="86">
        <f t="shared" si="22"/>
        <v>673.17794100545314</v>
      </c>
      <c r="AB26" s="86">
        <f t="shared" si="23"/>
        <v>675.93059493322278</v>
      </c>
      <c r="AC26" s="86">
        <f t="shared" si="24"/>
        <v>678.64711073213402</v>
      </c>
      <c r="AD26" s="86">
        <f t="shared" si="25"/>
        <v>681.33296437743968</v>
      </c>
      <c r="AE26" s="86">
        <f t="shared" si="26"/>
        <v>683.98956409866832</v>
      </c>
      <c r="AF26" s="86">
        <f t="shared" si="27"/>
        <v>686.6206815094713</v>
      </c>
      <c r="AG26" s="86">
        <f t="shared" si="28"/>
        <v>688.67525868133873</v>
      </c>
      <c r="AH26" s="86">
        <f t="shared" si="29"/>
        <v>690.74245946622966</v>
      </c>
      <c r="AI26" s="86">
        <f t="shared" si="30"/>
        <v>692.80248414063203</v>
      </c>
      <c r="AJ26" s="86">
        <f t="shared" si="31"/>
        <v>694.85924341859527</v>
      </c>
      <c r="AK26" s="86">
        <f t="shared" si="32"/>
        <v>696.92061585593024</v>
      </c>
      <c r="AL26" s="86">
        <f t="shared" si="33"/>
        <v>698.98808146369947</v>
      </c>
      <c r="AM26" s="86">
        <f t="shared" si="34"/>
        <v>701.06130440533423</v>
      </c>
      <c r="AN26" s="86">
        <f t="shared" si="35"/>
        <v>703.13920499231608</v>
      </c>
      <c r="AO26" s="86">
        <f t="shared" si="36"/>
        <v>705.22504791348899</v>
      </c>
      <c r="AP26" s="87">
        <f>50%*Costs_FirstYear!AQ26*Savings_FirstYear!AR26/100</f>
        <v>0</v>
      </c>
      <c r="AQ26" s="87">
        <f>50%*Costs_FirstYear!AR26*Savings_FirstYear!AS26/100</f>
        <v>0</v>
      </c>
      <c r="AR26" s="87">
        <f>50%*Costs_FirstYear!AS26*Savings_FirstYear!AT26/100</f>
        <v>0</v>
      </c>
      <c r="AS26" s="87">
        <f>50%*Costs_FirstYear!AT26*Savings_FirstYear!AU26/100</f>
        <v>0</v>
      </c>
      <c r="AT26" s="87">
        <f>50%*Costs_FirstYear!AU26*Savings_FirstYear!AV26/100</f>
        <v>0</v>
      </c>
      <c r="AU26" s="87">
        <f>50%*Costs_FirstYear!AV26*Savings_FirstYear!AW26/100</f>
        <v>0</v>
      </c>
      <c r="AV26" s="87">
        <f>50%*Costs_FirstYear!AW26*Savings_FirstYear!AX26/100</f>
        <v>0</v>
      </c>
      <c r="AW26" s="87">
        <f>50%*Costs_FirstYear!AX26*Savings_FirstYear!AY26/100</f>
        <v>348.01968447991362</v>
      </c>
      <c r="AX26" s="87">
        <f>50%*Costs_FirstYear!AY26*Savings_FirstYear!AZ26/100</f>
        <v>345.88985110121001</v>
      </c>
      <c r="AY26" s="87">
        <f>50%*Costs_FirstYear!AZ26*Savings_FirstYear!BA26/100</f>
        <v>343.78655564925845</v>
      </c>
      <c r="AZ26" s="87">
        <f>50%*Costs_FirstYear!BA26*Savings_FirstYear!BB26/100</f>
        <v>341.70955307512151</v>
      </c>
      <c r="BA26" s="87">
        <f>50%*Costs_FirstYear!BB26*Savings_FirstYear!BC26/100</f>
        <v>339.65860085923487</v>
      </c>
      <c r="BB26" s="87">
        <f>50%*Costs_FirstYear!BC26*Savings_FirstYear!BD26/100</f>
        <v>337.63345898642075</v>
      </c>
      <c r="BC26" s="87">
        <f>50%*Costs_FirstYear!BD26*Savings_FirstYear!BE26/100</f>
        <v>335.63388992115085</v>
      </c>
      <c r="BD26" s="87">
        <f>50%*Costs_FirstYear!BE26*Savings_FirstYear!BF26/100</f>
        <v>334.28541430453572</v>
      </c>
      <c r="BE26" s="87">
        <f>50%*Costs_FirstYear!BF26*Savings_FirstYear!BG26/100</f>
        <v>333.54718772022824</v>
      </c>
      <c r="BF26" s="87">
        <f>50%*Costs_FirstYear!BG26*Savings_FirstYear!BH26/100</f>
        <v>332.81430241695818</v>
      </c>
      <c r="BG26" s="87">
        <f>50%*Costs_FirstYear!BH26*Savings_FirstYear!BI26/100</f>
        <v>332.49355620314304</v>
      </c>
      <c r="BH26" s="87">
        <f>50%*Costs_FirstYear!BI26*Savings_FirstYear!BJ26/100</f>
        <v>332.88577415495865</v>
      </c>
      <c r="BI26" s="87">
        <f>50%*Costs_FirstYear!BJ26*Savings_FirstYear!BK26/100</f>
        <v>333.26553917216</v>
      </c>
      <c r="BJ26" s="87">
        <f>50%*Costs_FirstYear!BK26*Savings_FirstYear!BL26/100</f>
        <v>333.63317222174624</v>
      </c>
      <c r="BK26" s="87">
        <f>50%*Costs_FirstYear!BL26*Savings_FirstYear!BM26/100</f>
        <v>333.99011466601667</v>
      </c>
      <c r="BL26" s="87">
        <f>50%*Costs_FirstYear!BM26*Savings_FirstYear!BN26/100</f>
        <v>335.1902116004016</v>
      </c>
      <c r="BM26" s="87">
        <f>50%*Costs_FirstYear!BN26*Savings_FirstYear!BO26/100</f>
        <v>336.58897050272657</v>
      </c>
      <c r="BN26" s="87">
        <f>50%*Costs_FirstYear!BO26*Savings_FirstYear!BP26/100</f>
        <v>337.96529746661139</v>
      </c>
      <c r="BO26" s="87">
        <f>50%*Costs_FirstYear!BP26*Savings_FirstYear!BQ26/100</f>
        <v>339.32355536606701</v>
      </c>
      <c r="BP26" s="87">
        <f>50%*Costs_FirstYear!BQ26*Savings_FirstYear!BR26/100</f>
        <v>340.66648218871984</v>
      </c>
      <c r="BQ26" s="87">
        <f>50%*Costs_FirstYear!BR26*Savings_FirstYear!BS26/100</f>
        <v>341.99478204933416</v>
      </c>
      <c r="BR26" s="87">
        <f>50%*Costs_FirstYear!BS26*Savings_FirstYear!BT26/100</f>
        <v>343.31034075473565</v>
      </c>
      <c r="BS26" s="87">
        <f>50%*Costs_FirstYear!BT26*Savings_FirstYear!BU26/100</f>
        <v>344.33762934066937</v>
      </c>
      <c r="BT26" s="87">
        <f>50%*Costs_FirstYear!BU26*Savings_FirstYear!BV26/100</f>
        <v>345.37122973311483</v>
      </c>
      <c r="BU26" s="87">
        <f>50%*Costs_FirstYear!BV26*Savings_FirstYear!BW26/100</f>
        <v>346.40124207031602</v>
      </c>
      <c r="BV26" s="87">
        <f>50%*Costs_FirstYear!BW26*Savings_FirstYear!BX26/100</f>
        <v>347.42962170929763</v>
      </c>
      <c r="BW26" s="87">
        <f>50%*Costs_FirstYear!BX26*Savings_FirstYear!BY26/100</f>
        <v>348.46030792796512</v>
      </c>
      <c r="BX26" s="87">
        <f>50%*Costs_FirstYear!BY26*Savings_FirstYear!BZ26/100</f>
        <v>349.49404073184974</v>
      </c>
      <c r="BY26" s="87">
        <f>50%*Costs_FirstYear!BZ26*Savings_FirstYear!CA26/100</f>
        <v>350.53065220266711</v>
      </c>
      <c r="BZ26" s="87">
        <f>50%*Costs_FirstYear!CA26*Savings_FirstYear!CB26/100</f>
        <v>351.56960249615804</v>
      </c>
      <c r="CA26" s="87">
        <f>50%*Costs_FirstYear!CB26*Savings_FirstYear!CC26/100</f>
        <v>352.6125239567445</v>
      </c>
      <c r="CB26" s="88">
        <f>50%*Costs_FirstYear!AQ26*Savings_FirstYear!AR26/100</f>
        <v>0</v>
      </c>
      <c r="CC26" s="88">
        <f>50%*Costs_FirstYear!AR26*Savings_FirstYear!AS26/100</f>
        <v>0</v>
      </c>
      <c r="CD26" s="88">
        <f>50%*Costs_FirstYear!AS26*Savings_FirstYear!AT26/100</f>
        <v>0</v>
      </c>
      <c r="CE26" s="88">
        <f>50%*Costs_FirstYear!AT26*Savings_FirstYear!AU26/100</f>
        <v>0</v>
      </c>
      <c r="CF26" s="88">
        <f>50%*Costs_FirstYear!AU26*Savings_FirstYear!AV26/100</f>
        <v>0</v>
      </c>
      <c r="CG26" s="88">
        <f>50%*Costs_FirstYear!AV26*Savings_FirstYear!AW26/100</f>
        <v>0</v>
      </c>
      <c r="CH26" s="88">
        <f>50%*Costs_FirstYear!AW26*Savings_FirstYear!AX26/100</f>
        <v>0</v>
      </c>
      <c r="CI26" s="88">
        <f>50%*Costs_FirstYear!AX26*Savings_FirstYear!AY26/100</f>
        <v>348.01968447991362</v>
      </c>
      <c r="CJ26" s="88">
        <f>50%*Costs_FirstYear!AY26*Savings_FirstYear!AZ26/100</f>
        <v>345.88985110121001</v>
      </c>
      <c r="CK26" s="88">
        <f>50%*Costs_FirstYear!AZ26*Savings_FirstYear!BA26/100</f>
        <v>343.78655564925845</v>
      </c>
      <c r="CL26" s="88">
        <f>50%*Costs_FirstYear!BA26*Savings_FirstYear!BB26/100</f>
        <v>341.70955307512151</v>
      </c>
      <c r="CM26" s="88">
        <f>50%*Costs_FirstYear!BB26*Savings_FirstYear!BC26/100</f>
        <v>339.65860085923487</v>
      </c>
      <c r="CN26" s="88">
        <f>50%*Costs_FirstYear!BC26*Savings_FirstYear!BD26/100</f>
        <v>337.63345898642075</v>
      </c>
      <c r="CO26" s="88">
        <f>50%*Costs_FirstYear!BD26*Savings_FirstYear!BE26/100</f>
        <v>335.63388992115085</v>
      </c>
      <c r="CP26" s="88">
        <f>50%*Costs_FirstYear!BE26*Savings_FirstYear!BF26/100</f>
        <v>334.28541430453572</v>
      </c>
      <c r="CQ26" s="88">
        <f>50%*Costs_FirstYear!BF26*Savings_FirstYear!BG26/100</f>
        <v>333.54718772022824</v>
      </c>
      <c r="CR26" s="88">
        <f>50%*Costs_FirstYear!BG26*Savings_FirstYear!BH26/100</f>
        <v>332.81430241695818</v>
      </c>
      <c r="CS26" s="88">
        <f>50%*Costs_FirstYear!BH26*Savings_FirstYear!BI26/100</f>
        <v>332.49355620314304</v>
      </c>
      <c r="CT26" s="88">
        <f>50%*Costs_FirstYear!BI26*Savings_FirstYear!BJ26/100</f>
        <v>332.88577415495865</v>
      </c>
      <c r="CU26" s="88">
        <f>50%*Costs_FirstYear!BJ26*Savings_FirstYear!BK26/100</f>
        <v>333.26553917216</v>
      </c>
      <c r="CV26" s="88">
        <f>50%*Costs_FirstYear!BK26*Savings_FirstYear!BL26/100</f>
        <v>333.63317222174624</v>
      </c>
      <c r="CW26" s="88">
        <f>50%*Costs_FirstYear!BL26*Savings_FirstYear!BM26/100</f>
        <v>333.99011466601667</v>
      </c>
      <c r="CX26" s="88">
        <f>50%*Costs_FirstYear!BM26*Savings_FirstYear!BN26/100</f>
        <v>335.1902116004016</v>
      </c>
      <c r="CY26" s="88">
        <f>50%*Costs_FirstYear!BN26*Savings_FirstYear!BO26/100</f>
        <v>336.58897050272657</v>
      </c>
      <c r="CZ26" s="88">
        <f>50%*Costs_FirstYear!BO26*Savings_FirstYear!BP26/100</f>
        <v>337.96529746661139</v>
      </c>
      <c r="DA26" s="88">
        <f>50%*Costs_FirstYear!BP26*Savings_FirstYear!BQ26/100</f>
        <v>339.32355536606701</v>
      </c>
      <c r="DB26" s="88">
        <f>50%*Costs_FirstYear!BQ26*Savings_FirstYear!BR26/100</f>
        <v>340.66648218871984</v>
      </c>
      <c r="DC26" s="88">
        <f>50%*Costs_FirstYear!BR26*Savings_FirstYear!BS26/100</f>
        <v>341.99478204933416</v>
      </c>
      <c r="DD26" s="88">
        <f>50%*Costs_FirstYear!BS26*Savings_FirstYear!BT26/100</f>
        <v>343.31034075473565</v>
      </c>
      <c r="DE26" s="88">
        <f>50%*Costs_FirstYear!BT26*Savings_FirstYear!BU26/100</f>
        <v>344.33762934066937</v>
      </c>
      <c r="DF26" s="88">
        <f>50%*Costs_FirstYear!BU26*Savings_FirstYear!BV26/100</f>
        <v>345.37122973311483</v>
      </c>
      <c r="DG26" s="88">
        <f>50%*Costs_FirstYear!BV26*Savings_FirstYear!BW26/100</f>
        <v>346.40124207031602</v>
      </c>
      <c r="DH26" s="88">
        <f>50%*Costs_FirstYear!BW26*Savings_FirstYear!BX26/100</f>
        <v>347.42962170929763</v>
      </c>
      <c r="DI26" s="88">
        <f>50%*Costs_FirstYear!BX26*Savings_FirstYear!BY26/100</f>
        <v>348.46030792796512</v>
      </c>
      <c r="DJ26" s="88">
        <f>50%*Costs_FirstYear!BY26*Savings_FirstYear!BZ26/100</f>
        <v>349.49404073184974</v>
      </c>
      <c r="DK26" s="88">
        <f>50%*Costs_FirstYear!BZ26*Savings_FirstYear!CA26/100</f>
        <v>350.53065220266711</v>
      </c>
      <c r="DL26" s="88">
        <f>50%*Costs_FirstYear!CA26*Savings_FirstYear!CB26/100</f>
        <v>351.56960249615804</v>
      </c>
      <c r="DM26" s="88">
        <f>50%*Costs_FirstYear!CB26*Savings_FirstYear!CC26/100</f>
        <v>352.6125239567445</v>
      </c>
    </row>
    <row r="27" spans="2:117" x14ac:dyDescent="0.35">
      <c r="B27" s="27" t="s">
        <v>2091</v>
      </c>
      <c r="C27" s="27" t="s">
        <v>48</v>
      </c>
      <c r="D27" s="86">
        <f t="shared" si="37"/>
        <v>0</v>
      </c>
      <c r="E27" s="86">
        <f t="shared" si="0"/>
        <v>0</v>
      </c>
      <c r="F27" s="86">
        <f t="shared" si="1"/>
        <v>0</v>
      </c>
      <c r="G27" s="86">
        <f t="shared" si="2"/>
        <v>0</v>
      </c>
      <c r="H27" s="86">
        <f t="shared" si="3"/>
        <v>0</v>
      </c>
      <c r="I27" s="86">
        <f t="shared" si="4"/>
        <v>0</v>
      </c>
      <c r="J27" s="86">
        <f t="shared" si="5"/>
        <v>0</v>
      </c>
      <c r="K27" s="86">
        <f t="shared" si="6"/>
        <v>469.82783092200884</v>
      </c>
      <c r="L27" s="86">
        <f t="shared" si="7"/>
        <v>467.98546644618705</v>
      </c>
      <c r="M27" s="86">
        <f t="shared" si="8"/>
        <v>466.17888568467868</v>
      </c>
      <c r="N27" s="86">
        <f t="shared" si="9"/>
        <v>464.4078363259386</v>
      </c>
      <c r="O27" s="86">
        <f t="shared" si="10"/>
        <v>462.67206922298908</v>
      </c>
      <c r="P27" s="86">
        <f t="shared" si="11"/>
        <v>460.9713383656732</v>
      </c>
      <c r="Q27" s="86">
        <f t="shared" si="12"/>
        <v>459.30540085321024</v>
      </c>
      <c r="R27" s="86">
        <f t="shared" si="13"/>
        <v>458.51878935096073</v>
      </c>
      <c r="S27" s="86">
        <f t="shared" si="14"/>
        <v>458.55829829929053</v>
      </c>
      <c r="T27" s="86">
        <f t="shared" si="15"/>
        <v>458.6091251329936</v>
      </c>
      <c r="U27" s="86">
        <f t="shared" si="16"/>
        <v>459.22048918124483</v>
      </c>
      <c r="V27" s="86">
        <f t="shared" si="17"/>
        <v>460.79975382114367</v>
      </c>
      <c r="W27" s="86">
        <f t="shared" si="18"/>
        <v>462.36975221938934</v>
      </c>
      <c r="X27" s="86">
        <f t="shared" si="19"/>
        <v>463.93092658737152</v>
      </c>
      <c r="Y27" s="86">
        <f t="shared" si="20"/>
        <v>465.48523268093709</v>
      </c>
      <c r="Z27" s="86">
        <f t="shared" si="21"/>
        <v>468.18537871231223</v>
      </c>
      <c r="AA27" s="86">
        <f t="shared" si="22"/>
        <v>471.16384598739643</v>
      </c>
      <c r="AB27" s="86">
        <f t="shared" si="23"/>
        <v>474.12280811803453</v>
      </c>
      <c r="AC27" s="86">
        <f t="shared" si="24"/>
        <v>477.06815393806909</v>
      </c>
      <c r="AD27" s="86">
        <f t="shared" si="25"/>
        <v>480.00359162135931</v>
      </c>
      <c r="AE27" s="86">
        <f t="shared" si="26"/>
        <v>482.93009180458751</v>
      </c>
      <c r="AF27" s="86">
        <f t="shared" si="27"/>
        <v>485.85022262484557</v>
      </c>
      <c r="AG27" s="86">
        <f t="shared" si="28"/>
        <v>487.81504884908662</v>
      </c>
      <c r="AH27" s="86">
        <f t="shared" si="29"/>
        <v>489.79781033443032</v>
      </c>
      <c r="AI27" s="86">
        <f t="shared" si="30"/>
        <v>491.7851760059317</v>
      </c>
      <c r="AJ27" s="86">
        <f t="shared" si="31"/>
        <v>493.7797905599694</v>
      </c>
      <c r="AK27" s="86">
        <f t="shared" si="32"/>
        <v>495.78698318353764</v>
      </c>
      <c r="AL27" s="86">
        <f t="shared" si="33"/>
        <v>497.80777614667977</v>
      </c>
      <c r="AM27" s="86">
        <f t="shared" si="34"/>
        <v>499.84196870574226</v>
      </c>
      <c r="AN27" s="86">
        <f t="shared" si="35"/>
        <v>501.88782055049501</v>
      </c>
      <c r="AO27" s="86">
        <f t="shared" si="36"/>
        <v>503.94658253484891</v>
      </c>
      <c r="AP27" s="87">
        <f>50%*Costs_FirstYear!AQ27*Savings_FirstYear!AR27/100</f>
        <v>0</v>
      </c>
      <c r="AQ27" s="87">
        <f>50%*Costs_FirstYear!AR27*Savings_FirstYear!AS27/100</f>
        <v>0</v>
      </c>
      <c r="AR27" s="87">
        <f>50%*Costs_FirstYear!AS27*Savings_FirstYear!AT27/100</f>
        <v>0</v>
      </c>
      <c r="AS27" s="87">
        <f>50%*Costs_FirstYear!AT27*Savings_FirstYear!AU27/100</f>
        <v>0</v>
      </c>
      <c r="AT27" s="87">
        <f>50%*Costs_FirstYear!AU27*Savings_FirstYear!AV27/100</f>
        <v>0</v>
      </c>
      <c r="AU27" s="87">
        <f>50%*Costs_FirstYear!AV27*Savings_FirstYear!AW27/100</f>
        <v>0</v>
      </c>
      <c r="AV27" s="87">
        <f>50%*Costs_FirstYear!AW27*Savings_FirstYear!AX27/100</f>
        <v>0</v>
      </c>
      <c r="AW27" s="87">
        <f>50%*Costs_FirstYear!AX27*Savings_FirstYear!AY27/100</f>
        <v>234.91391546100442</v>
      </c>
      <c r="AX27" s="87">
        <f>50%*Costs_FirstYear!AY27*Savings_FirstYear!AZ27/100</f>
        <v>233.99273322309352</v>
      </c>
      <c r="AY27" s="87">
        <f>50%*Costs_FirstYear!AZ27*Savings_FirstYear!BA27/100</f>
        <v>233.08944284233934</v>
      </c>
      <c r="AZ27" s="87">
        <f>50%*Costs_FirstYear!BA27*Savings_FirstYear!BB27/100</f>
        <v>232.2039181629693</v>
      </c>
      <c r="BA27" s="87">
        <f>50%*Costs_FirstYear!BB27*Savings_FirstYear!BC27/100</f>
        <v>231.33603461149454</v>
      </c>
      <c r="BB27" s="87">
        <f>50%*Costs_FirstYear!BC27*Savings_FirstYear!BD27/100</f>
        <v>230.4856691828366</v>
      </c>
      <c r="BC27" s="87">
        <f>50%*Costs_FirstYear!BD27*Savings_FirstYear!BE27/100</f>
        <v>229.65270042660512</v>
      </c>
      <c r="BD27" s="87">
        <f>50%*Costs_FirstYear!BE27*Savings_FirstYear!BF27/100</f>
        <v>229.25939467548037</v>
      </c>
      <c r="BE27" s="87">
        <f>50%*Costs_FirstYear!BF27*Savings_FirstYear!BG27/100</f>
        <v>229.27914914964526</v>
      </c>
      <c r="BF27" s="87">
        <f>50%*Costs_FirstYear!BG27*Savings_FirstYear!BH27/100</f>
        <v>229.3045625664968</v>
      </c>
      <c r="BG27" s="87">
        <f>50%*Costs_FirstYear!BH27*Savings_FirstYear!BI27/100</f>
        <v>229.61024459062241</v>
      </c>
      <c r="BH27" s="87">
        <f>50%*Costs_FirstYear!BI27*Savings_FirstYear!BJ27/100</f>
        <v>230.39987691057183</v>
      </c>
      <c r="BI27" s="87">
        <f>50%*Costs_FirstYear!BJ27*Savings_FirstYear!BK27/100</f>
        <v>231.18487610969467</v>
      </c>
      <c r="BJ27" s="87">
        <f>50%*Costs_FirstYear!BK27*Savings_FirstYear!BL27/100</f>
        <v>231.96546329368576</v>
      </c>
      <c r="BK27" s="87">
        <f>50%*Costs_FirstYear!BL27*Savings_FirstYear!BM27/100</f>
        <v>232.74261634046854</v>
      </c>
      <c r="BL27" s="87">
        <f>50%*Costs_FirstYear!BM27*Savings_FirstYear!BN27/100</f>
        <v>234.09268935615611</v>
      </c>
      <c r="BM27" s="87">
        <f>50%*Costs_FirstYear!BN27*Savings_FirstYear!BO27/100</f>
        <v>235.58192299369821</v>
      </c>
      <c r="BN27" s="87">
        <f>50%*Costs_FirstYear!BO27*Savings_FirstYear!BP27/100</f>
        <v>237.06140405901726</v>
      </c>
      <c r="BO27" s="87">
        <f>50%*Costs_FirstYear!BP27*Savings_FirstYear!BQ27/100</f>
        <v>238.53407696903454</v>
      </c>
      <c r="BP27" s="87">
        <f>50%*Costs_FirstYear!BQ27*Savings_FirstYear!BR27/100</f>
        <v>240.00179581067965</v>
      </c>
      <c r="BQ27" s="87">
        <f>50%*Costs_FirstYear!BR27*Savings_FirstYear!BS27/100</f>
        <v>241.46504590229375</v>
      </c>
      <c r="BR27" s="87">
        <f>50%*Costs_FirstYear!BS27*Savings_FirstYear!BT27/100</f>
        <v>242.92511131242279</v>
      </c>
      <c r="BS27" s="87">
        <f>50%*Costs_FirstYear!BT27*Savings_FirstYear!BU27/100</f>
        <v>243.90752442454331</v>
      </c>
      <c r="BT27" s="87">
        <f>50%*Costs_FirstYear!BU27*Savings_FirstYear!BV27/100</f>
        <v>244.89890516721516</v>
      </c>
      <c r="BU27" s="87">
        <f>50%*Costs_FirstYear!BV27*Savings_FirstYear!BW27/100</f>
        <v>245.89258800296585</v>
      </c>
      <c r="BV27" s="87">
        <f>50%*Costs_FirstYear!BW27*Savings_FirstYear!BX27/100</f>
        <v>246.8898952799847</v>
      </c>
      <c r="BW27" s="87">
        <f>50%*Costs_FirstYear!BX27*Savings_FirstYear!BY27/100</f>
        <v>247.89349159176882</v>
      </c>
      <c r="BX27" s="87">
        <f>50%*Costs_FirstYear!BY27*Savings_FirstYear!BZ27/100</f>
        <v>248.90388807333989</v>
      </c>
      <c r="BY27" s="87">
        <f>50%*Costs_FirstYear!BZ27*Savings_FirstYear!CA27/100</f>
        <v>249.92098435287113</v>
      </c>
      <c r="BZ27" s="87">
        <f>50%*Costs_FirstYear!CA27*Savings_FirstYear!CB27/100</f>
        <v>250.9439102752475</v>
      </c>
      <c r="CA27" s="87">
        <f>50%*Costs_FirstYear!CB27*Savings_FirstYear!CC27/100</f>
        <v>251.97329126742446</v>
      </c>
      <c r="CB27" s="88">
        <f>50%*Costs_FirstYear!AQ27*Savings_FirstYear!AR27/100</f>
        <v>0</v>
      </c>
      <c r="CC27" s="88">
        <f>50%*Costs_FirstYear!AR27*Savings_FirstYear!AS27/100</f>
        <v>0</v>
      </c>
      <c r="CD27" s="88">
        <f>50%*Costs_FirstYear!AS27*Savings_FirstYear!AT27/100</f>
        <v>0</v>
      </c>
      <c r="CE27" s="88">
        <f>50%*Costs_FirstYear!AT27*Savings_FirstYear!AU27/100</f>
        <v>0</v>
      </c>
      <c r="CF27" s="88">
        <f>50%*Costs_FirstYear!AU27*Savings_FirstYear!AV27/100</f>
        <v>0</v>
      </c>
      <c r="CG27" s="88">
        <f>50%*Costs_FirstYear!AV27*Savings_FirstYear!AW27/100</f>
        <v>0</v>
      </c>
      <c r="CH27" s="88">
        <f>50%*Costs_FirstYear!AW27*Savings_FirstYear!AX27/100</f>
        <v>0</v>
      </c>
      <c r="CI27" s="88">
        <f>50%*Costs_FirstYear!AX27*Savings_FirstYear!AY27/100</f>
        <v>234.91391546100442</v>
      </c>
      <c r="CJ27" s="88">
        <f>50%*Costs_FirstYear!AY27*Savings_FirstYear!AZ27/100</f>
        <v>233.99273322309352</v>
      </c>
      <c r="CK27" s="88">
        <f>50%*Costs_FirstYear!AZ27*Savings_FirstYear!BA27/100</f>
        <v>233.08944284233934</v>
      </c>
      <c r="CL27" s="88">
        <f>50%*Costs_FirstYear!BA27*Savings_FirstYear!BB27/100</f>
        <v>232.2039181629693</v>
      </c>
      <c r="CM27" s="88">
        <f>50%*Costs_FirstYear!BB27*Savings_FirstYear!BC27/100</f>
        <v>231.33603461149454</v>
      </c>
      <c r="CN27" s="88">
        <f>50%*Costs_FirstYear!BC27*Savings_FirstYear!BD27/100</f>
        <v>230.4856691828366</v>
      </c>
      <c r="CO27" s="88">
        <f>50%*Costs_FirstYear!BD27*Savings_FirstYear!BE27/100</f>
        <v>229.65270042660512</v>
      </c>
      <c r="CP27" s="88">
        <f>50%*Costs_FirstYear!BE27*Savings_FirstYear!BF27/100</f>
        <v>229.25939467548037</v>
      </c>
      <c r="CQ27" s="88">
        <f>50%*Costs_FirstYear!BF27*Savings_FirstYear!BG27/100</f>
        <v>229.27914914964526</v>
      </c>
      <c r="CR27" s="88">
        <f>50%*Costs_FirstYear!BG27*Savings_FirstYear!BH27/100</f>
        <v>229.3045625664968</v>
      </c>
      <c r="CS27" s="88">
        <f>50%*Costs_FirstYear!BH27*Savings_FirstYear!BI27/100</f>
        <v>229.61024459062241</v>
      </c>
      <c r="CT27" s="88">
        <f>50%*Costs_FirstYear!BI27*Savings_FirstYear!BJ27/100</f>
        <v>230.39987691057183</v>
      </c>
      <c r="CU27" s="88">
        <f>50%*Costs_FirstYear!BJ27*Savings_FirstYear!BK27/100</f>
        <v>231.18487610969467</v>
      </c>
      <c r="CV27" s="88">
        <f>50%*Costs_FirstYear!BK27*Savings_FirstYear!BL27/100</f>
        <v>231.96546329368576</v>
      </c>
      <c r="CW27" s="88">
        <f>50%*Costs_FirstYear!BL27*Savings_FirstYear!BM27/100</f>
        <v>232.74261634046854</v>
      </c>
      <c r="CX27" s="88">
        <f>50%*Costs_FirstYear!BM27*Savings_FirstYear!BN27/100</f>
        <v>234.09268935615611</v>
      </c>
      <c r="CY27" s="88">
        <f>50%*Costs_FirstYear!BN27*Savings_FirstYear!BO27/100</f>
        <v>235.58192299369821</v>
      </c>
      <c r="CZ27" s="88">
        <f>50%*Costs_FirstYear!BO27*Savings_FirstYear!BP27/100</f>
        <v>237.06140405901726</v>
      </c>
      <c r="DA27" s="88">
        <f>50%*Costs_FirstYear!BP27*Savings_FirstYear!BQ27/100</f>
        <v>238.53407696903454</v>
      </c>
      <c r="DB27" s="88">
        <f>50%*Costs_FirstYear!BQ27*Savings_FirstYear!BR27/100</f>
        <v>240.00179581067965</v>
      </c>
      <c r="DC27" s="88">
        <f>50%*Costs_FirstYear!BR27*Savings_FirstYear!BS27/100</f>
        <v>241.46504590229375</v>
      </c>
      <c r="DD27" s="88">
        <f>50%*Costs_FirstYear!BS27*Savings_FirstYear!BT27/100</f>
        <v>242.92511131242279</v>
      </c>
      <c r="DE27" s="88">
        <f>50%*Costs_FirstYear!BT27*Savings_FirstYear!BU27/100</f>
        <v>243.90752442454331</v>
      </c>
      <c r="DF27" s="88">
        <f>50%*Costs_FirstYear!BU27*Savings_FirstYear!BV27/100</f>
        <v>244.89890516721516</v>
      </c>
      <c r="DG27" s="88">
        <f>50%*Costs_FirstYear!BV27*Savings_FirstYear!BW27/100</f>
        <v>245.89258800296585</v>
      </c>
      <c r="DH27" s="88">
        <f>50%*Costs_FirstYear!BW27*Savings_FirstYear!BX27/100</f>
        <v>246.8898952799847</v>
      </c>
      <c r="DI27" s="88">
        <f>50%*Costs_FirstYear!BX27*Savings_FirstYear!BY27/100</f>
        <v>247.89349159176882</v>
      </c>
      <c r="DJ27" s="88">
        <f>50%*Costs_FirstYear!BY27*Savings_FirstYear!BZ27/100</f>
        <v>248.90388807333989</v>
      </c>
      <c r="DK27" s="88">
        <f>50%*Costs_FirstYear!BZ27*Savings_FirstYear!CA27/100</f>
        <v>249.92098435287113</v>
      </c>
      <c r="DL27" s="88">
        <f>50%*Costs_FirstYear!CA27*Savings_FirstYear!CB27/100</f>
        <v>250.9439102752475</v>
      </c>
      <c r="DM27" s="88">
        <f>50%*Costs_FirstYear!CB27*Savings_FirstYear!CC27/100</f>
        <v>251.97329126742446</v>
      </c>
    </row>
    <row r="28" spans="2:117" x14ac:dyDescent="0.35">
      <c r="B28" s="27" t="s">
        <v>2092</v>
      </c>
      <c r="C28" s="27" t="s">
        <v>25</v>
      </c>
      <c r="D28" s="86">
        <f t="shared" si="37"/>
        <v>0</v>
      </c>
      <c r="E28" s="86">
        <f t="shared" si="0"/>
        <v>0</v>
      </c>
      <c r="F28" s="86">
        <f t="shared" si="1"/>
        <v>0</v>
      </c>
      <c r="G28" s="86">
        <f t="shared" si="2"/>
        <v>0</v>
      </c>
      <c r="H28" s="86">
        <f t="shared" si="3"/>
        <v>0</v>
      </c>
      <c r="I28" s="86">
        <f t="shared" si="4"/>
        <v>0</v>
      </c>
      <c r="J28" s="86">
        <f t="shared" si="5"/>
        <v>0</v>
      </c>
      <c r="K28" s="86">
        <f t="shared" si="6"/>
        <v>130.74182765886815</v>
      </c>
      <c r="L28" s="86">
        <f t="shared" si="7"/>
        <v>246.15209073858398</v>
      </c>
      <c r="M28" s="86">
        <f t="shared" si="8"/>
        <v>290.01630789355403</v>
      </c>
      <c r="N28" s="86">
        <f t="shared" si="9"/>
        <v>383.34235525980455</v>
      </c>
      <c r="O28" s="86">
        <f t="shared" si="10"/>
        <v>346.82979108766182</v>
      </c>
      <c r="P28" s="86">
        <f t="shared" si="11"/>
        <v>346.7513516051402</v>
      </c>
      <c r="Q28" s="86">
        <f t="shared" si="12"/>
        <v>346.7061444096214</v>
      </c>
      <c r="R28" s="86">
        <f t="shared" si="13"/>
        <v>346.83519573531515</v>
      </c>
      <c r="S28" s="86">
        <f t="shared" si="14"/>
        <v>347.25470401512473</v>
      </c>
      <c r="T28" s="86">
        <f t="shared" si="15"/>
        <v>347.94738150949399</v>
      </c>
      <c r="U28" s="86">
        <f t="shared" si="16"/>
        <v>349.00379170111376</v>
      </c>
      <c r="V28" s="86">
        <f t="shared" si="17"/>
        <v>350.55193014010649</v>
      </c>
      <c r="W28" s="86">
        <f t="shared" si="18"/>
        <v>352.44394437135503</v>
      </c>
      <c r="X28" s="86">
        <f t="shared" si="19"/>
        <v>354.57656995734214</v>
      </c>
      <c r="Y28" s="86">
        <f t="shared" si="20"/>
        <v>356.93598705308267</v>
      </c>
      <c r="Z28" s="86">
        <f t="shared" si="21"/>
        <v>359.62167810510869</v>
      </c>
      <c r="AA28" s="86">
        <f t="shared" si="22"/>
        <v>362.53681865007462</v>
      </c>
      <c r="AB28" s="86">
        <f t="shared" si="23"/>
        <v>365.67645556004703</v>
      </c>
      <c r="AC28" s="86">
        <f t="shared" si="24"/>
        <v>369.04167904961264</v>
      </c>
      <c r="AD28" s="86">
        <f t="shared" si="25"/>
        <v>372.60695780869901</v>
      </c>
      <c r="AE28" s="86">
        <f t="shared" si="26"/>
        <v>376.22059680060033</v>
      </c>
      <c r="AF28" s="86">
        <f t="shared" si="27"/>
        <v>379.84723834546094</v>
      </c>
      <c r="AG28" s="86">
        <f t="shared" si="28"/>
        <v>382.71462389850569</v>
      </c>
      <c r="AH28" s="86">
        <f t="shared" si="29"/>
        <v>385.60892934706453</v>
      </c>
      <c r="AI28" s="86">
        <f t="shared" si="30"/>
        <v>388.53229852571246</v>
      </c>
      <c r="AJ28" s="86">
        <f t="shared" si="31"/>
        <v>391.48737486940934</v>
      </c>
      <c r="AK28" s="86">
        <f t="shared" si="32"/>
        <v>394.47540171000043</v>
      </c>
      <c r="AL28" s="86">
        <f t="shared" si="33"/>
        <v>397.48848488470071</v>
      </c>
      <c r="AM28" s="86">
        <f t="shared" si="34"/>
        <v>400.52642636214296</v>
      </c>
      <c r="AN28" s="86">
        <f t="shared" si="35"/>
        <v>403.58926333702516</v>
      </c>
      <c r="AO28" s="86">
        <f t="shared" si="36"/>
        <v>406.67715519752585</v>
      </c>
      <c r="AP28" s="87">
        <f>50%*Costs_FirstYear!AQ28*Savings_FirstYear!AR28/100</f>
        <v>0</v>
      </c>
      <c r="AQ28" s="87">
        <f>50%*Costs_FirstYear!AR28*Savings_FirstYear!AS28/100</f>
        <v>0</v>
      </c>
      <c r="AR28" s="87">
        <f>50%*Costs_FirstYear!AS28*Savings_FirstYear!AT28/100</f>
        <v>0</v>
      </c>
      <c r="AS28" s="87">
        <f>50%*Costs_FirstYear!AT28*Savings_FirstYear!AU28/100</f>
        <v>0</v>
      </c>
      <c r="AT28" s="87">
        <f>50%*Costs_FirstYear!AU28*Savings_FirstYear!AV28/100</f>
        <v>0</v>
      </c>
      <c r="AU28" s="87">
        <f>50%*Costs_FirstYear!AV28*Savings_FirstYear!AW28/100</f>
        <v>0</v>
      </c>
      <c r="AV28" s="87">
        <f>50%*Costs_FirstYear!AW28*Savings_FirstYear!AX28/100</f>
        <v>0</v>
      </c>
      <c r="AW28" s="87">
        <f>50%*Costs_FirstYear!AX28*Savings_FirstYear!AY28/100</f>
        <v>65.370913829434073</v>
      </c>
      <c r="AX28" s="87">
        <f>50%*Costs_FirstYear!AY28*Savings_FirstYear!AZ28/100</f>
        <v>123.07604536929199</v>
      </c>
      <c r="AY28" s="87">
        <f>50%*Costs_FirstYear!AZ28*Savings_FirstYear!BA28/100</f>
        <v>145.00815394677701</v>
      </c>
      <c r="AZ28" s="87">
        <f>50%*Costs_FirstYear!BA28*Savings_FirstYear!BB28/100</f>
        <v>191.67117762990227</v>
      </c>
      <c r="BA28" s="87">
        <f>50%*Costs_FirstYear!BB28*Savings_FirstYear!BC28/100</f>
        <v>173.41489554383091</v>
      </c>
      <c r="BB28" s="87">
        <f>50%*Costs_FirstYear!BC28*Savings_FirstYear!BD28/100</f>
        <v>173.3756758025701</v>
      </c>
      <c r="BC28" s="87">
        <f>50%*Costs_FirstYear!BD28*Savings_FirstYear!BE28/100</f>
        <v>173.3530722048107</v>
      </c>
      <c r="BD28" s="87">
        <f>50%*Costs_FirstYear!BE28*Savings_FirstYear!BF28/100</f>
        <v>173.41759786765758</v>
      </c>
      <c r="BE28" s="87">
        <f>50%*Costs_FirstYear!BF28*Savings_FirstYear!BG28/100</f>
        <v>173.62735200756237</v>
      </c>
      <c r="BF28" s="87">
        <f>50%*Costs_FirstYear!BG28*Savings_FirstYear!BH28/100</f>
        <v>173.973690754747</v>
      </c>
      <c r="BG28" s="87">
        <f>50%*Costs_FirstYear!BH28*Savings_FirstYear!BI28/100</f>
        <v>174.50189585055688</v>
      </c>
      <c r="BH28" s="87">
        <f>50%*Costs_FirstYear!BI28*Savings_FirstYear!BJ28/100</f>
        <v>175.27596507005325</v>
      </c>
      <c r="BI28" s="87">
        <f>50%*Costs_FirstYear!BJ28*Savings_FirstYear!BK28/100</f>
        <v>176.22197218567752</v>
      </c>
      <c r="BJ28" s="87">
        <f>50%*Costs_FirstYear!BK28*Savings_FirstYear!BL28/100</f>
        <v>177.28828497867107</v>
      </c>
      <c r="BK28" s="87">
        <f>50%*Costs_FirstYear!BL28*Savings_FirstYear!BM28/100</f>
        <v>178.46799352654133</v>
      </c>
      <c r="BL28" s="87">
        <f>50%*Costs_FirstYear!BM28*Savings_FirstYear!BN28/100</f>
        <v>179.81083905255434</v>
      </c>
      <c r="BM28" s="87">
        <f>50%*Costs_FirstYear!BN28*Savings_FirstYear!BO28/100</f>
        <v>181.26840932503731</v>
      </c>
      <c r="BN28" s="87">
        <f>50%*Costs_FirstYear!BO28*Savings_FirstYear!BP28/100</f>
        <v>182.83822778002352</v>
      </c>
      <c r="BO28" s="87">
        <f>50%*Costs_FirstYear!BP28*Savings_FirstYear!BQ28/100</f>
        <v>184.52083952480632</v>
      </c>
      <c r="BP28" s="87">
        <f>50%*Costs_FirstYear!BQ28*Savings_FirstYear!BR28/100</f>
        <v>186.3034789043495</v>
      </c>
      <c r="BQ28" s="87">
        <f>50%*Costs_FirstYear!BR28*Savings_FirstYear!BS28/100</f>
        <v>188.11029840030017</v>
      </c>
      <c r="BR28" s="87">
        <f>50%*Costs_FirstYear!BS28*Savings_FirstYear!BT28/100</f>
        <v>189.92361917273047</v>
      </c>
      <c r="BS28" s="87">
        <f>50%*Costs_FirstYear!BT28*Savings_FirstYear!BU28/100</f>
        <v>191.35731194925285</v>
      </c>
      <c r="BT28" s="87">
        <f>50%*Costs_FirstYear!BU28*Savings_FirstYear!BV28/100</f>
        <v>192.80446467353227</v>
      </c>
      <c r="BU28" s="87">
        <f>50%*Costs_FirstYear!BV28*Savings_FirstYear!BW28/100</f>
        <v>194.26614926285623</v>
      </c>
      <c r="BV28" s="87">
        <f>50%*Costs_FirstYear!BW28*Savings_FirstYear!BX28/100</f>
        <v>195.74368743470467</v>
      </c>
      <c r="BW28" s="87">
        <f>50%*Costs_FirstYear!BX28*Savings_FirstYear!BY28/100</f>
        <v>197.23770085500021</v>
      </c>
      <c r="BX28" s="87">
        <f>50%*Costs_FirstYear!BY28*Savings_FirstYear!BZ28/100</f>
        <v>198.74424244235036</v>
      </c>
      <c r="BY28" s="87">
        <f>50%*Costs_FirstYear!BZ28*Savings_FirstYear!CA28/100</f>
        <v>200.26321318107148</v>
      </c>
      <c r="BZ28" s="87">
        <f>50%*Costs_FirstYear!CA28*Savings_FirstYear!CB28/100</f>
        <v>201.79463166851258</v>
      </c>
      <c r="CA28" s="87">
        <f>50%*Costs_FirstYear!CB28*Savings_FirstYear!CC28/100</f>
        <v>203.33857759876292</v>
      </c>
      <c r="CB28" s="88">
        <f>50%*Costs_FirstYear!AQ28*Savings_FirstYear!AR28/100</f>
        <v>0</v>
      </c>
      <c r="CC28" s="88">
        <f>50%*Costs_FirstYear!AR28*Savings_FirstYear!AS28/100</f>
        <v>0</v>
      </c>
      <c r="CD28" s="88">
        <f>50%*Costs_FirstYear!AS28*Savings_FirstYear!AT28/100</f>
        <v>0</v>
      </c>
      <c r="CE28" s="88">
        <f>50%*Costs_FirstYear!AT28*Savings_FirstYear!AU28/100</f>
        <v>0</v>
      </c>
      <c r="CF28" s="88">
        <f>50%*Costs_FirstYear!AU28*Savings_FirstYear!AV28/100</f>
        <v>0</v>
      </c>
      <c r="CG28" s="88">
        <f>50%*Costs_FirstYear!AV28*Savings_FirstYear!AW28/100</f>
        <v>0</v>
      </c>
      <c r="CH28" s="88">
        <f>50%*Costs_FirstYear!AW28*Savings_FirstYear!AX28/100</f>
        <v>0</v>
      </c>
      <c r="CI28" s="88">
        <f>50%*Costs_FirstYear!AX28*Savings_FirstYear!AY28/100</f>
        <v>65.370913829434073</v>
      </c>
      <c r="CJ28" s="88">
        <f>50%*Costs_FirstYear!AY28*Savings_FirstYear!AZ28/100</f>
        <v>123.07604536929199</v>
      </c>
      <c r="CK28" s="88">
        <f>50%*Costs_FirstYear!AZ28*Savings_FirstYear!BA28/100</f>
        <v>145.00815394677701</v>
      </c>
      <c r="CL28" s="88">
        <f>50%*Costs_FirstYear!BA28*Savings_FirstYear!BB28/100</f>
        <v>191.67117762990227</v>
      </c>
      <c r="CM28" s="88">
        <f>50%*Costs_FirstYear!BB28*Savings_FirstYear!BC28/100</f>
        <v>173.41489554383091</v>
      </c>
      <c r="CN28" s="88">
        <f>50%*Costs_FirstYear!BC28*Savings_FirstYear!BD28/100</f>
        <v>173.3756758025701</v>
      </c>
      <c r="CO28" s="88">
        <f>50%*Costs_FirstYear!BD28*Savings_FirstYear!BE28/100</f>
        <v>173.3530722048107</v>
      </c>
      <c r="CP28" s="88">
        <f>50%*Costs_FirstYear!BE28*Savings_FirstYear!BF28/100</f>
        <v>173.41759786765758</v>
      </c>
      <c r="CQ28" s="88">
        <f>50%*Costs_FirstYear!BF28*Savings_FirstYear!BG28/100</f>
        <v>173.62735200756237</v>
      </c>
      <c r="CR28" s="88">
        <f>50%*Costs_FirstYear!BG28*Savings_FirstYear!BH28/100</f>
        <v>173.973690754747</v>
      </c>
      <c r="CS28" s="88">
        <f>50%*Costs_FirstYear!BH28*Savings_FirstYear!BI28/100</f>
        <v>174.50189585055688</v>
      </c>
      <c r="CT28" s="88">
        <f>50%*Costs_FirstYear!BI28*Savings_FirstYear!BJ28/100</f>
        <v>175.27596507005325</v>
      </c>
      <c r="CU28" s="88">
        <f>50%*Costs_FirstYear!BJ28*Savings_FirstYear!BK28/100</f>
        <v>176.22197218567752</v>
      </c>
      <c r="CV28" s="88">
        <f>50%*Costs_FirstYear!BK28*Savings_FirstYear!BL28/100</f>
        <v>177.28828497867107</v>
      </c>
      <c r="CW28" s="88">
        <f>50%*Costs_FirstYear!BL28*Savings_FirstYear!BM28/100</f>
        <v>178.46799352654133</v>
      </c>
      <c r="CX28" s="88">
        <f>50%*Costs_FirstYear!BM28*Savings_FirstYear!BN28/100</f>
        <v>179.81083905255434</v>
      </c>
      <c r="CY28" s="88">
        <f>50%*Costs_FirstYear!BN28*Savings_FirstYear!BO28/100</f>
        <v>181.26840932503731</v>
      </c>
      <c r="CZ28" s="88">
        <f>50%*Costs_FirstYear!BO28*Savings_FirstYear!BP28/100</f>
        <v>182.83822778002352</v>
      </c>
      <c r="DA28" s="88">
        <f>50%*Costs_FirstYear!BP28*Savings_FirstYear!BQ28/100</f>
        <v>184.52083952480632</v>
      </c>
      <c r="DB28" s="88">
        <f>50%*Costs_FirstYear!BQ28*Savings_FirstYear!BR28/100</f>
        <v>186.3034789043495</v>
      </c>
      <c r="DC28" s="88">
        <f>50%*Costs_FirstYear!BR28*Savings_FirstYear!BS28/100</f>
        <v>188.11029840030017</v>
      </c>
      <c r="DD28" s="88">
        <f>50%*Costs_FirstYear!BS28*Savings_FirstYear!BT28/100</f>
        <v>189.92361917273047</v>
      </c>
      <c r="DE28" s="88">
        <f>50%*Costs_FirstYear!BT28*Savings_FirstYear!BU28/100</f>
        <v>191.35731194925285</v>
      </c>
      <c r="DF28" s="88">
        <f>50%*Costs_FirstYear!BU28*Savings_FirstYear!BV28/100</f>
        <v>192.80446467353227</v>
      </c>
      <c r="DG28" s="88">
        <f>50%*Costs_FirstYear!BV28*Savings_FirstYear!BW28/100</f>
        <v>194.26614926285623</v>
      </c>
      <c r="DH28" s="88">
        <f>50%*Costs_FirstYear!BW28*Savings_FirstYear!BX28/100</f>
        <v>195.74368743470467</v>
      </c>
      <c r="DI28" s="88">
        <f>50%*Costs_FirstYear!BX28*Savings_FirstYear!BY28/100</f>
        <v>197.23770085500021</v>
      </c>
      <c r="DJ28" s="88">
        <f>50%*Costs_FirstYear!BY28*Savings_FirstYear!BZ28/100</f>
        <v>198.74424244235036</v>
      </c>
      <c r="DK28" s="88">
        <f>50%*Costs_FirstYear!BZ28*Savings_FirstYear!CA28/100</f>
        <v>200.26321318107148</v>
      </c>
      <c r="DL28" s="88">
        <f>50%*Costs_FirstYear!CA28*Savings_FirstYear!CB28/100</f>
        <v>201.79463166851258</v>
      </c>
      <c r="DM28" s="88">
        <f>50%*Costs_FirstYear!CB28*Savings_FirstYear!CC28/100</f>
        <v>203.33857759876292</v>
      </c>
    </row>
    <row r="29" spans="2:117" x14ac:dyDescent="0.35">
      <c r="B29" s="27" t="s">
        <v>2093</v>
      </c>
      <c r="C29" s="27" t="s">
        <v>127</v>
      </c>
      <c r="D29" s="86">
        <f t="shared" si="37"/>
        <v>0</v>
      </c>
      <c r="E29" s="86">
        <f t="shared" si="0"/>
        <v>0</v>
      </c>
      <c r="F29" s="86">
        <f t="shared" si="1"/>
        <v>0</v>
      </c>
      <c r="G29" s="86">
        <f t="shared" si="2"/>
        <v>0</v>
      </c>
      <c r="H29" s="86">
        <f t="shared" si="3"/>
        <v>0</v>
      </c>
      <c r="I29" s="86">
        <f t="shared" si="4"/>
        <v>0</v>
      </c>
      <c r="J29" s="86">
        <f t="shared" si="5"/>
        <v>0</v>
      </c>
      <c r="K29" s="86">
        <f t="shared" si="6"/>
        <v>461.82313059862105</v>
      </c>
      <c r="L29" s="86">
        <f t="shared" si="7"/>
        <v>520.71145078825384</v>
      </c>
      <c r="M29" s="86">
        <f t="shared" si="8"/>
        <v>670.65801824079745</v>
      </c>
      <c r="N29" s="86">
        <f t="shared" si="9"/>
        <v>563.82938319461346</v>
      </c>
      <c r="O29" s="86">
        <f t="shared" si="10"/>
        <v>561.04382074368425</v>
      </c>
      <c r="P29" s="86">
        <f t="shared" si="11"/>
        <v>558.30025392255902</v>
      </c>
      <c r="Q29" s="86">
        <f t="shared" si="12"/>
        <v>555.59833286206788</v>
      </c>
      <c r="R29" s="86">
        <f t="shared" si="13"/>
        <v>553.43593933342504</v>
      </c>
      <c r="S29" s="86">
        <f t="shared" si="14"/>
        <v>551.98741497070534</v>
      </c>
      <c r="T29" s="86">
        <f t="shared" si="15"/>
        <v>550.96402668780183</v>
      </c>
      <c r="U29" s="86">
        <f t="shared" si="16"/>
        <v>550.5909416133386</v>
      </c>
      <c r="V29" s="86">
        <f t="shared" si="17"/>
        <v>551.03630997985454</v>
      </c>
      <c r="W29" s="86">
        <f t="shared" si="18"/>
        <v>551.8463530756336</v>
      </c>
      <c r="X29" s="86">
        <f t="shared" si="19"/>
        <v>552.95529903104307</v>
      </c>
      <c r="Y29" s="86">
        <f t="shared" si="20"/>
        <v>554.18099608743512</v>
      </c>
      <c r="Z29" s="86">
        <f t="shared" si="21"/>
        <v>556.07197214629832</v>
      </c>
      <c r="AA29" s="86">
        <f t="shared" si="22"/>
        <v>558.3980901708394</v>
      </c>
      <c r="AB29" s="86">
        <f t="shared" si="23"/>
        <v>561.05210978778871</v>
      </c>
      <c r="AC29" s="86">
        <f t="shared" si="24"/>
        <v>563.90843668710806</v>
      </c>
      <c r="AD29" s="86">
        <f t="shared" si="25"/>
        <v>566.78094401995304</v>
      </c>
      <c r="AE29" s="86">
        <f t="shared" si="26"/>
        <v>569.63233016873119</v>
      </c>
      <c r="AF29" s="86">
        <f t="shared" si="27"/>
        <v>572.46602216260919</v>
      </c>
      <c r="AG29" s="86">
        <f t="shared" si="28"/>
        <v>574.74111800670494</v>
      </c>
      <c r="AH29" s="86">
        <f t="shared" si="29"/>
        <v>577.03601848463029</v>
      </c>
      <c r="AI29" s="86">
        <f t="shared" si="30"/>
        <v>579.34906650946698</v>
      </c>
      <c r="AJ29" s="86">
        <f t="shared" si="31"/>
        <v>581.67541860534266</v>
      </c>
      <c r="AK29" s="86">
        <f t="shared" si="32"/>
        <v>584.00765059402886</v>
      </c>
      <c r="AL29" s="86">
        <f t="shared" si="33"/>
        <v>586.3465159086046</v>
      </c>
      <c r="AM29" s="86">
        <f t="shared" si="34"/>
        <v>588.69380019123889</v>
      </c>
      <c r="AN29" s="86">
        <f t="shared" si="35"/>
        <v>591.04942408614829</v>
      </c>
      <c r="AO29" s="86">
        <f t="shared" si="36"/>
        <v>593.41426926317638</v>
      </c>
      <c r="AP29" s="87">
        <f>50%*Costs_FirstYear!AQ29*Savings_FirstYear!AR29/100</f>
        <v>0</v>
      </c>
      <c r="AQ29" s="87">
        <f>50%*Costs_FirstYear!AR29*Savings_FirstYear!AS29/100</f>
        <v>0</v>
      </c>
      <c r="AR29" s="87">
        <f>50%*Costs_FirstYear!AS29*Savings_FirstYear!AT29/100</f>
        <v>0</v>
      </c>
      <c r="AS29" s="87">
        <f>50%*Costs_FirstYear!AT29*Savings_FirstYear!AU29/100</f>
        <v>0</v>
      </c>
      <c r="AT29" s="87">
        <f>50%*Costs_FirstYear!AU29*Savings_FirstYear!AV29/100</f>
        <v>0</v>
      </c>
      <c r="AU29" s="87">
        <f>50%*Costs_FirstYear!AV29*Savings_FirstYear!AW29/100</f>
        <v>0</v>
      </c>
      <c r="AV29" s="87">
        <f>50%*Costs_FirstYear!AW29*Savings_FirstYear!AX29/100</f>
        <v>0</v>
      </c>
      <c r="AW29" s="87">
        <f>50%*Costs_FirstYear!AX29*Savings_FirstYear!AY29/100</f>
        <v>230.91156529931052</v>
      </c>
      <c r="AX29" s="87">
        <f>50%*Costs_FirstYear!AY29*Savings_FirstYear!AZ29/100</f>
        <v>260.35572539412692</v>
      </c>
      <c r="AY29" s="87">
        <f>50%*Costs_FirstYear!AZ29*Savings_FirstYear!BA29/100</f>
        <v>335.32900912039872</v>
      </c>
      <c r="AZ29" s="87">
        <f>50%*Costs_FirstYear!BA29*Savings_FirstYear!BB29/100</f>
        <v>281.91469159730673</v>
      </c>
      <c r="BA29" s="87">
        <f>50%*Costs_FirstYear!BB29*Savings_FirstYear!BC29/100</f>
        <v>280.52191037184213</v>
      </c>
      <c r="BB29" s="87">
        <f>50%*Costs_FirstYear!BC29*Savings_FirstYear!BD29/100</f>
        <v>279.15012696127951</v>
      </c>
      <c r="BC29" s="87">
        <f>50%*Costs_FirstYear!BD29*Savings_FirstYear!BE29/100</f>
        <v>277.79916643103394</v>
      </c>
      <c r="BD29" s="87">
        <f>50%*Costs_FirstYear!BE29*Savings_FirstYear!BF29/100</f>
        <v>276.71796966671252</v>
      </c>
      <c r="BE29" s="87">
        <f>50%*Costs_FirstYear!BF29*Savings_FirstYear!BG29/100</f>
        <v>275.99370748535267</v>
      </c>
      <c r="BF29" s="87">
        <f>50%*Costs_FirstYear!BG29*Savings_FirstYear!BH29/100</f>
        <v>275.48201334390092</v>
      </c>
      <c r="BG29" s="87">
        <f>50%*Costs_FirstYear!BH29*Savings_FirstYear!BI29/100</f>
        <v>275.2954708066693</v>
      </c>
      <c r="BH29" s="87">
        <f>50%*Costs_FirstYear!BI29*Savings_FirstYear!BJ29/100</f>
        <v>275.51815498992727</v>
      </c>
      <c r="BI29" s="87">
        <f>50%*Costs_FirstYear!BJ29*Savings_FirstYear!BK29/100</f>
        <v>275.9231765378168</v>
      </c>
      <c r="BJ29" s="87">
        <f>50%*Costs_FirstYear!BK29*Savings_FirstYear!BL29/100</f>
        <v>276.47764951552153</v>
      </c>
      <c r="BK29" s="87">
        <f>50%*Costs_FirstYear!BL29*Savings_FirstYear!BM29/100</f>
        <v>277.09049804371756</v>
      </c>
      <c r="BL29" s="87">
        <f>50%*Costs_FirstYear!BM29*Savings_FirstYear!BN29/100</f>
        <v>278.03598607314916</v>
      </c>
      <c r="BM29" s="87">
        <f>50%*Costs_FirstYear!BN29*Savings_FirstYear!BO29/100</f>
        <v>279.1990450854197</v>
      </c>
      <c r="BN29" s="87">
        <f>50%*Costs_FirstYear!BO29*Savings_FirstYear!BP29/100</f>
        <v>280.52605489389435</v>
      </c>
      <c r="BO29" s="87">
        <f>50%*Costs_FirstYear!BP29*Savings_FirstYear!BQ29/100</f>
        <v>281.95421834355403</v>
      </c>
      <c r="BP29" s="87">
        <f>50%*Costs_FirstYear!BQ29*Savings_FirstYear!BR29/100</f>
        <v>283.39047200997652</v>
      </c>
      <c r="BQ29" s="87">
        <f>50%*Costs_FirstYear!BR29*Savings_FirstYear!BS29/100</f>
        <v>284.81616508436559</v>
      </c>
      <c r="BR29" s="87">
        <f>50%*Costs_FirstYear!BS29*Savings_FirstYear!BT29/100</f>
        <v>286.2330110813046</v>
      </c>
      <c r="BS29" s="87">
        <f>50%*Costs_FirstYear!BT29*Savings_FirstYear!BU29/100</f>
        <v>287.37055900335247</v>
      </c>
      <c r="BT29" s="87">
        <f>50%*Costs_FirstYear!BU29*Savings_FirstYear!BV29/100</f>
        <v>288.51800924231515</v>
      </c>
      <c r="BU29" s="87">
        <f>50%*Costs_FirstYear!BV29*Savings_FirstYear!BW29/100</f>
        <v>289.67453325473349</v>
      </c>
      <c r="BV29" s="87">
        <f>50%*Costs_FirstYear!BW29*Savings_FirstYear!BX29/100</f>
        <v>290.83770930267133</v>
      </c>
      <c r="BW29" s="87">
        <f>50%*Costs_FirstYear!BX29*Savings_FirstYear!BY29/100</f>
        <v>292.00382529701443</v>
      </c>
      <c r="BX29" s="87">
        <f>50%*Costs_FirstYear!BY29*Savings_FirstYear!BZ29/100</f>
        <v>293.1732579543023</v>
      </c>
      <c r="BY29" s="87">
        <f>50%*Costs_FirstYear!BZ29*Savings_FirstYear!CA29/100</f>
        <v>294.34690009561945</v>
      </c>
      <c r="BZ29" s="87">
        <f>50%*Costs_FirstYear!CA29*Savings_FirstYear!CB29/100</f>
        <v>295.52471204307415</v>
      </c>
      <c r="CA29" s="87">
        <f>50%*Costs_FirstYear!CB29*Savings_FirstYear!CC29/100</f>
        <v>296.70713463158819</v>
      </c>
      <c r="CB29" s="88">
        <f>50%*Costs_FirstYear!AQ29*Savings_FirstYear!AR29/100</f>
        <v>0</v>
      </c>
      <c r="CC29" s="88">
        <f>50%*Costs_FirstYear!AR29*Savings_FirstYear!AS29/100</f>
        <v>0</v>
      </c>
      <c r="CD29" s="88">
        <f>50%*Costs_FirstYear!AS29*Savings_FirstYear!AT29/100</f>
        <v>0</v>
      </c>
      <c r="CE29" s="88">
        <f>50%*Costs_FirstYear!AT29*Savings_FirstYear!AU29/100</f>
        <v>0</v>
      </c>
      <c r="CF29" s="88">
        <f>50%*Costs_FirstYear!AU29*Savings_FirstYear!AV29/100</f>
        <v>0</v>
      </c>
      <c r="CG29" s="88">
        <f>50%*Costs_FirstYear!AV29*Savings_FirstYear!AW29/100</f>
        <v>0</v>
      </c>
      <c r="CH29" s="88">
        <f>50%*Costs_FirstYear!AW29*Savings_FirstYear!AX29/100</f>
        <v>0</v>
      </c>
      <c r="CI29" s="88">
        <f>50%*Costs_FirstYear!AX29*Savings_FirstYear!AY29/100</f>
        <v>230.91156529931052</v>
      </c>
      <c r="CJ29" s="88">
        <f>50%*Costs_FirstYear!AY29*Savings_FirstYear!AZ29/100</f>
        <v>260.35572539412692</v>
      </c>
      <c r="CK29" s="88">
        <f>50%*Costs_FirstYear!AZ29*Savings_FirstYear!BA29/100</f>
        <v>335.32900912039872</v>
      </c>
      <c r="CL29" s="88">
        <f>50%*Costs_FirstYear!BA29*Savings_FirstYear!BB29/100</f>
        <v>281.91469159730673</v>
      </c>
      <c r="CM29" s="88">
        <f>50%*Costs_FirstYear!BB29*Savings_FirstYear!BC29/100</f>
        <v>280.52191037184213</v>
      </c>
      <c r="CN29" s="88">
        <f>50%*Costs_FirstYear!BC29*Savings_FirstYear!BD29/100</f>
        <v>279.15012696127951</v>
      </c>
      <c r="CO29" s="88">
        <f>50%*Costs_FirstYear!BD29*Savings_FirstYear!BE29/100</f>
        <v>277.79916643103394</v>
      </c>
      <c r="CP29" s="88">
        <f>50%*Costs_FirstYear!BE29*Savings_FirstYear!BF29/100</f>
        <v>276.71796966671252</v>
      </c>
      <c r="CQ29" s="88">
        <f>50%*Costs_FirstYear!BF29*Savings_FirstYear!BG29/100</f>
        <v>275.99370748535267</v>
      </c>
      <c r="CR29" s="88">
        <f>50%*Costs_FirstYear!BG29*Savings_FirstYear!BH29/100</f>
        <v>275.48201334390092</v>
      </c>
      <c r="CS29" s="88">
        <f>50%*Costs_FirstYear!BH29*Savings_FirstYear!BI29/100</f>
        <v>275.2954708066693</v>
      </c>
      <c r="CT29" s="88">
        <f>50%*Costs_FirstYear!BI29*Savings_FirstYear!BJ29/100</f>
        <v>275.51815498992727</v>
      </c>
      <c r="CU29" s="88">
        <f>50%*Costs_FirstYear!BJ29*Savings_FirstYear!BK29/100</f>
        <v>275.9231765378168</v>
      </c>
      <c r="CV29" s="88">
        <f>50%*Costs_FirstYear!BK29*Savings_FirstYear!BL29/100</f>
        <v>276.47764951552153</v>
      </c>
      <c r="CW29" s="88">
        <f>50%*Costs_FirstYear!BL29*Savings_FirstYear!BM29/100</f>
        <v>277.09049804371756</v>
      </c>
      <c r="CX29" s="88">
        <f>50%*Costs_FirstYear!BM29*Savings_FirstYear!BN29/100</f>
        <v>278.03598607314916</v>
      </c>
      <c r="CY29" s="88">
        <f>50%*Costs_FirstYear!BN29*Savings_FirstYear!BO29/100</f>
        <v>279.1990450854197</v>
      </c>
      <c r="CZ29" s="88">
        <f>50%*Costs_FirstYear!BO29*Savings_FirstYear!BP29/100</f>
        <v>280.52605489389435</v>
      </c>
      <c r="DA29" s="88">
        <f>50%*Costs_FirstYear!BP29*Savings_FirstYear!BQ29/100</f>
        <v>281.95421834355403</v>
      </c>
      <c r="DB29" s="88">
        <f>50%*Costs_FirstYear!BQ29*Savings_FirstYear!BR29/100</f>
        <v>283.39047200997652</v>
      </c>
      <c r="DC29" s="88">
        <f>50%*Costs_FirstYear!BR29*Savings_FirstYear!BS29/100</f>
        <v>284.81616508436559</v>
      </c>
      <c r="DD29" s="88">
        <f>50%*Costs_FirstYear!BS29*Savings_FirstYear!BT29/100</f>
        <v>286.2330110813046</v>
      </c>
      <c r="DE29" s="88">
        <f>50%*Costs_FirstYear!BT29*Savings_FirstYear!BU29/100</f>
        <v>287.37055900335247</v>
      </c>
      <c r="DF29" s="88">
        <f>50%*Costs_FirstYear!BU29*Savings_FirstYear!BV29/100</f>
        <v>288.51800924231515</v>
      </c>
      <c r="DG29" s="88">
        <f>50%*Costs_FirstYear!BV29*Savings_FirstYear!BW29/100</f>
        <v>289.67453325473349</v>
      </c>
      <c r="DH29" s="88">
        <f>50%*Costs_FirstYear!BW29*Savings_FirstYear!BX29/100</f>
        <v>290.83770930267133</v>
      </c>
      <c r="DI29" s="88">
        <f>50%*Costs_FirstYear!BX29*Savings_FirstYear!BY29/100</f>
        <v>292.00382529701443</v>
      </c>
      <c r="DJ29" s="88">
        <f>50%*Costs_FirstYear!BY29*Savings_FirstYear!BZ29/100</f>
        <v>293.1732579543023</v>
      </c>
      <c r="DK29" s="88">
        <f>50%*Costs_FirstYear!BZ29*Savings_FirstYear!CA29/100</f>
        <v>294.34690009561945</v>
      </c>
      <c r="DL29" s="88">
        <f>50%*Costs_FirstYear!CA29*Savings_FirstYear!CB29/100</f>
        <v>295.52471204307415</v>
      </c>
      <c r="DM29" s="88">
        <f>50%*Costs_FirstYear!CB29*Savings_FirstYear!CC29/100</f>
        <v>296.70713463158819</v>
      </c>
    </row>
    <row r="30" spans="2:117" x14ac:dyDescent="0.35">
      <c r="B30" s="27" t="s">
        <v>2094</v>
      </c>
      <c r="C30" s="27" t="s">
        <v>169</v>
      </c>
      <c r="D30" s="86">
        <f t="shared" si="37"/>
        <v>0</v>
      </c>
      <c r="E30" s="86">
        <f t="shared" si="0"/>
        <v>0</v>
      </c>
      <c r="F30" s="86">
        <f t="shared" si="1"/>
        <v>0</v>
      </c>
      <c r="G30" s="86">
        <f t="shared" si="2"/>
        <v>0</v>
      </c>
      <c r="H30" s="86">
        <f t="shared" si="3"/>
        <v>0</v>
      </c>
      <c r="I30" s="86">
        <f t="shared" si="4"/>
        <v>0</v>
      </c>
      <c r="J30" s="86">
        <f t="shared" si="5"/>
        <v>0</v>
      </c>
      <c r="K30" s="86">
        <f t="shared" si="6"/>
        <v>69.857267736324786</v>
      </c>
      <c r="L30" s="86">
        <f t="shared" si="7"/>
        <v>96.05737144645714</v>
      </c>
      <c r="M30" s="86">
        <f t="shared" si="8"/>
        <v>122.15922996035133</v>
      </c>
      <c r="N30" s="86">
        <f t="shared" si="9"/>
        <v>97.499229524112835</v>
      </c>
      <c r="O30" s="86">
        <f t="shared" si="10"/>
        <v>97.329331313640154</v>
      </c>
      <c r="P30" s="86">
        <f t="shared" si="11"/>
        <v>97.167635977437016</v>
      </c>
      <c r="Q30" s="86">
        <f t="shared" si="12"/>
        <v>97.014114027965647</v>
      </c>
      <c r="R30" s="86">
        <f t="shared" si="13"/>
        <v>96.962941680788191</v>
      </c>
      <c r="S30" s="86">
        <f t="shared" si="14"/>
        <v>97.043885230171497</v>
      </c>
      <c r="T30" s="86">
        <f t="shared" si="15"/>
        <v>97.19954349744458</v>
      </c>
      <c r="U30" s="86">
        <f t="shared" si="16"/>
        <v>97.465703169855587</v>
      </c>
      <c r="V30" s="86">
        <f t="shared" si="17"/>
        <v>97.87624214874171</v>
      </c>
      <c r="W30" s="86">
        <f t="shared" si="18"/>
        <v>98.352172139104837</v>
      </c>
      <c r="X30" s="86">
        <f t="shared" si="19"/>
        <v>98.876764879714642</v>
      </c>
      <c r="Y30" s="86">
        <f t="shared" si="20"/>
        <v>99.414614962045547</v>
      </c>
      <c r="Z30" s="86">
        <f t="shared" si="21"/>
        <v>100.08183400389636</v>
      </c>
      <c r="AA30" s="86">
        <f t="shared" si="22"/>
        <v>100.83049919329027</v>
      </c>
      <c r="AB30" s="86">
        <f t="shared" si="23"/>
        <v>101.6394928089737</v>
      </c>
      <c r="AC30" s="86">
        <f t="shared" si="24"/>
        <v>102.47552758408443</v>
      </c>
      <c r="AD30" s="86">
        <f t="shared" si="25"/>
        <v>103.31567865046274</v>
      </c>
      <c r="AE30" s="86">
        <f t="shared" si="26"/>
        <v>104.15665136950005</v>
      </c>
      <c r="AF30" s="86">
        <f t="shared" si="27"/>
        <v>104.99902450407819</v>
      </c>
      <c r="AG30" s="86">
        <f t="shared" si="28"/>
        <v>105.7385392572</v>
      </c>
      <c r="AH30" s="86">
        <f t="shared" si="29"/>
        <v>106.48549129018684</v>
      </c>
      <c r="AI30" s="86">
        <f t="shared" si="30"/>
        <v>107.23948149760776</v>
      </c>
      <c r="AJ30" s="86">
        <f t="shared" si="31"/>
        <v>107.99887797450609</v>
      </c>
      <c r="AK30" s="86">
        <f t="shared" si="32"/>
        <v>108.76310125068781</v>
      </c>
      <c r="AL30" s="86">
        <f t="shared" si="33"/>
        <v>109.53246188306946</v>
      </c>
      <c r="AM30" s="86">
        <f t="shared" si="34"/>
        <v>110.30727191440995</v>
      </c>
      <c r="AN30" s="86">
        <f t="shared" si="35"/>
        <v>111.08747729637265</v>
      </c>
      <c r="AO30" s="86">
        <f t="shared" si="36"/>
        <v>111.87326339028354</v>
      </c>
      <c r="AP30" s="87">
        <f>50%*Costs_FirstYear!AQ30*Savings_FirstYear!AR30/100</f>
        <v>0</v>
      </c>
      <c r="AQ30" s="87">
        <f>50%*Costs_FirstYear!AR30*Savings_FirstYear!AS30/100</f>
        <v>0</v>
      </c>
      <c r="AR30" s="87">
        <f>50%*Costs_FirstYear!AS30*Savings_FirstYear!AT30/100</f>
        <v>0</v>
      </c>
      <c r="AS30" s="87">
        <f>50%*Costs_FirstYear!AT30*Savings_FirstYear!AU30/100</f>
        <v>0</v>
      </c>
      <c r="AT30" s="87">
        <f>50%*Costs_FirstYear!AU30*Savings_FirstYear!AV30/100</f>
        <v>0</v>
      </c>
      <c r="AU30" s="87">
        <f>50%*Costs_FirstYear!AV30*Savings_FirstYear!AW30/100</f>
        <v>0</v>
      </c>
      <c r="AV30" s="87">
        <f>50%*Costs_FirstYear!AW30*Savings_FirstYear!AX30/100</f>
        <v>0</v>
      </c>
      <c r="AW30" s="87">
        <f>50%*Costs_FirstYear!AX30*Savings_FirstYear!AY30/100</f>
        <v>34.928633868162393</v>
      </c>
      <c r="AX30" s="87">
        <f>50%*Costs_FirstYear!AY30*Savings_FirstYear!AZ30/100</f>
        <v>48.02868572322857</v>
      </c>
      <c r="AY30" s="87">
        <f>50%*Costs_FirstYear!AZ30*Savings_FirstYear!BA30/100</f>
        <v>61.079614980175663</v>
      </c>
      <c r="AZ30" s="87">
        <f>50%*Costs_FirstYear!BA30*Savings_FirstYear!BB30/100</f>
        <v>48.749614762056417</v>
      </c>
      <c r="BA30" s="87">
        <f>50%*Costs_FirstYear!BB30*Savings_FirstYear!BC30/100</f>
        <v>48.664665656820077</v>
      </c>
      <c r="BB30" s="87">
        <f>50%*Costs_FirstYear!BC30*Savings_FirstYear!BD30/100</f>
        <v>48.583817988718508</v>
      </c>
      <c r="BC30" s="87">
        <f>50%*Costs_FirstYear!BD30*Savings_FirstYear!BE30/100</f>
        <v>48.507057013982823</v>
      </c>
      <c r="BD30" s="87">
        <f>50%*Costs_FirstYear!BE30*Savings_FirstYear!BF30/100</f>
        <v>48.481470840394095</v>
      </c>
      <c r="BE30" s="87">
        <f>50%*Costs_FirstYear!BF30*Savings_FirstYear!BG30/100</f>
        <v>48.521942615085749</v>
      </c>
      <c r="BF30" s="87">
        <f>50%*Costs_FirstYear!BG30*Savings_FirstYear!BH30/100</f>
        <v>48.59977174872229</v>
      </c>
      <c r="BG30" s="87">
        <f>50%*Costs_FirstYear!BH30*Savings_FirstYear!BI30/100</f>
        <v>48.732851584927793</v>
      </c>
      <c r="BH30" s="87">
        <f>50%*Costs_FirstYear!BI30*Savings_FirstYear!BJ30/100</f>
        <v>48.938121074370855</v>
      </c>
      <c r="BI30" s="87">
        <f>50%*Costs_FirstYear!BJ30*Savings_FirstYear!BK30/100</f>
        <v>49.176086069552419</v>
      </c>
      <c r="BJ30" s="87">
        <f>50%*Costs_FirstYear!BK30*Savings_FirstYear!BL30/100</f>
        <v>49.438382439857321</v>
      </c>
      <c r="BK30" s="87">
        <f>50%*Costs_FirstYear!BL30*Savings_FirstYear!BM30/100</f>
        <v>49.707307481022774</v>
      </c>
      <c r="BL30" s="87">
        <f>50%*Costs_FirstYear!BM30*Savings_FirstYear!BN30/100</f>
        <v>50.040917001948181</v>
      </c>
      <c r="BM30" s="87">
        <f>50%*Costs_FirstYear!BN30*Savings_FirstYear!BO30/100</f>
        <v>50.415249596645133</v>
      </c>
      <c r="BN30" s="87">
        <f>50%*Costs_FirstYear!BO30*Savings_FirstYear!BP30/100</f>
        <v>50.81974640448685</v>
      </c>
      <c r="BO30" s="87">
        <f>50%*Costs_FirstYear!BP30*Savings_FirstYear!BQ30/100</f>
        <v>51.237763792042216</v>
      </c>
      <c r="BP30" s="87">
        <f>50%*Costs_FirstYear!BQ30*Savings_FirstYear!BR30/100</f>
        <v>51.657839325231372</v>
      </c>
      <c r="BQ30" s="87">
        <f>50%*Costs_FirstYear!BR30*Savings_FirstYear!BS30/100</f>
        <v>52.078325684750027</v>
      </c>
      <c r="BR30" s="87">
        <f>50%*Costs_FirstYear!BS30*Savings_FirstYear!BT30/100</f>
        <v>52.499512252039096</v>
      </c>
      <c r="BS30" s="87">
        <f>50%*Costs_FirstYear!BT30*Savings_FirstYear!BU30/100</f>
        <v>52.869269628600001</v>
      </c>
      <c r="BT30" s="87">
        <f>50%*Costs_FirstYear!BU30*Savings_FirstYear!BV30/100</f>
        <v>53.242745645093422</v>
      </c>
      <c r="BU30" s="87">
        <f>50%*Costs_FirstYear!BV30*Savings_FirstYear!BW30/100</f>
        <v>53.619740748803878</v>
      </c>
      <c r="BV30" s="87">
        <f>50%*Costs_FirstYear!BW30*Savings_FirstYear!BX30/100</f>
        <v>53.999438987253043</v>
      </c>
      <c r="BW30" s="87">
        <f>50%*Costs_FirstYear!BX30*Savings_FirstYear!BY30/100</f>
        <v>54.381550625343905</v>
      </c>
      <c r="BX30" s="87">
        <f>50%*Costs_FirstYear!BY30*Savings_FirstYear!BZ30/100</f>
        <v>54.766230941534729</v>
      </c>
      <c r="BY30" s="87">
        <f>50%*Costs_FirstYear!BZ30*Savings_FirstYear!CA30/100</f>
        <v>55.153635957204976</v>
      </c>
      <c r="BZ30" s="87">
        <f>50%*Costs_FirstYear!CA30*Savings_FirstYear!CB30/100</f>
        <v>55.543738648186327</v>
      </c>
      <c r="CA30" s="87">
        <f>50%*Costs_FirstYear!CB30*Savings_FirstYear!CC30/100</f>
        <v>55.93663169514177</v>
      </c>
      <c r="CB30" s="88">
        <f>50%*Costs_FirstYear!AQ30*Savings_FirstYear!AR30/100</f>
        <v>0</v>
      </c>
      <c r="CC30" s="88">
        <f>50%*Costs_FirstYear!AR30*Savings_FirstYear!AS30/100</f>
        <v>0</v>
      </c>
      <c r="CD30" s="88">
        <f>50%*Costs_FirstYear!AS30*Savings_FirstYear!AT30/100</f>
        <v>0</v>
      </c>
      <c r="CE30" s="88">
        <f>50%*Costs_FirstYear!AT30*Savings_FirstYear!AU30/100</f>
        <v>0</v>
      </c>
      <c r="CF30" s="88">
        <f>50%*Costs_FirstYear!AU30*Savings_FirstYear!AV30/100</f>
        <v>0</v>
      </c>
      <c r="CG30" s="88">
        <f>50%*Costs_FirstYear!AV30*Savings_FirstYear!AW30/100</f>
        <v>0</v>
      </c>
      <c r="CH30" s="88">
        <f>50%*Costs_FirstYear!AW30*Savings_FirstYear!AX30/100</f>
        <v>0</v>
      </c>
      <c r="CI30" s="88">
        <f>50%*Costs_FirstYear!AX30*Savings_FirstYear!AY30/100</f>
        <v>34.928633868162393</v>
      </c>
      <c r="CJ30" s="88">
        <f>50%*Costs_FirstYear!AY30*Savings_FirstYear!AZ30/100</f>
        <v>48.02868572322857</v>
      </c>
      <c r="CK30" s="88">
        <f>50%*Costs_FirstYear!AZ30*Savings_FirstYear!BA30/100</f>
        <v>61.079614980175663</v>
      </c>
      <c r="CL30" s="88">
        <f>50%*Costs_FirstYear!BA30*Savings_FirstYear!BB30/100</f>
        <v>48.749614762056417</v>
      </c>
      <c r="CM30" s="88">
        <f>50%*Costs_FirstYear!BB30*Savings_FirstYear!BC30/100</f>
        <v>48.664665656820077</v>
      </c>
      <c r="CN30" s="88">
        <f>50%*Costs_FirstYear!BC30*Savings_FirstYear!BD30/100</f>
        <v>48.583817988718508</v>
      </c>
      <c r="CO30" s="88">
        <f>50%*Costs_FirstYear!BD30*Savings_FirstYear!BE30/100</f>
        <v>48.507057013982823</v>
      </c>
      <c r="CP30" s="88">
        <f>50%*Costs_FirstYear!BE30*Savings_FirstYear!BF30/100</f>
        <v>48.481470840394095</v>
      </c>
      <c r="CQ30" s="88">
        <f>50%*Costs_FirstYear!BF30*Savings_FirstYear!BG30/100</f>
        <v>48.521942615085749</v>
      </c>
      <c r="CR30" s="88">
        <f>50%*Costs_FirstYear!BG30*Savings_FirstYear!BH30/100</f>
        <v>48.59977174872229</v>
      </c>
      <c r="CS30" s="88">
        <f>50%*Costs_FirstYear!BH30*Savings_FirstYear!BI30/100</f>
        <v>48.732851584927793</v>
      </c>
      <c r="CT30" s="88">
        <f>50%*Costs_FirstYear!BI30*Savings_FirstYear!BJ30/100</f>
        <v>48.938121074370855</v>
      </c>
      <c r="CU30" s="88">
        <f>50%*Costs_FirstYear!BJ30*Savings_FirstYear!BK30/100</f>
        <v>49.176086069552419</v>
      </c>
      <c r="CV30" s="88">
        <f>50%*Costs_FirstYear!BK30*Savings_FirstYear!BL30/100</f>
        <v>49.438382439857321</v>
      </c>
      <c r="CW30" s="88">
        <f>50%*Costs_FirstYear!BL30*Savings_FirstYear!BM30/100</f>
        <v>49.707307481022774</v>
      </c>
      <c r="CX30" s="88">
        <f>50%*Costs_FirstYear!BM30*Savings_FirstYear!BN30/100</f>
        <v>50.040917001948181</v>
      </c>
      <c r="CY30" s="88">
        <f>50%*Costs_FirstYear!BN30*Savings_FirstYear!BO30/100</f>
        <v>50.415249596645133</v>
      </c>
      <c r="CZ30" s="88">
        <f>50%*Costs_FirstYear!BO30*Savings_FirstYear!BP30/100</f>
        <v>50.81974640448685</v>
      </c>
      <c r="DA30" s="88">
        <f>50%*Costs_FirstYear!BP30*Savings_FirstYear!BQ30/100</f>
        <v>51.237763792042216</v>
      </c>
      <c r="DB30" s="88">
        <f>50%*Costs_FirstYear!BQ30*Savings_FirstYear!BR30/100</f>
        <v>51.657839325231372</v>
      </c>
      <c r="DC30" s="88">
        <f>50%*Costs_FirstYear!BR30*Savings_FirstYear!BS30/100</f>
        <v>52.078325684750027</v>
      </c>
      <c r="DD30" s="88">
        <f>50%*Costs_FirstYear!BS30*Savings_FirstYear!BT30/100</f>
        <v>52.499512252039096</v>
      </c>
      <c r="DE30" s="88">
        <f>50%*Costs_FirstYear!BT30*Savings_FirstYear!BU30/100</f>
        <v>52.869269628600001</v>
      </c>
      <c r="DF30" s="88">
        <f>50%*Costs_FirstYear!BU30*Savings_FirstYear!BV30/100</f>
        <v>53.242745645093422</v>
      </c>
      <c r="DG30" s="88">
        <f>50%*Costs_FirstYear!BV30*Savings_FirstYear!BW30/100</f>
        <v>53.619740748803878</v>
      </c>
      <c r="DH30" s="88">
        <f>50%*Costs_FirstYear!BW30*Savings_FirstYear!BX30/100</f>
        <v>53.999438987253043</v>
      </c>
      <c r="DI30" s="88">
        <f>50%*Costs_FirstYear!BX30*Savings_FirstYear!BY30/100</f>
        <v>54.381550625343905</v>
      </c>
      <c r="DJ30" s="88">
        <f>50%*Costs_FirstYear!BY30*Savings_FirstYear!BZ30/100</f>
        <v>54.766230941534729</v>
      </c>
      <c r="DK30" s="88">
        <f>50%*Costs_FirstYear!BZ30*Savings_FirstYear!CA30/100</f>
        <v>55.153635957204976</v>
      </c>
      <c r="DL30" s="88">
        <f>50%*Costs_FirstYear!CA30*Savings_FirstYear!CB30/100</f>
        <v>55.543738648186327</v>
      </c>
      <c r="DM30" s="88">
        <f>50%*Costs_FirstYear!CB30*Savings_FirstYear!CC30/100</f>
        <v>55.93663169514177</v>
      </c>
    </row>
    <row r="31" spans="2:117" x14ac:dyDescent="0.35">
      <c r="B31" s="27" t="s">
        <v>2095</v>
      </c>
      <c r="C31" s="27" t="s">
        <v>86</v>
      </c>
      <c r="D31" s="86">
        <f t="shared" si="37"/>
        <v>0</v>
      </c>
      <c r="E31" s="86">
        <f t="shared" si="0"/>
        <v>0</v>
      </c>
      <c r="F31" s="86">
        <f t="shared" si="1"/>
        <v>0</v>
      </c>
      <c r="G31" s="86">
        <f t="shared" si="2"/>
        <v>0</v>
      </c>
      <c r="H31" s="86">
        <f t="shared" si="3"/>
        <v>0</v>
      </c>
      <c r="I31" s="86">
        <f t="shared" si="4"/>
        <v>0</v>
      </c>
      <c r="J31" s="86">
        <f t="shared" si="5"/>
        <v>0</v>
      </c>
      <c r="K31" s="86">
        <f t="shared" si="6"/>
        <v>53.559726554248876</v>
      </c>
      <c r="L31" s="86">
        <f t="shared" si="7"/>
        <v>124.16445505032087</v>
      </c>
      <c r="M31" s="86">
        <f t="shared" si="8"/>
        <v>156.01858138012199</v>
      </c>
      <c r="N31" s="86">
        <f t="shared" si="9"/>
        <v>212.57465906009281</v>
      </c>
      <c r="O31" s="86">
        <f t="shared" si="10"/>
        <v>268.66723217067215</v>
      </c>
      <c r="P31" s="86">
        <f t="shared" si="11"/>
        <v>210.74603605948298</v>
      </c>
      <c r="Q31" s="86">
        <f t="shared" si="12"/>
        <v>209.95515929864837</v>
      </c>
      <c r="R31" s="86">
        <f t="shared" si="13"/>
        <v>209.2379760827906</v>
      </c>
      <c r="S31" s="86">
        <f t="shared" si="14"/>
        <v>208.66714987125835</v>
      </c>
      <c r="T31" s="86">
        <f t="shared" si="15"/>
        <v>208.25903172791962</v>
      </c>
      <c r="U31" s="86">
        <f t="shared" si="16"/>
        <v>208.04968573944672</v>
      </c>
      <c r="V31" s="86">
        <f t="shared" si="17"/>
        <v>208.11426894341687</v>
      </c>
      <c r="W31" s="86">
        <f t="shared" si="18"/>
        <v>208.41164028308918</v>
      </c>
      <c r="X31" s="86">
        <f t="shared" si="19"/>
        <v>208.86553411408221</v>
      </c>
      <c r="Y31" s="86">
        <f t="shared" si="20"/>
        <v>209.45679460872086</v>
      </c>
      <c r="Z31" s="86">
        <f t="shared" si="21"/>
        <v>210.22403254293303</v>
      </c>
      <c r="AA31" s="86">
        <f t="shared" si="22"/>
        <v>211.13228558989852</v>
      </c>
      <c r="AB31" s="86">
        <f t="shared" si="23"/>
        <v>212.16714478077719</v>
      </c>
      <c r="AC31" s="86">
        <f t="shared" si="24"/>
        <v>213.32840634307362</v>
      </c>
      <c r="AD31" s="86">
        <f t="shared" si="25"/>
        <v>214.61532340240186</v>
      </c>
      <c r="AE31" s="86">
        <f t="shared" si="26"/>
        <v>215.94741554296911</v>
      </c>
      <c r="AF31" s="86">
        <f t="shared" si="27"/>
        <v>217.28027799183366</v>
      </c>
      <c r="AG31" s="86">
        <f t="shared" si="28"/>
        <v>218.15271887152491</v>
      </c>
      <c r="AH31" s="86">
        <f t="shared" si="29"/>
        <v>219.03068890464121</v>
      </c>
      <c r="AI31" s="86">
        <f t="shared" si="30"/>
        <v>219.91592265664326</v>
      </c>
      <c r="AJ31" s="86">
        <f t="shared" si="31"/>
        <v>220.8098732008184</v>
      </c>
      <c r="AK31" s="86">
        <f t="shared" si="32"/>
        <v>221.71417395904061</v>
      </c>
      <c r="AL31" s="86">
        <f t="shared" si="33"/>
        <v>222.62481576865011</v>
      </c>
      <c r="AM31" s="86">
        <f t="shared" si="34"/>
        <v>223.54013549342915</v>
      </c>
      <c r="AN31" s="86">
        <f t="shared" si="35"/>
        <v>224.459828914452</v>
      </c>
      <c r="AO31" s="86">
        <f t="shared" si="36"/>
        <v>225.38394614820663</v>
      </c>
      <c r="AP31" s="87">
        <f>50%*Costs_FirstYear!AQ31*Savings_FirstYear!AR31/100</f>
        <v>0</v>
      </c>
      <c r="AQ31" s="87">
        <f>50%*Costs_FirstYear!AR31*Savings_FirstYear!AS31/100</f>
        <v>0</v>
      </c>
      <c r="AR31" s="87">
        <f>50%*Costs_FirstYear!AS31*Savings_FirstYear!AT31/100</f>
        <v>0</v>
      </c>
      <c r="AS31" s="87">
        <f>50%*Costs_FirstYear!AT31*Savings_FirstYear!AU31/100</f>
        <v>0</v>
      </c>
      <c r="AT31" s="87">
        <f>50%*Costs_FirstYear!AU31*Savings_FirstYear!AV31/100</f>
        <v>0</v>
      </c>
      <c r="AU31" s="87">
        <f>50%*Costs_FirstYear!AV31*Savings_FirstYear!AW31/100</f>
        <v>0</v>
      </c>
      <c r="AV31" s="87">
        <f>50%*Costs_FirstYear!AW31*Savings_FirstYear!AX31/100</f>
        <v>0</v>
      </c>
      <c r="AW31" s="87">
        <f>50%*Costs_FirstYear!AX31*Savings_FirstYear!AY31/100</f>
        <v>26.779863277124438</v>
      </c>
      <c r="AX31" s="87">
        <f>50%*Costs_FirstYear!AY31*Savings_FirstYear!AZ31/100</f>
        <v>62.082227525160434</v>
      </c>
      <c r="AY31" s="87">
        <f>50%*Costs_FirstYear!AZ31*Savings_FirstYear!BA31/100</f>
        <v>78.009290690060993</v>
      </c>
      <c r="AZ31" s="87">
        <f>50%*Costs_FirstYear!BA31*Savings_FirstYear!BB31/100</f>
        <v>106.28732953004641</v>
      </c>
      <c r="BA31" s="87">
        <f>50%*Costs_FirstYear!BB31*Savings_FirstYear!BC31/100</f>
        <v>134.33361608533608</v>
      </c>
      <c r="BB31" s="87">
        <f>50%*Costs_FirstYear!BC31*Savings_FirstYear!BD31/100</f>
        <v>105.37301802974149</v>
      </c>
      <c r="BC31" s="87">
        <f>50%*Costs_FirstYear!BD31*Savings_FirstYear!BE31/100</f>
        <v>104.97757964932418</v>
      </c>
      <c r="BD31" s="87">
        <f>50%*Costs_FirstYear!BE31*Savings_FirstYear!BF31/100</f>
        <v>104.6189880413953</v>
      </c>
      <c r="BE31" s="87">
        <f>50%*Costs_FirstYear!BF31*Savings_FirstYear!BG31/100</f>
        <v>104.33357493562917</v>
      </c>
      <c r="BF31" s="87">
        <f>50%*Costs_FirstYear!BG31*Savings_FirstYear!BH31/100</f>
        <v>104.12951586395981</v>
      </c>
      <c r="BG31" s="87">
        <f>50%*Costs_FirstYear!BH31*Savings_FirstYear!BI31/100</f>
        <v>104.02484286972336</v>
      </c>
      <c r="BH31" s="87">
        <f>50%*Costs_FirstYear!BI31*Savings_FirstYear!BJ31/100</f>
        <v>104.05713447170844</v>
      </c>
      <c r="BI31" s="87">
        <f>50%*Costs_FirstYear!BJ31*Savings_FirstYear!BK31/100</f>
        <v>104.20582014154459</v>
      </c>
      <c r="BJ31" s="87">
        <f>50%*Costs_FirstYear!BK31*Savings_FirstYear!BL31/100</f>
        <v>104.4327670570411</v>
      </c>
      <c r="BK31" s="87">
        <f>50%*Costs_FirstYear!BL31*Savings_FirstYear!BM31/100</f>
        <v>104.72839730436043</v>
      </c>
      <c r="BL31" s="87">
        <f>50%*Costs_FirstYear!BM31*Savings_FirstYear!BN31/100</f>
        <v>105.11201627146652</v>
      </c>
      <c r="BM31" s="87">
        <f>50%*Costs_FirstYear!BN31*Savings_FirstYear!BO31/100</f>
        <v>105.56614279494926</v>
      </c>
      <c r="BN31" s="87">
        <f>50%*Costs_FirstYear!BO31*Savings_FirstYear!BP31/100</f>
        <v>106.0835723903886</v>
      </c>
      <c r="BO31" s="87">
        <f>50%*Costs_FirstYear!BP31*Savings_FirstYear!BQ31/100</f>
        <v>106.66420317153681</v>
      </c>
      <c r="BP31" s="87">
        <f>50%*Costs_FirstYear!BQ31*Savings_FirstYear!BR31/100</f>
        <v>107.30766170120093</v>
      </c>
      <c r="BQ31" s="87">
        <f>50%*Costs_FirstYear!BR31*Savings_FirstYear!BS31/100</f>
        <v>107.97370777148456</v>
      </c>
      <c r="BR31" s="87">
        <f>50%*Costs_FirstYear!BS31*Savings_FirstYear!BT31/100</f>
        <v>108.64013899591683</v>
      </c>
      <c r="BS31" s="87">
        <f>50%*Costs_FirstYear!BT31*Savings_FirstYear!BU31/100</f>
        <v>109.07635943576246</v>
      </c>
      <c r="BT31" s="87">
        <f>50%*Costs_FirstYear!BU31*Savings_FirstYear!BV31/100</f>
        <v>109.5153444523206</v>
      </c>
      <c r="BU31" s="87">
        <f>50%*Costs_FirstYear!BV31*Savings_FirstYear!BW31/100</f>
        <v>109.95796132832163</v>
      </c>
      <c r="BV31" s="87">
        <f>50%*Costs_FirstYear!BW31*Savings_FirstYear!BX31/100</f>
        <v>110.4049366004092</v>
      </c>
      <c r="BW31" s="87">
        <f>50%*Costs_FirstYear!BX31*Savings_FirstYear!BY31/100</f>
        <v>110.8570869795203</v>
      </c>
      <c r="BX31" s="87">
        <f>50%*Costs_FirstYear!BY31*Savings_FirstYear!BZ31/100</f>
        <v>111.31240788432505</v>
      </c>
      <c r="BY31" s="87">
        <f>50%*Costs_FirstYear!BZ31*Savings_FirstYear!CA31/100</f>
        <v>111.77006774671457</v>
      </c>
      <c r="BZ31" s="87">
        <f>50%*Costs_FirstYear!CA31*Savings_FirstYear!CB31/100</f>
        <v>112.229914457226</v>
      </c>
      <c r="CA31" s="87">
        <f>50%*Costs_FirstYear!CB31*Savings_FirstYear!CC31/100</f>
        <v>112.69197307410332</v>
      </c>
      <c r="CB31" s="88">
        <f>50%*Costs_FirstYear!AQ31*Savings_FirstYear!AR31/100</f>
        <v>0</v>
      </c>
      <c r="CC31" s="88">
        <f>50%*Costs_FirstYear!AR31*Savings_FirstYear!AS31/100</f>
        <v>0</v>
      </c>
      <c r="CD31" s="88">
        <f>50%*Costs_FirstYear!AS31*Savings_FirstYear!AT31/100</f>
        <v>0</v>
      </c>
      <c r="CE31" s="88">
        <f>50%*Costs_FirstYear!AT31*Savings_FirstYear!AU31/100</f>
        <v>0</v>
      </c>
      <c r="CF31" s="88">
        <f>50%*Costs_FirstYear!AU31*Savings_FirstYear!AV31/100</f>
        <v>0</v>
      </c>
      <c r="CG31" s="88">
        <f>50%*Costs_FirstYear!AV31*Savings_FirstYear!AW31/100</f>
        <v>0</v>
      </c>
      <c r="CH31" s="88">
        <f>50%*Costs_FirstYear!AW31*Savings_FirstYear!AX31/100</f>
        <v>0</v>
      </c>
      <c r="CI31" s="88">
        <f>50%*Costs_FirstYear!AX31*Savings_FirstYear!AY31/100</f>
        <v>26.779863277124438</v>
      </c>
      <c r="CJ31" s="88">
        <f>50%*Costs_FirstYear!AY31*Savings_FirstYear!AZ31/100</f>
        <v>62.082227525160434</v>
      </c>
      <c r="CK31" s="88">
        <f>50%*Costs_FirstYear!AZ31*Savings_FirstYear!BA31/100</f>
        <v>78.009290690060993</v>
      </c>
      <c r="CL31" s="88">
        <f>50%*Costs_FirstYear!BA31*Savings_FirstYear!BB31/100</f>
        <v>106.28732953004641</v>
      </c>
      <c r="CM31" s="88">
        <f>50%*Costs_FirstYear!BB31*Savings_FirstYear!BC31/100</f>
        <v>134.33361608533608</v>
      </c>
      <c r="CN31" s="88">
        <f>50%*Costs_FirstYear!BC31*Savings_FirstYear!BD31/100</f>
        <v>105.37301802974149</v>
      </c>
      <c r="CO31" s="88">
        <f>50%*Costs_FirstYear!BD31*Savings_FirstYear!BE31/100</f>
        <v>104.97757964932418</v>
      </c>
      <c r="CP31" s="88">
        <f>50%*Costs_FirstYear!BE31*Savings_FirstYear!BF31/100</f>
        <v>104.6189880413953</v>
      </c>
      <c r="CQ31" s="88">
        <f>50%*Costs_FirstYear!BF31*Savings_FirstYear!BG31/100</f>
        <v>104.33357493562917</v>
      </c>
      <c r="CR31" s="88">
        <f>50%*Costs_FirstYear!BG31*Savings_FirstYear!BH31/100</f>
        <v>104.12951586395981</v>
      </c>
      <c r="CS31" s="88">
        <f>50%*Costs_FirstYear!BH31*Savings_FirstYear!BI31/100</f>
        <v>104.02484286972336</v>
      </c>
      <c r="CT31" s="88">
        <f>50%*Costs_FirstYear!BI31*Savings_FirstYear!BJ31/100</f>
        <v>104.05713447170844</v>
      </c>
      <c r="CU31" s="88">
        <f>50%*Costs_FirstYear!BJ31*Savings_FirstYear!BK31/100</f>
        <v>104.20582014154459</v>
      </c>
      <c r="CV31" s="88">
        <f>50%*Costs_FirstYear!BK31*Savings_FirstYear!BL31/100</f>
        <v>104.4327670570411</v>
      </c>
      <c r="CW31" s="88">
        <f>50%*Costs_FirstYear!BL31*Savings_FirstYear!BM31/100</f>
        <v>104.72839730436043</v>
      </c>
      <c r="CX31" s="88">
        <f>50%*Costs_FirstYear!BM31*Savings_FirstYear!BN31/100</f>
        <v>105.11201627146652</v>
      </c>
      <c r="CY31" s="88">
        <f>50%*Costs_FirstYear!BN31*Savings_FirstYear!BO31/100</f>
        <v>105.56614279494926</v>
      </c>
      <c r="CZ31" s="88">
        <f>50%*Costs_FirstYear!BO31*Savings_FirstYear!BP31/100</f>
        <v>106.0835723903886</v>
      </c>
      <c r="DA31" s="88">
        <f>50%*Costs_FirstYear!BP31*Savings_FirstYear!BQ31/100</f>
        <v>106.66420317153681</v>
      </c>
      <c r="DB31" s="88">
        <f>50%*Costs_FirstYear!BQ31*Savings_FirstYear!BR31/100</f>
        <v>107.30766170120093</v>
      </c>
      <c r="DC31" s="88">
        <f>50%*Costs_FirstYear!BR31*Savings_FirstYear!BS31/100</f>
        <v>107.97370777148456</v>
      </c>
      <c r="DD31" s="88">
        <f>50%*Costs_FirstYear!BS31*Savings_FirstYear!BT31/100</f>
        <v>108.64013899591683</v>
      </c>
      <c r="DE31" s="88">
        <f>50%*Costs_FirstYear!BT31*Savings_FirstYear!BU31/100</f>
        <v>109.07635943576246</v>
      </c>
      <c r="DF31" s="88">
        <f>50%*Costs_FirstYear!BU31*Savings_FirstYear!BV31/100</f>
        <v>109.5153444523206</v>
      </c>
      <c r="DG31" s="88">
        <f>50%*Costs_FirstYear!BV31*Savings_FirstYear!BW31/100</f>
        <v>109.95796132832163</v>
      </c>
      <c r="DH31" s="88">
        <f>50%*Costs_FirstYear!BW31*Savings_FirstYear!BX31/100</f>
        <v>110.4049366004092</v>
      </c>
      <c r="DI31" s="88">
        <f>50%*Costs_FirstYear!BX31*Savings_FirstYear!BY31/100</f>
        <v>110.8570869795203</v>
      </c>
      <c r="DJ31" s="88">
        <f>50%*Costs_FirstYear!BY31*Savings_FirstYear!BZ31/100</f>
        <v>111.31240788432505</v>
      </c>
      <c r="DK31" s="88">
        <f>50%*Costs_FirstYear!BZ31*Savings_FirstYear!CA31/100</f>
        <v>111.77006774671457</v>
      </c>
      <c r="DL31" s="88">
        <f>50%*Costs_FirstYear!CA31*Savings_FirstYear!CB31/100</f>
        <v>112.229914457226</v>
      </c>
      <c r="DM31" s="88">
        <f>50%*Costs_FirstYear!CB31*Savings_FirstYear!CC31/100</f>
        <v>112.69197307410332</v>
      </c>
    </row>
    <row r="32" spans="2:117" x14ac:dyDescent="0.35">
      <c r="B32" s="27" t="s">
        <v>2096</v>
      </c>
      <c r="C32" s="27" t="s">
        <v>221</v>
      </c>
      <c r="D32" s="86">
        <f t="shared" si="37"/>
        <v>0</v>
      </c>
      <c r="E32" s="86">
        <f t="shared" si="0"/>
        <v>0</v>
      </c>
      <c r="F32" s="86">
        <f t="shared" si="1"/>
        <v>0</v>
      </c>
      <c r="G32" s="86">
        <f t="shared" si="2"/>
        <v>0</v>
      </c>
      <c r="H32" s="86">
        <f t="shared" si="3"/>
        <v>0</v>
      </c>
      <c r="I32" s="86">
        <f t="shared" si="4"/>
        <v>0</v>
      </c>
      <c r="J32" s="86">
        <f t="shared" si="5"/>
        <v>0</v>
      </c>
      <c r="K32" s="86">
        <f t="shared" si="6"/>
        <v>193.54310567543936</v>
      </c>
      <c r="L32" s="86">
        <f t="shared" si="7"/>
        <v>220.55441364067028</v>
      </c>
      <c r="M32" s="86">
        <f t="shared" si="8"/>
        <v>286.14763069357269</v>
      </c>
      <c r="N32" s="86">
        <f t="shared" si="9"/>
        <v>244.71101987172958</v>
      </c>
      <c r="O32" s="86">
        <f t="shared" si="10"/>
        <v>244.28087058771467</v>
      </c>
      <c r="P32" s="86">
        <f t="shared" si="11"/>
        <v>243.87131666397488</v>
      </c>
      <c r="Q32" s="86">
        <f t="shared" si="12"/>
        <v>243.48228377569296</v>
      </c>
      <c r="R32" s="86">
        <f t="shared" si="13"/>
        <v>243.32249915558126</v>
      </c>
      <c r="S32" s="86">
        <f t="shared" si="14"/>
        <v>243.46824436837011</v>
      </c>
      <c r="T32" s="86">
        <f t="shared" si="15"/>
        <v>243.80211612276412</v>
      </c>
      <c r="U32" s="86">
        <f t="shared" si="16"/>
        <v>244.4235921848489</v>
      </c>
      <c r="V32" s="86">
        <f t="shared" si="17"/>
        <v>245.40253260269682</v>
      </c>
      <c r="W32" s="86">
        <f t="shared" si="18"/>
        <v>246.54607674131498</v>
      </c>
      <c r="X32" s="86">
        <f t="shared" si="19"/>
        <v>247.8302786871354</v>
      </c>
      <c r="Y32" s="86">
        <f t="shared" si="20"/>
        <v>249.17945999738328</v>
      </c>
      <c r="Z32" s="86">
        <f t="shared" si="21"/>
        <v>250.81553543746099</v>
      </c>
      <c r="AA32" s="86">
        <f t="shared" si="22"/>
        <v>252.64640657440816</v>
      </c>
      <c r="AB32" s="86">
        <f t="shared" si="23"/>
        <v>254.62904792519987</v>
      </c>
      <c r="AC32" s="86">
        <f t="shared" si="24"/>
        <v>256.71727437401967</v>
      </c>
      <c r="AD32" s="86">
        <f t="shared" si="25"/>
        <v>258.82519975073103</v>
      </c>
      <c r="AE32" s="86">
        <f t="shared" si="26"/>
        <v>260.93483293631999</v>
      </c>
      <c r="AF32" s="86">
        <f t="shared" si="27"/>
        <v>263.04773384047473</v>
      </c>
      <c r="AG32" s="86">
        <f t="shared" si="28"/>
        <v>264.90014001497434</v>
      </c>
      <c r="AH32" s="86">
        <f t="shared" si="29"/>
        <v>266.77030120876464</v>
      </c>
      <c r="AI32" s="86">
        <f t="shared" si="30"/>
        <v>268.65774429487402</v>
      </c>
      <c r="AJ32" s="86">
        <f t="shared" si="31"/>
        <v>270.56100307537019</v>
      </c>
      <c r="AK32" s="86">
        <f t="shared" si="32"/>
        <v>272.47652709326934</v>
      </c>
      <c r="AL32" s="86">
        <f t="shared" si="33"/>
        <v>274.40462756043797</v>
      </c>
      <c r="AM32" s="86">
        <f t="shared" si="34"/>
        <v>276.34618001346689</v>
      </c>
      <c r="AN32" s="86">
        <f t="shared" si="35"/>
        <v>278.30121927386</v>
      </c>
      <c r="AO32" s="86">
        <f t="shared" si="36"/>
        <v>280.27014649196502</v>
      </c>
      <c r="AP32" s="87">
        <f>50%*Costs_FirstYear!AQ32*Savings_FirstYear!AR32/100</f>
        <v>0</v>
      </c>
      <c r="AQ32" s="87">
        <f>50%*Costs_FirstYear!AR32*Savings_FirstYear!AS32/100</f>
        <v>0</v>
      </c>
      <c r="AR32" s="87">
        <f>50%*Costs_FirstYear!AS32*Savings_FirstYear!AT32/100</f>
        <v>0</v>
      </c>
      <c r="AS32" s="87">
        <f>50%*Costs_FirstYear!AT32*Savings_FirstYear!AU32/100</f>
        <v>0</v>
      </c>
      <c r="AT32" s="87">
        <f>50%*Costs_FirstYear!AU32*Savings_FirstYear!AV32/100</f>
        <v>0</v>
      </c>
      <c r="AU32" s="87">
        <f>50%*Costs_FirstYear!AV32*Savings_FirstYear!AW32/100</f>
        <v>0</v>
      </c>
      <c r="AV32" s="87">
        <f>50%*Costs_FirstYear!AW32*Savings_FirstYear!AX32/100</f>
        <v>0</v>
      </c>
      <c r="AW32" s="87">
        <f>50%*Costs_FirstYear!AX32*Savings_FirstYear!AY32/100</f>
        <v>96.771552837719682</v>
      </c>
      <c r="AX32" s="87">
        <f>50%*Costs_FirstYear!AY32*Savings_FirstYear!AZ32/100</f>
        <v>110.27720682033514</v>
      </c>
      <c r="AY32" s="87">
        <f>50%*Costs_FirstYear!AZ32*Savings_FirstYear!BA32/100</f>
        <v>143.07381534678635</v>
      </c>
      <c r="AZ32" s="87">
        <f>50%*Costs_FirstYear!BA32*Savings_FirstYear!BB32/100</f>
        <v>122.35550993586479</v>
      </c>
      <c r="BA32" s="87">
        <f>50%*Costs_FirstYear!BB32*Savings_FirstYear!BC32/100</f>
        <v>122.14043529385734</v>
      </c>
      <c r="BB32" s="87">
        <f>50%*Costs_FirstYear!BC32*Savings_FirstYear!BD32/100</f>
        <v>121.93565833198744</v>
      </c>
      <c r="BC32" s="87">
        <f>50%*Costs_FirstYear!BD32*Savings_FirstYear!BE32/100</f>
        <v>121.74114188784648</v>
      </c>
      <c r="BD32" s="87">
        <f>50%*Costs_FirstYear!BE32*Savings_FirstYear!BF32/100</f>
        <v>121.66124957779063</v>
      </c>
      <c r="BE32" s="87">
        <f>50%*Costs_FirstYear!BF32*Savings_FirstYear!BG32/100</f>
        <v>121.73412218418505</v>
      </c>
      <c r="BF32" s="87">
        <f>50%*Costs_FirstYear!BG32*Savings_FirstYear!BH32/100</f>
        <v>121.90105806138206</v>
      </c>
      <c r="BG32" s="87">
        <f>50%*Costs_FirstYear!BH32*Savings_FirstYear!BI32/100</f>
        <v>122.21179609242445</v>
      </c>
      <c r="BH32" s="87">
        <f>50%*Costs_FirstYear!BI32*Savings_FirstYear!BJ32/100</f>
        <v>122.70126630134841</v>
      </c>
      <c r="BI32" s="87">
        <f>50%*Costs_FirstYear!BJ32*Savings_FirstYear!BK32/100</f>
        <v>123.27303837065749</v>
      </c>
      <c r="BJ32" s="87">
        <f>50%*Costs_FirstYear!BK32*Savings_FirstYear!BL32/100</f>
        <v>123.9151393435677</v>
      </c>
      <c r="BK32" s="87">
        <f>50%*Costs_FirstYear!BL32*Savings_FirstYear!BM32/100</f>
        <v>124.58972999869164</v>
      </c>
      <c r="BL32" s="87">
        <f>50%*Costs_FirstYear!BM32*Savings_FirstYear!BN32/100</f>
        <v>125.4077677187305</v>
      </c>
      <c r="BM32" s="87">
        <f>50%*Costs_FirstYear!BN32*Savings_FirstYear!BO32/100</f>
        <v>126.32320328720408</v>
      </c>
      <c r="BN32" s="87">
        <f>50%*Costs_FirstYear!BO32*Savings_FirstYear!BP32/100</f>
        <v>127.31452396259994</v>
      </c>
      <c r="BO32" s="87">
        <f>50%*Costs_FirstYear!BP32*Savings_FirstYear!BQ32/100</f>
        <v>128.35863718700983</v>
      </c>
      <c r="BP32" s="87">
        <f>50%*Costs_FirstYear!BQ32*Savings_FirstYear!BR32/100</f>
        <v>129.41259987536552</v>
      </c>
      <c r="BQ32" s="87">
        <f>50%*Costs_FirstYear!BR32*Savings_FirstYear!BS32/100</f>
        <v>130.46741646816</v>
      </c>
      <c r="BR32" s="87">
        <f>50%*Costs_FirstYear!BS32*Savings_FirstYear!BT32/100</f>
        <v>131.52386692023737</v>
      </c>
      <c r="BS32" s="87">
        <f>50%*Costs_FirstYear!BT32*Savings_FirstYear!BU32/100</f>
        <v>132.45007000748717</v>
      </c>
      <c r="BT32" s="87">
        <f>50%*Costs_FirstYear!BU32*Savings_FirstYear!BV32/100</f>
        <v>133.38515060438232</v>
      </c>
      <c r="BU32" s="87">
        <f>50%*Costs_FirstYear!BV32*Savings_FirstYear!BW32/100</f>
        <v>134.32887214743701</v>
      </c>
      <c r="BV32" s="87">
        <f>50%*Costs_FirstYear!BW32*Savings_FirstYear!BX32/100</f>
        <v>135.2805015376851</v>
      </c>
      <c r="BW32" s="87">
        <f>50%*Costs_FirstYear!BX32*Savings_FirstYear!BY32/100</f>
        <v>136.23826354663467</v>
      </c>
      <c r="BX32" s="87">
        <f>50%*Costs_FirstYear!BY32*Savings_FirstYear!BZ32/100</f>
        <v>137.20231378021899</v>
      </c>
      <c r="BY32" s="87">
        <f>50%*Costs_FirstYear!BZ32*Savings_FirstYear!CA32/100</f>
        <v>138.17309000673345</v>
      </c>
      <c r="BZ32" s="87">
        <f>50%*Costs_FirstYear!CA32*Savings_FirstYear!CB32/100</f>
        <v>139.15060963693</v>
      </c>
      <c r="CA32" s="87">
        <f>50%*Costs_FirstYear!CB32*Savings_FirstYear!CC32/100</f>
        <v>140.13507324598251</v>
      </c>
      <c r="CB32" s="88">
        <f>50%*Costs_FirstYear!AQ32*Savings_FirstYear!AR32/100</f>
        <v>0</v>
      </c>
      <c r="CC32" s="88">
        <f>50%*Costs_FirstYear!AR32*Savings_FirstYear!AS32/100</f>
        <v>0</v>
      </c>
      <c r="CD32" s="88">
        <f>50%*Costs_FirstYear!AS32*Savings_FirstYear!AT32/100</f>
        <v>0</v>
      </c>
      <c r="CE32" s="88">
        <f>50%*Costs_FirstYear!AT32*Savings_FirstYear!AU32/100</f>
        <v>0</v>
      </c>
      <c r="CF32" s="88">
        <f>50%*Costs_FirstYear!AU32*Savings_FirstYear!AV32/100</f>
        <v>0</v>
      </c>
      <c r="CG32" s="88">
        <f>50%*Costs_FirstYear!AV32*Savings_FirstYear!AW32/100</f>
        <v>0</v>
      </c>
      <c r="CH32" s="88">
        <f>50%*Costs_FirstYear!AW32*Savings_FirstYear!AX32/100</f>
        <v>0</v>
      </c>
      <c r="CI32" s="88">
        <f>50%*Costs_FirstYear!AX32*Savings_FirstYear!AY32/100</f>
        <v>96.771552837719682</v>
      </c>
      <c r="CJ32" s="88">
        <f>50%*Costs_FirstYear!AY32*Savings_FirstYear!AZ32/100</f>
        <v>110.27720682033514</v>
      </c>
      <c r="CK32" s="88">
        <f>50%*Costs_FirstYear!AZ32*Savings_FirstYear!BA32/100</f>
        <v>143.07381534678635</v>
      </c>
      <c r="CL32" s="88">
        <f>50%*Costs_FirstYear!BA32*Savings_FirstYear!BB32/100</f>
        <v>122.35550993586479</v>
      </c>
      <c r="CM32" s="88">
        <f>50%*Costs_FirstYear!BB32*Savings_FirstYear!BC32/100</f>
        <v>122.14043529385734</v>
      </c>
      <c r="CN32" s="88">
        <f>50%*Costs_FirstYear!BC32*Savings_FirstYear!BD32/100</f>
        <v>121.93565833198744</v>
      </c>
      <c r="CO32" s="88">
        <f>50%*Costs_FirstYear!BD32*Savings_FirstYear!BE32/100</f>
        <v>121.74114188784648</v>
      </c>
      <c r="CP32" s="88">
        <f>50%*Costs_FirstYear!BE32*Savings_FirstYear!BF32/100</f>
        <v>121.66124957779063</v>
      </c>
      <c r="CQ32" s="88">
        <f>50%*Costs_FirstYear!BF32*Savings_FirstYear!BG32/100</f>
        <v>121.73412218418505</v>
      </c>
      <c r="CR32" s="88">
        <f>50%*Costs_FirstYear!BG32*Savings_FirstYear!BH32/100</f>
        <v>121.90105806138206</v>
      </c>
      <c r="CS32" s="88">
        <f>50%*Costs_FirstYear!BH32*Savings_FirstYear!BI32/100</f>
        <v>122.21179609242445</v>
      </c>
      <c r="CT32" s="88">
        <f>50%*Costs_FirstYear!BI32*Savings_FirstYear!BJ32/100</f>
        <v>122.70126630134841</v>
      </c>
      <c r="CU32" s="88">
        <f>50%*Costs_FirstYear!BJ32*Savings_FirstYear!BK32/100</f>
        <v>123.27303837065749</v>
      </c>
      <c r="CV32" s="88">
        <f>50%*Costs_FirstYear!BK32*Savings_FirstYear!BL32/100</f>
        <v>123.9151393435677</v>
      </c>
      <c r="CW32" s="88">
        <f>50%*Costs_FirstYear!BL32*Savings_FirstYear!BM32/100</f>
        <v>124.58972999869164</v>
      </c>
      <c r="CX32" s="88">
        <f>50%*Costs_FirstYear!BM32*Savings_FirstYear!BN32/100</f>
        <v>125.4077677187305</v>
      </c>
      <c r="CY32" s="88">
        <f>50%*Costs_FirstYear!BN32*Savings_FirstYear!BO32/100</f>
        <v>126.32320328720408</v>
      </c>
      <c r="CZ32" s="88">
        <f>50%*Costs_FirstYear!BO32*Savings_FirstYear!BP32/100</f>
        <v>127.31452396259994</v>
      </c>
      <c r="DA32" s="88">
        <f>50%*Costs_FirstYear!BP32*Savings_FirstYear!BQ32/100</f>
        <v>128.35863718700983</v>
      </c>
      <c r="DB32" s="88">
        <f>50%*Costs_FirstYear!BQ32*Savings_FirstYear!BR32/100</f>
        <v>129.41259987536552</v>
      </c>
      <c r="DC32" s="88">
        <f>50%*Costs_FirstYear!BR32*Savings_FirstYear!BS32/100</f>
        <v>130.46741646816</v>
      </c>
      <c r="DD32" s="88">
        <f>50%*Costs_FirstYear!BS32*Savings_FirstYear!BT32/100</f>
        <v>131.52386692023737</v>
      </c>
      <c r="DE32" s="88">
        <f>50%*Costs_FirstYear!BT32*Savings_FirstYear!BU32/100</f>
        <v>132.45007000748717</v>
      </c>
      <c r="DF32" s="88">
        <f>50%*Costs_FirstYear!BU32*Savings_FirstYear!BV32/100</f>
        <v>133.38515060438232</v>
      </c>
      <c r="DG32" s="88">
        <f>50%*Costs_FirstYear!BV32*Savings_FirstYear!BW32/100</f>
        <v>134.32887214743701</v>
      </c>
      <c r="DH32" s="88">
        <f>50%*Costs_FirstYear!BW32*Savings_FirstYear!BX32/100</f>
        <v>135.2805015376851</v>
      </c>
      <c r="DI32" s="88">
        <f>50%*Costs_FirstYear!BX32*Savings_FirstYear!BY32/100</f>
        <v>136.23826354663467</v>
      </c>
      <c r="DJ32" s="88">
        <f>50%*Costs_FirstYear!BY32*Savings_FirstYear!BZ32/100</f>
        <v>137.20231378021899</v>
      </c>
      <c r="DK32" s="88">
        <f>50%*Costs_FirstYear!BZ32*Savings_FirstYear!CA32/100</f>
        <v>138.17309000673345</v>
      </c>
      <c r="DL32" s="88">
        <f>50%*Costs_FirstYear!CA32*Savings_FirstYear!CB32/100</f>
        <v>139.15060963693</v>
      </c>
      <c r="DM32" s="88">
        <f>50%*Costs_FirstYear!CB32*Savings_FirstYear!CC32/100</f>
        <v>140.13507324598251</v>
      </c>
    </row>
    <row r="33" spans="2:117" x14ac:dyDescent="0.35">
      <c r="B33" s="27" t="s">
        <v>2097</v>
      </c>
      <c r="C33" s="27" t="s">
        <v>414</v>
      </c>
      <c r="D33" s="86">
        <f t="shared" si="37"/>
        <v>0</v>
      </c>
      <c r="E33" s="86">
        <f t="shared" si="0"/>
        <v>0</v>
      </c>
      <c r="F33" s="86">
        <f t="shared" si="1"/>
        <v>0</v>
      </c>
      <c r="G33" s="86">
        <f t="shared" si="2"/>
        <v>0</v>
      </c>
      <c r="H33" s="86">
        <f t="shared" si="3"/>
        <v>0</v>
      </c>
      <c r="I33" s="86">
        <f t="shared" si="4"/>
        <v>0</v>
      </c>
      <c r="J33" s="86">
        <f t="shared" si="5"/>
        <v>0</v>
      </c>
      <c r="K33" s="86">
        <f t="shared" si="6"/>
        <v>19.033295331423442</v>
      </c>
      <c r="L33" s="86">
        <f t="shared" si="7"/>
        <v>44.013444327344942</v>
      </c>
      <c r="M33" s="86">
        <f t="shared" si="8"/>
        <v>55.180927162696868</v>
      </c>
      <c r="N33" s="86">
        <f t="shared" si="9"/>
        <v>75.018280825520094</v>
      </c>
      <c r="O33" s="86">
        <f t="shared" si="10"/>
        <v>94.605195239447951</v>
      </c>
      <c r="P33" s="86">
        <f t="shared" si="11"/>
        <v>74.039301970132868</v>
      </c>
      <c r="Q33" s="86">
        <f t="shared" si="12"/>
        <v>73.598406739655985</v>
      </c>
      <c r="R33" s="86">
        <f t="shared" si="13"/>
        <v>73.183632758411264</v>
      </c>
      <c r="S33" s="86">
        <f t="shared" si="14"/>
        <v>72.82067109859517</v>
      </c>
      <c r="T33" s="86">
        <f t="shared" si="15"/>
        <v>72.515092160412266</v>
      </c>
      <c r="U33" s="86">
        <f t="shared" si="16"/>
        <v>72.279476549755827</v>
      </c>
      <c r="V33" s="86">
        <f t="shared" si="17"/>
        <v>72.140222657008735</v>
      </c>
      <c r="W33" s="86">
        <f t="shared" si="18"/>
        <v>72.082493148705638</v>
      </c>
      <c r="X33" s="86">
        <f t="shared" si="19"/>
        <v>72.079151085201545</v>
      </c>
      <c r="Y33" s="86">
        <f t="shared" si="20"/>
        <v>72.123249239201172</v>
      </c>
      <c r="Z33" s="86">
        <f t="shared" si="21"/>
        <v>72.228446406794248</v>
      </c>
      <c r="AA33" s="86">
        <f t="shared" si="22"/>
        <v>72.382325650331936</v>
      </c>
      <c r="AB33" s="86">
        <f t="shared" si="23"/>
        <v>72.579648204186825</v>
      </c>
      <c r="AC33" s="86">
        <f t="shared" si="24"/>
        <v>72.820141235136447</v>
      </c>
      <c r="AD33" s="86">
        <f t="shared" si="25"/>
        <v>73.103340325813221</v>
      </c>
      <c r="AE33" s="86">
        <f t="shared" si="26"/>
        <v>73.400750750360018</v>
      </c>
      <c r="AF33" s="86">
        <f t="shared" si="27"/>
        <v>73.696726334059164</v>
      </c>
      <c r="AG33" s="86">
        <f t="shared" si="28"/>
        <v>73.750780416081511</v>
      </c>
      <c r="AH33" s="86">
        <f t="shared" si="29"/>
        <v>73.806357349672851</v>
      </c>
      <c r="AI33" s="86">
        <f t="shared" si="30"/>
        <v>73.864048834894504</v>
      </c>
      <c r="AJ33" s="86">
        <f t="shared" si="31"/>
        <v>73.924345144934748</v>
      </c>
      <c r="AK33" s="86">
        <f t="shared" si="32"/>
        <v>73.987799219298367</v>
      </c>
      <c r="AL33" s="86">
        <f t="shared" si="33"/>
        <v>74.052978428716116</v>
      </c>
      <c r="AM33" s="86">
        <f t="shared" si="34"/>
        <v>74.119284160935564</v>
      </c>
      <c r="AN33" s="86">
        <f t="shared" si="35"/>
        <v>74.186455055359616</v>
      </c>
      <c r="AO33" s="86">
        <f t="shared" si="36"/>
        <v>74.254364413036257</v>
      </c>
      <c r="AP33" s="87">
        <f>50%*Costs_FirstYear!AQ33*Savings_FirstYear!AR33/100</f>
        <v>0</v>
      </c>
      <c r="AQ33" s="87">
        <f>50%*Costs_FirstYear!AR33*Savings_FirstYear!AS33/100</f>
        <v>0</v>
      </c>
      <c r="AR33" s="87">
        <f>50%*Costs_FirstYear!AS33*Savings_FirstYear!AT33/100</f>
        <v>0</v>
      </c>
      <c r="AS33" s="87">
        <f>50%*Costs_FirstYear!AT33*Savings_FirstYear!AU33/100</f>
        <v>0</v>
      </c>
      <c r="AT33" s="87">
        <f>50%*Costs_FirstYear!AU33*Savings_FirstYear!AV33/100</f>
        <v>0</v>
      </c>
      <c r="AU33" s="87">
        <f>50%*Costs_FirstYear!AV33*Savings_FirstYear!AW33/100</f>
        <v>0</v>
      </c>
      <c r="AV33" s="87">
        <f>50%*Costs_FirstYear!AW33*Savings_FirstYear!AX33/100</f>
        <v>0</v>
      </c>
      <c r="AW33" s="87">
        <f>50%*Costs_FirstYear!AX33*Savings_FirstYear!AY33/100</f>
        <v>9.5166476657117212</v>
      </c>
      <c r="AX33" s="87">
        <f>50%*Costs_FirstYear!AY33*Savings_FirstYear!AZ33/100</f>
        <v>22.006722163672471</v>
      </c>
      <c r="AY33" s="87">
        <f>50%*Costs_FirstYear!AZ33*Savings_FirstYear!BA33/100</f>
        <v>27.590463581348434</v>
      </c>
      <c r="AZ33" s="87">
        <f>50%*Costs_FirstYear!BA33*Savings_FirstYear!BB33/100</f>
        <v>37.509140412760047</v>
      </c>
      <c r="BA33" s="87">
        <f>50%*Costs_FirstYear!BB33*Savings_FirstYear!BC33/100</f>
        <v>47.302597619723976</v>
      </c>
      <c r="BB33" s="87">
        <f>50%*Costs_FirstYear!BC33*Savings_FirstYear!BD33/100</f>
        <v>37.019650985066434</v>
      </c>
      <c r="BC33" s="87">
        <f>50%*Costs_FirstYear!BD33*Savings_FirstYear!BE33/100</f>
        <v>36.799203369827993</v>
      </c>
      <c r="BD33" s="87">
        <f>50%*Costs_FirstYear!BE33*Savings_FirstYear!BF33/100</f>
        <v>36.591816379205632</v>
      </c>
      <c r="BE33" s="87">
        <f>50%*Costs_FirstYear!BF33*Savings_FirstYear!BG33/100</f>
        <v>36.410335549297585</v>
      </c>
      <c r="BF33" s="87">
        <f>50%*Costs_FirstYear!BG33*Savings_FirstYear!BH33/100</f>
        <v>36.257546080206133</v>
      </c>
      <c r="BG33" s="87">
        <f>50%*Costs_FirstYear!BH33*Savings_FirstYear!BI33/100</f>
        <v>36.139738274877914</v>
      </c>
      <c r="BH33" s="87">
        <f>50%*Costs_FirstYear!BI33*Savings_FirstYear!BJ33/100</f>
        <v>36.070111328504368</v>
      </c>
      <c r="BI33" s="87">
        <f>50%*Costs_FirstYear!BJ33*Savings_FirstYear!BK33/100</f>
        <v>36.041246574352819</v>
      </c>
      <c r="BJ33" s="87">
        <f>50%*Costs_FirstYear!BK33*Savings_FirstYear!BL33/100</f>
        <v>36.039575542600772</v>
      </c>
      <c r="BK33" s="87">
        <f>50%*Costs_FirstYear!BL33*Savings_FirstYear!BM33/100</f>
        <v>36.061624619600586</v>
      </c>
      <c r="BL33" s="87">
        <f>50%*Costs_FirstYear!BM33*Savings_FirstYear!BN33/100</f>
        <v>36.114223203397124</v>
      </c>
      <c r="BM33" s="87">
        <f>50%*Costs_FirstYear!BN33*Savings_FirstYear!BO33/100</f>
        <v>36.191162825165968</v>
      </c>
      <c r="BN33" s="87">
        <f>50%*Costs_FirstYear!BO33*Savings_FirstYear!BP33/100</f>
        <v>36.289824102093412</v>
      </c>
      <c r="BO33" s="87">
        <f>50%*Costs_FirstYear!BP33*Savings_FirstYear!BQ33/100</f>
        <v>36.410070617568223</v>
      </c>
      <c r="BP33" s="87">
        <f>50%*Costs_FirstYear!BQ33*Savings_FirstYear!BR33/100</f>
        <v>36.551670162906611</v>
      </c>
      <c r="BQ33" s="87">
        <f>50%*Costs_FirstYear!BR33*Savings_FirstYear!BS33/100</f>
        <v>36.700375375180009</v>
      </c>
      <c r="BR33" s="87">
        <f>50%*Costs_FirstYear!BS33*Savings_FirstYear!BT33/100</f>
        <v>36.848363167029582</v>
      </c>
      <c r="BS33" s="87">
        <f>50%*Costs_FirstYear!BT33*Savings_FirstYear!BU33/100</f>
        <v>36.875390208040756</v>
      </c>
      <c r="BT33" s="87">
        <f>50%*Costs_FirstYear!BU33*Savings_FirstYear!BV33/100</f>
        <v>36.903178674836425</v>
      </c>
      <c r="BU33" s="87">
        <f>50%*Costs_FirstYear!BV33*Savings_FirstYear!BW33/100</f>
        <v>36.932024417447252</v>
      </c>
      <c r="BV33" s="87">
        <f>50%*Costs_FirstYear!BW33*Savings_FirstYear!BX33/100</f>
        <v>36.962172572467374</v>
      </c>
      <c r="BW33" s="87">
        <f>50%*Costs_FirstYear!BX33*Savings_FirstYear!BY33/100</f>
        <v>36.993899609649183</v>
      </c>
      <c r="BX33" s="87">
        <f>50%*Costs_FirstYear!BY33*Savings_FirstYear!BZ33/100</f>
        <v>37.026489214358058</v>
      </c>
      <c r="BY33" s="87">
        <f>50%*Costs_FirstYear!BZ33*Savings_FirstYear!CA33/100</f>
        <v>37.059642080467782</v>
      </c>
      <c r="BZ33" s="87">
        <f>50%*Costs_FirstYear!CA33*Savings_FirstYear!CB33/100</f>
        <v>37.093227527679808</v>
      </c>
      <c r="CA33" s="87">
        <f>50%*Costs_FirstYear!CB33*Savings_FirstYear!CC33/100</f>
        <v>37.127182206518128</v>
      </c>
      <c r="CB33" s="88">
        <f>50%*Costs_FirstYear!AQ33*Savings_FirstYear!AR33/100</f>
        <v>0</v>
      </c>
      <c r="CC33" s="88">
        <f>50%*Costs_FirstYear!AR33*Savings_FirstYear!AS33/100</f>
        <v>0</v>
      </c>
      <c r="CD33" s="88">
        <f>50%*Costs_FirstYear!AS33*Savings_FirstYear!AT33/100</f>
        <v>0</v>
      </c>
      <c r="CE33" s="88">
        <f>50%*Costs_FirstYear!AT33*Savings_FirstYear!AU33/100</f>
        <v>0</v>
      </c>
      <c r="CF33" s="88">
        <f>50%*Costs_FirstYear!AU33*Savings_FirstYear!AV33/100</f>
        <v>0</v>
      </c>
      <c r="CG33" s="88">
        <f>50%*Costs_FirstYear!AV33*Savings_FirstYear!AW33/100</f>
        <v>0</v>
      </c>
      <c r="CH33" s="88">
        <f>50%*Costs_FirstYear!AW33*Savings_FirstYear!AX33/100</f>
        <v>0</v>
      </c>
      <c r="CI33" s="88">
        <f>50%*Costs_FirstYear!AX33*Savings_FirstYear!AY33/100</f>
        <v>9.5166476657117212</v>
      </c>
      <c r="CJ33" s="88">
        <f>50%*Costs_FirstYear!AY33*Savings_FirstYear!AZ33/100</f>
        <v>22.006722163672471</v>
      </c>
      <c r="CK33" s="88">
        <f>50%*Costs_FirstYear!AZ33*Savings_FirstYear!BA33/100</f>
        <v>27.590463581348434</v>
      </c>
      <c r="CL33" s="88">
        <f>50%*Costs_FirstYear!BA33*Savings_FirstYear!BB33/100</f>
        <v>37.509140412760047</v>
      </c>
      <c r="CM33" s="88">
        <f>50%*Costs_FirstYear!BB33*Savings_FirstYear!BC33/100</f>
        <v>47.302597619723976</v>
      </c>
      <c r="CN33" s="88">
        <f>50%*Costs_FirstYear!BC33*Savings_FirstYear!BD33/100</f>
        <v>37.019650985066434</v>
      </c>
      <c r="CO33" s="88">
        <f>50%*Costs_FirstYear!BD33*Savings_FirstYear!BE33/100</f>
        <v>36.799203369827993</v>
      </c>
      <c r="CP33" s="88">
        <f>50%*Costs_FirstYear!BE33*Savings_FirstYear!BF33/100</f>
        <v>36.591816379205632</v>
      </c>
      <c r="CQ33" s="88">
        <f>50%*Costs_FirstYear!BF33*Savings_FirstYear!BG33/100</f>
        <v>36.410335549297585</v>
      </c>
      <c r="CR33" s="88">
        <f>50%*Costs_FirstYear!BG33*Savings_FirstYear!BH33/100</f>
        <v>36.257546080206133</v>
      </c>
      <c r="CS33" s="88">
        <f>50%*Costs_FirstYear!BH33*Savings_FirstYear!BI33/100</f>
        <v>36.139738274877914</v>
      </c>
      <c r="CT33" s="88">
        <f>50%*Costs_FirstYear!BI33*Savings_FirstYear!BJ33/100</f>
        <v>36.070111328504368</v>
      </c>
      <c r="CU33" s="88">
        <f>50%*Costs_FirstYear!BJ33*Savings_FirstYear!BK33/100</f>
        <v>36.041246574352819</v>
      </c>
      <c r="CV33" s="88">
        <f>50%*Costs_FirstYear!BK33*Savings_FirstYear!BL33/100</f>
        <v>36.039575542600772</v>
      </c>
      <c r="CW33" s="88">
        <f>50%*Costs_FirstYear!BL33*Savings_FirstYear!BM33/100</f>
        <v>36.061624619600586</v>
      </c>
      <c r="CX33" s="88">
        <f>50%*Costs_FirstYear!BM33*Savings_FirstYear!BN33/100</f>
        <v>36.114223203397124</v>
      </c>
      <c r="CY33" s="88">
        <f>50%*Costs_FirstYear!BN33*Savings_FirstYear!BO33/100</f>
        <v>36.191162825165968</v>
      </c>
      <c r="CZ33" s="88">
        <f>50%*Costs_FirstYear!BO33*Savings_FirstYear!BP33/100</f>
        <v>36.289824102093412</v>
      </c>
      <c r="DA33" s="88">
        <f>50%*Costs_FirstYear!BP33*Savings_FirstYear!BQ33/100</f>
        <v>36.410070617568223</v>
      </c>
      <c r="DB33" s="88">
        <f>50%*Costs_FirstYear!BQ33*Savings_FirstYear!BR33/100</f>
        <v>36.551670162906611</v>
      </c>
      <c r="DC33" s="88">
        <f>50%*Costs_FirstYear!BR33*Savings_FirstYear!BS33/100</f>
        <v>36.700375375180009</v>
      </c>
      <c r="DD33" s="88">
        <f>50%*Costs_FirstYear!BS33*Savings_FirstYear!BT33/100</f>
        <v>36.848363167029582</v>
      </c>
      <c r="DE33" s="88">
        <f>50%*Costs_FirstYear!BT33*Savings_FirstYear!BU33/100</f>
        <v>36.875390208040756</v>
      </c>
      <c r="DF33" s="88">
        <f>50%*Costs_FirstYear!BU33*Savings_FirstYear!BV33/100</f>
        <v>36.903178674836425</v>
      </c>
      <c r="DG33" s="88">
        <f>50%*Costs_FirstYear!BV33*Savings_FirstYear!BW33/100</f>
        <v>36.932024417447252</v>
      </c>
      <c r="DH33" s="88">
        <f>50%*Costs_FirstYear!BW33*Savings_FirstYear!BX33/100</f>
        <v>36.962172572467374</v>
      </c>
      <c r="DI33" s="88">
        <f>50%*Costs_FirstYear!BX33*Savings_FirstYear!BY33/100</f>
        <v>36.993899609649183</v>
      </c>
      <c r="DJ33" s="88">
        <f>50%*Costs_FirstYear!BY33*Savings_FirstYear!BZ33/100</f>
        <v>37.026489214358058</v>
      </c>
      <c r="DK33" s="88">
        <f>50%*Costs_FirstYear!BZ33*Savings_FirstYear!CA33/100</f>
        <v>37.059642080467782</v>
      </c>
      <c r="DL33" s="88">
        <f>50%*Costs_FirstYear!CA33*Savings_FirstYear!CB33/100</f>
        <v>37.093227527679808</v>
      </c>
      <c r="DM33" s="88">
        <f>50%*Costs_FirstYear!CB33*Savings_FirstYear!CC33/100</f>
        <v>37.127182206518128</v>
      </c>
    </row>
    <row r="34" spans="2:117" x14ac:dyDescent="0.35">
      <c r="B34" s="27" t="s">
        <v>2098</v>
      </c>
      <c r="C34" s="27" t="s">
        <v>131</v>
      </c>
      <c r="D34" s="86">
        <f t="shared" si="37"/>
        <v>0</v>
      </c>
      <c r="E34" s="86">
        <f t="shared" si="0"/>
        <v>0</v>
      </c>
      <c r="F34" s="86">
        <f t="shared" si="1"/>
        <v>0</v>
      </c>
      <c r="G34" s="86">
        <f t="shared" si="2"/>
        <v>0</v>
      </c>
      <c r="H34" s="86">
        <f t="shared" si="3"/>
        <v>0</v>
      </c>
      <c r="I34" s="86">
        <f t="shared" si="4"/>
        <v>0</v>
      </c>
      <c r="J34" s="86">
        <f t="shared" si="5"/>
        <v>0</v>
      </c>
      <c r="K34" s="86">
        <f t="shared" si="6"/>
        <v>467.29230756362637</v>
      </c>
      <c r="L34" s="86">
        <f t="shared" si="7"/>
        <v>599.23774719495214</v>
      </c>
      <c r="M34" s="86">
        <f t="shared" si="8"/>
        <v>498.25575904421936</v>
      </c>
      <c r="N34" s="86">
        <f t="shared" si="9"/>
        <v>495.00131002385746</v>
      </c>
      <c r="O34" s="86">
        <f t="shared" si="10"/>
        <v>491.78530441972742</v>
      </c>
      <c r="P34" s="86">
        <f t="shared" si="11"/>
        <v>488.60737793374449</v>
      </c>
      <c r="Q34" s="86">
        <f t="shared" si="12"/>
        <v>485.46716997953962</v>
      </c>
      <c r="R34" s="86">
        <f t="shared" si="13"/>
        <v>482.99448376603965</v>
      </c>
      <c r="S34" s="86">
        <f t="shared" si="14"/>
        <v>481.3298579691704</v>
      </c>
      <c r="T34" s="86">
        <f t="shared" si="15"/>
        <v>479.9449261765385</v>
      </c>
      <c r="U34" s="86">
        <f t="shared" si="16"/>
        <v>479.06712473730374</v>
      </c>
      <c r="V34" s="86">
        <f t="shared" si="17"/>
        <v>479.02753586231336</v>
      </c>
      <c r="W34" s="86">
        <f t="shared" si="18"/>
        <v>479.24329840474059</v>
      </c>
      <c r="X34" s="86">
        <f t="shared" si="19"/>
        <v>479.54828414033733</v>
      </c>
      <c r="Y34" s="86">
        <f t="shared" si="20"/>
        <v>479.83607057508073</v>
      </c>
      <c r="Z34" s="86">
        <f t="shared" si="21"/>
        <v>480.96698372709653</v>
      </c>
      <c r="AA34" s="86">
        <f t="shared" si="22"/>
        <v>482.5402652442603</v>
      </c>
      <c r="AB34" s="86">
        <f t="shared" si="23"/>
        <v>484.27254571815132</v>
      </c>
      <c r="AC34" s="86">
        <f t="shared" si="24"/>
        <v>486.00792124091765</v>
      </c>
      <c r="AD34" s="86">
        <f t="shared" si="25"/>
        <v>487.71751778943707</v>
      </c>
      <c r="AE34" s="86">
        <f t="shared" si="26"/>
        <v>489.40349547174105</v>
      </c>
      <c r="AF34" s="86">
        <f t="shared" si="27"/>
        <v>491.06836985965128</v>
      </c>
      <c r="AG34" s="86">
        <f t="shared" si="28"/>
        <v>492.901596871739</v>
      </c>
      <c r="AH34" s="86">
        <f t="shared" si="29"/>
        <v>494.7503742690829</v>
      </c>
      <c r="AI34" s="86">
        <f t="shared" si="30"/>
        <v>496.60119276613318</v>
      </c>
      <c r="AJ34" s="86">
        <f t="shared" si="31"/>
        <v>498.44664868828664</v>
      </c>
      <c r="AK34" s="86">
        <f t="shared" si="32"/>
        <v>500.28984120634823</v>
      </c>
      <c r="AL34" s="86">
        <f t="shared" si="33"/>
        <v>502.13298694965374</v>
      </c>
      <c r="AM34" s="86">
        <f t="shared" si="34"/>
        <v>503.97675110212003</v>
      </c>
      <c r="AN34" s="86">
        <f t="shared" si="35"/>
        <v>505.82152189321221</v>
      </c>
      <c r="AO34" s="86">
        <f t="shared" si="36"/>
        <v>507.6697559850025</v>
      </c>
      <c r="AP34" s="87">
        <f>50%*Costs_FirstYear!AQ34*Savings_FirstYear!AR34/100</f>
        <v>0</v>
      </c>
      <c r="AQ34" s="87">
        <f>50%*Costs_FirstYear!AR34*Savings_FirstYear!AS34/100</f>
        <v>0</v>
      </c>
      <c r="AR34" s="87">
        <f>50%*Costs_FirstYear!AS34*Savings_FirstYear!AT34/100</f>
        <v>0</v>
      </c>
      <c r="AS34" s="87">
        <f>50%*Costs_FirstYear!AT34*Savings_FirstYear!AU34/100</f>
        <v>0</v>
      </c>
      <c r="AT34" s="87">
        <f>50%*Costs_FirstYear!AU34*Savings_FirstYear!AV34/100</f>
        <v>0</v>
      </c>
      <c r="AU34" s="87">
        <f>50%*Costs_FirstYear!AV34*Savings_FirstYear!AW34/100</f>
        <v>0</v>
      </c>
      <c r="AV34" s="87">
        <f>50%*Costs_FirstYear!AW34*Savings_FirstYear!AX34/100</f>
        <v>0</v>
      </c>
      <c r="AW34" s="87">
        <f>50%*Costs_FirstYear!AX34*Savings_FirstYear!AY34/100</f>
        <v>233.64615378181318</v>
      </c>
      <c r="AX34" s="87">
        <f>50%*Costs_FirstYear!AY34*Savings_FirstYear!AZ34/100</f>
        <v>299.61887359747607</v>
      </c>
      <c r="AY34" s="87">
        <f>50%*Costs_FirstYear!AZ34*Savings_FirstYear!BA34/100</f>
        <v>249.12787952210968</v>
      </c>
      <c r="AZ34" s="87">
        <f>50%*Costs_FirstYear!BA34*Savings_FirstYear!BB34/100</f>
        <v>247.50065501192873</v>
      </c>
      <c r="BA34" s="87">
        <f>50%*Costs_FirstYear!BB34*Savings_FirstYear!BC34/100</f>
        <v>245.89265220986371</v>
      </c>
      <c r="BB34" s="87">
        <f>50%*Costs_FirstYear!BC34*Savings_FirstYear!BD34/100</f>
        <v>244.30368896687224</v>
      </c>
      <c r="BC34" s="87">
        <f>50%*Costs_FirstYear!BD34*Savings_FirstYear!BE34/100</f>
        <v>242.73358498976981</v>
      </c>
      <c r="BD34" s="87">
        <f>50%*Costs_FirstYear!BE34*Savings_FirstYear!BF34/100</f>
        <v>241.49724188301983</v>
      </c>
      <c r="BE34" s="87">
        <f>50%*Costs_FirstYear!BF34*Savings_FirstYear!BG34/100</f>
        <v>240.6649289845852</v>
      </c>
      <c r="BF34" s="87">
        <f>50%*Costs_FirstYear!BG34*Savings_FirstYear!BH34/100</f>
        <v>239.97246308826925</v>
      </c>
      <c r="BG34" s="87">
        <f>50%*Costs_FirstYear!BH34*Savings_FirstYear!BI34/100</f>
        <v>239.53356236865187</v>
      </c>
      <c r="BH34" s="87">
        <f>50%*Costs_FirstYear!BI34*Savings_FirstYear!BJ34/100</f>
        <v>239.51376793115668</v>
      </c>
      <c r="BI34" s="87">
        <f>50%*Costs_FirstYear!BJ34*Savings_FirstYear!BK34/100</f>
        <v>239.62164920237029</v>
      </c>
      <c r="BJ34" s="87">
        <f>50%*Costs_FirstYear!BK34*Savings_FirstYear!BL34/100</f>
        <v>239.77414207016866</v>
      </c>
      <c r="BK34" s="87">
        <f>50%*Costs_FirstYear!BL34*Savings_FirstYear!BM34/100</f>
        <v>239.91803528754036</v>
      </c>
      <c r="BL34" s="87">
        <f>50%*Costs_FirstYear!BM34*Savings_FirstYear!BN34/100</f>
        <v>240.48349186354827</v>
      </c>
      <c r="BM34" s="87">
        <f>50%*Costs_FirstYear!BN34*Savings_FirstYear!BO34/100</f>
        <v>241.27013262213015</v>
      </c>
      <c r="BN34" s="87">
        <f>50%*Costs_FirstYear!BO34*Savings_FirstYear!BP34/100</f>
        <v>242.13627285907566</v>
      </c>
      <c r="BO34" s="87">
        <f>50%*Costs_FirstYear!BP34*Savings_FirstYear!BQ34/100</f>
        <v>243.00396062045883</v>
      </c>
      <c r="BP34" s="87">
        <f>50%*Costs_FirstYear!BQ34*Savings_FirstYear!BR34/100</f>
        <v>243.85875889471853</v>
      </c>
      <c r="BQ34" s="87">
        <f>50%*Costs_FirstYear!BR34*Savings_FirstYear!BS34/100</f>
        <v>244.70174773587053</v>
      </c>
      <c r="BR34" s="87">
        <f>50%*Costs_FirstYear!BS34*Savings_FirstYear!BT34/100</f>
        <v>245.53418492982564</v>
      </c>
      <c r="BS34" s="87">
        <f>50%*Costs_FirstYear!BT34*Savings_FirstYear!BU34/100</f>
        <v>246.4507984358695</v>
      </c>
      <c r="BT34" s="87">
        <f>50%*Costs_FirstYear!BU34*Savings_FirstYear!BV34/100</f>
        <v>247.37518713454145</v>
      </c>
      <c r="BU34" s="87">
        <f>50%*Costs_FirstYear!BV34*Savings_FirstYear!BW34/100</f>
        <v>248.30059638306659</v>
      </c>
      <c r="BV34" s="87">
        <f>50%*Costs_FirstYear!BW34*Savings_FirstYear!BX34/100</f>
        <v>249.22332434414332</v>
      </c>
      <c r="BW34" s="87">
        <f>50%*Costs_FirstYear!BX34*Savings_FirstYear!BY34/100</f>
        <v>250.14492060317411</v>
      </c>
      <c r="BX34" s="87">
        <f>50%*Costs_FirstYear!BY34*Savings_FirstYear!BZ34/100</f>
        <v>251.06649347482687</v>
      </c>
      <c r="BY34" s="87">
        <f>50%*Costs_FirstYear!BZ34*Savings_FirstYear!CA34/100</f>
        <v>251.98837555106002</v>
      </c>
      <c r="BZ34" s="87">
        <f>50%*Costs_FirstYear!CA34*Savings_FirstYear!CB34/100</f>
        <v>252.9107609466061</v>
      </c>
      <c r="CA34" s="87">
        <f>50%*Costs_FirstYear!CB34*Savings_FirstYear!CC34/100</f>
        <v>253.83487799250125</v>
      </c>
      <c r="CB34" s="88">
        <f>50%*Costs_FirstYear!AQ34*Savings_FirstYear!AR34/100</f>
        <v>0</v>
      </c>
      <c r="CC34" s="88">
        <f>50%*Costs_FirstYear!AR34*Savings_FirstYear!AS34/100</f>
        <v>0</v>
      </c>
      <c r="CD34" s="88">
        <f>50%*Costs_FirstYear!AS34*Savings_FirstYear!AT34/100</f>
        <v>0</v>
      </c>
      <c r="CE34" s="88">
        <f>50%*Costs_FirstYear!AT34*Savings_FirstYear!AU34/100</f>
        <v>0</v>
      </c>
      <c r="CF34" s="88">
        <f>50%*Costs_FirstYear!AU34*Savings_FirstYear!AV34/100</f>
        <v>0</v>
      </c>
      <c r="CG34" s="88">
        <f>50%*Costs_FirstYear!AV34*Savings_FirstYear!AW34/100</f>
        <v>0</v>
      </c>
      <c r="CH34" s="88">
        <f>50%*Costs_FirstYear!AW34*Savings_FirstYear!AX34/100</f>
        <v>0</v>
      </c>
      <c r="CI34" s="88">
        <f>50%*Costs_FirstYear!AX34*Savings_FirstYear!AY34/100</f>
        <v>233.64615378181318</v>
      </c>
      <c r="CJ34" s="88">
        <f>50%*Costs_FirstYear!AY34*Savings_FirstYear!AZ34/100</f>
        <v>299.61887359747607</v>
      </c>
      <c r="CK34" s="88">
        <f>50%*Costs_FirstYear!AZ34*Savings_FirstYear!BA34/100</f>
        <v>249.12787952210968</v>
      </c>
      <c r="CL34" s="88">
        <f>50%*Costs_FirstYear!BA34*Savings_FirstYear!BB34/100</f>
        <v>247.50065501192873</v>
      </c>
      <c r="CM34" s="88">
        <f>50%*Costs_FirstYear!BB34*Savings_FirstYear!BC34/100</f>
        <v>245.89265220986371</v>
      </c>
      <c r="CN34" s="88">
        <f>50%*Costs_FirstYear!BC34*Savings_FirstYear!BD34/100</f>
        <v>244.30368896687224</v>
      </c>
      <c r="CO34" s="88">
        <f>50%*Costs_FirstYear!BD34*Savings_FirstYear!BE34/100</f>
        <v>242.73358498976981</v>
      </c>
      <c r="CP34" s="88">
        <f>50%*Costs_FirstYear!BE34*Savings_FirstYear!BF34/100</f>
        <v>241.49724188301983</v>
      </c>
      <c r="CQ34" s="88">
        <f>50%*Costs_FirstYear!BF34*Savings_FirstYear!BG34/100</f>
        <v>240.6649289845852</v>
      </c>
      <c r="CR34" s="88">
        <f>50%*Costs_FirstYear!BG34*Savings_FirstYear!BH34/100</f>
        <v>239.97246308826925</v>
      </c>
      <c r="CS34" s="88">
        <f>50%*Costs_FirstYear!BH34*Savings_FirstYear!BI34/100</f>
        <v>239.53356236865187</v>
      </c>
      <c r="CT34" s="88">
        <f>50%*Costs_FirstYear!BI34*Savings_FirstYear!BJ34/100</f>
        <v>239.51376793115668</v>
      </c>
      <c r="CU34" s="88">
        <f>50%*Costs_FirstYear!BJ34*Savings_FirstYear!BK34/100</f>
        <v>239.62164920237029</v>
      </c>
      <c r="CV34" s="88">
        <f>50%*Costs_FirstYear!BK34*Savings_FirstYear!BL34/100</f>
        <v>239.77414207016866</v>
      </c>
      <c r="CW34" s="88">
        <f>50%*Costs_FirstYear!BL34*Savings_FirstYear!BM34/100</f>
        <v>239.91803528754036</v>
      </c>
      <c r="CX34" s="88">
        <f>50%*Costs_FirstYear!BM34*Savings_FirstYear!BN34/100</f>
        <v>240.48349186354827</v>
      </c>
      <c r="CY34" s="88">
        <f>50%*Costs_FirstYear!BN34*Savings_FirstYear!BO34/100</f>
        <v>241.27013262213015</v>
      </c>
      <c r="CZ34" s="88">
        <f>50%*Costs_FirstYear!BO34*Savings_FirstYear!BP34/100</f>
        <v>242.13627285907566</v>
      </c>
      <c r="DA34" s="88">
        <f>50%*Costs_FirstYear!BP34*Savings_FirstYear!BQ34/100</f>
        <v>243.00396062045883</v>
      </c>
      <c r="DB34" s="88">
        <f>50%*Costs_FirstYear!BQ34*Savings_FirstYear!BR34/100</f>
        <v>243.85875889471853</v>
      </c>
      <c r="DC34" s="88">
        <f>50%*Costs_FirstYear!BR34*Savings_FirstYear!BS34/100</f>
        <v>244.70174773587053</v>
      </c>
      <c r="DD34" s="88">
        <f>50%*Costs_FirstYear!BS34*Savings_FirstYear!BT34/100</f>
        <v>245.53418492982564</v>
      </c>
      <c r="DE34" s="88">
        <f>50%*Costs_FirstYear!BT34*Savings_FirstYear!BU34/100</f>
        <v>246.4507984358695</v>
      </c>
      <c r="DF34" s="88">
        <f>50%*Costs_FirstYear!BU34*Savings_FirstYear!BV34/100</f>
        <v>247.37518713454145</v>
      </c>
      <c r="DG34" s="88">
        <f>50%*Costs_FirstYear!BV34*Savings_FirstYear!BW34/100</f>
        <v>248.30059638306659</v>
      </c>
      <c r="DH34" s="88">
        <f>50%*Costs_FirstYear!BW34*Savings_FirstYear!BX34/100</f>
        <v>249.22332434414332</v>
      </c>
      <c r="DI34" s="88">
        <f>50%*Costs_FirstYear!BX34*Savings_FirstYear!BY34/100</f>
        <v>250.14492060317411</v>
      </c>
      <c r="DJ34" s="88">
        <f>50%*Costs_FirstYear!BY34*Savings_FirstYear!BZ34/100</f>
        <v>251.06649347482687</v>
      </c>
      <c r="DK34" s="88">
        <f>50%*Costs_FirstYear!BZ34*Savings_FirstYear!CA34/100</f>
        <v>251.98837555106002</v>
      </c>
      <c r="DL34" s="88">
        <f>50%*Costs_FirstYear!CA34*Savings_FirstYear!CB34/100</f>
        <v>252.9107609466061</v>
      </c>
      <c r="DM34" s="88">
        <f>50%*Costs_FirstYear!CB34*Savings_FirstYear!CC34/100</f>
        <v>253.83487799250125</v>
      </c>
    </row>
    <row r="35" spans="2:117" x14ac:dyDescent="0.35">
      <c r="B35" s="27" t="s">
        <v>2099</v>
      </c>
      <c r="C35" s="27" t="s">
        <v>312</v>
      </c>
      <c r="D35" s="86">
        <f t="shared" si="37"/>
        <v>0</v>
      </c>
      <c r="E35" s="86">
        <f t="shared" si="0"/>
        <v>0</v>
      </c>
      <c r="F35" s="86">
        <f t="shared" si="1"/>
        <v>0</v>
      </c>
      <c r="G35" s="86">
        <f t="shared" si="2"/>
        <v>0</v>
      </c>
      <c r="H35" s="86">
        <f t="shared" si="3"/>
        <v>0</v>
      </c>
      <c r="I35" s="86">
        <f t="shared" si="4"/>
        <v>0</v>
      </c>
      <c r="J35" s="86">
        <f t="shared" si="5"/>
        <v>0</v>
      </c>
      <c r="K35" s="86">
        <f t="shared" si="6"/>
        <v>121.62609080247347</v>
      </c>
      <c r="L35" s="86">
        <f t="shared" si="7"/>
        <v>165.21764286287907</v>
      </c>
      <c r="M35" s="86">
        <f t="shared" si="8"/>
        <v>208.77963894738875</v>
      </c>
      <c r="N35" s="86">
        <f t="shared" si="9"/>
        <v>161.95373319866997</v>
      </c>
      <c r="O35" s="86">
        <f t="shared" si="10"/>
        <v>161.99143053335786</v>
      </c>
      <c r="P35" s="86">
        <f t="shared" si="11"/>
        <v>162.04532849885041</v>
      </c>
      <c r="Q35" s="86">
        <f t="shared" si="12"/>
        <v>162.11543091747265</v>
      </c>
      <c r="R35" s="86">
        <f t="shared" si="13"/>
        <v>162.36576029552904</v>
      </c>
      <c r="S35" s="86">
        <f t="shared" si="14"/>
        <v>162.84546743582797</v>
      </c>
      <c r="T35" s="86">
        <f t="shared" si="15"/>
        <v>163.45229052098594</v>
      </c>
      <c r="U35" s="86">
        <f t="shared" si="16"/>
        <v>164.24261203944425</v>
      </c>
      <c r="V35" s="86">
        <f t="shared" si="17"/>
        <v>165.27725114388156</v>
      </c>
      <c r="W35" s="86">
        <f t="shared" si="18"/>
        <v>166.42474318375909</v>
      </c>
      <c r="X35" s="86">
        <f t="shared" si="19"/>
        <v>167.65223980976117</v>
      </c>
      <c r="Y35" s="86">
        <f t="shared" si="20"/>
        <v>168.89722274985897</v>
      </c>
      <c r="Z35" s="86">
        <f t="shared" si="21"/>
        <v>170.37266609418896</v>
      </c>
      <c r="AA35" s="86">
        <f t="shared" si="22"/>
        <v>171.99144996143022</v>
      </c>
      <c r="AB35" s="86">
        <f t="shared" si="23"/>
        <v>173.71616438757414</v>
      </c>
      <c r="AC35" s="86">
        <f t="shared" si="24"/>
        <v>175.48051901884429</v>
      </c>
      <c r="AD35" s="86">
        <f t="shared" si="25"/>
        <v>177.25528995630629</v>
      </c>
      <c r="AE35" s="86">
        <f t="shared" si="26"/>
        <v>179.03805423050778</v>
      </c>
      <c r="AF35" s="86">
        <f t="shared" si="27"/>
        <v>180.82980461057508</v>
      </c>
      <c r="AG35" s="86">
        <f t="shared" si="28"/>
        <v>182.55491052818005</v>
      </c>
      <c r="AH35" s="86">
        <f t="shared" si="29"/>
        <v>184.29945293203014</v>
      </c>
      <c r="AI35" s="86">
        <f t="shared" si="30"/>
        <v>186.0627247134731</v>
      </c>
      <c r="AJ35" s="86">
        <f t="shared" si="31"/>
        <v>187.84131650205515</v>
      </c>
      <c r="AK35" s="86">
        <f t="shared" si="32"/>
        <v>189.63499592800704</v>
      </c>
      <c r="AL35" s="86">
        <f t="shared" si="33"/>
        <v>191.44451186935893</v>
      </c>
      <c r="AM35" s="86">
        <f t="shared" si="34"/>
        <v>193.2704480906568</v>
      </c>
      <c r="AN35" s="86">
        <f t="shared" si="35"/>
        <v>195.11293303027804</v>
      </c>
      <c r="AO35" s="86">
        <f t="shared" si="36"/>
        <v>196.97255280552557</v>
      </c>
      <c r="AP35" s="87">
        <f>50%*Costs_FirstYear!AQ35*Savings_FirstYear!AR35/100</f>
        <v>0</v>
      </c>
      <c r="AQ35" s="87">
        <f>50%*Costs_FirstYear!AR35*Savings_FirstYear!AS35/100</f>
        <v>0</v>
      </c>
      <c r="AR35" s="87">
        <f>50%*Costs_FirstYear!AS35*Savings_FirstYear!AT35/100</f>
        <v>0</v>
      </c>
      <c r="AS35" s="87">
        <f>50%*Costs_FirstYear!AT35*Savings_FirstYear!AU35/100</f>
        <v>0</v>
      </c>
      <c r="AT35" s="87">
        <f>50%*Costs_FirstYear!AU35*Savings_FirstYear!AV35/100</f>
        <v>0</v>
      </c>
      <c r="AU35" s="87">
        <f>50%*Costs_FirstYear!AV35*Savings_FirstYear!AW35/100</f>
        <v>0</v>
      </c>
      <c r="AV35" s="87">
        <f>50%*Costs_FirstYear!AW35*Savings_FirstYear!AX35/100</f>
        <v>0</v>
      </c>
      <c r="AW35" s="87">
        <f>50%*Costs_FirstYear!AX35*Savings_FirstYear!AY35/100</f>
        <v>60.813045401236735</v>
      </c>
      <c r="AX35" s="87">
        <f>50%*Costs_FirstYear!AY35*Savings_FirstYear!AZ35/100</f>
        <v>82.608821431439537</v>
      </c>
      <c r="AY35" s="87">
        <f>50%*Costs_FirstYear!AZ35*Savings_FirstYear!BA35/100</f>
        <v>104.38981947369437</v>
      </c>
      <c r="AZ35" s="87">
        <f>50%*Costs_FirstYear!BA35*Savings_FirstYear!BB35/100</f>
        <v>80.976866599334983</v>
      </c>
      <c r="BA35" s="87">
        <f>50%*Costs_FirstYear!BB35*Savings_FirstYear!BC35/100</f>
        <v>80.995715266678928</v>
      </c>
      <c r="BB35" s="87">
        <f>50%*Costs_FirstYear!BC35*Savings_FirstYear!BD35/100</f>
        <v>81.022664249425205</v>
      </c>
      <c r="BC35" s="87">
        <f>50%*Costs_FirstYear!BD35*Savings_FirstYear!BE35/100</f>
        <v>81.057715458736325</v>
      </c>
      <c r="BD35" s="87">
        <f>50%*Costs_FirstYear!BE35*Savings_FirstYear!BF35/100</f>
        <v>81.182880147764521</v>
      </c>
      <c r="BE35" s="87">
        <f>50%*Costs_FirstYear!BF35*Savings_FirstYear!BG35/100</f>
        <v>81.422733717913985</v>
      </c>
      <c r="BF35" s="87">
        <f>50%*Costs_FirstYear!BG35*Savings_FirstYear!BH35/100</f>
        <v>81.72614526049297</v>
      </c>
      <c r="BG35" s="87">
        <f>50%*Costs_FirstYear!BH35*Savings_FirstYear!BI35/100</f>
        <v>82.121306019722127</v>
      </c>
      <c r="BH35" s="87">
        <f>50%*Costs_FirstYear!BI35*Savings_FirstYear!BJ35/100</f>
        <v>82.638625571940779</v>
      </c>
      <c r="BI35" s="87">
        <f>50%*Costs_FirstYear!BJ35*Savings_FirstYear!BK35/100</f>
        <v>83.212371591879545</v>
      </c>
      <c r="BJ35" s="87">
        <f>50%*Costs_FirstYear!BK35*Savings_FirstYear!BL35/100</f>
        <v>83.826119904880585</v>
      </c>
      <c r="BK35" s="87">
        <f>50%*Costs_FirstYear!BL35*Savings_FirstYear!BM35/100</f>
        <v>84.448611374929484</v>
      </c>
      <c r="BL35" s="87">
        <f>50%*Costs_FirstYear!BM35*Savings_FirstYear!BN35/100</f>
        <v>85.186333047094479</v>
      </c>
      <c r="BM35" s="87">
        <f>50%*Costs_FirstYear!BN35*Savings_FirstYear!BO35/100</f>
        <v>85.99572498071511</v>
      </c>
      <c r="BN35" s="87">
        <f>50%*Costs_FirstYear!BO35*Savings_FirstYear!BP35/100</f>
        <v>86.85808219378707</v>
      </c>
      <c r="BO35" s="87">
        <f>50%*Costs_FirstYear!BP35*Savings_FirstYear!BQ35/100</f>
        <v>87.740259509422145</v>
      </c>
      <c r="BP35" s="87">
        <f>50%*Costs_FirstYear!BQ35*Savings_FirstYear!BR35/100</f>
        <v>88.627644978153143</v>
      </c>
      <c r="BQ35" s="87">
        <f>50%*Costs_FirstYear!BR35*Savings_FirstYear!BS35/100</f>
        <v>89.519027115253891</v>
      </c>
      <c r="BR35" s="87">
        <f>50%*Costs_FirstYear!BS35*Savings_FirstYear!BT35/100</f>
        <v>90.414902305287541</v>
      </c>
      <c r="BS35" s="87">
        <f>50%*Costs_FirstYear!BT35*Savings_FirstYear!BU35/100</f>
        <v>91.277455264090023</v>
      </c>
      <c r="BT35" s="87">
        <f>50%*Costs_FirstYear!BU35*Savings_FirstYear!BV35/100</f>
        <v>92.149726466015068</v>
      </c>
      <c r="BU35" s="87">
        <f>50%*Costs_FirstYear!BV35*Savings_FirstYear!BW35/100</f>
        <v>93.031362356736551</v>
      </c>
      <c r="BV35" s="87">
        <f>50%*Costs_FirstYear!BW35*Savings_FirstYear!BX35/100</f>
        <v>93.920658251027575</v>
      </c>
      <c r="BW35" s="87">
        <f>50%*Costs_FirstYear!BX35*Savings_FirstYear!BY35/100</f>
        <v>94.817497964003522</v>
      </c>
      <c r="BX35" s="87">
        <f>50%*Costs_FirstYear!BY35*Savings_FirstYear!BZ35/100</f>
        <v>95.722255934679467</v>
      </c>
      <c r="BY35" s="87">
        <f>50%*Costs_FirstYear!BZ35*Savings_FirstYear!CA35/100</f>
        <v>96.6352240453284</v>
      </c>
      <c r="BZ35" s="87">
        <f>50%*Costs_FirstYear!CA35*Savings_FirstYear!CB35/100</f>
        <v>97.556466515139022</v>
      </c>
      <c r="CA35" s="87">
        <f>50%*Costs_FirstYear!CB35*Savings_FirstYear!CC35/100</f>
        <v>98.486276402762783</v>
      </c>
      <c r="CB35" s="88">
        <f>50%*Costs_FirstYear!AQ35*Savings_FirstYear!AR35/100</f>
        <v>0</v>
      </c>
      <c r="CC35" s="88">
        <f>50%*Costs_FirstYear!AR35*Savings_FirstYear!AS35/100</f>
        <v>0</v>
      </c>
      <c r="CD35" s="88">
        <f>50%*Costs_FirstYear!AS35*Savings_FirstYear!AT35/100</f>
        <v>0</v>
      </c>
      <c r="CE35" s="88">
        <f>50%*Costs_FirstYear!AT35*Savings_FirstYear!AU35/100</f>
        <v>0</v>
      </c>
      <c r="CF35" s="88">
        <f>50%*Costs_FirstYear!AU35*Savings_FirstYear!AV35/100</f>
        <v>0</v>
      </c>
      <c r="CG35" s="88">
        <f>50%*Costs_FirstYear!AV35*Savings_FirstYear!AW35/100</f>
        <v>0</v>
      </c>
      <c r="CH35" s="88">
        <f>50%*Costs_FirstYear!AW35*Savings_FirstYear!AX35/100</f>
        <v>0</v>
      </c>
      <c r="CI35" s="88">
        <f>50%*Costs_FirstYear!AX35*Savings_FirstYear!AY35/100</f>
        <v>60.813045401236735</v>
      </c>
      <c r="CJ35" s="88">
        <f>50%*Costs_FirstYear!AY35*Savings_FirstYear!AZ35/100</f>
        <v>82.608821431439537</v>
      </c>
      <c r="CK35" s="88">
        <f>50%*Costs_FirstYear!AZ35*Savings_FirstYear!BA35/100</f>
        <v>104.38981947369437</v>
      </c>
      <c r="CL35" s="88">
        <f>50%*Costs_FirstYear!BA35*Savings_FirstYear!BB35/100</f>
        <v>80.976866599334983</v>
      </c>
      <c r="CM35" s="88">
        <f>50%*Costs_FirstYear!BB35*Savings_FirstYear!BC35/100</f>
        <v>80.995715266678928</v>
      </c>
      <c r="CN35" s="88">
        <f>50%*Costs_FirstYear!BC35*Savings_FirstYear!BD35/100</f>
        <v>81.022664249425205</v>
      </c>
      <c r="CO35" s="88">
        <f>50%*Costs_FirstYear!BD35*Savings_FirstYear!BE35/100</f>
        <v>81.057715458736325</v>
      </c>
      <c r="CP35" s="88">
        <f>50%*Costs_FirstYear!BE35*Savings_FirstYear!BF35/100</f>
        <v>81.182880147764521</v>
      </c>
      <c r="CQ35" s="88">
        <f>50%*Costs_FirstYear!BF35*Savings_FirstYear!BG35/100</f>
        <v>81.422733717913985</v>
      </c>
      <c r="CR35" s="88">
        <f>50%*Costs_FirstYear!BG35*Savings_FirstYear!BH35/100</f>
        <v>81.72614526049297</v>
      </c>
      <c r="CS35" s="88">
        <f>50%*Costs_FirstYear!BH35*Savings_FirstYear!BI35/100</f>
        <v>82.121306019722127</v>
      </c>
      <c r="CT35" s="88">
        <f>50%*Costs_FirstYear!BI35*Savings_FirstYear!BJ35/100</f>
        <v>82.638625571940779</v>
      </c>
      <c r="CU35" s="88">
        <f>50%*Costs_FirstYear!BJ35*Savings_FirstYear!BK35/100</f>
        <v>83.212371591879545</v>
      </c>
      <c r="CV35" s="88">
        <f>50%*Costs_FirstYear!BK35*Savings_FirstYear!BL35/100</f>
        <v>83.826119904880585</v>
      </c>
      <c r="CW35" s="88">
        <f>50%*Costs_FirstYear!BL35*Savings_FirstYear!BM35/100</f>
        <v>84.448611374929484</v>
      </c>
      <c r="CX35" s="88">
        <f>50%*Costs_FirstYear!BM35*Savings_FirstYear!BN35/100</f>
        <v>85.186333047094479</v>
      </c>
      <c r="CY35" s="88">
        <f>50%*Costs_FirstYear!BN35*Savings_FirstYear!BO35/100</f>
        <v>85.99572498071511</v>
      </c>
      <c r="CZ35" s="88">
        <f>50%*Costs_FirstYear!BO35*Savings_FirstYear!BP35/100</f>
        <v>86.85808219378707</v>
      </c>
      <c r="DA35" s="88">
        <f>50%*Costs_FirstYear!BP35*Savings_FirstYear!BQ35/100</f>
        <v>87.740259509422145</v>
      </c>
      <c r="DB35" s="88">
        <f>50%*Costs_FirstYear!BQ35*Savings_FirstYear!BR35/100</f>
        <v>88.627644978153143</v>
      </c>
      <c r="DC35" s="88">
        <f>50%*Costs_FirstYear!BR35*Savings_FirstYear!BS35/100</f>
        <v>89.519027115253891</v>
      </c>
      <c r="DD35" s="88">
        <f>50%*Costs_FirstYear!BS35*Savings_FirstYear!BT35/100</f>
        <v>90.414902305287541</v>
      </c>
      <c r="DE35" s="88">
        <f>50%*Costs_FirstYear!BT35*Savings_FirstYear!BU35/100</f>
        <v>91.277455264090023</v>
      </c>
      <c r="DF35" s="88">
        <f>50%*Costs_FirstYear!BU35*Savings_FirstYear!BV35/100</f>
        <v>92.149726466015068</v>
      </c>
      <c r="DG35" s="88">
        <f>50%*Costs_FirstYear!BV35*Savings_FirstYear!BW35/100</f>
        <v>93.031362356736551</v>
      </c>
      <c r="DH35" s="88">
        <f>50%*Costs_FirstYear!BW35*Savings_FirstYear!BX35/100</f>
        <v>93.920658251027575</v>
      </c>
      <c r="DI35" s="88">
        <f>50%*Costs_FirstYear!BX35*Savings_FirstYear!BY35/100</f>
        <v>94.817497964003522</v>
      </c>
      <c r="DJ35" s="88">
        <f>50%*Costs_FirstYear!BY35*Savings_FirstYear!BZ35/100</f>
        <v>95.722255934679467</v>
      </c>
      <c r="DK35" s="88">
        <f>50%*Costs_FirstYear!BZ35*Savings_FirstYear!CA35/100</f>
        <v>96.6352240453284</v>
      </c>
      <c r="DL35" s="88">
        <f>50%*Costs_FirstYear!CA35*Savings_FirstYear!CB35/100</f>
        <v>97.556466515139022</v>
      </c>
      <c r="DM35" s="88">
        <f>50%*Costs_FirstYear!CB35*Savings_FirstYear!CC35/100</f>
        <v>98.486276402762783</v>
      </c>
    </row>
    <row r="36" spans="2:117" x14ac:dyDescent="0.35">
      <c r="B36" s="27" t="s">
        <v>2100</v>
      </c>
      <c r="C36" s="27" t="s">
        <v>41</v>
      </c>
      <c r="D36" s="86">
        <f t="shared" si="37"/>
        <v>0</v>
      </c>
      <c r="E36" s="86">
        <f t="shared" si="0"/>
        <v>0</v>
      </c>
      <c r="F36" s="86">
        <f t="shared" si="1"/>
        <v>0</v>
      </c>
      <c r="G36" s="86">
        <f t="shared" si="2"/>
        <v>0</v>
      </c>
      <c r="H36" s="86">
        <f t="shared" si="3"/>
        <v>0</v>
      </c>
      <c r="I36" s="86">
        <f t="shared" si="4"/>
        <v>0</v>
      </c>
      <c r="J36" s="86">
        <f t="shared" si="5"/>
        <v>0</v>
      </c>
      <c r="K36" s="86">
        <f t="shared" si="6"/>
        <v>974.66698910158698</v>
      </c>
      <c r="L36" s="86">
        <f t="shared" si="7"/>
        <v>964.68038455720807</v>
      </c>
      <c r="M36" s="86">
        <f t="shared" si="8"/>
        <v>954.79370512320293</v>
      </c>
      <c r="N36" s="86">
        <f t="shared" si="9"/>
        <v>945.00595153392862</v>
      </c>
      <c r="O36" s="86">
        <f t="shared" si="10"/>
        <v>935.31613451640067</v>
      </c>
      <c r="P36" s="86">
        <f t="shared" si="11"/>
        <v>925.72327469036895</v>
      </c>
      <c r="Q36" s="86">
        <f t="shared" si="12"/>
        <v>916.22640246938931</v>
      </c>
      <c r="R36" s="86">
        <f t="shared" si="13"/>
        <v>908.57705493982212</v>
      </c>
      <c r="S36" s="86">
        <f t="shared" si="14"/>
        <v>902.65331279928603</v>
      </c>
      <c r="T36" s="86">
        <f t="shared" si="15"/>
        <v>896.75400986749798</v>
      </c>
      <c r="U36" s="86">
        <f t="shared" si="16"/>
        <v>892.01836360585776</v>
      </c>
      <c r="V36" s="86">
        <f t="shared" si="17"/>
        <v>889.28410230120119</v>
      </c>
      <c r="W36" s="86">
        <f t="shared" si="18"/>
        <v>886.51137616299343</v>
      </c>
      <c r="X36" s="86">
        <f t="shared" si="19"/>
        <v>883.70122888597336</v>
      </c>
      <c r="Y36" s="86">
        <f t="shared" si="20"/>
        <v>880.85783820901986</v>
      </c>
      <c r="Z36" s="86">
        <f t="shared" si="21"/>
        <v>880.37261457134878</v>
      </c>
      <c r="AA36" s="86">
        <f t="shared" si="22"/>
        <v>880.43084369356711</v>
      </c>
      <c r="AB36" s="86">
        <f t="shared" si="23"/>
        <v>880.4110354465771</v>
      </c>
      <c r="AC36" s="86">
        <f t="shared" si="24"/>
        <v>880.32567150630075</v>
      </c>
      <c r="AD36" s="86">
        <f t="shared" si="25"/>
        <v>880.18263239471298</v>
      </c>
      <c r="AE36" s="86">
        <f t="shared" si="26"/>
        <v>879.98407085860674</v>
      </c>
      <c r="AF36" s="86">
        <f t="shared" si="27"/>
        <v>879.73544092057728</v>
      </c>
      <c r="AG36" s="86">
        <f t="shared" si="28"/>
        <v>880.06865685584626</v>
      </c>
      <c r="AH36" s="86">
        <f t="shared" si="29"/>
        <v>880.39719593513621</v>
      </c>
      <c r="AI36" s="86">
        <f t="shared" si="30"/>
        <v>880.69338461602149</v>
      </c>
      <c r="AJ36" s="86">
        <f t="shared" si="31"/>
        <v>880.96286440753533</v>
      </c>
      <c r="AK36" s="86">
        <f t="shared" si="32"/>
        <v>881.21680920944391</v>
      </c>
      <c r="AL36" s="86">
        <f t="shared" si="33"/>
        <v>881.45738630662129</v>
      </c>
      <c r="AM36" s="86">
        <f t="shared" si="34"/>
        <v>881.68421053435054</v>
      </c>
      <c r="AN36" s="86">
        <f t="shared" si="35"/>
        <v>881.89837930575459</v>
      </c>
      <c r="AO36" s="86">
        <f t="shared" si="36"/>
        <v>882.10690966815309</v>
      </c>
      <c r="AP36" s="87">
        <f>50%*Costs_FirstYear!AQ36*Savings_FirstYear!AR36/100</f>
        <v>0</v>
      </c>
      <c r="AQ36" s="87">
        <f>50%*Costs_FirstYear!AR36*Savings_FirstYear!AS36/100</f>
        <v>0</v>
      </c>
      <c r="AR36" s="87">
        <f>50%*Costs_FirstYear!AS36*Savings_FirstYear!AT36/100</f>
        <v>0</v>
      </c>
      <c r="AS36" s="87">
        <f>50%*Costs_FirstYear!AT36*Savings_FirstYear!AU36/100</f>
        <v>0</v>
      </c>
      <c r="AT36" s="87">
        <f>50%*Costs_FirstYear!AU36*Savings_FirstYear!AV36/100</f>
        <v>0</v>
      </c>
      <c r="AU36" s="87">
        <f>50%*Costs_FirstYear!AV36*Savings_FirstYear!AW36/100</f>
        <v>0</v>
      </c>
      <c r="AV36" s="87">
        <f>50%*Costs_FirstYear!AW36*Savings_FirstYear!AX36/100</f>
        <v>0</v>
      </c>
      <c r="AW36" s="87">
        <f>50%*Costs_FirstYear!AX36*Savings_FirstYear!AY36/100</f>
        <v>487.33349455079349</v>
      </c>
      <c r="AX36" s="87">
        <f>50%*Costs_FirstYear!AY36*Savings_FirstYear!AZ36/100</f>
        <v>482.34019227860404</v>
      </c>
      <c r="AY36" s="87">
        <f>50%*Costs_FirstYear!AZ36*Savings_FirstYear!BA36/100</f>
        <v>477.39685256160146</v>
      </c>
      <c r="AZ36" s="87">
        <f>50%*Costs_FirstYear!BA36*Savings_FirstYear!BB36/100</f>
        <v>472.50297576696431</v>
      </c>
      <c r="BA36" s="87">
        <f>50%*Costs_FirstYear!BB36*Savings_FirstYear!BC36/100</f>
        <v>467.65806725820033</v>
      </c>
      <c r="BB36" s="87">
        <f>50%*Costs_FirstYear!BC36*Savings_FirstYear!BD36/100</f>
        <v>462.86163734518448</v>
      </c>
      <c r="BC36" s="87">
        <f>50%*Costs_FirstYear!BD36*Savings_FirstYear!BE36/100</f>
        <v>458.11320123469466</v>
      </c>
      <c r="BD36" s="87">
        <f>50%*Costs_FirstYear!BE36*Savings_FirstYear!BF36/100</f>
        <v>454.28852746991106</v>
      </c>
      <c r="BE36" s="87">
        <f>50%*Costs_FirstYear!BF36*Savings_FirstYear!BG36/100</f>
        <v>451.32665639964301</v>
      </c>
      <c r="BF36" s="87">
        <f>50%*Costs_FirstYear!BG36*Savings_FirstYear!BH36/100</f>
        <v>448.37700493374899</v>
      </c>
      <c r="BG36" s="87">
        <f>50%*Costs_FirstYear!BH36*Savings_FirstYear!BI36/100</f>
        <v>446.00918180292888</v>
      </c>
      <c r="BH36" s="87">
        <f>50%*Costs_FirstYear!BI36*Savings_FirstYear!BJ36/100</f>
        <v>444.64205115060059</v>
      </c>
      <c r="BI36" s="87">
        <f>50%*Costs_FirstYear!BJ36*Savings_FirstYear!BK36/100</f>
        <v>443.25568808149671</v>
      </c>
      <c r="BJ36" s="87">
        <f>50%*Costs_FirstYear!BK36*Savings_FirstYear!BL36/100</f>
        <v>441.85061444298668</v>
      </c>
      <c r="BK36" s="87">
        <f>50%*Costs_FirstYear!BL36*Savings_FirstYear!BM36/100</f>
        <v>440.42891910450993</v>
      </c>
      <c r="BL36" s="87">
        <f>50%*Costs_FirstYear!BM36*Savings_FirstYear!BN36/100</f>
        <v>440.18630728567439</v>
      </c>
      <c r="BM36" s="87">
        <f>50%*Costs_FirstYear!BN36*Savings_FirstYear!BO36/100</f>
        <v>440.21542184678356</v>
      </c>
      <c r="BN36" s="87">
        <f>50%*Costs_FirstYear!BO36*Savings_FirstYear!BP36/100</f>
        <v>440.20551772328855</v>
      </c>
      <c r="BO36" s="87">
        <f>50%*Costs_FirstYear!BP36*Savings_FirstYear!BQ36/100</f>
        <v>440.16283575315038</v>
      </c>
      <c r="BP36" s="87">
        <f>50%*Costs_FirstYear!BQ36*Savings_FirstYear!BR36/100</f>
        <v>440.09131619735649</v>
      </c>
      <c r="BQ36" s="87">
        <f>50%*Costs_FirstYear!BR36*Savings_FirstYear!BS36/100</f>
        <v>439.99203542930337</v>
      </c>
      <c r="BR36" s="87">
        <f>50%*Costs_FirstYear!BS36*Savings_FirstYear!BT36/100</f>
        <v>439.86772046028864</v>
      </c>
      <c r="BS36" s="87">
        <f>50%*Costs_FirstYear!BT36*Savings_FirstYear!BU36/100</f>
        <v>440.03432842792313</v>
      </c>
      <c r="BT36" s="87">
        <f>50%*Costs_FirstYear!BU36*Savings_FirstYear!BV36/100</f>
        <v>440.19859796756811</v>
      </c>
      <c r="BU36" s="87">
        <f>50%*Costs_FirstYear!BV36*Savings_FirstYear!BW36/100</f>
        <v>440.34669230801074</v>
      </c>
      <c r="BV36" s="87">
        <f>50%*Costs_FirstYear!BW36*Savings_FirstYear!BX36/100</f>
        <v>440.48143220376767</v>
      </c>
      <c r="BW36" s="87">
        <f>50%*Costs_FirstYear!BX36*Savings_FirstYear!BY36/100</f>
        <v>440.60840460472195</v>
      </c>
      <c r="BX36" s="87">
        <f>50%*Costs_FirstYear!BY36*Savings_FirstYear!BZ36/100</f>
        <v>440.72869315331064</v>
      </c>
      <c r="BY36" s="87">
        <f>50%*Costs_FirstYear!BZ36*Savings_FirstYear!CA36/100</f>
        <v>440.84210526717527</v>
      </c>
      <c r="BZ36" s="87">
        <f>50%*Costs_FirstYear!CA36*Savings_FirstYear!CB36/100</f>
        <v>440.94918965287729</v>
      </c>
      <c r="CA36" s="87">
        <f>50%*Costs_FirstYear!CB36*Savings_FirstYear!CC36/100</f>
        <v>441.05345483407655</v>
      </c>
      <c r="CB36" s="88">
        <f>50%*Costs_FirstYear!AQ36*Savings_FirstYear!AR36/100</f>
        <v>0</v>
      </c>
      <c r="CC36" s="88">
        <f>50%*Costs_FirstYear!AR36*Savings_FirstYear!AS36/100</f>
        <v>0</v>
      </c>
      <c r="CD36" s="88">
        <f>50%*Costs_FirstYear!AS36*Savings_FirstYear!AT36/100</f>
        <v>0</v>
      </c>
      <c r="CE36" s="88">
        <f>50%*Costs_FirstYear!AT36*Savings_FirstYear!AU36/100</f>
        <v>0</v>
      </c>
      <c r="CF36" s="88">
        <f>50%*Costs_FirstYear!AU36*Savings_FirstYear!AV36/100</f>
        <v>0</v>
      </c>
      <c r="CG36" s="88">
        <f>50%*Costs_FirstYear!AV36*Savings_FirstYear!AW36/100</f>
        <v>0</v>
      </c>
      <c r="CH36" s="88">
        <f>50%*Costs_FirstYear!AW36*Savings_FirstYear!AX36/100</f>
        <v>0</v>
      </c>
      <c r="CI36" s="88">
        <f>50%*Costs_FirstYear!AX36*Savings_FirstYear!AY36/100</f>
        <v>487.33349455079349</v>
      </c>
      <c r="CJ36" s="88">
        <f>50%*Costs_FirstYear!AY36*Savings_FirstYear!AZ36/100</f>
        <v>482.34019227860404</v>
      </c>
      <c r="CK36" s="88">
        <f>50%*Costs_FirstYear!AZ36*Savings_FirstYear!BA36/100</f>
        <v>477.39685256160146</v>
      </c>
      <c r="CL36" s="88">
        <f>50%*Costs_FirstYear!BA36*Savings_FirstYear!BB36/100</f>
        <v>472.50297576696431</v>
      </c>
      <c r="CM36" s="88">
        <f>50%*Costs_FirstYear!BB36*Savings_FirstYear!BC36/100</f>
        <v>467.65806725820033</v>
      </c>
      <c r="CN36" s="88">
        <f>50%*Costs_FirstYear!BC36*Savings_FirstYear!BD36/100</f>
        <v>462.86163734518448</v>
      </c>
      <c r="CO36" s="88">
        <f>50%*Costs_FirstYear!BD36*Savings_FirstYear!BE36/100</f>
        <v>458.11320123469466</v>
      </c>
      <c r="CP36" s="88">
        <f>50%*Costs_FirstYear!BE36*Savings_FirstYear!BF36/100</f>
        <v>454.28852746991106</v>
      </c>
      <c r="CQ36" s="88">
        <f>50%*Costs_FirstYear!BF36*Savings_FirstYear!BG36/100</f>
        <v>451.32665639964301</v>
      </c>
      <c r="CR36" s="88">
        <f>50%*Costs_FirstYear!BG36*Savings_FirstYear!BH36/100</f>
        <v>448.37700493374899</v>
      </c>
      <c r="CS36" s="88">
        <f>50%*Costs_FirstYear!BH36*Savings_FirstYear!BI36/100</f>
        <v>446.00918180292888</v>
      </c>
      <c r="CT36" s="88">
        <f>50%*Costs_FirstYear!BI36*Savings_FirstYear!BJ36/100</f>
        <v>444.64205115060059</v>
      </c>
      <c r="CU36" s="88">
        <f>50%*Costs_FirstYear!BJ36*Savings_FirstYear!BK36/100</f>
        <v>443.25568808149671</v>
      </c>
      <c r="CV36" s="88">
        <f>50%*Costs_FirstYear!BK36*Savings_FirstYear!BL36/100</f>
        <v>441.85061444298668</v>
      </c>
      <c r="CW36" s="88">
        <f>50%*Costs_FirstYear!BL36*Savings_FirstYear!BM36/100</f>
        <v>440.42891910450993</v>
      </c>
      <c r="CX36" s="88">
        <f>50%*Costs_FirstYear!BM36*Savings_FirstYear!BN36/100</f>
        <v>440.18630728567439</v>
      </c>
      <c r="CY36" s="88">
        <f>50%*Costs_FirstYear!BN36*Savings_FirstYear!BO36/100</f>
        <v>440.21542184678356</v>
      </c>
      <c r="CZ36" s="88">
        <f>50%*Costs_FirstYear!BO36*Savings_FirstYear!BP36/100</f>
        <v>440.20551772328855</v>
      </c>
      <c r="DA36" s="88">
        <f>50%*Costs_FirstYear!BP36*Savings_FirstYear!BQ36/100</f>
        <v>440.16283575315038</v>
      </c>
      <c r="DB36" s="88">
        <f>50%*Costs_FirstYear!BQ36*Savings_FirstYear!BR36/100</f>
        <v>440.09131619735649</v>
      </c>
      <c r="DC36" s="88">
        <f>50%*Costs_FirstYear!BR36*Savings_FirstYear!BS36/100</f>
        <v>439.99203542930337</v>
      </c>
      <c r="DD36" s="88">
        <f>50%*Costs_FirstYear!BS36*Savings_FirstYear!BT36/100</f>
        <v>439.86772046028864</v>
      </c>
      <c r="DE36" s="88">
        <f>50%*Costs_FirstYear!BT36*Savings_FirstYear!BU36/100</f>
        <v>440.03432842792313</v>
      </c>
      <c r="DF36" s="88">
        <f>50%*Costs_FirstYear!BU36*Savings_FirstYear!BV36/100</f>
        <v>440.19859796756811</v>
      </c>
      <c r="DG36" s="88">
        <f>50%*Costs_FirstYear!BV36*Savings_FirstYear!BW36/100</f>
        <v>440.34669230801074</v>
      </c>
      <c r="DH36" s="88">
        <f>50%*Costs_FirstYear!BW36*Savings_FirstYear!BX36/100</f>
        <v>440.48143220376767</v>
      </c>
      <c r="DI36" s="88">
        <f>50%*Costs_FirstYear!BX36*Savings_FirstYear!BY36/100</f>
        <v>440.60840460472195</v>
      </c>
      <c r="DJ36" s="88">
        <f>50%*Costs_FirstYear!BY36*Savings_FirstYear!BZ36/100</f>
        <v>440.72869315331064</v>
      </c>
      <c r="DK36" s="88">
        <f>50%*Costs_FirstYear!BZ36*Savings_FirstYear!CA36/100</f>
        <v>440.84210526717527</v>
      </c>
      <c r="DL36" s="88">
        <f>50%*Costs_FirstYear!CA36*Savings_FirstYear!CB36/100</f>
        <v>440.94918965287729</v>
      </c>
      <c r="DM36" s="88">
        <f>50%*Costs_FirstYear!CB36*Savings_FirstYear!CC36/100</f>
        <v>441.05345483407655</v>
      </c>
    </row>
    <row r="37" spans="2:117" x14ac:dyDescent="0.35">
      <c r="B37" s="27" t="s">
        <v>2101</v>
      </c>
      <c r="C37" s="27" t="s">
        <v>67</v>
      </c>
      <c r="D37" s="86">
        <f t="shared" si="37"/>
        <v>0</v>
      </c>
      <c r="E37" s="86">
        <f t="shared" si="0"/>
        <v>0</v>
      </c>
      <c r="F37" s="86">
        <f t="shared" si="1"/>
        <v>0</v>
      </c>
      <c r="G37" s="86">
        <f t="shared" si="2"/>
        <v>0</v>
      </c>
      <c r="H37" s="86">
        <f t="shared" si="3"/>
        <v>0</v>
      </c>
      <c r="I37" s="86">
        <f t="shared" si="4"/>
        <v>0</v>
      </c>
      <c r="J37" s="86">
        <f t="shared" si="5"/>
        <v>0</v>
      </c>
      <c r="K37" s="86">
        <f t="shared" si="6"/>
        <v>716.4985222129967</v>
      </c>
      <c r="L37" s="86">
        <f t="shared" si="7"/>
        <v>960.080035564745</v>
      </c>
      <c r="M37" s="86">
        <f t="shared" si="8"/>
        <v>1202.7264513043308</v>
      </c>
      <c r="N37" s="86">
        <f t="shared" si="9"/>
        <v>905.61863640144247</v>
      </c>
      <c r="O37" s="86">
        <f t="shared" si="10"/>
        <v>904.76564151970467</v>
      </c>
      <c r="P37" s="86">
        <f t="shared" si="11"/>
        <v>903.99375141017981</v>
      </c>
      <c r="Q37" s="86">
        <f t="shared" si="12"/>
        <v>903.30279710512264</v>
      </c>
      <c r="R37" s="86">
        <f t="shared" si="13"/>
        <v>903.65884047736097</v>
      </c>
      <c r="S37" s="86">
        <f t="shared" si="14"/>
        <v>905.33341043152348</v>
      </c>
      <c r="T37" s="86">
        <f t="shared" si="15"/>
        <v>907.7060842579001</v>
      </c>
      <c r="U37" s="86">
        <f t="shared" si="16"/>
        <v>911.07659492235689</v>
      </c>
      <c r="V37" s="86">
        <f t="shared" si="17"/>
        <v>915.81057576646606</v>
      </c>
      <c r="W37" s="86">
        <f t="shared" si="18"/>
        <v>921.15908191995618</v>
      </c>
      <c r="X37" s="86">
        <f t="shared" si="19"/>
        <v>926.90698375294869</v>
      </c>
      <c r="Y37" s="86">
        <f t="shared" si="20"/>
        <v>932.68176304926305</v>
      </c>
      <c r="Z37" s="86">
        <f t="shared" si="21"/>
        <v>939.79369284852407</v>
      </c>
      <c r="AA37" s="86">
        <f t="shared" si="22"/>
        <v>947.70493429676208</v>
      </c>
      <c r="AB37" s="86">
        <f t="shared" si="23"/>
        <v>956.18724529660312</v>
      </c>
      <c r="AC37" s="86">
        <f t="shared" si="24"/>
        <v>964.80655549220478</v>
      </c>
      <c r="AD37" s="86">
        <f t="shared" si="25"/>
        <v>973.44586094550209</v>
      </c>
      <c r="AE37" s="86">
        <f t="shared" si="26"/>
        <v>982.10746325791831</v>
      </c>
      <c r="AF37" s="86">
        <f t="shared" si="27"/>
        <v>990.79649366287299</v>
      </c>
      <c r="AG37" s="86">
        <f t="shared" si="28"/>
        <v>998.24079769591788</v>
      </c>
      <c r="AH37" s="86">
        <f t="shared" si="29"/>
        <v>1005.7677186473204</v>
      </c>
      <c r="AI37" s="86">
        <f t="shared" si="30"/>
        <v>1013.3719264091706</v>
      </c>
      <c r="AJ37" s="86">
        <f t="shared" si="31"/>
        <v>1021.0295410098767</v>
      </c>
      <c r="AK37" s="86">
        <f t="shared" si="32"/>
        <v>1028.7423405346599</v>
      </c>
      <c r="AL37" s="86">
        <f t="shared" si="33"/>
        <v>1036.5148836794358</v>
      </c>
      <c r="AM37" s="86">
        <f t="shared" si="34"/>
        <v>1044.3498615876738</v>
      </c>
      <c r="AN37" s="86">
        <f t="shared" si="35"/>
        <v>1052.2457478074734</v>
      </c>
      <c r="AO37" s="86">
        <f t="shared" si="36"/>
        <v>1060.204052591039</v>
      </c>
      <c r="AP37" s="87">
        <f>50%*Costs_FirstYear!AQ37*Savings_FirstYear!AR37/100</f>
        <v>0</v>
      </c>
      <c r="AQ37" s="87">
        <f>50%*Costs_FirstYear!AR37*Savings_FirstYear!AS37/100</f>
        <v>0</v>
      </c>
      <c r="AR37" s="87">
        <f>50%*Costs_FirstYear!AS37*Savings_FirstYear!AT37/100</f>
        <v>0</v>
      </c>
      <c r="AS37" s="87">
        <f>50%*Costs_FirstYear!AT37*Savings_FirstYear!AU37/100</f>
        <v>0</v>
      </c>
      <c r="AT37" s="87">
        <f>50%*Costs_FirstYear!AU37*Savings_FirstYear!AV37/100</f>
        <v>0</v>
      </c>
      <c r="AU37" s="87">
        <f>50%*Costs_FirstYear!AV37*Savings_FirstYear!AW37/100</f>
        <v>0</v>
      </c>
      <c r="AV37" s="87">
        <f>50%*Costs_FirstYear!AW37*Savings_FirstYear!AX37/100</f>
        <v>0</v>
      </c>
      <c r="AW37" s="87">
        <f>50%*Costs_FirstYear!AX37*Savings_FirstYear!AY37/100</f>
        <v>358.24926110649835</v>
      </c>
      <c r="AX37" s="87">
        <f>50%*Costs_FirstYear!AY37*Savings_FirstYear!AZ37/100</f>
        <v>480.0400177823725</v>
      </c>
      <c r="AY37" s="87">
        <f>50%*Costs_FirstYear!AZ37*Savings_FirstYear!BA37/100</f>
        <v>601.3632256521654</v>
      </c>
      <c r="AZ37" s="87">
        <f>50%*Costs_FirstYear!BA37*Savings_FirstYear!BB37/100</f>
        <v>452.80931820072124</v>
      </c>
      <c r="BA37" s="87">
        <f>50%*Costs_FirstYear!BB37*Savings_FirstYear!BC37/100</f>
        <v>452.38282075985234</v>
      </c>
      <c r="BB37" s="87">
        <f>50%*Costs_FirstYear!BC37*Savings_FirstYear!BD37/100</f>
        <v>451.99687570508991</v>
      </c>
      <c r="BC37" s="87">
        <f>50%*Costs_FirstYear!BD37*Savings_FirstYear!BE37/100</f>
        <v>451.65139855256132</v>
      </c>
      <c r="BD37" s="87">
        <f>50%*Costs_FirstYear!BE37*Savings_FirstYear!BF37/100</f>
        <v>451.82942023868048</v>
      </c>
      <c r="BE37" s="87">
        <f>50%*Costs_FirstYear!BF37*Savings_FirstYear!BG37/100</f>
        <v>452.66670521576174</v>
      </c>
      <c r="BF37" s="87">
        <f>50%*Costs_FirstYear!BG37*Savings_FirstYear!BH37/100</f>
        <v>453.85304212895005</v>
      </c>
      <c r="BG37" s="87">
        <f>50%*Costs_FirstYear!BH37*Savings_FirstYear!BI37/100</f>
        <v>455.53829746117844</v>
      </c>
      <c r="BH37" s="87">
        <f>50%*Costs_FirstYear!BI37*Savings_FirstYear!BJ37/100</f>
        <v>457.90528788323303</v>
      </c>
      <c r="BI37" s="87">
        <f>50%*Costs_FirstYear!BJ37*Savings_FirstYear!BK37/100</f>
        <v>460.57954095997809</v>
      </c>
      <c r="BJ37" s="87">
        <f>50%*Costs_FirstYear!BK37*Savings_FirstYear!BL37/100</f>
        <v>463.45349187647435</v>
      </c>
      <c r="BK37" s="87">
        <f>50%*Costs_FirstYear!BL37*Savings_FirstYear!BM37/100</f>
        <v>466.34088152463153</v>
      </c>
      <c r="BL37" s="87">
        <f>50%*Costs_FirstYear!BM37*Savings_FirstYear!BN37/100</f>
        <v>469.89684642426204</v>
      </c>
      <c r="BM37" s="87">
        <f>50%*Costs_FirstYear!BN37*Savings_FirstYear!BO37/100</f>
        <v>473.85246714838104</v>
      </c>
      <c r="BN37" s="87">
        <f>50%*Costs_FirstYear!BO37*Savings_FirstYear!BP37/100</f>
        <v>478.09362264830156</v>
      </c>
      <c r="BO37" s="87">
        <f>50%*Costs_FirstYear!BP37*Savings_FirstYear!BQ37/100</f>
        <v>482.40327774610239</v>
      </c>
      <c r="BP37" s="87">
        <f>50%*Costs_FirstYear!BQ37*Savings_FirstYear!BR37/100</f>
        <v>486.72293047275105</v>
      </c>
      <c r="BQ37" s="87">
        <f>50%*Costs_FirstYear!BR37*Savings_FirstYear!BS37/100</f>
        <v>491.05373162895916</v>
      </c>
      <c r="BR37" s="87">
        <f>50%*Costs_FirstYear!BS37*Savings_FirstYear!BT37/100</f>
        <v>495.3982468314365</v>
      </c>
      <c r="BS37" s="87">
        <f>50%*Costs_FirstYear!BT37*Savings_FirstYear!BU37/100</f>
        <v>499.12039884795894</v>
      </c>
      <c r="BT37" s="87">
        <f>50%*Costs_FirstYear!BU37*Savings_FirstYear!BV37/100</f>
        <v>502.8838593236602</v>
      </c>
      <c r="BU37" s="87">
        <f>50%*Costs_FirstYear!BV37*Savings_FirstYear!BW37/100</f>
        <v>506.68596320458528</v>
      </c>
      <c r="BV37" s="87">
        <f>50%*Costs_FirstYear!BW37*Savings_FirstYear!BX37/100</f>
        <v>510.51477050493833</v>
      </c>
      <c r="BW37" s="87">
        <f>50%*Costs_FirstYear!BX37*Savings_FirstYear!BY37/100</f>
        <v>514.37117026732994</v>
      </c>
      <c r="BX37" s="87">
        <f>50%*Costs_FirstYear!BY37*Savings_FirstYear!BZ37/100</f>
        <v>518.2574418397179</v>
      </c>
      <c r="BY37" s="87">
        <f>50%*Costs_FirstYear!BZ37*Savings_FirstYear!CA37/100</f>
        <v>522.17493079383689</v>
      </c>
      <c r="BZ37" s="87">
        <f>50%*Costs_FirstYear!CA37*Savings_FirstYear!CB37/100</f>
        <v>526.12287390373672</v>
      </c>
      <c r="CA37" s="87">
        <f>50%*Costs_FirstYear!CB37*Savings_FirstYear!CC37/100</f>
        <v>530.10202629551952</v>
      </c>
      <c r="CB37" s="88">
        <f>50%*Costs_FirstYear!AQ37*Savings_FirstYear!AR37/100</f>
        <v>0</v>
      </c>
      <c r="CC37" s="88">
        <f>50%*Costs_FirstYear!AR37*Savings_FirstYear!AS37/100</f>
        <v>0</v>
      </c>
      <c r="CD37" s="88">
        <f>50%*Costs_FirstYear!AS37*Savings_FirstYear!AT37/100</f>
        <v>0</v>
      </c>
      <c r="CE37" s="88">
        <f>50%*Costs_FirstYear!AT37*Savings_FirstYear!AU37/100</f>
        <v>0</v>
      </c>
      <c r="CF37" s="88">
        <f>50%*Costs_FirstYear!AU37*Savings_FirstYear!AV37/100</f>
        <v>0</v>
      </c>
      <c r="CG37" s="88">
        <f>50%*Costs_FirstYear!AV37*Savings_FirstYear!AW37/100</f>
        <v>0</v>
      </c>
      <c r="CH37" s="88">
        <f>50%*Costs_FirstYear!AW37*Savings_FirstYear!AX37/100</f>
        <v>0</v>
      </c>
      <c r="CI37" s="88">
        <f>50%*Costs_FirstYear!AX37*Savings_FirstYear!AY37/100</f>
        <v>358.24926110649835</v>
      </c>
      <c r="CJ37" s="88">
        <f>50%*Costs_FirstYear!AY37*Savings_FirstYear!AZ37/100</f>
        <v>480.0400177823725</v>
      </c>
      <c r="CK37" s="88">
        <f>50%*Costs_FirstYear!AZ37*Savings_FirstYear!BA37/100</f>
        <v>601.3632256521654</v>
      </c>
      <c r="CL37" s="88">
        <f>50%*Costs_FirstYear!BA37*Savings_FirstYear!BB37/100</f>
        <v>452.80931820072124</v>
      </c>
      <c r="CM37" s="88">
        <f>50%*Costs_FirstYear!BB37*Savings_FirstYear!BC37/100</f>
        <v>452.38282075985234</v>
      </c>
      <c r="CN37" s="88">
        <f>50%*Costs_FirstYear!BC37*Savings_FirstYear!BD37/100</f>
        <v>451.99687570508991</v>
      </c>
      <c r="CO37" s="88">
        <f>50%*Costs_FirstYear!BD37*Savings_FirstYear!BE37/100</f>
        <v>451.65139855256132</v>
      </c>
      <c r="CP37" s="88">
        <f>50%*Costs_FirstYear!BE37*Savings_FirstYear!BF37/100</f>
        <v>451.82942023868048</v>
      </c>
      <c r="CQ37" s="88">
        <f>50%*Costs_FirstYear!BF37*Savings_FirstYear!BG37/100</f>
        <v>452.66670521576174</v>
      </c>
      <c r="CR37" s="88">
        <f>50%*Costs_FirstYear!BG37*Savings_FirstYear!BH37/100</f>
        <v>453.85304212895005</v>
      </c>
      <c r="CS37" s="88">
        <f>50%*Costs_FirstYear!BH37*Savings_FirstYear!BI37/100</f>
        <v>455.53829746117844</v>
      </c>
      <c r="CT37" s="88">
        <f>50%*Costs_FirstYear!BI37*Savings_FirstYear!BJ37/100</f>
        <v>457.90528788323303</v>
      </c>
      <c r="CU37" s="88">
        <f>50%*Costs_FirstYear!BJ37*Savings_FirstYear!BK37/100</f>
        <v>460.57954095997809</v>
      </c>
      <c r="CV37" s="88">
        <f>50%*Costs_FirstYear!BK37*Savings_FirstYear!BL37/100</f>
        <v>463.45349187647435</v>
      </c>
      <c r="CW37" s="88">
        <f>50%*Costs_FirstYear!BL37*Savings_FirstYear!BM37/100</f>
        <v>466.34088152463153</v>
      </c>
      <c r="CX37" s="88">
        <f>50%*Costs_FirstYear!BM37*Savings_FirstYear!BN37/100</f>
        <v>469.89684642426204</v>
      </c>
      <c r="CY37" s="88">
        <f>50%*Costs_FirstYear!BN37*Savings_FirstYear!BO37/100</f>
        <v>473.85246714838104</v>
      </c>
      <c r="CZ37" s="88">
        <f>50%*Costs_FirstYear!BO37*Savings_FirstYear!BP37/100</f>
        <v>478.09362264830156</v>
      </c>
      <c r="DA37" s="88">
        <f>50%*Costs_FirstYear!BP37*Savings_FirstYear!BQ37/100</f>
        <v>482.40327774610239</v>
      </c>
      <c r="DB37" s="88">
        <f>50%*Costs_FirstYear!BQ37*Savings_FirstYear!BR37/100</f>
        <v>486.72293047275105</v>
      </c>
      <c r="DC37" s="88">
        <f>50%*Costs_FirstYear!BR37*Savings_FirstYear!BS37/100</f>
        <v>491.05373162895916</v>
      </c>
      <c r="DD37" s="88">
        <f>50%*Costs_FirstYear!BS37*Savings_FirstYear!BT37/100</f>
        <v>495.3982468314365</v>
      </c>
      <c r="DE37" s="88">
        <f>50%*Costs_FirstYear!BT37*Savings_FirstYear!BU37/100</f>
        <v>499.12039884795894</v>
      </c>
      <c r="DF37" s="88">
        <f>50%*Costs_FirstYear!BU37*Savings_FirstYear!BV37/100</f>
        <v>502.8838593236602</v>
      </c>
      <c r="DG37" s="88">
        <f>50%*Costs_FirstYear!BV37*Savings_FirstYear!BW37/100</f>
        <v>506.68596320458528</v>
      </c>
      <c r="DH37" s="88">
        <f>50%*Costs_FirstYear!BW37*Savings_FirstYear!BX37/100</f>
        <v>510.51477050493833</v>
      </c>
      <c r="DI37" s="88">
        <f>50%*Costs_FirstYear!BX37*Savings_FirstYear!BY37/100</f>
        <v>514.37117026732994</v>
      </c>
      <c r="DJ37" s="88">
        <f>50%*Costs_FirstYear!BY37*Savings_FirstYear!BZ37/100</f>
        <v>518.2574418397179</v>
      </c>
      <c r="DK37" s="88">
        <f>50%*Costs_FirstYear!BZ37*Savings_FirstYear!CA37/100</f>
        <v>522.17493079383689</v>
      </c>
      <c r="DL37" s="88">
        <f>50%*Costs_FirstYear!CA37*Savings_FirstYear!CB37/100</f>
        <v>526.12287390373672</v>
      </c>
      <c r="DM37" s="88">
        <f>50%*Costs_FirstYear!CB37*Savings_FirstYear!CC37/100</f>
        <v>530.10202629551952</v>
      </c>
    </row>
    <row r="38" spans="2:117" x14ac:dyDescent="0.35">
      <c r="B38" s="27" t="s">
        <v>2102</v>
      </c>
      <c r="C38" s="27" t="s">
        <v>163</v>
      </c>
      <c r="D38" s="86">
        <f t="shared" si="37"/>
        <v>0</v>
      </c>
      <c r="E38" s="86">
        <f t="shared" si="0"/>
        <v>0</v>
      </c>
      <c r="F38" s="86">
        <f t="shared" si="1"/>
        <v>0</v>
      </c>
      <c r="G38" s="86">
        <f t="shared" si="2"/>
        <v>0</v>
      </c>
      <c r="H38" s="86">
        <f t="shared" si="3"/>
        <v>0</v>
      </c>
      <c r="I38" s="86">
        <f t="shared" si="4"/>
        <v>0</v>
      </c>
      <c r="J38" s="86">
        <f t="shared" si="5"/>
        <v>0</v>
      </c>
      <c r="K38" s="86">
        <f t="shared" si="6"/>
        <v>2.9282632915478954</v>
      </c>
      <c r="L38" s="86">
        <f t="shared" si="7"/>
        <v>39.740776522433485</v>
      </c>
      <c r="M38" s="86">
        <f t="shared" si="8"/>
        <v>76.835941350259063</v>
      </c>
      <c r="N38" s="86">
        <f t="shared" si="9"/>
        <v>91.19617725445309</v>
      </c>
      <c r="O38" s="86">
        <f t="shared" si="10"/>
        <v>120.79970888147845</v>
      </c>
      <c r="P38" s="86">
        <f t="shared" si="11"/>
        <v>110.80509560204929</v>
      </c>
      <c r="Q38" s="86">
        <f t="shared" si="12"/>
        <v>110.38461224958891</v>
      </c>
      <c r="R38" s="86">
        <f t="shared" si="13"/>
        <v>109.97567229886069</v>
      </c>
      <c r="S38" s="86">
        <f t="shared" si="14"/>
        <v>109.61774599487836</v>
      </c>
      <c r="T38" s="86">
        <f t="shared" si="15"/>
        <v>109.34542579183079</v>
      </c>
      <c r="U38" s="86">
        <f t="shared" si="16"/>
        <v>109.16029396370217</v>
      </c>
      <c r="V38" s="86">
        <f t="shared" si="17"/>
        <v>109.08876884139703</v>
      </c>
      <c r="W38" s="86">
        <f t="shared" si="18"/>
        <v>109.16790222304499</v>
      </c>
      <c r="X38" s="86">
        <f t="shared" si="19"/>
        <v>109.3561043667047</v>
      </c>
      <c r="Y38" s="86">
        <f t="shared" si="20"/>
        <v>109.61702494959236</v>
      </c>
      <c r="Z38" s="86">
        <f t="shared" si="21"/>
        <v>109.95184814442344</v>
      </c>
      <c r="AA38" s="86">
        <f t="shared" si="22"/>
        <v>110.38274482442318</v>
      </c>
      <c r="AB38" s="86">
        <f t="shared" si="23"/>
        <v>110.8800107347966</v>
      </c>
      <c r="AC38" s="86">
        <f t="shared" si="24"/>
        <v>111.44364690836774</v>
      </c>
      <c r="AD38" s="86">
        <f t="shared" si="25"/>
        <v>112.07348364292817</v>
      </c>
      <c r="AE38" s="86">
        <f t="shared" si="26"/>
        <v>112.76467256858912</v>
      </c>
      <c r="AF38" s="86">
        <f t="shared" si="27"/>
        <v>113.46553680670905</v>
      </c>
      <c r="AG38" s="86">
        <f t="shared" si="28"/>
        <v>113.92284372635024</v>
      </c>
      <c r="AH38" s="86">
        <f t="shared" si="29"/>
        <v>114.38199225684257</v>
      </c>
      <c r="AI38" s="86">
        <f t="shared" si="30"/>
        <v>114.84444500591761</v>
      </c>
      <c r="AJ38" s="86">
        <f t="shared" si="31"/>
        <v>115.31092494196302</v>
      </c>
      <c r="AK38" s="86">
        <f t="shared" si="32"/>
        <v>115.7822160041475</v>
      </c>
      <c r="AL38" s="86">
        <f t="shared" si="33"/>
        <v>116.25888684126841</v>
      </c>
      <c r="AM38" s="86">
        <f t="shared" si="34"/>
        <v>116.73814485570348</v>
      </c>
      <c r="AN38" s="86">
        <f t="shared" si="35"/>
        <v>117.2193948003241</v>
      </c>
      <c r="AO38" s="86">
        <f t="shared" si="36"/>
        <v>117.70265549299128</v>
      </c>
      <c r="AP38" s="87">
        <f>50%*Costs_FirstYear!AQ38*Savings_FirstYear!AR38/100</f>
        <v>0</v>
      </c>
      <c r="AQ38" s="87">
        <f>50%*Costs_FirstYear!AR38*Savings_FirstYear!AS38/100</f>
        <v>0</v>
      </c>
      <c r="AR38" s="87">
        <f>50%*Costs_FirstYear!AS38*Savings_FirstYear!AT38/100</f>
        <v>0</v>
      </c>
      <c r="AS38" s="87">
        <f>50%*Costs_FirstYear!AT38*Savings_FirstYear!AU38/100</f>
        <v>0</v>
      </c>
      <c r="AT38" s="87">
        <f>50%*Costs_FirstYear!AU38*Savings_FirstYear!AV38/100</f>
        <v>0</v>
      </c>
      <c r="AU38" s="87">
        <f>50%*Costs_FirstYear!AV38*Savings_FirstYear!AW38/100</f>
        <v>0</v>
      </c>
      <c r="AV38" s="87">
        <f>50%*Costs_FirstYear!AW38*Savings_FirstYear!AX38/100</f>
        <v>0</v>
      </c>
      <c r="AW38" s="87">
        <f>50%*Costs_FirstYear!AX38*Savings_FirstYear!AY38/100</f>
        <v>1.4641316457739477</v>
      </c>
      <c r="AX38" s="87">
        <f>50%*Costs_FirstYear!AY38*Savings_FirstYear!AZ38/100</f>
        <v>19.870388261216743</v>
      </c>
      <c r="AY38" s="87">
        <f>50%*Costs_FirstYear!AZ38*Savings_FirstYear!BA38/100</f>
        <v>38.417970675129531</v>
      </c>
      <c r="AZ38" s="87">
        <f>50%*Costs_FirstYear!BA38*Savings_FirstYear!BB38/100</f>
        <v>45.598088627226545</v>
      </c>
      <c r="BA38" s="87">
        <f>50%*Costs_FirstYear!BB38*Savings_FirstYear!BC38/100</f>
        <v>60.399854440739226</v>
      </c>
      <c r="BB38" s="87">
        <f>50%*Costs_FirstYear!BC38*Savings_FirstYear!BD38/100</f>
        <v>55.402547801024646</v>
      </c>
      <c r="BC38" s="87">
        <f>50%*Costs_FirstYear!BD38*Savings_FirstYear!BE38/100</f>
        <v>55.192306124794456</v>
      </c>
      <c r="BD38" s="87">
        <f>50%*Costs_FirstYear!BE38*Savings_FirstYear!BF38/100</f>
        <v>54.987836149430343</v>
      </c>
      <c r="BE38" s="87">
        <f>50%*Costs_FirstYear!BF38*Savings_FirstYear!BG38/100</f>
        <v>54.808872997439181</v>
      </c>
      <c r="BF38" s="87">
        <f>50%*Costs_FirstYear!BG38*Savings_FirstYear!BH38/100</f>
        <v>54.672712895915396</v>
      </c>
      <c r="BG38" s="87">
        <f>50%*Costs_FirstYear!BH38*Savings_FirstYear!BI38/100</f>
        <v>54.580146981851087</v>
      </c>
      <c r="BH38" s="87">
        <f>50%*Costs_FirstYear!BI38*Savings_FirstYear!BJ38/100</f>
        <v>54.544384420698513</v>
      </c>
      <c r="BI38" s="87">
        <f>50%*Costs_FirstYear!BJ38*Savings_FirstYear!BK38/100</f>
        <v>54.583951111522495</v>
      </c>
      <c r="BJ38" s="87">
        <f>50%*Costs_FirstYear!BK38*Savings_FirstYear!BL38/100</f>
        <v>54.678052183352349</v>
      </c>
      <c r="BK38" s="87">
        <f>50%*Costs_FirstYear!BL38*Savings_FirstYear!BM38/100</f>
        <v>54.808512474796181</v>
      </c>
      <c r="BL38" s="87">
        <f>50%*Costs_FirstYear!BM38*Savings_FirstYear!BN38/100</f>
        <v>54.975924072211718</v>
      </c>
      <c r="BM38" s="87">
        <f>50%*Costs_FirstYear!BN38*Savings_FirstYear!BO38/100</f>
        <v>55.191372412211592</v>
      </c>
      <c r="BN38" s="87">
        <f>50%*Costs_FirstYear!BO38*Savings_FirstYear!BP38/100</f>
        <v>55.4400053673983</v>
      </c>
      <c r="BO38" s="87">
        <f>50%*Costs_FirstYear!BP38*Savings_FirstYear!BQ38/100</f>
        <v>55.72182345418387</v>
      </c>
      <c r="BP38" s="87">
        <f>50%*Costs_FirstYear!BQ38*Savings_FirstYear!BR38/100</f>
        <v>56.036741821464084</v>
      </c>
      <c r="BQ38" s="87">
        <f>50%*Costs_FirstYear!BR38*Savings_FirstYear!BS38/100</f>
        <v>56.38233628429456</v>
      </c>
      <c r="BR38" s="87">
        <f>50%*Costs_FirstYear!BS38*Savings_FirstYear!BT38/100</f>
        <v>56.732768403354527</v>
      </c>
      <c r="BS38" s="87">
        <f>50%*Costs_FirstYear!BT38*Savings_FirstYear!BU38/100</f>
        <v>56.961421863175119</v>
      </c>
      <c r="BT38" s="87">
        <f>50%*Costs_FirstYear!BU38*Savings_FirstYear!BV38/100</f>
        <v>57.190996128421283</v>
      </c>
      <c r="BU38" s="87">
        <f>50%*Costs_FirstYear!BV38*Savings_FirstYear!BW38/100</f>
        <v>57.422222502958803</v>
      </c>
      <c r="BV38" s="87">
        <f>50%*Costs_FirstYear!BW38*Savings_FirstYear!BX38/100</f>
        <v>57.655462470981512</v>
      </c>
      <c r="BW38" s="87">
        <f>50%*Costs_FirstYear!BX38*Savings_FirstYear!BY38/100</f>
        <v>57.89110800207375</v>
      </c>
      <c r="BX38" s="87">
        <f>50%*Costs_FirstYear!BY38*Savings_FirstYear!BZ38/100</f>
        <v>58.129443420634203</v>
      </c>
      <c r="BY38" s="87">
        <f>50%*Costs_FirstYear!BZ38*Savings_FirstYear!CA38/100</f>
        <v>58.369072427851741</v>
      </c>
      <c r="BZ38" s="87">
        <f>50%*Costs_FirstYear!CA38*Savings_FirstYear!CB38/100</f>
        <v>58.609697400162048</v>
      </c>
      <c r="CA38" s="87">
        <f>50%*Costs_FirstYear!CB38*Savings_FirstYear!CC38/100</f>
        <v>58.851327746495642</v>
      </c>
      <c r="CB38" s="88">
        <f>50%*Costs_FirstYear!AQ38*Savings_FirstYear!AR38/100</f>
        <v>0</v>
      </c>
      <c r="CC38" s="88">
        <f>50%*Costs_FirstYear!AR38*Savings_FirstYear!AS38/100</f>
        <v>0</v>
      </c>
      <c r="CD38" s="88">
        <f>50%*Costs_FirstYear!AS38*Savings_FirstYear!AT38/100</f>
        <v>0</v>
      </c>
      <c r="CE38" s="88">
        <f>50%*Costs_FirstYear!AT38*Savings_FirstYear!AU38/100</f>
        <v>0</v>
      </c>
      <c r="CF38" s="88">
        <f>50%*Costs_FirstYear!AU38*Savings_FirstYear!AV38/100</f>
        <v>0</v>
      </c>
      <c r="CG38" s="88">
        <f>50%*Costs_FirstYear!AV38*Savings_FirstYear!AW38/100</f>
        <v>0</v>
      </c>
      <c r="CH38" s="88">
        <f>50%*Costs_FirstYear!AW38*Savings_FirstYear!AX38/100</f>
        <v>0</v>
      </c>
      <c r="CI38" s="88">
        <f>50%*Costs_FirstYear!AX38*Savings_FirstYear!AY38/100</f>
        <v>1.4641316457739477</v>
      </c>
      <c r="CJ38" s="88">
        <f>50%*Costs_FirstYear!AY38*Savings_FirstYear!AZ38/100</f>
        <v>19.870388261216743</v>
      </c>
      <c r="CK38" s="88">
        <f>50%*Costs_FirstYear!AZ38*Savings_FirstYear!BA38/100</f>
        <v>38.417970675129531</v>
      </c>
      <c r="CL38" s="88">
        <f>50%*Costs_FirstYear!BA38*Savings_FirstYear!BB38/100</f>
        <v>45.598088627226545</v>
      </c>
      <c r="CM38" s="88">
        <f>50%*Costs_FirstYear!BB38*Savings_FirstYear!BC38/100</f>
        <v>60.399854440739226</v>
      </c>
      <c r="CN38" s="88">
        <f>50%*Costs_FirstYear!BC38*Savings_FirstYear!BD38/100</f>
        <v>55.402547801024646</v>
      </c>
      <c r="CO38" s="88">
        <f>50%*Costs_FirstYear!BD38*Savings_FirstYear!BE38/100</f>
        <v>55.192306124794456</v>
      </c>
      <c r="CP38" s="88">
        <f>50%*Costs_FirstYear!BE38*Savings_FirstYear!BF38/100</f>
        <v>54.987836149430343</v>
      </c>
      <c r="CQ38" s="88">
        <f>50%*Costs_FirstYear!BF38*Savings_FirstYear!BG38/100</f>
        <v>54.808872997439181</v>
      </c>
      <c r="CR38" s="88">
        <f>50%*Costs_FirstYear!BG38*Savings_FirstYear!BH38/100</f>
        <v>54.672712895915396</v>
      </c>
      <c r="CS38" s="88">
        <f>50%*Costs_FirstYear!BH38*Savings_FirstYear!BI38/100</f>
        <v>54.580146981851087</v>
      </c>
      <c r="CT38" s="88">
        <f>50%*Costs_FirstYear!BI38*Savings_FirstYear!BJ38/100</f>
        <v>54.544384420698513</v>
      </c>
      <c r="CU38" s="88">
        <f>50%*Costs_FirstYear!BJ38*Savings_FirstYear!BK38/100</f>
        <v>54.583951111522495</v>
      </c>
      <c r="CV38" s="88">
        <f>50%*Costs_FirstYear!BK38*Savings_FirstYear!BL38/100</f>
        <v>54.678052183352349</v>
      </c>
      <c r="CW38" s="88">
        <f>50%*Costs_FirstYear!BL38*Savings_FirstYear!BM38/100</f>
        <v>54.808512474796181</v>
      </c>
      <c r="CX38" s="88">
        <f>50%*Costs_FirstYear!BM38*Savings_FirstYear!BN38/100</f>
        <v>54.975924072211718</v>
      </c>
      <c r="CY38" s="88">
        <f>50%*Costs_FirstYear!BN38*Savings_FirstYear!BO38/100</f>
        <v>55.191372412211592</v>
      </c>
      <c r="CZ38" s="88">
        <f>50%*Costs_FirstYear!BO38*Savings_FirstYear!BP38/100</f>
        <v>55.4400053673983</v>
      </c>
      <c r="DA38" s="88">
        <f>50%*Costs_FirstYear!BP38*Savings_FirstYear!BQ38/100</f>
        <v>55.72182345418387</v>
      </c>
      <c r="DB38" s="88">
        <f>50%*Costs_FirstYear!BQ38*Savings_FirstYear!BR38/100</f>
        <v>56.036741821464084</v>
      </c>
      <c r="DC38" s="88">
        <f>50%*Costs_FirstYear!BR38*Savings_FirstYear!BS38/100</f>
        <v>56.38233628429456</v>
      </c>
      <c r="DD38" s="88">
        <f>50%*Costs_FirstYear!BS38*Savings_FirstYear!BT38/100</f>
        <v>56.732768403354527</v>
      </c>
      <c r="DE38" s="88">
        <f>50%*Costs_FirstYear!BT38*Savings_FirstYear!BU38/100</f>
        <v>56.961421863175119</v>
      </c>
      <c r="DF38" s="88">
        <f>50%*Costs_FirstYear!BU38*Savings_FirstYear!BV38/100</f>
        <v>57.190996128421283</v>
      </c>
      <c r="DG38" s="88">
        <f>50%*Costs_FirstYear!BV38*Savings_FirstYear!BW38/100</f>
        <v>57.422222502958803</v>
      </c>
      <c r="DH38" s="88">
        <f>50%*Costs_FirstYear!BW38*Savings_FirstYear!BX38/100</f>
        <v>57.655462470981512</v>
      </c>
      <c r="DI38" s="88">
        <f>50%*Costs_FirstYear!BX38*Savings_FirstYear!BY38/100</f>
        <v>57.89110800207375</v>
      </c>
      <c r="DJ38" s="88">
        <f>50%*Costs_FirstYear!BY38*Savings_FirstYear!BZ38/100</f>
        <v>58.129443420634203</v>
      </c>
      <c r="DK38" s="88">
        <f>50%*Costs_FirstYear!BZ38*Savings_FirstYear!CA38/100</f>
        <v>58.369072427851741</v>
      </c>
      <c r="DL38" s="88">
        <f>50%*Costs_FirstYear!CA38*Savings_FirstYear!CB38/100</f>
        <v>58.609697400162048</v>
      </c>
      <c r="DM38" s="88">
        <f>50%*Costs_FirstYear!CB38*Savings_FirstYear!CC38/100</f>
        <v>58.851327746495642</v>
      </c>
    </row>
    <row r="39" spans="2:117" x14ac:dyDescent="0.35">
      <c r="B39" s="27" t="s">
        <v>2103</v>
      </c>
      <c r="C39" s="27" t="s">
        <v>44</v>
      </c>
      <c r="D39" s="86">
        <f t="shared" si="37"/>
        <v>0</v>
      </c>
      <c r="E39" s="86">
        <f t="shared" si="0"/>
        <v>0</v>
      </c>
      <c r="F39" s="86">
        <f t="shared" si="1"/>
        <v>0</v>
      </c>
      <c r="G39" s="86">
        <f t="shared" si="2"/>
        <v>0</v>
      </c>
      <c r="H39" s="86">
        <f t="shared" si="3"/>
        <v>0</v>
      </c>
      <c r="I39" s="86">
        <f t="shared" si="4"/>
        <v>0</v>
      </c>
      <c r="J39" s="86">
        <f t="shared" si="5"/>
        <v>0</v>
      </c>
      <c r="K39" s="86">
        <f t="shared" si="6"/>
        <v>1019.9414553110958</v>
      </c>
      <c r="L39" s="86">
        <f t="shared" si="7"/>
        <v>1014.4703439776001</v>
      </c>
      <c r="M39" s="86">
        <f t="shared" si="8"/>
        <v>1009.075863497264</v>
      </c>
      <c r="N39" s="86">
        <f t="shared" si="9"/>
        <v>1003.7573491783455</v>
      </c>
      <c r="O39" s="86">
        <f t="shared" si="10"/>
        <v>998.51414344710111</v>
      </c>
      <c r="P39" s="86">
        <f t="shared" si="11"/>
        <v>993.34559577878929</v>
      </c>
      <c r="Q39" s="86">
        <f t="shared" si="12"/>
        <v>988.25106262937538</v>
      </c>
      <c r="R39" s="86">
        <f t="shared" si="13"/>
        <v>985.06380995934796</v>
      </c>
      <c r="S39" s="86">
        <f t="shared" si="14"/>
        <v>983.66557298017392</v>
      </c>
      <c r="T39" s="86">
        <f t="shared" si="15"/>
        <v>982.28490242276791</v>
      </c>
      <c r="U39" s="86">
        <f t="shared" si="16"/>
        <v>982.11402151527511</v>
      </c>
      <c r="V39" s="86">
        <f t="shared" si="17"/>
        <v>984.03548021873871</v>
      </c>
      <c r="W39" s="86">
        <f t="shared" si="18"/>
        <v>985.92489059739387</v>
      </c>
      <c r="X39" s="86">
        <f t="shared" si="19"/>
        <v>987.78318634663674</v>
      </c>
      <c r="Y39" s="86">
        <f t="shared" si="20"/>
        <v>989.6145853835036</v>
      </c>
      <c r="Z39" s="86">
        <f t="shared" si="21"/>
        <v>993.92144881550325</v>
      </c>
      <c r="AA39" s="86">
        <f t="shared" si="22"/>
        <v>998.81685005716861</v>
      </c>
      <c r="AB39" s="86">
        <f t="shared" si="23"/>
        <v>1003.6532983815836</v>
      </c>
      <c r="AC39" s="86">
        <f t="shared" si="24"/>
        <v>1008.4435618534827</v>
      </c>
      <c r="AD39" s="86">
        <f t="shared" si="25"/>
        <v>1013.1956560607409</v>
      </c>
      <c r="AE39" s="86">
        <f t="shared" si="26"/>
        <v>1017.9116419431239</v>
      </c>
      <c r="AF39" s="86">
        <f t="shared" si="27"/>
        <v>1022.5970451732568</v>
      </c>
      <c r="AG39" s="86">
        <f t="shared" si="28"/>
        <v>1025.5806252964869</v>
      </c>
      <c r="AH39" s="86">
        <f t="shared" si="29"/>
        <v>1028.5909086686665</v>
      </c>
      <c r="AI39" s="86">
        <f t="shared" si="30"/>
        <v>1031.5988655040619</v>
      </c>
      <c r="AJ39" s="86">
        <f t="shared" si="31"/>
        <v>1034.6101887704149</v>
      </c>
      <c r="AK39" s="86">
        <f t="shared" si="32"/>
        <v>1037.6363905227577</v>
      </c>
      <c r="AL39" s="86">
        <f t="shared" si="33"/>
        <v>1040.6796159261448</v>
      </c>
      <c r="AM39" s="86">
        <f t="shared" si="34"/>
        <v>1043.7393514624375</v>
      </c>
      <c r="AN39" s="86">
        <f t="shared" si="35"/>
        <v>1046.812440707876</v>
      </c>
      <c r="AO39" s="86">
        <f t="shared" si="36"/>
        <v>1049.9021875843632</v>
      </c>
      <c r="AP39" s="87">
        <f>50%*Costs_FirstYear!AQ39*Savings_FirstYear!AR39/100</f>
        <v>0</v>
      </c>
      <c r="AQ39" s="87">
        <f>50%*Costs_FirstYear!AR39*Savings_FirstYear!AS39/100</f>
        <v>0</v>
      </c>
      <c r="AR39" s="87">
        <f>50%*Costs_FirstYear!AS39*Savings_FirstYear!AT39/100</f>
        <v>0</v>
      </c>
      <c r="AS39" s="87">
        <f>50%*Costs_FirstYear!AT39*Savings_FirstYear!AU39/100</f>
        <v>0</v>
      </c>
      <c r="AT39" s="87">
        <f>50%*Costs_FirstYear!AU39*Savings_FirstYear!AV39/100</f>
        <v>0</v>
      </c>
      <c r="AU39" s="87">
        <f>50%*Costs_FirstYear!AV39*Savings_FirstYear!AW39/100</f>
        <v>0</v>
      </c>
      <c r="AV39" s="87">
        <f>50%*Costs_FirstYear!AW39*Savings_FirstYear!AX39/100</f>
        <v>0</v>
      </c>
      <c r="AW39" s="87">
        <f>50%*Costs_FirstYear!AX39*Savings_FirstYear!AY39/100</f>
        <v>509.97072765554788</v>
      </c>
      <c r="AX39" s="87">
        <f>50%*Costs_FirstYear!AY39*Savings_FirstYear!AZ39/100</f>
        <v>507.23517198880006</v>
      </c>
      <c r="AY39" s="87">
        <f>50%*Costs_FirstYear!AZ39*Savings_FirstYear!BA39/100</f>
        <v>504.53793174863199</v>
      </c>
      <c r="AZ39" s="87">
        <f>50%*Costs_FirstYear!BA39*Savings_FirstYear!BB39/100</f>
        <v>501.87867458917276</v>
      </c>
      <c r="BA39" s="87">
        <f>50%*Costs_FirstYear!BB39*Savings_FirstYear!BC39/100</f>
        <v>499.25707172355055</v>
      </c>
      <c r="BB39" s="87">
        <f>50%*Costs_FirstYear!BC39*Savings_FirstYear!BD39/100</f>
        <v>496.67279788939464</v>
      </c>
      <c r="BC39" s="87">
        <f>50%*Costs_FirstYear!BD39*Savings_FirstYear!BE39/100</f>
        <v>494.12553131468769</v>
      </c>
      <c r="BD39" s="87">
        <f>50%*Costs_FirstYear!BE39*Savings_FirstYear!BF39/100</f>
        <v>492.53190497967398</v>
      </c>
      <c r="BE39" s="87">
        <f>50%*Costs_FirstYear!BF39*Savings_FirstYear!BG39/100</f>
        <v>491.83278649008696</v>
      </c>
      <c r="BF39" s="87">
        <f>50%*Costs_FirstYear!BG39*Savings_FirstYear!BH39/100</f>
        <v>491.14245121138396</v>
      </c>
      <c r="BG39" s="87">
        <f>50%*Costs_FirstYear!BH39*Savings_FirstYear!BI39/100</f>
        <v>491.05701075763756</v>
      </c>
      <c r="BH39" s="87">
        <f>50%*Costs_FirstYear!BI39*Savings_FirstYear!BJ39/100</f>
        <v>492.01774010936936</v>
      </c>
      <c r="BI39" s="87">
        <f>50%*Costs_FirstYear!BJ39*Savings_FirstYear!BK39/100</f>
        <v>492.96244529869693</v>
      </c>
      <c r="BJ39" s="87">
        <f>50%*Costs_FirstYear!BK39*Savings_FirstYear!BL39/100</f>
        <v>493.89159317331837</v>
      </c>
      <c r="BK39" s="87">
        <f>50%*Costs_FirstYear!BL39*Savings_FirstYear!BM39/100</f>
        <v>494.8072926917518</v>
      </c>
      <c r="BL39" s="87">
        <f>50%*Costs_FirstYear!BM39*Savings_FirstYear!BN39/100</f>
        <v>496.96072440775163</v>
      </c>
      <c r="BM39" s="87">
        <f>50%*Costs_FirstYear!BN39*Savings_FirstYear!BO39/100</f>
        <v>499.4084250285843</v>
      </c>
      <c r="BN39" s="87">
        <f>50%*Costs_FirstYear!BO39*Savings_FirstYear!BP39/100</f>
        <v>501.82664919079178</v>
      </c>
      <c r="BO39" s="87">
        <f>50%*Costs_FirstYear!BP39*Savings_FirstYear!BQ39/100</f>
        <v>504.22178092674136</v>
      </c>
      <c r="BP39" s="87">
        <f>50%*Costs_FirstYear!BQ39*Savings_FirstYear!BR39/100</f>
        <v>506.59782803037047</v>
      </c>
      <c r="BQ39" s="87">
        <f>50%*Costs_FirstYear!BR39*Savings_FirstYear!BS39/100</f>
        <v>508.95582097156193</v>
      </c>
      <c r="BR39" s="87">
        <f>50%*Costs_FirstYear!BS39*Savings_FirstYear!BT39/100</f>
        <v>511.29852258662839</v>
      </c>
      <c r="BS39" s="87">
        <f>50%*Costs_FirstYear!BT39*Savings_FirstYear!BU39/100</f>
        <v>512.79031264824346</v>
      </c>
      <c r="BT39" s="87">
        <f>50%*Costs_FirstYear!BU39*Savings_FirstYear!BV39/100</f>
        <v>514.29545433433327</v>
      </c>
      <c r="BU39" s="87">
        <f>50%*Costs_FirstYear!BV39*Savings_FirstYear!BW39/100</f>
        <v>515.79943275203095</v>
      </c>
      <c r="BV39" s="87">
        <f>50%*Costs_FirstYear!BW39*Savings_FirstYear!BX39/100</f>
        <v>517.30509438520744</v>
      </c>
      <c r="BW39" s="87">
        <f>50%*Costs_FirstYear!BX39*Savings_FirstYear!BY39/100</f>
        <v>518.81819526137883</v>
      </c>
      <c r="BX39" s="87">
        <f>50%*Costs_FirstYear!BY39*Savings_FirstYear!BZ39/100</f>
        <v>520.33980796307242</v>
      </c>
      <c r="BY39" s="87">
        <f>50%*Costs_FirstYear!BZ39*Savings_FirstYear!CA39/100</f>
        <v>521.86967573121876</v>
      </c>
      <c r="BZ39" s="87">
        <f>50%*Costs_FirstYear!CA39*Savings_FirstYear!CB39/100</f>
        <v>523.40622035393801</v>
      </c>
      <c r="CA39" s="87">
        <f>50%*Costs_FirstYear!CB39*Savings_FirstYear!CC39/100</f>
        <v>524.95109379218161</v>
      </c>
      <c r="CB39" s="88">
        <f>50%*Costs_FirstYear!AQ39*Savings_FirstYear!AR39/100</f>
        <v>0</v>
      </c>
      <c r="CC39" s="88">
        <f>50%*Costs_FirstYear!AR39*Savings_FirstYear!AS39/100</f>
        <v>0</v>
      </c>
      <c r="CD39" s="88">
        <f>50%*Costs_FirstYear!AS39*Savings_FirstYear!AT39/100</f>
        <v>0</v>
      </c>
      <c r="CE39" s="88">
        <f>50%*Costs_FirstYear!AT39*Savings_FirstYear!AU39/100</f>
        <v>0</v>
      </c>
      <c r="CF39" s="88">
        <f>50%*Costs_FirstYear!AU39*Savings_FirstYear!AV39/100</f>
        <v>0</v>
      </c>
      <c r="CG39" s="88">
        <f>50%*Costs_FirstYear!AV39*Savings_FirstYear!AW39/100</f>
        <v>0</v>
      </c>
      <c r="CH39" s="88">
        <f>50%*Costs_FirstYear!AW39*Savings_FirstYear!AX39/100</f>
        <v>0</v>
      </c>
      <c r="CI39" s="88">
        <f>50%*Costs_FirstYear!AX39*Savings_FirstYear!AY39/100</f>
        <v>509.97072765554788</v>
      </c>
      <c r="CJ39" s="88">
        <f>50%*Costs_FirstYear!AY39*Savings_FirstYear!AZ39/100</f>
        <v>507.23517198880006</v>
      </c>
      <c r="CK39" s="88">
        <f>50%*Costs_FirstYear!AZ39*Savings_FirstYear!BA39/100</f>
        <v>504.53793174863199</v>
      </c>
      <c r="CL39" s="88">
        <f>50%*Costs_FirstYear!BA39*Savings_FirstYear!BB39/100</f>
        <v>501.87867458917276</v>
      </c>
      <c r="CM39" s="88">
        <f>50%*Costs_FirstYear!BB39*Savings_FirstYear!BC39/100</f>
        <v>499.25707172355055</v>
      </c>
      <c r="CN39" s="88">
        <f>50%*Costs_FirstYear!BC39*Savings_FirstYear!BD39/100</f>
        <v>496.67279788939464</v>
      </c>
      <c r="CO39" s="88">
        <f>50%*Costs_FirstYear!BD39*Savings_FirstYear!BE39/100</f>
        <v>494.12553131468769</v>
      </c>
      <c r="CP39" s="88">
        <f>50%*Costs_FirstYear!BE39*Savings_FirstYear!BF39/100</f>
        <v>492.53190497967398</v>
      </c>
      <c r="CQ39" s="88">
        <f>50%*Costs_FirstYear!BF39*Savings_FirstYear!BG39/100</f>
        <v>491.83278649008696</v>
      </c>
      <c r="CR39" s="88">
        <f>50%*Costs_FirstYear!BG39*Savings_FirstYear!BH39/100</f>
        <v>491.14245121138396</v>
      </c>
      <c r="CS39" s="88">
        <f>50%*Costs_FirstYear!BH39*Savings_FirstYear!BI39/100</f>
        <v>491.05701075763756</v>
      </c>
      <c r="CT39" s="88">
        <f>50%*Costs_FirstYear!BI39*Savings_FirstYear!BJ39/100</f>
        <v>492.01774010936936</v>
      </c>
      <c r="CU39" s="88">
        <f>50%*Costs_FirstYear!BJ39*Savings_FirstYear!BK39/100</f>
        <v>492.96244529869693</v>
      </c>
      <c r="CV39" s="88">
        <f>50%*Costs_FirstYear!BK39*Savings_FirstYear!BL39/100</f>
        <v>493.89159317331837</v>
      </c>
      <c r="CW39" s="88">
        <f>50%*Costs_FirstYear!BL39*Savings_FirstYear!BM39/100</f>
        <v>494.8072926917518</v>
      </c>
      <c r="CX39" s="88">
        <f>50%*Costs_FirstYear!BM39*Savings_FirstYear!BN39/100</f>
        <v>496.96072440775163</v>
      </c>
      <c r="CY39" s="88">
        <f>50%*Costs_FirstYear!BN39*Savings_FirstYear!BO39/100</f>
        <v>499.4084250285843</v>
      </c>
      <c r="CZ39" s="88">
        <f>50%*Costs_FirstYear!BO39*Savings_FirstYear!BP39/100</f>
        <v>501.82664919079178</v>
      </c>
      <c r="DA39" s="88">
        <f>50%*Costs_FirstYear!BP39*Savings_FirstYear!BQ39/100</f>
        <v>504.22178092674136</v>
      </c>
      <c r="DB39" s="88">
        <f>50%*Costs_FirstYear!BQ39*Savings_FirstYear!BR39/100</f>
        <v>506.59782803037047</v>
      </c>
      <c r="DC39" s="88">
        <f>50%*Costs_FirstYear!BR39*Savings_FirstYear!BS39/100</f>
        <v>508.95582097156193</v>
      </c>
      <c r="DD39" s="88">
        <f>50%*Costs_FirstYear!BS39*Savings_FirstYear!BT39/100</f>
        <v>511.29852258662839</v>
      </c>
      <c r="DE39" s="88">
        <f>50%*Costs_FirstYear!BT39*Savings_FirstYear!BU39/100</f>
        <v>512.79031264824346</v>
      </c>
      <c r="DF39" s="88">
        <f>50%*Costs_FirstYear!BU39*Savings_FirstYear!BV39/100</f>
        <v>514.29545433433327</v>
      </c>
      <c r="DG39" s="88">
        <f>50%*Costs_FirstYear!BV39*Savings_FirstYear!BW39/100</f>
        <v>515.79943275203095</v>
      </c>
      <c r="DH39" s="88">
        <f>50%*Costs_FirstYear!BW39*Savings_FirstYear!BX39/100</f>
        <v>517.30509438520744</v>
      </c>
      <c r="DI39" s="88">
        <f>50%*Costs_FirstYear!BX39*Savings_FirstYear!BY39/100</f>
        <v>518.81819526137883</v>
      </c>
      <c r="DJ39" s="88">
        <f>50%*Costs_FirstYear!BY39*Savings_FirstYear!BZ39/100</f>
        <v>520.33980796307242</v>
      </c>
      <c r="DK39" s="88">
        <f>50%*Costs_FirstYear!BZ39*Savings_FirstYear!CA39/100</f>
        <v>521.86967573121876</v>
      </c>
      <c r="DL39" s="88">
        <f>50%*Costs_FirstYear!CA39*Savings_FirstYear!CB39/100</f>
        <v>523.40622035393801</v>
      </c>
      <c r="DM39" s="88">
        <f>50%*Costs_FirstYear!CB39*Savings_FirstYear!CC39/100</f>
        <v>524.95109379218161</v>
      </c>
    </row>
    <row r="40" spans="2:117" x14ac:dyDescent="0.35">
      <c r="B40" s="27" t="s">
        <v>2104</v>
      </c>
      <c r="C40" s="27" t="s">
        <v>76</v>
      </c>
      <c r="D40" s="86">
        <f t="shared" si="37"/>
        <v>0</v>
      </c>
      <c r="E40" s="86">
        <f t="shared" si="0"/>
        <v>0</v>
      </c>
      <c r="F40" s="86">
        <f t="shared" si="1"/>
        <v>0</v>
      </c>
      <c r="G40" s="86">
        <f t="shared" si="2"/>
        <v>0</v>
      </c>
      <c r="H40" s="86">
        <f t="shared" si="3"/>
        <v>0</v>
      </c>
      <c r="I40" s="86">
        <f t="shared" si="4"/>
        <v>0</v>
      </c>
      <c r="J40" s="86">
        <f t="shared" si="5"/>
        <v>0</v>
      </c>
      <c r="K40" s="86">
        <f t="shared" si="6"/>
        <v>184.73495138779003</v>
      </c>
      <c r="L40" s="86">
        <f t="shared" si="7"/>
        <v>326.94452894435943</v>
      </c>
      <c r="M40" s="86">
        <f t="shared" si="8"/>
        <v>376.22459048682873</v>
      </c>
      <c r="N40" s="86">
        <f t="shared" si="9"/>
        <v>491.13772670088326</v>
      </c>
      <c r="O40" s="86">
        <f t="shared" si="10"/>
        <v>426.83695902719455</v>
      </c>
      <c r="P40" s="86">
        <f t="shared" si="11"/>
        <v>426.88206860962737</v>
      </c>
      <c r="Q40" s="86">
        <f t="shared" si="12"/>
        <v>426.96936133125843</v>
      </c>
      <c r="R40" s="86">
        <f t="shared" si="13"/>
        <v>427.29813402168543</v>
      </c>
      <c r="S40" s="86">
        <f t="shared" si="14"/>
        <v>428.01009531895727</v>
      </c>
      <c r="T40" s="86">
        <f t="shared" si="15"/>
        <v>429.05941890485775</v>
      </c>
      <c r="U40" s="86">
        <f t="shared" si="16"/>
        <v>430.57419268470386</v>
      </c>
      <c r="V40" s="86">
        <f t="shared" si="17"/>
        <v>432.69830698430354</v>
      </c>
      <c r="W40" s="86">
        <f t="shared" si="18"/>
        <v>435.22209574749502</v>
      </c>
      <c r="X40" s="86">
        <f t="shared" si="19"/>
        <v>438.04373643294826</v>
      </c>
      <c r="Y40" s="86">
        <f t="shared" si="20"/>
        <v>441.12920908550501</v>
      </c>
      <c r="Z40" s="86">
        <f t="shared" si="21"/>
        <v>444.62346812955724</v>
      </c>
      <c r="AA40" s="86">
        <f t="shared" si="22"/>
        <v>448.41175320135545</v>
      </c>
      <c r="AB40" s="86">
        <f t="shared" si="23"/>
        <v>452.47893895896988</v>
      </c>
      <c r="AC40" s="86">
        <f t="shared" si="24"/>
        <v>456.82641513974079</v>
      </c>
      <c r="AD40" s="86">
        <f t="shared" si="25"/>
        <v>461.38713944963848</v>
      </c>
      <c r="AE40" s="86">
        <f t="shared" si="26"/>
        <v>466.00148030732652</v>
      </c>
      <c r="AF40" s="86">
        <f t="shared" si="27"/>
        <v>470.63529580610208</v>
      </c>
      <c r="AG40" s="86">
        <f t="shared" si="28"/>
        <v>474.46169291084743</v>
      </c>
      <c r="AH40" s="86">
        <f t="shared" si="29"/>
        <v>478.32538197670232</v>
      </c>
      <c r="AI40" s="86">
        <f t="shared" si="30"/>
        <v>482.22861430045486</v>
      </c>
      <c r="AJ40" s="86">
        <f t="shared" si="31"/>
        <v>486.17468707604479</v>
      </c>
      <c r="AK40" s="86">
        <f t="shared" si="32"/>
        <v>490.16275278461114</v>
      </c>
      <c r="AL40" s="86">
        <f t="shared" si="33"/>
        <v>494.1850151147886</v>
      </c>
      <c r="AM40" s="86">
        <f t="shared" si="34"/>
        <v>498.24169002870184</v>
      </c>
      <c r="AN40" s="86">
        <f t="shared" si="35"/>
        <v>502.33301389933581</v>
      </c>
      <c r="AO40" s="86">
        <f t="shared" si="36"/>
        <v>506.45936607713963</v>
      </c>
      <c r="AP40" s="87">
        <f>50%*Costs_FirstYear!AQ40*Savings_FirstYear!AR40/100</f>
        <v>0</v>
      </c>
      <c r="AQ40" s="87">
        <f>50%*Costs_FirstYear!AR40*Savings_FirstYear!AS40/100</f>
        <v>0</v>
      </c>
      <c r="AR40" s="87">
        <f>50%*Costs_FirstYear!AS40*Savings_FirstYear!AT40/100</f>
        <v>0</v>
      </c>
      <c r="AS40" s="87">
        <f>50%*Costs_FirstYear!AT40*Savings_FirstYear!AU40/100</f>
        <v>0</v>
      </c>
      <c r="AT40" s="87">
        <f>50%*Costs_FirstYear!AU40*Savings_FirstYear!AV40/100</f>
        <v>0</v>
      </c>
      <c r="AU40" s="87">
        <f>50%*Costs_FirstYear!AV40*Savings_FirstYear!AW40/100</f>
        <v>0</v>
      </c>
      <c r="AV40" s="87">
        <f>50%*Costs_FirstYear!AW40*Savings_FirstYear!AX40/100</f>
        <v>0</v>
      </c>
      <c r="AW40" s="87">
        <f>50%*Costs_FirstYear!AX40*Savings_FirstYear!AY40/100</f>
        <v>92.367475693895017</v>
      </c>
      <c r="AX40" s="87">
        <f>50%*Costs_FirstYear!AY40*Savings_FirstYear!AZ40/100</f>
        <v>163.47226447217972</v>
      </c>
      <c r="AY40" s="87">
        <f>50%*Costs_FirstYear!AZ40*Savings_FirstYear!BA40/100</f>
        <v>188.11229524341437</v>
      </c>
      <c r="AZ40" s="87">
        <f>50%*Costs_FirstYear!BA40*Savings_FirstYear!BB40/100</f>
        <v>245.56886335044163</v>
      </c>
      <c r="BA40" s="87">
        <f>50%*Costs_FirstYear!BB40*Savings_FirstYear!BC40/100</f>
        <v>213.41847951359728</v>
      </c>
      <c r="BB40" s="87">
        <f>50%*Costs_FirstYear!BC40*Savings_FirstYear!BD40/100</f>
        <v>213.44103430481368</v>
      </c>
      <c r="BC40" s="87">
        <f>50%*Costs_FirstYear!BD40*Savings_FirstYear!BE40/100</f>
        <v>213.48468066562921</v>
      </c>
      <c r="BD40" s="87">
        <f>50%*Costs_FirstYear!BE40*Savings_FirstYear!BF40/100</f>
        <v>213.64906701084271</v>
      </c>
      <c r="BE40" s="87">
        <f>50%*Costs_FirstYear!BF40*Savings_FirstYear!BG40/100</f>
        <v>214.00504765947863</v>
      </c>
      <c r="BF40" s="87">
        <f>50%*Costs_FirstYear!BG40*Savings_FirstYear!BH40/100</f>
        <v>214.52970945242888</v>
      </c>
      <c r="BG40" s="87">
        <f>50%*Costs_FirstYear!BH40*Savings_FirstYear!BI40/100</f>
        <v>215.28709634235193</v>
      </c>
      <c r="BH40" s="87">
        <f>50%*Costs_FirstYear!BI40*Savings_FirstYear!BJ40/100</f>
        <v>216.34915349215177</v>
      </c>
      <c r="BI40" s="87">
        <f>50%*Costs_FirstYear!BJ40*Savings_FirstYear!BK40/100</f>
        <v>217.61104787374751</v>
      </c>
      <c r="BJ40" s="87">
        <f>50%*Costs_FirstYear!BK40*Savings_FirstYear!BL40/100</f>
        <v>219.02186821647413</v>
      </c>
      <c r="BK40" s="87">
        <f>50%*Costs_FirstYear!BL40*Savings_FirstYear!BM40/100</f>
        <v>220.56460454275251</v>
      </c>
      <c r="BL40" s="87">
        <f>50%*Costs_FirstYear!BM40*Savings_FirstYear!BN40/100</f>
        <v>222.31173406477862</v>
      </c>
      <c r="BM40" s="87">
        <f>50%*Costs_FirstYear!BN40*Savings_FirstYear!BO40/100</f>
        <v>224.20587660067773</v>
      </c>
      <c r="BN40" s="87">
        <f>50%*Costs_FirstYear!BO40*Savings_FirstYear!BP40/100</f>
        <v>226.23946947948494</v>
      </c>
      <c r="BO40" s="87">
        <f>50%*Costs_FirstYear!BP40*Savings_FirstYear!BQ40/100</f>
        <v>228.41320756987039</v>
      </c>
      <c r="BP40" s="87">
        <f>50%*Costs_FirstYear!BQ40*Savings_FirstYear!BR40/100</f>
        <v>230.69356972481924</v>
      </c>
      <c r="BQ40" s="87">
        <f>50%*Costs_FirstYear!BR40*Savings_FirstYear!BS40/100</f>
        <v>233.00074015366326</v>
      </c>
      <c r="BR40" s="87">
        <f>50%*Costs_FirstYear!BS40*Savings_FirstYear!BT40/100</f>
        <v>235.31764790305104</v>
      </c>
      <c r="BS40" s="87">
        <f>50%*Costs_FirstYear!BT40*Savings_FirstYear!BU40/100</f>
        <v>237.23084645542372</v>
      </c>
      <c r="BT40" s="87">
        <f>50%*Costs_FirstYear!BU40*Savings_FirstYear!BV40/100</f>
        <v>239.16269098835116</v>
      </c>
      <c r="BU40" s="87">
        <f>50%*Costs_FirstYear!BV40*Savings_FirstYear!BW40/100</f>
        <v>241.11430715022743</v>
      </c>
      <c r="BV40" s="87">
        <f>50%*Costs_FirstYear!BW40*Savings_FirstYear!BX40/100</f>
        <v>243.0873435380224</v>
      </c>
      <c r="BW40" s="87">
        <f>50%*Costs_FirstYear!BX40*Savings_FirstYear!BY40/100</f>
        <v>245.08137639230557</v>
      </c>
      <c r="BX40" s="87">
        <f>50%*Costs_FirstYear!BY40*Savings_FirstYear!BZ40/100</f>
        <v>247.0925075573943</v>
      </c>
      <c r="BY40" s="87">
        <f>50%*Costs_FirstYear!BZ40*Savings_FirstYear!CA40/100</f>
        <v>249.12084501435092</v>
      </c>
      <c r="BZ40" s="87">
        <f>50%*Costs_FirstYear!CA40*Savings_FirstYear!CB40/100</f>
        <v>251.16650694966791</v>
      </c>
      <c r="CA40" s="87">
        <f>50%*Costs_FirstYear!CB40*Savings_FirstYear!CC40/100</f>
        <v>253.22968303856982</v>
      </c>
      <c r="CB40" s="88">
        <f>50%*Costs_FirstYear!AQ40*Savings_FirstYear!AR40/100</f>
        <v>0</v>
      </c>
      <c r="CC40" s="88">
        <f>50%*Costs_FirstYear!AR40*Savings_FirstYear!AS40/100</f>
        <v>0</v>
      </c>
      <c r="CD40" s="88">
        <f>50%*Costs_FirstYear!AS40*Savings_FirstYear!AT40/100</f>
        <v>0</v>
      </c>
      <c r="CE40" s="88">
        <f>50%*Costs_FirstYear!AT40*Savings_FirstYear!AU40/100</f>
        <v>0</v>
      </c>
      <c r="CF40" s="88">
        <f>50%*Costs_FirstYear!AU40*Savings_FirstYear!AV40/100</f>
        <v>0</v>
      </c>
      <c r="CG40" s="88">
        <f>50%*Costs_FirstYear!AV40*Savings_FirstYear!AW40/100</f>
        <v>0</v>
      </c>
      <c r="CH40" s="88">
        <f>50%*Costs_FirstYear!AW40*Savings_FirstYear!AX40/100</f>
        <v>0</v>
      </c>
      <c r="CI40" s="88">
        <f>50%*Costs_FirstYear!AX40*Savings_FirstYear!AY40/100</f>
        <v>92.367475693895017</v>
      </c>
      <c r="CJ40" s="88">
        <f>50%*Costs_FirstYear!AY40*Savings_FirstYear!AZ40/100</f>
        <v>163.47226447217972</v>
      </c>
      <c r="CK40" s="88">
        <f>50%*Costs_FirstYear!AZ40*Savings_FirstYear!BA40/100</f>
        <v>188.11229524341437</v>
      </c>
      <c r="CL40" s="88">
        <f>50%*Costs_FirstYear!BA40*Savings_FirstYear!BB40/100</f>
        <v>245.56886335044163</v>
      </c>
      <c r="CM40" s="88">
        <f>50%*Costs_FirstYear!BB40*Savings_FirstYear!BC40/100</f>
        <v>213.41847951359728</v>
      </c>
      <c r="CN40" s="88">
        <f>50%*Costs_FirstYear!BC40*Savings_FirstYear!BD40/100</f>
        <v>213.44103430481368</v>
      </c>
      <c r="CO40" s="88">
        <f>50%*Costs_FirstYear!BD40*Savings_FirstYear!BE40/100</f>
        <v>213.48468066562921</v>
      </c>
      <c r="CP40" s="88">
        <f>50%*Costs_FirstYear!BE40*Savings_FirstYear!BF40/100</f>
        <v>213.64906701084271</v>
      </c>
      <c r="CQ40" s="88">
        <f>50%*Costs_FirstYear!BF40*Savings_FirstYear!BG40/100</f>
        <v>214.00504765947863</v>
      </c>
      <c r="CR40" s="88">
        <f>50%*Costs_FirstYear!BG40*Savings_FirstYear!BH40/100</f>
        <v>214.52970945242888</v>
      </c>
      <c r="CS40" s="88">
        <f>50%*Costs_FirstYear!BH40*Savings_FirstYear!BI40/100</f>
        <v>215.28709634235193</v>
      </c>
      <c r="CT40" s="88">
        <f>50%*Costs_FirstYear!BI40*Savings_FirstYear!BJ40/100</f>
        <v>216.34915349215177</v>
      </c>
      <c r="CU40" s="88">
        <f>50%*Costs_FirstYear!BJ40*Savings_FirstYear!BK40/100</f>
        <v>217.61104787374751</v>
      </c>
      <c r="CV40" s="88">
        <f>50%*Costs_FirstYear!BK40*Savings_FirstYear!BL40/100</f>
        <v>219.02186821647413</v>
      </c>
      <c r="CW40" s="88">
        <f>50%*Costs_FirstYear!BL40*Savings_FirstYear!BM40/100</f>
        <v>220.56460454275251</v>
      </c>
      <c r="CX40" s="88">
        <f>50%*Costs_FirstYear!BM40*Savings_FirstYear!BN40/100</f>
        <v>222.31173406477862</v>
      </c>
      <c r="CY40" s="88">
        <f>50%*Costs_FirstYear!BN40*Savings_FirstYear!BO40/100</f>
        <v>224.20587660067773</v>
      </c>
      <c r="CZ40" s="88">
        <f>50%*Costs_FirstYear!BO40*Savings_FirstYear!BP40/100</f>
        <v>226.23946947948494</v>
      </c>
      <c r="DA40" s="88">
        <f>50%*Costs_FirstYear!BP40*Savings_FirstYear!BQ40/100</f>
        <v>228.41320756987039</v>
      </c>
      <c r="DB40" s="88">
        <f>50%*Costs_FirstYear!BQ40*Savings_FirstYear!BR40/100</f>
        <v>230.69356972481924</v>
      </c>
      <c r="DC40" s="88">
        <f>50%*Costs_FirstYear!BR40*Savings_FirstYear!BS40/100</f>
        <v>233.00074015366326</v>
      </c>
      <c r="DD40" s="88">
        <f>50%*Costs_FirstYear!BS40*Savings_FirstYear!BT40/100</f>
        <v>235.31764790305104</v>
      </c>
      <c r="DE40" s="88">
        <f>50%*Costs_FirstYear!BT40*Savings_FirstYear!BU40/100</f>
        <v>237.23084645542372</v>
      </c>
      <c r="DF40" s="88">
        <f>50%*Costs_FirstYear!BU40*Savings_FirstYear!BV40/100</f>
        <v>239.16269098835116</v>
      </c>
      <c r="DG40" s="88">
        <f>50%*Costs_FirstYear!BV40*Savings_FirstYear!BW40/100</f>
        <v>241.11430715022743</v>
      </c>
      <c r="DH40" s="88">
        <f>50%*Costs_FirstYear!BW40*Savings_FirstYear!BX40/100</f>
        <v>243.0873435380224</v>
      </c>
      <c r="DI40" s="88">
        <f>50%*Costs_FirstYear!BX40*Savings_FirstYear!BY40/100</f>
        <v>245.08137639230557</v>
      </c>
      <c r="DJ40" s="88">
        <f>50%*Costs_FirstYear!BY40*Savings_FirstYear!BZ40/100</f>
        <v>247.0925075573943</v>
      </c>
      <c r="DK40" s="88">
        <f>50%*Costs_FirstYear!BZ40*Savings_FirstYear!CA40/100</f>
        <v>249.12084501435092</v>
      </c>
      <c r="DL40" s="88">
        <f>50%*Costs_FirstYear!CA40*Savings_FirstYear!CB40/100</f>
        <v>251.16650694966791</v>
      </c>
      <c r="DM40" s="88">
        <f>50%*Costs_FirstYear!CB40*Savings_FirstYear!CC40/100</f>
        <v>253.22968303856982</v>
      </c>
    </row>
    <row r="41" spans="2:117" x14ac:dyDescent="0.35">
      <c r="B41" s="27" t="s">
        <v>2105</v>
      </c>
      <c r="C41" s="27" t="s">
        <v>123</v>
      </c>
      <c r="D41" s="86">
        <f t="shared" si="37"/>
        <v>0</v>
      </c>
      <c r="E41" s="86">
        <f t="shared" si="0"/>
        <v>0</v>
      </c>
      <c r="F41" s="86">
        <f t="shared" si="1"/>
        <v>0</v>
      </c>
      <c r="G41" s="86">
        <f t="shared" si="2"/>
        <v>0</v>
      </c>
      <c r="H41" s="86">
        <f t="shared" si="3"/>
        <v>0</v>
      </c>
      <c r="I41" s="86">
        <f t="shared" si="4"/>
        <v>0</v>
      </c>
      <c r="J41" s="86">
        <f t="shared" si="5"/>
        <v>0</v>
      </c>
      <c r="K41" s="86">
        <f t="shared" si="6"/>
        <v>329.98220783754658</v>
      </c>
      <c r="L41" s="86">
        <f t="shared" si="7"/>
        <v>329.34812226957661</v>
      </c>
      <c r="M41" s="86">
        <f t="shared" si="8"/>
        <v>328.74191250969926</v>
      </c>
      <c r="N41" s="86">
        <f t="shared" si="9"/>
        <v>328.16347376833124</v>
      </c>
      <c r="O41" s="86">
        <f t="shared" si="10"/>
        <v>327.61270370917623</v>
      </c>
      <c r="P41" s="86">
        <f t="shared" si="11"/>
        <v>327.0895024360459</v>
      </c>
      <c r="Q41" s="86">
        <f t="shared" si="12"/>
        <v>326.59377247990375</v>
      </c>
      <c r="R41" s="86">
        <f t="shared" si="13"/>
        <v>326.71874227830256</v>
      </c>
      <c r="S41" s="86">
        <f t="shared" si="14"/>
        <v>327.42830321862982</v>
      </c>
      <c r="T41" s="86">
        <f t="shared" si="15"/>
        <v>328.15137670146498</v>
      </c>
      <c r="U41" s="86">
        <f t="shared" si="16"/>
        <v>329.27376616252354</v>
      </c>
      <c r="V41" s="86">
        <f t="shared" si="17"/>
        <v>331.08241481707046</v>
      </c>
      <c r="W41" s="86">
        <f t="shared" si="18"/>
        <v>332.89242400888338</v>
      </c>
      <c r="X41" s="86">
        <f t="shared" si="19"/>
        <v>334.70415487534103</v>
      </c>
      <c r="Y41" s="86">
        <f t="shared" si="20"/>
        <v>336.51903261684208</v>
      </c>
      <c r="Z41" s="86">
        <f t="shared" si="21"/>
        <v>339.14671323154499</v>
      </c>
      <c r="AA41" s="86">
        <f t="shared" si="22"/>
        <v>341.97957170884672</v>
      </c>
      <c r="AB41" s="86">
        <f t="shared" si="23"/>
        <v>344.8088998260327</v>
      </c>
      <c r="AC41" s="86">
        <f t="shared" si="24"/>
        <v>347.63888834223707</v>
      </c>
      <c r="AD41" s="86">
        <f t="shared" si="25"/>
        <v>350.4722051498585</v>
      </c>
      <c r="AE41" s="86">
        <f t="shared" si="26"/>
        <v>353.30960116104671</v>
      </c>
      <c r="AF41" s="86">
        <f t="shared" si="27"/>
        <v>356.15295120994205</v>
      </c>
      <c r="AG41" s="86">
        <f t="shared" si="28"/>
        <v>358.67500952470431</v>
      </c>
      <c r="AH41" s="86">
        <f t="shared" si="29"/>
        <v>361.21852682052651</v>
      </c>
      <c r="AI41" s="86">
        <f t="shared" si="30"/>
        <v>363.77426112104689</v>
      </c>
      <c r="AJ41" s="86">
        <f t="shared" si="31"/>
        <v>366.34417291145496</v>
      </c>
      <c r="AK41" s="86">
        <f t="shared" si="32"/>
        <v>368.93211234140114</v>
      </c>
      <c r="AL41" s="86">
        <f t="shared" si="33"/>
        <v>371.5389126373401</v>
      </c>
      <c r="AM41" s="86">
        <f t="shared" si="34"/>
        <v>374.16455009105312</v>
      </c>
      <c r="AN41" s="86">
        <f t="shared" si="35"/>
        <v>376.80852985792461</v>
      </c>
      <c r="AO41" s="86">
        <f t="shared" si="36"/>
        <v>379.47241958232206</v>
      </c>
      <c r="AP41" s="87">
        <f>50%*Costs_FirstYear!AQ41*Savings_FirstYear!AR41/100</f>
        <v>0</v>
      </c>
      <c r="AQ41" s="87">
        <f>50%*Costs_FirstYear!AR41*Savings_FirstYear!AS41/100</f>
        <v>0</v>
      </c>
      <c r="AR41" s="87">
        <f>50%*Costs_FirstYear!AS41*Savings_FirstYear!AT41/100</f>
        <v>0</v>
      </c>
      <c r="AS41" s="87">
        <f>50%*Costs_FirstYear!AT41*Savings_FirstYear!AU41/100</f>
        <v>0</v>
      </c>
      <c r="AT41" s="87">
        <f>50%*Costs_FirstYear!AU41*Savings_FirstYear!AV41/100</f>
        <v>0</v>
      </c>
      <c r="AU41" s="87">
        <f>50%*Costs_FirstYear!AV41*Savings_FirstYear!AW41/100</f>
        <v>0</v>
      </c>
      <c r="AV41" s="87">
        <f>50%*Costs_FirstYear!AW41*Savings_FirstYear!AX41/100</f>
        <v>0</v>
      </c>
      <c r="AW41" s="87">
        <f>50%*Costs_FirstYear!AX41*Savings_FirstYear!AY41/100</f>
        <v>164.99110391877329</v>
      </c>
      <c r="AX41" s="87">
        <f>50%*Costs_FirstYear!AY41*Savings_FirstYear!AZ41/100</f>
        <v>164.6740611347883</v>
      </c>
      <c r="AY41" s="87">
        <f>50%*Costs_FirstYear!AZ41*Savings_FirstYear!BA41/100</f>
        <v>164.37095625484963</v>
      </c>
      <c r="AZ41" s="87">
        <f>50%*Costs_FirstYear!BA41*Savings_FirstYear!BB41/100</f>
        <v>164.08173688416562</v>
      </c>
      <c r="BA41" s="87">
        <f>50%*Costs_FirstYear!BB41*Savings_FirstYear!BC41/100</f>
        <v>163.80635185458812</v>
      </c>
      <c r="BB41" s="87">
        <f>50%*Costs_FirstYear!BC41*Savings_FirstYear!BD41/100</f>
        <v>163.54475121802295</v>
      </c>
      <c r="BC41" s="87">
        <f>50%*Costs_FirstYear!BD41*Savings_FirstYear!BE41/100</f>
        <v>163.29688623995187</v>
      </c>
      <c r="BD41" s="87">
        <f>50%*Costs_FirstYear!BE41*Savings_FirstYear!BF41/100</f>
        <v>163.35937113915128</v>
      </c>
      <c r="BE41" s="87">
        <f>50%*Costs_FirstYear!BF41*Savings_FirstYear!BG41/100</f>
        <v>163.71415160931491</v>
      </c>
      <c r="BF41" s="87">
        <f>50%*Costs_FirstYear!BG41*Savings_FirstYear!BH41/100</f>
        <v>164.07568835073249</v>
      </c>
      <c r="BG41" s="87">
        <f>50%*Costs_FirstYear!BH41*Savings_FirstYear!BI41/100</f>
        <v>164.63688308126177</v>
      </c>
      <c r="BH41" s="87">
        <f>50%*Costs_FirstYear!BI41*Savings_FirstYear!BJ41/100</f>
        <v>165.54120740853523</v>
      </c>
      <c r="BI41" s="87">
        <f>50%*Costs_FirstYear!BJ41*Savings_FirstYear!BK41/100</f>
        <v>166.44621200444169</v>
      </c>
      <c r="BJ41" s="87">
        <f>50%*Costs_FirstYear!BK41*Savings_FirstYear!BL41/100</f>
        <v>167.35207743767052</v>
      </c>
      <c r="BK41" s="87">
        <f>50%*Costs_FirstYear!BL41*Savings_FirstYear!BM41/100</f>
        <v>168.25951630842104</v>
      </c>
      <c r="BL41" s="87">
        <f>50%*Costs_FirstYear!BM41*Savings_FirstYear!BN41/100</f>
        <v>169.5733566157725</v>
      </c>
      <c r="BM41" s="87">
        <f>50%*Costs_FirstYear!BN41*Savings_FirstYear!BO41/100</f>
        <v>170.98978585442336</v>
      </c>
      <c r="BN41" s="87">
        <f>50%*Costs_FirstYear!BO41*Savings_FirstYear!BP41/100</f>
        <v>172.40444991301635</v>
      </c>
      <c r="BO41" s="87">
        <f>50%*Costs_FirstYear!BP41*Savings_FirstYear!BQ41/100</f>
        <v>173.81944417111853</v>
      </c>
      <c r="BP41" s="87">
        <f>50%*Costs_FirstYear!BQ41*Savings_FirstYear!BR41/100</f>
        <v>175.23610257492925</v>
      </c>
      <c r="BQ41" s="87">
        <f>50%*Costs_FirstYear!BR41*Savings_FirstYear!BS41/100</f>
        <v>176.65480058052336</v>
      </c>
      <c r="BR41" s="87">
        <f>50%*Costs_FirstYear!BS41*Savings_FirstYear!BT41/100</f>
        <v>178.07647560497102</v>
      </c>
      <c r="BS41" s="87">
        <f>50%*Costs_FirstYear!BT41*Savings_FirstYear!BU41/100</f>
        <v>179.33750476235215</v>
      </c>
      <c r="BT41" s="87">
        <f>50%*Costs_FirstYear!BU41*Savings_FirstYear!BV41/100</f>
        <v>180.60926341026325</v>
      </c>
      <c r="BU41" s="87">
        <f>50%*Costs_FirstYear!BV41*Savings_FirstYear!BW41/100</f>
        <v>181.88713056052345</v>
      </c>
      <c r="BV41" s="87">
        <f>50%*Costs_FirstYear!BW41*Savings_FirstYear!BX41/100</f>
        <v>183.17208645572748</v>
      </c>
      <c r="BW41" s="87">
        <f>50%*Costs_FirstYear!BX41*Savings_FirstYear!BY41/100</f>
        <v>184.46605617070057</v>
      </c>
      <c r="BX41" s="87">
        <f>50%*Costs_FirstYear!BY41*Savings_FirstYear!BZ41/100</f>
        <v>185.76945631867005</v>
      </c>
      <c r="BY41" s="87">
        <f>50%*Costs_FirstYear!BZ41*Savings_FirstYear!CA41/100</f>
        <v>187.08227504552656</v>
      </c>
      <c r="BZ41" s="87">
        <f>50%*Costs_FirstYear!CA41*Savings_FirstYear!CB41/100</f>
        <v>188.40426492896231</v>
      </c>
      <c r="CA41" s="87">
        <f>50%*Costs_FirstYear!CB41*Savings_FirstYear!CC41/100</f>
        <v>189.73620979116103</v>
      </c>
      <c r="CB41" s="88">
        <f>50%*Costs_FirstYear!AQ41*Savings_FirstYear!AR41/100</f>
        <v>0</v>
      </c>
      <c r="CC41" s="88">
        <f>50%*Costs_FirstYear!AR41*Savings_FirstYear!AS41/100</f>
        <v>0</v>
      </c>
      <c r="CD41" s="88">
        <f>50%*Costs_FirstYear!AS41*Savings_FirstYear!AT41/100</f>
        <v>0</v>
      </c>
      <c r="CE41" s="88">
        <f>50%*Costs_FirstYear!AT41*Savings_FirstYear!AU41/100</f>
        <v>0</v>
      </c>
      <c r="CF41" s="88">
        <f>50%*Costs_FirstYear!AU41*Savings_FirstYear!AV41/100</f>
        <v>0</v>
      </c>
      <c r="CG41" s="88">
        <f>50%*Costs_FirstYear!AV41*Savings_FirstYear!AW41/100</f>
        <v>0</v>
      </c>
      <c r="CH41" s="88">
        <f>50%*Costs_FirstYear!AW41*Savings_FirstYear!AX41/100</f>
        <v>0</v>
      </c>
      <c r="CI41" s="88">
        <f>50%*Costs_FirstYear!AX41*Savings_FirstYear!AY41/100</f>
        <v>164.99110391877329</v>
      </c>
      <c r="CJ41" s="88">
        <f>50%*Costs_FirstYear!AY41*Savings_FirstYear!AZ41/100</f>
        <v>164.6740611347883</v>
      </c>
      <c r="CK41" s="88">
        <f>50%*Costs_FirstYear!AZ41*Savings_FirstYear!BA41/100</f>
        <v>164.37095625484963</v>
      </c>
      <c r="CL41" s="88">
        <f>50%*Costs_FirstYear!BA41*Savings_FirstYear!BB41/100</f>
        <v>164.08173688416562</v>
      </c>
      <c r="CM41" s="88">
        <f>50%*Costs_FirstYear!BB41*Savings_FirstYear!BC41/100</f>
        <v>163.80635185458812</v>
      </c>
      <c r="CN41" s="88">
        <f>50%*Costs_FirstYear!BC41*Savings_FirstYear!BD41/100</f>
        <v>163.54475121802295</v>
      </c>
      <c r="CO41" s="88">
        <f>50%*Costs_FirstYear!BD41*Savings_FirstYear!BE41/100</f>
        <v>163.29688623995187</v>
      </c>
      <c r="CP41" s="88">
        <f>50%*Costs_FirstYear!BE41*Savings_FirstYear!BF41/100</f>
        <v>163.35937113915128</v>
      </c>
      <c r="CQ41" s="88">
        <f>50%*Costs_FirstYear!BF41*Savings_FirstYear!BG41/100</f>
        <v>163.71415160931491</v>
      </c>
      <c r="CR41" s="88">
        <f>50%*Costs_FirstYear!BG41*Savings_FirstYear!BH41/100</f>
        <v>164.07568835073249</v>
      </c>
      <c r="CS41" s="88">
        <f>50%*Costs_FirstYear!BH41*Savings_FirstYear!BI41/100</f>
        <v>164.63688308126177</v>
      </c>
      <c r="CT41" s="88">
        <f>50%*Costs_FirstYear!BI41*Savings_FirstYear!BJ41/100</f>
        <v>165.54120740853523</v>
      </c>
      <c r="CU41" s="88">
        <f>50%*Costs_FirstYear!BJ41*Savings_FirstYear!BK41/100</f>
        <v>166.44621200444169</v>
      </c>
      <c r="CV41" s="88">
        <f>50%*Costs_FirstYear!BK41*Savings_FirstYear!BL41/100</f>
        <v>167.35207743767052</v>
      </c>
      <c r="CW41" s="88">
        <f>50%*Costs_FirstYear!BL41*Savings_FirstYear!BM41/100</f>
        <v>168.25951630842104</v>
      </c>
      <c r="CX41" s="88">
        <f>50%*Costs_FirstYear!BM41*Savings_FirstYear!BN41/100</f>
        <v>169.5733566157725</v>
      </c>
      <c r="CY41" s="88">
        <f>50%*Costs_FirstYear!BN41*Savings_FirstYear!BO41/100</f>
        <v>170.98978585442336</v>
      </c>
      <c r="CZ41" s="88">
        <f>50%*Costs_FirstYear!BO41*Savings_FirstYear!BP41/100</f>
        <v>172.40444991301635</v>
      </c>
      <c r="DA41" s="88">
        <f>50%*Costs_FirstYear!BP41*Savings_FirstYear!BQ41/100</f>
        <v>173.81944417111853</v>
      </c>
      <c r="DB41" s="88">
        <f>50%*Costs_FirstYear!BQ41*Savings_FirstYear!BR41/100</f>
        <v>175.23610257492925</v>
      </c>
      <c r="DC41" s="88">
        <f>50%*Costs_FirstYear!BR41*Savings_FirstYear!BS41/100</f>
        <v>176.65480058052336</v>
      </c>
      <c r="DD41" s="88">
        <f>50%*Costs_FirstYear!BS41*Savings_FirstYear!BT41/100</f>
        <v>178.07647560497102</v>
      </c>
      <c r="DE41" s="88">
        <f>50%*Costs_FirstYear!BT41*Savings_FirstYear!BU41/100</f>
        <v>179.33750476235215</v>
      </c>
      <c r="DF41" s="88">
        <f>50%*Costs_FirstYear!BU41*Savings_FirstYear!BV41/100</f>
        <v>180.60926341026325</v>
      </c>
      <c r="DG41" s="88">
        <f>50%*Costs_FirstYear!BV41*Savings_FirstYear!BW41/100</f>
        <v>181.88713056052345</v>
      </c>
      <c r="DH41" s="88">
        <f>50%*Costs_FirstYear!BW41*Savings_FirstYear!BX41/100</f>
        <v>183.17208645572748</v>
      </c>
      <c r="DI41" s="88">
        <f>50%*Costs_FirstYear!BX41*Savings_FirstYear!BY41/100</f>
        <v>184.46605617070057</v>
      </c>
      <c r="DJ41" s="88">
        <f>50%*Costs_FirstYear!BY41*Savings_FirstYear!BZ41/100</f>
        <v>185.76945631867005</v>
      </c>
      <c r="DK41" s="88">
        <f>50%*Costs_FirstYear!BZ41*Savings_FirstYear!CA41/100</f>
        <v>187.08227504552656</v>
      </c>
      <c r="DL41" s="88">
        <f>50%*Costs_FirstYear!CA41*Savings_FirstYear!CB41/100</f>
        <v>188.40426492896231</v>
      </c>
      <c r="DM41" s="88">
        <f>50%*Costs_FirstYear!CB41*Savings_FirstYear!CC41/100</f>
        <v>189.73620979116103</v>
      </c>
    </row>
    <row r="42" spans="2:117" x14ac:dyDescent="0.35">
      <c r="B42" s="27" t="s">
        <v>2106</v>
      </c>
      <c r="C42" s="27" t="s">
        <v>187</v>
      </c>
      <c r="D42" s="86">
        <f t="shared" si="37"/>
        <v>0</v>
      </c>
      <c r="E42" s="86">
        <f t="shared" si="0"/>
        <v>0</v>
      </c>
      <c r="F42" s="86">
        <f t="shared" si="1"/>
        <v>0</v>
      </c>
      <c r="G42" s="86">
        <f t="shared" si="2"/>
        <v>0</v>
      </c>
      <c r="H42" s="86">
        <f t="shared" si="3"/>
        <v>0</v>
      </c>
      <c r="I42" s="86">
        <f t="shared" si="4"/>
        <v>0</v>
      </c>
      <c r="J42" s="86">
        <f t="shared" si="5"/>
        <v>0</v>
      </c>
      <c r="K42" s="86">
        <f t="shared" si="6"/>
        <v>1189.2135512941638</v>
      </c>
      <c r="L42" s="86">
        <f t="shared" si="7"/>
        <v>979.65814619089053</v>
      </c>
      <c r="M42" s="86">
        <f t="shared" si="8"/>
        <v>973.23608885267822</v>
      </c>
      <c r="N42" s="86">
        <f t="shared" si="9"/>
        <v>966.88977107949643</v>
      </c>
      <c r="O42" s="86">
        <f t="shared" si="10"/>
        <v>960.61847479595565</v>
      </c>
      <c r="P42" s="86">
        <f t="shared" si="11"/>
        <v>954.42148924164053</v>
      </c>
      <c r="Q42" s="86">
        <f t="shared" si="12"/>
        <v>948.29811089841826</v>
      </c>
      <c r="R42" s="86">
        <f t="shared" si="13"/>
        <v>943.85133974004998</v>
      </c>
      <c r="S42" s="86">
        <f t="shared" si="14"/>
        <v>941.14399545571712</v>
      </c>
      <c r="T42" s="86">
        <f t="shared" si="15"/>
        <v>938.61401303853631</v>
      </c>
      <c r="U42" s="86">
        <f t="shared" si="16"/>
        <v>937.14112615985596</v>
      </c>
      <c r="V42" s="86">
        <f t="shared" si="17"/>
        <v>937.60523315234354</v>
      </c>
      <c r="W42" s="86">
        <f t="shared" si="18"/>
        <v>938.22724246206815</v>
      </c>
      <c r="X42" s="86">
        <f t="shared" si="19"/>
        <v>938.81274717877909</v>
      </c>
      <c r="Y42" s="86">
        <f t="shared" si="20"/>
        <v>939.36553662343522</v>
      </c>
      <c r="Z42" s="86">
        <f t="shared" si="21"/>
        <v>942.07425309501207</v>
      </c>
      <c r="AA42" s="86">
        <f t="shared" si="22"/>
        <v>945.51586456176369</v>
      </c>
      <c r="AB42" s="86">
        <f t="shared" si="23"/>
        <v>948.95001613433021</v>
      </c>
      <c r="AC42" s="86">
        <f t="shared" si="24"/>
        <v>952.32840169729172</v>
      </c>
      <c r="AD42" s="86">
        <f t="shared" si="25"/>
        <v>955.65922462262938</v>
      </c>
      <c r="AE42" s="86">
        <f t="shared" si="26"/>
        <v>958.94503494455171</v>
      </c>
      <c r="AF42" s="86">
        <f t="shared" si="27"/>
        <v>962.19086285817389</v>
      </c>
      <c r="AG42" s="86">
        <f t="shared" si="28"/>
        <v>965.80361135581597</v>
      </c>
      <c r="AH42" s="86">
        <f t="shared" si="29"/>
        <v>969.43884689365734</v>
      </c>
      <c r="AI42" s="86">
        <f t="shared" si="30"/>
        <v>973.05945547241015</v>
      </c>
      <c r="AJ42" s="86">
        <f t="shared" si="31"/>
        <v>976.66785799453919</v>
      </c>
      <c r="AK42" s="86">
        <f t="shared" si="32"/>
        <v>980.2747472710538</v>
      </c>
      <c r="AL42" s="86">
        <f t="shared" si="33"/>
        <v>983.88314506941231</v>
      </c>
      <c r="AM42" s="86">
        <f t="shared" si="34"/>
        <v>987.49288362632547</v>
      </c>
      <c r="AN42" s="86">
        <f t="shared" si="35"/>
        <v>991.10459757102171</v>
      </c>
      <c r="AO42" s="86">
        <f t="shared" si="36"/>
        <v>994.72442710845189</v>
      </c>
      <c r="AP42" s="87">
        <f>50%*Costs_FirstYear!AQ42*Savings_FirstYear!AR42/100</f>
        <v>0</v>
      </c>
      <c r="AQ42" s="87">
        <f>50%*Costs_FirstYear!AR42*Savings_FirstYear!AS42/100</f>
        <v>0</v>
      </c>
      <c r="AR42" s="87">
        <f>50%*Costs_FirstYear!AS42*Savings_FirstYear!AT42/100</f>
        <v>0</v>
      </c>
      <c r="AS42" s="87">
        <f>50%*Costs_FirstYear!AT42*Savings_FirstYear!AU42/100</f>
        <v>0</v>
      </c>
      <c r="AT42" s="87">
        <f>50%*Costs_FirstYear!AU42*Savings_FirstYear!AV42/100</f>
        <v>0</v>
      </c>
      <c r="AU42" s="87">
        <f>50%*Costs_FirstYear!AV42*Savings_FirstYear!AW42/100</f>
        <v>0</v>
      </c>
      <c r="AV42" s="87">
        <f>50%*Costs_FirstYear!AW42*Savings_FirstYear!AX42/100</f>
        <v>0</v>
      </c>
      <c r="AW42" s="87">
        <f>50%*Costs_FirstYear!AX42*Savings_FirstYear!AY42/100</f>
        <v>594.60677564708192</v>
      </c>
      <c r="AX42" s="87">
        <f>50%*Costs_FirstYear!AY42*Savings_FirstYear!AZ42/100</f>
        <v>489.82907309544527</v>
      </c>
      <c r="AY42" s="87">
        <f>50%*Costs_FirstYear!AZ42*Savings_FirstYear!BA42/100</f>
        <v>486.61804442633911</v>
      </c>
      <c r="AZ42" s="87">
        <f>50%*Costs_FirstYear!BA42*Savings_FirstYear!BB42/100</f>
        <v>483.44488553974821</v>
      </c>
      <c r="BA42" s="87">
        <f>50%*Costs_FirstYear!BB42*Savings_FirstYear!BC42/100</f>
        <v>480.30923739797782</v>
      </c>
      <c r="BB42" s="87">
        <f>50%*Costs_FirstYear!BC42*Savings_FirstYear!BD42/100</f>
        <v>477.21074462082026</v>
      </c>
      <c r="BC42" s="87">
        <f>50%*Costs_FirstYear!BD42*Savings_FirstYear!BE42/100</f>
        <v>474.14905544920913</v>
      </c>
      <c r="BD42" s="87">
        <f>50%*Costs_FirstYear!BE42*Savings_FirstYear!BF42/100</f>
        <v>471.92566987002499</v>
      </c>
      <c r="BE42" s="87">
        <f>50%*Costs_FirstYear!BF42*Savings_FirstYear!BG42/100</f>
        <v>470.57199772785856</v>
      </c>
      <c r="BF42" s="87">
        <f>50%*Costs_FirstYear!BG42*Savings_FirstYear!BH42/100</f>
        <v>469.30700651926816</v>
      </c>
      <c r="BG42" s="87">
        <f>50%*Costs_FirstYear!BH42*Savings_FirstYear!BI42/100</f>
        <v>468.57056307992798</v>
      </c>
      <c r="BH42" s="87">
        <f>50%*Costs_FirstYear!BI42*Savings_FirstYear!BJ42/100</f>
        <v>468.80261657617177</v>
      </c>
      <c r="BI42" s="87">
        <f>50%*Costs_FirstYear!BJ42*Savings_FirstYear!BK42/100</f>
        <v>469.11362123103407</v>
      </c>
      <c r="BJ42" s="87">
        <f>50%*Costs_FirstYear!BK42*Savings_FirstYear!BL42/100</f>
        <v>469.40637358938955</v>
      </c>
      <c r="BK42" s="87">
        <f>50%*Costs_FirstYear!BL42*Savings_FirstYear!BM42/100</f>
        <v>469.68276831171761</v>
      </c>
      <c r="BL42" s="87">
        <f>50%*Costs_FirstYear!BM42*Savings_FirstYear!BN42/100</f>
        <v>471.03712654750603</v>
      </c>
      <c r="BM42" s="87">
        <f>50%*Costs_FirstYear!BN42*Savings_FirstYear!BO42/100</f>
        <v>472.75793228088185</v>
      </c>
      <c r="BN42" s="87">
        <f>50%*Costs_FirstYear!BO42*Savings_FirstYear!BP42/100</f>
        <v>474.47500806716511</v>
      </c>
      <c r="BO42" s="87">
        <f>50%*Costs_FirstYear!BP42*Savings_FirstYear!BQ42/100</f>
        <v>476.16420084864586</v>
      </c>
      <c r="BP42" s="87">
        <f>50%*Costs_FirstYear!BQ42*Savings_FirstYear!BR42/100</f>
        <v>477.82961231131469</v>
      </c>
      <c r="BQ42" s="87">
        <f>50%*Costs_FirstYear!BR42*Savings_FirstYear!BS42/100</f>
        <v>479.47251747227585</v>
      </c>
      <c r="BR42" s="87">
        <f>50%*Costs_FirstYear!BS42*Savings_FirstYear!BT42/100</f>
        <v>481.09543142908694</v>
      </c>
      <c r="BS42" s="87">
        <f>50%*Costs_FirstYear!BT42*Savings_FirstYear!BU42/100</f>
        <v>482.90180567790799</v>
      </c>
      <c r="BT42" s="87">
        <f>50%*Costs_FirstYear!BU42*Savings_FirstYear!BV42/100</f>
        <v>484.71942344682867</v>
      </c>
      <c r="BU42" s="87">
        <f>50%*Costs_FirstYear!BV42*Savings_FirstYear!BW42/100</f>
        <v>486.52972773620507</v>
      </c>
      <c r="BV42" s="87">
        <f>50%*Costs_FirstYear!BW42*Savings_FirstYear!BX42/100</f>
        <v>488.3339289972696</v>
      </c>
      <c r="BW42" s="87">
        <f>50%*Costs_FirstYear!BX42*Savings_FirstYear!BY42/100</f>
        <v>490.1373736355269</v>
      </c>
      <c r="BX42" s="87">
        <f>50%*Costs_FirstYear!BY42*Savings_FirstYear!BZ42/100</f>
        <v>491.94157253470615</v>
      </c>
      <c r="BY42" s="87">
        <f>50%*Costs_FirstYear!BZ42*Savings_FirstYear!CA42/100</f>
        <v>493.74644181316273</v>
      </c>
      <c r="BZ42" s="87">
        <f>50%*Costs_FirstYear!CA42*Savings_FirstYear!CB42/100</f>
        <v>495.55229878551086</v>
      </c>
      <c r="CA42" s="87">
        <f>50%*Costs_FirstYear!CB42*Savings_FirstYear!CC42/100</f>
        <v>497.36221355422595</v>
      </c>
      <c r="CB42" s="88">
        <f>50%*Costs_FirstYear!AQ42*Savings_FirstYear!AR42/100</f>
        <v>0</v>
      </c>
      <c r="CC42" s="88">
        <f>50%*Costs_FirstYear!AR42*Savings_FirstYear!AS42/100</f>
        <v>0</v>
      </c>
      <c r="CD42" s="88">
        <f>50%*Costs_FirstYear!AS42*Savings_FirstYear!AT42/100</f>
        <v>0</v>
      </c>
      <c r="CE42" s="88">
        <f>50%*Costs_FirstYear!AT42*Savings_FirstYear!AU42/100</f>
        <v>0</v>
      </c>
      <c r="CF42" s="88">
        <f>50%*Costs_FirstYear!AU42*Savings_FirstYear!AV42/100</f>
        <v>0</v>
      </c>
      <c r="CG42" s="88">
        <f>50%*Costs_FirstYear!AV42*Savings_FirstYear!AW42/100</f>
        <v>0</v>
      </c>
      <c r="CH42" s="88">
        <f>50%*Costs_FirstYear!AW42*Savings_FirstYear!AX42/100</f>
        <v>0</v>
      </c>
      <c r="CI42" s="88">
        <f>50%*Costs_FirstYear!AX42*Savings_FirstYear!AY42/100</f>
        <v>594.60677564708192</v>
      </c>
      <c r="CJ42" s="88">
        <f>50%*Costs_FirstYear!AY42*Savings_FirstYear!AZ42/100</f>
        <v>489.82907309544527</v>
      </c>
      <c r="CK42" s="88">
        <f>50%*Costs_FirstYear!AZ42*Savings_FirstYear!BA42/100</f>
        <v>486.61804442633911</v>
      </c>
      <c r="CL42" s="88">
        <f>50%*Costs_FirstYear!BA42*Savings_FirstYear!BB42/100</f>
        <v>483.44488553974821</v>
      </c>
      <c r="CM42" s="88">
        <f>50%*Costs_FirstYear!BB42*Savings_FirstYear!BC42/100</f>
        <v>480.30923739797782</v>
      </c>
      <c r="CN42" s="88">
        <f>50%*Costs_FirstYear!BC42*Savings_FirstYear!BD42/100</f>
        <v>477.21074462082026</v>
      </c>
      <c r="CO42" s="88">
        <f>50%*Costs_FirstYear!BD42*Savings_FirstYear!BE42/100</f>
        <v>474.14905544920913</v>
      </c>
      <c r="CP42" s="88">
        <f>50%*Costs_FirstYear!BE42*Savings_FirstYear!BF42/100</f>
        <v>471.92566987002499</v>
      </c>
      <c r="CQ42" s="88">
        <f>50%*Costs_FirstYear!BF42*Savings_FirstYear!BG42/100</f>
        <v>470.57199772785856</v>
      </c>
      <c r="CR42" s="88">
        <f>50%*Costs_FirstYear!BG42*Savings_FirstYear!BH42/100</f>
        <v>469.30700651926816</v>
      </c>
      <c r="CS42" s="88">
        <f>50%*Costs_FirstYear!BH42*Savings_FirstYear!BI42/100</f>
        <v>468.57056307992798</v>
      </c>
      <c r="CT42" s="88">
        <f>50%*Costs_FirstYear!BI42*Savings_FirstYear!BJ42/100</f>
        <v>468.80261657617177</v>
      </c>
      <c r="CU42" s="88">
        <f>50%*Costs_FirstYear!BJ42*Savings_FirstYear!BK42/100</f>
        <v>469.11362123103407</v>
      </c>
      <c r="CV42" s="88">
        <f>50%*Costs_FirstYear!BK42*Savings_FirstYear!BL42/100</f>
        <v>469.40637358938955</v>
      </c>
      <c r="CW42" s="88">
        <f>50%*Costs_FirstYear!BL42*Savings_FirstYear!BM42/100</f>
        <v>469.68276831171761</v>
      </c>
      <c r="CX42" s="88">
        <f>50%*Costs_FirstYear!BM42*Savings_FirstYear!BN42/100</f>
        <v>471.03712654750603</v>
      </c>
      <c r="CY42" s="88">
        <f>50%*Costs_FirstYear!BN42*Savings_FirstYear!BO42/100</f>
        <v>472.75793228088185</v>
      </c>
      <c r="CZ42" s="88">
        <f>50%*Costs_FirstYear!BO42*Savings_FirstYear!BP42/100</f>
        <v>474.47500806716511</v>
      </c>
      <c r="DA42" s="88">
        <f>50%*Costs_FirstYear!BP42*Savings_FirstYear!BQ42/100</f>
        <v>476.16420084864586</v>
      </c>
      <c r="DB42" s="88">
        <f>50%*Costs_FirstYear!BQ42*Savings_FirstYear!BR42/100</f>
        <v>477.82961231131469</v>
      </c>
      <c r="DC42" s="88">
        <f>50%*Costs_FirstYear!BR42*Savings_FirstYear!BS42/100</f>
        <v>479.47251747227585</v>
      </c>
      <c r="DD42" s="88">
        <f>50%*Costs_FirstYear!BS42*Savings_FirstYear!BT42/100</f>
        <v>481.09543142908694</v>
      </c>
      <c r="DE42" s="88">
        <f>50%*Costs_FirstYear!BT42*Savings_FirstYear!BU42/100</f>
        <v>482.90180567790799</v>
      </c>
      <c r="DF42" s="88">
        <f>50%*Costs_FirstYear!BU42*Savings_FirstYear!BV42/100</f>
        <v>484.71942344682867</v>
      </c>
      <c r="DG42" s="88">
        <f>50%*Costs_FirstYear!BV42*Savings_FirstYear!BW42/100</f>
        <v>486.52972773620507</v>
      </c>
      <c r="DH42" s="88">
        <f>50%*Costs_FirstYear!BW42*Savings_FirstYear!BX42/100</f>
        <v>488.3339289972696</v>
      </c>
      <c r="DI42" s="88">
        <f>50%*Costs_FirstYear!BX42*Savings_FirstYear!BY42/100</f>
        <v>490.1373736355269</v>
      </c>
      <c r="DJ42" s="88">
        <f>50%*Costs_FirstYear!BY42*Savings_FirstYear!BZ42/100</f>
        <v>491.94157253470615</v>
      </c>
      <c r="DK42" s="88">
        <f>50%*Costs_FirstYear!BZ42*Savings_FirstYear!CA42/100</f>
        <v>493.74644181316273</v>
      </c>
      <c r="DL42" s="88">
        <f>50%*Costs_FirstYear!CA42*Savings_FirstYear!CB42/100</f>
        <v>495.55229878551086</v>
      </c>
      <c r="DM42" s="88">
        <f>50%*Costs_FirstYear!CB42*Savings_FirstYear!CC42/100</f>
        <v>497.36221355422595</v>
      </c>
    </row>
    <row r="43" spans="2:117" x14ac:dyDescent="0.35">
      <c r="B43" s="27" t="s">
        <v>2107</v>
      </c>
      <c r="C43" s="27" t="s">
        <v>208</v>
      </c>
      <c r="D43" s="86">
        <f t="shared" si="37"/>
        <v>0</v>
      </c>
      <c r="E43" s="86">
        <f t="shared" si="0"/>
        <v>0</v>
      </c>
      <c r="F43" s="86">
        <f t="shared" si="1"/>
        <v>0</v>
      </c>
      <c r="G43" s="86">
        <f t="shared" si="2"/>
        <v>0</v>
      </c>
      <c r="H43" s="86">
        <f t="shared" si="3"/>
        <v>0</v>
      </c>
      <c r="I43" s="86">
        <f t="shared" si="4"/>
        <v>0</v>
      </c>
      <c r="J43" s="86">
        <f t="shared" si="5"/>
        <v>0</v>
      </c>
      <c r="K43" s="86">
        <f t="shared" si="6"/>
        <v>52.580021196154888</v>
      </c>
      <c r="L43" s="86">
        <f t="shared" si="7"/>
        <v>52.26114413779348</v>
      </c>
      <c r="M43" s="86">
        <f t="shared" si="8"/>
        <v>51.94627017436401</v>
      </c>
      <c r="N43" s="86">
        <f t="shared" si="9"/>
        <v>51.635362479605163</v>
      </c>
      <c r="O43" s="86">
        <f t="shared" si="10"/>
        <v>51.32838460812993</v>
      </c>
      <c r="P43" s="86">
        <f t="shared" si="11"/>
        <v>51.025300491666485</v>
      </c>
      <c r="Q43" s="86">
        <f t="shared" si="12"/>
        <v>50.726074435336976</v>
      </c>
      <c r="R43" s="86">
        <f t="shared" si="13"/>
        <v>50.52521245909324</v>
      </c>
      <c r="S43" s="86">
        <f t="shared" si="14"/>
        <v>50.416549061534234</v>
      </c>
      <c r="T43" s="86">
        <f t="shared" si="15"/>
        <v>50.308697776213855</v>
      </c>
      <c r="U43" s="86">
        <f t="shared" si="16"/>
        <v>50.263119091985189</v>
      </c>
      <c r="V43" s="86">
        <f t="shared" si="17"/>
        <v>50.325266166239771</v>
      </c>
      <c r="W43" s="86">
        <f t="shared" si="18"/>
        <v>50.385546453525478</v>
      </c>
      <c r="X43" s="86">
        <f t="shared" si="19"/>
        <v>50.444008400318701</v>
      </c>
      <c r="Y43" s="86">
        <f t="shared" si="20"/>
        <v>50.500869728801817</v>
      </c>
      <c r="Z43" s="86">
        <f t="shared" si="21"/>
        <v>50.685132285970674</v>
      </c>
      <c r="AA43" s="86">
        <f t="shared" si="22"/>
        <v>50.89943100236713</v>
      </c>
      <c r="AB43" s="86">
        <f t="shared" si="23"/>
        <v>51.110363987328107</v>
      </c>
      <c r="AC43" s="86">
        <f t="shared" si="24"/>
        <v>51.318590303658567</v>
      </c>
      <c r="AD43" s="86">
        <f t="shared" si="25"/>
        <v>51.524523556741478</v>
      </c>
      <c r="AE43" s="86">
        <f t="shared" si="26"/>
        <v>51.728270090018128</v>
      </c>
      <c r="AF43" s="86">
        <f t="shared" si="27"/>
        <v>51.930114786799876</v>
      </c>
      <c r="AG43" s="86">
        <f t="shared" si="28"/>
        <v>51.96979792663965</v>
      </c>
      <c r="AH43" s="86">
        <f t="shared" si="29"/>
        <v>52.011163465513157</v>
      </c>
      <c r="AI43" s="86">
        <f t="shared" si="30"/>
        <v>52.052707166917891</v>
      </c>
      <c r="AJ43" s="86">
        <f t="shared" si="31"/>
        <v>52.094715921428012</v>
      </c>
      <c r="AK43" s="86">
        <f t="shared" si="32"/>
        <v>52.13777645458643</v>
      </c>
      <c r="AL43" s="86">
        <f t="shared" si="33"/>
        <v>52.181992247892097</v>
      </c>
      <c r="AM43" s="86">
        <f t="shared" si="34"/>
        <v>52.227329696293651</v>
      </c>
      <c r="AN43" s="86">
        <f t="shared" si="35"/>
        <v>52.273485774638111</v>
      </c>
      <c r="AO43" s="86">
        <f t="shared" si="36"/>
        <v>52.320499524219386</v>
      </c>
      <c r="AP43" s="87">
        <f>50%*Costs_FirstYear!AQ43*Savings_FirstYear!AR43/100</f>
        <v>0</v>
      </c>
      <c r="AQ43" s="87">
        <f>50%*Costs_FirstYear!AR43*Savings_FirstYear!AS43/100</f>
        <v>0</v>
      </c>
      <c r="AR43" s="87">
        <f>50%*Costs_FirstYear!AS43*Savings_FirstYear!AT43/100</f>
        <v>0</v>
      </c>
      <c r="AS43" s="87">
        <f>50%*Costs_FirstYear!AT43*Savings_FirstYear!AU43/100</f>
        <v>0</v>
      </c>
      <c r="AT43" s="87">
        <f>50%*Costs_FirstYear!AU43*Savings_FirstYear!AV43/100</f>
        <v>0</v>
      </c>
      <c r="AU43" s="87">
        <f>50%*Costs_FirstYear!AV43*Savings_FirstYear!AW43/100</f>
        <v>0</v>
      </c>
      <c r="AV43" s="87">
        <f>50%*Costs_FirstYear!AW43*Savings_FirstYear!AX43/100</f>
        <v>0</v>
      </c>
      <c r="AW43" s="87">
        <f>50%*Costs_FirstYear!AX43*Savings_FirstYear!AY43/100</f>
        <v>26.290010598077444</v>
      </c>
      <c r="AX43" s="87">
        <f>50%*Costs_FirstYear!AY43*Savings_FirstYear!AZ43/100</f>
        <v>26.13057206889674</v>
      </c>
      <c r="AY43" s="87">
        <f>50%*Costs_FirstYear!AZ43*Savings_FirstYear!BA43/100</f>
        <v>25.973135087182005</v>
      </c>
      <c r="AZ43" s="87">
        <f>50%*Costs_FirstYear!BA43*Savings_FirstYear!BB43/100</f>
        <v>25.817681239802582</v>
      </c>
      <c r="BA43" s="87">
        <f>50%*Costs_FirstYear!BB43*Savings_FirstYear!BC43/100</f>
        <v>25.664192304064965</v>
      </c>
      <c r="BB43" s="87">
        <f>50%*Costs_FirstYear!BC43*Savings_FirstYear!BD43/100</f>
        <v>25.512650245833242</v>
      </c>
      <c r="BC43" s="87">
        <f>50%*Costs_FirstYear!BD43*Savings_FirstYear!BE43/100</f>
        <v>25.363037217668488</v>
      </c>
      <c r="BD43" s="87">
        <f>50%*Costs_FirstYear!BE43*Savings_FirstYear!BF43/100</f>
        <v>25.26260622954662</v>
      </c>
      <c r="BE43" s="87">
        <f>50%*Costs_FirstYear!BF43*Savings_FirstYear!BG43/100</f>
        <v>25.208274530767117</v>
      </c>
      <c r="BF43" s="87">
        <f>50%*Costs_FirstYear!BG43*Savings_FirstYear!BH43/100</f>
        <v>25.154348888106927</v>
      </c>
      <c r="BG43" s="87">
        <f>50%*Costs_FirstYear!BH43*Savings_FirstYear!BI43/100</f>
        <v>25.131559545992594</v>
      </c>
      <c r="BH43" s="87">
        <f>50%*Costs_FirstYear!BI43*Savings_FirstYear!BJ43/100</f>
        <v>25.162633083119886</v>
      </c>
      <c r="BI43" s="87">
        <f>50%*Costs_FirstYear!BJ43*Savings_FirstYear!BK43/100</f>
        <v>25.192773226762739</v>
      </c>
      <c r="BJ43" s="87">
        <f>50%*Costs_FirstYear!BK43*Savings_FirstYear!BL43/100</f>
        <v>25.222004200159351</v>
      </c>
      <c r="BK43" s="87">
        <f>50%*Costs_FirstYear!BL43*Savings_FirstYear!BM43/100</f>
        <v>25.250434864400908</v>
      </c>
      <c r="BL43" s="87">
        <f>50%*Costs_FirstYear!BM43*Savings_FirstYear!BN43/100</f>
        <v>25.342566142985337</v>
      </c>
      <c r="BM43" s="87">
        <f>50%*Costs_FirstYear!BN43*Savings_FirstYear!BO43/100</f>
        <v>25.449715501183565</v>
      </c>
      <c r="BN43" s="87">
        <f>50%*Costs_FirstYear!BO43*Savings_FirstYear!BP43/100</f>
        <v>25.555181993664053</v>
      </c>
      <c r="BO43" s="87">
        <f>50%*Costs_FirstYear!BP43*Savings_FirstYear!BQ43/100</f>
        <v>25.659295151829284</v>
      </c>
      <c r="BP43" s="87">
        <f>50%*Costs_FirstYear!BQ43*Savings_FirstYear!BR43/100</f>
        <v>25.762261778370739</v>
      </c>
      <c r="BQ43" s="87">
        <f>50%*Costs_FirstYear!BR43*Savings_FirstYear!BS43/100</f>
        <v>25.864135045009064</v>
      </c>
      <c r="BR43" s="87">
        <f>50%*Costs_FirstYear!BS43*Savings_FirstYear!BT43/100</f>
        <v>25.965057393399938</v>
      </c>
      <c r="BS43" s="87">
        <f>50%*Costs_FirstYear!BT43*Savings_FirstYear!BU43/100</f>
        <v>25.984898963319825</v>
      </c>
      <c r="BT43" s="87">
        <f>50%*Costs_FirstYear!BU43*Savings_FirstYear!BV43/100</f>
        <v>26.005581732756578</v>
      </c>
      <c r="BU43" s="87">
        <f>50%*Costs_FirstYear!BV43*Savings_FirstYear!BW43/100</f>
        <v>26.026353583458945</v>
      </c>
      <c r="BV43" s="87">
        <f>50%*Costs_FirstYear!BW43*Savings_FirstYear!BX43/100</f>
        <v>26.047357960714006</v>
      </c>
      <c r="BW43" s="87">
        <f>50%*Costs_FirstYear!BX43*Savings_FirstYear!BY43/100</f>
        <v>26.068888227293215</v>
      </c>
      <c r="BX43" s="87">
        <f>50%*Costs_FirstYear!BY43*Savings_FirstYear!BZ43/100</f>
        <v>26.090996123946049</v>
      </c>
      <c r="BY43" s="87">
        <f>50%*Costs_FirstYear!BZ43*Savings_FirstYear!CA43/100</f>
        <v>26.113664848146826</v>
      </c>
      <c r="BZ43" s="87">
        <f>50%*Costs_FirstYear!CA43*Savings_FirstYear!CB43/100</f>
        <v>26.136742887319055</v>
      </c>
      <c r="CA43" s="87">
        <f>50%*Costs_FirstYear!CB43*Savings_FirstYear!CC43/100</f>
        <v>26.160249762109693</v>
      </c>
      <c r="CB43" s="88">
        <f>50%*Costs_FirstYear!AQ43*Savings_FirstYear!AR43/100</f>
        <v>0</v>
      </c>
      <c r="CC43" s="88">
        <f>50%*Costs_FirstYear!AR43*Savings_FirstYear!AS43/100</f>
        <v>0</v>
      </c>
      <c r="CD43" s="88">
        <f>50%*Costs_FirstYear!AS43*Savings_FirstYear!AT43/100</f>
        <v>0</v>
      </c>
      <c r="CE43" s="88">
        <f>50%*Costs_FirstYear!AT43*Savings_FirstYear!AU43/100</f>
        <v>0</v>
      </c>
      <c r="CF43" s="88">
        <f>50%*Costs_FirstYear!AU43*Savings_FirstYear!AV43/100</f>
        <v>0</v>
      </c>
      <c r="CG43" s="88">
        <f>50%*Costs_FirstYear!AV43*Savings_FirstYear!AW43/100</f>
        <v>0</v>
      </c>
      <c r="CH43" s="88">
        <f>50%*Costs_FirstYear!AW43*Savings_FirstYear!AX43/100</f>
        <v>0</v>
      </c>
      <c r="CI43" s="88">
        <f>50%*Costs_FirstYear!AX43*Savings_FirstYear!AY43/100</f>
        <v>26.290010598077444</v>
      </c>
      <c r="CJ43" s="88">
        <f>50%*Costs_FirstYear!AY43*Savings_FirstYear!AZ43/100</f>
        <v>26.13057206889674</v>
      </c>
      <c r="CK43" s="88">
        <f>50%*Costs_FirstYear!AZ43*Savings_FirstYear!BA43/100</f>
        <v>25.973135087182005</v>
      </c>
      <c r="CL43" s="88">
        <f>50%*Costs_FirstYear!BA43*Savings_FirstYear!BB43/100</f>
        <v>25.817681239802582</v>
      </c>
      <c r="CM43" s="88">
        <f>50%*Costs_FirstYear!BB43*Savings_FirstYear!BC43/100</f>
        <v>25.664192304064965</v>
      </c>
      <c r="CN43" s="88">
        <f>50%*Costs_FirstYear!BC43*Savings_FirstYear!BD43/100</f>
        <v>25.512650245833242</v>
      </c>
      <c r="CO43" s="88">
        <f>50%*Costs_FirstYear!BD43*Savings_FirstYear!BE43/100</f>
        <v>25.363037217668488</v>
      </c>
      <c r="CP43" s="88">
        <f>50%*Costs_FirstYear!BE43*Savings_FirstYear!BF43/100</f>
        <v>25.26260622954662</v>
      </c>
      <c r="CQ43" s="88">
        <f>50%*Costs_FirstYear!BF43*Savings_FirstYear!BG43/100</f>
        <v>25.208274530767117</v>
      </c>
      <c r="CR43" s="88">
        <f>50%*Costs_FirstYear!BG43*Savings_FirstYear!BH43/100</f>
        <v>25.154348888106927</v>
      </c>
      <c r="CS43" s="88">
        <f>50%*Costs_FirstYear!BH43*Savings_FirstYear!BI43/100</f>
        <v>25.131559545992594</v>
      </c>
      <c r="CT43" s="88">
        <f>50%*Costs_FirstYear!BI43*Savings_FirstYear!BJ43/100</f>
        <v>25.162633083119886</v>
      </c>
      <c r="CU43" s="88">
        <f>50%*Costs_FirstYear!BJ43*Savings_FirstYear!BK43/100</f>
        <v>25.192773226762739</v>
      </c>
      <c r="CV43" s="88">
        <f>50%*Costs_FirstYear!BK43*Savings_FirstYear!BL43/100</f>
        <v>25.222004200159351</v>
      </c>
      <c r="CW43" s="88">
        <f>50%*Costs_FirstYear!BL43*Savings_FirstYear!BM43/100</f>
        <v>25.250434864400908</v>
      </c>
      <c r="CX43" s="88">
        <f>50%*Costs_FirstYear!BM43*Savings_FirstYear!BN43/100</f>
        <v>25.342566142985337</v>
      </c>
      <c r="CY43" s="88">
        <f>50%*Costs_FirstYear!BN43*Savings_FirstYear!BO43/100</f>
        <v>25.449715501183565</v>
      </c>
      <c r="CZ43" s="88">
        <f>50%*Costs_FirstYear!BO43*Savings_FirstYear!BP43/100</f>
        <v>25.555181993664053</v>
      </c>
      <c r="DA43" s="88">
        <f>50%*Costs_FirstYear!BP43*Savings_FirstYear!BQ43/100</f>
        <v>25.659295151829284</v>
      </c>
      <c r="DB43" s="88">
        <f>50%*Costs_FirstYear!BQ43*Savings_FirstYear!BR43/100</f>
        <v>25.762261778370739</v>
      </c>
      <c r="DC43" s="88">
        <f>50%*Costs_FirstYear!BR43*Savings_FirstYear!BS43/100</f>
        <v>25.864135045009064</v>
      </c>
      <c r="DD43" s="88">
        <f>50%*Costs_FirstYear!BS43*Savings_FirstYear!BT43/100</f>
        <v>25.965057393399938</v>
      </c>
      <c r="DE43" s="88">
        <f>50%*Costs_FirstYear!BT43*Savings_FirstYear!BU43/100</f>
        <v>25.984898963319825</v>
      </c>
      <c r="DF43" s="88">
        <f>50%*Costs_FirstYear!BU43*Savings_FirstYear!BV43/100</f>
        <v>26.005581732756578</v>
      </c>
      <c r="DG43" s="88">
        <f>50%*Costs_FirstYear!BV43*Savings_FirstYear!BW43/100</f>
        <v>26.026353583458945</v>
      </c>
      <c r="DH43" s="88">
        <f>50%*Costs_FirstYear!BW43*Savings_FirstYear!BX43/100</f>
        <v>26.047357960714006</v>
      </c>
      <c r="DI43" s="88">
        <f>50%*Costs_FirstYear!BX43*Savings_FirstYear!BY43/100</f>
        <v>26.068888227293215</v>
      </c>
      <c r="DJ43" s="88">
        <f>50%*Costs_FirstYear!BY43*Savings_FirstYear!BZ43/100</f>
        <v>26.090996123946049</v>
      </c>
      <c r="DK43" s="88">
        <f>50%*Costs_FirstYear!BZ43*Savings_FirstYear!CA43/100</f>
        <v>26.113664848146826</v>
      </c>
      <c r="DL43" s="88">
        <f>50%*Costs_FirstYear!CA43*Savings_FirstYear!CB43/100</f>
        <v>26.136742887319055</v>
      </c>
      <c r="DM43" s="88">
        <f>50%*Costs_FirstYear!CB43*Savings_FirstYear!CC43/100</f>
        <v>26.160249762109693</v>
      </c>
    </row>
    <row r="44" spans="2:117" x14ac:dyDescent="0.35">
      <c r="B44" s="27" t="s">
        <v>2108</v>
      </c>
      <c r="C44" s="27" t="s">
        <v>51</v>
      </c>
      <c r="D44" s="86">
        <f t="shared" si="37"/>
        <v>0</v>
      </c>
      <c r="E44" s="86">
        <f t="shared" si="0"/>
        <v>0</v>
      </c>
      <c r="F44" s="86">
        <f t="shared" si="1"/>
        <v>0</v>
      </c>
      <c r="G44" s="86">
        <f t="shared" si="2"/>
        <v>0</v>
      </c>
      <c r="H44" s="86">
        <f t="shared" si="3"/>
        <v>0</v>
      </c>
      <c r="I44" s="86">
        <f t="shared" si="4"/>
        <v>0</v>
      </c>
      <c r="J44" s="86">
        <f t="shared" si="5"/>
        <v>0</v>
      </c>
      <c r="K44" s="86">
        <f t="shared" si="6"/>
        <v>423.43472484918294</v>
      </c>
      <c r="L44" s="86">
        <f t="shared" si="7"/>
        <v>486.63151018493801</v>
      </c>
      <c r="M44" s="86">
        <f t="shared" si="8"/>
        <v>634.51177412404513</v>
      </c>
      <c r="N44" s="86">
        <f t="shared" si="9"/>
        <v>550.62401826971382</v>
      </c>
      <c r="O44" s="86">
        <f t="shared" si="10"/>
        <v>550.08609755057216</v>
      </c>
      <c r="P44" s="86">
        <f t="shared" si="11"/>
        <v>549.59751148064993</v>
      </c>
      <c r="Q44" s="86">
        <f t="shared" si="12"/>
        <v>549.15815559361761</v>
      </c>
      <c r="R44" s="86">
        <f t="shared" si="13"/>
        <v>549.22474320977119</v>
      </c>
      <c r="S44" s="86">
        <f t="shared" si="14"/>
        <v>549.96975352420577</v>
      </c>
      <c r="T44" s="86">
        <f t="shared" si="15"/>
        <v>551.14196549928829</v>
      </c>
      <c r="U44" s="86">
        <f t="shared" si="16"/>
        <v>552.969396175572</v>
      </c>
      <c r="V44" s="86">
        <f t="shared" si="17"/>
        <v>555.60266070622868</v>
      </c>
      <c r="W44" s="86">
        <f t="shared" si="18"/>
        <v>558.61173687738801</v>
      </c>
      <c r="X44" s="86">
        <f t="shared" si="19"/>
        <v>561.95117512276818</v>
      </c>
      <c r="Y44" s="86">
        <f t="shared" si="20"/>
        <v>565.45689097351635</v>
      </c>
      <c r="Z44" s="86">
        <f t="shared" si="21"/>
        <v>569.59688536701663</v>
      </c>
      <c r="AA44" s="86">
        <f t="shared" si="22"/>
        <v>574.17729558047404</v>
      </c>
      <c r="AB44" s="86">
        <f t="shared" si="23"/>
        <v>579.106490697558</v>
      </c>
      <c r="AC44" s="86">
        <f t="shared" si="24"/>
        <v>584.29732488258105</v>
      </c>
      <c r="AD44" s="86">
        <f t="shared" si="25"/>
        <v>589.544592860855</v>
      </c>
      <c r="AE44" s="86">
        <f t="shared" si="26"/>
        <v>594.80370970359127</v>
      </c>
      <c r="AF44" s="86">
        <f t="shared" si="27"/>
        <v>600.07830244158265</v>
      </c>
      <c r="AG44" s="86">
        <f t="shared" si="28"/>
        <v>604.5857630430628</v>
      </c>
      <c r="AH44" s="86">
        <f t="shared" si="29"/>
        <v>609.13911733129976</v>
      </c>
      <c r="AI44" s="86">
        <f t="shared" si="30"/>
        <v>613.73762161088064</v>
      </c>
      <c r="AJ44" s="86">
        <f t="shared" si="31"/>
        <v>618.37919825041024</v>
      </c>
      <c r="AK44" s="86">
        <f t="shared" si="32"/>
        <v>623.05501513154877</v>
      </c>
      <c r="AL44" s="86">
        <f t="shared" si="33"/>
        <v>627.76562871818555</v>
      </c>
      <c r="AM44" s="86">
        <f t="shared" si="34"/>
        <v>632.51311145711179</v>
      </c>
      <c r="AN44" s="86">
        <f t="shared" si="35"/>
        <v>637.29734260693044</v>
      </c>
      <c r="AO44" s="86">
        <f t="shared" si="36"/>
        <v>642.11893861573026</v>
      </c>
      <c r="AP44" s="87">
        <f>50%*Costs_FirstYear!AQ44*Savings_FirstYear!AR44/100</f>
        <v>0</v>
      </c>
      <c r="AQ44" s="87">
        <f>50%*Costs_FirstYear!AR44*Savings_FirstYear!AS44/100</f>
        <v>0</v>
      </c>
      <c r="AR44" s="87">
        <f>50%*Costs_FirstYear!AS44*Savings_FirstYear!AT44/100</f>
        <v>0</v>
      </c>
      <c r="AS44" s="87">
        <f>50%*Costs_FirstYear!AT44*Savings_FirstYear!AU44/100</f>
        <v>0</v>
      </c>
      <c r="AT44" s="87">
        <f>50%*Costs_FirstYear!AU44*Savings_FirstYear!AV44/100</f>
        <v>0</v>
      </c>
      <c r="AU44" s="87">
        <f>50%*Costs_FirstYear!AV44*Savings_FirstYear!AW44/100</f>
        <v>0</v>
      </c>
      <c r="AV44" s="87">
        <f>50%*Costs_FirstYear!AW44*Savings_FirstYear!AX44/100</f>
        <v>0</v>
      </c>
      <c r="AW44" s="87">
        <f>50%*Costs_FirstYear!AX44*Savings_FirstYear!AY44/100</f>
        <v>211.71736242459147</v>
      </c>
      <c r="AX44" s="87">
        <f>50%*Costs_FirstYear!AY44*Savings_FirstYear!AZ44/100</f>
        <v>243.315755092469</v>
      </c>
      <c r="AY44" s="87">
        <f>50%*Costs_FirstYear!AZ44*Savings_FirstYear!BA44/100</f>
        <v>317.25588706202257</v>
      </c>
      <c r="AZ44" s="87">
        <f>50%*Costs_FirstYear!BA44*Savings_FirstYear!BB44/100</f>
        <v>275.31200913485691</v>
      </c>
      <c r="BA44" s="87">
        <f>50%*Costs_FirstYear!BB44*Savings_FirstYear!BC44/100</f>
        <v>275.04304877528608</v>
      </c>
      <c r="BB44" s="87">
        <f>50%*Costs_FirstYear!BC44*Savings_FirstYear!BD44/100</f>
        <v>274.79875574032496</v>
      </c>
      <c r="BC44" s="87">
        <f>50%*Costs_FirstYear!BD44*Savings_FirstYear!BE44/100</f>
        <v>274.5790777968088</v>
      </c>
      <c r="BD44" s="87">
        <f>50%*Costs_FirstYear!BE44*Savings_FirstYear!BF44/100</f>
        <v>274.6123716048856</v>
      </c>
      <c r="BE44" s="87">
        <f>50%*Costs_FirstYear!BF44*Savings_FirstYear!BG44/100</f>
        <v>274.98487676210289</v>
      </c>
      <c r="BF44" s="87">
        <f>50%*Costs_FirstYear!BG44*Savings_FirstYear!BH44/100</f>
        <v>275.57098274964414</v>
      </c>
      <c r="BG44" s="87">
        <f>50%*Costs_FirstYear!BH44*Savings_FirstYear!BI44/100</f>
        <v>276.484698087786</v>
      </c>
      <c r="BH44" s="87">
        <f>50%*Costs_FirstYear!BI44*Savings_FirstYear!BJ44/100</f>
        <v>277.80133035311434</v>
      </c>
      <c r="BI44" s="87">
        <f>50%*Costs_FirstYear!BJ44*Savings_FirstYear!BK44/100</f>
        <v>279.30586843869401</v>
      </c>
      <c r="BJ44" s="87">
        <f>50%*Costs_FirstYear!BK44*Savings_FirstYear!BL44/100</f>
        <v>280.97558756138409</v>
      </c>
      <c r="BK44" s="87">
        <f>50%*Costs_FirstYear!BL44*Savings_FirstYear!BM44/100</f>
        <v>282.72844548675818</v>
      </c>
      <c r="BL44" s="87">
        <f>50%*Costs_FirstYear!BM44*Savings_FirstYear!BN44/100</f>
        <v>284.79844268350831</v>
      </c>
      <c r="BM44" s="87">
        <f>50%*Costs_FirstYear!BN44*Savings_FirstYear!BO44/100</f>
        <v>287.08864779023702</v>
      </c>
      <c r="BN44" s="87">
        <f>50%*Costs_FirstYear!BO44*Savings_FirstYear!BP44/100</f>
        <v>289.553245348779</v>
      </c>
      <c r="BO44" s="87">
        <f>50%*Costs_FirstYear!BP44*Savings_FirstYear!BQ44/100</f>
        <v>292.14866244129053</v>
      </c>
      <c r="BP44" s="87">
        <f>50%*Costs_FirstYear!BQ44*Savings_FirstYear!BR44/100</f>
        <v>294.7722964304275</v>
      </c>
      <c r="BQ44" s="87">
        <f>50%*Costs_FirstYear!BR44*Savings_FirstYear!BS44/100</f>
        <v>297.40185485179563</v>
      </c>
      <c r="BR44" s="87">
        <f>50%*Costs_FirstYear!BS44*Savings_FirstYear!BT44/100</f>
        <v>300.03915122079133</v>
      </c>
      <c r="BS44" s="87">
        <f>50%*Costs_FirstYear!BT44*Savings_FirstYear!BU44/100</f>
        <v>302.2928815215314</v>
      </c>
      <c r="BT44" s="87">
        <f>50%*Costs_FirstYear!BU44*Savings_FirstYear!BV44/100</f>
        <v>304.56955866564988</v>
      </c>
      <c r="BU44" s="87">
        <f>50%*Costs_FirstYear!BV44*Savings_FirstYear!BW44/100</f>
        <v>306.86881080544032</v>
      </c>
      <c r="BV44" s="87">
        <f>50%*Costs_FirstYear!BW44*Savings_FirstYear!BX44/100</f>
        <v>309.18959912520512</v>
      </c>
      <c r="BW44" s="87">
        <f>50%*Costs_FirstYear!BX44*Savings_FirstYear!BY44/100</f>
        <v>311.52750756577439</v>
      </c>
      <c r="BX44" s="87">
        <f>50%*Costs_FirstYear!BY44*Savings_FirstYear!BZ44/100</f>
        <v>313.88281435909278</v>
      </c>
      <c r="BY44" s="87">
        <f>50%*Costs_FirstYear!BZ44*Savings_FirstYear!CA44/100</f>
        <v>316.2565557285559</v>
      </c>
      <c r="BZ44" s="87">
        <f>50%*Costs_FirstYear!CA44*Savings_FirstYear!CB44/100</f>
        <v>318.64867130346522</v>
      </c>
      <c r="CA44" s="87">
        <f>50%*Costs_FirstYear!CB44*Savings_FirstYear!CC44/100</f>
        <v>321.05946930786513</v>
      </c>
      <c r="CB44" s="88">
        <f>50%*Costs_FirstYear!AQ44*Savings_FirstYear!AR44/100</f>
        <v>0</v>
      </c>
      <c r="CC44" s="88">
        <f>50%*Costs_FirstYear!AR44*Savings_FirstYear!AS44/100</f>
        <v>0</v>
      </c>
      <c r="CD44" s="88">
        <f>50%*Costs_FirstYear!AS44*Savings_FirstYear!AT44/100</f>
        <v>0</v>
      </c>
      <c r="CE44" s="88">
        <f>50%*Costs_FirstYear!AT44*Savings_FirstYear!AU44/100</f>
        <v>0</v>
      </c>
      <c r="CF44" s="88">
        <f>50%*Costs_FirstYear!AU44*Savings_FirstYear!AV44/100</f>
        <v>0</v>
      </c>
      <c r="CG44" s="88">
        <f>50%*Costs_FirstYear!AV44*Savings_FirstYear!AW44/100</f>
        <v>0</v>
      </c>
      <c r="CH44" s="88">
        <f>50%*Costs_FirstYear!AW44*Savings_FirstYear!AX44/100</f>
        <v>0</v>
      </c>
      <c r="CI44" s="88">
        <f>50%*Costs_FirstYear!AX44*Savings_FirstYear!AY44/100</f>
        <v>211.71736242459147</v>
      </c>
      <c r="CJ44" s="88">
        <f>50%*Costs_FirstYear!AY44*Savings_FirstYear!AZ44/100</f>
        <v>243.315755092469</v>
      </c>
      <c r="CK44" s="88">
        <f>50%*Costs_FirstYear!AZ44*Savings_FirstYear!BA44/100</f>
        <v>317.25588706202257</v>
      </c>
      <c r="CL44" s="88">
        <f>50%*Costs_FirstYear!BA44*Savings_FirstYear!BB44/100</f>
        <v>275.31200913485691</v>
      </c>
      <c r="CM44" s="88">
        <f>50%*Costs_FirstYear!BB44*Savings_FirstYear!BC44/100</f>
        <v>275.04304877528608</v>
      </c>
      <c r="CN44" s="88">
        <f>50%*Costs_FirstYear!BC44*Savings_FirstYear!BD44/100</f>
        <v>274.79875574032496</v>
      </c>
      <c r="CO44" s="88">
        <f>50%*Costs_FirstYear!BD44*Savings_FirstYear!BE44/100</f>
        <v>274.5790777968088</v>
      </c>
      <c r="CP44" s="88">
        <f>50%*Costs_FirstYear!BE44*Savings_FirstYear!BF44/100</f>
        <v>274.6123716048856</v>
      </c>
      <c r="CQ44" s="88">
        <f>50%*Costs_FirstYear!BF44*Savings_FirstYear!BG44/100</f>
        <v>274.98487676210289</v>
      </c>
      <c r="CR44" s="88">
        <f>50%*Costs_FirstYear!BG44*Savings_FirstYear!BH44/100</f>
        <v>275.57098274964414</v>
      </c>
      <c r="CS44" s="88">
        <f>50%*Costs_FirstYear!BH44*Savings_FirstYear!BI44/100</f>
        <v>276.484698087786</v>
      </c>
      <c r="CT44" s="88">
        <f>50%*Costs_FirstYear!BI44*Savings_FirstYear!BJ44/100</f>
        <v>277.80133035311434</v>
      </c>
      <c r="CU44" s="88">
        <f>50%*Costs_FirstYear!BJ44*Savings_FirstYear!BK44/100</f>
        <v>279.30586843869401</v>
      </c>
      <c r="CV44" s="88">
        <f>50%*Costs_FirstYear!BK44*Savings_FirstYear!BL44/100</f>
        <v>280.97558756138409</v>
      </c>
      <c r="CW44" s="88">
        <f>50%*Costs_FirstYear!BL44*Savings_FirstYear!BM44/100</f>
        <v>282.72844548675818</v>
      </c>
      <c r="CX44" s="88">
        <f>50%*Costs_FirstYear!BM44*Savings_FirstYear!BN44/100</f>
        <v>284.79844268350831</v>
      </c>
      <c r="CY44" s="88">
        <f>50%*Costs_FirstYear!BN44*Savings_FirstYear!BO44/100</f>
        <v>287.08864779023702</v>
      </c>
      <c r="CZ44" s="88">
        <f>50%*Costs_FirstYear!BO44*Savings_FirstYear!BP44/100</f>
        <v>289.553245348779</v>
      </c>
      <c r="DA44" s="88">
        <f>50%*Costs_FirstYear!BP44*Savings_FirstYear!BQ44/100</f>
        <v>292.14866244129053</v>
      </c>
      <c r="DB44" s="88">
        <f>50%*Costs_FirstYear!BQ44*Savings_FirstYear!BR44/100</f>
        <v>294.7722964304275</v>
      </c>
      <c r="DC44" s="88">
        <f>50%*Costs_FirstYear!BR44*Savings_FirstYear!BS44/100</f>
        <v>297.40185485179563</v>
      </c>
      <c r="DD44" s="88">
        <f>50%*Costs_FirstYear!BS44*Savings_FirstYear!BT44/100</f>
        <v>300.03915122079133</v>
      </c>
      <c r="DE44" s="88">
        <f>50%*Costs_FirstYear!BT44*Savings_FirstYear!BU44/100</f>
        <v>302.2928815215314</v>
      </c>
      <c r="DF44" s="88">
        <f>50%*Costs_FirstYear!BU44*Savings_FirstYear!BV44/100</f>
        <v>304.56955866564988</v>
      </c>
      <c r="DG44" s="88">
        <f>50%*Costs_FirstYear!BV44*Savings_FirstYear!BW44/100</f>
        <v>306.86881080544032</v>
      </c>
      <c r="DH44" s="88">
        <f>50%*Costs_FirstYear!BW44*Savings_FirstYear!BX44/100</f>
        <v>309.18959912520512</v>
      </c>
      <c r="DI44" s="88">
        <f>50%*Costs_FirstYear!BX44*Savings_FirstYear!BY44/100</f>
        <v>311.52750756577439</v>
      </c>
      <c r="DJ44" s="88">
        <f>50%*Costs_FirstYear!BY44*Savings_FirstYear!BZ44/100</f>
        <v>313.88281435909278</v>
      </c>
      <c r="DK44" s="88">
        <f>50%*Costs_FirstYear!BZ44*Savings_FirstYear!CA44/100</f>
        <v>316.2565557285559</v>
      </c>
      <c r="DL44" s="88">
        <f>50%*Costs_FirstYear!CA44*Savings_FirstYear!CB44/100</f>
        <v>318.64867130346522</v>
      </c>
      <c r="DM44" s="88">
        <f>50%*Costs_FirstYear!CB44*Savings_FirstYear!CC44/100</f>
        <v>321.05946930786513</v>
      </c>
    </row>
    <row r="45" spans="2:117" x14ac:dyDescent="0.35">
      <c r="B45" s="27" t="s">
        <v>2109</v>
      </c>
      <c r="C45" s="27" t="s">
        <v>164</v>
      </c>
      <c r="D45" s="86">
        <f t="shared" si="37"/>
        <v>0</v>
      </c>
      <c r="E45" s="86">
        <f t="shared" si="0"/>
        <v>0</v>
      </c>
      <c r="F45" s="86">
        <f t="shared" si="1"/>
        <v>0</v>
      </c>
      <c r="G45" s="86">
        <f t="shared" si="2"/>
        <v>0</v>
      </c>
      <c r="H45" s="86">
        <f t="shared" si="3"/>
        <v>0</v>
      </c>
      <c r="I45" s="86">
        <f t="shared" si="4"/>
        <v>0</v>
      </c>
      <c r="J45" s="86">
        <f t="shared" si="5"/>
        <v>0</v>
      </c>
      <c r="K45" s="86">
        <f t="shared" si="6"/>
        <v>17.947162588984437</v>
      </c>
      <c r="L45" s="86">
        <f t="shared" si="7"/>
        <v>46.02282208618881</v>
      </c>
      <c r="M45" s="86">
        <f t="shared" si="8"/>
        <v>59.375672994193309</v>
      </c>
      <c r="N45" s="86">
        <f t="shared" si="9"/>
        <v>81.896995233657975</v>
      </c>
      <c r="O45" s="86">
        <f t="shared" si="10"/>
        <v>104.24972383447745</v>
      </c>
      <c r="P45" s="86">
        <f t="shared" si="11"/>
        <v>83.914522806074658</v>
      </c>
      <c r="Q45" s="86">
        <f t="shared" si="12"/>
        <v>83.598990097043043</v>
      </c>
      <c r="R45" s="86">
        <f t="shared" si="13"/>
        <v>83.3091574708846</v>
      </c>
      <c r="S45" s="86">
        <f t="shared" si="14"/>
        <v>83.074131602879845</v>
      </c>
      <c r="T45" s="86">
        <f t="shared" si="15"/>
        <v>82.903908434682961</v>
      </c>
      <c r="U45" s="86">
        <f t="shared" si="16"/>
        <v>82.810520260725127</v>
      </c>
      <c r="V45" s="86">
        <f t="shared" si="17"/>
        <v>82.822141407805631</v>
      </c>
      <c r="W45" s="86">
        <f t="shared" si="18"/>
        <v>82.930233534649631</v>
      </c>
      <c r="X45" s="86">
        <f t="shared" si="19"/>
        <v>83.104226626389206</v>
      </c>
      <c r="Y45" s="86">
        <f t="shared" si="20"/>
        <v>83.332989464300994</v>
      </c>
      <c r="Z45" s="86">
        <f t="shared" si="21"/>
        <v>83.629322464712644</v>
      </c>
      <c r="AA45" s="86">
        <f t="shared" si="22"/>
        <v>83.984728552088242</v>
      </c>
      <c r="AB45" s="86">
        <f t="shared" si="23"/>
        <v>84.390527196701498</v>
      </c>
      <c r="AC45" s="86">
        <f t="shared" si="24"/>
        <v>84.846651626918174</v>
      </c>
      <c r="AD45" s="86">
        <f t="shared" si="25"/>
        <v>85.352834102421596</v>
      </c>
      <c r="AE45" s="86">
        <f t="shared" si="26"/>
        <v>85.882018830959638</v>
      </c>
      <c r="AF45" s="86">
        <f t="shared" si="27"/>
        <v>86.412746155505516</v>
      </c>
      <c r="AG45" s="86">
        <f t="shared" si="28"/>
        <v>86.759945181782186</v>
      </c>
      <c r="AH45" s="86">
        <f t="shared" si="29"/>
        <v>87.109203625798614</v>
      </c>
      <c r="AI45" s="86">
        <f t="shared" si="30"/>
        <v>87.461285961137222</v>
      </c>
      <c r="AJ45" s="86">
        <f t="shared" si="31"/>
        <v>87.81676532125266</v>
      </c>
      <c r="AK45" s="86">
        <f t="shared" si="32"/>
        <v>88.176282080997368</v>
      </c>
      <c r="AL45" s="86">
        <f t="shared" si="33"/>
        <v>88.538596412745051</v>
      </c>
      <c r="AM45" s="86">
        <f t="shared" si="34"/>
        <v>88.90279032730831</v>
      </c>
      <c r="AN45" s="86">
        <f t="shared" si="35"/>
        <v>89.26868469449073</v>
      </c>
      <c r="AO45" s="86">
        <f t="shared" si="36"/>
        <v>89.636298438887138</v>
      </c>
      <c r="AP45" s="87">
        <f>50%*Costs_FirstYear!AQ45*Savings_FirstYear!AR45/100</f>
        <v>0</v>
      </c>
      <c r="AQ45" s="87">
        <f>50%*Costs_FirstYear!AR45*Savings_FirstYear!AS45/100</f>
        <v>0</v>
      </c>
      <c r="AR45" s="87">
        <f>50%*Costs_FirstYear!AS45*Savings_FirstYear!AT45/100</f>
        <v>0</v>
      </c>
      <c r="AS45" s="87">
        <f>50%*Costs_FirstYear!AT45*Savings_FirstYear!AU45/100</f>
        <v>0</v>
      </c>
      <c r="AT45" s="87">
        <f>50%*Costs_FirstYear!AU45*Savings_FirstYear!AV45/100</f>
        <v>0</v>
      </c>
      <c r="AU45" s="87">
        <f>50%*Costs_FirstYear!AV45*Savings_FirstYear!AW45/100</f>
        <v>0</v>
      </c>
      <c r="AV45" s="87">
        <f>50%*Costs_FirstYear!AW45*Savings_FirstYear!AX45/100</f>
        <v>0</v>
      </c>
      <c r="AW45" s="87">
        <f>50%*Costs_FirstYear!AX45*Savings_FirstYear!AY45/100</f>
        <v>8.9735812944922184</v>
      </c>
      <c r="AX45" s="87">
        <f>50%*Costs_FirstYear!AY45*Savings_FirstYear!AZ45/100</f>
        <v>23.011411043094405</v>
      </c>
      <c r="AY45" s="87">
        <f>50%*Costs_FirstYear!AZ45*Savings_FirstYear!BA45/100</f>
        <v>29.687836497096654</v>
      </c>
      <c r="AZ45" s="87">
        <f>50%*Costs_FirstYear!BA45*Savings_FirstYear!BB45/100</f>
        <v>40.948497616828988</v>
      </c>
      <c r="BA45" s="87">
        <f>50%*Costs_FirstYear!BB45*Savings_FirstYear!BC45/100</f>
        <v>52.124861917238725</v>
      </c>
      <c r="BB45" s="87">
        <f>50%*Costs_FirstYear!BC45*Savings_FirstYear!BD45/100</f>
        <v>41.957261403037329</v>
      </c>
      <c r="BC45" s="87">
        <f>50%*Costs_FirstYear!BD45*Savings_FirstYear!BE45/100</f>
        <v>41.799495048521521</v>
      </c>
      <c r="BD45" s="87">
        <f>50%*Costs_FirstYear!BE45*Savings_FirstYear!BF45/100</f>
        <v>41.6545787354423</v>
      </c>
      <c r="BE45" s="87">
        <f>50%*Costs_FirstYear!BF45*Savings_FirstYear!BG45/100</f>
        <v>41.537065801439923</v>
      </c>
      <c r="BF45" s="87">
        <f>50%*Costs_FirstYear!BG45*Savings_FirstYear!BH45/100</f>
        <v>41.451954217341481</v>
      </c>
      <c r="BG45" s="87">
        <f>50%*Costs_FirstYear!BH45*Savings_FirstYear!BI45/100</f>
        <v>41.405260130362564</v>
      </c>
      <c r="BH45" s="87">
        <f>50%*Costs_FirstYear!BI45*Savings_FirstYear!BJ45/100</f>
        <v>41.411070703902816</v>
      </c>
      <c r="BI45" s="87">
        <f>50%*Costs_FirstYear!BJ45*Savings_FirstYear!BK45/100</f>
        <v>41.465116767324815</v>
      </c>
      <c r="BJ45" s="87">
        <f>50%*Costs_FirstYear!BK45*Savings_FirstYear!BL45/100</f>
        <v>41.552113313194603</v>
      </c>
      <c r="BK45" s="87">
        <f>50%*Costs_FirstYear!BL45*Savings_FirstYear!BM45/100</f>
        <v>41.666494732150497</v>
      </c>
      <c r="BL45" s="87">
        <f>50%*Costs_FirstYear!BM45*Savings_FirstYear!BN45/100</f>
        <v>41.814661232356322</v>
      </c>
      <c r="BM45" s="87">
        <f>50%*Costs_FirstYear!BN45*Savings_FirstYear!BO45/100</f>
        <v>41.992364276044121</v>
      </c>
      <c r="BN45" s="87">
        <f>50%*Costs_FirstYear!BO45*Savings_FirstYear!BP45/100</f>
        <v>42.195263598350749</v>
      </c>
      <c r="BO45" s="87">
        <f>50%*Costs_FirstYear!BP45*Savings_FirstYear!BQ45/100</f>
        <v>42.423325813459087</v>
      </c>
      <c r="BP45" s="87">
        <f>50%*Costs_FirstYear!BQ45*Savings_FirstYear!BR45/100</f>
        <v>42.676417051210798</v>
      </c>
      <c r="BQ45" s="87">
        <f>50%*Costs_FirstYear!BR45*Savings_FirstYear!BS45/100</f>
        <v>42.941009415479819</v>
      </c>
      <c r="BR45" s="87">
        <f>50%*Costs_FirstYear!BS45*Savings_FirstYear!BT45/100</f>
        <v>43.206373077752758</v>
      </c>
      <c r="BS45" s="87">
        <f>50%*Costs_FirstYear!BT45*Savings_FirstYear!BU45/100</f>
        <v>43.379972590891093</v>
      </c>
      <c r="BT45" s="87">
        <f>50%*Costs_FirstYear!BU45*Savings_FirstYear!BV45/100</f>
        <v>43.554601812899307</v>
      </c>
      <c r="BU45" s="87">
        <f>50%*Costs_FirstYear!BV45*Savings_FirstYear!BW45/100</f>
        <v>43.730642980568611</v>
      </c>
      <c r="BV45" s="87">
        <f>50%*Costs_FirstYear!BW45*Savings_FirstYear!BX45/100</f>
        <v>43.90838266062633</v>
      </c>
      <c r="BW45" s="87">
        <f>50%*Costs_FirstYear!BX45*Savings_FirstYear!BY45/100</f>
        <v>44.088141040498684</v>
      </c>
      <c r="BX45" s="87">
        <f>50%*Costs_FirstYear!BY45*Savings_FirstYear!BZ45/100</f>
        <v>44.269298206372525</v>
      </c>
      <c r="BY45" s="87">
        <f>50%*Costs_FirstYear!BZ45*Savings_FirstYear!CA45/100</f>
        <v>44.451395163654155</v>
      </c>
      <c r="BZ45" s="87">
        <f>50%*Costs_FirstYear!CA45*Savings_FirstYear!CB45/100</f>
        <v>44.634342347245365</v>
      </c>
      <c r="CA45" s="87">
        <f>50%*Costs_FirstYear!CB45*Savings_FirstYear!CC45/100</f>
        <v>44.818149219443569</v>
      </c>
      <c r="CB45" s="88">
        <f>50%*Costs_FirstYear!AQ45*Savings_FirstYear!AR45/100</f>
        <v>0</v>
      </c>
      <c r="CC45" s="88">
        <f>50%*Costs_FirstYear!AR45*Savings_FirstYear!AS45/100</f>
        <v>0</v>
      </c>
      <c r="CD45" s="88">
        <f>50%*Costs_FirstYear!AS45*Savings_FirstYear!AT45/100</f>
        <v>0</v>
      </c>
      <c r="CE45" s="88">
        <f>50%*Costs_FirstYear!AT45*Savings_FirstYear!AU45/100</f>
        <v>0</v>
      </c>
      <c r="CF45" s="88">
        <f>50%*Costs_FirstYear!AU45*Savings_FirstYear!AV45/100</f>
        <v>0</v>
      </c>
      <c r="CG45" s="88">
        <f>50%*Costs_FirstYear!AV45*Savings_FirstYear!AW45/100</f>
        <v>0</v>
      </c>
      <c r="CH45" s="88">
        <f>50%*Costs_FirstYear!AW45*Savings_FirstYear!AX45/100</f>
        <v>0</v>
      </c>
      <c r="CI45" s="88">
        <f>50%*Costs_FirstYear!AX45*Savings_FirstYear!AY45/100</f>
        <v>8.9735812944922184</v>
      </c>
      <c r="CJ45" s="88">
        <f>50%*Costs_FirstYear!AY45*Savings_FirstYear!AZ45/100</f>
        <v>23.011411043094405</v>
      </c>
      <c r="CK45" s="88">
        <f>50%*Costs_FirstYear!AZ45*Savings_FirstYear!BA45/100</f>
        <v>29.687836497096654</v>
      </c>
      <c r="CL45" s="88">
        <f>50%*Costs_FirstYear!BA45*Savings_FirstYear!BB45/100</f>
        <v>40.948497616828988</v>
      </c>
      <c r="CM45" s="88">
        <f>50%*Costs_FirstYear!BB45*Savings_FirstYear!BC45/100</f>
        <v>52.124861917238725</v>
      </c>
      <c r="CN45" s="88">
        <f>50%*Costs_FirstYear!BC45*Savings_FirstYear!BD45/100</f>
        <v>41.957261403037329</v>
      </c>
      <c r="CO45" s="88">
        <f>50%*Costs_FirstYear!BD45*Savings_FirstYear!BE45/100</f>
        <v>41.799495048521521</v>
      </c>
      <c r="CP45" s="88">
        <f>50%*Costs_FirstYear!BE45*Savings_FirstYear!BF45/100</f>
        <v>41.6545787354423</v>
      </c>
      <c r="CQ45" s="88">
        <f>50%*Costs_FirstYear!BF45*Savings_FirstYear!BG45/100</f>
        <v>41.537065801439923</v>
      </c>
      <c r="CR45" s="88">
        <f>50%*Costs_FirstYear!BG45*Savings_FirstYear!BH45/100</f>
        <v>41.451954217341481</v>
      </c>
      <c r="CS45" s="88">
        <f>50%*Costs_FirstYear!BH45*Savings_FirstYear!BI45/100</f>
        <v>41.405260130362564</v>
      </c>
      <c r="CT45" s="88">
        <f>50%*Costs_FirstYear!BI45*Savings_FirstYear!BJ45/100</f>
        <v>41.411070703902816</v>
      </c>
      <c r="CU45" s="88">
        <f>50%*Costs_FirstYear!BJ45*Savings_FirstYear!BK45/100</f>
        <v>41.465116767324815</v>
      </c>
      <c r="CV45" s="88">
        <f>50%*Costs_FirstYear!BK45*Savings_FirstYear!BL45/100</f>
        <v>41.552113313194603</v>
      </c>
      <c r="CW45" s="88">
        <f>50%*Costs_FirstYear!BL45*Savings_FirstYear!BM45/100</f>
        <v>41.666494732150497</v>
      </c>
      <c r="CX45" s="88">
        <f>50%*Costs_FirstYear!BM45*Savings_FirstYear!BN45/100</f>
        <v>41.814661232356322</v>
      </c>
      <c r="CY45" s="88">
        <f>50%*Costs_FirstYear!BN45*Savings_FirstYear!BO45/100</f>
        <v>41.992364276044121</v>
      </c>
      <c r="CZ45" s="88">
        <f>50%*Costs_FirstYear!BO45*Savings_FirstYear!BP45/100</f>
        <v>42.195263598350749</v>
      </c>
      <c r="DA45" s="88">
        <f>50%*Costs_FirstYear!BP45*Savings_FirstYear!BQ45/100</f>
        <v>42.423325813459087</v>
      </c>
      <c r="DB45" s="88">
        <f>50%*Costs_FirstYear!BQ45*Savings_FirstYear!BR45/100</f>
        <v>42.676417051210798</v>
      </c>
      <c r="DC45" s="88">
        <f>50%*Costs_FirstYear!BR45*Savings_FirstYear!BS45/100</f>
        <v>42.941009415479819</v>
      </c>
      <c r="DD45" s="88">
        <f>50%*Costs_FirstYear!BS45*Savings_FirstYear!BT45/100</f>
        <v>43.206373077752758</v>
      </c>
      <c r="DE45" s="88">
        <f>50%*Costs_FirstYear!BT45*Savings_FirstYear!BU45/100</f>
        <v>43.379972590891093</v>
      </c>
      <c r="DF45" s="88">
        <f>50%*Costs_FirstYear!BU45*Savings_FirstYear!BV45/100</f>
        <v>43.554601812899307</v>
      </c>
      <c r="DG45" s="88">
        <f>50%*Costs_FirstYear!BV45*Savings_FirstYear!BW45/100</f>
        <v>43.730642980568611</v>
      </c>
      <c r="DH45" s="88">
        <f>50%*Costs_FirstYear!BW45*Savings_FirstYear!BX45/100</f>
        <v>43.90838266062633</v>
      </c>
      <c r="DI45" s="88">
        <f>50%*Costs_FirstYear!BX45*Savings_FirstYear!BY45/100</f>
        <v>44.088141040498684</v>
      </c>
      <c r="DJ45" s="88">
        <f>50%*Costs_FirstYear!BY45*Savings_FirstYear!BZ45/100</f>
        <v>44.269298206372525</v>
      </c>
      <c r="DK45" s="88">
        <f>50%*Costs_FirstYear!BZ45*Savings_FirstYear!CA45/100</f>
        <v>44.451395163654155</v>
      </c>
      <c r="DL45" s="88">
        <f>50%*Costs_FirstYear!CA45*Savings_FirstYear!CB45/100</f>
        <v>44.634342347245365</v>
      </c>
      <c r="DM45" s="88">
        <f>50%*Costs_FirstYear!CB45*Savings_FirstYear!CC45/100</f>
        <v>44.818149219443569</v>
      </c>
    </row>
    <row r="46" spans="2:117" x14ac:dyDescent="0.35">
      <c r="B46" s="27" t="s">
        <v>2110</v>
      </c>
      <c r="C46" s="27" t="s">
        <v>100</v>
      </c>
      <c r="D46" s="86">
        <f t="shared" si="37"/>
        <v>0</v>
      </c>
      <c r="E46" s="86">
        <f t="shared" si="0"/>
        <v>0</v>
      </c>
      <c r="F46" s="86">
        <f t="shared" si="1"/>
        <v>0</v>
      </c>
      <c r="G46" s="86">
        <f t="shared" si="2"/>
        <v>0</v>
      </c>
      <c r="H46" s="86">
        <f t="shared" si="3"/>
        <v>0</v>
      </c>
      <c r="I46" s="86">
        <f t="shared" si="4"/>
        <v>0</v>
      </c>
      <c r="J46" s="86">
        <f t="shared" si="5"/>
        <v>0</v>
      </c>
      <c r="K46" s="86">
        <f t="shared" si="6"/>
        <v>351.65592655963485</v>
      </c>
      <c r="L46" s="86">
        <f t="shared" si="7"/>
        <v>463.57882371332045</v>
      </c>
      <c r="M46" s="86">
        <f t="shared" si="8"/>
        <v>646.57416994978303</v>
      </c>
      <c r="N46" s="86">
        <f t="shared" si="9"/>
        <v>829.25159894378817</v>
      </c>
      <c r="O46" s="86">
        <f t="shared" si="10"/>
        <v>680.90276883348463</v>
      </c>
      <c r="P46" s="86">
        <f t="shared" si="11"/>
        <v>680.14554066120286</v>
      </c>
      <c r="Q46" s="86">
        <f t="shared" si="12"/>
        <v>679.44838831134257</v>
      </c>
      <c r="R46" s="86">
        <f t="shared" si="13"/>
        <v>679.1905428433663</v>
      </c>
      <c r="S46" s="86">
        <f t="shared" si="14"/>
        <v>679.59534052673814</v>
      </c>
      <c r="T46" s="86">
        <f t="shared" si="15"/>
        <v>680.53053480934193</v>
      </c>
      <c r="U46" s="86">
        <f t="shared" si="16"/>
        <v>682.23840377449744</v>
      </c>
      <c r="V46" s="86">
        <f t="shared" si="17"/>
        <v>684.91703097663776</v>
      </c>
      <c r="W46" s="86">
        <f t="shared" si="18"/>
        <v>688.16451737784212</v>
      </c>
      <c r="X46" s="86">
        <f t="shared" si="19"/>
        <v>691.87448059339079</v>
      </c>
      <c r="Y46" s="86">
        <f t="shared" si="20"/>
        <v>695.95197156543202</v>
      </c>
      <c r="Z46" s="86">
        <f t="shared" si="21"/>
        <v>700.68201021506627</v>
      </c>
      <c r="AA46" s="86">
        <f t="shared" si="22"/>
        <v>705.88942912400159</v>
      </c>
      <c r="AB46" s="86">
        <f t="shared" si="23"/>
        <v>711.52739886583561</v>
      </c>
      <c r="AC46" s="86">
        <f t="shared" si="24"/>
        <v>717.59662482490194</v>
      </c>
      <c r="AD46" s="86">
        <f t="shared" si="25"/>
        <v>723.90687909355256</v>
      </c>
      <c r="AE46" s="86">
        <f t="shared" si="26"/>
        <v>730.26474592504007</v>
      </c>
      <c r="AF46" s="86">
        <f t="shared" si="27"/>
        <v>736.63692972546244</v>
      </c>
      <c r="AG46" s="86">
        <f t="shared" si="28"/>
        <v>740.63153719383627</v>
      </c>
      <c r="AH46" s="86">
        <f t="shared" si="29"/>
        <v>744.67017587543376</v>
      </c>
      <c r="AI46" s="86">
        <f t="shared" si="30"/>
        <v>748.75509755290625</v>
      </c>
      <c r="AJ46" s="86">
        <f t="shared" si="31"/>
        <v>752.8912179084723</v>
      </c>
      <c r="AK46" s="86">
        <f t="shared" si="32"/>
        <v>757.07128517712113</v>
      </c>
      <c r="AL46" s="86">
        <f t="shared" si="33"/>
        <v>761.28684741567656</v>
      </c>
      <c r="AM46" s="86">
        <f t="shared" si="34"/>
        <v>765.5389016785922</v>
      </c>
      <c r="AN46" s="86">
        <f t="shared" si="35"/>
        <v>769.82541478907865</v>
      </c>
      <c r="AO46" s="86">
        <f t="shared" si="36"/>
        <v>774.14470710014257</v>
      </c>
      <c r="AP46" s="87">
        <f>50%*Costs_FirstYear!AQ46*Savings_FirstYear!AR46/100</f>
        <v>0</v>
      </c>
      <c r="AQ46" s="87">
        <f>50%*Costs_FirstYear!AR46*Savings_FirstYear!AS46/100</f>
        <v>0</v>
      </c>
      <c r="AR46" s="87">
        <f>50%*Costs_FirstYear!AS46*Savings_FirstYear!AT46/100</f>
        <v>0</v>
      </c>
      <c r="AS46" s="87">
        <f>50%*Costs_FirstYear!AT46*Savings_FirstYear!AU46/100</f>
        <v>0</v>
      </c>
      <c r="AT46" s="87">
        <f>50%*Costs_FirstYear!AU46*Savings_FirstYear!AV46/100</f>
        <v>0</v>
      </c>
      <c r="AU46" s="87">
        <f>50%*Costs_FirstYear!AV46*Savings_FirstYear!AW46/100</f>
        <v>0</v>
      </c>
      <c r="AV46" s="87">
        <f>50%*Costs_FirstYear!AW46*Savings_FirstYear!AX46/100</f>
        <v>0</v>
      </c>
      <c r="AW46" s="87">
        <f>50%*Costs_FirstYear!AX46*Savings_FirstYear!AY46/100</f>
        <v>175.82796327981742</v>
      </c>
      <c r="AX46" s="87">
        <f>50%*Costs_FirstYear!AY46*Savings_FirstYear!AZ46/100</f>
        <v>231.78941185666022</v>
      </c>
      <c r="AY46" s="87">
        <f>50%*Costs_FirstYear!AZ46*Savings_FirstYear!BA46/100</f>
        <v>323.28708497489151</v>
      </c>
      <c r="AZ46" s="87">
        <f>50%*Costs_FirstYear!BA46*Savings_FirstYear!BB46/100</f>
        <v>414.62579947189408</v>
      </c>
      <c r="BA46" s="87">
        <f>50%*Costs_FirstYear!BB46*Savings_FirstYear!BC46/100</f>
        <v>340.45138441674231</v>
      </c>
      <c r="BB46" s="87">
        <f>50%*Costs_FirstYear!BC46*Savings_FirstYear!BD46/100</f>
        <v>340.07277033060143</v>
      </c>
      <c r="BC46" s="87">
        <f>50%*Costs_FirstYear!BD46*Savings_FirstYear!BE46/100</f>
        <v>339.72419415567128</v>
      </c>
      <c r="BD46" s="87">
        <f>50%*Costs_FirstYear!BE46*Savings_FirstYear!BF46/100</f>
        <v>339.59527142168315</v>
      </c>
      <c r="BE46" s="87">
        <f>50%*Costs_FirstYear!BF46*Savings_FirstYear!BG46/100</f>
        <v>339.79767026336907</v>
      </c>
      <c r="BF46" s="87">
        <f>50%*Costs_FirstYear!BG46*Savings_FirstYear!BH46/100</f>
        <v>340.26526740467096</v>
      </c>
      <c r="BG46" s="87">
        <f>50%*Costs_FirstYear!BH46*Savings_FirstYear!BI46/100</f>
        <v>341.11920188724872</v>
      </c>
      <c r="BH46" s="87">
        <f>50%*Costs_FirstYear!BI46*Savings_FirstYear!BJ46/100</f>
        <v>342.45851548831888</v>
      </c>
      <c r="BI46" s="87">
        <f>50%*Costs_FirstYear!BJ46*Savings_FirstYear!BK46/100</f>
        <v>344.08225868892106</v>
      </c>
      <c r="BJ46" s="87">
        <f>50%*Costs_FirstYear!BK46*Savings_FirstYear!BL46/100</f>
        <v>345.93724029669539</v>
      </c>
      <c r="BK46" s="87">
        <f>50%*Costs_FirstYear!BL46*Savings_FirstYear!BM46/100</f>
        <v>347.97598578271601</v>
      </c>
      <c r="BL46" s="87">
        <f>50%*Costs_FirstYear!BM46*Savings_FirstYear!BN46/100</f>
        <v>350.34100510753314</v>
      </c>
      <c r="BM46" s="87">
        <f>50%*Costs_FirstYear!BN46*Savings_FirstYear!BO46/100</f>
        <v>352.9447145620008</v>
      </c>
      <c r="BN46" s="87">
        <f>50%*Costs_FirstYear!BO46*Savings_FirstYear!BP46/100</f>
        <v>355.7636994329178</v>
      </c>
      <c r="BO46" s="87">
        <f>50%*Costs_FirstYear!BP46*Savings_FirstYear!BQ46/100</f>
        <v>358.79831241245097</v>
      </c>
      <c r="BP46" s="87">
        <f>50%*Costs_FirstYear!BQ46*Savings_FirstYear!BR46/100</f>
        <v>361.95343954677628</v>
      </c>
      <c r="BQ46" s="87">
        <f>50%*Costs_FirstYear!BR46*Savings_FirstYear!BS46/100</f>
        <v>365.13237296252004</v>
      </c>
      <c r="BR46" s="87">
        <f>50%*Costs_FirstYear!BS46*Savings_FirstYear!BT46/100</f>
        <v>368.31846486273122</v>
      </c>
      <c r="BS46" s="87">
        <f>50%*Costs_FirstYear!BT46*Savings_FirstYear!BU46/100</f>
        <v>370.31576859691813</v>
      </c>
      <c r="BT46" s="87">
        <f>50%*Costs_FirstYear!BU46*Savings_FirstYear!BV46/100</f>
        <v>372.33508793771688</v>
      </c>
      <c r="BU46" s="87">
        <f>50%*Costs_FirstYear!BV46*Savings_FirstYear!BW46/100</f>
        <v>374.37754877645312</v>
      </c>
      <c r="BV46" s="87">
        <f>50%*Costs_FirstYear!BW46*Savings_FirstYear!BX46/100</f>
        <v>376.44560895423615</v>
      </c>
      <c r="BW46" s="87">
        <f>50%*Costs_FirstYear!BX46*Savings_FirstYear!BY46/100</f>
        <v>378.53564258856056</v>
      </c>
      <c r="BX46" s="87">
        <f>50%*Costs_FirstYear!BY46*Savings_FirstYear!BZ46/100</f>
        <v>380.64342370783828</v>
      </c>
      <c r="BY46" s="87">
        <f>50%*Costs_FirstYear!BZ46*Savings_FirstYear!CA46/100</f>
        <v>382.7694508392961</v>
      </c>
      <c r="BZ46" s="87">
        <f>50%*Costs_FirstYear!CA46*Savings_FirstYear!CB46/100</f>
        <v>384.91270739453932</v>
      </c>
      <c r="CA46" s="87">
        <f>50%*Costs_FirstYear!CB46*Savings_FirstYear!CC46/100</f>
        <v>387.07235355007128</v>
      </c>
      <c r="CB46" s="88">
        <f>50%*Costs_FirstYear!AQ46*Savings_FirstYear!AR46/100</f>
        <v>0</v>
      </c>
      <c r="CC46" s="88">
        <f>50%*Costs_FirstYear!AR46*Savings_FirstYear!AS46/100</f>
        <v>0</v>
      </c>
      <c r="CD46" s="88">
        <f>50%*Costs_FirstYear!AS46*Savings_FirstYear!AT46/100</f>
        <v>0</v>
      </c>
      <c r="CE46" s="88">
        <f>50%*Costs_FirstYear!AT46*Savings_FirstYear!AU46/100</f>
        <v>0</v>
      </c>
      <c r="CF46" s="88">
        <f>50%*Costs_FirstYear!AU46*Savings_FirstYear!AV46/100</f>
        <v>0</v>
      </c>
      <c r="CG46" s="88">
        <f>50%*Costs_FirstYear!AV46*Savings_FirstYear!AW46/100</f>
        <v>0</v>
      </c>
      <c r="CH46" s="88">
        <f>50%*Costs_FirstYear!AW46*Savings_FirstYear!AX46/100</f>
        <v>0</v>
      </c>
      <c r="CI46" s="88">
        <f>50%*Costs_FirstYear!AX46*Savings_FirstYear!AY46/100</f>
        <v>175.82796327981742</v>
      </c>
      <c r="CJ46" s="88">
        <f>50%*Costs_FirstYear!AY46*Savings_FirstYear!AZ46/100</f>
        <v>231.78941185666022</v>
      </c>
      <c r="CK46" s="88">
        <f>50%*Costs_FirstYear!AZ46*Savings_FirstYear!BA46/100</f>
        <v>323.28708497489151</v>
      </c>
      <c r="CL46" s="88">
        <f>50%*Costs_FirstYear!BA46*Savings_FirstYear!BB46/100</f>
        <v>414.62579947189408</v>
      </c>
      <c r="CM46" s="88">
        <f>50%*Costs_FirstYear!BB46*Savings_FirstYear!BC46/100</f>
        <v>340.45138441674231</v>
      </c>
      <c r="CN46" s="88">
        <f>50%*Costs_FirstYear!BC46*Savings_FirstYear!BD46/100</f>
        <v>340.07277033060143</v>
      </c>
      <c r="CO46" s="88">
        <f>50%*Costs_FirstYear!BD46*Savings_FirstYear!BE46/100</f>
        <v>339.72419415567128</v>
      </c>
      <c r="CP46" s="88">
        <f>50%*Costs_FirstYear!BE46*Savings_FirstYear!BF46/100</f>
        <v>339.59527142168315</v>
      </c>
      <c r="CQ46" s="88">
        <f>50%*Costs_FirstYear!BF46*Savings_FirstYear!BG46/100</f>
        <v>339.79767026336907</v>
      </c>
      <c r="CR46" s="88">
        <f>50%*Costs_FirstYear!BG46*Savings_FirstYear!BH46/100</f>
        <v>340.26526740467096</v>
      </c>
      <c r="CS46" s="88">
        <f>50%*Costs_FirstYear!BH46*Savings_FirstYear!BI46/100</f>
        <v>341.11920188724872</v>
      </c>
      <c r="CT46" s="88">
        <f>50%*Costs_FirstYear!BI46*Savings_FirstYear!BJ46/100</f>
        <v>342.45851548831888</v>
      </c>
      <c r="CU46" s="88">
        <f>50%*Costs_FirstYear!BJ46*Savings_FirstYear!BK46/100</f>
        <v>344.08225868892106</v>
      </c>
      <c r="CV46" s="88">
        <f>50%*Costs_FirstYear!BK46*Savings_FirstYear!BL46/100</f>
        <v>345.93724029669539</v>
      </c>
      <c r="CW46" s="88">
        <f>50%*Costs_FirstYear!BL46*Savings_FirstYear!BM46/100</f>
        <v>347.97598578271601</v>
      </c>
      <c r="CX46" s="88">
        <f>50%*Costs_FirstYear!BM46*Savings_FirstYear!BN46/100</f>
        <v>350.34100510753314</v>
      </c>
      <c r="CY46" s="88">
        <f>50%*Costs_FirstYear!BN46*Savings_FirstYear!BO46/100</f>
        <v>352.9447145620008</v>
      </c>
      <c r="CZ46" s="88">
        <f>50%*Costs_FirstYear!BO46*Savings_FirstYear!BP46/100</f>
        <v>355.7636994329178</v>
      </c>
      <c r="DA46" s="88">
        <f>50%*Costs_FirstYear!BP46*Savings_FirstYear!BQ46/100</f>
        <v>358.79831241245097</v>
      </c>
      <c r="DB46" s="88">
        <f>50%*Costs_FirstYear!BQ46*Savings_FirstYear!BR46/100</f>
        <v>361.95343954677628</v>
      </c>
      <c r="DC46" s="88">
        <f>50%*Costs_FirstYear!BR46*Savings_FirstYear!BS46/100</f>
        <v>365.13237296252004</v>
      </c>
      <c r="DD46" s="88">
        <f>50%*Costs_FirstYear!BS46*Savings_FirstYear!BT46/100</f>
        <v>368.31846486273122</v>
      </c>
      <c r="DE46" s="88">
        <f>50%*Costs_FirstYear!BT46*Savings_FirstYear!BU46/100</f>
        <v>370.31576859691813</v>
      </c>
      <c r="DF46" s="88">
        <f>50%*Costs_FirstYear!BU46*Savings_FirstYear!BV46/100</f>
        <v>372.33508793771688</v>
      </c>
      <c r="DG46" s="88">
        <f>50%*Costs_FirstYear!BV46*Savings_FirstYear!BW46/100</f>
        <v>374.37754877645312</v>
      </c>
      <c r="DH46" s="88">
        <f>50%*Costs_FirstYear!BW46*Savings_FirstYear!BX46/100</f>
        <v>376.44560895423615</v>
      </c>
      <c r="DI46" s="88">
        <f>50%*Costs_FirstYear!BX46*Savings_FirstYear!BY46/100</f>
        <v>378.53564258856056</v>
      </c>
      <c r="DJ46" s="88">
        <f>50%*Costs_FirstYear!BY46*Savings_FirstYear!BZ46/100</f>
        <v>380.64342370783828</v>
      </c>
      <c r="DK46" s="88">
        <f>50%*Costs_FirstYear!BZ46*Savings_FirstYear!CA46/100</f>
        <v>382.7694508392961</v>
      </c>
      <c r="DL46" s="88">
        <f>50%*Costs_FirstYear!CA46*Savings_FirstYear!CB46/100</f>
        <v>384.91270739453932</v>
      </c>
      <c r="DM46" s="88">
        <f>50%*Costs_FirstYear!CB46*Savings_FirstYear!CC46/100</f>
        <v>387.07235355007128</v>
      </c>
    </row>
    <row r="47" spans="2:117" x14ac:dyDescent="0.35">
      <c r="B47" s="27" t="s">
        <v>2111</v>
      </c>
      <c r="C47" s="27" t="s">
        <v>94</v>
      </c>
      <c r="D47" s="86">
        <f t="shared" si="37"/>
        <v>0</v>
      </c>
      <c r="E47" s="86">
        <f t="shared" si="0"/>
        <v>0</v>
      </c>
      <c r="F47" s="86">
        <f t="shared" si="1"/>
        <v>0</v>
      </c>
      <c r="G47" s="86">
        <f t="shared" si="2"/>
        <v>0</v>
      </c>
      <c r="H47" s="86">
        <f t="shared" si="3"/>
        <v>0</v>
      </c>
      <c r="I47" s="86">
        <f t="shared" si="4"/>
        <v>0</v>
      </c>
      <c r="J47" s="86">
        <f t="shared" si="5"/>
        <v>0</v>
      </c>
      <c r="K47" s="86">
        <f t="shared" si="6"/>
        <v>880.81927640781157</v>
      </c>
      <c r="L47" s="86">
        <f t="shared" si="7"/>
        <v>1780.8597308917763</v>
      </c>
      <c r="M47" s="86">
        <f t="shared" si="8"/>
        <v>2152.2244163853666</v>
      </c>
      <c r="N47" s="86">
        <f t="shared" si="9"/>
        <v>2883.1081452424592</v>
      </c>
      <c r="O47" s="86">
        <f t="shared" si="10"/>
        <v>3613.1663154317475</v>
      </c>
      <c r="P47" s="86">
        <f t="shared" si="11"/>
        <v>2713.8409367150393</v>
      </c>
      <c r="Q47" s="86">
        <f t="shared" si="12"/>
        <v>2715.1352729116797</v>
      </c>
      <c r="R47" s="86">
        <f t="shared" si="13"/>
        <v>2717.6561903299253</v>
      </c>
      <c r="S47" s="86">
        <f t="shared" si="14"/>
        <v>2722.3190013747462</v>
      </c>
      <c r="T47" s="86">
        <f t="shared" si="15"/>
        <v>2729.1351046646796</v>
      </c>
      <c r="U47" s="86">
        <f t="shared" si="16"/>
        <v>2738.717769108599</v>
      </c>
      <c r="V47" s="86">
        <f t="shared" si="17"/>
        <v>2752.1433710726683</v>
      </c>
      <c r="W47" s="86">
        <f t="shared" si="18"/>
        <v>2768.4283495011532</v>
      </c>
      <c r="X47" s="86">
        <f t="shared" si="19"/>
        <v>2786.6271832548036</v>
      </c>
      <c r="Y47" s="86">
        <f t="shared" si="20"/>
        <v>2806.7259237508133</v>
      </c>
      <c r="Z47" s="86">
        <f t="shared" si="21"/>
        <v>2829.3710626522411</v>
      </c>
      <c r="AA47" s="86">
        <f t="shared" si="22"/>
        <v>2853.7908475943022</v>
      </c>
      <c r="AB47" s="86">
        <f t="shared" si="23"/>
        <v>2879.9964048063557</v>
      </c>
      <c r="AC47" s="86">
        <f t="shared" si="24"/>
        <v>2907.9994844209723</v>
      </c>
      <c r="AD47" s="86">
        <f t="shared" si="25"/>
        <v>2937.8040940743394</v>
      </c>
      <c r="AE47" s="86">
        <f t="shared" si="26"/>
        <v>2968.0812842475771</v>
      </c>
      <c r="AF47" s="86">
        <f t="shared" si="27"/>
        <v>2998.4972996410502</v>
      </c>
      <c r="AG47" s="86">
        <f t="shared" si="28"/>
        <v>3024.7769757695532</v>
      </c>
      <c r="AH47" s="86">
        <f t="shared" si="29"/>
        <v>3051.3054522537832</v>
      </c>
      <c r="AI47" s="86">
        <f t="shared" si="30"/>
        <v>3078.1027927061009</v>
      </c>
      <c r="AJ47" s="86">
        <f t="shared" si="31"/>
        <v>3105.1904657581849</v>
      </c>
      <c r="AK47" s="86">
        <f t="shared" si="32"/>
        <v>3132.5926100679153</v>
      </c>
      <c r="AL47" s="86">
        <f t="shared" si="33"/>
        <v>3160.2382413423074</v>
      </c>
      <c r="AM47" s="86">
        <f t="shared" si="34"/>
        <v>3188.1238273747058</v>
      </c>
      <c r="AN47" s="86">
        <f t="shared" si="35"/>
        <v>3216.2539100316253</v>
      </c>
      <c r="AO47" s="86">
        <f t="shared" si="36"/>
        <v>3244.6338746025658</v>
      </c>
      <c r="AP47" s="87">
        <f>50%*Costs_FirstYear!AQ47*Savings_FirstYear!AR47/100</f>
        <v>0</v>
      </c>
      <c r="AQ47" s="87">
        <f>50%*Costs_FirstYear!AR47*Savings_FirstYear!AS47/100</f>
        <v>0</v>
      </c>
      <c r="AR47" s="87">
        <f>50%*Costs_FirstYear!AS47*Savings_FirstYear!AT47/100</f>
        <v>0</v>
      </c>
      <c r="AS47" s="87">
        <f>50%*Costs_FirstYear!AT47*Savings_FirstYear!AU47/100</f>
        <v>0</v>
      </c>
      <c r="AT47" s="87">
        <f>50%*Costs_FirstYear!AU47*Savings_FirstYear!AV47/100</f>
        <v>0</v>
      </c>
      <c r="AU47" s="87">
        <f>50%*Costs_FirstYear!AV47*Savings_FirstYear!AW47/100</f>
        <v>0</v>
      </c>
      <c r="AV47" s="87">
        <f>50%*Costs_FirstYear!AW47*Savings_FirstYear!AX47/100</f>
        <v>0</v>
      </c>
      <c r="AW47" s="87">
        <f>50%*Costs_FirstYear!AX47*Savings_FirstYear!AY47/100</f>
        <v>440.40963820390579</v>
      </c>
      <c r="AX47" s="87">
        <f>50%*Costs_FirstYear!AY47*Savings_FirstYear!AZ47/100</f>
        <v>890.42986544588814</v>
      </c>
      <c r="AY47" s="87">
        <f>50%*Costs_FirstYear!AZ47*Savings_FirstYear!BA47/100</f>
        <v>1076.1122081926833</v>
      </c>
      <c r="AZ47" s="87">
        <f>50%*Costs_FirstYear!BA47*Savings_FirstYear!BB47/100</f>
        <v>1441.5540726212296</v>
      </c>
      <c r="BA47" s="87">
        <f>50%*Costs_FirstYear!BB47*Savings_FirstYear!BC47/100</f>
        <v>1806.5831577158738</v>
      </c>
      <c r="BB47" s="87">
        <f>50%*Costs_FirstYear!BC47*Savings_FirstYear!BD47/100</f>
        <v>1356.9204683575197</v>
      </c>
      <c r="BC47" s="87">
        <f>50%*Costs_FirstYear!BD47*Savings_FirstYear!BE47/100</f>
        <v>1357.5676364558399</v>
      </c>
      <c r="BD47" s="87">
        <f>50%*Costs_FirstYear!BE47*Savings_FirstYear!BF47/100</f>
        <v>1358.8280951649626</v>
      </c>
      <c r="BE47" s="87">
        <f>50%*Costs_FirstYear!BF47*Savings_FirstYear!BG47/100</f>
        <v>1361.1595006873731</v>
      </c>
      <c r="BF47" s="87">
        <f>50%*Costs_FirstYear!BG47*Savings_FirstYear!BH47/100</f>
        <v>1364.5675523323398</v>
      </c>
      <c r="BG47" s="87">
        <f>50%*Costs_FirstYear!BH47*Savings_FirstYear!BI47/100</f>
        <v>1369.3588845542995</v>
      </c>
      <c r="BH47" s="87">
        <f>50%*Costs_FirstYear!BI47*Savings_FirstYear!BJ47/100</f>
        <v>1376.0716855363341</v>
      </c>
      <c r="BI47" s="87">
        <f>50%*Costs_FirstYear!BJ47*Savings_FirstYear!BK47/100</f>
        <v>1384.2141747505766</v>
      </c>
      <c r="BJ47" s="87">
        <f>50%*Costs_FirstYear!BK47*Savings_FirstYear!BL47/100</f>
        <v>1393.3135916274018</v>
      </c>
      <c r="BK47" s="87">
        <f>50%*Costs_FirstYear!BL47*Savings_FirstYear!BM47/100</f>
        <v>1403.3629618754067</v>
      </c>
      <c r="BL47" s="87">
        <f>50%*Costs_FirstYear!BM47*Savings_FirstYear!BN47/100</f>
        <v>1414.6855313261206</v>
      </c>
      <c r="BM47" s="87">
        <f>50%*Costs_FirstYear!BN47*Savings_FirstYear!BO47/100</f>
        <v>1426.8954237971511</v>
      </c>
      <c r="BN47" s="87">
        <f>50%*Costs_FirstYear!BO47*Savings_FirstYear!BP47/100</f>
        <v>1439.9982024031779</v>
      </c>
      <c r="BO47" s="87">
        <f>50%*Costs_FirstYear!BP47*Savings_FirstYear!BQ47/100</f>
        <v>1453.9997422104861</v>
      </c>
      <c r="BP47" s="87">
        <f>50%*Costs_FirstYear!BQ47*Savings_FirstYear!BR47/100</f>
        <v>1468.9020470371697</v>
      </c>
      <c r="BQ47" s="87">
        <f>50%*Costs_FirstYear!BR47*Savings_FirstYear!BS47/100</f>
        <v>1484.0406421237885</v>
      </c>
      <c r="BR47" s="87">
        <f>50%*Costs_FirstYear!BS47*Savings_FirstYear!BT47/100</f>
        <v>1499.2486498205251</v>
      </c>
      <c r="BS47" s="87">
        <f>50%*Costs_FirstYear!BT47*Savings_FirstYear!BU47/100</f>
        <v>1512.3884878847766</v>
      </c>
      <c r="BT47" s="87">
        <f>50%*Costs_FirstYear!BU47*Savings_FirstYear!BV47/100</f>
        <v>1525.6527261268916</v>
      </c>
      <c r="BU47" s="87">
        <f>50%*Costs_FirstYear!BV47*Savings_FirstYear!BW47/100</f>
        <v>1539.0513963530504</v>
      </c>
      <c r="BV47" s="87">
        <f>50%*Costs_FirstYear!BW47*Savings_FirstYear!BX47/100</f>
        <v>1552.5952328790925</v>
      </c>
      <c r="BW47" s="87">
        <f>50%*Costs_FirstYear!BX47*Savings_FirstYear!BY47/100</f>
        <v>1566.2963050339577</v>
      </c>
      <c r="BX47" s="87">
        <f>50%*Costs_FirstYear!BY47*Savings_FirstYear!BZ47/100</f>
        <v>1580.1191206711537</v>
      </c>
      <c r="BY47" s="87">
        <f>50%*Costs_FirstYear!BZ47*Savings_FirstYear!CA47/100</f>
        <v>1594.0619136873529</v>
      </c>
      <c r="BZ47" s="87">
        <f>50%*Costs_FirstYear!CA47*Savings_FirstYear!CB47/100</f>
        <v>1608.1269550158127</v>
      </c>
      <c r="CA47" s="87">
        <f>50%*Costs_FirstYear!CB47*Savings_FirstYear!CC47/100</f>
        <v>1622.3169373012829</v>
      </c>
      <c r="CB47" s="88">
        <f>50%*Costs_FirstYear!AQ47*Savings_FirstYear!AR47/100</f>
        <v>0</v>
      </c>
      <c r="CC47" s="88">
        <f>50%*Costs_FirstYear!AR47*Savings_FirstYear!AS47/100</f>
        <v>0</v>
      </c>
      <c r="CD47" s="88">
        <f>50%*Costs_FirstYear!AS47*Savings_FirstYear!AT47/100</f>
        <v>0</v>
      </c>
      <c r="CE47" s="88">
        <f>50%*Costs_FirstYear!AT47*Savings_FirstYear!AU47/100</f>
        <v>0</v>
      </c>
      <c r="CF47" s="88">
        <f>50%*Costs_FirstYear!AU47*Savings_FirstYear!AV47/100</f>
        <v>0</v>
      </c>
      <c r="CG47" s="88">
        <f>50%*Costs_FirstYear!AV47*Savings_FirstYear!AW47/100</f>
        <v>0</v>
      </c>
      <c r="CH47" s="88">
        <f>50%*Costs_FirstYear!AW47*Savings_FirstYear!AX47/100</f>
        <v>0</v>
      </c>
      <c r="CI47" s="88">
        <f>50%*Costs_FirstYear!AX47*Savings_FirstYear!AY47/100</f>
        <v>440.40963820390579</v>
      </c>
      <c r="CJ47" s="88">
        <f>50%*Costs_FirstYear!AY47*Savings_FirstYear!AZ47/100</f>
        <v>890.42986544588814</v>
      </c>
      <c r="CK47" s="88">
        <f>50%*Costs_FirstYear!AZ47*Savings_FirstYear!BA47/100</f>
        <v>1076.1122081926833</v>
      </c>
      <c r="CL47" s="88">
        <f>50%*Costs_FirstYear!BA47*Savings_FirstYear!BB47/100</f>
        <v>1441.5540726212296</v>
      </c>
      <c r="CM47" s="88">
        <f>50%*Costs_FirstYear!BB47*Savings_FirstYear!BC47/100</f>
        <v>1806.5831577158738</v>
      </c>
      <c r="CN47" s="88">
        <f>50%*Costs_FirstYear!BC47*Savings_FirstYear!BD47/100</f>
        <v>1356.9204683575197</v>
      </c>
      <c r="CO47" s="88">
        <f>50%*Costs_FirstYear!BD47*Savings_FirstYear!BE47/100</f>
        <v>1357.5676364558399</v>
      </c>
      <c r="CP47" s="88">
        <f>50%*Costs_FirstYear!BE47*Savings_FirstYear!BF47/100</f>
        <v>1358.8280951649626</v>
      </c>
      <c r="CQ47" s="88">
        <f>50%*Costs_FirstYear!BF47*Savings_FirstYear!BG47/100</f>
        <v>1361.1595006873731</v>
      </c>
      <c r="CR47" s="88">
        <f>50%*Costs_FirstYear!BG47*Savings_FirstYear!BH47/100</f>
        <v>1364.5675523323398</v>
      </c>
      <c r="CS47" s="88">
        <f>50%*Costs_FirstYear!BH47*Savings_FirstYear!BI47/100</f>
        <v>1369.3588845542995</v>
      </c>
      <c r="CT47" s="88">
        <f>50%*Costs_FirstYear!BI47*Savings_FirstYear!BJ47/100</f>
        <v>1376.0716855363341</v>
      </c>
      <c r="CU47" s="88">
        <f>50%*Costs_FirstYear!BJ47*Savings_FirstYear!BK47/100</f>
        <v>1384.2141747505766</v>
      </c>
      <c r="CV47" s="88">
        <f>50%*Costs_FirstYear!BK47*Savings_FirstYear!BL47/100</f>
        <v>1393.3135916274018</v>
      </c>
      <c r="CW47" s="88">
        <f>50%*Costs_FirstYear!BL47*Savings_FirstYear!BM47/100</f>
        <v>1403.3629618754067</v>
      </c>
      <c r="CX47" s="88">
        <f>50%*Costs_FirstYear!BM47*Savings_FirstYear!BN47/100</f>
        <v>1414.6855313261206</v>
      </c>
      <c r="CY47" s="88">
        <f>50%*Costs_FirstYear!BN47*Savings_FirstYear!BO47/100</f>
        <v>1426.8954237971511</v>
      </c>
      <c r="CZ47" s="88">
        <f>50%*Costs_FirstYear!BO47*Savings_FirstYear!BP47/100</f>
        <v>1439.9982024031779</v>
      </c>
      <c r="DA47" s="88">
        <f>50%*Costs_FirstYear!BP47*Savings_FirstYear!BQ47/100</f>
        <v>1453.9997422104861</v>
      </c>
      <c r="DB47" s="88">
        <f>50%*Costs_FirstYear!BQ47*Savings_FirstYear!BR47/100</f>
        <v>1468.9020470371697</v>
      </c>
      <c r="DC47" s="88">
        <f>50%*Costs_FirstYear!BR47*Savings_FirstYear!BS47/100</f>
        <v>1484.0406421237885</v>
      </c>
      <c r="DD47" s="88">
        <f>50%*Costs_FirstYear!BS47*Savings_FirstYear!BT47/100</f>
        <v>1499.2486498205251</v>
      </c>
      <c r="DE47" s="88">
        <f>50%*Costs_FirstYear!BT47*Savings_FirstYear!BU47/100</f>
        <v>1512.3884878847766</v>
      </c>
      <c r="DF47" s="88">
        <f>50%*Costs_FirstYear!BU47*Savings_FirstYear!BV47/100</f>
        <v>1525.6527261268916</v>
      </c>
      <c r="DG47" s="88">
        <f>50%*Costs_FirstYear!BV47*Savings_FirstYear!BW47/100</f>
        <v>1539.0513963530504</v>
      </c>
      <c r="DH47" s="88">
        <f>50%*Costs_FirstYear!BW47*Savings_FirstYear!BX47/100</f>
        <v>1552.5952328790925</v>
      </c>
      <c r="DI47" s="88">
        <f>50%*Costs_FirstYear!BX47*Savings_FirstYear!BY47/100</f>
        <v>1566.2963050339577</v>
      </c>
      <c r="DJ47" s="88">
        <f>50%*Costs_FirstYear!BY47*Savings_FirstYear!BZ47/100</f>
        <v>1580.1191206711537</v>
      </c>
      <c r="DK47" s="88">
        <f>50%*Costs_FirstYear!BZ47*Savings_FirstYear!CA47/100</f>
        <v>1594.0619136873529</v>
      </c>
      <c r="DL47" s="88">
        <f>50%*Costs_FirstYear!CA47*Savings_FirstYear!CB47/100</f>
        <v>1608.1269550158127</v>
      </c>
      <c r="DM47" s="88">
        <f>50%*Costs_FirstYear!CB47*Savings_FirstYear!CC47/100</f>
        <v>1622.3169373012829</v>
      </c>
    </row>
    <row r="48" spans="2:117" x14ac:dyDescent="0.35">
      <c r="B48" s="27" t="s">
        <v>2112</v>
      </c>
      <c r="C48" s="27" t="s">
        <v>223</v>
      </c>
      <c r="D48" s="86">
        <f t="shared" si="37"/>
        <v>0</v>
      </c>
      <c r="E48" s="86">
        <f t="shared" si="0"/>
        <v>0</v>
      </c>
      <c r="F48" s="86">
        <f t="shared" si="1"/>
        <v>0</v>
      </c>
      <c r="G48" s="86">
        <f t="shared" si="2"/>
        <v>0</v>
      </c>
      <c r="H48" s="86">
        <f t="shared" si="3"/>
        <v>0</v>
      </c>
      <c r="I48" s="86">
        <f t="shared" si="4"/>
        <v>0</v>
      </c>
      <c r="J48" s="86">
        <f t="shared" si="5"/>
        <v>0</v>
      </c>
      <c r="K48" s="86">
        <f t="shared" si="6"/>
        <v>226.47969641270552</v>
      </c>
      <c r="L48" s="86">
        <f t="shared" si="7"/>
        <v>207.41265063053342</v>
      </c>
      <c r="M48" s="86">
        <f t="shared" si="8"/>
        <v>207.02781365630847</v>
      </c>
      <c r="N48" s="86">
        <f t="shared" si="9"/>
        <v>206.6604718505784</v>
      </c>
      <c r="O48" s="86">
        <f t="shared" si="10"/>
        <v>206.31056050629817</v>
      </c>
      <c r="P48" s="86">
        <f t="shared" si="11"/>
        <v>205.97801645409629</v>
      </c>
      <c r="Q48" s="86">
        <f t="shared" si="12"/>
        <v>205.66277805409274</v>
      </c>
      <c r="R48" s="86">
        <f t="shared" si="13"/>
        <v>205.6702010281428</v>
      </c>
      <c r="S48" s="86">
        <f t="shared" si="14"/>
        <v>206.04979611645635</v>
      </c>
      <c r="T48" s="86">
        <f t="shared" si="15"/>
        <v>206.50345315837203</v>
      </c>
      <c r="U48" s="86">
        <f t="shared" si="16"/>
        <v>207.16421096164052</v>
      </c>
      <c r="V48" s="86">
        <f t="shared" si="17"/>
        <v>208.22406189059845</v>
      </c>
      <c r="W48" s="86">
        <f t="shared" si="18"/>
        <v>209.36339014211543</v>
      </c>
      <c r="X48" s="86">
        <f t="shared" si="19"/>
        <v>210.50376081174579</v>
      </c>
      <c r="Y48" s="86">
        <f t="shared" si="20"/>
        <v>211.64594898321187</v>
      </c>
      <c r="Z48" s="86">
        <f t="shared" si="21"/>
        <v>213.20689219371593</v>
      </c>
      <c r="AA48" s="86">
        <f t="shared" si="22"/>
        <v>214.96675476512391</v>
      </c>
      <c r="AB48" s="86">
        <f t="shared" si="23"/>
        <v>216.74835282007379</v>
      </c>
      <c r="AC48" s="86">
        <f t="shared" si="24"/>
        <v>218.52988556162191</v>
      </c>
      <c r="AD48" s="86">
        <f t="shared" si="25"/>
        <v>220.31320736405087</v>
      </c>
      <c r="AE48" s="86">
        <f t="shared" si="26"/>
        <v>222.09901101501836</v>
      </c>
      <c r="AF48" s="86">
        <f t="shared" si="27"/>
        <v>223.88834779214201</v>
      </c>
      <c r="AG48" s="86">
        <f t="shared" si="28"/>
        <v>225.46903076524271</v>
      </c>
      <c r="AH48" s="86">
        <f t="shared" si="29"/>
        <v>227.06795699791979</v>
      </c>
      <c r="AI48" s="86">
        <f t="shared" si="30"/>
        <v>228.67563181501271</v>
      </c>
      <c r="AJ48" s="86">
        <f t="shared" si="31"/>
        <v>230.29200350018709</v>
      </c>
      <c r="AK48" s="86">
        <f t="shared" si="32"/>
        <v>231.91927900135499</v>
      </c>
      <c r="AL48" s="86">
        <f t="shared" si="33"/>
        <v>233.55832920995923</v>
      </c>
      <c r="AM48" s="86">
        <f t="shared" si="34"/>
        <v>235.20923758803187</v>
      </c>
      <c r="AN48" s="86">
        <f t="shared" si="35"/>
        <v>236.87166768276816</v>
      </c>
      <c r="AO48" s="86">
        <f t="shared" si="36"/>
        <v>238.54637453458278</v>
      </c>
      <c r="AP48" s="87">
        <f>50%*Costs_FirstYear!AQ48*Savings_FirstYear!AR48/100</f>
        <v>0</v>
      </c>
      <c r="AQ48" s="87">
        <f>50%*Costs_FirstYear!AR48*Savings_FirstYear!AS48/100</f>
        <v>0</v>
      </c>
      <c r="AR48" s="87">
        <f>50%*Costs_FirstYear!AS48*Savings_FirstYear!AT48/100</f>
        <v>0</v>
      </c>
      <c r="AS48" s="87">
        <f>50%*Costs_FirstYear!AT48*Savings_FirstYear!AU48/100</f>
        <v>0</v>
      </c>
      <c r="AT48" s="87">
        <f>50%*Costs_FirstYear!AU48*Savings_FirstYear!AV48/100</f>
        <v>0</v>
      </c>
      <c r="AU48" s="87">
        <f>50%*Costs_FirstYear!AV48*Savings_FirstYear!AW48/100</f>
        <v>0</v>
      </c>
      <c r="AV48" s="87">
        <f>50%*Costs_FirstYear!AW48*Savings_FirstYear!AX48/100</f>
        <v>0</v>
      </c>
      <c r="AW48" s="87">
        <f>50%*Costs_FirstYear!AX48*Savings_FirstYear!AY48/100</f>
        <v>113.23984820635276</v>
      </c>
      <c r="AX48" s="87">
        <f>50%*Costs_FirstYear!AY48*Savings_FirstYear!AZ48/100</f>
        <v>103.70632531526671</v>
      </c>
      <c r="AY48" s="87">
        <f>50%*Costs_FirstYear!AZ48*Savings_FirstYear!BA48/100</f>
        <v>103.51390682815423</v>
      </c>
      <c r="AZ48" s="87">
        <f>50%*Costs_FirstYear!BA48*Savings_FirstYear!BB48/100</f>
        <v>103.3302359252892</v>
      </c>
      <c r="BA48" s="87">
        <f>50%*Costs_FirstYear!BB48*Savings_FirstYear!BC48/100</f>
        <v>103.15528025314909</v>
      </c>
      <c r="BB48" s="87">
        <f>50%*Costs_FirstYear!BC48*Savings_FirstYear!BD48/100</f>
        <v>102.98900822704815</v>
      </c>
      <c r="BC48" s="87">
        <f>50%*Costs_FirstYear!BD48*Savings_FirstYear!BE48/100</f>
        <v>102.83138902704637</v>
      </c>
      <c r="BD48" s="87">
        <f>50%*Costs_FirstYear!BE48*Savings_FirstYear!BF48/100</f>
        <v>102.8351005140714</v>
      </c>
      <c r="BE48" s="87">
        <f>50%*Costs_FirstYear!BF48*Savings_FirstYear!BG48/100</f>
        <v>103.02489805822817</v>
      </c>
      <c r="BF48" s="87">
        <f>50%*Costs_FirstYear!BG48*Savings_FirstYear!BH48/100</f>
        <v>103.25172657918601</v>
      </c>
      <c r="BG48" s="87">
        <f>50%*Costs_FirstYear!BH48*Savings_FirstYear!BI48/100</f>
        <v>103.58210548082026</v>
      </c>
      <c r="BH48" s="87">
        <f>50%*Costs_FirstYear!BI48*Savings_FirstYear!BJ48/100</f>
        <v>104.11203094529922</v>
      </c>
      <c r="BI48" s="87">
        <f>50%*Costs_FirstYear!BJ48*Savings_FirstYear!BK48/100</f>
        <v>104.68169507105772</v>
      </c>
      <c r="BJ48" s="87">
        <f>50%*Costs_FirstYear!BK48*Savings_FirstYear!BL48/100</f>
        <v>105.2518804058729</v>
      </c>
      <c r="BK48" s="87">
        <f>50%*Costs_FirstYear!BL48*Savings_FirstYear!BM48/100</f>
        <v>105.82297449160593</v>
      </c>
      <c r="BL48" s="87">
        <f>50%*Costs_FirstYear!BM48*Savings_FirstYear!BN48/100</f>
        <v>106.60344609685797</v>
      </c>
      <c r="BM48" s="87">
        <f>50%*Costs_FirstYear!BN48*Savings_FirstYear!BO48/100</f>
        <v>107.48337738256195</v>
      </c>
      <c r="BN48" s="87">
        <f>50%*Costs_FirstYear!BO48*Savings_FirstYear!BP48/100</f>
        <v>108.3741764100369</v>
      </c>
      <c r="BO48" s="87">
        <f>50%*Costs_FirstYear!BP48*Savings_FirstYear!BQ48/100</f>
        <v>109.26494278081096</v>
      </c>
      <c r="BP48" s="87">
        <f>50%*Costs_FirstYear!BQ48*Savings_FirstYear!BR48/100</f>
        <v>110.15660368202543</v>
      </c>
      <c r="BQ48" s="87">
        <f>50%*Costs_FirstYear!BR48*Savings_FirstYear!BS48/100</f>
        <v>111.04950550750918</v>
      </c>
      <c r="BR48" s="87">
        <f>50%*Costs_FirstYear!BS48*Savings_FirstYear!BT48/100</f>
        <v>111.94417389607101</v>
      </c>
      <c r="BS48" s="87">
        <f>50%*Costs_FirstYear!BT48*Savings_FirstYear!BU48/100</f>
        <v>112.73451538262135</v>
      </c>
      <c r="BT48" s="87">
        <f>50%*Costs_FirstYear!BU48*Savings_FirstYear!BV48/100</f>
        <v>113.5339784989599</v>
      </c>
      <c r="BU48" s="87">
        <f>50%*Costs_FirstYear!BV48*Savings_FirstYear!BW48/100</f>
        <v>114.33781590750635</v>
      </c>
      <c r="BV48" s="87">
        <f>50%*Costs_FirstYear!BW48*Savings_FirstYear!BX48/100</f>
        <v>115.14600175009355</v>
      </c>
      <c r="BW48" s="87">
        <f>50%*Costs_FirstYear!BX48*Savings_FirstYear!BY48/100</f>
        <v>115.9596395006775</v>
      </c>
      <c r="BX48" s="87">
        <f>50%*Costs_FirstYear!BY48*Savings_FirstYear!BZ48/100</f>
        <v>116.77916460497961</v>
      </c>
      <c r="BY48" s="87">
        <f>50%*Costs_FirstYear!BZ48*Savings_FirstYear!CA48/100</f>
        <v>117.60461879401593</v>
      </c>
      <c r="BZ48" s="87">
        <f>50%*Costs_FirstYear!CA48*Savings_FirstYear!CB48/100</f>
        <v>118.43583384138408</v>
      </c>
      <c r="CA48" s="87">
        <f>50%*Costs_FirstYear!CB48*Savings_FirstYear!CC48/100</f>
        <v>119.27318726729139</v>
      </c>
      <c r="CB48" s="88">
        <f>50%*Costs_FirstYear!AQ48*Savings_FirstYear!AR48/100</f>
        <v>0</v>
      </c>
      <c r="CC48" s="88">
        <f>50%*Costs_FirstYear!AR48*Savings_FirstYear!AS48/100</f>
        <v>0</v>
      </c>
      <c r="CD48" s="88">
        <f>50%*Costs_FirstYear!AS48*Savings_FirstYear!AT48/100</f>
        <v>0</v>
      </c>
      <c r="CE48" s="88">
        <f>50%*Costs_FirstYear!AT48*Savings_FirstYear!AU48/100</f>
        <v>0</v>
      </c>
      <c r="CF48" s="88">
        <f>50%*Costs_FirstYear!AU48*Savings_FirstYear!AV48/100</f>
        <v>0</v>
      </c>
      <c r="CG48" s="88">
        <f>50%*Costs_FirstYear!AV48*Savings_FirstYear!AW48/100</f>
        <v>0</v>
      </c>
      <c r="CH48" s="88">
        <f>50%*Costs_FirstYear!AW48*Savings_FirstYear!AX48/100</f>
        <v>0</v>
      </c>
      <c r="CI48" s="88">
        <f>50%*Costs_FirstYear!AX48*Savings_FirstYear!AY48/100</f>
        <v>113.23984820635276</v>
      </c>
      <c r="CJ48" s="88">
        <f>50%*Costs_FirstYear!AY48*Savings_FirstYear!AZ48/100</f>
        <v>103.70632531526671</v>
      </c>
      <c r="CK48" s="88">
        <f>50%*Costs_FirstYear!AZ48*Savings_FirstYear!BA48/100</f>
        <v>103.51390682815423</v>
      </c>
      <c r="CL48" s="88">
        <f>50%*Costs_FirstYear!BA48*Savings_FirstYear!BB48/100</f>
        <v>103.3302359252892</v>
      </c>
      <c r="CM48" s="88">
        <f>50%*Costs_FirstYear!BB48*Savings_FirstYear!BC48/100</f>
        <v>103.15528025314909</v>
      </c>
      <c r="CN48" s="88">
        <f>50%*Costs_FirstYear!BC48*Savings_FirstYear!BD48/100</f>
        <v>102.98900822704815</v>
      </c>
      <c r="CO48" s="88">
        <f>50%*Costs_FirstYear!BD48*Savings_FirstYear!BE48/100</f>
        <v>102.83138902704637</v>
      </c>
      <c r="CP48" s="88">
        <f>50%*Costs_FirstYear!BE48*Savings_FirstYear!BF48/100</f>
        <v>102.8351005140714</v>
      </c>
      <c r="CQ48" s="88">
        <f>50%*Costs_FirstYear!BF48*Savings_FirstYear!BG48/100</f>
        <v>103.02489805822817</v>
      </c>
      <c r="CR48" s="88">
        <f>50%*Costs_FirstYear!BG48*Savings_FirstYear!BH48/100</f>
        <v>103.25172657918601</v>
      </c>
      <c r="CS48" s="88">
        <f>50%*Costs_FirstYear!BH48*Savings_FirstYear!BI48/100</f>
        <v>103.58210548082026</v>
      </c>
      <c r="CT48" s="88">
        <f>50%*Costs_FirstYear!BI48*Savings_FirstYear!BJ48/100</f>
        <v>104.11203094529922</v>
      </c>
      <c r="CU48" s="88">
        <f>50%*Costs_FirstYear!BJ48*Savings_FirstYear!BK48/100</f>
        <v>104.68169507105772</v>
      </c>
      <c r="CV48" s="88">
        <f>50%*Costs_FirstYear!BK48*Savings_FirstYear!BL48/100</f>
        <v>105.2518804058729</v>
      </c>
      <c r="CW48" s="88">
        <f>50%*Costs_FirstYear!BL48*Savings_FirstYear!BM48/100</f>
        <v>105.82297449160593</v>
      </c>
      <c r="CX48" s="88">
        <f>50%*Costs_FirstYear!BM48*Savings_FirstYear!BN48/100</f>
        <v>106.60344609685797</v>
      </c>
      <c r="CY48" s="88">
        <f>50%*Costs_FirstYear!BN48*Savings_FirstYear!BO48/100</f>
        <v>107.48337738256195</v>
      </c>
      <c r="CZ48" s="88">
        <f>50%*Costs_FirstYear!BO48*Savings_FirstYear!BP48/100</f>
        <v>108.3741764100369</v>
      </c>
      <c r="DA48" s="88">
        <f>50%*Costs_FirstYear!BP48*Savings_FirstYear!BQ48/100</f>
        <v>109.26494278081096</v>
      </c>
      <c r="DB48" s="88">
        <f>50%*Costs_FirstYear!BQ48*Savings_FirstYear!BR48/100</f>
        <v>110.15660368202543</v>
      </c>
      <c r="DC48" s="88">
        <f>50%*Costs_FirstYear!BR48*Savings_FirstYear!BS48/100</f>
        <v>111.04950550750918</v>
      </c>
      <c r="DD48" s="88">
        <f>50%*Costs_FirstYear!BS48*Savings_FirstYear!BT48/100</f>
        <v>111.94417389607101</v>
      </c>
      <c r="DE48" s="88">
        <f>50%*Costs_FirstYear!BT48*Savings_FirstYear!BU48/100</f>
        <v>112.73451538262135</v>
      </c>
      <c r="DF48" s="88">
        <f>50%*Costs_FirstYear!BU48*Savings_FirstYear!BV48/100</f>
        <v>113.5339784989599</v>
      </c>
      <c r="DG48" s="88">
        <f>50%*Costs_FirstYear!BV48*Savings_FirstYear!BW48/100</f>
        <v>114.33781590750635</v>
      </c>
      <c r="DH48" s="88">
        <f>50%*Costs_FirstYear!BW48*Savings_FirstYear!BX48/100</f>
        <v>115.14600175009355</v>
      </c>
      <c r="DI48" s="88">
        <f>50%*Costs_FirstYear!BX48*Savings_FirstYear!BY48/100</f>
        <v>115.9596395006775</v>
      </c>
      <c r="DJ48" s="88">
        <f>50%*Costs_FirstYear!BY48*Savings_FirstYear!BZ48/100</f>
        <v>116.77916460497961</v>
      </c>
      <c r="DK48" s="88">
        <f>50%*Costs_FirstYear!BZ48*Savings_FirstYear!CA48/100</f>
        <v>117.60461879401593</v>
      </c>
      <c r="DL48" s="88">
        <f>50%*Costs_FirstYear!CA48*Savings_FirstYear!CB48/100</f>
        <v>118.43583384138408</v>
      </c>
      <c r="DM48" s="88">
        <f>50%*Costs_FirstYear!CB48*Savings_FirstYear!CC48/100</f>
        <v>119.27318726729139</v>
      </c>
    </row>
    <row r="49" spans="2:117" s="132" customFormat="1" x14ac:dyDescent="0.35">
      <c r="B49" s="27" t="s">
        <v>2781</v>
      </c>
      <c r="C49" s="27" t="s">
        <v>256</v>
      </c>
      <c r="D49" s="86">
        <f t="shared" ref="D49" si="76">SUM(AP49,CB49)</f>
        <v>0</v>
      </c>
      <c r="E49" s="86">
        <f t="shared" ref="E49" si="77">SUM(AQ49,CC49)</f>
        <v>0</v>
      </c>
      <c r="F49" s="86">
        <f t="shared" ref="F49" si="78">SUM(AR49,CD49)</f>
        <v>0</v>
      </c>
      <c r="G49" s="86">
        <f t="shared" ref="G49" si="79">SUM(AS49,CE49)</f>
        <v>0</v>
      </c>
      <c r="H49" s="86">
        <f t="shared" ref="H49" si="80">SUM(AT49,CF49)</f>
        <v>0</v>
      </c>
      <c r="I49" s="86">
        <f t="shared" ref="I49" si="81">SUM(AU49,CG49)</f>
        <v>0</v>
      </c>
      <c r="J49" s="86">
        <f t="shared" ref="J49" si="82">SUM(AV49,CH49)</f>
        <v>0</v>
      </c>
      <c r="K49" s="86">
        <f t="shared" ref="K49" si="83">SUM(AW49,CI49)</f>
        <v>37.758309842463461</v>
      </c>
      <c r="L49" s="86">
        <f t="shared" ref="L49" si="84">SUM(AX49,CJ49)</f>
        <v>37.529320608580385</v>
      </c>
      <c r="M49" s="86">
        <f t="shared" ref="M49" si="85">SUM(AY49,CK49)</f>
        <v>37.303206042590752</v>
      </c>
      <c r="N49" s="86">
        <f t="shared" ref="N49" si="86">SUM(AZ49,CL49)</f>
        <v>37.079939699138443</v>
      </c>
      <c r="O49" s="86">
        <f t="shared" ref="O49" si="87">SUM(BA49,CM49)</f>
        <v>36.859495406377498</v>
      </c>
      <c r="P49" s="86">
        <f t="shared" ref="P49" si="88">SUM(BB49,CN49)</f>
        <v>36.641847263272673</v>
      </c>
      <c r="Q49" s="86">
        <f t="shared" ref="Q49" si="89">SUM(BC49,CO49)</f>
        <v>36.426969636927126</v>
      </c>
      <c r="R49" s="86">
        <f t="shared" ref="R49" si="90">SUM(BD49,CP49)</f>
        <v>36.282728372620923</v>
      </c>
      <c r="S49" s="86">
        <f t="shared" ref="S49" si="91">SUM(BE49,CQ49)</f>
        <v>36.204695953838488</v>
      </c>
      <c r="T49" s="86">
        <f t="shared" ref="T49" si="92">SUM(BF49,CR49)</f>
        <v>36.127246722069593</v>
      </c>
      <c r="U49" s="86">
        <f t="shared" ref="U49" si="93">SUM(BG49,CS49)</f>
        <v>36.094516151747122</v>
      </c>
      <c r="V49" s="86">
        <f t="shared" ref="V49" si="94">SUM(BH49,CT49)</f>
        <v>36.139144670947474</v>
      </c>
      <c r="W49" s="86">
        <f t="shared" ref="W49" si="95">SUM(BI49,CU49)</f>
        <v>36.182432629243173</v>
      </c>
      <c r="X49" s="86">
        <f t="shared" ref="X49" si="96">SUM(BJ49,CV49)</f>
        <v>36.224414816598653</v>
      </c>
      <c r="Y49" s="86">
        <f t="shared" ref="Y49" si="97">SUM(BK49,CW49)</f>
        <v>36.265247581783555</v>
      </c>
      <c r="Z49" s="86">
        <f t="shared" ref="Z49" si="98">SUM(BL49,CX49)</f>
        <v>36.397568614899747</v>
      </c>
      <c r="AA49" s="86">
        <f t="shared" ref="AA49" si="99">SUM(BM49,CY49)</f>
        <v>36.551458954775285</v>
      </c>
      <c r="AB49" s="86">
        <f t="shared" ref="AB49" si="100">SUM(BN49,CZ49)</f>
        <v>36.702932324716315</v>
      </c>
      <c r="AC49" s="86">
        <f t="shared" ref="AC49" si="101">SUM(BO49,DA49)</f>
        <v>36.852462005201403</v>
      </c>
      <c r="AD49" s="86">
        <f t="shared" ref="AD49" si="102">SUM(BP49,DB49)</f>
        <v>37.000345010949218</v>
      </c>
      <c r="AE49" s="86">
        <f t="shared" ref="AE49" si="103">SUM(BQ49,DC49)</f>
        <v>37.146657708391601</v>
      </c>
      <c r="AF49" s="86">
        <f t="shared" ref="AF49" si="104">SUM(BR49,DD49)</f>
        <v>37.291604675466999</v>
      </c>
      <c r="AG49" s="86">
        <f t="shared" ref="AG49" si="105">SUM(BS49,DE49)</f>
        <v>37.320101588467516</v>
      </c>
      <c r="AH49" s="86">
        <f t="shared" ref="AH49" si="106">SUM(BT49,DF49)</f>
        <v>37.349806651304206</v>
      </c>
      <c r="AI49" s="86">
        <f t="shared" ref="AI49" si="107">SUM(BU49,DG49)</f>
        <v>37.379639654676176</v>
      </c>
      <c r="AJ49" s="86">
        <f t="shared" ref="AJ49" si="108">SUM(BV49,DH49)</f>
        <v>37.409806617960037</v>
      </c>
      <c r="AK49" s="86">
        <f t="shared" ref="AK49" si="109">SUM(BW49,DI49)</f>
        <v>37.440728875425691</v>
      </c>
      <c r="AL49" s="86">
        <f t="shared" ref="AL49" si="110">SUM(BX49,DJ49)</f>
        <v>37.472480738311738</v>
      </c>
      <c r="AM49" s="86">
        <f t="shared" ref="AM49" si="111">SUM(BY49,DK49)</f>
        <v>37.50503807444948</v>
      </c>
      <c r="AN49" s="86">
        <f t="shared" ref="AN49" si="112">SUM(BZ49,DL49)</f>
        <v>37.538183278038147</v>
      </c>
      <c r="AO49" s="86">
        <f t="shared" ref="AO49" si="113">SUM(CA49,DM49)</f>
        <v>37.571944385073905</v>
      </c>
      <c r="AP49" s="87">
        <f>50%*Costs_FirstYear!AQ49*Savings_FirstYear!AR49/100</f>
        <v>0</v>
      </c>
      <c r="AQ49" s="87">
        <f>50%*Costs_FirstYear!AR49*Savings_FirstYear!AS49/100</f>
        <v>0</v>
      </c>
      <c r="AR49" s="87">
        <f>50%*Costs_FirstYear!AS49*Savings_FirstYear!AT49/100</f>
        <v>0</v>
      </c>
      <c r="AS49" s="87">
        <f>50%*Costs_FirstYear!AT49*Savings_FirstYear!AU49/100</f>
        <v>0</v>
      </c>
      <c r="AT49" s="87">
        <f>50%*Costs_FirstYear!AU49*Savings_FirstYear!AV49/100</f>
        <v>0</v>
      </c>
      <c r="AU49" s="87">
        <f>50%*Costs_FirstYear!AV49*Savings_FirstYear!AW49/100</f>
        <v>0</v>
      </c>
      <c r="AV49" s="87">
        <f>50%*Costs_FirstYear!AW49*Savings_FirstYear!AX49/100</f>
        <v>0</v>
      </c>
      <c r="AW49" s="87">
        <f>50%*Costs_FirstYear!AX49*Savings_FirstYear!AY49/100</f>
        <v>18.879154921231731</v>
      </c>
      <c r="AX49" s="87">
        <f>50%*Costs_FirstYear!AY49*Savings_FirstYear!AZ49/100</f>
        <v>18.764660304290192</v>
      </c>
      <c r="AY49" s="87">
        <f>50%*Costs_FirstYear!AZ49*Savings_FirstYear!BA49/100</f>
        <v>18.651603021295376</v>
      </c>
      <c r="AZ49" s="87">
        <f>50%*Costs_FirstYear!BA49*Savings_FirstYear!BB49/100</f>
        <v>18.539969849569221</v>
      </c>
      <c r="BA49" s="87">
        <f>50%*Costs_FirstYear!BB49*Savings_FirstYear!BC49/100</f>
        <v>18.429747703188749</v>
      </c>
      <c r="BB49" s="87">
        <f>50%*Costs_FirstYear!BC49*Savings_FirstYear!BD49/100</f>
        <v>18.320923631636337</v>
      </c>
      <c r="BC49" s="87">
        <f>50%*Costs_FirstYear!BD49*Savings_FirstYear!BE49/100</f>
        <v>18.213484818463563</v>
      </c>
      <c r="BD49" s="87">
        <f>50%*Costs_FirstYear!BE49*Savings_FirstYear!BF49/100</f>
        <v>18.141364186310462</v>
      </c>
      <c r="BE49" s="87">
        <f>50%*Costs_FirstYear!BF49*Savings_FirstYear!BG49/100</f>
        <v>18.102347976919244</v>
      </c>
      <c r="BF49" s="87">
        <f>50%*Costs_FirstYear!BG49*Savings_FirstYear!BH49/100</f>
        <v>18.063623361034796</v>
      </c>
      <c r="BG49" s="87">
        <f>50%*Costs_FirstYear!BH49*Savings_FirstYear!BI49/100</f>
        <v>18.047258075873561</v>
      </c>
      <c r="BH49" s="87">
        <f>50%*Costs_FirstYear!BI49*Savings_FirstYear!BJ49/100</f>
        <v>18.069572335473737</v>
      </c>
      <c r="BI49" s="87">
        <f>50%*Costs_FirstYear!BJ49*Savings_FirstYear!BK49/100</f>
        <v>18.091216314621587</v>
      </c>
      <c r="BJ49" s="87">
        <f>50%*Costs_FirstYear!BK49*Savings_FirstYear!BL49/100</f>
        <v>18.112207408299327</v>
      </c>
      <c r="BK49" s="87">
        <f>50%*Costs_FirstYear!BL49*Savings_FirstYear!BM49/100</f>
        <v>18.132623790891778</v>
      </c>
      <c r="BL49" s="87">
        <f>50%*Costs_FirstYear!BM49*Savings_FirstYear!BN49/100</f>
        <v>18.198784307449873</v>
      </c>
      <c r="BM49" s="87">
        <f>50%*Costs_FirstYear!BN49*Savings_FirstYear!BO49/100</f>
        <v>18.275729477387642</v>
      </c>
      <c r="BN49" s="87">
        <f>50%*Costs_FirstYear!BO49*Savings_FirstYear!BP49/100</f>
        <v>18.351466162358157</v>
      </c>
      <c r="BO49" s="87">
        <f>50%*Costs_FirstYear!BP49*Savings_FirstYear!BQ49/100</f>
        <v>18.426231002600701</v>
      </c>
      <c r="BP49" s="87">
        <f>50%*Costs_FirstYear!BQ49*Savings_FirstYear!BR49/100</f>
        <v>18.500172505474609</v>
      </c>
      <c r="BQ49" s="87">
        <f>50%*Costs_FirstYear!BR49*Savings_FirstYear!BS49/100</f>
        <v>18.5733288541958</v>
      </c>
      <c r="BR49" s="87">
        <f>50%*Costs_FirstYear!BS49*Savings_FirstYear!BT49/100</f>
        <v>18.6458023377335</v>
      </c>
      <c r="BS49" s="87">
        <f>50%*Costs_FirstYear!BT49*Savings_FirstYear!BU49/100</f>
        <v>18.660050794233758</v>
      </c>
      <c r="BT49" s="87">
        <f>50%*Costs_FirstYear!BU49*Savings_FirstYear!BV49/100</f>
        <v>18.674903325652103</v>
      </c>
      <c r="BU49" s="87">
        <f>50%*Costs_FirstYear!BV49*Savings_FirstYear!BW49/100</f>
        <v>18.689819827338088</v>
      </c>
      <c r="BV49" s="87">
        <f>50%*Costs_FirstYear!BW49*Savings_FirstYear!BX49/100</f>
        <v>18.704903308980018</v>
      </c>
      <c r="BW49" s="87">
        <f>50%*Costs_FirstYear!BX49*Savings_FirstYear!BY49/100</f>
        <v>18.720364437712846</v>
      </c>
      <c r="BX49" s="87">
        <f>50%*Costs_FirstYear!BY49*Savings_FirstYear!BZ49/100</f>
        <v>18.736240369155869</v>
      </c>
      <c r="BY49" s="87">
        <f>50%*Costs_FirstYear!BZ49*Savings_FirstYear!CA49/100</f>
        <v>18.75251903722474</v>
      </c>
      <c r="BZ49" s="87">
        <f>50%*Costs_FirstYear!CA49*Savings_FirstYear!CB49/100</f>
        <v>18.769091639019074</v>
      </c>
      <c r="CA49" s="87">
        <f>50%*Costs_FirstYear!CB49*Savings_FirstYear!CC49/100</f>
        <v>18.785972192536953</v>
      </c>
      <c r="CB49" s="88">
        <f>50%*Costs_FirstYear!AQ49*Savings_FirstYear!AR49/100</f>
        <v>0</v>
      </c>
      <c r="CC49" s="88">
        <f>50%*Costs_FirstYear!AR49*Savings_FirstYear!AS49/100</f>
        <v>0</v>
      </c>
      <c r="CD49" s="88">
        <f>50%*Costs_FirstYear!AS49*Savings_FirstYear!AT49/100</f>
        <v>0</v>
      </c>
      <c r="CE49" s="88">
        <f>50%*Costs_FirstYear!AT49*Savings_FirstYear!AU49/100</f>
        <v>0</v>
      </c>
      <c r="CF49" s="88">
        <f>50%*Costs_FirstYear!AU49*Savings_FirstYear!AV49/100</f>
        <v>0</v>
      </c>
      <c r="CG49" s="88">
        <f>50%*Costs_FirstYear!AV49*Savings_FirstYear!AW49/100</f>
        <v>0</v>
      </c>
      <c r="CH49" s="88">
        <f>50%*Costs_FirstYear!AW49*Savings_FirstYear!AX49/100</f>
        <v>0</v>
      </c>
      <c r="CI49" s="88">
        <f>50%*Costs_FirstYear!AX49*Savings_FirstYear!AY49/100</f>
        <v>18.879154921231731</v>
      </c>
      <c r="CJ49" s="88">
        <f>50%*Costs_FirstYear!AY49*Savings_FirstYear!AZ49/100</f>
        <v>18.764660304290192</v>
      </c>
      <c r="CK49" s="88">
        <f>50%*Costs_FirstYear!AZ49*Savings_FirstYear!BA49/100</f>
        <v>18.651603021295376</v>
      </c>
      <c r="CL49" s="88">
        <f>50%*Costs_FirstYear!BA49*Savings_FirstYear!BB49/100</f>
        <v>18.539969849569221</v>
      </c>
      <c r="CM49" s="88">
        <f>50%*Costs_FirstYear!BB49*Savings_FirstYear!BC49/100</f>
        <v>18.429747703188749</v>
      </c>
      <c r="CN49" s="88">
        <f>50%*Costs_FirstYear!BC49*Savings_FirstYear!BD49/100</f>
        <v>18.320923631636337</v>
      </c>
      <c r="CO49" s="88">
        <f>50%*Costs_FirstYear!BD49*Savings_FirstYear!BE49/100</f>
        <v>18.213484818463563</v>
      </c>
      <c r="CP49" s="88">
        <f>50%*Costs_FirstYear!BE49*Savings_FirstYear!BF49/100</f>
        <v>18.141364186310462</v>
      </c>
      <c r="CQ49" s="88">
        <f>50%*Costs_FirstYear!BF49*Savings_FirstYear!BG49/100</f>
        <v>18.102347976919244</v>
      </c>
      <c r="CR49" s="88">
        <f>50%*Costs_FirstYear!BG49*Savings_FirstYear!BH49/100</f>
        <v>18.063623361034796</v>
      </c>
      <c r="CS49" s="88">
        <f>50%*Costs_FirstYear!BH49*Savings_FirstYear!BI49/100</f>
        <v>18.047258075873561</v>
      </c>
      <c r="CT49" s="88">
        <f>50%*Costs_FirstYear!BI49*Savings_FirstYear!BJ49/100</f>
        <v>18.069572335473737</v>
      </c>
      <c r="CU49" s="88">
        <f>50%*Costs_FirstYear!BJ49*Savings_FirstYear!BK49/100</f>
        <v>18.091216314621587</v>
      </c>
      <c r="CV49" s="88">
        <f>50%*Costs_FirstYear!BK49*Savings_FirstYear!BL49/100</f>
        <v>18.112207408299327</v>
      </c>
      <c r="CW49" s="88">
        <f>50%*Costs_FirstYear!BL49*Savings_FirstYear!BM49/100</f>
        <v>18.132623790891778</v>
      </c>
      <c r="CX49" s="88">
        <f>50%*Costs_FirstYear!BM49*Savings_FirstYear!BN49/100</f>
        <v>18.198784307449873</v>
      </c>
      <c r="CY49" s="88">
        <f>50%*Costs_FirstYear!BN49*Savings_FirstYear!BO49/100</f>
        <v>18.275729477387642</v>
      </c>
      <c r="CZ49" s="88">
        <f>50%*Costs_FirstYear!BO49*Savings_FirstYear!BP49/100</f>
        <v>18.351466162358157</v>
      </c>
      <c r="DA49" s="88">
        <f>50%*Costs_FirstYear!BP49*Savings_FirstYear!BQ49/100</f>
        <v>18.426231002600701</v>
      </c>
      <c r="DB49" s="88">
        <f>50%*Costs_FirstYear!BQ49*Savings_FirstYear!BR49/100</f>
        <v>18.500172505474609</v>
      </c>
      <c r="DC49" s="88">
        <f>50%*Costs_FirstYear!BR49*Savings_FirstYear!BS49/100</f>
        <v>18.5733288541958</v>
      </c>
      <c r="DD49" s="88">
        <f>50%*Costs_FirstYear!BS49*Savings_FirstYear!BT49/100</f>
        <v>18.6458023377335</v>
      </c>
      <c r="DE49" s="88">
        <f>50%*Costs_FirstYear!BT49*Savings_FirstYear!BU49/100</f>
        <v>18.660050794233758</v>
      </c>
      <c r="DF49" s="88">
        <f>50%*Costs_FirstYear!BU49*Savings_FirstYear!BV49/100</f>
        <v>18.674903325652103</v>
      </c>
      <c r="DG49" s="88">
        <f>50%*Costs_FirstYear!BV49*Savings_FirstYear!BW49/100</f>
        <v>18.689819827338088</v>
      </c>
      <c r="DH49" s="88">
        <f>50%*Costs_FirstYear!BW49*Savings_FirstYear!BX49/100</f>
        <v>18.704903308980018</v>
      </c>
      <c r="DI49" s="88">
        <f>50%*Costs_FirstYear!BX49*Savings_FirstYear!BY49/100</f>
        <v>18.720364437712846</v>
      </c>
      <c r="DJ49" s="88">
        <f>50%*Costs_FirstYear!BY49*Savings_FirstYear!BZ49/100</f>
        <v>18.736240369155869</v>
      </c>
      <c r="DK49" s="88">
        <f>50%*Costs_FirstYear!BZ49*Savings_FirstYear!CA49/100</f>
        <v>18.75251903722474</v>
      </c>
      <c r="DL49" s="88">
        <f>50%*Costs_FirstYear!CA49*Savings_FirstYear!CB49/100</f>
        <v>18.769091639019074</v>
      </c>
      <c r="DM49" s="88">
        <f>50%*Costs_FirstYear!CB49*Savings_FirstYear!CC49/100</f>
        <v>18.785972192536953</v>
      </c>
    </row>
    <row r="50" spans="2:117" x14ac:dyDescent="0.35">
      <c r="B50" s="27" t="s">
        <v>2113</v>
      </c>
      <c r="C50" s="27" t="s">
        <v>32</v>
      </c>
      <c r="D50" s="86">
        <f t="shared" si="37"/>
        <v>0</v>
      </c>
      <c r="E50" s="86">
        <f t="shared" si="0"/>
        <v>0</v>
      </c>
      <c r="F50" s="86">
        <f t="shared" si="1"/>
        <v>0</v>
      </c>
      <c r="G50" s="86">
        <f t="shared" si="2"/>
        <v>0</v>
      </c>
      <c r="H50" s="86">
        <f t="shared" si="3"/>
        <v>0</v>
      </c>
      <c r="I50" s="86">
        <f t="shared" si="4"/>
        <v>0</v>
      </c>
      <c r="J50" s="86">
        <f t="shared" si="5"/>
        <v>0</v>
      </c>
      <c r="K50" s="86">
        <f t="shared" si="6"/>
        <v>30.410760122478948</v>
      </c>
      <c r="L50" s="86">
        <f t="shared" si="7"/>
        <v>289.20016217856073</v>
      </c>
      <c r="M50" s="86">
        <f t="shared" si="8"/>
        <v>551.34927449721022</v>
      </c>
      <c r="N50" s="86">
        <f t="shared" si="9"/>
        <v>652.27611753492511</v>
      </c>
      <c r="O50" s="86">
        <f t="shared" si="10"/>
        <v>863.72890453160244</v>
      </c>
      <c r="P50" s="86">
        <f t="shared" si="11"/>
        <v>786.98907998378559</v>
      </c>
      <c r="Q50" s="86">
        <f t="shared" si="12"/>
        <v>786.22862101797352</v>
      </c>
      <c r="R50" s="86">
        <f t="shared" si="13"/>
        <v>785.57147279928813</v>
      </c>
      <c r="S50" s="86">
        <f t="shared" si="14"/>
        <v>785.2947475922831</v>
      </c>
      <c r="T50" s="86">
        <f t="shared" si="15"/>
        <v>785.63318981698819</v>
      </c>
      <c r="U50" s="86">
        <f t="shared" si="16"/>
        <v>786.60797924119174</v>
      </c>
      <c r="V50" s="86">
        <f t="shared" si="17"/>
        <v>788.41314846009709</v>
      </c>
      <c r="W50" s="86">
        <f t="shared" si="18"/>
        <v>791.28992739729233</v>
      </c>
      <c r="X50" s="86">
        <f t="shared" si="19"/>
        <v>794.9487949783063</v>
      </c>
      <c r="Y50" s="86">
        <f t="shared" si="20"/>
        <v>799.14583410597368</v>
      </c>
      <c r="Z50" s="86">
        <f t="shared" si="21"/>
        <v>803.89947938002138</v>
      </c>
      <c r="AA50" s="86">
        <f t="shared" si="22"/>
        <v>809.3498917666725</v>
      </c>
      <c r="AB50" s="86">
        <f t="shared" si="23"/>
        <v>815.29719289441346</v>
      </c>
      <c r="AC50" s="86">
        <f t="shared" si="24"/>
        <v>821.74424133698892</v>
      </c>
      <c r="AD50" s="86">
        <f t="shared" si="25"/>
        <v>828.69266772198523</v>
      </c>
      <c r="AE50" s="86">
        <f t="shared" si="26"/>
        <v>836.09598802603011</v>
      </c>
      <c r="AF50" s="86">
        <f t="shared" si="27"/>
        <v>843.6002378820923</v>
      </c>
      <c r="AG50" s="86">
        <f t="shared" si="28"/>
        <v>849.95883131386506</v>
      </c>
      <c r="AH50" s="86">
        <f t="shared" si="29"/>
        <v>856.36014678158233</v>
      </c>
      <c r="AI50" s="86">
        <f t="shared" si="30"/>
        <v>862.81466898624024</v>
      </c>
      <c r="AJ50" s="86">
        <f t="shared" si="31"/>
        <v>869.32796314888549</v>
      </c>
      <c r="AK50" s="86">
        <f t="shared" si="32"/>
        <v>875.90606181940802</v>
      </c>
      <c r="AL50" s="86">
        <f t="shared" si="33"/>
        <v>882.55238291749299</v>
      </c>
      <c r="AM50" s="86">
        <f t="shared" si="34"/>
        <v>889.24825697819165</v>
      </c>
      <c r="AN50" s="86">
        <f t="shared" si="35"/>
        <v>895.99095754658538</v>
      </c>
      <c r="AO50" s="86">
        <f t="shared" si="36"/>
        <v>902.78188341889222</v>
      </c>
      <c r="AP50" s="87">
        <f>50%*Costs_FirstYear!AQ50*Savings_FirstYear!AR50/100</f>
        <v>0</v>
      </c>
      <c r="AQ50" s="87">
        <f>50%*Costs_FirstYear!AR50*Savings_FirstYear!AS50/100</f>
        <v>0</v>
      </c>
      <c r="AR50" s="87">
        <f>50%*Costs_FirstYear!AS50*Savings_FirstYear!AT50/100</f>
        <v>0</v>
      </c>
      <c r="AS50" s="87">
        <f>50%*Costs_FirstYear!AT50*Savings_FirstYear!AU50/100</f>
        <v>0</v>
      </c>
      <c r="AT50" s="87">
        <f>50%*Costs_FirstYear!AU50*Savings_FirstYear!AV50/100</f>
        <v>0</v>
      </c>
      <c r="AU50" s="87">
        <f>50%*Costs_FirstYear!AV50*Savings_FirstYear!AW50/100</f>
        <v>0</v>
      </c>
      <c r="AV50" s="87">
        <f>50%*Costs_FirstYear!AW50*Savings_FirstYear!AX50/100</f>
        <v>0</v>
      </c>
      <c r="AW50" s="87">
        <f>50%*Costs_FirstYear!AX50*Savings_FirstYear!AY50/100</f>
        <v>15.205380061239474</v>
      </c>
      <c r="AX50" s="87">
        <f>50%*Costs_FirstYear!AY50*Savings_FirstYear!AZ50/100</f>
        <v>144.60008108928037</v>
      </c>
      <c r="AY50" s="87">
        <f>50%*Costs_FirstYear!AZ50*Savings_FirstYear!BA50/100</f>
        <v>275.67463724860511</v>
      </c>
      <c r="AZ50" s="87">
        <f>50%*Costs_FirstYear!BA50*Savings_FirstYear!BB50/100</f>
        <v>326.13805876746255</v>
      </c>
      <c r="BA50" s="87">
        <f>50%*Costs_FirstYear!BB50*Savings_FirstYear!BC50/100</f>
        <v>431.86445226580122</v>
      </c>
      <c r="BB50" s="87">
        <f>50%*Costs_FirstYear!BC50*Savings_FirstYear!BD50/100</f>
        <v>393.49453999189279</v>
      </c>
      <c r="BC50" s="87">
        <f>50%*Costs_FirstYear!BD50*Savings_FirstYear!BE50/100</f>
        <v>393.11431050898676</v>
      </c>
      <c r="BD50" s="87">
        <f>50%*Costs_FirstYear!BE50*Savings_FirstYear!BF50/100</f>
        <v>392.78573639964407</v>
      </c>
      <c r="BE50" s="87">
        <f>50%*Costs_FirstYear!BF50*Savings_FirstYear!BG50/100</f>
        <v>392.64737379614155</v>
      </c>
      <c r="BF50" s="87">
        <f>50%*Costs_FirstYear!BG50*Savings_FirstYear!BH50/100</f>
        <v>392.8165949084941</v>
      </c>
      <c r="BG50" s="87">
        <f>50%*Costs_FirstYear!BH50*Savings_FirstYear!BI50/100</f>
        <v>393.30398962059587</v>
      </c>
      <c r="BH50" s="87">
        <f>50%*Costs_FirstYear!BI50*Savings_FirstYear!BJ50/100</f>
        <v>394.20657423004855</v>
      </c>
      <c r="BI50" s="87">
        <f>50%*Costs_FirstYear!BJ50*Savings_FirstYear!BK50/100</f>
        <v>395.64496369864617</v>
      </c>
      <c r="BJ50" s="87">
        <f>50%*Costs_FirstYear!BK50*Savings_FirstYear!BL50/100</f>
        <v>397.47439748915315</v>
      </c>
      <c r="BK50" s="87">
        <f>50%*Costs_FirstYear!BL50*Savings_FirstYear!BM50/100</f>
        <v>399.57291705298684</v>
      </c>
      <c r="BL50" s="87">
        <f>50%*Costs_FirstYear!BM50*Savings_FirstYear!BN50/100</f>
        <v>401.94973969001069</v>
      </c>
      <c r="BM50" s="87">
        <f>50%*Costs_FirstYear!BN50*Savings_FirstYear!BO50/100</f>
        <v>404.67494588333625</v>
      </c>
      <c r="BN50" s="87">
        <f>50%*Costs_FirstYear!BO50*Savings_FirstYear!BP50/100</f>
        <v>407.64859644720673</v>
      </c>
      <c r="BO50" s="87">
        <f>50%*Costs_FirstYear!BP50*Savings_FirstYear!BQ50/100</f>
        <v>410.87212066849446</v>
      </c>
      <c r="BP50" s="87">
        <f>50%*Costs_FirstYear!BQ50*Savings_FirstYear!BR50/100</f>
        <v>414.34633386099262</v>
      </c>
      <c r="BQ50" s="87">
        <f>50%*Costs_FirstYear!BR50*Savings_FirstYear!BS50/100</f>
        <v>418.04799401301506</v>
      </c>
      <c r="BR50" s="87">
        <f>50%*Costs_FirstYear!BS50*Savings_FirstYear!BT50/100</f>
        <v>421.80011894104615</v>
      </c>
      <c r="BS50" s="87">
        <f>50%*Costs_FirstYear!BT50*Savings_FirstYear!BU50/100</f>
        <v>424.97941565693253</v>
      </c>
      <c r="BT50" s="87">
        <f>50%*Costs_FirstYear!BU50*Savings_FirstYear!BV50/100</f>
        <v>428.18007339079116</v>
      </c>
      <c r="BU50" s="87">
        <f>50%*Costs_FirstYear!BV50*Savings_FirstYear!BW50/100</f>
        <v>431.40733449312012</v>
      </c>
      <c r="BV50" s="87">
        <f>50%*Costs_FirstYear!BW50*Savings_FirstYear!BX50/100</f>
        <v>434.66398157444274</v>
      </c>
      <c r="BW50" s="87">
        <f>50%*Costs_FirstYear!BX50*Savings_FirstYear!BY50/100</f>
        <v>437.95303090970401</v>
      </c>
      <c r="BX50" s="87">
        <f>50%*Costs_FirstYear!BY50*Savings_FirstYear!BZ50/100</f>
        <v>441.2761914587465</v>
      </c>
      <c r="BY50" s="87">
        <f>50%*Costs_FirstYear!BZ50*Savings_FirstYear!CA50/100</f>
        <v>444.62412848909582</v>
      </c>
      <c r="BZ50" s="87">
        <f>50%*Costs_FirstYear!CA50*Savings_FirstYear!CB50/100</f>
        <v>447.99547877329269</v>
      </c>
      <c r="CA50" s="87">
        <f>50%*Costs_FirstYear!CB50*Savings_FirstYear!CC50/100</f>
        <v>451.39094170944611</v>
      </c>
      <c r="CB50" s="88">
        <f>50%*Costs_FirstYear!AQ50*Savings_FirstYear!AR50/100</f>
        <v>0</v>
      </c>
      <c r="CC50" s="88">
        <f>50%*Costs_FirstYear!AR50*Savings_FirstYear!AS50/100</f>
        <v>0</v>
      </c>
      <c r="CD50" s="88">
        <f>50%*Costs_FirstYear!AS50*Savings_FirstYear!AT50/100</f>
        <v>0</v>
      </c>
      <c r="CE50" s="88">
        <f>50%*Costs_FirstYear!AT50*Savings_FirstYear!AU50/100</f>
        <v>0</v>
      </c>
      <c r="CF50" s="88">
        <f>50%*Costs_FirstYear!AU50*Savings_FirstYear!AV50/100</f>
        <v>0</v>
      </c>
      <c r="CG50" s="88">
        <f>50%*Costs_FirstYear!AV50*Savings_FirstYear!AW50/100</f>
        <v>0</v>
      </c>
      <c r="CH50" s="88">
        <f>50%*Costs_FirstYear!AW50*Savings_FirstYear!AX50/100</f>
        <v>0</v>
      </c>
      <c r="CI50" s="88">
        <f>50%*Costs_FirstYear!AX50*Savings_FirstYear!AY50/100</f>
        <v>15.205380061239474</v>
      </c>
      <c r="CJ50" s="88">
        <f>50%*Costs_FirstYear!AY50*Savings_FirstYear!AZ50/100</f>
        <v>144.60008108928037</v>
      </c>
      <c r="CK50" s="88">
        <f>50%*Costs_FirstYear!AZ50*Savings_FirstYear!BA50/100</f>
        <v>275.67463724860511</v>
      </c>
      <c r="CL50" s="88">
        <f>50%*Costs_FirstYear!BA50*Savings_FirstYear!BB50/100</f>
        <v>326.13805876746255</v>
      </c>
      <c r="CM50" s="88">
        <f>50%*Costs_FirstYear!BB50*Savings_FirstYear!BC50/100</f>
        <v>431.86445226580122</v>
      </c>
      <c r="CN50" s="88">
        <f>50%*Costs_FirstYear!BC50*Savings_FirstYear!BD50/100</f>
        <v>393.49453999189279</v>
      </c>
      <c r="CO50" s="88">
        <f>50%*Costs_FirstYear!BD50*Savings_FirstYear!BE50/100</f>
        <v>393.11431050898676</v>
      </c>
      <c r="CP50" s="88">
        <f>50%*Costs_FirstYear!BE50*Savings_FirstYear!BF50/100</f>
        <v>392.78573639964407</v>
      </c>
      <c r="CQ50" s="88">
        <f>50%*Costs_FirstYear!BF50*Savings_FirstYear!BG50/100</f>
        <v>392.64737379614155</v>
      </c>
      <c r="CR50" s="88">
        <f>50%*Costs_FirstYear!BG50*Savings_FirstYear!BH50/100</f>
        <v>392.8165949084941</v>
      </c>
      <c r="CS50" s="88">
        <f>50%*Costs_FirstYear!BH50*Savings_FirstYear!BI50/100</f>
        <v>393.30398962059587</v>
      </c>
      <c r="CT50" s="88">
        <f>50%*Costs_FirstYear!BI50*Savings_FirstYear!BJ50/100</f>
        <v>394.20657423004855</v>
      </c>
      <c r="CU50" s="88">
        <f>50%*Costs_FirstYear!BJ50*Savings_FirstYear!BK50/100</f>
        <v>395.64496369864617</v>
      </c>
      <c r="CV50" s="88">
        <f>50%*Costs_FirstYear!BK50*Savings_FirstYear!BL50/100</f>
        <v>397.47439748915315</v>
      </c>
      <c r="CW50" s="88">
        <f>50%*Costs_FirstYear!BL50*Savings_FirstYear!BM50/100</f>
        <v>399.57291705298684</v>
      </c>
      <c r="CX50" s="88">
        <f>50%*Costs_FirstYear!BM50*Savings_FirstYear!BN50/100</f>
        <v>401.94973969001069</v>
      </c>
      <c r="CY50" s="88">
        <f>50%*Costs_FirstYear!BN50*Savings_FirstYear!BO50/100</f>
        <v>404.67494588333625</v>
      </c>
      <c r="CZ50" s="88">
        <f>50%*Costs_FirstYear!BO50*Savings_FirstYear!BP50/100</f>
        <v>407.64859644720673</v>
      </c>
      <c r="DA50" s="88">
        <f>50%*Costs_FirstYear!BP50*Savings_FirstYear!BQ50/100</f>
        <v>410.87212066849446</v>
      </c>
      <c r="DB50" s="88">
        <f>50%*Costs_FirstYear!BQ50*Savings_FirstYear!BR50/100</f>
        <v>414.34633386099262</v>
      </c>
      <c r="DC50" s="88">
        <f>50%*Costs_FirstYear!BR50*Savings_FirstYear!BS50/100</f>
        <v>418.04799401301506</v>
      </c>
      <c r="DD50" s="88">
        <f>50%*Costs_FirstYear!BS50*Savings_FirstYear!BT50/100</f>
        <v>421.80011894104615</v>
      </c>
      <c r="DE50" s="88">
        <f>50%*Costs_FirstYear!BT50*Savings_FirstYear!BU50/100</f>
        <v>424.97941565693253</v>
      </c>
      <c r="DF50" s="88">
        <f>50%*Costs_FirstYear!BU50*Savings_FirstYear!BV50/100</f>
        <v>428.18007339079116</v>
      </c>
      <c r="DG50" s="88">
        <f>50%*Costs_FirstYear!BV50*Savings_FirstYear!BW50/100</f>
        <v>431.40733449312012</v>
      </c>
      <c r="DH50" s="88">
        <f>50%*Costs_FirstYear!BW50*Savings_FirstYear!BX50/100</f>
        <v>434.66398157444274</v>
      </c>
      <c r="DI50" s="88">
        <f>50%*Costs_FirstYear!BX50*Savings_FirstYear!BY50/100</f>
        <v>437.95303090970401</v>
      </c>
      <c r="DJ50" s="88">
        <f>50%*Costs_FirstYear!BY50*Savings_FirstYear!BZ50/100</f>
        <v>441.2761914587465</v>
      </c>
      <c r="DK50" s="88">
        <f>50%*Costs_FirstYear!BZ50*Savings_FirstYear!CA50/100</f>
        <v>444.62412848909582</v>
      </c>
      <c r="DL50" s="88">
        <f>50%*Costs_FirstYear!CA50*Savings_FirstYear!CB50/100</f>
        <v>447.99547877329269</v>
      </c>
      <c r="DM50" s="88">
        <f>50%*Costs_FirstYear!CB50*Savings_FirstYear!CC50/100</f>
        <v>451.39094170944611</v>
      </c>
    </row>
    <row r="51" spans="2:117" x14ac:dyDescent="0.35">
      <c r="B51" s="27" t="s">
        <v>2114</v>
      </c>
      <c r="C51" s="27" t="s">
        <v>92</v>
      </c>
      <c r="D51" s="86">
        <f t="shared" si="37"/>
        <v>0</v>
      </c>
      <c r="E51" s="86">
        <f t="shared" si="0"/>
        <v>0</v>
      </c>
      <c r="F51" s="86">
        <f t="shared" si="1"/>
        <v>0</v>
      </c>
      <c r="G51" s="86">
        <f t="shared" si="2"/>
        <v>0</v>
      </c>
      <c r="H51" s="86">
        <f t="shared" si="3"/>
        <v>0</v>
      </c>
      <c r="I51" s="86">
        <f t="shared" si="4"/>
        <v>0</v>
      </c>
      <c r="J51" s="86">
        <f t="shared" si="5"/>
        <v>0</v>
      </c>
      <c r="K51" s="86">
        <f t="shared" si="6"/>
        <v>643.34628070614463</v>
      </c>
      <c r="L51" s="86">
        <f t="shared" si="7"/>
        <v>642.11004256325737</v>
      </c>
      <c r="M51" s="86">
        <f t="shared" si="8"/>
        <v>640.92815219134718</v>
      </c>
      <c r="N51" s="86">
        <f t="shared" si="9"/>
        <v>639.80040528852419</v>
      </c>
      <c r="O51" s="86">
        <f t="shared" si="10"/>
        <v>638.72660233592342</v>
      </c>
      <c r="P51" s="86">
        <f t="shared" si="11"/>
        <v>637.70654857201021</v>
      </c>
      <c r="Q51" s="86">
        <f t="shared" si="12"/>
        <v>636.74005396732025</v>
      </c>
      <c r="R51" s="86">
        <f t="shared" si="13"/>
        <v>636.9836999975937</v>
      </c>
      <c r="S51" s="86">
        <f t="shared" si="14"/>
        <v>638.36708789261206</v>
      </c>
      <c r="T51" s="86">
        <f t="shared" si="15"/>
        <v>639.77682037154693</v>
      </c>
      <c r="U51" s="86">
        <f t="shared" si="16"/>
        <v>641.96507497475045</v>
      </c>
      <c r="V51" s="86">
        <f t="shared" si="17"/>
        <v>645.49128747157624</v>
      </c>
      <c r="W51" s="86">
        <f t="shared" si="18"/>
        <v>649.02015252532499</v>
      </c>
      <c r="X51" s="86">
        <f t="shared" si="19"/>
        <v>652.55237422362291</v>
      </c>
      <c r="Y51" s="86">
        <f t="shared" si="20"/>
        <v>656.09073119317782</v>
      </c>
      <c r="Z51" s="86">
        <f t="shared" si="21"/>
        <v>661.2137605874932</v>
      </c>
      <c r="AA51" s="86">
        <f t="shared" si="22"/>
        <v>666.73681280622407</v>
      </c>
      <c r="AB51" s="86">
        <f t="shared" si="23"/>
        <v>672.25298209613038</v>
      </c>
      <c r="AC51" s="86">
        <f t="shared" si="24"/>
        <v>677.77043892591644</v>
      </c>
      <c r="AD51" s="86">
        <f t="shared" si="25"/>
        <v>683.29438472345134</v>
      </c>
      <c r="AE51" s="86">
        <f t="shared" si="26"/>
        <v>688.82628349657273</v>
      </c>
      <c r="AF51" s="86">
        <f t="shared" si="27"/>
        <v>694.36979049560159</v>
      </c>
      <c r="AG51" s="86">
        <f t="shared" si="28"/>
        <v>699.2868945029943</v>
      </c>
      <c r="AH51" s="86">
        <f t="shared" si="29"/>
        <v>704.24583578319971</v>
      </c>
      <c r="AI51" s="86">
        <f t="shared" si="30"/>
        <v>709.2285958158933</v>
      </c>
      <c r="AJ51" s="86">
        <f t="shared" si="31"/>
        <v>714.23899684004766</v>
      </c>
      <c r="AK51" s="86">
        <f t="shared" si="32"/>
        <v>719.28454525873178</v>
      </c>
      <c r="AL51" s="86">
        <f t="shared" si="33"/>
        <v>724.36686556298798</v>
      </c>
      <c r="AM51" s="86">
        <f t="shared" si="34"/>
        <v>729.48591153034067</v>
      </c>
      <c r="AN51" s="86">
        <f t="shared" si="35"/>
        <v>734.64071839228097</v>
      </c>
      <c r="AO51" s="86">
        <f t="shared" si="36"/>
        <v>739.83434248987487</v>
      </c>
      <c r="AP51" s="87">
        <f>50%*Costs_FirstYear!AQ51*Savings_FirstYear!AR51/100</f>
        <v>0</v>
      </c>
      <c r="AQ51" s="87">
        <f>50%*Costs_FirstYear!AR51*Savings_FirstYear!AS51/100</f>
        <v>0</v>
      </c>
      <c r="AR51" s="87">
        <f>50%*Costs_FirstYear!AS51*Savings_FirstYear!AT51/100</f>
        <v>0</v>
      </c>
      <c r="AS51" s="87">
        <f>50%*Costs_FirstYear!AT51*Savings_FirstYear!AU51/100</f>
        <v>0</v>
      </c>
      <c r="AT51" s="87">
        <f>50%*Costs_FirstYear!AU51*Savings_FirstYear!AV51/100</f>
        <v>0</v>
      </c>
      <c r="AU51" s="87">
        <f>50%*Costs_FirstYear!AV51*Savings_FirstYear!AW51/100</f>
        <v>0</v>
      </c>
      <c r="AV51" s="87">
        <f>50%*Costs_FirstYear!AW51*Savings_FirstYear!AX51/100</f>
        <v>0</v>
      </c>
      <c r="AW51" s="87">
        <f>50%*Costs_FirstYear!AX51*Savings_FirstYear!AY51/100</f>
        <v>321.67314035307231</v>
      </c>
      <c r="AX51" s="87">
        <f>50%*Costs_FirstYear!AY51*Savings_FirstYear!AZ51/100</f>
        <v>321.05502128162868</v>
      </c>
      <c r="AY51" s="87">
        <f>50%*Costs_FirstYear!AZ51*Savings_FirstYear!BA51/100</f>
        <v>320.46407609567359</v>
      </c>
      <c r="AZ51" s="87">
        <f>50%*Costs_FirstYear!BA51*Savings_FirstYear!BB51/100</f>
        <v>319.90020264426209</v>
      </c>
      <c r="BA51" s="87">
        <f>50%*Costs_FirstYear!BB51*Savings_FirstYear!BC51/100</f>
        <v>319.36330116796171</v>
      </c>
      <c r="BB51" s="87">
        <f>50%*Costs_FirstYear!BC51*Savings_FirstYear!BD51/100</f>
        <v>318.8532742860051</v>
      </c>
      <c r="BC51" s="87">
        <f>50%*Costs_FirstYear!BD51*Savings_FirstYear!BE51/100</f>
        <v>318.37002698366013</v>
      </c>
      <c r="BD51" s="87">
        <f>50%*Costs_FirstYear!BE51*Savings_FirstYear!BF51/100</f>
        <v>318.49184999879685</v>
      </c>
      <c r="BE51" s="87">
        <f>50%*Costs_FirstYear!BF51*Savings_FirstYear!BG51/100</f>
        <v>319.18354394630603</v>
      </c>
      <c r="BF51" s="87">
        <f>50%*Costs_FirstYear!BG51*Savings_FirstYear!BH51/100</f>
        <v>319.88841018577347</v>
      </c>
      <c r="BG51" s="87">
        <f>50%*Costs_FirstYear!BH51*Savings_FirstYear!BI51/100</f>
        <v>320.98253748737523</v>
      </c>
      <c r="BH51" s="87">
        <f>50%*Costs_FirstYear!BI51*Savings_FirstYear!BJ51/100</f>
        <v>322.74564373578812</v>
      </c>
      <c r="BI51" s="87">
        <f>50%*Costs_FirstYear!BJ51*Savings_FirstYear!BK51/100</f>
        <v>324.51007626266249</v>
      </c>
      <c r="BJ51" s="87">
        <f>50%*Costs_FirstYear!BK51*Savings_FirstYear!BL51/100</f>
        <v>326.27618711181145</v>
      </c>
      <c r="BK51" s="87">
        <f>50%*Costs_FirstYear!BL51*Savings_FirstYear!BM51/100</f>
        <v>328.04536559658891</v>
      </c>
      <c r="BL51" s="87">
        <f>50%*Costs_FirstYear!BM51*Savings_FirstYear!BN51/100</f>
        <v>330.6068802937466</v>
      </c>
      <c r="BM51" s="87">
        <f>50%*Costs_FirstYear!BN51*Savings_FirstYear!BO51/100</f>
        <v>333.36840640311203</v>
      </c>
      <c r="BN51" s="87">
        <f>50%*Costs_FirstYear!BO51*Savings_FirstYear!BP51/100</f>
        <v>336.12649104806519</v>
      </c>
      <c r="BO51" s="87">
        <f>50%*Costs_FirstYear!BP51*Savings_FirstYear!BQ51/100</f>
        <v>338.88521946295822</v>
      </c>
      <c r="BP51" s="87">
        <f>50%*Costs_FirstYear!BQ51*Savings_FirstYear!BR51/100</f>
        <v>341.64719236172567</v>
      </c>
      <c r="BQ51" s="87">
        <f>50%*Costs_FirstYear!BR51*Savings_FirstYear!BS51/100</f>
        <v>344.41314174828636</v>
      </c>
      <c r="BR51" s="87">
        <f>50%*Costs_FirstYear!BS51*Savings_FirstYear!BT51/100</f>
        <v>347.1848952478008</v>
      </c>
      <c r="BS51" s="87">
        <f>50%*Costs_FirstYear!BT51*Savings_FirstYear!BU51/100</f>
        <v>349.64344725149715</v>
      </c>
      <c r="BT51" s="87">
        <f>50%*Costs_FirstYear!BU51*Savings_FirstYear!BV51/100</f>
        <v>352.12291789159985</v>
      </c>
      <c r="BU51" s="87">
        <f>50%*Costs_FirstYear!BV51*Savings_FirstYear!BW51/100</f>
        <v>354.61429790794665</v>
      </c>
      <c r="BV51" s="87">
        <f>50%*Costs_FirstYear!BW51*Savings_FirstYear!BX51/100</f>
        <v>357.11949842002383</v>
      </c>
      <c r="BW51" s="87">
        <f>50%*Costs_FirstYear!BX51*Savings_FirstYear!BY51/100</f>
        <v>359.64227262936589</v>
      </c>
      <c r="BX51" s="87">
        <f>50%*Costs_FirstYear!BY51*Savings_FirstYear!BZ51/100</f>
        <v>362.18343278149399</v>
      </c>
      <c r="BY51" s="87">
        <f>50%*Costs_FirstYear!BZ51*Savings_FirstYear!CA51/100</f>
        <v>364.74295576517034</v>
      </c>
      <c r="BZ51" s="87">
        <f>50%*Costs_FirstYear!CA51*Savings_FirstYear!CB51/100</f>
        <v>367.32035919614049</v>
      </c>
      <c r="CA51" s="87">
        <f>50%*Costs_FirstYear!CB51*Savings_FirstYear!CC51/100</f>
        <v>369.91717124493744</v>
      </c>
      <c r="CB51" s="88">
        <f>50%*Costs_FirstYear!AQ51*Savings_FirstYear!AR51/100</f>
        <v>0</v>
      </c>
      <c r="CC51" s="88">
        <f>50%*Costs_FirstYear!AR51*Savings_FirstYear!AS51/100</f>
        <v>0</v>
      </c>
      <c r="CD51" s="88">
        <f>50%*Costs_FirstYear!AS51*Savings_FirstYear!AT51/100</f>
        <v>0</v>
      </c>
      <c r="CE51" s="88">
        <f>50%*Costs_FirstYear!AT51*Savings_FirstYear!AU51/100</f>
        <v>0</v>
      </c>
      <c r="CF51" s="88">
        <f>50%*Costs_FirstYear!AU51*Savings_FirstYear!AV51/100</f>
        <v>0</v>
      </c>
      <c r="CG51" s="88">
        <f>50%*Costs_FirstYear!AV51*Savings_FirstYear!AW51/100</f>
        <v>0</v>
      </c>
      <c r="CH51" s="88">
        <f>50%*Costs_FirstYear!AW51*Savings_FirstYear!AX51/100</f>
        <v>0</v>
      </c>
      <c r="CI51" s="88">
        <f>50%*Costs_FirstYear!AX51*Savings_FirstYear!AY51/100</f>
        <v>321.67314035307231</v>
      </c>
      <c r="CJ51" s="88">
        <f>50%*Costs_FirstYear!AY51*Savings_FirstYear!AZ51/100</f>
        <v>321.05502128162868</v>
      </c>
      <c r="CK51" s="88">
        <f>50%*Costs_FirstYear!AZ51*Savings_FirstYear!BA51/100</f>
        <v>320.46407609567359</v>
      </c>
      <c r="CL51" s="88">
        <f>50%*Costs_FirstYear!BA51*Savings_FirstYear!BB51/100</f>
        <v>319.90020264426209</v>
      </c>
      <c r="CM51" s="88">
        <f>50%*Costs_FirstYear!BB51*Savings_FirstYear!BC51/100</f>
        <v>319.36330116796171</v>
      </c>
      <c r="CN51" s="88">
        <f>50%*Costs_FirstYear!BC51*Savings_FirstYear!BD51/100</f>
        <v>318.8532742860051</v>
      </c>
      <c r="CO51" s="88">
        <f>50%*Costs_FirstYear!BD51*Savings_FirstYear!BE51/100</f>
        <v>318.37002698366013</v>
      </c>
      <c r="CP51" s="88">
        <f>50%*Costs_FirstYear!BE51*Savings_FirstYear!BF51/100</f>
        <v>318.49184999879685</v>
      </c>
      <c r="CQ51" s="88">
        <f>50%*Costs_FirstYear!BF51*Savings_FirstYear!BG51/100</f>
        <v>319.18354394630603</v>
      </c>
      <c r="CR51" s="88">
        <f>50%*Costs_FirstYear!BG51*Savings_FirstYear!BH51/100</f>
        <v>319.88841018577347</v>
      </c>
      <c r="CS51" s="88">
        <f>50%*Costs_FirstYear!BH51*Savings_FirstYear!BI51/100</f>
        <v>320.98253748737523</v>
      </c>
      <c r="CT51" s="88">
        <f>50%*Costs_FirstYear!BI51*Savings_FirstYear!BJ51/100</f>
        <v>322.74564373578812</v>
      </c>
      <c r="CU51" s="88">
        <f>50%*Costs_FirstYear!BJ51*Savings_FirstYear!BK51/100</f>
        <v>324.51007626266249</v>
      </c>
      <c r="CV51" s="88">
        <f>50%*Costs_FirstYear!BK51*Savings_FirstYear!BL51/100</f>
        <v>326.27618711181145</v>
      </c>
      <c r="CW51" s="88">
        <f>50%*Costs_FirstYear!BL51*Savings_FirstYear!BM51/100</f>
        <v>328.04536559658891</v>
      </c>
      <c r="CX51" s="88">
        <f>50%*Costs_FirstYear!BM51*Savings_FirstYear!BN51/100</f>
        <v>330.6068802937466</v>
      </c>
      <c r="CY51" s="88">
        <f>50%*Costs_FirstYear!BN51*Savings_FirstYear!BO51/100</f>
        <v>333.36840640311203</v>
      </c>
      <c r="CZ51" s="88">
        <f>50%*Costs_FirstYear!BO51*Savings_FirstYear!BP51/100</f>
        <v>336.12649104806519</v>
      </c>
      <c r="DA51" s="88">
        <f>50%*Costs_FirstYear!BP51*Savings_FirstYear!BQ51/100</f>
        <v>338.88521946295822</v>
      </c>
      <c r="DB51" s="88">
        <f>50%*Costs_FirstYear!BQ51*Savings_FirstYear!BR51/100</f>
        <v>341.64719236172567</v>
      </c>
      <c r="DC51" s="88">
        <f>50%*Costs_FirstYear!BR51*Savings_FirstYear!BS51/100</f>
        <v>344.41314174828636</v>
      </c>
      <c r="DD51" s="88">
        <f>50%*Costs_FirstYear!BS51*Savings_FirstYear!BT51/100</f>
        <v>347.1848952478008</v>
      </c>
      <c r="DE51" s="88">
        <f>50%*Costs_FirstYear!BT51*Savings_FirstYear!BU51/100</f>
        <v>349.64344725149715</v>
      </c>
      <c r="DF51" s="88">
        <f>50%*Costs_FirstYear!BU51*Savings_FirstYear!BV51/100</f>
        <v>352.12291789159985</v>
      </c>
      <c r="DG51" s="88">
        <f>50%*Costs_FirstYear!BV51*Savings_FirstYear!BW51/100</f>
        <v>354.61429790794665</v>
      </c>
      <c r="DH51" s="88">
        <f>50%*Costs_FirstYear!BW51*Savings_FirstYear!BX51/100</f>
        <v>357.11949842002383</v>
      </c>
      <c r="DI51" s="88">
        <f>50%*Costs_FirstYear!BX51*Savings_FirstYear!BY51/100</f>
        <v>359.64227262936589</v>
      </c>
      <c r="DJ51" s="88">
        <f>50%*Costs_FirstYear!BY51*Savings_FirstYear!BZ51/100</f>
        <v>362.18343278149399</v>
      </c>
      <c r="DK51" s="88">
        <f>50%*Costs_FirstYear!BZ51*Savings_FirstYear!CA51/100</f>
        <v>364.74295576517034</v>
      </c>
      <c r="DL51" s="88">
        <f>50%*Costs_FirstYear!CA51*Savings_FirstYear!CB51/100</f>
        <v>367.32035919614049</v>
      </c>
      <c r="DM51" s="88">
        <f>50%*Costs_FirstYear!CB51*Savings_FirstYear!CC51/100</f>
        <v>369.91717124493744</v>
      </c>
    </row>
    <row r="52" spans="2:117" x14ac:dyDescent="0.35">
      <c r="B52" s="27" t="s">
        <v>2115</v>
      </c>
      <c r="C52" s="27" t="s">
        <v>112</v>
      </c>
      <c r="D52" s="86">
        <f t="shared" si="37"/>
        <v>0</v>
      </c>
      <c r="E52" s="86">
        <f t="shared" si="0"/>
        <v>0</v>
      </c>
      <c r="F52" s="86">
        <f t="shared" si="1"/>
        <v>0</v>
      </c>
      <c r="G52" s="86">
        <f t="shared" si="2"/>
        <v>0</v>
      </c>
      <c r="H52" s="86">
        <f t="shared" si="3"/>
        <v>0</v>
      </c>
      <c r="I52" s="86">
        <f t="shared" si="4"/>
        <v>0</v>
      </c>
      <c r="J52" s="86">
        <f t="shared" si="5"/>
        <v>0</v>
      </c>
      <c r="K52" s="86">
        <f t="shared" si="6"/>
        <v>87.213476315429617</v>
      </c>
      <c r="L52" s="86">
        <f t="shared" si="7"/>
        <v>158.58196393538782</v>
      </c>
      <c r="M52" s="86">
        <f t="shared" si="8"/>
        <v>183.84342933121496</v>
      </c>
      <c r="N52" s="86">
        <f t="shared" si="9"/>
        <v>240.36646286951012</v>
      </c>
      <c r="O52" s="86">
        <f t="shared" si="10"/>
        <v>212.39288762127657</v>
      </c>
      <c r="P52" s="86">
        <f t="shared" si="11"/>
        <v>211.27516806104097</v>
      </c>
      <c r="Q52" s="86">
        <f t="shared" si="12"/>
        <v>210.17329033938643</v>
      </c>
      <c r="R52" s="86">
        <f t="shared" si="13"/>
        <v>209.18120601598497</v>
      </c>
      <c r="S52" s="86">
        <f t="shared" si="14"/>
        <v>208.37024353951836</v>
      </c>
      <c r="T52" s="86">
        <f>SUM(BF52,CR52)</f>
        <v>207.72219566506257</v>
      </c>
      <c r="U52" s="86">
        <f t="shared" si="16"/>
        <v>207.29584872731522</v>
      </c>
      <c r="V52" s="86">
        <f t="shared" si="17"/>
        <v>207.16620557181238</v>
      </c>
      <c r="W52" s="86">
        <f t="shared" si="18"/>
        <v>207.23338065502469</v>
      </c>
      <c r="X52" s="86">
        <f t="shared" si="19"/>
        <v>207.4380335403531</v>
      </c>
      <c r="Y52" s="86">
        <f t="shared" si="20"/>
        <v>207.76632868719648</v>
      </c>
      <c r="Z52" s="86">
        <f t="shared" si="21"/>
        <v>208.28566126481977</v>
      </c>
      <c r="AA52" s="86">
        <f t="shared" si="22"/>
        <v>208.93630454663983</v>
      </c>
      <c r="AB52" s="86">
        <f t="shared" si="23"/>
        <v>209.71159777637334</v>
      </c>
      <c r="AC52" s="86">
        <f t="shared" si="24"/>
        <v>210.61077700145222</v>
      </c>
      <c r="AD52" s="86">
        <f t="shared" si="25"/>
        <v>211.60869884624549</v>
      </c>
      <c r="AE52" s="86">
        <f t="shared" si="26"/>
        <v>212.61778793615795</v>
      </c>
      <c r="AF52" s="86">
        <f t="shared" si="27"/>
        <v>213.61829951269831</v>
      </c>
      <c r="AG52" s="86">
        <f t="shared" si="28"/>
        <v>214.23361790594382</v>
      </c>
      <c r="AH52" s="86">
        <f t="shared" si="29"/>
        <v>214.85330471421662</v>
      </c>
      <c r="AI52" s="86">
        <f t="shared" si="30"/>
        <v>215.47841078027395</v>
      </c>
      <c r="AJ52" s="86">
        <f t="shared" si="31"/>
        <v>216.11038756594488</v>
      </c>
      <c r="AK52" s="86">
        <f t="shared" si="32"/>
        <v>216.74927641280235</v>
      </c>
      <c r="AL52" s="86">
        <f t="shared" si="33"/>
        <v>217.39052304573016</v>
      </c>
      <c r="AM52" s="86">
        <f t="shared" si="34"/>
        <v>218.03397977459412</v>
      </c>
      <c r="AN52" s="86">
        <f t="shared" si="35"/>
        <v>218.67970083986751</v>
      </c>
      <c r="AO52" s="86">
        <f t="shared" si="36"/>
        <v>219.32781301587053</v>
      </c>
      <c r="AP52" s="87">
        <f>50%*Costs_FirstYear!AQ52*Savings_FirstYear!AR52/100</f>
        <v>0</v>
      </c>
      <c r="AQ52" s="87">
        <f>50%*Costs_FirstYear!AR52*Savings_FirstYear!AS52/100</f>
        <v>0</v>
      </c>
      <c r="AR52" s="87">
        <f>50%*Costs_FirstYear!AS52*Savings_FirstYear!AT52/100</f>
        <v>0</v>
      </c>
      <c r="AS52" s="87">
        <f>50%*Costs_FirstYear!AT52*Savings_FirstYear!AU52/100</f>
        <v>0</v>
      </c>
      <c r="AT52" s="87">
        <f>50%*Costs_FirstYear!AU52*Savings_FirstYear!AV52/100</f>
        <v>0</v>
      </c>
      <c r="AU52" s="87">
        <f>50%*Costs_FirstYear!AV52*Savings_FirstYear!AW52/100</f>
        <v>0</v>
      </c>
      <c r="AV52" s="87">
        <f>50%*Costs_FirstYear!AW52*Savings_FirstYear!AX52/100</f>
        <v>0</v>
      </c>
      <c r="AW52" s="87">
        <f>50%*Costs_FirstYear!AX52*Savings_FirstYear!AY52/100</f>
        <v>43.606738157714808</v>
      </c>
      <c r="AX52" s="87">
        <f>50%*Costs_FirstYear!AY52*Savings_FirstYear!AZ52/100</f>
        <v>79.290981967693909</v>
      </c>
      <c r="AY52" s="87">
        <f>50%*Costs_FirstYear!AZ52*Savings_FirstYear!BA52/100</f>
        <v>91.921714665607482</v>
      </c>
      <c r="AZ52" s="87">
        <f>50%*Costs_FirstYear!BA52*Savings_FirstYear!BB52/100</f>
        <v>120.18323143475506</v>
      </c>
      <c r="BA52" s="87">
        <f>50%*Costs_FirstYear!BB52*Savings_FirstYear!BC52/100</f>
        <v>106.19644381063829</v>
      </c>
      <c r="BB52" s="87">
        <f>50%*Costs_FirstYear!BC52*Savings_FirstYear!BD52/100</f>
        <v>105.63758403052049</v>
      </c>
      <c r="BC52" s="87">
        <f>50%*Costs_FirstYear!BD52*Savings_FirstYear!BE52/100</f>
        <v>105.08664516969321</v>
      </c>
      <c r="BD52" s="87">
        <f>50%*Costs_FirstYear!BE52*Savings_FirstYear!BF52/100</f>
        <v>104.59060300799248</v>
      </c>
      <c r="BE52" s="87">
        <f>50%*Costs_FirstYear!BF52*Savings_FirstYear!BG52/100</f>
        <v>104.18512176975918</v>
      </c>
      <c r="BF52" s="87">
        <f>50%*Costs_FirstYear!BG52*Savings_FirstYear!BH52/100</f>
        <v>103.86109783253129</v>
      </c>
      <c r="BG52" s="87">
        <f>50%*Costs_FirstYear!BH52*Savings_FirstYear!BI52/100</f>
        <v>103.64792436365761</v>
      </c>
      <c r="BH52" s="87">
        <f>50%*Costs_FirstYear!BI52*Savings_FirstYear!BJ52/100</f>
        <v>103.58310278590619</v>
      </c>
      <c r="BI52" s="87">
        <f>50%*Costs_FirstYear!BJ52*Savings_FirstYear!BK52/100</f>
        <v>103.61669032751234</v>
      </c>
      <c r="BJ52" s="87">
        <f>50%*Costs_FirstYear!BK52*Savings_FirstYear!BL52/100</f>
        <v>103.71901677017655</v>
      </c>
      <c r="BK52" s="87">
        <f>50%*Costs_FirstYear!BL52*Savings_FirstYear!BM52/100</f>
        <v>103.88316434359824</v>
      </c>
      <c r="BL52" s="87">
        <f>50%*Costs_FirstYear!BM52*Savings_FirstYear!BN52/100</f>
        <v>104.14283063240988</v>
      </c>
      <c r="BM52" s="87">
        <f>50%*Costs_FirstYear!BN52*Savings_FirstYear!BO52/100</f>
        <v>104.46815227331992</v>
      </c>
      <c r="BN52" s="87">
        <f>50%*Costs_FirstYear!BO52*Savings_FirstYear!BP52/100</f>
        <v>104.85579888818667</v>
      </c>
      <c r="BO52" s="87">
        <f>50%*Costs_FirstYear!BP52*Savings_FirstYear!BQ52/100</f>
        <v>105.30538850072611</v>
      </c>
      <c r="BP52" s="87">
        <f>50%*Costs_FirstYear!BQ52*Savings_FirstYear!BR52/100</f>
        <v>105.80434942312274</v>
      </c>
      <c r="BQ52" s="87">
        <f>50%*Costs_FirstYear!BR52*Savings_FirstYear!BS52/100</f>
        <v>106.30889396807898</v>
      </c>
      <c r="BR52" s="87">
        <f>50%*Costs_FirstYear!BS52*Savings_FirstYear!BT52/100</f>
        <v>106.80914975634916</v>
      </c>
      <c r="BS52" s="87">
        <f>50%*Costs_FirstYear!BT52*Savings_FirstYear!BU52/100</f>
        <v>107.11680895297191</v>
      </c>
      <c r="BT52" s="87">
        <f>50%*Costs_FirstYear!BU52*Savings_FirstYear!BV52/100</f>
        <v>107.42665235710831</v>
      </c>
      <c r="BU52" s="87">
        <f>50%*Costs_FirstYear!BV52*Savings_FirstYear!BW52/100</f>
        <v>107.73920539013697</v>
      </c>
      <c r="BV52" s="87">
        <f>50%*Costs_FirstYear!BW52*Savings_FirstYear!BX52/100</f>
        <v>108.05519378297244</v>
      </c>
      <c r="BW52" s="87">
        <f>50%*Costs_FirstYear!BX52*Savings_FirstYear!BY52/100</f>
        <v>108.37463820640117</v>
      </c>
      <c r="BX52" s="87">
        <f>50%*Costs_FirstYear!BY52*Savings_FirstYear!BZ52/100</f>
        <v>108.69526152286508</v>
      </c>
      <c r="BY52" s="87">
        <f>50%*Costs_FirstYear!BZ52*Savings_FirstYear!CA52/100</f>
        <v>109.01698988729706</v>
      </c>
      <c r="BZ52" s="87">
        <f>50%*Costs_FirstYear!CA52*Savings_FirstYear!CB52/100</f>
        <v>109.33985041993375</v>
      </c>
      <c r="CA52" s="87">
        <f>50%*Costs_FirstYear!CB52*Savings_FirstYear!CC52/100</f>
        <v>109.66390650793527</v>
      </c>
      <c r="CB52" s="88">
        <f>50%*Costs_FirstYear!AQ52*Savings_FirstYear!AR52/100</f>
        <v>0</v>
      </c>
      <c r="CC52" s="88">
        <f>50%*Costs_FirstYear!AR52*Savings_FirstYear!AS52/100</f>
        <v>0</v>
      </c>
      <c r="CD52" s="88">
        <f>50%*Costs_FirstYear!AS52*Savings_FirstYear!AT52/100</f>
        <v>0</v>
      </c>
      <c r="CE52" s="88">
        <f>50%*Costs_FirstYear!AT52*Savings_FirstYear!AU52/100</f>
        <v>0</v>
      </c>
      <c r="CF52" s="88">
        <f>50%*Costs_FirstYear!AU52*Savings_FirstYear!AV52/100</f>
        <v>0</v>
      </c>
      <c r="CG52" s="88">
        <f>50%*Costs_FirstYear!AV52*Savings_FirstYear!AW52/100</f>
        <v>0</v>
      </c>
      <c r="CH52" s="88">
        <f>50%*Costs_FirstYear!AW52*Savings_FirstYear!AX52/100</f>
        <v>0</v>
      </c>
      <c r="CI52" s="88">
        <f>50%*Costs_FirstYear!AX52*Savings_FirstYear!AY52/100</f>
        <v>43.606738157714808</v>
      </c>
      <c r="CJ52" s="88">
        <f>50%*Costs_FirstYear!AY52*Savings_FirstYear!AZ52/100</f>
        <v>79.290981967693909</v>
      </c>
      <c r="CK52" s="88">
        <f>50%*Costs_FirstYear!AZ52*Savings_FirstYear!BA52/100</f>
        <v>91.921714665607482</v>
      </c>
      <c r="CL52" s="88">
        <f>50%*Costs_FirstYear!BA52*Savings_FirstYear!BB52/100</f>
        <v>120.18323143475506</v>
      </c>
      <c r="CM52" s="88">
        <f>50%*Costs_FirstYear!BB52*Savings_FirstYear!BC52/100</f>
        <v>106.19644381063829</v>
      </c>
      <c r="CN52" s="88">
        <f>50%*Costs_FirstYear!BC52*Savings_FirstYear!BD52/100</f>
        <v>105.63758403052049</v>
      </c>
      <c r="CO52" s="88">
        <f>50%*Costs_FirstYear!BD52*Savings_FirstYear!BE52/100</f>
        <v>105.08664516969321</v>
      </c>
      <c r="CP52" s="88">
        <f>50%*Costs_FirstYear!BE52*Savings_FirstYear!BF52/100</f>
        <v>104.59060300799248</v>
      </c>
      <c r="CQ52" s="88">
        <f>50%*Costs_FirstYear!BF52*Savings_FirstYear!BG52/100</f>
        <v>104.18512176975918</v>
      </c>
      <c r="CR52" s="88">
        <f>50%*Costs_FirstYear!BG52*Savings_FirstYear!BH52/100</f>
        <v>103.86109783253129</v>
      </c>
      <c r="CS52" s="88">
        <f>50%*Costs_FirstYear!BH52*Savings_FirstYear!BI52/100</f>
        <v>103.64792436365761</v>
      </c>
      <c r="CT52" s="88">
        <f>50%*Costs_FirstYear!BI52*Savings_FirstYear!BJ52/100</f>
        <v>103.58310278590619</v>
      </c>
      <c r="CU52" s="88">
        <f>50%*Costs_FirstYear!BJ52*Savings_FirstYear!BK52/100</f>
        <v>103.61669032751234</v>
      </c>
      <c r="CV52" s="88">
        <f>50%*Costs_FirstYear!BK52*Savings_FirstYear!BL52/100</f>
        <v>103.71901677017655</v>
      </c>
      <c r="CW52" s="88">
        <f>50%*Costs_FirstYear!BL52*Savings_FirstYear!BM52/100</f>
        <v>103.88316434359824</v>
      </c>
      <c r="CX52" s="88">
        <f>50%*Costs_FirstYear!BM52*Savings_FirstYear!BN52/100</f>
        <v>104.14283063240988</v>
      </c>
      <c r="CY52" s="88">
        <f>50%*Costs_FirstYear!BN52*Savings_FirstYear!BO52/100</f>
        <v>104.46815227331992</v>
      </c>
      <c r="CZ52" s="88">
        <f>50%*Costs_FirstYear!BO52*Savings_FirstYear!BP52/100</f>
        <v>104.85579888818667</v>
      </c>
      <c r="DA52" s="88">
        <f>50%*Costs_FirstYear!BP52*Savings_FirstYear!BQ52/100</f>
        <v>105.30538850072611</v>
      </c>
      <c r="DB52" s="88">
        <f>50%*Costs_FirstYear!BQ52*Savings_FirstYear!BR52/100</f>
        <v>105.80434942312274</v>
      </c>
      <c r="DC52" s="88">
        <f>50%*Costs_FirstYear!BR52*Savings_FirstYear!BS52/100</f>
        <v>106.30889396807898</v>
      </c>
      <c r="DD52" s="88">
        <f>50%*Costs_FirstYear!BS52*Savings_FirstYear!BT52/100</f>
        <v>106.80914975634916</v>
      </c>
      <c r="DE52" s="88">
        <f>50%*Costs_FirstYear!BT52*Savings_FirstYear!BU52/100</f>
        <v>107.11680895297191</v>
      </c>
      <c r="DF52" s="88">
        <f>50%*Costs_FirstYear!BU52*Savings_FirstYear!BV52/100</f>
        <v>107.42665235710831</v>
      </c>
      <c r="DG52" s="88">
        <f>50%*Costs_FirstYear!BV52*Savings_FirstYear!BW52/100</f>
        <v>107.73920539013697</v>
      </c>
      <c r="DH52" s="88">
        <f>50%*Costs_FirstYear!BW52*Savings_FirstYear!BX52/100</f>
        <v>108.05519378297244</v>
      </c>
      <c r="DI52" s="88">
        <f>50%*Costs_FirstYear!BX52*Savings_FirstYear!BY52/100</f>
        <v>108.37463820640117</v>
      </c>
      <c r="DJ52" s="88">
        <f>50%*Costs_FirstYear!BY52*Savings_FirstYear!BZ52/100</f>
        <v>108.69526152286508</v>
      </c>
      <c r="DK52" s="88">
        <f>50%*Costs_FirstYear!BZ52*Savings_FirstYear!CA52/100</f>
        <v>109.01698988729706</v>
      </c>
      <c r="DL52" s="88">
        <f>50%*Costs_FirstYear!CA52*Savings_FirstYear!CB52/100</f>
        <v>109.33985041993375</v>
      </c>
      <c r="DM52" s="88">
        <f>50%*Costs_FirstYear!CB52*Savings_FirstYear!CC52/100</f>
        <v>109.66390650793527</v>
      </c>
    </row>
    <row r="53" spans="2:117" x14ac:dyDescent="0.35">
      <c r="B53" s="27" t="s">
        <v>2116</v>
      </c>
      <c r="C53" s="27" t="s">
        <v>37</v>
      </c>
      <c r="D53" s="86">
        <f t="shared" si="37"/>
        <v>0</v>
      </c>
      <c r="E53" s="86">
        <f t="shared" si="0"/>
        <v>0</v>
      </c>
      <c r="F53" s="86">
        <f t="shared" si="1"/>
        <v>0</v>
      </c>
      <c r="G53" s="86">
        <f t="shared" si="2"/>
        <v>0</v>
      </c>
      <c r="H53" s="86">
        <f t="shared" si="3"/>
        <v>0</v>
      </c>
      <c r="I53" s="86">
        <f t="shared" si="4"/>
        <v>0</v>
      </c>
      <c r="J53" s="86">
        <f t="shared" si="5"/>
        <v>0</v>
      </c>
      <c r="K53" s="86">
        <f t="shared" si="6"/>
        <v>468.50389884398896</v>
      </c>
      <c r="L53" s="86">
        <f t="shared" si="7"/>
        <v>465.8983211453297</v>
      </c>
      <c r="M53" s="86">
        <f t="shared" si="8"/>
        <v>463.32802894248408</v>
      </c>
      <c r="N53" s="86">
        <f t="shared" si="9"/>
        <v>460.7927103467336</v>
      </c>
      <c r="O53" s="86">
        <f t="shared" si="10"/>
        <v>458.29205677007633</v>
      </c>
      <c r="P53" s="86">
        <f t="shared" si="11"/>
        <v>455.82576289302642</v>
      </c>
      <c r="Q53" s="86">
        <f t="shared" si="12"/>
        <v>453.39352663274019</v>
      </c>
      <c r="R53" s="86">
        <f t="shared" si="13"/>
        <v>451.83744110338239</v>
      </c>
      <c r="S53" s="86">
        <f t="shared" si="14"/>
        <v>451.10300943789355</v>
      </c>
      <c r="T53" s="86">
        <f t="shared" si="15"/>
        <v>450.37636449561404</v>
      </c>
      <c r="U53" s="86">
        <f t="shared" si="16"/>
        <v>450.20514391362906</v>
      </c>
      <c r="V53" s="86">
        <f t="shared" si="17"/>
        <v>450.99463071314426</v>
      </c>
      <c r="W53" s="86">
        <f t="shared" si="18"/>
        <v>451.76880880242368</v>
      </c>
      <c r="X53" s="86">
        <f t="shared" si="19"/>
        <v>452.52810736623206</v>
      </c>
      <c r="Y53" s="86">
        <f t="shared" si="20"/>
        <v>453.27446409323454</v>
      </c>
      <c r="Z53" s="86">
        <f t="shared" si="21"/>
        <v>455.15732315838613</v>
      </c>
      <c r="AA53" s="86">
        <f t="shared" si="22"/>
        <v>457.30970931797498</v>
      </c>
      <c r="AB53" s="86">
        <f t="shared" si="23"/>
        <v>459.4341446843701</v>
      </c>
      <c r="AC53" s="86">
        <f t="shared" si="24"/>
        <v>461.53649566784878</v>
      </c>
      <c r="AD53" s="86">
        <f t="shared" si="25"/>
        <v>463.6204445065257</v>
      </c>
      <c r="AE53" s="86">
        <f t="shared" si="26"/>
        <v>465.68693748200428</v>
      </c>
      <c r="AF53" s="86">
        <f t="shared" si="27"/>
        <v>467.73851219124657</v>
      </c>
      <c r="AG53" s="86">
        <f t="shared" si="28"/>
        <v>469.06250748586848</v>
      </c>
      <c r="AH53" s="86">
        <f t="shared" si="29"/>
        <v>470.3979834902039</v>
      </c>
      <c r="AI53" s="86">
        <f t="shared" si="30"/>
        <v>471.73160367296305</v>
      </c>
      <c r="AJ53" s="86">
        <f t="shared" si="31"/>
        <v>473.06598377464434</v>
      </c>
      <c r="AK53" s="86">
        <f t="shared" si="32"/>
        <v>474.40641194871773</v>
      </c>
      <c r="AL53" s="86">
        <f t="shared" si="33"/>
        <v>475.7538726458539</v>
      </c>
      <c r="AM53" s="86">
        <f t="shared" si="34"/>
        <v>477.10812883255471</v>
      </c>
      <c r="AN53" s="86">
        <f t="shared" si="35"/>
        <v>478.46782839670124</v>
      </c>
      <c r="AO53" s="86">
        <f t="shared" si="36"/>
        <v>479.83458106271428</v>
      </c>
      <c r="AP53" s="87">
        <f>50%*Costs_FirstYear!AQ53*Savings_FirstYear!AR53/100</f>
        <v>0</v>
      </c>
      <c r="AQ53" s="87">
        <f>50%*Costs_FirstYear!AR53*Savings_FirstYear!AS53/100</f>
        <v>0</v>
      </c>
      <c r="AR53" s="87">
        <f>50%*Costs_FirstYear!AS53*Savings_FirstYear!AT53/100</f>
        <v>0</v>
      </c>
      <c r="AS53" s="87">
        <f>50%*Costs_FirstYear!AT53*Savings_FirstYear!AU53/100</f>
        <v>0</v>
      </c>
      <c r="AT53" s="87">
        <f>50%*Costs_FirstYear!AU53*Savings_FirstYear!AV53/100</f>
        <v>0</v>
      </c>
      <c r="AU53" s="87">
        <f>50%*Costs_FirstYear!AV53*Savings_FirstYear!AW53/100</f>
        <v>0</v>
      </c>
      <c r="AV53" s="87">
        <f>50%*Costs_FirstYear!AW53*Savings_FirstYear!AX53/100</f>
        <v>0</v>
      </c>
      <c r="AW53" s="87">
        <f>50%*Costs_FirstYear!AX53*Savings_FirstYear!AY53/100</f>
        <v>234.25194942199448</v>
      </c>
      <c r="AX53" s="87">
        <f>50%*Costs_FirstYear!AY53*Savings_FirstYear!AZ53/100</f>
        <v>232.94916057266485</v>
      </c>
      <c r="AY53" s="87">
        <f>50%*Costs_FirstYear!AZ53*Savings_FirstYear!BA53/100</f>
        <v>231.66401447124204</v>
      </c>
      <c r="AZ53" s="87">
        <f>50%*Costs_FirstYear!BA53*Savings_FirstYear!BB53/100</f>
        <v>230.3963551733668</v>
      </c>
      <c r="BA53" s="87">
        <f>50%*Costs_FirstYear!BB53*Savings_FirstYear!BC53/100</f>
        <v>229.14602838503816</v>
      </c>
      <c r="BB53" s="87">
        <f>50%*Costs_FirstYear!BC53*Savings_FirstYear!BD53/100</f>
        <v>227.91288144651321</v>
      </c>
      <c r="BC53" s="87">
        <f>50%*Costs_FirstYear!BD53*Savings_FirstYear!BE53/100</f>
        <v>226.6967633163701</v>
      </c>
      <c r="BD53" s="87">
        <f>50%*Costs_FirstYear!BE53*Savings_FirstYear!BF53/100</f>
        <v>225.91872055169119</v>
      </c>
      <c r="BE53" s="87">
        <f>50%*Costs_FirstYear!BF53*Savings_FirstYear!BG53/100</f>
        <v>225.55150471894677</v>
      </c>
      <c r="BF53" s="87">
        <f>50%*Costs_FirstYear!BG53*Savings_FirstYear!BH53/100</f>
        <v>225.18818224780702</v>
      </c>
      <c r="BG53" s="87">
        <f>50%*Costs_FirstYear!BH53*Savings_FirstYear!BI53/100</f>
        <v>225.10257195681453</v>
      </c>
      <c r="BH53" s="87">
        <f>50%*Costs_FirstYear!BI53*Savings_FirstYear!BJ53/100</f>
        <v>225.49731535657213</v>
      </c>
      <c r="BI53" s="87">
        <f>50%*Costs_FirstYear!BJ53*Savings_FirstYear!BK53/100</f>
        <v>225.88440440121184</v>
      </c>
      <c r="BJ53" s="87">
        <f>50%*Costs_FirstYear!BK53*Savings_FirstYear!BL53/100</f>
        <v>226.26405368311603</v>
      </c>
      <c r="BK53" s="87">
        <f>50%*Costs_FirstYear!BL53*Savings_FirstYear!BM53/100</f>
        <v>226.63723204661727</v>
      </c>
      <c r="BL53" s="87">
        <f>50%*Costs_FirstYear!BM53*Savings_FirstYear!BN53/100</f>
        <v>227.57866157919307</v>
      </c>
      <c r="BM53" s="87">
        <f>50%*Costs_FirstYear!BN53*Savings_FirstYear!BO53/100</f>
        <v>228.65485465898749</v>
      </c>
      <c r="BN53" s="87">
        <f>50%*Costs_FirstYear!BO53*Savings_FirstYear!BP53/100</f>
        <v>229.71707234218505</v>
      </c>
      <c r="BO53" s="87">
        <f>50%*Costs_FirstYear!BP53*Savings_FirstYear!BQ53/100</f>
        <v>230.76824783392439</v>
      </c>
      <c r="BP53" s="87">
        <f>50%*Costs_FirstYear!BQ53*Savings_FirstYear!BR53/100</f>
        <v>231.81022225326285</v>
      </c>
      <c r="BQ53" s="87">
        <f>50%*Costs_FirstYear!BR53*Savings_FirstYear!BS53/100</f>
        <v>232.84346874100214</v>
      </c>
      <c r="BR53" s="87">
        <f>50%*Costs_FirstYear!BS53*Savings_FirstYear!BT53/100</f>
        <v>233.86925609562329</v>
      </c>
      <c r="BS53" s="87">
        <f>50%*Costs_FirstYear!BT53*Savings_FirstYear!BU53/100</f>
        <v>234.53125374293424</v>
      </c>
      <c r="BT53" s="87">
        <f>50%*Costs_FirstYear!BU53*Savings_FirstYear!BV53/100</f>
        <v>235.19899174510195</v>
      </c>
      <c r="BU53" s="87">
        <f>50%*Costs_FirstYear!BV53*Savings_FirstYear!BW53/100</f>
        <v>235.86580183648152</v>
      </c>
      <c r="BV53" s="87">
        <f>50%*Costs_FirstYear!BW53*Savings_FirstYear!BX53/100</f>
        <v>236.53299188732217</v>
      </c>
      <c r="BW53" s="87">
        <f>50%*Costs_FirstYear!BX53*Savings_FirstYear!BY53/100</f>
        <v>237.20320597435887</v>
      </c>
      <c r="BX53" s="87">
        <f>50%*Costs_FirstYear!BY53*Savings_FirstYear!BZ53/100</f>
        <v>237.87693632292695</v>
      </c>
      <c r="BY53" s="87">
        <f>50%*Costs_FirstYear!BZ53*Savings_FirstYear!CA53/100</f>
        <v>238.55406441627736</v>
      </c>
      <c r="BZ53" s="87">
        <f>50%*Costs_FirstYear!CA53*Savings_FirstYear!CB53/100</f>
        <v>239.23391419835062</v>
      </c>
      <c r="CA53" s="87">
        <f>50%*Costs_FirstYear!CB53*Savings_FirstYear!CC53/100</f>
        <v>239.91729053135714</v>
      </c>
      <c r="CB53" s="88">
        <f>50%*Costs_FirstYear!AQ53*Savings_FirstYear!AR53/100</f>
        <v>0</v>
      </c>
      <c r="CC53" s="88">
        <f>50%*Costs_FirstYear!AR53*Savings_FirstYear!AS53/100</f>
        <v>0</v>
      </c>
      <c r="CD53" s="88">
        <f>50%*Costs_FirstYear!AS53*Savings_FirstYear!AT53/100</f>
        <v>0</v>
      </c>
      <c r="CE53" s="88">
        <f>50%*Costs_FirstYear!AT53*Savings_FirstYear!AU53/100</f>
        <v>0</v>
      </c>
      <c r="CF53" s="88">
        <f>50%*Costs_FirstYear!AU53*Savings_FirstYear!AV53/100</f>
        <v>0</v>
      </c>
      <c r="CG53" s="88">
        <f>50%*Costs_FirstYear!AV53*Savings_FirstYear!AW53/100</f>
        <v>0</v>
      </c>
      <c r="CH53" s="88">
        <f>50%*Costs_FirstYear!AW53*Savings_FirstYear!AX53/100</f>
        <v>0</v>
      </c>
      <c r="CI53" s="88">
        <f>50%*Costs_FirstYear!AX53*Savings_FirstYear!AY53/100</f>
        <v>234.25194942199448</v>
      </c>
      <c r="CJ53" s="88">
        <f>50%*Costs_FirstYear!AY53*Savings_FirstYear!AZ53/100</f>
        <v>232.94916057266485</v>
      </c>
      <c r="CK53" s="88">
        <f>50%*Costs_FirstYear!AZ53*Savings_FirstYear!BA53/100</f>
        <v>231.66401447124204</v>
      </c>
      <c r="CL53" s="88">
        <f>50%*Costs_FirstYear!BA53*Savings_FirstYear!BB53/100</f>
        <v>230.3963551733668</v>
      </c>
      <c r="CM53" s="88">
        <f>50%*Costs_FirstYear!BB53*Savings_FirstYear!BC53/100</f>
        <v>229.14602838503816</v>
      </c>
      <c r="CN53" s="88">
        <f>50%*Costs_FirstYear!BC53*Savings_FirstYear!BD53/100</f>
        <v>227.91288144651321</v>
      </c>
      <c r="CO53" s="88">
        <f>50%*Costs_FirstYear!BD53*Savings_FirstYear!BE53/100</f>
        <v>226.6967633163701</v>
      </c>
      <c r="CP53" s="88">
        <f>50%*Costs_FirstYear!BE53*Savings_FirstYear!BF53/100</f>
        <v>225.91872055169119</v>
      </c>
      <c r="CQ53" s="88">
        <f>50%*Costs_FirstYear!BF53*Savings_FirstYear!BG53/100</f>
        <v>225.55150471894677</v>
      </c>
      <c r="CR53" s="88">
        <f>50%*Costs_FirstYear!BG53*Savings_FirstYear!BH53/100</f>
        <v>225.18818224780702</v>
      </c>
      <c r="CS53" s="88">
        <f>50%*Costs_FirstYear!BH53*Savings_FirstYear!BI53/100</f>
        <v>225.10257195681453</v>
      </c>
      <c r="CT53" s="88">
        <f>50%*Costs_FirstYear!BI53*Savings_FirstYear!BJ53/100</f>
        <v>225.49731535657213</v>
      </c>
      <c r="CU53" s="88">
        <f>50%*Costs_FirstYear!BJ53*Savings_FirstYear!BK53/100</f>
        <v>225.88440440121184</v>
      </c>
      <c r="CV53" s="88">
        <f>50%*Costs_FirstYear!BK53*Savings_FirstYear!BL53/100</f>
        <v>226.26405368311603</v>
      </c>
      <c r="CW53" s="88">
        <f>50%*Costs_FirstYear!BL53*Savings_FirstYear!BM53/100</f>
        <v>226.63723204661727</v>
      </c>
      <c r="CX53" s="88">
        <f>50%*Costs_FirstYear!BM53*Savings_FirstYear!BN53/100</f>
        <v>227.57866157919307</v>
      </c>
      <c r="CY53" s="88">
        <f>50%*Costs_FirstYear!BN53*Savings_FirstYear!BO53/100</f>
        <v>228.65485465898749</v>
      </c>
      <c r="CZ53" s="88">
        <f>50%*Costs_FirstYear!BO53*Savings_FirstYear!BP53/100</f>
        <v>229.71707234218505</v>
      </c>
      <c r="DA53" s="88">
        <f>50%*Costs_FirstYear!BP53*Savings_FirstYear!BQ53/100</f>
        <v>230.76824783392439</v>
      </c>
      <c r="DB53" s="88">
        <f>50%*Costs_FirstYear!BQ53*Savings_FirstYear!BR53/100</f>
        <v>231.81022225326285</v>
      </c>
      <c r="DC53" s="88">
        <f>50%*Costs_FirstYear!BR53*Savings_FirstYear!BS53/100</f>
        <v>232.84346874100214</v>
      </c>
      <c r="DD53" s="88">
        <f>50%*Costs_FirstYear!BS53*Savings_FirstYear!BT53/100</f>
        <v>233.86925609562329</v>
      </c>
      <c r="DE53" s="88">
        <f>50%*Costs_FirstYear!BT53*Savings_FirstYear!BU53/100</f>
        <v>234.53125374293424</v>
      </c>
      <c r="DF53" s="88">
        <f>50%*Costs_FirstYear!BU53*Savings_FirstYear!BV53/100</f>
        <v>235.19899174510195</v>
      </c>
      <c r="DG53" s="88">
        <f>50%*Costs_FirstYear!BV53*Savings_FirstYear!BW53/100</f>
        <v>235.86580183648152</v>
      </c>
      <c r="DH53" s="88">
        <f>50%*Costs_FirstYear!BW53*Savings_FirstYear!BX53/100</f>
        <v>236.53299188732217</v>
      </c>
      <c r="DI53" s="88">
        <f>50%*Costs_FirstYear!BX53*Savings_FirstYear!BY53/100</f>
        <v>237.20320597435887</v>
      </c>
      <c r="DJ53" s="88">
        <f>50%*Costs_FirstYear!BY53*Savings_FirstYear!BZ53/100</f>
        <v>237.87693632292695</v>
      </c>
      <c r="DK53" s="88">
        <f>50%*Costs_FirstYear!BZ53*Savings_FirstYear!CA53/100</f>
        <v>238.55406441627736</v>
      </c>
      <c r="DL53" s="88">
        <f>50%*Costs_FirstYear!CA53*Savings_FirstYear!CB53/100</f>
        <v>239.23391419835062</v>
      </c>
      <c r="DM53" s="88">
        <f>50%*Costs_FirstYear!CB53*Savings_FirstYear!CC53/100</f>
        <v>239.91729053135714</v>
      </c>
    </row>
    <row r="54" spans="2:117" x14ac:dyDescent="0.35">
      <c r="B54" s="27" t="s">
        <v>2117</v>
      </c>
      <c r="C54" s="27" t="s">
        <v>165</v>
      </c>
      <c r="D54" s="86">
        <f t="shared" si="37"/>
        <v>0</v>
      </c>
      <c r="E54" s="86">
        <f t="shared" si="0"/>
        <v>0</v>
      </c>
      <c r="F54" s="86">
        <f t="shared" si="1"/>
        <v>0</v>
      </c>
      <c r="G54" s="86">
        <f t="shared" si="2"/>
        <v>0</v>
      </c>
      <c r="H54" s="86">
        <f t="shared" si="3"/>
        <v>0</v>
      </c>
      <c r="I54" s="86">
        <f t="shared" si="4"/>
        <v>0</v>
      </c>
      <c r="J54" s="86">
        <f t="shared" si="5"/>
        <v>0</v>
      </c>
      <c r="K54" s="86">
        <f t="shared" si="6"/>
        <v>34.136942178797185</v>
      </c>
      <c r="L54" s="86">
        <f t="shared" si="7"/>
        <v>73.976682367164045</v>
      </c>
      <c r="M54" s="86">
        <f t="shared" si="8"/>
        <v>91.275959685076757</v>
      </c>
      <c r="N54" s="86">
        <f t="shared" si="9"/>
        <v>123.40667217851181</v>
      </c>
      <c r="O54" s="86">
        <f t="shared" si="10"/>
        <v>155.38686250376892</v>
      </c>
      <c r="P54" s="86">
        <f t="shared" si="11"/>
        <v>119.54471110684467</v>
      </c>
      <c r="Q54" s="86">
        <f t="shared" si="12"/>
        <v>119.34265914276862</v>
      </c>
      <c r="R54" s="86">
        <f t="shared" si="13"/>
        <v>119.18748066073073</v>
      </c>
      <c r="S54" s="86">
        <f t="shared" si="14"/>
        <v>119.11995550643944</v>
      </c>
      <c r="T54" s="86">
        <f t="shared" si="15"/>
        <v>119.14542520801102</v>
      </c>
      <c r="U54" s="86">
        <f t="shared" si="16"/>
        <v>119.28729812620927</v>
      </c>
      <c r="V54" s="86">
        <f t="shared" si="17"/>
        <v>119.59034388812088</v>
      </c>
      <c r="W54" s="86">
        <f t="shared" si="18"/>
        <v>120.02231641953097</v>
      </c>
      <c r="X54" s="86">
        <f t="shared" si="19"/>
        <v>120.54071895931223</v>
      </c>
      <c r="Y54" s="86">
        <f t="shared" si="20"/>
        <v>121.13927874044639</v>
      </c>
      <c r="Z54" s="86">
        <f t="shared" si="21"/>
        <v>121.84285765661703</v>
      </c>
      <c r="AA54" s="86">
        <f t="shared" si="22"/>
        <v>122.62528093555785</v>
      </c>
      <c r="AB54" s="86">
        <f t="shared" si="23"/>
        <v>123.48223978517554</v>
      </c>
      <c r="AC54" s="86">
        <f t="shared" si="24"/>
        <v>124.41391821001088</v>
      </c>
      <c r="AD54" s="86">
        <f t="shared" si="25"/>
        <v>125.42017673280714</v>
      </c>
      <c r="AE54" s="86">
        <f t="shared" si="26"/>
        <v>126.44964402169171</v>
      </c>
      <c r="AF54" s="86">
        <f t="shared" si="27"/>
        <v>127.48180666720926</v>
      </c>
      <c r="AG54" s="86">
        <f t="shared" si="28"/>
        <v>128.38081196895891</v>
      </c>
      <c r="AH54" s="86">
        <f t="shared" si="29"/>
        <v>129.2862371114081</v>
      </c>
      <c r="AI54" s="86">
        <f t="shared" si="30"/>
        <v>130.19902056095782</v>
      </c>
      <c r="AJ54" s="86">
        <f t="shared" si="31"/>
        <v>131.12004085043804</v>
      </c>
      <c r="AK54" s="86">
        <f t="shared" si="32"/>
        <v>132.05028567416846</v>
      </c>
      <c r="AL54" s="86">
        <f t="shared" si="33"/>
        <v>132.98710153874882</v>
      </c>
      <c r="AM54" s="86">
        <f t="shared" si="34"/>
        <v>133.92989537528129</v>
      </c>
      <c r="AN54" s="86">
        <f t="shared" si="35"/>
        <v>134.87882674552992</v>
      </c>
      <c r="AO54" s="86">
        <f t="shared" si="36"/>
        <v>135.8341734981806</v>
      </c>
      <c r="AP54" s="87">
        <f>50%*Costs_FirstYear!AQ54*Savings_FirstYear!AR54/100</f>
        <v>0</v>
      </c>
      <c r="AQ54" s="87">
        <f>50%*Costs_FirstYear!AR54*Savings_FirstYear!AS54/100</f>
        <v>0</v>
      </c>
      <c r="AR54" s="87">
        <f>50%*Costs_FirstYear!AS54*Savings_FirstYear!AT54/100</f>
        <v>0</v>
      </c>
      <c r="AS54" s="87">
        <f>50%*Costs_FirstYear!AT54*Savings_FirstYear!AU54/100</f>
        <v>0</v>
      </c>
      <c r="AT54" s="87">
        <f>50%*Costs_FirstYear!AU54*Savings_FirstYear!AV54/100</f>
        <v>0</v>
      </c>
      <c r="AU54" s="87">
        <f>50%*Costs_FirstYear!AV54*Savings_FirstYear!AW54/100</f>
        <v>0</v>
      </c>
      <c r="AV54" s="87">
        <f>50%*Costs_FirstYear!AW54*Savings_FirstYear!AX54/100</f>
        <v>0</v>
      </c>
      <c r="AW54" s="87">
        <f>50%*Costs_FirstYear!AX54*Savings_FirstYear!AY54/100</f>
        <v>17.068471089398592</v>
      </c>
      <c r="AX54" s="87">
        <f>50%*Costs_FirstYear!AY54*Savings_FirstYear!AZ54/100</f>
        <v>36.988341183582023</v>
      </c>
      <c r="AY54" s="87">
        <f>50%*Costs_FirstYear!AZ54*Savings_FirstYear!BA54/100</f>
        <v>45.637979842538378</v>
      </c>
      <c r="AZ54" s="87">
        <f>50%*Costs_FirstYear!BA54*Savings_FirstYear!BB54/100</f>
        <v>61.703336089255906</v>
      </c>
      <c r="BA54" s="87">
        <f>50%*Costs_FirstYear!BB54*Savings_FirstYear!BC54/100</f>
        <v>77.693431251884462</v>
      </c>
      <c r="BB54" s="87">
        <f>50%*Costs_FirstYear!BC54*Savings_FirstYear!BD54/100</f>
        <v>59.772355553422337</v>
      </c>
      <c r="BC54" s="87">
        <f>50%*Costs_FirstYear!BD54*Savings_FirstYear!BE54/100</f>
        <v>59.671329571384312</v>
      </c>
      <c r="BD54" s="87">
        <f>50%*Costs_FirstYear!BE54*Savings_FirstYear!BF54/100</f>
        <v>59.593740330365364</v>
      </c>
      <c r="BE54" s="87">
        <f>50%*Costs_FirstYear!BF54*Savings_FirstYear!BG54/100</f>
        <v>59.559977753219719</v>
      </c>
      <c r="BF54" s="87">
        <f>50%*Costs_FirstYear!BG54*Savings_FirstYear!BH54/100</f>
        <v>59.57271260400551</v>
      </c>
      <c r="BG54" s="87">
        <f>50%*Costs_FirstYear!BH54*Savings_FirstYear!BI54/100</f>
        <v>59.643649063104633</v>
      </c>
      <c r="BH54" s="87">
        <f>50%*Costs_FirstYear!BI54*Savings_FirstYear!BJ54/100</f>
        <v>59.795171944060442</v>
      </c>
      <c r="BI54" s="87">
        <f>50%*Costs_FirstYear!BJ54*Savings_FirstYear!BK54/100</f>
        <v>60.011158209765483</v>
      </c>
      <c r="BJ54" s="87">
        <f>50%*Costs_FirstYear!BK54*Savings_FirstYear!BL54/100</f>
        <v>60.270359479656115</v>
      </c>
      <c r="BK54" s="87">
        <f>50%*Costs_FirstYear!BL54*Savings_FirstYear!BM54/100</f>
        <v>60.569639370223193</v>
      </c>
      <c r="BL54" s="87">
        <f>50%*Costs_FirstYear!BM54*Savings_FirstYear!BN54/100</f>
        <v>60.921428828308514</v>
      </c>
      <c r="BM54" s="87">
        <f>50%*Costs_FirstYear!BN54*Savings_FirstYear!BO54/100</f>
        <v>61.312640467778927</v>
      </c>
      <c r="BN54" s="87">
        <f>50%*Costs_FirstYear!BO54*Savings_FirstYear!BP54/100</f>
        <v>61.741119892587768</v>
      </c>
      <c r="BO54" s="87">
        <f>50%*Costs_FirstYear!BP54*Savings_FirstYear!BQ54/100</f>
        <v>62.206959105005438</v>
      </c>
      <c r="BP54" s="87">
        <f>50%*Costs_FirstYear!BQ54*Savings_FirstYear!BR54/100</f>
        <v>62.710088366403568</v>
      </c>
      <c r="BQ54" s="87">
        <f>50%*Costs_FirstYear!BR54*Savings_FirstYear!BS54/100</f>
        <v>63.224822010845855</v>
      </c>
      <c r="BR54" s="87">
        <f>50%*Costs_FirstYear!BS54*Savings_FirstYear!BT54/100</f>
        <v>63.740903333604628</v>
      </c>
      <c r="BS54" s="87">
        <f>50%*Costs_FirstYear!BT54*Savings_FirstYear!BU54/100</f>
        <v>64.190405984479455</v>
      </c>
      <c r="BT54" s="87">
        <f>50%*Costs_FirstYear!BU54*Savings_FirstYear!BV54/100</f>
        <v>64.643118555704049</v>
      </c>
      <c r="BU54" s="87">
        <f>50%*Costs_FirstYear!BV54*Savings_FirstYear!BW54/100</f>
        <v>65.09951028047891</v>
      </c>
      <c r="BV54" s="87">
        <f>50%*Costs_FirstYear!BW54*Savings_FirstYear!BX54/100</f>
        <v>65.560020425219022</v>
      </c>
      <c r="BW54" s="87">
        <f>50%*Costs_FirstYear!BX54*Savings_FirstYear!BY54/100</f>
        <v>66.025142837084232</v>
      </c>
      <c r="BX54" s="87">
        <f>50%*Costs_FirstYear!BY54*Savings_FirstYear!BZ54/100</f>
        <v>66.493550769374409</v>
      </c>
      <c r="BY54" s="87">
        <f>50%*Costs_FirstYear!BZ54*Savings_FirstYear!CA54/100</f>
        <v>66.964947687640645</v>
      </c>
      <c r="BZ54" s="87">
        <f>50%*Costs_FirstYear!CA54*Savings_FirstYear!CB54/100</f>
        <v>67.43941337276496</v>
      </c>
      <c r="CA54" s="87">
        <f>50%*Costs_FirstYear!CB54*Savings_FirstYear!CC54/100</f>
        <v>67.917086749090302</v>
      </c>
      <c r="CB54" s="88">
        <f>50%*Costs_FirstYear!AQ54*Savings_FirstYear!AR54/100</f>
        <v>0</v>
      </c>
      <c r="CC54" s="88">
        <f>50%*Costs_FirstYear!AR54*Savings_FirstYear!AS54/100</f>
        <v>0</v>
      </c>
      <c r="CD54" s="88">
        <f>50%*Costs_FirstYear!AS54*Savings_FirstYear!AT54/100</f>
        <v>0</v>
      </c>
      <c r="CE54" s="88">
        <f>50%*Costs_FirstYear!AT54*Savings_FirstYear!AU54/100</f>
        <v>0</v>
      </c>
      <c r="CF54" s="88">
        <f>50%*Costs_FirstYear!AU54*Savings_FirstYear!AV54/100</f>
        <v>0</v>
      </c>
      <c r="CG54" s="88">
        <f>50%*Costs_FirstYear!AV54*Savings_FirstYear!AW54/100</f>
        <v>0</v>
      </c>
      <c r="CH54" s="88">
        <f>50%*Costs_FirstYear!AW54*Savings_FirstYear!AX54/100</f>
        <v>0</v>
      </c>
      <c r="CI54" s="88">
        <f>50%*Costs_FirstYear!AX54*Savings_FirstYear!AY54/100</f>
        <v>17.068471089398592</v>
      </c>
      <c r="CJ54" s="88">
        <f>50%*Costs_FirstYear!AY54*Savings_FirstYear!AZ54/100</f>
        <v>36.988341183582023</v>
      </c>
      <c r="CK54" s="88">
        <f>50%*Costs_FirstYear!AZ54*Savings_FirstYear!BA54/100</f>
        <v>45.637979842538378</v>
      </c>
      <c r="CL54" s="88">
        <f>50%*Costs_FirstYear!BA54*Savings_FirstYear!BB54/100</f>
        <v>61.703336089255906</v>
      </c>
      <c r="CM54" s="88">
        <f>50%*Costs_FirstYear!BB54*Savings_FirstYear!BC54/100</f>
        <v>77.693431251884462</v>
      </c>
      <c r="CN54" s="88">
        <f>50%*Costs_FirstYear!BC54*Savings_FirstYear!BD54/100</f>
        <v>59.772355553422337</v>
      </c>
      <c r="CO54" s="88">
        <f>50%*Costs_FirstYear!BD54*Savings_FirstYear!BE54/100</f>
        <v>59.671329571384312</v>
      </c>
      <c r="CP54" s="88">
        <f>50%*Costs_FirstYear!BE54*Savings_FirstYear!BF54/100</f>
        <v>59.593740330365364</v>
      </c>
      <c r="CQ54" s="88">
        <f>50%*Costs_FirstYear!BF54*Savings_FirstYear!BG54/100</f>
        <v>59.559977753219719</v>
      </c>
      <c r="CR54" s="88">
        <f>50%*Costs_FirstYear!BG54*Savings_FirstYear!BH54/100</f>
        <v>59.57271260400551</v>
      </c>
      <c r="CS54" s="88">
        <f>50%*Costs_FirstYear!BH54*Savings_FirstYear!BI54/100</f>
        <v>59.643649063104633</v>
      </c>
      <c r="CT54" s="88">
        <f>50%*Costs_FirstYear!BI54*Savings_FirstYear!BJ54/100</f>
        <v>59.795171944060442</v>
      </c>
      <c r="CU54" s="88">
        <f>50%*Costs_FirstYear!BJ54*Savings_FirstYear!BK54/100</f>
        <v>60.011158209765483</v>
      </c>
      <c r="CV54" s="88">
        <f>50%*Costs_FirstYear!BK54*Savings_FirstYear!BL54/100</f>
        <v>60.270359479656115</v>
      </c>
      <c r="CW54" s="88">
        <f>50%*Costs_FirstYear!BL54*Savings_FirstYear!BM54/100</f>
        <v>60.569639370223193</v>
      </c>
      <c r="CX54" s="88">
        <f>50%*Costs_FirstYear!BM54*Savings_FirstYear!BN54/100</f>
        <v>60.921428828308514</v>
      </c>
      <c r="CY54" s="88">
        <f>50%*Costs_FirstYear!BN54*Savings_FirstYear!BO54/100</f>
        <v>61.312640467778927</v>
      </c>
      <c r="CZ54" s="88">
        <f>50%*Costs_FirstYear!BO54*Savings_FirstYear!BP54/100</f>
        <v>61.741119892587768</v>
      </c>
      <c r="DA54" s="88">
        <f>50%*Costs_FirstYear!BP54*Savings_FirstYear!BQ54/100</f>
        <v>62.206959105005438</v>
      </c>
      <c r="DB54" s="88">
        <f>50%*Costs_FirstYear!BQ54*Savings_FirstYear!BR54/100</f>
        <v>62.710088366403568</v>
      </c>
      <c r="DC54" s="88">
        <f>50%*Costs_FirstYear!BR54*Savings_FirstYear!BS54/100</f>
        <v>63.224822010845855</v>
      </c>
      <c r="DD54" s="88">
        <f>50%*Costs_FirstYear!BS54*Savings_FirstYear!BT54/100</f>
        <v>63.740903333604628</v>
      </c>
      <c r="DE54" s="88">
        <f>50%*Costs_FirstYear!BT54*Savings_FirstYear!BU54/100</f>
        <v>64.190405984479455</v>
      </c>
      <c r="DF54" s="88">
        <f>50%*Costs_FirstYear!BU54*Savings_FirstYear!BV54/100</f>
        <v>64.643118555704049</v>
      </c>
      <c r="DG54" s="88">
        <f>50%*Costs_FirstYear!BV54*Savings_FirstYear!BW54/100</f>
        <v>65.09951028047891</v>
      </c>
      <c r="DH54" s="88">
        <f>50%*Costs_FirstYear!BW54*Savings_FirstYear!BX54/100</f>
        <v>65.560020425219022</v>
      </c>
      <c r="DI54" s="88">
        <f>50%*Costs_FirstYear!BX54*Savings_FirstYear!BY54/100</f>
        <v>66.025142837084232</v>
      </c>
      <c r="DJ54" s="88">
        <f>50%*Costs_FirstYear!BY54*Savings_FirstYear!BZ54/100</f>
        <v>66.493550769374409</v>
      </c>
      <c r="DK54" s="88">
        <f>50%*Costs_FirstYear!BZ54*Savings_FirstYear!CA54/100</f>
        <v>66.964947687640645</v>
      </c>
      <c r="DL54" s="88">
        <f>50%*Costs_FirstYear!CA54*Savings_FirstYear!CB54/100</f>
        <v>67.43941337276496</v>
      </c>
      <c r="DM54" s="88">
        <f>50%*Costs_FirstYear!CB54*Savings_FirstYear!CC54/100</f>
        <v>67.917086749090302</v>
      </c>
    </row>
    <row r="55" spans="2:117" x14ac:dyDescent="0.35">
      <c r="B55" s="27" t="s">
        <v>2166</v>
      </c>
      <c r="C55" s="27" t="s">
        <v>2181</v>
      </c>
      <c r="D55" s="86">
        <f t="shared" si="37"/>
        <v>0</v>
      </c>
      <c r="E55" s="86">
        <f t="shared" si="0"/>
        <v>0</v>
      </c>
      <c r="F55" s="86">
        <f t="shared" si="1"/>
        <v>0</v>
      </c>
      <c r="G55" s="86">
        <f t="shared" si="2"/>
        <v>0</v>
      </c>
      <c r="H55" s="86">
        <f t="shared" si="3"/>
        <v>0</v>
      </c>
      <c r="I55" s="86">
        <f t="shared" si="4"/>
        <v>0</v>
      </c>
      <c r="J55" s="86">
        <f t="shared" si="5"/>
        <v>0</v>
      </c>
      <c r="K55" s="86">
        <f t="shared" si="6"/>
        <v>0</v>
      </c>
      <c r="L55" s="86">
        <f t="shared" si="7"/>
        <v>1.5499721260555703</v>
      </c>
      <c r="M55" s="86">
        <f t="shared" si="8"/>
        <v>3.1247536405287382</v>
      </c>
      <c r="N55" s="86">
        <f t="shared" si="9"/>
        <v>3.7722889128394423</v>
      </c>
      <c r="O55" s="86">
        <f t="shared" si="10"/>
        <v>5.0501526585197567</v>
      </c>
      <c r="P55" s="86">
        <f t="shared" si="11"/>
        <v>4.7445657575439997</v>
      </c>
      <c r="Q55" s="86">
        <f t="shared" si="12"/>
        <v>4.7455232749759348</v>
      </c>
      <c r="R55" s="86">
        <f t="shared" si="13"/>
        <v>4.7469554025400047</v>
      </c>
      <c r="S55" s="86">
        <f t="shared" si="14"/>
        <v>4.7505343910876032</v>
      </c>
      <c r="T55" s="86">
        <f t="shared" si="15"/>
        <v>4.757861014010996</v>
      </c>
      <c r="U55" s="86">
        <f t="shared" si="16"/>
        <v>4.7689452687116107</v>
      </c>
      <c r="V55" s="86">
        <f t="shared" si="17"/>
        <v>4.7848649521371023</v>
      </c>
      <c r="W55" s="86">
        <f t="shared" si="18"/>
        <v>4.8075065675900683</v>
      </c>
      <c r="X55" s="86">
        <f t="shared" si="19"/>
        <v>4.8351282303548082</v>
      </c>
      <c r="Y55" s="86">
        <f t="shared" si="20"/>
        <v>4.8660752597003469</v>
      </c>
      <c r="Z55" s="86">
        <f t="shared" si="21"/>
        <v>4.9003308516075563</v>
      </c>
      <c r="AA55" s="86">
        <f t="shared" si="22"/>
        <v>4.9390325017070111</v>
      </c>
      <c r="AB55" s="86">
        <f t="shared" si="23"/>
        <v>4.9808160166786175</v>
      </c>
      <c r="AC55" s="86">
        <f t="shared" si="24"/>
        <v>5.0257071478141713</v>
      </c>
      <c r="AD55" s="86">
        <f t="shared" si="25"/>
        <v>5.0737252181910337</v>
      </c>
      <c r="AE55" s="86">
        <f t="shared" si="26"/>
        <v>5.1248759522752172</v>
      </c>
      <c r="AF55" s="86">
        <f t="shared" si="27"/>
        <v>5.1768216642414373</v>
      </c>
      <c r="AG55" s="86">
        <f t="shared" si="28"/>
        <v>5.2263469237916063</v>
      </c>
      <c r="AH55" s="86">
        <f t="shared" si="29"/>
        <v>5.2762623293857374</v>
      </c>
      <c r="AI55" s="86">
        <f t="shared" si="30"/>
        <v>5.3266370350183481</v>
      </c>
      <c r="AJ55" s="86">
        <f t="shared" si="31"/>
        <v>5.3775065273826534</v>
      </c>
      <c r="AK55" s="86">
        <f t="shared" si="32"/>
        <v>5.4289089440980396</v>
      </c>
      <c r="AL55" s="86">
        <f t="shared" si="33"/>
        <v>5.4808871034443243</v>
      </c>
      <c r="AM55" s="86">
        <f t="shared" si="34"/>
        <v>5.5333165547014236</v>
      </c>
      <c r="AN55" s="86">
        <f t="shared" si="35"/>
        <v>5.5861876410220086</v>
      </c>
      <c r="AO55" s="86">
        <f t="shared" si="36"/>
        <v>5.6395183538983789</v>
      </c>
      <c r="AP55" s="87">
        <f>50%*Costs_FirstYear!AQ55*Savings_FirstYear!AR55/100</f>
        <v>0</v>
      </c>
      <c r="AQ55" s="87">
        <f>50%*Costs_FirstYear!AR55*Savings_FirstYear!AS55/100</f>
        <v>0</v>
      </c>
      <c r="AR55" s="87">
        <f>50%*Costs_FirstYear!AS55*Savings_FirstYear!AT55/100</f>
        <v>0</v>
      </c>
      <c r="AS55" s="87">
        <f>50%*Costs_FirstYear!AT55*Savings_FirstYear!AU55/100</f>
        <v>0</v>
      </c>
      <c r="AT55" s="87">
        <f>50%*Costs_FirstYear!AU55*Savings_FirstYear!AV55/100</f>
        <v>0</v>
      </c>
      <c r="AU55" s="87">
        <f>50%*Costs_FirstYear!AV55*Savings_FirstYear!AW55/100</f>
        <v>0</v>
      </c>
      <c r="AV55" s="87">
        <f>50%*Costs_FirstYear!AW55*Savings_FirstYear!AX55/100</f>
        <v>0</v>
      </c>
      <c r="AW55" s="87">
        <f>50%*Costs_FirstYear!AX55*Savings_FirstYear!AY55/100</f>
        <v>0</v>
      </c>
      <c r="AX55" s="87">
        <f>50%*Costs_FirstYear!AY55*Savings_FirstYear!AZ55/100</f>
        <v>0.77498606302778517</v>
      </c>
      <c r="AY55" s="87">
        <f>50%*Costs_FirstYear!AZ55*Savings_FirstYear!BA55/100</f>
        <v>1.5623768202643691</v>
      </c>
      <c r="AZ55" s="87">
        <f>50%*Costs_FirstYear!BA55*Savings_FirstYear!BB55/100</f>
        <v>1.8861444564197212</v>
      </c>
      <c r="BA55" s="87">
        <f>50%*Costs_FirstYear!BB55*Savings_FirstYear!BC55/100</f>
        <v>2.5250763292598783</v>
      </c>
      <c r="BB55" s="87">
        <f>50%*Costs_FirstYear!BC55*Savings_FirstYear!BD55/100</f>
        <v>2.3722828787719998</v>
      </c>
      <c r="BC55" s="87">
        <f>50%*Costs_FirstYear!BD55*Savings_FirstYear!BE55/100</f>
        <v>2.3727616374879674</v>
      </c>
      <c r="BD55" s="87">
        <f>50%*Costs_FirstYear!BE55*Savings_FirstYear!BF55/100</f>
        <v>2.3734777012700023</v>
      </c>
      <c r="BE55" s="87">
        <f>50%*Costs_FirstYear!BF55*Savings_FirstYear!BG55/100</f>
        <v>2.3752671955438016</v>
      </c>
      <c r="BF55" s="87">
        <f>50%*Costs_FirstYear!BG55*Savings_FirstYear!BH55/100</f>
        <v>2.378930507005498</v>
      </c>
      <c r="BG55" s="87">
        <f>50%*Costs_FirstYear!BH55*Savings_FirstYear!BI55/100</f>
        <v>2.3844726343558054</v>
      </c>
      <c r="BH55" s="87">
        <f>50%*Costs_FirstYear!BI55*Savings_FirstYear!BJ55/100</f>
        <v>2.3924324760685511</v>
      </c>
      <c r="BI55" s="87">
        <f>50%*Costs_FirstYear!BJ55*Savings_FirstYear!BK55/100</f>
        <v>2.4037532837950342</v>
      </c>
      <c r="BJ55" s="87">
        <f>50%*Costs_FirstYear!BK55*Savings_FirstYear!BL55/100</f>
        <v>2.4175641151774041</v>
      </c>
      <c r="BK55" s="87">
        <f>50%*Costs_FirstYear!BL55*Savings_FirstYear!BM55/100</f>
        <v>2.4330376298501735</v>
      </c>
      <c r="BL55" s="87">
        <f>50%*Costs_FirstYear!BM55*Savings_FirstYear!BN55/100</f>
        <v>2.4501654258037782</v>
      </c>
      <c r="BM55" s="87">
        <f>50%*Costs_FirstYear!BN55*Savings_FirstYear!BO55/100</f>
        <v>2.4695162508535056</v>
      </c>
      <c r="BN55" s="87">
        <f>50%*Costs_FirstYear!BO55*Savings_FirstYear!BP55/100</f>
        <v>2.4904080083393088</v>
      </c>
      <c r="BO55" s="87">
        <f>50%*Costs_FirstYear!BP55*Savings_FirstYear!BQ55/100</f>
        <v>2.5128535739070856</v>
      </c>
      <c r="BP55" s="87">
        <f>50%*Costs_FirstYear!BQ55*Savings_FirstYear!BR55/100</f>
        <v>2.5368626090955169</v>
      </c>
      <c r="BQ55" s="87">
        <f>50%*Costs_FirstYear!BR55*Savings_FirstYear!BS55/100</f>
        <v>2.5624379761376086</v>
      </c>
      <c r="BR55" s="87">
        <f>50%*Costs_FirstYear!BS55*Savings_FirstYear!BT55/100</f>
        <v>2.5884108321207187</v>
      </c>
      <c r="BS55" s="87">
        <f>50%*Costs_FirstYear!BT55*Savings_FirstYear!BU55/100</f>
        <v>2.6131734618958031</v>
      </c>
      <c r="BT55" s="87">
        <f>50%*Costs_FirstYear!BU55*Savings_FirstYear!BV55/100</f>
        <v>2.6381311646928687</v>
      </c>
      <c r="BU55" s="87">
        <f>50%*Costs_FirstYear!BV55*Savings_FirstYear!BW55/100</f>
        <v>2.663318517509174</v>
      </c>
      <c r="BV55" s="87">
        <f>50%*Costs_FirstYear!BW55*Savings_FirstYear!BX55/100</f>
        <v>2.6887532636913267</v>
      </c>
      <c r="BW55" s="87">
        <f>50%*Costs_FirstYear!BX55*Savings_FirstYear!BY55/100</f>
        <v>2.7144544720490198</v>
      </c>
      <c r="BX55" s="87">
        <f>50%*Costs_FirstYear!BY55*Savings_FirstYear!BZ55/100</f>
        <v>2.7404435517221621</v>
      </c>
      <c r="BY55" s="87">
        <f>50%*Costs_FirstYear!BZ55*Savings_FirstYear!CA55/100</f>
        <v>2.7666582773507118</v>
      </c>
      <c r="BZ55" s="87">
        <f>50%*Costs_FirstYear!CA55*Savings_FirstYear!CB55/100</f>
        <v>2.7930938205110043</v>
      </c>
      <c r="CA55" s="87">
        <f>50%*Costs_FirstYear!CB55*Savings_FirstYear!CC55/100</f>
        <v>2.8197591769491894</v>
      </c>
      <c r="CB55" s="88">
        <f>50%*Costs_FirstYear!AQ55*Savings_FirstYear!AR55/100</f>
        <v>0</v>
      </c>
      <c r="CC55" s="88">
        <f>50%*Costs_FirstYear!AR55*Savings_FirstYear!AS55/100</f>
        <v>0</v>
      </c>
      <c r="CD55" s="88">
        <f>50%*Costs_FirstYear!AS55*Savings_FirstYear!AT55/100</f>
        <v>0</v>
      </c>
      <c r="CE55" s="88">
        <f>50%*Costs_FirstYear!AT55*Savings_FirstYear!AU55/100</f>
        <v>0</v>
      </c>
      <c r="CF55" s="88">
        <f>50%*Costs_FirstYear!AU55*Savings_FirstYear!AV55/100</f>
        <v>0</v>
      </c>
      <c r="CG55" s="88">
        <f>50%*Costs_FirstYear!AV55*Savings_FirstYear!AW55/100</f>
        <v>0</v>
      </c>
      <c r="CH55" s="88">
        <f>50%*Costs_FirstYear!AW55*Savings_FirstYear!AX55/100</f>
        <v>0</v>
      </c>
      <c r="CI55" s="88">
        <f>50%*Costs_FirstYear!AX55*Savings_FirstYear!AY55/100</f>
        <v>0</v>
      </c>
      <c r="CJ55" s="88">
        <f>50%*Costs_FirstYear!AY55*Savings_FirstYear!AZ55/100</f>
        <v>0.77498606302778517</v>
      </c>
      <c r="CK55" s="88">
        <f>50%*Costs_FirstYear!AZ55*Savings_FirstYear!BA55/100</f>
        <v>1.5623768202643691</v>
      </c>
      <c r="CL55" s="88">
        <f>50%*Costs_FirstYear!BA55*Savings_FirstYear!BB55/100</f>
        <v>1.8861444564197212</v>
      </c>
      <c r="CM55" s="88">
        <f>50%*Costs_FirstYear!BB55*Savings_FirstYear!BC55/100</f>
        <v>2.5250763292598783</v>
      </c>
      <c r="CN55" s="88">
        <f>50%*Costs_FirstYear!BC55*Savings_FirstYear!BD55/100</f>
        <v>2.3722828787719998</v>
      </c>
      <c r="CO55" s="88">
        <f>50%*Costs_FirstYear!BD55*Savings_FirstYear!BE55/100</f>
        <v>2.3727616374879674</v>
      </c>
      <c r="CP55" s="88">
        <f>50%*Costs_FirstYear!BE55*Savings_FirstYear!BF55/100</f>
        <v>2.3734777012700023</v>
      </c>
      <c r="CQ55" s="88">
        <f>50%*Costs_FirstYear!BF55*Savings_FirstYear!BG55/100</f>
        <v>2.3752671955438016</v>
      </c>
      <c r="CR55" s="88">
        <f>50%*Costs_FirstYear!BG55*Savings_FirstYear!BH55/100</f>
        <v>2.378930507005498</v>
      </c>
      <c r="CS55" s="88">
        <f>50%*Costs_FirstYear!BH55*Savings_FirstYear!BI55/100</f>
        <v>2.3844726343558054</v>
      </c>
      <c r="CT55" s="88">
        <f>50%*Costs_FirstYear!BI55*Savings_FirstYear!BJ55/100</f>
        <v>2.3924324760685511</v>
      </c>
      <c r="CU55" s="88">
        <f>50%*Costs_FirstYear!BJ55*Savings_FirstYear!BK55/100</f>
        <v>2.4037532837950342</v>
      </c>
      <c r="CV55" s="88">
        <f>50%*Costs_FirstYear!BK55*Savings_FirstYear!BL55/100</f>
        <v>2.4175641151774041</v>
      </c>
      <c r="CW55" s="88">
        <f>50%*Costs_FirstYear!BL55*Savings_FirstYear!BM55/100</f>
        <v>2.4330376298501735</v>
      </c>
      <c r="CX55" s="88">
        <f>50%*Costs_FirstYear!BM55*Savings_FirstYear!BN55/100</f>
        <v>2.4501654258037782</v>
      </c>
      <c r="CY55" s="88">
        <f>50%*Costs_FirstYear!BN55*Savings_FirstYear!BO55/100</f>
        <v>2.4695162508535056</v>
      </c>
      <c r="CZ55" s="88">
        <f>50%*Costs_FirstYear!BO55*Savings_FirstYear!BP55/100</f>
        <v>2.4904080083393088</v>
      </c>
      <c r="DA55" s="88">
        <f>50%*Costs_FirstYear!BP55*Savings_FirstYear!BQ55/100</f>
        <v>2.5128535739070856</v>
      </c>
      <c r="DB55" s="88">
        <f>50%*Costs_FirstYear!BQ55*Savings_FirstYear!BR55/100</f>
        <v>2.5368626090955169</v>
      </c>
      <c r="DC55" s="88">
        <f>50%*Costs_FirstYear!BR55*Savings_FirstYear!BS55/100</f>
        <v>2.5624379761376086</v>
      </c>
      <c r="DD55" s="88">
        <f>50%*Costs_FirstYear!BS55*Savings_FirstYear!BT55/100</f>
        <v>2.5884108321207187</v>
      </c>
      <c r="DE55" s="88">
        <f>50%*Costs_FirstYear!BT55*Savings_FirstYear!BU55/100</f>
        <v>2.6131734618958031</v>
      </c>
      <c r="DF55" s="88">
        <f>50%*Costs_FirstYear!BU55*Savings_FirstYear!BV55/100</f>
        <v>2.6381311646928687</v>
      </c>
      <c r="DG55" s="88">
        <f>50%*Costs_FirstYear!BV55*Savings_FirstYear!BW55/100</f>
        <v>2.663318517509174</v>
      </c>
      <c r="DH55" s="88">
        <f>50%*Costs_FirstYear!BW55*Savings_FirstYear!BX55/100</f>
        <v>2.6887532636913267</v>
      </c>
      <c r="DI55" s="88">
        <f>50%*Costs_FirstYear!BX55*Savings_FirstYear!BY55/100</f>
        <v>2.7144544720490198</v>
      </c>
      <c r="DJ55" s="88">
        <f>50%*Costs_FirstYear!BY55*Savings_FirstYear!BZ55/100</f>
        <v>2.7404435517221621</v>
      </c>
      <c r="DK55" s="88">
        <f>50%*Costs_FirstYear!BZ55*Savings_FirstYear!CA55/100</f>
        <v>2.7666582773507118</v>
      </c>
      <c r="DL55" s="88">
        <f>50%*Costs_FirstYear!CA55*Savings_FirstYear!CB55/100</f>
        <v>2.7930938205110043</v>
      </c>
      <c r="DM55" s="88">
        <f>50%*Costs_FirstYear!CB55*Savings_FirstYear!CC55/100</f>
        <v>2.8197591769491894</v>
      </c>
    </row>
    <row r="56" spans="2:117" x14ac:dyDescent="0.35">
      <c r="B56" s="27" t="s">
        <v>2167</v>
      </c>
      <c r="C56" s="27" t="s">
        <v>223</v>
      </c>
      <c r="D56" s="86">
        <f t="shared" si="37"/>
        <v>0</v>
      </c>
      <c r="E56" s="86">
        <f t="shared" si="0"/>
        <v>0</v>
      </c>
      <c r="F56" s="86">
        <f t="shared" si="1"/>
        <v>0</v>
      </c>
      <c r="G56" s="86">
        <f t="shared" si="2"/>
        <v>0</v>
      </c>
      <c r="H56" s="86">
        <f t="shared" si="3"/>
        <v>0</v>
      </c>
      <c r="I56" s="86">
        <f t="shared" si="4"/>
        <v>0</v>
      </c>
      <c r="J56" s="86">
        <f t="shared" si="5"/>
        <v>0</v>
      </c>
      <c r="K56" s="86">
        <f t="shared" si="6"/>
        <v>0</v>
      </c>
      <c r="L56" s="86">
        <f t="shared" si="7"/>
        <v>1.198434346612308</v>
      </c>
      <c r="M56" s="86">
        <f t="shared" si="8"/>
        <v>2.4114378797607863</v>
      </c>
      <c r="N56" s="86">
        <f t="shared" si="9"/>
        <v>2.9055737689111756</v>
      </c>
      <c r="O56" s="86">
        <f t="shared" si="10"/>
        <v>3.8823370186721395</v>
      </c>
      <c r="P56" s="86">
        <f t="shared" si="11"/>
        <v>3.640327413631312</v>
      </c>
      <c r="Q56" s="86">
        <f t="shared" si="12"/>
        <v>3.6339184911070985</v>
      </c>
      <c r="R56" s="86">
        <f t="shared" si="13"/>
        <v>3.627815964927418</v>
      </c>
      <c r="S56" s="86">
        <f t="shared" si="14"/>
        <v>3.6233116332995361</v>
      </c>
      <c r="T56" s="86">
        <f t="shared" si="15"/>
        <v>3.6216370413879422</v>
      </c>
      <c r="U56" s="86">
        <f t="shared" si="16"/>
        <v>3.6227889509864948</v>
      </c>
      <c r="V56" s="86">
        <f t="shared" si="17"/>
        <v>3.6275896642919143</v>
      </c>
      <c r="W56" s="86">
        <f t="shared" si="18"/>
        <v>3.6374835344165444</v>
      </c>
      <c r="X56" s="86">
        <f t="shared" si="19"/>
        <v>3.6511165081018184</v>
      </c>
      <c r="Y56" s="86">
        <f t="shared" si="20"/>
        <v>3.6672062922884545</v>
      </c>
      <c r="Z56" s="86">
        <f t="shared" si="21"/>
        <v>3.6857296379900752</v>
      </c>
      <c r="AA56" s="86">
        <f t="shared" si="22"/>
        <v>3.7075640916570296</v>
      </c>
      <c r="AB56" s="86">
        <f t="shared" si="23"/>
        <v>3.7316556296576398</v>
      </c>
      <c r="AC56" s="86">
        <f t="shared" si="24"/>
        <v>3.758014252349378</v>
      </c>
      <c r="AD56" s="86">
        <f t="shared" si="25"/>
        <v>3.7866448825419985</v>
      </c>
      <c r="AE56" s="86">
        <f t="shared" si="26"/>
        <v>3.8175418797077851</v>
      </c>
      <c r="AF56" s="86">
        <f t="shared" si="27"/>
        <v>3.8489049883991266</v>
      </c>
      <c r="AG56" s="86">
        <f t="shared" si="28"/>
        <v>3.8761195265859683</v>
      </c>
      <c r="AH56" s="86">
        <f t="shared" si="29"/>
        <v>3.9034845791176331</v>
      </c>
      <c r="AI56" s="86">
        <f t="shared" si="30"/>
        <v>3.9310513615956513</v>
      </c>
      <c r="AJ56" s="86">
        <f t="shared" si="31"/>
        <v>3.9588448972101236</v>
      </c>
      <c r="AK56" s="86">
        <f t="shared" si="32"/>
        <v>3.9868921569826705</v>
      </c>
      <c r="AL56" s="86">
        <f t="shared" si="33"/>
        <v>4.0152236460427408</v>
      </c>
      <c r="AM56" s="86">
        <f t="shared" si="34"/>
        <v>4.0437416559083061</v>
      </c>
      <c r="AN56" s="86">
        <f t="shared" si="35"/>
        <v>4.0724328807360068</v>
      </c>
      <c r="AO56" s="86">
        <f t="shared" si="36"/>
        <v>4.1013054187578915</v>
      </c>
      <c r="AP56" s="87">
        <f>50%*Costs_FirstYear!AQ56*Savings_FirstYear!AR56/100</f>
        <v>0</v>
      </c>
      <c r="AQ56" s="87">
        <f>50%*Costs_FirstYear!AR56*Savings_FirstYear!AS56/100</f>
        <v>0</v>
      </c>
      <c r="AR56" s="87">
        <f>50%*Costs_FirstYear!AS56*Savings_FirstYear!AT56/100</f>
        <v>0</v>
      </c>
      <c r="AS56" s="87">
        <f>50%*Costs_FirstYear!AT56*Savings_FirstYear!AU56/100</f>
        <v>0</v>
      </c>
      <c r="AT56" s="87">
        <f>50%*Costs_FirstYear!AU56*Savings_FirstYear!AV56/100</f>
        <v>0</v>
      </c>
      <c r="AU56" s="87">
        <f>50%*Costs_FirstYear!AV56*Savings_FirstYear!AW56/100</f>
        <v>0</v>
      </c>
      <c r="AV56" s="87">
        <f>50%*Costs_FirstYear!AW56*Savings_FirstYear!AX56/100</f>
        <v>0</v>
      </c>
      <c r="AW56" s="87">
        <f>50%*Costs_FirstYear!AX56*Savings_FirstYear!AY56/100</f>
        <v>0</v>
      </c>
      <c r="AX56" s="87">
        <f>50%*Costs_FirstYear!AY56*Savings_FirstYear!AZ56/100</f>
        <v>0.59921717330615398</v>
      </c>
      <c r="AY56" s="87">
        <f>50%*Costs_FirstYear!AZ56*Savings_FirstYear!BA56/100</f>
        <v>1.2057189398803931</v>
      </c>
      <c r="AZ56" s="87">
        <f>50%*Costs_FirstYear!BA56*Savings_FirstYear!BB56/100</f>
        <v>1.4527868844555878</v>
      </c>
      <c r="BA56" s="87">
        <f>50%*Costs_FirstYear!BB56*Savings_FirstYear!BC56/100</f>
        <v>1.9411685093360698</v>
      </c>
      <c r="BB56" s="87">
        <f>50%*Costs_FirstYear!BC56*Savings_FirstYear!BD56/100</f>
        <v>1.820163706815656</v>
      </c>
      <c r="BC56" s="87">
        <f>50%*Costs_FirstYear!BD56*Savings_FirstYear!BE56/100</f>
        <v>1.8169592455535493</v>
      </c>
      <c r="BD56" s="87">
        <f>50%*Costs_FirstYear!BE56*Savings_FirstYear!BF56/100</f>
        <v>1.813907982463709</v>
      </c>
      <c r="BE56" s="87">
        <f>50%*Costs_FirstYear!BF56*Savings_FirstYear!BG56/100</f>
        <v>1.811655816649768</v>
      </c>
      <c r="BF56" s="87">
        <f>50%*Costs_FirstYear!BG56*Savings_FirstYear!BH56/100</f>
        <v>1.8108185206939711</v>
      </c>
      <c r="BG56" s="87">
        <f>50%*Costs_FirstYear!BH56*Savings_FirstYear!BI56/100</f>
        <v>1.8113944754932474</v>
      </c>
      <c r="BH56" s="87">
        <f>50%*Costs_FirstYear!BI56*Savings_FirstYear!BJ56/100</f>
        <v>1.8137948321459572</v>
      </c>
      <c r="BI56" s="87">
        <f>50%*Costs_FirstYear!BJ56*Savings_FirstYear!BK56/100</f>
        <v>1.8187417672082722</v>
      </c>
      <c r="BJ56" s="87">
        <f>50%*Costs_FirstYear!BK56*Savings_FirstYear!BL56/100</f>
        <v>1.8255582540509092</v>
      </c>
      <c r="BK56" s="87">
        <f>50%*Costs_FirstYear!BL56*Savings_FirstYear!BM56/100</f>
        <v>1.8336031461442273</v>
      </c>
      <c r="BL56" s="87">
        <f>50%*Costs_FirstYear!BM56*Savings_FirstYear!BN56/100</f>
        <v>1.8428648189950376</v>
      </c>
      <c r="BM56" s="87">
        <f>50%*Costs_FirstYear!BN56*Savings_FirstYear!BO56/100</f>
        <v>1.8537820458285148</v>
      </c>
      <c r="BN56" s="87">
        <f>50%*Costs_FirstYear!BO56*Savings_FirstYear!BP56/100</f>
        <v>1.8658278148288199</v>
      </c>
      <c r="BO56" s="87">
        <f>50%*Costs_FirstYear!BP56*Savings_FirstYear!BQ56/100</f>
        <v>1.879007126174689</v>
      </c>
      <c r="BP56" s="87">
        <f>50%*Costs_FirstYear!BQ56*Savings_FirstYear!BR56/100</f>
        <v>1.8933224412709992</v>
      </c>
      <c r="BQ56" s="87">
        <f>50%*Costs_FirstYear!BR56*Savings_FirstYear!BS56/100</f>
        <v>1.9087709398538926</v>
      </c>
      <c r="BR56" s="87">
        <f>50%*Costs_FirstYear!BS56*Savings_FirstYear!BT56/100</f>
        <v>1.9244524941995633</v>
      </c>
      <c r="BS56" s="87">
        <f>50%*Costs_FirstYear!BT56*Savings_FirstYear!BU56/100</f>
        <v>1.9380597632929841</v>
      </c>
      <c r="BT56" s="87">
        <f>50%*Costs_FirstYear!BU56*Savings_FirstYear!BV56/100</f>
        <v>1.9517422895588166</v>
      </c>
      <c r="BU56" s="87">
        <f>50%*Costs_FirstYear!BV56*Savings_FirstYear!BW56/100</f>
        <v>1.9655256807978256</v>
      </c>
      <c r="BV56" s="87">
        <f>50%*Costs_FirstYear!BW56*Savings_FirstYear!BX56/100</f>
        <v>1.9794224486050618</v>
      </c>
      <c r="BW56" s="87">
        <f>50%*Costs_FirstYear!BX56*Savings_FirstYear!BY56/100</f>
        <v>1.9934460784913353</v>
      </c>
      <c r="BX56" s="87">
        <f>50%*Costs_FirstYear!BY56*Savings_FirstYear!BZ56/100</f>
        <v>2.0076118230213704</v>
      </c>
      <c r="BY56" s="87">
        <f>50%*Costs_FirstYear!BZ56*Savings_FirstYear!CA56/100</f>
        <v>2.0218708279541531</v>
      </c>
      <c r="BZ56" s="87">
        <f>50%*Costs_FirstYear!CA56*Savings_FirstYear!CB56/100</f>
        <v>2.0362164403680034</v>
      </c>
      <c r="CA56" s="87">
        <f>50%*Costs_FirstYear!CB56*Savings_FirstYear!CC56/100</f>
        <v>2.0506527093789457</v>
      </c>
      <c r="CB56" s="88">
        <f>50%*Costs_FirstYear!AQ56*Savings_FirstYear!AR56/100</f>
        <v>0</v>
      </c>
      <c r="CC56" s="88">
        <f>50%*Costs_FirstYear!AR56*Savings_FirstYear!AS56/100</f>
        <v>0</v>
      </c>
      <c r="CD56" s="88">
        <f>50%*Costs_FirstYear!AS56*Savings_FirstYear!AT56/100</f>
        <v>0</v>
      </c>
      <c r="CE56" s="88">
        <f>50%*Costs_FirstYear!AT56*Savings_FirstYear!AU56/100</f>
        <v>0</v>
      </c>
      <c r="CF56" s="88">
        <f>50%*Costs_FirstYear!AU56*Savings_FirstYear!AV56/100</f>
        <v>0</v>
      </c>
      <c r="CG56" s="88">
        <f>50%*Costs_FirstYear!AV56*Savings_FirstYear!AW56/100</f>
        <v>0</v>
      </c>
      <c r="CH56" s="88">
        <f>50%*Costs_FirstYear!AW56*Savings_FirstYear!AX56/100</f>
        <v>0</v>
      </c>
      <c r="CI56" s="88">
        <f>50%*Costs_FirstYear!AX56*Savings_FirstYear!AY56/100</f>
        <v>0</v>
      </c>
      <c r="CJ56" s="88">
        <f>50%*Costs_FirstYear!AY56*Savings_FirstYear!AZ56/100</f>
        <v>0.59921717330615398</v>
      </c>
      <c r="CK56" s="88">
        <f>50%*Costs_FirstYear!AZ56*Savings_FirstYear!BA56/100</f>
        <v>1.2057189398803931</v>
      </c>
      <c r="CL56" s="88">
        <f>50%*Costs_FirstYear!BA56*Savings_FirstYear!BB56/100</f>
        <v>1.4527868844555878</v>
      </c>
      <c r="CM56" s="88">
        <f>50%*Costs_FirstYear!BB56*Savings_FirstYear!BC56/100</f>
        <v>1.9411685093360698</v>
      </c>
      <c r="CN56" s="88">
        <f>50%*Costs_FirstYear!BC56*Savings_FirstYear!BD56/100</f>
        <v>1.820163706815656</v>
      </c>
      <c r="CO56" s="88">
        <f>50%*Costs_FirstYear!BD56*Savings_FirstYear!BE56/100</f>
        <v>1.8169592455535493</v>
      </c>
      <c r="CP56" s="88">
        <f>50%*Costs_FirstYear!BE56*Savings_FirstYear!BF56/100</f>
        <v>1.813907982463709</v>
      </c>
      <c r="CQ56" s="88">
        <f>50%*Costs_FirstYear!BF56*Savings_FirstYear!BG56/100</f>
        <v>1.811655816649768</v>
      </c>
      <c r="CR56" s="88">
        <f>50%*Costs_FirstYear!BG56*Savings_FirstYear!BH56/100</f>
        <v>1.8108185206939711</v>
      </c>
      <c r="CS56" s="88">
        <f>50%*Costs_FirstYear!BH56*Savings_FirstYear!BI56/100</f>
        <v>1.8113944754932474</v>
      </c>
      <c r="CT56" s="88">
        <f>50%*Costs_FirstYear!BI56*Savings_FirstYear!BJ56/100</f>
        <v>1.8137948321459572</v>
      </c>
      <c r="CU56" s="88">
        <f>50%*Costs_FirstYear!BJ56*Savings_FirstYear!BK56/100</f>
        <v>1.8187417672082722</v>
      </c>
      <c r="CV56" s="88">
        <f>50%*Costs_FirstYear!BK56*Savings_FirstYear!BL56/100</f>
        <v>1.8255582540509092</v>
      </c>
      <c r="CW56" s="88">
        <f>50%*Costs_FirstYear!BL56*Savings_FirstYear!BM56/100</f>
        <v>1.8336031461442273</v>
      </c>
      <c r="CX56" s="88">
        <f>50%*Costs_FirstYear!BM56*Savings_FirstYear!BN56/100</f>
        <v>1.8428648189950376</v>
      </c>
      <c r="CY56" s="88">
        <f>50%*Costs_FirstYear!BN56*Savings_FirstYear!BO56/100</f>
        <v>1.8537820458285148</v>
      </c>
      <c r="CZ56" s="88">
        <f>50%*Costs_FirstYear!BO56*Savings_FirstYear!BP56/100</f>
        <v>1.8658278148288199</v>
      </c>
      <c r="DA56" s="88">
        <f>50%*Costs_FirstYear!BP56*Savings_FirstYear!BQ56/100</f>
        <v>1.879007126174689</v>
      </c>
      <c r="DB56" s="88">
        <f>50%*Costs_FirstYear!BQ56*Savings_FirstYear!BR56/100</f>
        <v>1.8933224412709992</v>
      </c>
      <c r="DC56" s="88">
        <f>50%*Costs_FirstYear!BR56*Savings_FirstYear!BS56/100</f>
        <v>1.9087709398538926</v>
      </c>
      <c r="DD56" s="88">
        <f>50%*Costs_FirstYear!BS56*Savings_FirstYear!BT56/100</f>
        <v>1.9244524941995633</v>
      </c>
      <c r="DE56" s="88">
        <f>50%*Costs_FirstYear!BT56*Savings_FirstYear!BU56/100</f>
        <v>1.9380597632929841</v>
      </c>
      <c r="DF56" s="88">
        <f>50%*Costs_FirstYear!BU56*Savings_FirstYear!BV56/100</f>
        <v>1.9517422895588166</v>
      </c>
      <c r="DG56" s="88">
        <f>50%*Costs_FirstYear!BV56*Savings_FirstYear!BW56/100</f>
        <v>1.9655256807978256</v>
      </c>
      <c r="DH56" s="88">
        <f>50%*Costs_FirstYear!BW56*Savings_FirstYear!BX56/100</f>
        <v>1.9794224486050618</v>
      </c>
      <c r="DI56" s="88">
        <f>50%*Costs_FirstYear!BX56*Savings_FirstYear!BY56/100</f>
        <v>1.9934460784913353</v>
      </c>
      <c r="DJ56" s="88">
        <f>50%*Costs_FirstYear!BY56*Savings_FirstYear!BZ56/100</f>
        <v>2.0076118230213704</v>
      </c>
      <c r="DK56" s="88">
        <f>50%*Costs_FirstYear!BZ56*Savings_FirstYear!CA56/100</f>
        <v>2.0218708279541531</v>
      </c>
      <c r="DL56" s="88">
        <f>50%*Costs_FirstYear!CA56*Savings_FirstYear!CB56/100</f>
        <v>2.0362164403680034</v>
      </c>
      <c r="DM56" s="88">
        <f>50%*Costs_FirstYear!CB56*Savings_FirstYear!CC56/100</f>
        <v>2.0506527093789457</v>
      </c>
    </row>
    <row r="57" spans="2:117" ht="18" thickBot="1" x14ac:dyDescent="0.4">
      <c r="B57" s="27" t="s">
        <v>2168</v>
      </c>
      <c r="C57" s="27" t="s">
        <v>53</v>
      </c>
      <c r="D57" s="86">
        <f t="shared" si="37"/>
        <v>0</v>
      </c>
      <c r="E57" s="86">
        <f t="shared" si="0"/>
        <v>0</v>
      </c>
      <c r="F57" s="86">
        <f t="shared" si="1"/>
        <v>0</v>
      </c>
      <c r="G57" s="86">
        <f t="shared" si="2"/>
        <v>0</v>
      </c>
      <c r="H57" s="86">
        <f t="shared" si="3"/>
        <v>0</v>
      </c>
      <c r="I57" s="86">
        <f t="shared" si="4"/>
        <v>0</v>
      </c>
      <c r="J57" s="86">
        <f t="shared" si="5"/>
        <v>0</v>
      </c>
      <c r="K57" s="86">
        <f t="shared" si="6"/>
        <v>0</v>
      </c>
      <c r="L57" s="86">
        <f t="shared" si="7"/>
        <v>0.11069376168539775</v>
      </c>
      <c r="M57" s="86">
        <f t="shared" si="8"/>
        <v>0.22315932589736537</v>
      </c>
      <c r="N57" s="86">
        <f t="shared" si="9"/>
        <v>0.26940410276213356</v>
      </c>
      <c r="O57" s="86">
        <f t="shared" si="10"/>
        <v>0.36066480516632315</v>
      </c>
      <c r="P57" s="86">
        <f t="shared" si="11"/>
        <v>0.33884082328809884</v>
      </c>
      <c r="Q57" s="86">
        <f t="shared" si="12"/>
        <v>0.338909205941334</v>
      </c>
      <c r="R57" s="86">
        <f t="shared" si="13"/>
        <v>0.33901148364337474</v>
      </c>
      <c r="S57" s="86">
        <f t="shared" si="14"/>
        <v>0.33926708288848562</v>
      </c>
      <c r="T57" s="86">
        <f t="shared" si="15"/>
        <v>0.3397903254927927</v>
      </c>
      <c r="U57" s="86">
        <f t="shared" si="16"/>
        <v>0.34058192543685917</v>
      </c>
      <c r="V57" s="86">
        <f t="shared" si="17"/>
        <v>0.34171885532971658</v>
      </c>
      <c r="W57" s="86">
        <f t="shared" si="18"/>
        <v>0.34333584285032509</v>
      </c>
      <c r="X57" s="86">
        <f t="shared" si="19"/>
        <v>0.34530848848958284</v>
      </c>
      <c r="Y57" s="86">
        <f t="shared" si="20"/>
        <v>0.34751862055174049</v>
      </c>
      <c r="Z57" s="86">
        <f t="shared" si="21"/>
        <v>0.34996503895064335</v>
      </c>
      <c r="AA57" s="86">
        <f t="shared" si="22"/>
        <v>0.35272897977314238</v>
      </c>
      <c r="AB57" s="86">
        <f t="shared" si="23"/>
        <v>0.35571301695090485</v>
      </c>
      <c r="AC57" s="86">
        <f t="shared" si="24"/>
        <v>0.35891898955400753</v>
      </c>
      <c r="AD57" s="86">
        <f t="shared" si="25"/>
        <v>0.36234827757121574</v>
      </c>
      <c r="AE57" s="86">
        <f t="shared" si="26"/>
        <v>0.36600128982451141</v>
      </c>
      <c r="AF57" s="86">
        <f t="shared" si="27"/>
        <v>0.36971107670667941</v>
      </c>
      <c r="AG57" s="86">
        <f t="shared" si="28"/>
        <v>0.37324800307193273</v>
      </c>
      <c r="AH57" s="86">
        <f t="shared" si="29"/>
        <v>0.37681279234677467</v>
      </c>
      <c r="AI57" s="86">
        <f t="shared" si="30"/>
        <v>0.38041038327536691</v>
      </c>
      <c r="AJ57" s="86">
        <f t="shared" si="31"/>
        <v>0.38404331019719573</v>
      </c>
      <c r="AK57" s="86">
        <f t="shared" si="32"/>
        <v>0.38771429677191965</v>
      </c>
      <c r="AL57" s="86">
        <f t="shared" si="33"/>
        <v>0.3914264009361188</v>
      </c>
      <c r="AM57" s="86">
        <f t="shared" si="34"/>
        <v>0.39517073484070248</v>
      </c>
      <c r="AN57" s="86">
        <f t="shared" si="35"/>
        <v>0.39894660882632865</v>
      </c>
      <c r="AO57" s="86">
        <f t="shared" si="36"/>
        <v>0.40275530778446561</v>
      </c>
      <c r="AP57" s="87">
        <f>50%*Costs_FirstYear!AQ57*Savings_FirstYear!AR57/100</f>
        <v>0</v>
      </c>
      <c r="AQ57" s="87">
        <f>50%*Costs_FirstYear!AR57*Savings_FirstYear!AS57/100</f>
        <v>0</v>
      </c>
      <c r="AR57" s="87">
        <f>50%*Costs_FirstYear!AS57*Savings_FirstYear!AT57/100</f>
        <v>0</v>
      </c>
      <c r="AS57" s="87">
        <f>50%*Costs_FirstYear!AT57*Savings_FirstYear!AU57/100</f>
        <v>0</v>
      </c>
      <c r="AT57" s="87">
        <f>50%*Costs_FirstYear!AU57*Savings_FirstYear!AV57/100</f>
        <v>0</v>
      </c>
      <c r="AU57" s="87">
        <f>50%*Costs_FirstYear!AV57*Savings_FirstYear!AW57/100</f>
        <v>0</v>
      </c>
      <c r="AV57" s="87">
        <f>50%*Costs_FirstYear!AW57*Savings_FirstYear!AX57/100</f>
        <v>0</v>
      </c>
      <c r="AW57" s="87">
        <f>50%*Costs_FirstYear!AX57*Savings_FirstYear!AY57/100</f>
        <v>0</v>
      </c>
      <c r="AX57" s="87">
        <f>50%*Costs_FirstYear!AY57*Savings_FirstYear!AZ57/100</f>
        <v>5.5346880842698877E-2</v>
      </c>
      <c r="AY57" s="87">
        <f>50%*Costs_FirstYear!AZ57*Savings_FirstYear!BA57/100</f>
        <v>0.11157966294868268</v>
      </c>
      <c r="AZ57" s="87">
        <f>50%*Costs_FirstYear!BA57*Savings_FirstYear!BB57/100</f>
        <v>0.13470205138106678</v>
      </c>
      <c r="BA57" s="87">
        <f>50%*Costs_FirstYear!BB57*Savings_FirstYear!BC57/100</f>
        <v>0.18033240258316158</v>
      </c>
      <c r="BB57" s="87">
        <f>50%*Costs_FirstYear!BC57*Savings_FirstYear!BD57/100</f>
        <v>0.16942041164404942</v>
      </c>
      <c r="BC57" s="87">
        <f>50%*Costs_FirstYear!BD57*Savings_FirstYear!BE57/100</f>
        <v>0.169454602970667</v>
      </c>
      <c r="BD57" s="87">
        <f>50%*Costs_FirstYear!BE57*Savings_FirstYear!BF57/100</f>
        <v>0.16950574182168737</v>
      </c>
      <c r="BE57" s="87">
        <f>50%*Costs_FirstYear!BF57*Savings_FirstYear!BG57/100</f>
        <v>0.16963354144424281</v>
      </c>
      <c r="BF57" s="87">
        <f>50%*Costs_FirstYear!BG57*Savings_FirstYear!BH57/100</f>
        <v>0.16989516274639635</v>
      </c>
      <c r="BG57" s="87">
        <f>50%*Costs_FirstYear!BH57*Savings_FirstYear!BI57/100</f>
        <v>0.17029096271842958</v>
      </c>
      <c r="BH57" s="87">
        <f>50%*Costs_FirstYear!BI57*Savings_FirstYear!BJ57/100</f>
        <v>0.17085942766485829</v>
      </c>
      <c r="BI57" s="87">
        <f>50%*Costs_FirstYear!BJ57*Savings_FirstYear!BK57/100</f>
        <v>0.17166792142516255</v>
      </c>
      <c r="BJ57" s="87">
        <f>50%*Costs_FirstYear!BK57*Savings_FirstYear!BL57/100</f>
        <v>0.17265424424479142</v>
      </c>
      <c r="BK57" s="87">
        <f>50%*Costs_FirstYear!BL57*Savings_FirstYear!BM57/100</f>
        <v>0.17375931027587024</v>
      </c>
      <c r="BL57" s="87">
        <f>50%*Costs_FirstYear!BM57*Savings_FirstYear!BN57/100</f>
        <v>0.17498251947532167</v>
      </c>
      <c r="BM57" s="87">
        <f>50%*Costs_FirstYear!BN57*Savings_FirstYear!BO57/100</f>
        <v>0.17636448988657119</v>
      </c>
      <c r="BN57" s="87">
        <f>50%*Costs_FirstYear!BO57*Savings_FirstYear!BP57/100</f>
        <v>0.17785650847545242</v>
      </c>
      <c r="BO57" s="87">
        <f>50%*Costs_FirstYear!BP57*Savings_FirstYear!BQ57/100</f>
        <v>0.17945949477700376</v>
      </c>
      <c r="BP57" s="87">
        <f>50%*Costs_FirstYear!BQ57*Savings_FirstYear!BR57/100</f>
        <v>0.18117413878560787</v>
      </c>
      <c r="BQ57" s="87">
        <f>50%*Costs_FirstYear!BR57*Savings_FirstYear!BS57/100</f>
        <v>0.18300064491225571</v>
      </c>
      <c r="BR57" s="87">
        <f>50%*Costs_FirstYear!BS57*Savings_FirstYear!BT57/100</f>
        <v>0.1848555383533397</v>
      </c>
      <c r="BS57" s="87">
        <f>50%*Costs_FirstYear!BT57*Savings_FirstYear!BU57/100</f>
        <v>0.18662400153596637</v>
      </c>
      <c r="BT57" s="87">
        <f>50%*Costs_FirstYear!BU57*Savings_FirstYear!BV57/100</f>
        <v>0.18840639617338734</v>
      </c>
      <c r="BU57" s="87">
        <f>50%*Costs_FirstYear!BV57*Savings_FirstYear!BW57/100</f>
        <v>0.19020519163768346</v>
      </c>
      <c r="BV57" s="87">
        <f>50%*Costs_FirstYear!BW57*Savings_FirstYear!BX57/100</f>
        <v>0.19202165509859787</v>
      </c>
      <c r="BW57" s="87">
        <f>50%*Costs_FirstYear!BX57*Savings_FirstYear!BY57/100</f>
        <v>0.19385714838595983</v>
      </c>
      <c r="BX57" s="87">
        <f>50%*Costs_FirstYear!BY57*Savings_FirstYear!BZ57/100</f>
        <v>0.1957132004680594</v>
      </c>
      <c r="BY57" s="87">
        <f>50%*Costs_FirstYear!BZ57*Savings_FirstYear!CA57/100</f>
        <v>0.19758536742035124</v>
      </c>
      <c r="BZ57" s="87">
        <f>50%*Costs_FirstYear!CA57*Savings_FirstYear!CB57/100</f>
        <v>0.19947330441316433</v>
      </c>
      <c r="CA57" s="87">
        <f>50%*Costs_FirstYear!CB57*Savings_FirstYear!CC57/100</f>
        <v>0.20137765389223281</v>
      </c>
      <c r="CB57" s="88">
        <f>50%*Costs_FirstYear!AQ57*Savings_FirstYear!AR57/100</f>
        <v>0</v>
      </c>
      <c r="CC57" s="88">
        <f>50%*Costs_FirstYear!AR57*Savings_FirstYear!AS57/100</f>
        <v>0</v>
      </c>
      <c r="CD57" s="88">
        <f>50%*Costs_FirstYear!AS57*Savings_FirstYear!AT57/100</f>
        <v>0</v>
      </c>
      <c r="CE57" s="88">
        <f>50%*Costs_FirstYear!AT57*Savings_FirstYear!AU57/100</f>
        <v>0</v>
      </c>
      <c r="CF57" s="88">
        <f>50%*Costs_FirstYear!AU57*Savings_FirstYear!AV57/100</f>
        <v>0</v>
      </c>
      <c r="CG57" s="88">
        <f>50%*Costs_FirstYear!AV57*Savings_FirstYear!AW57/100</f>
        <v>0</v>
      </c>
      <c r="CH57" s="88">
        <f>50%*Costs_FirstYear!AW57*Savings_FirstYear!AX57/100</f>
        <v>0</v>
      </c>
      <c r="CI57" s="88">
        <f>50%*Costs_FirstYear!AX57*Savings_FirstYear!AY57/100</f>
        <v>0</v>
      </c>
      <c r="CJ57" s="88">
        <f>50%*Costs_FirstYear!AY57*Savings_FirstYear!AZ57/100</f>
        <v>5.5346880842698877E-2</v>
      </c>
      <c r="CK57" s="88">
        <f>50%*Costs_FirstYear!AZ57*Savings_FirstYear!BA57/100</f>
        <v>0.11157966294868268</v>
      </c>
      <c r="CL57" s="88">
        <f>50%*Costs_FirstYear!BA57*Savings_FirstYear!BB57/100</f>
        <v>0.13470205138106678</v>
      </c>
      <c r="CM57" s="88">
        <f>50%*Costs_FirstYear!BB57*Savings_FirstYear!BC57/100</f>
        <v>0.18033240258316158</v>
      </c>
      <c r="CN57" s="88">
        <f>50%*Costs_FirstYear!BC57*Savings_FirstYear!BD57/100</f>
        <v>0.16942041164404942</v>
      </c>
      <c r="CO57" s="88">
        <f>50%*Costs_FirstYear!BD57*Savings_FirstYear!BE57/100</f>
        <v>0.169454602970667</v>
      </c>
      <c r="CP57" s="88">
        <f>50%*Costs_FirstYear!BE57*Savings_FirstYear!BF57/100</f>
        <v>0.16950574182168737</v>
      </c>
      <c r="CQ57" s="88">
        <f>50%*Costs_FirstYear!BF57*Savings_FirstYear!BG57/100</f>
        <v>0.16963354144424281</v>
      </c>
      <c r="CR57" s="88">
        <f>50%*Costs_FirstYear!BG57*Savings_FirstYear!BH57/100</f>
        <v>0.16989516274639635</v>
      </c>
      <c r="CS57" s="88">
        <f>50%*Costs_FirstYear!BH57*Savings_FirstYear!BI57/100</f>
        <v>0.17029096271842958</v>
      </c>
      <c r="CT57" s="88">
        <f>50%*Costs_FirstYear!BI57*Savings_FirstYear!BJ57/100</f>
        <v>0.17085942766485829</v>
      </c>
      <c r="CU57" s="88">
        <f>50%*Costs_FirstYear!BJ57*Savings_FirstYear!BK57/100</f>
        <v>0.17166792142516255</v>
      </c>
      <c r="CV57" s="88">
        <f>50%*Costs_FirstYear!BK57*Savings_FirstYear!BL57/100</f>
        <v>0.17265424424479142</v>
      </c>
      <c r="CW57" s="88">
        <f>50%*Costs_FirstYear!BL57*Savings_FirstYear!BM57/100</f>
        <v>0.17375931027587024</v>
      </c>
      <c r="CX57" s="88">
        <f>50%*Costs_FirstYear!BM57*Savings_FirstYear!BN57/100</f>
        <v>0.17498251947532167</v>
      </c>
      <c r="CY57" s="88">
        <f>50%*Costs_FirstYear!BN57*Savings_FirstYear!BO57/100</f>
        <v>0.17636448988657119</v>
      </c>
      <c r="CZ57" s="88">
        <f>50%*Costs_FirstYear!BO57*Savings_FirstYear!BP57/100</f>
        <v>0.17785650847545242</v>
      </c>
      <c r="DA57" s="88">
        <f>50%*Costs_FirstYear!BP57*Savings_FirstYear!BQ57/100</f>
        <v>0.17945949477700376</v>
      </c>
      <c r="DB57" s="88">
        <f>50%*Costs_FirstYear!BQ57*Savings_FirstYear!BR57/100</f>
        <v>0.18117413878560787</v>
      </c>
      <c r="DC57" s="88">
        <f>50%*Costs_FirstYear!BR57*Savings_FirstYear!BS57/100</f>
        <v>0.18300064491225571</v>
      </c>
      <c r="DD57" s="88">
        <f>50%*Costs_FirstYear!BS57*Savings_FirstYear!BT57/100</f>
        <v>0.1848555383533397</v>
      </c>
      <c r="DE57" s="88">
        <f>50%*Costs_FirstYear!BT57*Savings_FirstYear!BU57/100</f>
        <v>0.18662400153596637</v>
      </c>
      <c r="DF57" s="88">
        <f>50%*Costs_FirstYear!BU57*Savings_FirstYear!BV57/100</f>
        <v>0.18840639617338734</v>
      </c>
      <c r="DG57" s="88">
        <f>50%*Costs_FirstYear!BV57*Savings_FirstYear!BW57/100</f>
        <v>0.19020519163768346</v>
      </c>
      <c r="DH57" s="88">
        <f>50%*Costs_FirstYear!BW57*Savings_FirstYear!BX57/100</f>
        <v>0.19202165509859787</v>
      </c>
      <c r="DI57" s="88">
        <f>50%*Costs_FirstYear!BX57*Savings_FirstYear!BY57/100</f>
        <v>0.19385714838595983</v>
      </c>
      <c r="DJ57" s="88">
        <f>50%*Costs_FirstYear!BY57*Savings_FirstYear!BZ57/100</f>
        <v>0.1957132004680594</v>
      </c>
      <c r="DK57" s="88">
        <f>50%*Costs_FirstYear!BZ57*Savings_FirstYear!CA57/100</f>
        <v>0.19758536742035124</v>
      </c>
      <c r="DL57" s="88">
        <f>50%*Costs_FirstYear!CA57*Savings_FirstYear!CB57/100</f>
        <v>0.19947330441316433</v>
      </c>
      <c r="DM57" s="88">
        <f>50%*Costs_FirstYear!CB57*Savings_FirstYear!CC57/100</f>
        <v>0.20137765389223281</v>
      </c>
    </row>
    <row r="58" spans="2:117" ht="18" thickBot="1" x14ac:dyDescent="0.4">
      <c r="B58" s="28" t="s">
        <v>2145</v>
      </c>
      <c r="C58" s="28"/>
      <c r="D58" s="89">
        <f t="shared" ref="D58:AI58" si="114">SUM(D6:D57)</f>
        <v>0</v>
      </c>
      <c r="E58" s="89">
        <f t="shared" si="114"/>
        <v>0</v>
      </c>
      <c r="F58" s="89">
        <f t="shared" si="114"/>
        <v>0</v>
      </c>
      <c r="G58" s="89">
        <f t="shared" si="114"/>
        <v>0</v>
      </c>
      <c r="H58" s="89">
        <f t="shared" si="114"/>
        <v>0</v>
      </c>
      <c r="I58" s="89">
        <f t="shared" si="114"/>
        <v>0</v>
      </c>
      <c r="J58" s="89">
        <f t="shared" si="114"/>
        <v>0</v>
      </c>
      <c r="K58" s="89">
        <f t="shared" si="114"/>
        <v>18149.173593849646</v>
      </c>
      <c r="L58" s="89">
        <f t="shared" si="114"/>
        <v>21540.483322295429</v>
      </c>
      <c r="M58" s="89">
        <f t="shared" si="114"/>
        <v>24289.653908877655</v>
      </c>
      <c r="N58" s="89">
        <f t="shared" si="114"/>
        <v>25960.36202825798</v>
      </c>
      <c r="O58" s="89">
        <f t="shared" si="114"/>
        <v>27255.600997611324</v>
      </c>
      <c r="P58" s="89">
        <f t="shared" si="114"/>
        <v>25406.34129311944</v>
      </c>
      <c r="Q58" s="89">
        <f t="shared" si="114"/>
        <v>25338.435461403751</v>
      </c>
      <c r="R58" s="89">
        <f t="shared" si="114"/>
        <v>25300.181814763873</v>
      </c>
      <c r="S58" s="89">
        <f t="shared" si="114"/>
        <v>25295.284339806756</v>
      </c>
      <c r="T58" s="89">
        <f t="shared" si="114"/>
        <v>25301.911613392091</v>
      </c>
      <c r="U58" s="89">
        <f t="shared" si="114"/>
        <v>25336.622161200994</v>
      </c>
      <c r="V58" s="89">
        <f t="shared" si="114"/>
        <v>25414.408420252799</v>
      </c>
      <c r="W58" s="89">
        <f t="shared" si="114"/>
        <v>25505.971222557178</v>
      </c>
      <c r="X58" s="89">
        <f t="shared" si="114"/>
        <v>25607.022009148339</v>
      </c>
      <c r="Y58" s="89">
        <f t="shared" si="114"/>
        <v>25715.205879056375</v>
      </c>
      <c r="Z58" s="89">
        <f t="shared" si="114"/>
        <v>25865.294893247908</v>
      </c>
      <c r="AA58" s="89">
        <f t="shared" si="114"/>
        <v>26033.154884784046</v>
      </c>
      <c r="AB58" s="89">
        <f t="shared" si="114"/>
        <v>26209.370305264951</v>
      </c>
      <c r="AC58" s="89">
        <f t="shared" si="114"/>
        <v>26392.889699068135</v>
      </c>
      <c r="AD58" s="89">
        <f t="shared" si="114"/>
        <v>26582.256310337409</v>
      </c>
      <c r="AE58" s="89">
        <f t="shared" si="114"/>
        <v>26773.910145643415</v>
      </c>
      <c r="AF58" s="89">
        <f t="shared" si="114"/>
        <v>26965.961184850865</v>
      </c>
      <c r="AG58" s="89">
        <f t="shared" si="114"/>
        <v>27128.391201185521</v>
      </c>
      <c r="AH58" s="89">
        <f t="shared" si="114"/>
        <v>27292.253059502887</v>
      </c>
      <c r="AI58" s="89">
        <f t="shared" si="114"/>
        <v>27457.254321119111</v>
      </c>
      <c r="AJ58" s="89">
        <f t="shared" ref="AJ58:BO58" si="115">SUM(AJ6:AJ57)</f>
        <v>27623.482583493165</v>
      </c>
      <c r="AK58" s="89">
        <f t="shared" si="115"/>
        <v>27791.087824496142</v>
      </c>
      <c r="AL58" s="89">
        <f t="shared" si="115"/>
        <v>27959.951728098298</v>
      </c>
      <c r="AM58" s="89">
        <f t="shared" si="115"/>
        <v>28130.01510159218</v>
      </c>
      <c r="AN58" s="89">
        <f t="shared" si="115"/>
        <v>28301.259342961108</v>
      </c>
      <c r="AO58" s="89">
        <f t="shared" si="115"/>
        <v>28473.762953742491</v>
      </c>
      <c r="AP58" s="90">
        <f t="shared" si="115"/>
        <v>0</v>
      </c>
      <c r="AQ58" s="90">
        <f t="shared" si="115"/>
        <v>0</v>
      </c>
      <c r="AR58" s="90">
        <f t="shared" si="115"/>
        <v>0</v>
      </c>
      <c r="AS58" s="90">
        <f t="shared" si="115"/>
        <v>0</v>
      </c>
      <c r="AT58" s="90">
        <f t="shared" si="115"/>
        <v>0</v>
      </c>
      <c r="AU58" s="90">
        <f t="shared" si="115"/>
        <v>0</v>
      </c>
      <c r="AV58" s="90">
        <f t="shared" si="115"/>
        <v>0</v>
      </c>
      <c r="AW58" s="90">
        <f t="shared" si="115"/>
        <v>9074.5867969248229</v>
      </c>
      <c r="AX58" s="90">
        <f t="shared" si="115"/>
        <v>10770.241661147715</v>
      </c>
      <c r="AY58" s="90">
        <f t="shared" si="115"/>
        <v>12144.826954438828</v>
      </c>
      <c r="AZ58" s="90">
        <f t="shared" si="115"/>
        <v>12980.18101412899</v>
      </c>
      <c r="BA58" s="90">
        <f t="shared" si="115"/>
        <v>13627.800498805662</v>
      </c>
      <c r="BB58" s="90">
        <f t="shared" si="115"/>
        <v>12703.17064655972</v>
      </c>
      <c r="BC58" s="90">
        <f t="shared" si="115"/>
        <v>12669.217730701876</v>
      </c>
      <c r="BD58" s="90">
        <f t="shared" si="115"/>
        <v>12650.090907381937</v>
      </c>
      <c r="BE58" s="90">
        <f t="shared" si="115"/>
        <v>12647.642169903378</v>
      </c>
      <c r="BF58" s="90">
        <f t="shared" si="115"/>
        <v>12650.955806696045</v>
      </c>
      <c r="BG58" s="90">
        <f t="shared" si="115"/>
        <v>12668.311080600497</v>
      </c>
      <c r="BH58" s="90">
        <f t="shared" si="115"/>
        <v>12707.2042101264</v>
      </c>
      <c r="BI58" s="90">
        <f t="shared" si="115"/>
        <v>12752.985611278589</v>
      </c>
      <c r="BJ58" s="90">
        <f t="shared" si="115"/>
        <v>12803.511004574169</v>
      </c>
      <c r="BK58" s="90">
        <f t="shared" si="115"/>
        <v>12857.602939528188</v>
      </c>
      <c r="BL58" s="90">
        <f t="shared" si="115"/>
        <v>12932.647446623954</v>
      </c>
      <c r="BM58" s="90">
        <f t="shared" si="115"/>
        <v>13016.577442392023</v>
      </c>
      <c r="BN58" s="90">
        <f t="shared" si="115"/>
        <v>13104.685152632475</v>
      </c>
      <c r="BO58" s="90">
        <f t="shared" si="115"/>
        <v>13196.444849534068</v>
      </c>
      <c r="BP58" s="90">
        <f t="shared" ref="BP58:CU58" si="116">SUM(BP6:BP57)</f>
        <v>13291.128155168704</v>
      </c>
      <c r="BQ58" s="90">
        <f t="shared" si="116"/>
        <v>13386.955072821707</v>
      </c>
      <c r="BR58" s="90">
        <f t="shared" si="116"/>
        <v>13482.980592425432</v>
      </c>
      <c r="BS58" s="90">
        <f t="shared" si="116"/>
        <v>13564.19560059276</v>
      </c>
      <c r="BT58" s="90">
        <f t="shared" si="116"/>
        <v>13646.126529751444</v>
      </c>
      <c r="BU58" s="90">
        <f t="shared" si="116"/>
        <v>13728.627160559556</v>
      </c>
      <c r="BV58" s="90">
        <f t="shared" si="116"/>
        <v>13811.741291746583</v>
      </c>
      <c r="BW58" s="90">
        <f t="shared" si="116"/>
        <v>13895.543912248071</v>
      </c>
      <c r="BX58" s="90">
        <f t="shared" si="116"/>
        <v>13979.975864049149</v>
      </c>
      <c r="BY58" s="90">
        <f t="shared" si="116"/>
        <v>14065.00755079609</v>
      </c>
      <c r="BZ58" s="90">
        <f t="shared" si="116"/>
        <v>14150.629671480554</v>
      </c>
      <c r="CA58" s="90">
        <f t="shared" si="116"/>
        <v>14236.881476871245</v>
      </c>
      <c r="CB58" s="91">
        <f t="shared" si="116"/>
        <v>0</v>
      </c>
      <c r="CC58" s="91">
        <f t="shared" si="116"/>
        <v>0</v>
      </c>
      <c r="CD58" s="91">
        <f t="shared" si="116"/>
        <v>0</v>
      </c>
      <c r="CE58" s="91">
        <f t="shared" si="116"/>
        <v>0</v>
      </c>
      <c r="CF58" s="91">
        <f t="shared" si="116"/>
        <v>0</v>
      </c>
      <c r="CG58" s="91">
        <f t="shared" si="116"/>
        <v>0</v>
      </c>
      <c r="CH58" s="91">
        <f t="shared" si="116"/>
        <v>0</v>
      </c>
      <c r="CI58" s="91">
        <f t="shared" si="116"/>
        <v>9074.5867969248229</v>
      </c>
      <c r="CJ58" s="91">
        <f t="shared" si="116"/>
        <v>10770.241661147715</v>
      </c>
      <c r="CK58" s="91">
        <f t="shared" si="116"/>
        <v>12144.826954438828</v>
      </c>
      <c r="CL58" s="91">
        <f t="shared" si="116"/>
        <v>12980.18101412899</v>
      </c>
      <c r="CM58" s="91">
        <f t="shared" si="116"/>
        <v>13627.800498805662</v>
      </c>
      <c r="CN58" s="91">
        <f t="shared" si="116"/>
        <v>12703.17064655972</v>
      </c>
      <c r="CO58" s="91">
        <f t="shared" si="116"/>
        <v>12669.217730701876</v>
      </c>
      <c r="CP58" s="91">
        <f t="shared" si="116"/>
        <v>12650.090907381937</v>
      </c>
      <c r="CQ58" s="91">
        <f t="shared" si="116"/>
        <v>12647.642169903378</v>
      </c>
      <c r="CR58" s="91">
        <f t="shared" si="116"/>
        <v>12650.955806696045</v>
      </c>
      <c r="CS58" s="91">
        <f t="shared" si="116"/>
        <v>12668.311080600497</v>
      </c>
      <c r="CT58" s="91">
        <f t="shared" si="116"/>
        <v>12707.2042101264</v>
      </c>
      <c r="CU58" s="91">
        <f t="shared" si="116"/>
        <v>12752.985611278589</v>
      </c>
      <c r="CV58" s="91">
        <f t="shared" ref="CV58:DM58" si="117">SUM(CV6:CV57)</f>
        <v>12803.511004574169</v>
      </c>
      <c r="CW58" s="91">
        <f t="shared" si="117"/>
        <v>12857.602939528188</v>
      </c>
      <c r="CX58" s="91">
        <f t="shared" si="117"/>
        <v>12932.647446623954</v>
      </c>
      <c r="CY58" s="91">
        <f t="shared" si="117"/>
        <v>13016.577442392023</v>
      </c>
      <c r="CZ58" s="91">
        <f t="shared" si="117"/>
        <v>13104.685152632475</v>
      </c>
      <c r="DA58" s="91">
        <f t="shared" si="117"/>
        <v>13196.444849534068</v>
      </c>
      <c r="DB58" s="91">
        <f t="shared" si="117"/>
        <v>13291.128155168704</v>
      </c>
      <c r="DC58" s="91">
        <f t="shared" si="117"/>
        <v>13386.955072821707</v>
      </c>
      <c r="DD58" s="91">
        <f t="shared" si="117"/>
        <v>13482.980592425432</v>
      </c>
      <c r="DE58" s="91">
        <f t="shared" si="117"/>
        <v>13564.19560059276</v>
      </c>
      <c r="DF58" s="91">
        <f t="shared" si="117"/>
        <v>13646.126529751444</v>
      </c>
      <c r="DG58" s="91">
        <f t="shared" si="117"/>
        <v>13728.627160559556</v>
      </c>
      <c r="DH58" s="91">
        <f t="shared" si="117"/>
        <v>13811.741291746583</v>
      </c>
      <c r="DI58" s="91">
        <f t="shared" si="117"/>
        <v>13895.543912248071</v>
      </c>
      <c r="DJ58" s="91">
        <f t="shared" si="117"/>
        <v>13979.975864049149</v>
      </c>
      <c r="DK58" s="91">
        <f t="shared" si="117"/>
        <v>14065.00755079609</v>
      </c>
      <c r="DL58" s="91">
        <f t="shared" si="117"/>
        <v>14150.629671480554</v>
      </c>
      <c r="DM58" s="91">
        <f t="shared" si="117"/>
        <v>14236.881476871245</v>
      </c>
    </row>
    <row r="59" spans="2:117" x14ac:dyDescent="0.35">
      <c r="B59" s="27" t="s">
        <v>2069</v>
      </c>
      <c r="C59" s="27" t="s">
        <v>62</v>
      </c>
      <c r="D59" s="86">
        <f t="shared" ref="D59:D62" si="118">SUM(AP59,CB59)</f>
        <v>0</v>
      </c>
      <c r="E59" s="86">
        <f t="shared" ref="E59:E62" si="119">SUM(AQ59,CC59)</f>
        <v>0</v>
      </c>
      <c r="F59" s="86">
        <f t="shared" ref="F59:F62" si="120">SUM(AR59,CD59)</f>
        <v>0</v>
      </c>
      <c r="G59" s="86">
        <f t="shared" ref="G59:G62" si="121">SUM(AS59,CE59)</f>
        <v>0</v>
      </c>
      <c r="H59" s="86">
        <f t="shared" ref="H59:H62" si="122">SUM(AT59,CF59)</f>
        <v>0</v>
      </c>
      <c r="I59" s="86">
        <f t="shared" ref="I59:I62" si="123">SUM(AU59,CG59)</f>
        <v>0</v>
      </c>
      <c r="J59" s="86">
        <f t="shared" ref="J59:J62" si="124">SUM(AV59,CH59)</f>
        <v>0</v>
      </c>
      <c r="K59" s="86">
        <f t="shared" ref="K59:K62" si="125">SUM(AW59,CI59)</f>
        <v>2.4539890647812914</v>
      </c>
      <c r="L59" s="86">
        <f t="shared" ref="L59:L62" si="126">SUM(AX59,CJ59)</f>
        <v>13.392677272019311</v>
      </c>
      <c r="M59" s="86">
        <f t="shared" ref="M59:M62" si="127">SUM(AY59,CK59)</f>
        <v>24.4284474870441</v>
      </c>
      <c r="N59" s="86">
        <f t="shared" ref="N59:N62" si="128">SUM(AZ59,CL59)</f>
        <v>28.397360950113097</v>
      </c>
      <c r="O59" s="86">
        <f t="shared" ref="O59:O62" si="129">SUM(BA59,CM59)</f>
        <v>37.226099958913871</v>
      </c>
      <c r="P59" s="86">
        <f t="shared" ref="P59:P62" si="130">SUM(BB59,CN59)</f>
        <v>32.99077938548772</v>
      </c>
      <c r="Q59" s="86">
        <f t="shared" ref="Q59:Q62" si="131">SUM(BC59,CO59)</f>
        <v>32.900794147968924</v>
      </c>
      <c r="R59" s="86">
        <f t="shared" ref="R59:R62" si="132">SUM(BD59,CP59)</f>
        <v>32.816063044992923</v>
      </c>
      <c r="S59" s="86">
        <f t="shared" ref="S59:S62" si="133">SUM(BE59,CQ59)</f>
        <v>32.748217499761964</v>
      </c>
      <c r="T59" s="86">
        <f t="shared" ref="T59:T62" si="134">SUM(BF59,CR59)</f>
        <v>32.705912639226653</v>
      </c>
      <c r="U59" s="86">
        <f t="shared" ref="U59:U62" si="135">SUM(BG59,CS59)</f>
        <v>32.690760858722435</v>
      </c>
      <c r="V59" s="86">
        <f t="shared" ref="V59:V62" si="136">SUM(BH59,CT59)</f>
        <v>32.711472261893633</v>
      </c>
      <c r="W59" s="86">
        <f t="shared" ref="W59:W62" si="137">SUM(BI59,CU59)</f>
        <v>32.775393259120335</v>
      </c>
      <c r="X59" s="86">
        <f t="shared" ref="X59:X62" si="138">SUM(BJ59,CV59)</f>
        <v>32.870314946199386</v>
      </c>
      <c r="Y59" s="86">
        <f t="shared" ref="Y59:Y62" si="139">SUM(BK59,CW59)</f>
        <v>32.987139377232211</v>
      </c>
      <c r="Z59" s="86">
        <f t="shared" ref="Z59:Z62" si="140">SUM(BL59,CX59)</f>
        <v>33.127450084872137</v>
      </c>
      <c r="AA59" s="86">
        <f t="shared" ref="AA59:AA62" si="141">SUM(BM59,CY59)</f>
        <v>33.295269764484608</v>
      </c>
      <c r="AB59" s="86">
        <f t="shared" ref="AB59:AB62" si="142">SUM(BN59,CZ59)</f>
        <v>33.48319737186695</v>
      </c>
      <c r="AC59" s="86">
        <f t="shared" ref="AC59:AC62" si="143">SUM(BO59,DA59)</f>
        <v>33.691270708255018</v>
      </c>
      <c r="AD59" s="86">
        <f t="shared" ref="AD59:AD62" si="144">SUM(BP59,DB59)</f>
        <v>33.919469801521956</v>
      </c>
      <c r="AE59" s="86">
        <f t="shared" ref="AE59:AE62" si="145">SUM(BQ59,DC59)</f>
        <v>34.164015270822262</v>
      </c>
      <c r="AF59" s="86">
        <f t="shared" ref="AF59:AF62" si="146">SUM(BR59,DD59)</f>
        <v>34.411342819128798</v>
      </c>
      <c r="AG59" s="86">
        <f t="shared" ref="AG59:AG62" si="147">SUM(BS59,DE59)</f>
        <v>34.621572183821364</v>
      </c>
      <c r="AH59" s="86">
        <f t="shared" ref="AH59:AH62" si="148">SUM(BT59,DF59)</f>
        <v>34.832806010355569</v>
      </c>
      <c r="AI59" s="86">
        <f t="shared" ref="AI59:AI62" si="149">SUM(BU59,DG59)</f>
        <v>35.045450888789333</v>
      </c>
      <c r="AJ59" s="86">
        <f t="shared" ref="AJ59:AJ62" si="150">SUM(BV59,DH59)</f>
        <v>35.259731958139675</v>
      </c>
      <c r="AK59" s="86">
        <f t="shared" ref="AK59:AK62" si="151">SUM(BW59,DI59)</f>
        <v>35.475894917626121</v>
      </c>
      <c r="AL59" s="86">
        <f t="shared" ref="AL59:AL62" si="152">SUM(BX59,DJ59)</f>
        <v>35.693946827073965</v>
      </c>
      <c r="AM59" s="86">
        <f t="shared" ref="AM59:AM62" si="153">SUM(BY59,DK59)</f>
        <v>35.913184817573729</v>
      </c>
      <c r="AN59" s="86">
        <f t="shared" ref="AN59:AN62" si="154">SUM(BZ59,DL59)</f>
        <v>36.13352798215103</v>
      </c>
      <c r="AO59" s="86">
        <f t="shared" ref="AO59:AO62" si="155">SUM(CA59,DM59)</f>
        <v>36.35504725883807</v>
      </c>
      <c r="AP59" s="87">
        <f>50%*Costs_FirstYear!AQ59*Savings_FirstYear!AR59/100</f>
        <v>0</v>
      </c>
      <c r="AQ59" s="87">
        <f>50%*Costs_FirstYear!AR59*Savings_FirstYear!AS59/100</f>
        <v>0</v>
      </c>
      <c r="AR59" s="87">
        <f>50%*Costs_FirstYear!AS59*Savings_FirstYear!AT59/100</f>
        <v>0</v>
      </c>
      <c r="AS59" s="87">
        <f>50%*Costs_FirstYear!AT59*Savings_FirstYear!AU59/100</f>
        <v>0</v>
      </c>
      <c r="AT59" s="87">
        <f>50%*Costs_FirstYear!AU59*Savings_FirstYear!AV59/100</f>
        <v>0</v>
      </c>
      <c r="AU59" s="87">
        <f>50%*Costs_FirstYear!AV59*Savings_FirstYear!AW59/100</f>
        <v>0</v>
      </c>
      <c r="AV59" s="87">
        <f>50%*Costs_FirstYear!AW59*Savings_FirstYear!AX59/100</f>
        <v>0</v>
      </c>
      <c r="AW59" s="87">
        <f>50%*Costs_FirstYear!AX59*Savings_FirstYear!AY59/100</f>
        <v>1.2269945323906457</v>
      </c>
      <c r="AX59" s="87">
        <f>50%*Costs_FirstYear!AY59*Savings_FirstYear!AZ59/100</f>
        <v>6.6963386360096555</v>
      </c>
      <c r="AY59" s="87">
        <f>50%*Costs_FirstYear!AZ59*Savings_FirstYear!BA59/100</f>
        <v>12.21422374352205</v>
      </c>
      <c r="AZ59" s="87">
        <f>50%*Costs_FirstYear!BA59*Savings_FirstYear!BB59/100</f>
        <v>14.198680475056548</v>
      </c>
      <c r="BA59" s="87">
        <f>50%*Costs_FirstYear!BB59*Savings_FirstYear!BC59/100</f>
        <v>18.613049979456935</v>
      </c>
      <c r="BB59" s="87">
        <f>50%*Costs_FirstYear!BC59*Savings_FirstYear!BD59/100</f>
        <v>16.49538969274386</v>
      </c>
      <c r="BC59" s="87">
        <f>50%*Costs_FirstYear!BD59*Savings_FirstYear!BE59/100</f>
        <v>16.450397073984462</v>
      </c>
      <c r="BD59" s="87">
        <f>50%*Costs_FirstYear!BE59*Savings_FirstYear!BF59/100</f>
        <v>16.408031522496461</v>
      </c>
      <c r="BE59" s="87">
        <f>50%*Costs_FirstYear!BF59*Savings_FirstYear!BG59/100</f>
        <v>16.374108749880982</v>
      </c>
      <c r="BF59" s="87">
        <f>50%*Costs_FirstYear!BG59*Savings_FirstYear!BH59/100</f>
        <v>16.352956319613327</v>
      </c>
      <c r="BG59" s="87">
        <f>50%*Costs_FirstYear!BH59*Savings_FirstYear!BI59/100</f>
        <v>16.345380429361217</v>
      </c>
      <c r="BH59" s="87">
        <f>50%*Costs_FirstYear!BI59*Savings_FirstYear!BJ59/100</f>
        <v>16.355736130946816</v>
      </c>
      <c r="BI59" s="87">
        <f>50%*Costs_FirstYear!BJ59*Savings_FirstYear!BK59/100</f>
        <v>16.387696629560168</v>
      </c>
      <c r="BJ59" s="87">
        <f>50%*Costs_FirstYear!BK59*Savings_FirstYear!BL59/100</f>
        <v>16.435157473099693</v>
      </c>
      <c r="BK59" s="87">
        <f>50%*Costs_FirstYear!BL59*Savings_FirstYear!BM59/100</f>
        <v>16.493569688616105</v>
      </c>
      <c r="BL59" s="87">
        <f>50%*Costs_FirstYear!BM59*Savings_FirstYear!BN59/100</f>
        <v>16.563725042436069</v>
      </c>
      <c r="BM59" s="87">
        <f>50%*Costs_FirstYear!BN59*Savings_FirstYear!BO59/100</f>
        <v>16.647634882242304</v>
      </c>
      <c r="BN59" s="87">
        <f>50%*Costs_FirstYear!BO59*Savings_FirstYear!BP59/100</f>
        <v>16.741598685933475</v>
      </c>
      <c r="BO59" s="87">
        <f>50%*Costs_FirstYear!BP59*Savings_FirstYear!BQ59/100</f>
        <v>16.845635354127509</v>
      </c>
      <c r="BP59" s="87">
        <f>50%*Costs_FirstYear!BQ59*Savings_FirstYear!BR59/100</f>
        <v>16.959734900760978</v>
      </c>
      <c r="BQ59" s="87">
        <f>50%*Costs_FirstYear!BR59*Savings_FirstYear!BS59/100</f>
        <v>17.082007635411131</v>
      </c>
      <c r="BR59" s="87">
        <f>50%*Costs_FirstYear!BS59*Savings_FirstYear!BT59/100</f>
        <v>17.205671409564399</v>
      </c>
      <c r="BS59" s="87">
        <f>50%*Costs_FirstYear!BT59*Savings_FirstYear!BU59/100</f>
        <v>17.310786091910682</v>
      </c>
      <c r="BT59" s="87">
        <f>50%*Costs_FirstYear!BU59*Savings_FirstYear!BV59/100</f>
        <v>17.416403005177784</v>
      </c>
      <c r="BU59" s="87">
        <f>50%*Costs_FirstYear!BV59*Savings_FirstYear!BW59/100</f>
        <v>17.522725444394666</v>
      </c>
      <c r="BV59" s="87">
        <f>50%*Costs_FirstYear!BW59*Savings_FirstYear!BX59/100</f>
        <v>17.629865979069837</v>
      </c>
      <c r="BW59" s="87">
        <f>50%*Costs_FirstYear!BX59*Savings_FirstYear!BY59/100</f>
        <v>17.737947458813061</v>
      </c>
      <c r="BX59" s="87">
        <f>50%*Costs_FirstYear!BY59*Savings_FirstYear!BZ59/100</f>
        <v>17.846973413536983</v>
      </c>
      <c r="BY59" s="87">
        <f>50%*Costs_FirstYear!BZ59*Savings_FirstYear!CA59/100</f>
        <v>17.956592408786864</v>
      </c>
      <c r="BZ59" s="87">
        <f>50%*Costs_FirstYear!CA59*Savings_FirstYear!CB59/100</f>
        <v>18.066763991075515</v>
      </c>
      <c r="CA59" s="87">
        <f>50%*Costs_FirstYear!CB59*Savings_FirstYear!CC59/100</f>
        <v>18.177523629419035</v>
      </c>
      <c r="CB59" s="88">
        <f>50%*Costs_FirstYear!AQ59*Savings_FirstYear!AR59/100</f>
        <v>0</v>
      </c>
      <c r="CC59" s="88">
        <f>50%*Costs_FirstYear!AR59*Savings_FirstYear!AS59/100</f>
        <v>0</v>
      </c>
      <c r="CD59" s="88">
        <f>50%*Costs_FirstYear!AS59*Savings_FirstYear!AT59/100</f>
        <v>0</v>
      </c>
      <c r="CE59" s="88">
        <f>50%*Costs_FirstYear!AT59*Savings_FirstYear!AU59/100</f>
        <v>0</v>
      </c>
      <c r="CF59" s="88">
        <f>50%*Costs_FirstYear!AU59*Savings_FirstYear!AV59/100</f>
        <v>0</v>
      </c>
      <c r="CG59" s="88">
        <f>50%*Costs_FirstYear!AV59*Savings_FirstYear!AW59/100</f>
        <v>0</v>
      </c>
      <c r="CH59" s="88">
        <f>50%*Costs_FirstYear!AW59*Savings_FirstYear!AX59/100</f>
        <v>0</v>
      </c>
      <c r="CI59" s="88">
        <f>50%*Costs_FirstYear!AX59*Savings_FirstYear!AY59/100</f>
        <v>1.2269945323906457</v>
      </c>
      <c r="CJ59" s="88">
        <f>50%*Costs_FirstYear!AY59*Savings_FirstYear!AZ59/100</f>
        <v>6.6963386360096555</v>
      </c>
      <c r="CK59" s="88">
        <f>50%*Costs_FirstYear!AZ59*Savings_FirstYear!BA59/100</f>
        <v>12.21422374352205</v>
      </c>
      <c r="CL59" s="88">
        <f>50%*Costs_FirstYear!BA59*Savings_FirstYear!BB59/100</f>
        <v>14.198680475056548</v>
      </c>
      <c r="CM59" s="88">
        <f>50%*Costs_FirstYear!BB59*Savings_FirstYear!BC59/100</f>
        <v>18.613049979456935</v>
      </c>
      <c r="CN59" s="88">
        <f>50%*Costs_FirstYear!BC59*Savings_FirstYear!BD59/100</f>
        <v>16.49538969274386</v>
      </c>
      <c r="CO59" s="88">
        <f>50%*Costs_FirstYear!BD59*Savings_FirstYear!BE59/100</f>
        <v>16.450397073984462</v>
      </c>
      <c r="CP59" s="88">
        <f>50%*Costs_FirstYear!BE59*Savings_FirstYear!BF59/100</f>
        <v>16.408031522496461</v>
      </c>
      <c r="CQ59" s="88">
        <f>50%*Costs_FirstYear!BF59*Savings_FirstYear!BG59/100</f>
        <v>16.374108749880982</v>
      </c>
      <c r="CR59" s="88">
        <f>50%*Costs_FirstYear!BG59*Savings_FirstYear!BH59/100</f>
        <v>16.352956319613327</v>
      </c>
      <c r="CS59" s="88">
        <f>50%*Costs_FirstYear!BH59*Savings_FirstYear!BI59/100</f>
        <v>16.345380429361217</v>
      </c>
      <c r="CT59" s="88">
        <f>50%*Costs_FirstYear!BI59*Savings_FirstYear!BJ59/100</f>
        <v>16.355736130946816</v>
      </c>
      <c r="CU59" s="88">
        <f>50%*Costs_FirstYear!BJ59*Savings_FirstYear!BK59/100</f>
        <v>16.387696629560168</v>
      </c>
      <c r="CV59" s="88">
        <f>50%*Costs_FirstYear!BK59*Savings_FirstYear!BL59/100</f>
        <v>16.435157473099693</v>
      </c>
      <c r="CW59" s="88">
        <f>50%*Costs_FirstYear!BL59*Savings_FirstYear!BM59/100</f>
        <v>16.493569688616105</v>
      </c>
      <c r="CX59" s="88">
        <f>50%*Costs_FirstYear!BM59*Savings_FirstYear!BN59/100</f>
        <v>16.563725042436069</v>
      </c>
      <c r="CY59" s="88">
        <f>50%*Costs_FirstYear!BN59*Savings_FirstYear!BO59/100</f>
        <v>16.647634882242304</v>
      </c>
      <c r="CZ59" s="88">
        <f>50%*Costs_FirstYear!BO59*Savings_FirstYear!BP59/100</f>
        <v>16.741598685933475</v>
      </c>
      <c r="DA59" s="88">
        <f>50%*Costs_FirstYear!BP59*Savings_FirstYear!BQ59/100</f>
        <v>16.845635354127509</v>
      </c>
      <c r="DB59" s="88">
        <f>50%*Costs_FirstYear!BQ59*Savings_FirstYear!BR59/100</f>
        <v>16.959734900760978</v>
      </c>
      <c r="DC59" s="88">
        <f>50%*Costs_FirstYear!BR59*Savings_FirstYear!BS59/100</f>
        <v>17.082007635411131</v>
      </c>
      <c r="DD59" s="88">
        <f>50%*Costs_FirstYear!BS59*Savings_FirstYear!BT59/100</f>
        <v>17.205671409564399</v>
      </c>
      <c r="DE59" s="88">
        <f>50%*Costs_FirstYear!BT59*Savings_FirstYear!BU59/100</f>
        <v>17.310786091910682</v>
      </c>
      <c r="DF59" s="88">
        <f>50%*Costs_FirstYear!BU59*Savings_FirstYear!BV59/100</f>
        <v>17.416403005177784</v>
      </c>
      <c r="DG59" s="88">
        <f>50%*Costs_FirstYear!BV59*Savings_FirstYear!BW59/100</f>
        <v>17.522725444394666</v>
      </c>
      <c r="DH59" s="88">
        <f>50%*Costs_FirstYear!BW59*Savings_FirstYear!BX59/100</f>
        <v>17.629865979069837</v>
      </c>
      <c r="DI59" s="88">
        <f>50%*Costs_FirstYear!BX59*Savings_FirstYear!BY59/100</f>
        <v>17.737947458813061</v>
      </c>
      <c r="DJ59" s="88">
        <f>50%*Costs_FirstYear!BY59*Savings_FirstYear!BZ59/100</f>
        <v>17.846973413536983</v>
      </c>
      <c r="DK59" s="88">
        <f>50%*Costs_FirstYear!BZ59*Savings_FirstYear!CA59/100</f>
        <v>17.956592408786864</v>
      </c>
      <c r="DL59" s="88">
        <f>50%*Costs_FirstYear!CA59*Savings_FirstYear!CB59/100</f>
        <v>18.066763991075515</v>
      </c>
      <c r="DM59" s="88">
        <f>50%*Costs_FirstYear!CB59*Savings_FirstYear!CC59/100</f>
        <v>18.177523629419035</v>
      </c>
    </row>
    <row r="60" spans="2:117" x14ac:dyDescent="0.35">
      <c r="B60" s="27" t="s">
        <v>2079</v>
      </c>
      <c r="C60" s="27" t="s">
        <v>710</v>
      </c>
      <c r="D60" s="86">
        <f t="shared" si="118"/>
        <v>0</v>
      </c>
      <c r="E60" s="86">
        <f t="shared" si="119"/>
        <v>0</v>
      </c>
      <c r="F60" s="86">
        <f t="shared" si="120"/>
        <v>0</v>
      </c>
      <c r="G60" s="86">
        <f t="shared" si="121"/>
        <v>0</v>
      </c>
      <c r="H60" s="86">
        <f t="shared" si="122"/>
        <v>0</v>
      </c>
      <c r="I60" s="86">
        <f t="shared" si="123"/>
        <v>0</v>
      </c>
      <c r="J60" s="86">
        <f t="shared" si="124"/>
        <v>0</v>
      </c>
      <c r="K60" s="86">
        <f t="shared" si="125"/>
        <v>3.6706534280498455</v>
      </c>
      <c r="L60" s="86">
        <f t="shared" si="126"/>
        <v>23.165734053010286</v>
      </c>
      <c r="M60" s="86">
        <f t="shared" si="127"/>
        <v>42.838072720914745</v>
      </c>
      <c r="N60" s="86">
        <f t="shared" si="128"/>
        <v>50.058021454078045</v>
      </c>
      <c r="O60" s="86">
        <f t="shared" si="129"/>
        <v>65.802822859382474</v>
      </c>
      <c r="P60" s="86">
        <f t="shared" si="130"/>
        <v>58.826742374196684</v>
      </c>
      <c r="Q60" s="86">
        <f t="shared" si="131"/>
        <v>58.666134312072288</v>
      </c>
      <c r="R60" s="86">
        <f t="shared" si="132"/>
        <v>58.514134775916538</v>
      </c>
      <c r="S60" s="86">
        <f t="shared" si="133"/>
        <v>58.391517995765206</v>
      </c>
      <c r="T60" s="86">
        <f t="shared" si="134"/>
        <v>58.314442238426345</v>
      </c>
      <c r="U60" s="86">
        <f t="shared" si="135"/>
        <v>58.285296941962777</v>
      </c>
      <c r="V60" s="86">
        <f t="shared" si="136"/>
        <v>58.319246414518432</v>
      </c>
      <c r="W60" s="86">
        <f t="shared" si="137"/>
        <v>58.431035788674379</v>
      </c>
      <c r="X60" s="86">
        <f t="shared" si="138"/>
        <v>58.598854377580913</v>
      </c>
      <c r="Y60" s="86">
        <f t="shared" si="139"/>
        <v>58.805739439416996</v>
      </c>
      <c r="Z60" s="86">
        <f t="shared" si="140"/>
        <v>59.053985144936625</v>
      </c>
      <c r="AA60" s="86">
        <f t="shared" si="141"/>
        <v>59.351900230701496</v>
      </c>
      <c r="AB60" s="86">
        <f t="shared" si="142"/>
        <v>59.685662057587308</v>
      </c>
      <c r="AC60" s="86">
        <f t="shared" si="143"/>
        <v>60.055341051824442</v>
      </c>
      <c r="AD60" s="86">
        <f t="shared" si="144"/>
        <v>60.460907861412004</v>
      </c>
      <c r="AE60" s="86">
        <f t="shared" si="145"/>
        <v>60.896680267709151</v>
      </c>
      <c r="AF60" s="86">
        <f t="shared" si="146"/>
        <v>61.337674227778386</v>
      </c>
      <c r="AG60" s="86">
        <f t="shared" si="147"/>
        <v>61.712453676375709</v>
      </c>
      <c r="AH60" s="86">
        <f t="shared" si="148"/>
        <v>62.088994000683108</v>
      </c>
      <c r="AI60" s="86">
        <f t="shared" si="149"/>
        <v>62.468035561714672</v>
      </c>
      <c r="AJ60" s="86">
        <f t="shared" si="150"/>
        <v>62.849978642916838</v>
      </c>
      <c r="AK60" s="86">
        <f t="shared" si="151"/>
        <v>63.235259255531098</v>
      </c>
      <c r="AL60" s="86">
        <f t="shared" si="152"/>
        <v>63.62396546514826</v>
      </c>
      <c r="AM60" s="86">
        <f t="shared" si="153"/>
        <v>64.014789960296284</v>
      </c>
      <c r="AN60" s="86">
        <f t="shared" si="154"/>
        <v>64.407576158665378</v>
      </c>
      <c r="AO60" s="86">
        <f t="shared" si="155"/>
        <v>64.802450307622223</v>
      </c>
      <c r="AP60" s="87">
        <f>50%*Costs_FirstYear!AQ60*Savings_FirstYear!AR60/100</f>
        <v>0</v>
      </c>
      <c r="AQ60" s="87">
        <f>50%*Costs_FirstYear!AR60*Savings_FirstYear!AS60/100</f>
        <v>0</v>
      </c>
      <c r="AR60" s="87">
        <f>50%*Costs_FirstYear!AS60*Savings_FirstYear!AT60/100</f>
        <v>0</v>
      </c>
      <c r="AS60" s="87">
        <f>50%*Costs_FirstYear!AT60*Savings_FirstYear!AU60/100</f>
        <v>0</v>
      </c>
      <c r="AT60" s="87">
        <f>50%*Costs_FirstYear!AU60*Savings_FirstYear!AV60/100</f>
        <v>0</v>
      </c>
      <c r="AU60" s="87">
        <f>50%*Costs_FirstYear!AV60*Savings_FirstYear!AW60/100</f>
        <v>0</v>
      </c>
      <c r="AV60" s="87">
        <f>50%*Costs_FirstYear!AW60*Savings_FirstYear!AX60/100</f>
        <v>0</v>
      </c>
      <c r="AW60" s="87">
        <f>50%*Costs_FirstYear!AX60*Savings_FirstYear!AY60/100</f>
        <v>1.8353267140249228</v>
      </c>
      <c r="AX60" s="87">
        <f>50%*Costs_FirstYear!AY60*Savings_FirstYear!AZ60/100</f>
        <v>11.582867026505143</v>
      </c>
      <c r="AY60" s="87">
        <f>50%*Costs_FirstYear!AZ60*Savings_FirstYear!BA60/100</f>
        <v>21.419036360457373</v>
      </c>
      <c r="AZ60" s="87">
        <f>50%*Costs_FirstYear!BA60*Savings_FirstYear!BB60/100</f>
        <v>25.029010727039022</v>
      </c>
      <c r="BA60" s="87">
        <f>50%*Costs_FirstYear!BB60*Savings_FirstYear!BC60/100</f>
        <v>32.901411429691237</v>
      </c>
      <c r="BB60" s="87">
        <f>50%*Costs_FirstYear!BC60*Savings_FirstYear!BD60/100</f>
        <v>29.413371187098342</v>
      </c>
      <c r="BC60" s="87">
        <f>50%*Costs_FirstYear!BD60*Savings_FirstYear!BE60/100</f>
        <v>29.333067156036144</v>
      </c>
      <c r="BD60" s="87">
        <f>50%*Costs_FirstYear!BE60*Savings_FirstYear!BF60/100</f>
        <v>29.257067387958269</v>
      </c>
      <c r="BE60" s="87">
        <f>50%*Costs_FirstYear!BF60*Savings_FirstYear!BG60/100</f>
        <v>29.195758997882603</v>
      </c>
      <c r="BF60" s="87">
        <f>50%*Costs_FirstYear!BG60*Savings_FirstYear!BH60/100</f>
        <v>29.157221119213172</v>
      </c>
      <c r="BG60" s="87">
        <f>50%*Costs_FirstYear!BH60*Savings_FirstYear!BI60/100</f>
        <v>29.142648470981388</v>
      </c>
      <c r="BH60" s="87">
        <f>50%*Costs_FirstYear!BI60*Savings_FirstYear!BJ60/100</f>
        <v>29.159623207259216</v>
      </c>
      <c r="BI60" s="87">
        <f>50%*Costs_FirstYear!BJ60*Savings_FirstYear!BK60/100</f>
        <v>29.215517894337189</v>
      </c>
      <c r="BJ60" s="87">
        <f>50%*Costs_FirstYear!BK60*Savings_FirstYear!BL60/100</f>
        <v>29.299427188790457</v>
      </c>
      <c r="BK60" s="87">
        <f>50%*Costs_FirstYear!BL60*Savings_FirstYear!BM60/100</f>
        <v>29.402869719708498</v>
      </c>
      <c r="BL60" s="87">
        <f>50%*Costs_FirstYear!BM60*Savings_FirstYear!BN60/100</f>
        <v>29.526992572468313</v>
      </c>
      <c r="BM60" s="87">
        <f>50%*Costs_FirstYear!BN60*Savings_FirstYear!BO60/100</f>
        <v>29.675950115350748</v>
      </c>
      <c r="BN60" s="87">
        <f>50%*Costs_FirstYear!BO60*Savings_FirstYear!BP60/100</f>
        <v>29.842831028793654</v>
      </c>
      <c r="BO60" s="87">
        <f>50%*Costs_FirstYear!BP60*Savings_FirstYear!BQ60/100</f>
        <v>30.027670525912221</v>
      </c>
      <c r="BP60" s="87">
        <f>50%*Costs_FirstYear!BQ60*Savings_FirstYear!BR60/100</f>
        <v>30.230453930706002</v>
      </c>
      <c r="BQ60" s="87">
        <f>50%*Costs_FirstYear!BR60*Savings_FirstYear!BS60/100</f>
        <v>30.448340133854575</v>
      </c>
      <c r="BR60" s="87">
        <f>50%*Costs_FirstYear!BS60*Savings_FirstYear!BT60/100</f>
        <v>30.668837113889193</v>
      </c>
      <c r="BS60" s="87">
        <f>50%*Costs_FirstYear!BT60*Savings_FirstYear!BU60/100</f>
        <v>30.856226838187855</v>
      </c>
      <c r="BT60" s="87">
        <f>50%*Costs_FirstYear!BU60*Savings_FirstYear!BV60/100</f>
        <v>31.044497000341554</v>
      </c>
      <c r="BU60" s="87">
        <f>50%*Costs_FirstYear!BV60*Savings_FirstYear!BW60/100</f>
        <v>31.234017780857336</v>
      </c>
      <c r="BV60" s="87">
        <f>50%*Costs_FirstYear!BW60*Savings_FirstYear!BX60/100</f>
        <v>31.424989321458419</v>
      </c>
      <c r="BW60" s="87">
        <f>50%*Costs_FirstYear!BX60*Savings_FirstYear!BY60/100</f>
        <v>31.617629627765549</v>
      </c>
      <c r="BX60" s="87">
        <f>50%*Costs_FirstYear!BY60*Savings_FirstYear!BZ60/100</f>
        <v>31.81198273257413</v>
      </c>
      <c r="BY60" s="87">
        <f>50%*Costs_FirstYear!BZ60*Savings_FirstYear!CA60/100</f>
        <v>32.007394980148142</v>
      </c>
      <c r="BZ60" s="87">
        <f>50%*Costs_FirstYear!CA60*Savings_FirstYear!CB60/100</f>
        <v>32.203788079332689</v>
      </c>
      <c r="CA60" s="87">
        <f>50%*Costs_FirstYear!CB60*Savings_FirstYear!CC60/100</f>
        <v>32.401225153811112</v>
      </c>
      <c r="CB60" s="88">
        <f>50%*Costs_FirstYear!AQ60*Savings_FirstYear!AR60/100</f>
        <v>0</v>
      </c>
      <c r="CC60" s="88">
        <f>50%*Costs_FirstYear!AR60*Savings_FirstYear!AS60/100</f>
        <v>0</v>
      </c>
      <c r="CD60" s="88">
        <f>50%*Costs_FirstYear!AS60*Savings_FirstYear!AT60/100</f>
        <v>0</v>
      </c>
      <c r="CE60" s="88">
        <f>50%*Costs_FirstYear!AT60*Savings_FirstYear!AU60/100</f>
        <v>0</v>
      </c>
      <c r="CF60" s="88">
        <f>50%*Costs_FirstYear!AU60*Savings_FirstYear!AV60/100</f>
        <v>0</v>
      </c>
      <c r="CG60" s="88">
        <f>50%*Costs_FirstYear!AV60*Savings_FirstYear!AW60/100</f>
        <v>0</v>
      </c>
      <c r="CH60" s="88">
        <f>50%*Costs_FirstYear!AW60*Savings_FirstYear!AX60/100</f>
        <v>0</v>
      </c>
      <c r="CI60" s="88">
        <f>50%*Costs_FirstYear!AX60*Savings_FirstYear!AY60/100</f>
        <v>1.8353267140249228</v>
      </c>
      <c r="CJ60" s="88">
        <f>50%*Costs_FirstYear!AY60*Savings_FirstYear!AZ60/100</f>
        <v>11.582867026505143</v>
      </c>
      <c r="CK60" s="88">
        <f>50%*Costs_FirstYear!AZ60*Savings_FirstYear!BA60/100</f>
        <v>21.419036360457373</v>
      </c>
      <c r="CL60" s="88">
        <f>50%*Costs_FirstYear!BA60*Savings_FirstYear!BB60/100</f>
        <v>25.029010727039022</v>
      </c>
      <c r="CM60" s="88">
        <f>50%*Costs_FirstYear!BB60*Savings_FirstYear!BC60/100</f>
        <v>32.901411429691237</v>
      </c>
      <c r="CN60" s="88">
        <f>50%*Costs_FirstYear!BC60*Savings_FirstYear!BD60/100</f>
        <v>29.413371187098342</v>
      </c>
      <c r="CO60" s="88">
        <f>50%*Costs_FirstYear!BD60*Savings_FirstYear!BE60/100</f>
        <v>29.333067156036144</v>
      </c>
      <c r="CP60" s="88">
        <f>50%*Costs_FirstYear!BE60*Savings_FirstYear!BF60/100</f>
        <v>29.257067387958269</v>
      </c>
      <c r="CQ60" s="88">
        <f>50%*Costs_FirstYear!BF60*Savings_FirstYear!BG60/100</f>
        <v>29.195758997882603</v>
      </c>
      <c r="CR60" s="88">
        <f>50%*Costs_FirstYear!BG60*Savings_FirstYear!BH60/100</f>
        <v>29.157221119213172</v>
      </c>
      <c r="CS60" s="88">
        <f>50%*Costs_FirstYear!BH60*Savings_FirstYear!BI60/100</f>
        <v>29.142648470981388</v>
      </c>
      <c r="CT60" s="88">
        <f>50%*Costs_FirstYear!BI60*Savings_FirstYear!BJ60/100</f>
        <v>29.159623207259216</v>
      </c>
      <c r="CU60" s="88">
        <f>50%*Costs_FirstYear!BJ60*Savings_FirstYear!BK60/100</f>
        <v>29.215517894337189</v>
      </c>
      <c r="CV60" s="88">
        <f>50%*Costs_FirstYear!BK60*Savings_FirstYear!BL60/100</f>
        <v>29.299427188790457</v>
      </c>
      <c r="CW60" s="88">
        <f>50%*Costs_FirstYear!BL60*Savings_FirstYear!BM60/100</f>
        <v>29.402869719708498</v>
      </c>
      <c r="CX60" s="88">
        <f>50%*Costs_FirstYear!BM60*Savings_FirstYear!BN60/100</f>
        <v>29.526992572468313</v>
      </c>
      <c r="CY60" s="88">
        <f>50%*Costs_FirstYear!BN60*Savings_FirstYear!BO60/100</f>
        <v>29.675950115350748</v>
      </c>
      <c r="CZ60" s="88">
        <f>50%*Costs_FirstYear!BO60*Savings_FirstYear!BP60/100</f>
        <v>29.842831028793654</v>
      </c>
      <c r="DA60" s="88">
        <f>50%*Costs_FirstYear!BP60*Savings_FirstYear!BQ60/100</f>
        <v>30.027670525912221</v>
      </c>
      <c r="DB60" s="88">
        <f>50%*Costs_FirstYear!BQ60*Savings_FirstYear!BR60/100</f>
        <v>30.230453930706002</v>
      </c>
      <c r="DC60" s="88">
        <f>50%*Costs_FirstYear!BR60*Savings_FirstYear!BS60/100</f>
        <v>30.448340133854575</v>
      </c>
      <c r="DD60" s="88">
        <f>50%*Costs_FirstYear!BS60*Savings_FirstYear!BT60/100</f>
        <v>30.668837113889193</v>
      </c>
      <c r="DE60" s="88">
        <f>50%*Costs_FirstYear!BT60*Savings_FirstYear!BU60/100</f>
        <v>30.856226838187855</v>
      </c>
      <c r="DF60" s="88">
        <f>50%*Costs_FirstYear!BU60*Savings_FirstYear!BV60/100</f>
        <v>31.044497000341554</v>
      </c>
      <c r="DG60" s="88">
        <f>50%*Costs_FirstYear!BV60*Savings_FirstYear!BW60/100</f>
        <v>31.234017780857336</v>
      </c>
      <c r="DH60" s="88">
        <f>50%*Costs_FirstYear!BW60*Savings_FirstYear!BX60/100</f>
        <v>31.424989321458419</v>
      </c>
      <c r="DI60" s="88">
        <f>50%*Costs_FirstYear!BX60*Savings_FirstYear!BY60/100</f>
        <v>31.617629627765549</v>
      </c>
      <c r="DJ60" s="88">
        <f>50%*Costs_FirstYear!BY60*Savings_FirstYear!BZ60/100</f>
        <v>31.81198273257413</v>
      </c>
      <c r="DK60" s="88">
        <f>50%*Costs_FirstYear!BZ60*Savings_FirstYear!CA60/100</f>
        <v>32.007394980148142</v>
      </c>
      <c r="DL60" s="88">
        <f>50%*Costs_FirstYear!CA60*Savings_FirstYear!CB60/100</f>
        <v>32.203788079332689</v>
      </c>
      <c r="DM60" s="88">
        <f>50%*Costs_FirstYear!CB60*Savings_FirstYear!CC60/100</f>
        <v>32.401225153811112</v>
      </c>
    </row>
    <row r="61" spans="2:117" x14ac:dyDescent="0.35">
      <c r="B61" s="27" t="s">
        <v>2169</v>
      </c>
      <c r="C61" s="27" t="s">
        <v>2171</v>
      </c>
      <c r="D61" s="86">
        <f t="shared" si="118"/>
        <v>0</v>
      </c>
      <c r="E61" s="86">
        <f t="shared" si="119"/>
        <v>0</v>
      </c>
      <c r="F61" s="86">
        <f t="shared" si="120"/>
        <v>0</v>
      </c>
      <c r="G61" s="86">
        <f t="shared" si="121"/>
        <v>0</v>
      </c>
      <c r="H61" s="86">
        <f t="shared" si="122"/>
        <v>0</v>
      </c>
      <c r="I61" s="86">
        <f t="shared" si="123"/>
        <v>0</v>
      </c>
      <c r="J61" s="86">
        <f t="shared" si="124"/>
        <v>0</v>
      </c>
      <c r="K61" s="86">
        <f t="shared" si="125"/>
        <v>0</v>
      </c>
      <c r="L61" s="86">
        <f t="shared" si="126"/>
        <v>39.143499999999996</v>
      </c>
      <c r="M61" s="86">
        <f t="shared" si="127"/>
        <v>78.130426000000014</v>
      </c>
      <c r="N61" s="86">
        <f t="shared" si="128"/>
        <v>93.381485155200011</v>
      </c>
      <c r="O61" s="86">
        <f t="shared" si="129"/>
        <v>123.76159499235841</v>
      </c>
      <c r="P61" s="86">
        <f t="shared" si="130"/>
        <v>115.09828334289332</v>
      </c>
      <c r="Q61" s="86">
        <f t="shared" si="131"/>
        <v>113.94730050946438</v>
      </c>
      <c r="R61" s="86">
        <f t="shared" si="132"/>
        <v>112.80782750436973</v>
      </c>
      <c r="S61" s="86">
        <f t="shared" si="133"/>
        <v>111.72197833907354</v>
      </c>
      <c r="T61" s="86">
        <f t="shared" si="134"/>
        <v>110.72921701191328</v>
      </c>
      <c r="U61" s="86">
        <f t="shared" si="135"/>
        <v>109.82803069029602</v>
      </c>
      <c r="V61" s="86">
        <f t="shared" si="136"/>
        <v>109.04388130982905</v>
      </c>
      <c r="W61" s="86">
        <f t="shared" si="137"/>
        <v>108.42212609244801</v>
      </c>
      <c r="X61" s="86">
        <f t="shared" si="138"/>
        <v>107.91768090279825</v>
      </c>
      <c r="Y61" s="86">
        <f t="shared" si="139"/>
        <v>107.48840703582549</v>
      </c>
      <c r="Z61" s="86">
        <f t="shared" si="140"/>
        <v>107.13231032291097</v>
      </c>
      <c r="AA61" s="86">
        <f t="shared" si="141"/>
        <v>106.87795314954596</v>
      </c>
      <c r="AB61" s="86">
        <f t="shared" si="142"/>
        <v>106.6911634952438</v>
      </c>
      <c r="AC61" s="86">
        <f t="shared" si="143"/>
        <v>106.57108660185357</v>
      </c>
      <c r="AD61" s="86">
        <f t="shared" si="144"/>
        <v>106.51670662044039</v>
      </c>
      <c r="AE61" s="86">
        <f t="shared" si="145"/>
        <v>106.52667545954138</v>
      </c>
      <c r="AF61" s="86">
        <f t="shared" si="146"/>
        <v>106.54337358107497</v>
      </c>
      <c r="AG61" s="86">
        <f t="shared" si="147"/>
        <v>106.55268132749656</v>
      </c>
      <c r="AH61" s="86">
        <f t="shared" si="148"/>
        <v>106.55944471139861</v>
      </c>
      <c r="AI61" s="86">
        <f t="shared" si="149"/>
        <v>106.56526436946444</v>
      </c>
      <c r="AJ61" s="86">
        <f t="shared" si="150"/>
        <v>106.57086645829351</v>
      </c>
      <c r="AK61" s="86">
        <f t="shared" si="151"/>
        <v>106.57703026792586</v>
      </c>
      <c r="AL61" s="86">
        <f t="shared" si="152"/>
        <v>106.58464246532095</v>
      </c>
      <c r="AM61" s="86">
        <f t="shared" si="153"/>
        <v>106.59055571079566</v>
      </c>
      <c r="AN61" s="86">
        <f t="shared" si="154"/>
        <v>106.59455535112239</v>
      </c>
      <c r="AO61" s="86">
        <f t="shared" si="155"/>
        <v>106.59708887610641</v>
      </c>
      <c r="AP61" s="87">
        <f>50%*Costs_FirstYear!AQ61*Savings_FirstYear!AR61/100</f>
        <v>0</v>
      </c>
      <c r="AQ61" s="87">
        <f>50%*Costs_FirstYear!AR61*Savings_FirstYear!AS61/100</f>
        <v>0</v>
      </c>
      <c r="AR61" s="87">
        <f>50%*Costs_FirstYear!AS61*Savings_FirstYear!AT61/100</f>
        <v>0</v>
      </c>
      <c r="AS61" s="87">
        <f>50%*Costs_FirstYear!AT61*Savings_FirstYear!AU61/100</f>
        <v>0</v>
      </c>
      <c r="AT61" s="87">
        <f>50%*Costs_FirstYear!AU61*Savings_FirstYear!AV61/100</f>
        <v>0</v>
      </c>
      <c r="AU61" s="87">
        <f>50%*Costs_FirstYear!AV61*Savings_FirstYear!AW61/100</f>
        <v>0</v>
      </c>
      <c r="AV61" s="87">
        <f>50%*Costs_FirstYear!AW61*Savings_FirstYear!AX61/100</f>
        <v>0</v>
      </c>
      <c r="AW61" s="87">
        <f>50%*Costs_FirstYear!AX61*Savings_FirstYear!AY61/100</f>
        <v>0</v>
      </c>
      <c r="AX61" s="87">
        <f>50%*Costs_FirstYear!AY61*Savings_FirstYear!AZ61/100</f>
        <v>19.571749999999998</v>
      </c>
      <c r="AY61" s="87">
        <f>50%*Costs_FirstYear!AZ61*Savings_FirstYear!BA61/100</f>
        <v>39.065213000000007</v>
      </c>
      <c r="AZ61" s="87">
        <f>50%*Costs_FirstYear!BA61*Savings_FirstYear!BB61/100</f>
        <v>46.690742577600005</v>
      </c>
      <c r="BA61" s="87">
        <f>50%*Costs_FirstYear!BB61*Savings_FirstYear!BC61/100</f>
        <v>61.880797496179206</v>
      </c>
      <c r="BB61" s="87">
        <f>50%*Costs_FirstYear!BC61*Savings_FirstYear!BD61/100</f>
        <v>57.549141671446662</v>
      </c>
      <c r="BC61" s="87">
        <f>50%*Costs_FirstYear!BD61*Savings_FirstYear!BE61/100</f>
        <v>56.973650254732192</v>
      </c>
      <c r="BD61" s="87">
        <f>50%*Costs_FirstYear!BE61*Savings_FirstYear!BF61/100</f>
        <v>56.403913752184863</v>
      </c>
      <c r="BE61" s="87">
        <f>50%*Costs_FirstYear!BF61*Savings_FirstYear!BG61/100</f>
        <v>55.860989169536772</v>
      </c>
      <c r="BF61" s="87">
        <f>50%*Costs_FirstYear!BG61*Savings_FirstYear!BH61/100</f>
        <v>55.364608505956639</v>
      </c>
      <c r="BG61" s="87">
        <f>50%*Costs_FirstYear!BH61*Savings_FirstYear!BI61/100</f>
        <v>54.914015345148009</v>
      </c>
      <c r="BH61" s="87">
        <f>50%*Costs_FirstYear!BI61*Savings_FirstYear!BJ61/100</f>
        <v>54.521940654914523</v>
      </c>
      <c r="BI61" s="87">
        <f>50%*Costs_FirstYear!BJ61*Savings_FirstYear!BK61/100</f>
        <v>54.211063046224005</v>
      </c>
      <c r="BJ61" s="87">
        <f>50%*Costs_FirstYear!BK61*Savings_FirstYear!BL61/100</f>
        <v>53.958840451399126</v>
      </c>
      <c r="BK61" s="87">
        <f>50%*Costs_FirstYear!BL61*Savings_FirstYear!BM61/100</f>
        <v>53.744203517912744</v>
      </c>
      <c r="BL61" s="87">
        <f>50%*Costs_FirstYear!BM61*Savings_FirstYear!BN61/100</f>
        <v>53.566155161455484</v>
      </c>
      <c r="BM61" s="87">
        <f>50%*Costs_FirstYear!BN61*Savings_FirstYear!BO61/100</f>
        <v>53.43897657477298</v>
      </c>
      <c r="BN61" s="87">
        <f>50%*Costs_FirstYear!BO61*Savings_FirstYear!BP61/100</f>
        <v>53.3455817476219</v>
      </c>
      <c r="BO61" s="87">
        <f>50%*Costs_FirstYear!BP61*Savings_FirstYear!BQ61/100</f>
        <v>53.285543300926783</v>
      </c>
      <c r="BP61" s="87">
        <f>50%*Costs_FirstYear!BQ61*Savings_FirstYear!BR61/100</f>
        <v>53.258353310220194</v>
      </c>
      <c r="BQ61" s="87">
        <f>50%*Costs_FirstYear!BR61*Savings_FirstYear!BS61/100</f>
        <v>53.26333772977069</v>
      </c>
      <c r="BR61" s="87">
        <f>50%*Costs_FirstYear!BS61*Savings_FirstYear!BT61/100</f>
        <v>53.271686790537487</v>
      </c>
      <c r="BS61" s="87">
        <f>50%*Costs_FirstYear!BT61*Savings_FirstYear!BU61/100</f>
        <v>53.276340663748279</v>
      </c>
      <c r="BT61" s="87">
        <f>50%*Costs_FirstYear!BU61*Savings_FirstYear!BV61/100</f>
        <v>53.279722355699306</v>
      </c>
      <c r="BU61" s="87">
        <f>50%*Costs_FirstYear!BV61*Savings_FirstYear!BW61/100</f>
        <v>53.282632184732222</v>
      </c>
      <c r="BV61" s="87">
        <f>50%*Costs_FirstYear!BW61*Savings_FirstYear!BX61/100</f>
        <v>53.285433229146754</v>
      </c>
      <c r="BW61" s="87">
        <f>50%*Costs_FirstYear!BX61*Savings_FirstYear!BY61/100</f>
        <v>53.288515133962932</v>
      </c>
      <c r="BX61" s="87">
        <f>50%*Costs_FirstYear!BY61*Savings_FirstYear!BZ61/100</f>
        <v>53.292321232660477</v>
      </c>
      <c r="BY61" s="87">
        <f>50%*Costs_FirstYear!BZ61*Savings_FirstYear!CA61/100</f>
        <v>53.295277855397828</v>
      </c>
      <c r="BZ61" s="87">
        <f>50%*Costs_FirstYear!CA61*Savings_FirstYear!CB61/100</f>
        <v>53.297277675561197</v>
      </c>
      <c r="CA61" s="87">
        <f>50%*Costs_FirstYear!CB61*Savings_FirstYear!CC61/100</f>
        <v>53.298544438053206</v>
      </c>
      <c r="CB61" s="88">
        <f>50%*Costs_FirstYear!AQ61*Savings_FirstYear!AR61/100</f>
        <v>0</v>
      </c>
      <c r="CC61" s="88">
        <f>50%*Costs_FirstYear!AR61*Savings_FirstYear!AS61/100</f>
        <v>0</v>
      </c>
      <c r="CD61" s="88">
        <f>50%*Costs_FirstYear!AS61*Savings_FirstYear!AT61/100</f>
        <v>0</v>
      </c>
      <c r="CE61" s="88">
        <f>50%*Costs_FirstYear!AT61*Savings_FirstYear!AU61/100</f>
        <v>0</v>
      </c>
      <c r="CF61" s="88">
        <f>50%*Costs_FirstYear!AU61*Savings_FirstYear!AV61/100</f>
        <v>0</v>
      </c>
      <c r="CG61" s="88">
        <f>50%*Costs_FirstYear!AV61*Savings_FirstYear!AW61/100</f>
        <v>0</v>
      </c>
      <c r="CH61" s="88">
        <f>50%*Costs_FirstYear!AW61*Savings_FirstYear!AX61/100</f>
        <v>0</v>
      </c>
      <c r="CI61" s="88">
        <f>50%*Costs_FirstYear!AX61*Savings_FirstYear!AY61/100</f>
        <v>0</v>
      </c>
      <c r="CJ61" s="88">
        <f>50%*Costs_FirstYear!AY61*Savings_FirstYear!AZ61/100</f>
        <v>19.571749999999998</v>
      </c>
      <c r="CK61" s="88">
        <f>50%*Costs_FirstYear!AZ61*Savings_FirstYear!BA61/100</f>
        <v>39.065213000000007</v>
      </c>
      <c r="CL61" s="88">
        <f>50%*Costs_FirstYear!BA61*Savings_FirstYear!BB61/100</f>
        <v>46.690742577600005</v>
      </c>
      <c r="CM61" s="88">
        <f>50%*Costs_FirstYear!BB61*Savings_FirstYear!BC61/100</f>
        <v>61.880797496179206</v>
      </c>
      <c r="CN61" s="88">
        <f>50%*Costs_FirstYear!BC61*Savings_FirstYear!BD61/100</f>
        <v>57.549141671446662</v>
      </c>
      <c r="CO61" s="88">
        <f>50%*Costs_FirstYear!BD61*Savings_FirstYear!BE61/100</f>
        <v>56.973650254732192</v>
      </c>
      <c r="CP61" s="88">
        <f>50%*Costs_FirstYear!BE61*Savings_FirstYear!BF61/100</f>
        <v>56.403913752184863</v>
      </c>
      <c r="CQ61" s="88">
        <f>50%*Costs_FirstYear!BF61*Savings_FirstYear!BG61/100</f>
        <v>55.860989169536772</v>
      </c>
      <c r="CR61" s="88">
        <f>50%*Costs_FirstYear!BG61*Savings_FirstYear!BH61/100</f>
        <v>55.364608505956639</v>
      </c>
      <c r="CS61" s="88">
        <f>50%*Costs_FirstYear!BH61*Savings_FirstYear!BI61/100</f>
        <v>54.914015345148009</v>
      </c>
      <c r="CT61" s="88">
        <f>50%*Costs_FirstYear!BI61*Savings_FirstYear!BJ61/100</f>
        <v>54.521940654914523</v>
      </c>
      <c r="CU61" s="88">
        <f>50%*Costs_FirstYear!BJ61*Savings_FirstYear!BK61/100</f>
        <v>54.211063046224005</v>
      </c>
      <c r="CV61" s="88">
        <f>50%*Costs_FirstYear!BK61*Savings_FirstYear!BL61/100</f>
        <v>53.958840451399126</v>
      </c>
      <c r="CW61" s="88">
        <f>50%*Costs_FirstYear!BL61*Savings_FirstYear!BM61/100</f>
        <v>53.744203517912744</v>
      </c>
      <c r="CX61" s="88">
        <f>50%*Costs_FirstYear!BM61*Savings_FirstYear!BN61/100</f>
        <v>53.566155161455484</v>
      </c>
      <c r="CY61" s="88">
        <f>50%*Costs_FirstYear!BN61*Savings_FirstYear!BO61/100</f>
        <v>53.43897657477298</v>
      </c>
      <c r="CZ61" s="88">
        <f>50%*Costs_FirstYear!BO61*Savings_FirstYear!BP61/100</f>
        <v>53.3455817476219</v>
      </c>
      <c r="DA61" s="88">
        <f>50%*Costs_FirstYear!BP61*Savings_FirstYear!BQ61/100</f>
        <v>53.285543300926783</v>
      </c>
      <c r="DB61" s="88">
        <f>50%*Costs_FirstYear!BQ61*Savings_FirstYear!BR61/100</f>
        <v>53.258353310220194</v>
      </c>
      <c r="DC61" s="88">
        <f>50%*Costs_FirstYear!BR61*Savings_FirstYear!BS61/100</f>
        <v>53.26333772977069</v>
      </c>
      <c r="DD61" s="88">
        <f>50%*Costs_FirstYear!BS61*Savings_FirstYear!BT61/100</f>
        <v>53.271686790537487</v>
      </c>
      <c r="DE61" s="88">
        <f>50%*Costs_FirstYear!BT61*Savings_FirstYear!BU61/100</f>
        <v>53.276340663748279</v>
      </c>
      <c r="DF61" s="88">
        <f>50%*Costs_FirstYear!BU61*Savings_FirstYear!BV61/100</f>
        <v>53.279722355699306</v>
      </c>
      <c r="DG61" s="88">
        <f>50%*Costs_FirstYear!BV61*Savings_FirstYear!BW61/100</f>
        <v>53.282632184732222</v>
      </c>
      <c r="DH61" s="88">
        <f>50%*Costs_FirstYear!BW61*Savings_FirstYear!BX61/100</f>
        <v>53.285433229146754</v>
      </c>
      <c r="DI61" s="88">
        <f>50%*Costs_FirstYear!BX61*Savings_FirstYear!BY61/100</f>
        <v>53.288515133962932</v>
      </c>
      <c r="DJ61" s="88">
        <f>50%*Costs_FirstYear!BY61*Savings_FirstYear!BZ61/100</f>
        <v>53.292321232660477</v>
      </c>
      <c r="DK61" s="88">
        <f>50%*Costs_FirstYear!BZ61*Savings_FirstYear!CA61/100</f>
        <v>53.295277855397828</v>
      </c>
      <c r="DL61" s="88">
        <f>50%*Costs_FirstYear!CA61*Savings_FirstYear!CB61/100</f>
        <v>53.297277675561197</v>
      </c>
      <c r="DM61" s="88">
        <f>50%*Costs_FirstYear!CB61*Savings_FirstYear!CC61/100</f>
        <v>53.298544438053206</v>
      </c>
    </row>
    <row r="62" spans="2:117" ht="18" thickBot="1" x14ac:dyDescent="0.4">
      <c r="B62" s="27" t="s">
        <v>2170</v>
      </c>
      <c r="C62" s="27" t="s">
        <v>2173</v>
      </c>
      <c r="D62" s="86">
        <f t="shared" si="118"/>
        <v>0</v>
      </c>
      <c r="E62" s="86">
        <f t="shared" si="119"/>
        <v>0</v>
      </c>
      <c r="F62" s="86">
        <f t="shared" si="120"/>
        <v>0</v>
      </c>
      <c r="G62" s="86">
        <f t="shared" si="121"/>
        <v>0</v>
      </c>
      <c r="H62" s="86">
        <f t="shared" si="122"/>
        <v>0</v>
      </c>
      <c r="I62" s="86">
        <f t="shared" si="123"/>
        <v>0</v>
      </c>
      <c r="J62" s="86">
        <f t="shared" si="124"/>
        <v>0</v>
      </c>
      <c r="K62" s="86">
        <f t="shared" si="125"/>
        <v>0</v>
      </c>
      <c r="L62" s="86">
        <f t="shared" si="126"/>
        <v>3.4461020000000002</v>
      </c>
      <c r="M62" s="86">
        <f t="shared" si="127"/>
        <v>6.8784195920000002</v>
      </c>
      <c r="N62" s="86">
        <f t="shared" si="128"/>
        <v>8.2210870963584011</v>
      </c>
      <c r="O62" s="86">
        <f t="shared" si="129"/>
        <v>10.895680765040334</v>
      </c>
      <c r="P62" s="86">
        <f t="shared" si="130"/>
        <v>10.13298311148751</v>
      </c>
      <c r="Q62" s="86">
        <f t="shared" si="131"/>
        <v>10.031653280372636</v>
      </c>
      <c r="R62" s="86">
        <f t="shared" si="132"/>
        <v>9.9313367475689098</v>
      </c>
      <c r="S62" s="86">
        <f t="shared" si="133"/>
        <v>9.8357411319436956</v>
      </c>
      <c r="T62" s="86">
        <f t="shared" si="134"/>
        <v>9.7483407514194784</v>
      </c>
      <c r="U62" s="86">
        <f t="shared" si="135"/>
        <v>9.6690024197603819</v>
      </c>
      <c r="V62" s="86">
        <f t="shared" si="136"/>
        <v>9.5999677461025339</v>
      </c>
      <c r="W62" s="86">
        <f t="shared" si="137"/>
        <v>9.5452298739621462</v>
      </c>
      <c r="X62" s="86">
        <f t="shared" si="138"/>
        <v>9.50081970172557</v>
      </c>
      <c r="Y62" s="86">
        <f t="shared" si="139"/>
        <v>9.4630274365596438</v>
      </c>
      <c r="Z62" s="86">
        <f t="shared" si="140"/>
        <v>9.4316775165328632</v>
      </c>
      <c r="AA62" s="86">
        <f t="shared" si="141"/>
        <v>9.4092845071226812</v>
      </c>
      <c r="AB62" s="86">
        <f t="shared" si="142"/>
        <v>9.3928399837338699</v>
      </c>
      <c r="AC62" s="86">
        <f t="shared" si="143"/>
        <v>9.3822686954621037</v>
      </c>
      <c r="AD62" s="86">
        <f t="shared" si="144"/>
        <v>9.3774812093479856</v>
      </c>
      <c r="AE62" s="86">
        <f t="shared" si="145"/>
        <v>9.378358842578626</v>
      </c>
      <c r="AF62" s="86">
        <f t="shared" si="146"/>
        <v>9.379828906063322</v>
      </c>
      <c r="AG62" s="86">
        <f t="shared" si="147"/>
        <v>9.3806483382438604</v>
      </c>
      <c r="AH62" s="86">
        <f t="shared" si="148"/>
        <v>9.3812437707113627</v>
      </c>
      <c r="AI62" s="86">
        <f t="shared" si="149"/>
        <v>9.3817561197680384</v>
      </c>
      <c r="AJ62" s="86">
        <f t="shared" si="150"/>
        <v>9.382249314539024</v>
      </c>
      <c r="AK62" s="86">
        <f t="shared" si="151"/>
        <v>9.382791961893032</v>
      </c>
      <c r="AL62" s="86">
        <f t="shared" si="152"/>
        <v>9.3834621219111085</v>
      </c>
      <c r="AM62" s="86">
        <f t="shared" si="153"/>
        <v>9.3839827101839219</v>
      </c>
      <c r="AN62" s="86">
        <f t="shared" si="154"/>
        <v>9.3843348291443949</v>
      </c>
      <c r="AO62" s="86">
        <f t="shared" si="155"/>
        <v>9.3845578747462053</v>
      </c>
      <c r="AP62" s="87">
        <f>50%*Costs_FirstYear!AQ62*Savings_FirstYear!AR62/100</f>
        <v>0</v>
      </c>
      <c r="AQ62" s="87">
        <f>50%*Costs_FirstYear!AR62*Savings_FirstYear!AS62/100</f>
        <v>0</v>
      </c>
      <c r="AR62" s="87">
        <f>50%*Costs_FirstYear!AS62*Savings_FirstYear!AT62/100</f>
        <v>0</v>
      </c>
      <c r="AS62" s="87">
        <f>50%*Costs_FirstYear!AT62*Savings_FirstYear!AU62/100</f>
        <v>0</v>
      </c>
      <c r="AT62" s="87">
        <f>50%*Costs_FirstYear!AU62*Savings_FirstYear!AV62/100</f>
        <v>0</v>
      </c>
      <c r="AU62" s="87">
        <f>50%*Costs_FirstYear!AV62*Savings_FirstYear!AW62/100</f>
        <v>0</v>
      </c>
      <c r="AV62" s="87">
        <f>50%*Costs_FirstYear!AW62*Savings_FirstYear!AX62/100</f>
        <v>0</v>
      </c>
      <c r="AW62" s="87">
        <f>50%*Costs_FirstYear!AX62*Savings_FirstYear!AY62/100</f>
        <v>0</v>
      </c>
      <c r="AX62" s="87">
        <f>50%*Costs_FirstYear!AY62*Savings_FirstYear!AZ62/100</f>
        <v>1.7230510000000001</v>
      </c>
      <c r="AY62" s="87">
        <f>50%*Costs_FirstYear!AZ62*Savings_FirstYear!BA62/100</f>
        <v>3.4392097960000001</v>
      </c>
      <c r="AZ62" s="87">
        <f>50%*Costs_FirstYear!BA62*Savings_FirstYear!BB62/100</f>
        <v>4.1105435481792005</v>
      </c>
      <c r="BA62" s="87">
        <f>50%*Costs_FirstYear!BB62*Savings_FirstYear!BC62/100</f>
        <v>5.4478403825201669</v>
      </c>
      <c r="BB62" s="87">
        <f>50%*Costs_FirstYear!BC62*Savings_FirstYear!BD62/100</f>
        <v>5.0664915557437551</v>
      </c>
      <c r="BC62" s="87">
        <f>50%*Costs_FirstYear!BD62*Savings_FirstYear!BE62/100</f>
        <v>5.0158266401863179</v>
      </c>
      <c r="BD62" s="87">
        <f>50%*Costs_FirstYear!BE62*Savings_FirstYear!BF62/100</f>
        <v>4.9656683737844549</v>
      </c>
      <c r="BE62" s="87">
        <f>50%*Costs_FirstYear!BF62*Savings_FirstYear!BG62/100</f>
        <v>4.9178705659718478</v>
      </c>
      <c r="BF62" s="87">
        <f>50%*Costs_FirstYear!BG62*Savings_FirstYear!BH62/100</f>
        <v>4.8741703757097392</v>
      </c>
      <c r="BG62" s="87">
        <f>50%*Costs_FirstYear!BH62*Savings_FirstYear!BI62/100</f>
        <v>4.8345012098801909</v>
      </c>
      <c r="BH62" s="87">
        <f>50%*Costs_FirstYear!BI62*Savings_FirstYear!BJ62/100</f>
        <v>4.7999838730512669</v>
      </c>
      <c r="BI62" s="87">
        <f>50%*Costs_FirstYear!BJ62*Savings_FirstYear!BK62/100</f>
        <v>4.7726149369810731</v>
      </c>
      <c r="BJ62" s="87">
        <f>50%*Costs_FirstYear!BK62*Savings_FirstYear!BL62/100</f>
        <v>4.750409850862785</v>
      </c>
      <c r="BK62" s="87">
        <f>50%*Costs_FirstYear!BL62*Savings_FirstYear!BM62/100</f>
        <v>4.7315137182798219</v>
      </c>
      <c r="BL62" s="87">
        <f>50%*Costs_FirstYear!BM62*Savings_FirstYear!BN62/100</f>
        <v>4.7158387582664316</v>
      </c>
      <c r="BM62" s="87">
        <f>50%*Costs_FirstYear!BN62*Savings_FirstYear!BO62/100</f>
        <v>4.7046422535613406</v>
      </c>
      <c r="BN62" s="87">
        <f>50%*Costs_FirstYear!BO62*Savings_FirstYear!BP62/100</f>
        <v>4.6964199918669349</v>
      </c>
      <c r="BO62" s="87">
        <f>50%*Costs_FirstYear!BP62*Savings_FirstYear!BQ62/100</f>
        <v>4.6911343477310519</v>
      </c>
      <c r="BP62" s="87">
        <f>50%*Costs_FirstYear!BQ62*Savings_FirstYear!BR62/100</f>
        <v>4.6887406046739928</v>
      </c>
      <c r="BQ62" s="87">
        <f>50%*Costs_FirstYear!BR62*Savings_FirstYear!BS62/100</f>
        <v>4.689179421289313</v>
      </c>
      <c r="BR62" s="87">
        <f>50%*Costs_FirstYear!BS62*Savings_FirstYear!BT62/100</f>
        <v>4.689914453031661</v>
      </c>
      <c r="BS62" s="87">
        <f>50%*Costs_FirstYear!BT62*Savings_FirstYear!BU62/100</f>
        <v>4.6903241691219302</v>
      </c>
      <c r="BT62" s="87">
        <f>50%*Costs_FirstYear!BU62*Savings_FirstYear!BV62/100</f>
        <v>4.6906218853556814</v>
      </c>
      <c r="BU62" s="87">
        <f>50%*Costs_FirstYear!BV62*Savings_FirstYear!BW62/100</f>
        <v>4.6908780598840192</v>
      </c>
      <c r="BV62" s="87">
        <f>50%*Costs_FirstYear!BW62*Savings_FirstYear!BX62/100</f>
        <v>4.691124657269512</v>
      </c>
      <c r="BW62" s="87">
        <f>50%*Costs_FirstYear!BX62*Savings_FirstYear!BY62/100</f>
        <v>4.691395980946516</v>
      </c>
      <c r="BX62" s="87">
        <f>50%*Costs_FirstYear!BY62*Savings_FirstYear!BZ62/100</f>
        <v>4.6917310609555543</v>
      </c>
      <c r="BY62" s="87">
        <f>50%*Costs_FirstYear!BZ62*Savings_FirstYear!CA62/100</f>
        <v>4.691991355091961</v>
      </c>
      <c r="BZ62" s="87">
        <f>50%*Costs_FirstYear!CA62*Savings_FirstYear!CB62/100</f>
        <v>4.6921674145721974</v>
      </c>
      <c r="CA62" s="87">
        <f>50%*Costs_FirstYear!CB62*Savings_FirstYear!CC62/100</f>
        <v>4.6922789373731026</v>
      </c>
      <c r="CB62" s="88">
        <f>50%*Costs_FirstYear!AQ62*Savings_FirstYear!AR62/100</f>
        <v>0</v>
      </c>
      <c r="CC62" s="88">
        <f>50%*Costs_FirstYear!AR62*Savings_FirstYear!AS62/100</f>
        <v>0</v>
      </c>
      <c r="CD62" s="88">
        <f>50%*Costs_FirstYear!AS62*Savings_FirstYear!AT62/100</f>
        <v>0</v>
      </c>
      <c r="CE62" s="88">
        <f>50%*Costs_FirstYear!AT62*Savings_FirstYear!AU62/100</f>
        <v>0</v>
      </c>
      <c r="CF62" s="88">
        <f>50%*Costs_FirstYear!AU62*Savings_FirstYear!AV62/100</f>
        <v>0</v>
      </c>
      <c r="CG62" s="88">
        <f>50%*Costs_FirstYear!AV62*Savings_FirstYear!AW62/100</f>
        <v>0</v>
      </c>
      <c r="CH62" s="88">
        <f>50%*Costs_FirstYear!AW62*Savings_FirstYear!AX62/100</f>
        <v>0</v>
      </c>
      <c r="CI62" s="88">
        <f>50%*Costs_FirstYear!AX62*Savings_FirstYear!AY62/100</f>
        <v>0</v>
      </c>
      <c r="CJ62" s="88">
        <f>50%*Costs_FirstYear!AY62*Savings_FirstYear!AZ62/100</f>
        <v>1.7230510000000001</v>
      </c>
      <c r="CK62" s="88">
        <f>50%*Costs_FirstYear!AZ62*Savings_FirstYear!BA62/100</f>
        <v>3.4392097960000001</v>
      </c>
      <c r="CL62" s="88">
        <f>50%*Costs_FirstYear!BA62*Savings_FirstYear!BB62/100</f>
        <v>4.1105435481792005</v>
      </c>
      <c r="CM62" s="88">
        <f>50%*Costs_FirstYear!BB62*Savings_FirstYear!BC62/100</f>
        <v>5.4478403825201669</v>
      </c>
      <c r="CN62" s="88">
        <f>50%*Costs_FirstYear!BC62*Savings_FirstYear!BD62/100</f>
        <v>5.0664915557437551</v>
      </c>
      <c r="CO62" s="88">
        <f>50%*Costs_FirstYear!BD62*Savings_FirstYear!BE62/100</f>
        <v>5.0158266401863179</v>
      </c>
      <c r="CP62" s="88">
        <f>50%*Costs_FirstYear!BE62*Savings_FirstYear!BF62/100</f>
        <v>4.9656683737844549</v>
      </c>
      <c r="CQ62" s="88">
        <f>50%*Costs_FirstYear!BF62*Savings_FirstYear!BG62/100</f>
        <v>4.9178705659718478</v>
      </c>
      <c r="CR62" s="88">
        <f>50%*Costs_FirstYear!BG62*Savings_FirstYear!BH62/100</f>
        <v>4.8741703757097392</v>
      </c>
      <c r="CS62" s="88">
        <f>50%*Costs_FirstYear!BH62*Savings_FirstYear!BI62/100</f>
        <v>4.8345012098801909</v>
      </c>
      <c r="CT62" s="88">
        <f>50%*Costs_FirstYear!BI62*Savings_FirstYear!BJ62/100</f>
        <v>4.7999838730512669</v>
      </c>
      <c r="CU62" s="88">
        <f>50%*Costs_FirstYear!BJ62*Savings_FirstYear!BK62/100</f>
        <v>4.7726149369810731</v>
      </c>
      <c r="CV62" s="88">
        <f>50%*Costs_FirstYear!BK62*Savings_FirstYear!BL62/100</f>
        <v>4.750409850862785</v>
      </c>
      <c r="CW62" s="88">
        <f>50%*Costs_FirstYear!BL62*Savings_FirstYear!BM62/100</f>
        <v>4.7315137182798219</v>
      </c>
      <c r="CX62" s="88">
        <f>50%*Costs_FirstYear!BM62*Savings_FirstYear!BN62/100</f>
        <v>4.7158387582664316</v>
      </c>
      <c r="CY62" s="88">
        <f>50%*Costs_FirstYear!BN62*Savings_FirstYear!BO62/100</f>
        <v>4.7046422535613406</v>
      </c>
      <c r="CZ62" s="88">
        <f>50%*Costs_FirstYear!BO62*Savings_FirstYear!BP62/100</f>
        <v>4.6964199918669349</v>
      </c>
      <c r="DA62" s="88">
        <f>50%*Costs_FirstYear!BP62*Savings_FirstYear!BQ62/100</f>
        <v>4.6911343477310519</v>
      </c>
      <c r="DB62" s="88">
        <f>50%*Costs_FirstYear!BQ62*Savings_FirstYear!BR62/100</f>
        <v>4.6887406046739928</v>
      </c>
      <c r="DC62" s="88">
        <f>50%*Costs_FirstYear!BR62*Savings_FirstYear!BS62/100</f>
        <v>4.689179421289313</v>
      </c>
      <c r="DD62" s="88">
        <f>50%*Costs_FirstYear!BS62*Savings_FirstYear!BT62/100</f>
        <v>4.689914453031661</v>
      </c>
      <c r="DE62" s="88">
        <f>50%*Costs_FirstYear!BT62*Savings_FirstYear!BU62/100</f>
        <v>4.6903241691219302</v>
      </c>
      <c r="DF62" s="88">
        <f>50%*Costs_FirstYear!BU62*Savings_FirstYear!BV62/100</f>
        <v>4.6906218853556814</v>
      </c>
      <c r="DG62" s="88">
        <f>50%*Costs_FirstYear!BV62*Savings_FirstYear!BW62/100</f>
        <v>4.6908780598840192</v>
      </c>
      <c r="DH62" s="88">
        <f>50%*Costs_FirstYear!BW62*Savings_FirstYear!BX62/100</f>
        <v>4.691124657269512</v>
      </c>
      <c r="DI62" s="88">
        <f>50%*Costs_FirstYear!BX62*Savings_FirstYear!BY62/100</f>
        <v>4.691395980946516</v>
      </c>
      <c r="DJ62" s="88">
        <f>50%*Costs_FirstYear!BY62*Savings_FirstYear!BZ62/100</f>
        <v>4.6917310609555543</v>
      </c>
      <c r="DK62" s="88">
        <f>50%*Costs_FirstYear!BZ62*Savings_FirstYear!CA62/100</f>
        <v>4.691991355091961</v>
      </c>
      <c r="DL62" s="88">
        <f>50%*Costs_FirstYear!CA62*Savings_FirstYear!CB62/100</f>
        <v>4.6921674145721974</v>
      </c>
      <c r="DM62" s="88">
        <f>50%*Costs_FirstYear!CB62*Savings_FirstYear!CC62/100</f>
        <v>4.6922789373731026</v>
      </c>
    </row>
    <row r="63" spans="2:117" ht="18" thickBot="1" x14ac:dyDescent="0.4">
      <c r="B63" s="28" t="s">
        <v>2182</v>
      </c>
      <c r="C63" s="29"/>
      <c r="D63" s="92">
        <f>SUM(D58:D62)</f>
        <v>0</v>
      </c>
      <c r="E63" s="92">
        <f t="shared" ref="E63:BP63" si="156">SUM(E58:E62)</f>
        <v>0</v>
      </c>
      <c r="F63" s="92">
        <f t="shared" si="156"/>
        <v>0</v>
      </c>
      <c r="G63" s="92">
        <f t="shared" si="156"/>
        <v>0</v>
      </c>
      <c r="H63" s="92">
        <f t="shared" si="156"/>
        <v>0</v>
      </c>
      <c r="I63" s="92">
        <f t="shared" si="156"/>
        <v>0</v>
      </c>
      <c r="J63" s="92">
        <f t="shared" si="156"/>
        <v>0</v>
      </c>
      <c r="K63" s="92">
        <f t="shared" si="156"/>
        <v>18155.298236342478</v>
      </c>
      <c r="L63" s="92">
        <f t="shared" si="156"/>
        <v>21619.631335620459</v>
      </c>
      <c r="M63" s="92">
        <f t="shared" si="156"/>
        <v>24441.929274677615</v>
      </c>
      <c r="N63" s="92">
        <f t="shared" si="156"/>
        <v>26140.419982913729</v>
      </c>
      <c r="O63" s="92">
        <f t="shared" si="156"/>
        <v>27493.287196187019</v>
      </c>
      <c r="P63" s="92">
        <f t="shared" si="156"/>
        <v>25623.390081333506</v>
      </c>
      <c r="Q63" s="92">
        <f t="shared" si="156"/>
        <v>25553.981343653631</v>
      </c>
      <c r="R63" s="92">
        <f t="shared" si="156"/>
        <v>25514.251176836722</v>
      </c>
      <c r="S63" s="92">
        <f t="shared" si="156"/>
        <v>25507.981794773299</v>
      </c>
      <c r="T63" s="92">
        <f t="shared" si="156"/>
        <v>25513.409526033076</v>
      </c>
      <c r="U63" s="92">
        <f t="shared" si="156"/>
        <v>25547.095252111732</v>
      </c>
      <c r="V63" s="92">
        <f t="shared" si="156"/>
        <v>25624.082987985144</v>
      </c>
      <c r="W63" s="92">
        <f t="shared" si="156"/>
        <v>25715.145007571384</v>
      </c>
      <c r="X63" s="92">
        <f t="shared" si="156"/>
        <v>25815.909679076645</v>
      </c>
      <c r="Y63" s="92">
        <f t="shared" si="156"/>
        <v>25923.950192345408</v>
      </c>
      <c r="Z63" s="92">
        <f t="shared" si="156"/>
        <v>26074.040316317158</v>
      </c>
      <c r="AA63" s="92">
        <f t="shared" si="156"/>
        <v>26242.089292435896</v>
      </c>
      <c r="AB63" s="92">
        <f t="shared" si="156"/>
        <v>26418.623168173388</v>
      </c>
      <c r="AC63" s="92">
        <f t="shared" si="156"/>
        <v>26602.589666125532</v>
      </c>
      <c r="AD63" s="92">
        <f t="shared" si="156"/>
        <v>26792.530875830133</v>
      </c>
      <c r="AE63" s="92">
        <f t="shared" si="156"/>
        <v>26984.875875484067</v>
      </c>
      <c r="AF63" s="92">
        <f t="shared" si="156"/>
        <v>27177.633404384917</v>
      </c>
      <c r="AG63" s="92">
        <f t="shared" si="156"/>
        <v>27340.658556711456</v>
      </c>
      <c r="AH63" s="92">
        <f t="shared" si="156"/>
        <v>27505.115547996036</v>
      </c>
      <c r="AI63" s="92">
        <f t="shared" si="156"/>
        <v>27670.714828058844</v>
      </c>
      <c r="AJ63" s="92">
        <f t="shared" si="156"/>
        <v>27837.545409867053</v>
      </c>
      <c r="AK63" s="92">
        <f t="shared" si="156"/>
        <v>28005.758800899119</v>
      </c>
      <c r="AL63" s="92">
        <f t="shared" si="156"/>
        <v>28175.237744977752</v>
      </c>
      <c r="AM63" s="92">
        <f t="shared" si="156"/>
        <v>28345.917614791029</v>
      </c>
      <c r="AN63" s="92">
        <f t="shared" si="156"/>
        <v>28517.779337282191</v>
      </c>
      <c r="AO63" s="92">
        <f t="shared" si="156"/>
        <v>28690.902098059807</v>
      </c>
      <c r="AP63" s="93">
        <f t="shared" si="156"/>
        <v>0</v>
      </c>
      <c r="AQ63" s="93">
        <f t="shared" si="156"/>
        <v>0</v>
      </c>
      <c r="AR63" s="93">
        <f t="shared" si="156"/>
        <v>0</v>
      </c>
      <c r="AS63" s="93">
        <f t="shared" si="156"/>
        <v>0</v>
      </c>
      <c r="AT63" s="93">
        <f t="shared" si="156"/>
        <v>0</v>
      </c>
      <c r="AU63" s="93">
        <f t="shared" si="156"/>
        <v>0</v>
      </c>
      <c r="AV63" s="93">
        <f t="shared" si="156"/>
        <v>0</v>
      </c>
      <c r="AW63" s="93">
        <f t="shared" si="156"/>
        <v>9077.649118171239</v>
      </c>
      <c r="AX63" s="93">
        <f t="shared" si="156"/>
        <v>10809.81566781023</v>
      </c>
      <c r="AY63" s="93">
        <f t="shared" si="156"/>
        <v>12220.964637338808</v>
      </c>
      <c r="AZ63" s="93">
        <f t="shared" si="156"/>
        <v>13070.209991456864</v>
      </c>
      <c r="BA63" s="93">
        <f t="shared" si="156"/>
        <v>13746.643598093509</v>
      </c>
      <c r="BB63" s="93">
        <f t="shared" si="156"/>
        <v>12811.695040666753</v>
      </c>
      <c r="BC63" s="93">
        <f t="shared" si="156"/>
        <v>12776.990671826816</v>
      </c>
      <c r="BD63" s="93">
        <f t="shared" si="156"/>
        <v>12757.125588418361</v>
      </c>
      <c r="BE63" s="93">
        <f t="shared" si="156"/>
        <v>12753.99089738665</v>
      </c>
      <c r="BF63" s="93">
        <f t="shared" si="156"/>
        <v>12756.704763016538</v>
      </c>
      <c r="BG63" s="93">
        <f t="shared" si="156"/>
        <v>12773.547626055866</v>
      </c>
      <c r="BH63" s="93">
        <f t="shared" si="156"/>
        <v>12812.041493992572</v>
      </c>
      <c r="BI63" s="93">
        <f t="shared" si="156"/>
        <v>12857.572503785692</v>
      </c>
      <c r="BJ63" s="93">
        <f t="shared" si="156"/>
        <v>12907.954839538323</v>
      </c>
      <c r="BK63" s="93">
        <f t="shared" si="156"/>
        <v>12961.975096172704</v>
      </c>
      <c r="BL63" s="93">
        <f t="shared" si="156"/>
        <v>13037.020158158579</v>
      </c>
      <c r="BM63" s="93">
        <f t="shared" si="156"/>
        <v>13121.044646217948</v>
      </c>
      <c r="BN63" s="93">
        <f t="shared" si="156"/>
        <v>13209.311584086694</v>
      </c>
      <c r="BO63" s="93">
        <f t="shared" si="156"/>
        <v>13301.294833062766</v>
      </c>
      <c r="BP63" s="93">
        <f t="shared" si="156"/>
        <v>13396.265437915066</v>
      </c>
      <c r="BQ63" s="93">
        <f t="shared" ref="BQ63:DL63" si="157">SUM(BQ58:BQ62)</f>
        <v>13492.437937742034</v>
      </c>
      <c r="BR63" s="93">
        <f t="shared" si="157"/>
        <v>13588.816702192458</v>
      </c>
      <c r="BS63" s="93">
        <f t="shared" si="157"/>
        <v>13670.329278355728</v>
      </c>
      <c r="BT63" s="93">
        <f t="shared" si="157"/>
        <v>13752.557773998018</v>
      </c>
      <c r="BU63" s="93">
        <f t="shared" si="157"/>
        <v>13835.357414029422</v>
      </c>
      <c r="BV63" s="93">
        <f t="shared" si="157"/>
        <v>13918.772704933526</v>
      </c>
      <c r="BW63" s="93">
        <f t="shared" si="157"/>
        <v>14002.879400449559</v>
      </c>
      <c r="BX63" s="93">
        <f t="shared" si="157"/>
        <v>14087.618872488876</v>
      </c>
      <c r="BY63" s="93">
        <f t="shared" si="157"/>
        <v>14172.958807395515</v>
      </c>
      <c r="BZ63" s="93">
        <f t="shared" si="157"/>
        <v>14258.889668641095</v>
      </c>
      <c r="CA63" s="93">
        <f t="shared" si="157"/>
        <v>14345.451049029904</v>
      </c>
      <c r="CB63" s="94">
        <f t="shared" si="157"/>
        <v>0</v>
      </c>
      <c r="CC63" s="94">
        <f t="shared" si="157"/>
        <v>0</v>
      </c>
      <c r="CD63" s="94">
        <f t="shared" si="157"/>
        <v>0</v>
      </c>
      <c r="CE63" s="94">
        <f t="shared" si="157"/>
        <v>0</v>
      </c>
      <c r="CF63" s="94">
        <f t="shared" si="157"/>
        <v>0</v>
      </c>
      <c r="CG63" s="94">
        <f t="shared" si="157"/>
        <v>0</v>
      </c>
      <c r="CH63" s="94">
        <f t="shared" si="157"/>
        <v>0</v>
      </c>
      <c r="CI63" s="94">
        <f t="shared" si="157"/>
        <v>9077.649118171239</v>
      </c>
      <c r="CJ63" s="94">
        <f t="shared" si="157"/>
        <v>10809.81566781023</v>
      </c>
      <c r="CK63" s="94">
        <f t="shared" si="157"/>
        <v>12220.964637338808</v>
      </c>
      <c r="CL63" s="94">
        <f t="shared" si="157"/>
        <v>13070.209991456864</v>
      </c>
      <c r="CM63" s="94">
        <f t="shared" si="157"/>
        <v>13746.643598093509</v>
      </c>
      <c r="CN63" s="94">
        <f t="shared" si="157"/>
        <v>12811.695040666753</v>
      </c>
      <c r="CO63" s="94">
        <f t="shared" si="157"/>
        <v>12776.990671826816</v>
      </c>
      <c r="CP63" s="94">
        <f t="shared" si="157"/>
        <v>12757.125588418361</v>
      </c>
      <c r="CQ63" s="94">
        <f t="shared" si="157"/>
        <v>12753.99089738665</v>
      </c>
      <c r="CR63" s="94">
        <f t="shared" si="157"/>
        <v>12756.704763016538</v>
      </c>
      <c r="CS63" s="94">
        <f t="shared" si="157"/>
        <v>12773.547626055866</v>
      </c>
      <c r="CT63" s="94">
        <f t="shared" si="157"/>
        <v>12812.041493992572</v>
      </c>
      <c r="CU63" s="94">
        <f t="shared" si="157"/>
        <v>12857.572503785692</v>
      </c>
      <c r="CV63" s="94">
        <f t="shared" si="157"/>
        <v>12907.954839538323</v>
      </c>
      <c r="CW63" s="94">
        <f t="shared" si="157"/>
        <v>12961.975096172704</v>
      </c>
      <c r="CX63" s="94">
        <f t="shared" si="157"/>
        <v>13037.020158158579</v>
      </c>
      <c r="CY63" s="94">
        <f t="shared" si="157"/>
        <v>13121.044646217948</v>
      </c>
      <c r="CZ63" s="94">
        <f t="shared" si="157"/>
        <v>13209.311584086694</v>
      </c>
      <c r="DA63" s="94">
        <f t="shared" si="157"/>
        <v>13301.294833062766</v>
      </c>
      <c r="DB63" s="94">
        <f t="shared" si="157"/>
        <v>13396.265437915066</v>
      </c>
      <c r="DC63" s="94">
        <f t="shared" si="157"/>
        <v>13492.437937742034</v>
      </c>
      <c r="DD63" s="94">
        <f t="shared" si="157"/>
        <v>13588.816702192458</v>
      </c>
      <c r="DE63" s="94">
        <f t="shared" si="157"/>
        <v>13670.329278355728</v>
      </c>
      <c r="DF63" s="94">
        <f t="shared" si="157"/>
        <v>13752.557773998018</v>
      </c>
      <c r="DG63" s="94">
        <f t="shared" si="157"/>
        <v>13835.357414029422</v>
      </c>
      <c r="DH63" s="94">
        <f t="shared" si="157"/>
        <v>13918.772704933526</v>
      </c>
      <c r="DI63" s="94">
        <f t="shared" si="157"/>
        <v>14002.879400449559</v>
      </c>
      <c r="DJ63" s="94">
        <f t="shared" si="157"/>
        <v>14087.618872488876</v>
      </c>
      <c r="DK63" s="94">
        <f t="shared" si="157"/>
        <v>14172.958807395515</v>
      </c>
      <c r="DL63" s="94">
        <f t="shared" si="157"/>
        <v>14258.889668641095</v>
      </c>
      <c r="DM63" s="94">
        <f>SUM(DM58:DM62)</f>
        <v>14345.451049029904</v>
      </c>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510F8BBD51855A4A99A6A45DD1F00FCD" ma:contentTypeVersion="11" ma:contentTypeDescription="Create a new document." ma:contentTypeScope="" ma:versionID="2af04eb9371e8af5ae284ac8ad2d29e3">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dfc7f89-361c-4da3-9eb1-c903ad39280a" xmlns:ns6="4ac6f653-1ec0-4368-b61c-4ecc36cd00bb" targetNamespace="http://schemas.microsoft.com/office/2006/metadata/properties" ma:root="true" ma:fieldsID="7364ebd1c60adb729c1df89b86ccf2c5" ns1:_="" ns2:_="" ns3:_="" ns4:_="" ns5:_="" ns6:_="">
    <xsd:import namespace="http://schemas.microsoft.com/sharepoint/v3"/>
    <xsd:import namespace="4ffa91fb-a0ff-4ac5-b2db-65c790d184a4"/>
    <xsd:import namespace="http://schemas.microsoft.com/sharepoint.v3"/>
    <xsd:import namespace="http://schemas.microsoft.com/sharepoint/v3/fields"/>
    <xsd:import namespace="fdfc7f89-361c-4da3-9eb1-c903ad39280a"/>
    <xsd:import namespace="4ac6f653-1ec0-4368-b61c-4ecc36cd00bb"/>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6:Status" minOccurs="0"/>
                <xsd:element ref="ns6:Uploaded"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aec54597-794d-48fd-aaaa-4eaa50f4ff1d}" ma:internalName="TaxCatchAllLabel" ma:readOnly="true" ma:showField="CatchAllDataLabel"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aec54597-794d-48fd-aaaa-4eaa50f4ff1d}" ma:internalName="TaxCatchAll" ma:showField="CatchAllData"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fc7f89-361c-4da3-9eb1-c903ad39280a"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c6f653-1ec0-4368-b61c-4ecc36cd00bb" elementFormDefault="qualified">
    <xsd:import namespace="http://schemas.microsoft.com/office/2006/documentManagement/types"/>
    <xsd:import namespace="http://schemas.microsoft.com/office/infopath/2007/PartnerControls"/>
    <xsd:element name="Status" ma:index="30" nillable="true" ma:displayName="Status" ma:default="Final" ma:format="Dropdown" ma:internalName="Status">
      <xsd:simpleType>
        <xsd:restriction base="dms:Choice">
          <xsd:enumeration value="Final"/>
          <xsd:enumeration value="Draft"/>
        </xsd:restriction>
      </xsd:simpleType>
    </xsd:element>
    <xsd:element name="Uploaded" ma:index="31" nillable="true" ma:displayName="Uploaded" ma:default="0" ma:internalName="Uploaded">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Status xmlns="4ac6f653-1ec0-4368-b61c-4ecc36cd00bb">Final</Status>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Uploaded xmlns="4ac6f653-1ec0-4368-b61c-4ecc36cd00bb">false</Uploaded>
    <Record xmlns="4ffa91fb-a0ff-4ac5-b2db-65c790d184a4">Shared</Record>
    <Rights xmlns="4ffa91fb-a0ff-4ac5-b2db-65c790d184a4" xsi:nil="true"/>
    <Document_x0020_Creation_x0020_Date xmlns="4ffa91fb-a0ff-4ac5-b2db-65c790d184a4">2015-07-31T19:14:28+00:00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7F234054-1CE9-4BBE-BA50-D28DBC325DC4}"/>
</file>

<file path=customXml/itemProps2.xml><?xml version="1.0" encoding="utf-8"?>
<ds:datastoreItem xmlns:ds="http://schemas.openxmlformats.org/officeDocument/2006/customXml" ds:itemID="{1F8188D3-BF64-47F3-B8C3-A2B418987E76}"/>
</file>

<file path=customXml/itemProps3.xml><?xml version="1.0" encoding="utf-8"?>
<ds:datastoreItem xmlns:ds="http://schemas.openxmlformats.org/officeDocument/2006/customXml" ds:itemID="{049B097B-D827-4CE7-B9DB-45A684672C36}"/>
</file>

<file path=customXml/itemProps4.xml><?xml version="1.0" encoding="utf-8"?>
<ds:datastoreItem xmlns:ds="http://schemas.openxmlformats.org/officeDocument/2006/customXml" ds:itemID="{2D6AC75D-C058-4D00-A398-1BBBF4BDFE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Description</vt:lpstr>
      <vt:lpstr>Summary</vt:lpstr>
      <vt:lpstr>Sales</vt:lpstr>
      <vt:lpstr>Savings_FirstYear</vt:lpstr>
      <vt:lpstr>Savings_Cumulative</vt:lpstr>
      <vt:lpstr>Costs_FirstYear</vt:lpstr>
      <vt:lpstr>Costs_Levelized</vt:lpstr>
      <vt:lpstr>Costs_Annualized</vt:lpstr>
      <vt:lpstr>Costs_Annual</vt:lpstr>
      <vt:lpstr>LevelizationSchedule</vt:lpstr>
      <vt:lpstr>RefTables</vt:lpstr>
      <vt:lpstr>ExpirationTable</vt:lpstr>
      <vt:lpstr>F861_2013_Sales</vt:lpstr>
      <vt:lpstr>F861_2013_EE</vt:lpstr>
      <vt:lpstr>caseName</vt:lpstr>
      <vt:lpstr>discount_rate</vt:lpstr>
      <vt:lpstr>EE_ramp_rate</vt:lpstr>
      <vt:lpstr>objective_savings_pcnt</vt:lpstr>
      <vt:lpstr>Description!Print_Area</vt:lpstr>
      <vt:lpstr>Savings_Cumulative!Print_Area</vt:lpstr>
      <vt:lpstr>Savings_FirstYear!Print_Area</vt:lpstr>
      <vt:lpstr>Summary!Print_Area</vt:lpstr>
      <vt:lpstr>F861_2013_EE!Print_Titles</vt:lpstr>
      <vt:lpstr>F861_2013_Sales!Print_Titles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Bryson, Joe</dc:creator>
  <cp:lastModifiedBy>JBRYSO03</cp:lastModifiedBy>
  <cp:lastPrinted>2015-07-21T19:43:18Z</cp:lastPrinted>
  <dcterms:created xsi:type="dcterms:W3CDTF">2013-11-05T17:44:04Z</dcterms:created>
  <dcterms:modified xsi:type="dcterms:W3CDTF">2015-07-21T19:58:37Z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0x010100510F8BBD51855A4A99A6A45DD1F00FCD</vt:lpwstr>
  </property>
</Properties>
</file>